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spobras10\GER_RECURSOS_HUMANOS\ADMINISTRACAO\aaSP OBRAS\COMITÊ JOF\SF-ACOMP\REBECA\2025\"/>
    </mc:Choice>
  </mc:AlternateContent>
  <xr:revisionPtr revIDLastSave="0" documentId="13_ncr:1_{23C7EAE0-E35E-4A03-B5C3-C19EAF7F1B59}" xr6:coauthVersionLast="47" xr6:coauthVersionMax="47" xr10:uidLastSave="{00000000-0000-0000-0000-000000000000}"/>
  <bookViews>
    <workbookView xWindow="-120" yWindow="-120" windowWidth="20730" windowHeight="11040" tabRatio="601" firstSheet="4" activeTab="4" xr2:uid="{00000000-000D-0000-FFFF-FFFF00000000}"/>
  </bookViews>
  <sheets>
    <sheet name="Planilha1" sheetId="450" r:id="rId1"/>
    <sheet name="RESUMO" sheetId="377" r:id="rId2"/>
    <sheet name="RESUMO VÍNCULO" sheetId="416" r:id="rId3"/>
    <sheet name="QUADRO DE PESSOAL" sheetId="376" r:id="rId4"/>
    <sheet name="SADIN - OUTURO-2025" sheetId="371" r:id="rId5"/>
    <sheet name="VENC OUT 2025-IMPORT" sheetId="535" r:id="rId6"/>
    <sheet name="ENC OUT-2025-IMPORT" sheetId="539" r:id="rId7"/>
    <sheet name="VENC E BENEF CEDIDOS-AGO2025" sheetId="104" r:id="rId8"/>
    <sheet name="VENC E BENEF - ESTAG-JUL-2025" sheetId="70" r:id="rId9"/>
    <sheet name="CONS ADM FISCAL-SET-2025" sheetId="158" r:id="rId10"/>
    <sheet name="BENEF OUT-2025" sheetId="537" r:id="rId11"/>
    <sheet name="RESC-05 a 10-2025" sheetId="536" r:id="rId12"/>
    <sheet name="VENC OUT 2025" sheetId="531" r:id="rId13"/>
    <sheet name="ENC OUT-2025" sheetId="538" r:id="rId14"/>
    <sheet name="664" sheetId="533" r:id="rId15"/>
    <sheet name="665" sheetId="534" r:id="rId16"/>
    <sheet name="380-R FX ET" sheetId="532" r:id="rId17"/>
    <sheet name="30 - RRA OUT-2025" sheetId="530" r:id="rId18"/>
    <sheet name="VENC-SET-2025" sheetId="523" r:id="rId19"/>
    <sheet name="ENC-SET-2025" sheetId="524" r:id="rId20"/>
    <sheet name="BENEF SET-2025" sheetId="525" r:id="rId21"/>
    <sheet name="BENEF AGO 2025 (2)" sheetId="527" r:id="rId22"/>
    <sheet name="BENEF SET-2025 (2)" sheetId="528" r:id="rId23"/>
    <sheet name="VENC AGO 2025" sheetId="521" r:id="rId24"/>
    <sheet name="ENC AGO 2025" sheetId="522" r:id="rId25"/>
    <sheet name="BENEF AGO 2025" sheetId="520" r:id="rId26"/>
    <sheet name="VENC JUL-2025" sheetId="517" r:id="rId27"/>
    <sheet name="ENC JUL-2025" sheetId="519" r:id="rId28"/>
    <sheet name="BENEF-JUL 2025" sheetId="518" r:id="rId29"/>
    <sheet name="VENC 06.2025" sheetId="515" r:id="rId30"/>
    <sheet name="ENC 06.2025" sheetId="514" r:id="rId31"/>
    <sheet name="BENEF JUN 2025" sheetId="516" r:id="rId32"/>
    <sheet name="VENC-MAI-2025" sheetId="508" r:id="rId33"/>
    <sheet name="ENC MAI 2025" sheetId="513" r:id="rId34"/>
    <sheet name="BENEF MAI 2025" sheetId="511" r:id="rId35"/>
    <sheet name="ENC ABR 2025" sheetId="507" r:id="rId36"/>
    <sheet name="VENC ABR-2025" sheetId="506" r:id="rId37"/>
    <sheet name="BENEF ABR 2025" sheetId="505" r:id="rId38"/>
    <sheet name="VENC - 03.2025 CONF (2)" sheetId="501" r:id="rId39"/>
    <sheet name="ENC 03.2025 (2)" sheetId="504" r:id="rId40"/>
    <sheet name="BENEF - MAR-2025" sheetId="497" r:id="rId41"/>
    <sheet name="VENC - 03.2025 TT CONF" sheetId="498" r:id="rId42"/>
    <sheet name="ENC 03.2025" sheetId="503" r:id="rId43"/>
    <sheet name="VENC-FEV-2025" sheetId="494" r:id="rId44"/>
    <sheet name="ENC FEV-2025" sheetId="495" r:id="rId45"/>
    <sheet name="BENEF FEV-2025" sheetId="496" r:id="rId46"/>
    <sheet name="DESON JAN-2025" sheetId="491" r:id="rId47"/>
    <sheet name="BENEF JAN-2025" sheetId="490" r:id="rId48"/>
  </sheets>
  <definedNames>
    <definedName name="_xlnm._FilterDatabase" localSheetId="40" hidden="1">'BENEF - MAR-2025'!$A$1:$U$199</definedName>
    <definedName name="_xlnm._FilterDatabase" localSheetId="37" hidden="1">'BENEF ABR 2025'!$A$1:$Y$201</definedName>
    <definedName name="_xlnm._FilterDatabase" localSheetId="25" hidden="1">'BENEF AGO 2025'!$A$1:$U$194</definedName>
    <definedName name="_xlnm._FilterDatabase" localSheetId="21" hidden="1">'BENEF AGO 2025 (2)'!$A$1:$U$194</definedName>
    <definedName name="_xlnm._FilterDatabase" localSheetId="45" hidden="1">'BENEF FEV-2025'!$A$1:$U$233</definedName>
    <definedName name="_xlnm._FilterDatabase" localSheetId="47" hidden="1">'BENEF JAN-2025'!$A$1:$U$234</definedName>
    <definedName name="_xlnm._FilterDatabase" localSheetId="31" hidden="1">'BENEF JUN 2025'!$A$1:$U$197</definedName>
    <definedName name="_xlnm._FilterDatabase" localSheetId="34" hidden="1">'BENEF MAI 2025'!$A$1:$U$201</definedName>
    <definedName name="_xlnm._FilterDatabase" localSheetId="10" hidden="1">'BENEF OUT-2025'!$A$1:$AB$190</definedName>
    <definedName name="_xlnm._FilterDatabase" localSheetId="20" hidden="1">'BENEF SET-2025'!$A$1:$U$190</definedName>
    <definedName name="_xlnm._FilterDatabase" localSheetId="22" hidden="1">'BENEF SET-2025 (2)'!$A$1:$U$189</definedName>
    <definedName name="_xlnm._FilterDatabase" localSheetId="28" hidden="1">'BENEF-JUL 2025'!$A$1:$U$195</definedName>
    <definedName name="_xlnm._FilterDatabase" localSheetId="13" hidden="1">'ENC OUT-2025'!$A$1:$AH$201</definedName>
    <definedName name="_xlnm._FilterDatabase" localSheetId="6" hidden="1">'ENC OUT-2025-IMPORT'!$A$1:$AI$201</definedName>
    <definedName name="_xlnm._FilterDatabase" localSheetId="11" hidden="1">'RESC-05 a 10-2025'!$A$2:$Q$19</definedName>
    <definedName name="_xlnm._FilterDatabase" localSheetId="4" hidden="1">'SADIN - OUTURO-2025'!$A$1:$G$245</definedName>
    <definedName name="_xlnm._FilterDatabase" localSheetId="26" hidden="1">'VENC JUL-2025'!$A$1:$AG$1</definedName>
    <definedName name="_xlcn.WorksheetConnection_SADINJAN2024A1N295" hidden="1">'SADIN - OUTURO-2025'!$A$1:$G$244</definedName>
    <definedName name="_xlnm.Print_Area" localSheetId="11">'RESC-05 a 10-2025'!$A$1:$N$20</definedName>
    <definedName name="_xlnm.Print_Area" localSheetId="7">'VENC E BENEF CEDIDOS-AGO2025'!$A$1:$K$18</definedName>
  </definedNames>
  <calcPr calcId="191029"/>
  <pivotCaches>
    <pivotCache cacheId="0" r:id="rId49"/>
    <pivotCache cacheId="1" r:id="rId50"/>
  </pivotCaches>
  <extLst>
    <ext xmlns:x15="http://schemas.microsoft.com/office/spreadsheetml/2010/11/main" uri="{FCE2AD5D-F65C-4FA6-A056-5C36A1767C68}">
      <x15:dataModel>
        <x15:modelTables>
          <x15:modelTable id="Intervalo" name="Intervalo" connection="WorksheetConnection_SADIN - JAN-2024!$A$1:$N$29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189" i="539" l="1"/>
  <c r="Z189" i="535"/>
  <c r="AA189" i="535"/>
  <c r="AB189" i="535"/>
  <c r="X182" i="539"/>
  <c r="X183" i="539"/>
  <c r="X184" i="539"/>
  <c r="X185" i="539"/>
  <c r="X186" i="539"/>
  <c r="X187" i="539"/>
  <c r="X188" i="539"/>
  <c r="X174" i="539"/>
  <c r="X175" i="539"/>
  <c r="X176" i="539"/>
  <c r="X177" i="539"/>
  <c r="X178" i="539"/>
  <c r="X179" i="539"/>
  <c r="X180" i="539"/>
  <c r="X181" i="539"/>
  <c r="X140" i="539"/>
  <c r="X141" i="539"/>
  <c r="X142" i="539"/>
  <c r="X143" i="539"/>
  <c r="X144" i="539"/>
  <c r="X145" i="539"/>
  <c r="X146" i="539"/>
  <c r="X147" i="539"/>
  <c r="X148" i="539"/>
  <c r="X149" i="539"/>
  <c r="X150" i="539"/>
  <c r="X151" i="539"/>
  <c r="X152" i="539"/>
  <c r="X153" i="539"/>
  <c r="X154" i="539"/>
  <c r="X155" i="539"/>
  <c r="X156" i="539"/>
  <c r="X157" i="539"/>
  <c r="X158" i="539"/>
  <c r="X159" i="539"/>
  <c r="X160" i="539"/>
  <c r="X161" i="539"/>
  <c r="X162" i="539"/>
  <c r="X163" i="539"/>
  <c r="X164" i="539"/>
  <c r="X165" i="539"/>
  <c r="X166" i="539"/>
  <c r="X167" i="539"/>
  <c r="X168" i="539"/>
  <c r="X169" i="539"/>
  <c r="X170" i="539"/>
  <c r="X171" i="539"/>
  <c r="X172" i="539"/>
  <c r="X173" i="539"/>
  <c r="X139" i="539"/>
  <c r="X138" i="539"/>
  <c r="X135" i="539"/>
  <c r="X136" i="539"/>
  <c r="X137" i="539"/>
  <c r="X118" i="539"/>
  <c r="X119" i="539"/>
  <c r="X120" i="539"/>
  <c r="X121" i="539"/>
  <c r="X122" i="539"/>
  <c r="X123" i="539"/>
  <c r="X124" i="539"/>
  <c r="X125" i="539"/>
  <c r="X126" i="539"/>
  <c r="X127" i="539"/>
  <c r="X128" i="539"/>
  <c r="X129" i="539"/>
  <c r="X130" i="539"/>
  <c r="X131" i="539"/>
  <c r="X132" i="539"/>
  <c r="X133" i="539"/>
  <c r="X134" i="539"/>
  <c r="X117" i="539"/>
  <c r="X111" i="539"/>
  <c r="X112" i="539"/>
  <c r="X113" i="539"/>
  <c r="X114" i="539"/>
  <c r="X115" i="539"/>
  <c r="X116" i="539"/>
  <c r="X108" i="539"/>
  <c r="X109" i="539"/>
  <c r="X110" i="539"/>
  <c r="X103" i="539"/>
  <c r="X104" i="539"/>
  <c r="X105" i="539"/>
  <c r="X106" i="539"/>
  <c r="X107" i="539"/>
  <c r="X102" i="539"/>
  <c r="X98" i="539"/>
  <c r="X99" i="539"/>
  <c r="X100" i="539"/>
  <c r="X101" i="539"/>
  <c r="X92" i="539"/>
  <c r="X93" i="539"/>
  <c r="X94" i="539"/>
  <c r="X95" i="539"/>
  <c r="X96" i="539"/>
  <c r="X97" i="539"/>
  <c r="X61" i="539"/>
  <c r="X62" i="539"/>
  <c r="X63" i="539"/>
  <c r="X64" i="539"/>
  <c r="X65" i="539"/>
  <c r="X66" i="539"/>
  <c r="X67" i="539"/>
  <c r="X68" i="539"/>
  <c r="X69" i="539"/>
  <c r="X70" i="539"/>
  <c r="X71" i="539"/>
  <c r="X72" i="539"/>
  <c r="X73" i="539"/>
  <c r="X74" i="539"/>
  <c r="X75" i="539"/>
  <c r="X76" i="539"/>
  <c r="X77" i="539"/>
  <c r="X78" i="539"/>
  <c r="X79" i="539"/>
  <c r="X80" i="539"/>
  <c r="X81" i="539"/>
  <c r="X82" i="539"/>
  <c r="X83" i="539"/>
  <c r="X84" i="539"/>
  <c r="X85" i="539"/>
  <c r="X86" i="539"/>
  <c r="X87" i="539"/>
  <c r="X88" i="539"/>
  <c r="X89" i="539"/>
  <c r="X90" i="539"/>
  <c r="X91" i="539"/>
  <c r="X57" i="539"/>
  <c r="X58" i="539"/>
  <c r="X59" i="539"/>
  <c r="X60" i="539"/>
  <c r="X47" i="539"/>
  <c r="X48" i="539"/>
  <c r="X49" i="539"/>
  <c r="X50" i="539"/>
  <c r="X51" i="539"/>
  <c r="X52" i="539"/>
  <c r="X53" i="539"/>
  <c r="X54" i="539"/>
  <c r="X55" i="539"/>
  <c r="X56" i="539"/>
  <c r="X41" i="539"/>
  <c r="X42" i="539"/>
  <c r="X43" i="539"/>
  <c r="X44" i="539"/>
  <c r="X45" i="539"/>
  <c r="X46" i="539"/>
  <c r="X28" i="539"/>
  <c r="X29" i="539"/>
  <c r="X30" i="539"/>
  <c r="X31" i="539"/>
  <c r="X32" i="539"/>
  <c r="X33" i="539"/>
  <c r="X34" i="539"/>
  <c r="X35" i="539"/>
  <c r="X36" i="539"/>
  <c r="X37" i="539"/>
  <c r="X38" i="539"/>
  <c r="X39" i="539"/>
  <c r="X40" i="539"/>
  <c r="X21" i="539"/>
  <c r="X22" i="539"/>
  <c r="X23" i="539"/>
  <c r="X24" i="539"/>
  <c r="X25" i="539"/>
  <c r="X26" i="539"/>
  <c r="X27" i="539"/>
  <c r="X3" i="539"/>
  <c r="X4" i="539"/>
  <c r="X5" i="539"/>
  <c r="X6" i="539"/>
  <c r="X7" i="539"/>
  <c r="X8" i="539"/>
  <c r="X9" i="539"/>
  <c r="X10" i="539"/>
  <c r="X11" i="539"/>
  <c r="X12" i="539"/>
  <c r="X13" i="539"/>
  <c r="X14" i="539"/>
  <c r="X15" i="539"/>
  <c r="X16" i="539"/>
  <c r="X17" i="539"/>
  <c r="X18" i="539"/>
  <c r="X19" i="539"/>
  <c r="X20" i="539"/>
  <c r="X2" i="539"/>
  <c r="J195" i="539"/>
  <c r="J196" i="539" s="1"/>
  <c r="L194" i="539"/>
  <c r="L198" i="539" s="1"/>
  <c r="I194" i="539"/>
  <c r="I193" i="539"/>
  <c r="I192" i="539"/>
  <c r="I191" i="539"/>
  <c r="Q189" i="539"/>
  <c r="P189" i="539"/>
  <c r="L189" i="539"/>
  <c r="J189" i="539"/>
  <c r="I189" i="539"/>
  <c r="F189" i="539"/>
  <c r="D189" i="539"/>
  <c r="D191" i="539" s="1"/>
  <c r="V185" i="539"/>
  <c r="S185" i="539"/>
  <c r="M185" i="539"/>
  <c r="O185" i="539" s="1"/>
  <c r="T185" i="539" s="1"/>
  <c r="V184" i="539"/>
  <c r="S184" i="539"/>
  <c r="M184" i="539"/>
  <c r="O184" i="539" s="1"/>
  <c r="T184" i="539" s="1"/>
  <c r="V186" i="539"/>
  <c r="S186" i="539"/>
  <c r="M186" i="539"/>
  <c r="O186" i="539" s="1"/>
  <c r="T186" i="539" s="1"/>
  <c r="V188" i="539"/>
  <c r="S188" i="539"/>
  <c r="M188" i="539"/>
  <c r="O188" i="539" s="1"/>
  <c r="T188" i="539" s="1"/>
  <c r="V187" i="539"/>
  <c r="S187" i="539"/>
  <c r="M187" i="539"/>
  <c r="O187" i="539" s="1"/>
  <c r="T187" i="539" s="1"/>
  <c r="S94" i="539"/>
  <c r="M94" i="539"/>
  <c r="O94" i="539" s="1"/>
  <c r="T94" i="539" s="1"/>
  <c r="S153" i="539"/>
  <c r="M153" i="539"/>
  <c r="O153" i="539" s="1"/>
  <c r="T153" i="539" s="1"/>
  <c r="S126" i="539"/>
  <c r="M126" i="539"/>
  <c r="O126" i="539" s="1"/>
  <c r="T126" i="539" s="1"/>
  <c r="S146" i="539"/>
  <c r="M146" i="539"/>
  <c r="O146" i="539" s="1"/>
  <c r="T146" i="539" s="1"/>
  <c r="S177" i="539"/>
  <c r="M177" i="539"/>
  <c r="O177" i="539" s="1"/>
  <c r="T177" i="539" s="1"/>
  <c r="S156" i="539"/>
  <c r="M156" i="539"/>
  <c r="O156" i="539" s="1"/>
  <c r="T156" i="539" s="1"/>
  <c r="S28" i="539"/>
  <c r="M28" i="539"/>
  <c r="O28" i="539" s="1"/>
  <c r="T28" i="539" s="1"/>
  <c r="S43" i="539"/>
  <c r="M43" i="539"/>
  <c r="O43" i="539" s="1"/>
  <c r="T43" i="539" s="1"/>
  <c r="S52" i="539"/>
  <c r="M52" i="539"/>
  <c r="O52" i="539" s="1"/>
  <c r="T52" i="539" s="1"/>
  <c r="S150" i="539"/>
  <c r="M150" i="539"/>
  <c r="O150" i="539" s="1"/>
  <c r="T150" i="539" s="1"/>
  <c r="S147" i="539"/>
  <c r="M147" i="539"/>
  <c r="O147" i="539" s="1"/>
  <c r="T147" i="539" s="1"/>
  <c r="S154" i="539"/>
  <c r="M154" i="539"/>
  <c r="O154" i="539" s="1"/>
  <c r="T154" i="539" s="1"/>
  <c r="S41" i="539"/>
  <c r="M41" i="539"/>
  <c r="O41" i="539" s="1"/>
  <c r="T41" i="539" s="1"/>
  <c r="S22" i="539"/>
  <c r="M22" i="539"/>
  <c r="O22" i="539" s="1"/>
  <c r="T22" i="539" s="1"/>
  <c r="S168" i="539"/>
  <c r="M168" i="539"/>
  <c r="O168" i="539" s="1"/>
  <c r="T168" i="539" s="1"/>
  <c r="S132" i="539"/>
  <c r="M132" i="539"/>
  <c r="O132" i="539" s="1"/>
  <c r="T132" i="539" s="1"/>
  <c r="S97" i="539"/>
  <c r="M97" i="539"/>
  <c r="O97" i="539" s="1"/>
  <c r="T97" i="539" s="1"/>
  <c r="S93" i="539"/>
  <c r="M93" i="539"/>
  <c r="O93" i="539" s="1"/>
  <c r="T93" i="539" s="1"/>
  <c r="S103" i="539"/>
  <c r="M103" i="539"/>
  <c r="O103" i="539" s="1"/>
  <c r="T103" i="539" s="1"/>
  <c r="S113" i="539"/>
  <c r="M113" i="539"/>
  <c r="O113" i="539" s="1"/>
  <c r="T113" i="539" s="1"/>
  <c r="S169" i="539"/>
  <c r="M169" i="539"/>
  <c r="O169" i="539" s="1"/>
  <c r="T169" i="539" s="1"/>
  <c r="S4" i="539"/>
  <c r="M4" i="539"/>
  <c r="O4" i="539" s="1"/>
  <c r="T4" i="539" s="1"/>
  <c r="S48" i="539"/>
  <c r="M48" i="539"/>
  <c r="O48" i="539" s="1"/>
  <c r="T48" i="539" s="1"/>
  <c r="S183" i="539"/>
  <c r="M183" i="539"/>
  <c r="O183" i="539" s="1"/>
  <c r="T183" i="539" s="1"/>
  <c r="S87" i="539"/>
  <c r="M87" i="539"/>
  <c r="O87" i="539" s="1"/>
  <c r="T87" i="539" s="1"/>
  <c r="S96" i="539"/>
  <c r="M96" i="539"/>
  <c r="O96" i="539" s="1"/>
  <c r="T96" i="539" s="1"/>
  <c r="S144" i="539"/>
  <c r="M144" i="539"/>
  <c r="O144" i="539" s="1"/>
  <c r="T144" i="539" s="1"/>
  <c r="S31" i="539"/>
  <c r="M31" i="539"/>
  <c r="O31" i="539" s="1"/>
  <c r="T31" i="539" s="1"/>
  <c r="S60" i="539"/>
  <c r="M60" i="539"/>
  <c r="O60" i="539" s="1"/>
  <c r="T60" i="539" s="1"/>
  <c r="S27" i="539"/>
  <c r="M27" i="539"/>
  <c r="O27" i="539" s="1"/>
  <c r="T27" i="539" s="1"/>
  <c r="S131" i="539"/>
  <c r="M131" i="539"/>
  <c r="O131" i="539" s="1"/>
  <c r="T131" i="539" s="1"/>
  <c r="S56" i="539"/>
  <c r="M56" i="539"/>
  <c r="O56" i="539" s="1"/>
  <c r="T56" i="539" s="1"/>
  <c r="S38" i="539"/>
  <c r="M38" i="539"/>
  <c r="O38" i="539" s="1"/>
  <c r="T38" i="539" s="1"/>
  <c r="S159" i="539"/>
  <c r="M159" i="539"/>
  <c r="O159" i="539" s="1"/>
  <c r="T159" i="539" s="1"/>
  <c r="S35" i="539"/>
  <c r="M35" i="539"/>
  <c r="O35" i="539" s="1"/>
  <c r="T35" i="539" s="1"/>
  <c r="S36" i="539"/>
  <c r="M36" i="539"/>
  <c r="O36" i="539" s="1"/>
  <c r="T36" i="539" s="1"/>
  <c r="S127" i="539"/>
  <c r="M127" i="539"/>
  <c r="O127" i="539" s="1"/>
  <c r="T127" i="539" s="1"/>
  <c r="S40" i="539"/>
  <c r="M40" i="539"/>
  <c r="O40" i="539" s="1"/>
  <c r="T40" i="539" s="1"/>
  <c r="S155" i="539"/>
  <c r="M155" i="539"/>
  <c r="O155" i="539" s="1"/>
  <c r="T155" i="539" s="1"/>
  <c r="S11" i="539"/>
  <c r="M11" i="539"/>
  <c r="O11" i="539" s="1"/>
  <c r="T11" i="539" s="1"/>
  <c r="S62" i="539"/>
  <c r="M62" i="539"/>
  <c r="O62" i="539" s="1"/>
  <c r="T62" i="539" s="1"/>
  <c r="S116" i="539"/>
  <c r="M116" i="539"/>
  <c r="O116" i="539" s="1"/>
  <c r="T116" i="539" s="1"/>
  <c r="S64" i="539"/>
  <c r="M64" i="539"/>
  <c r="O64" i="539" s="1"/>
  <c r="T64" i="539" s="1"/>
  <c r="S19" i="539"/>
  <c r="M19" i="539"/>
  <c r="O19" i="539" s="1"/>
  <c r="T19" i="539" s="1"/>
  <c r="S45" i="539"/>
  <c r="M45" i="539"/>
  <c r="O45" i="539" s="1"/>
  <c r="T45" i="539" s="1"/>
  <c r="S47" i="539"/>
  <c r="M47" i="539"/>
  <c r="O47" i="539" s="1"/>
  <c r="T47" i="539" s="1"/>
  <c r="S26" i="539"/>
  <c r="M26" i="539"/>
  <c r="O26" i="539" s="1"/>
  <c r="T26" i="539" s="1"/>
  <c r="S21" i="539"/>
  <c r="M21" i="539"/>
  <c r="O21" i="539" s="1"/>
  <c r="T21" i="539" s="1"/>
  <c r="S140" i="539"/>
  <c r="M140" i="539"/>
  <c r="O140" i="539" s="1"/>
  <c r="T140" i="539" s="1"/>
  <c r="S119" i="539"/>
  <c r="M119" i="539"/>
  <c r="O119" i="539" s="1"/>
  <c r="T119" i="539" s="1"/>
  <c r="S115" i="539"/>
  <c r="M115" i="539"/>
  <c r="O115" i="539" s="1"/>
  <c r="T115" i="539" s="1"/>
  <c r="S111" i="539"/>
  <c r="M111" i="539"/>
  <c r="O111" i="539" s="1"/>
  <c r="T111" i="539" s="1"/>
  <c r="S99" i="539"/>
  <c r="M99" i="539"/>
  <c r="O99" i="539" s="1"/>
  <c r="T99" i="539" s="1"/>
  <c r="W129" i="539"/>
  <c r="S12" i="539"/>
  <c r="N12" i="539"/>
  <c r="M12" i="539"/>
  <c r="K12" i="539"/>
  <c r="S15" i="539"/>
  <c r="M15" i="539"/>
  <c r="O15" i="539" s="1"/>
  <c r="T15" i="539" s="1"/>
  <c r="S83" i="539"/>
  <c r="M83" i="539"/>
  <c r="O83" i="539" s="1"/>
  <c r="T83" i="539" s="1"/>
  <c r="S50" i="539"/>
  <c r="M50" i="539"/>
  <c r="O50" i="539" s="1"/>
  <c r="T50" i="539" s="1"/>
  <c r="S76" i="539"/>
  <c r="M76" i="539"/>
  <c r="O76" i="539" s="1"/>
  <c r="T76" i="539" s="1"/>
  <c r="R122" i="539"/>
  <c r="S122" i="539" s="1"/>
  <c r="M122" i="539"/>
  <c r="O122" i="539" s="1"/>
  <c r="T122" i="539" s="1"/>
  <c r="S49" i="539"/>
  <c r="M49" i="539"/>
  <c r="O49" i="539" s="1"/>
  <c r="T49" i="539" s="1"/>
  <c r="S46" i="539"/>
  <c r="M46" i="539"/>
  <c r="O46" i="539" s="1"/>
  <c r="T46" i="539" s="1"/>
  <c r="S39" i="539"/>
  <c r="M39" i="539"/>
  <c r="O39" i="539" s="1"/>
  <c r="T39" i="539" s="1"/>
  <c r="S10" i="539"/>
  <c r="M10" i="539"/>
  <c r="O10" i="539" s="1"/>
  <c r="T10" i="539" s="1"/>
  <c r="S181" i="539"/>
  <c r="M181" i="539"/>
  <c r="O181" i="539" s="1"/>
  <c r="T181" i="539" s="1"/>
  <c r="S18" i="539"/>
  <c r="M18" i="539"/>
  <c r="O18" i="539" s="1"/>
  <c r="T18" i="539" s="1"/>
  <c r="S110" i="539"/>
  <c r="M110" i="539"/>
  <c r="O110" i="539" s="1"/>
  <c r="T110" i="539" s="1"/>
  <c r="S121" i="539"/>
  <c r="M121" i="539"/>
  <c r="O121" i="539" s="1"/>
  <c r="T121" i="539" s="1"/>
  <c r="S135" i="539"/>
  <c r="M135" i="539"/>
  <c r="O135" i="539" s="1"/>
  <c r="T135" i="539" s="1"/>
  <c r="S104" i="539"/>
  <c r="M104" i="539"/>
  <c r="O104" i="539" s="1"/>
  <c r="T104" i="539" s="1"/>
  <c r="S78" i="539"/>
  <c r="M78" i="539"/>
  <c r="O78" i="539" s="1"/>
  <c r="T78" i="539" s="1"/>
  <c r="S73" i="539"/>
  <c r="M73" i="539"/>
  <c r="O73" i="539" s="1"/>
  <c r="T73" i="539" s="1"/>
  <c r="S145" i="539"/>
  <c r="M145" i="539"/>
  <c r="O145" i="539" s="1"/>
  <c r="T145" i="539" s="1"/>
  <c r="S65" i="539"/>
  <c r="M65" i="539"/>
  <c r="O65" i="539" s="1"/>
  <c r="T65" i="539" s="1"/>
  <c r="S70" i="539"/>
  <c r="M70" i="539"/>
  <c r="O70" i="539" s="1"/>
  <c r="T70" i="539" s="1"/>
  <c r="S90" i="539"/>
  <c r="M90" i="539"/>
  <c r="O90" i="539" s="1"/>
  <c r="T90" i="539" s="1"/>
  <c r="S165" i="539"/>
  <c r="M165" i="539"/>
  <c r="O165" i="539" s="1"/>
  <c r="T165" i="539" s="1"/>
  <c r="S17" i="539"/>
  <c r="M17" i="539"/>
  <c r="O17" i="539" s="1"/>
  <c r="T17" i="539" s="1"/>
  <c r="S106" i="539"/>
  <c r="M106" i="539"/>
  <c r="O106" i="539" s="1"/>
  <c r="T106" i="539" s="1"/>
  <c r="S136" i="539"/>
  <c r="M136" i="539"/>
  <c r="O136" i="539" s="1"/>
  <c r="T136" i="539" s="1"/>
  <c r="S32" i="539"/>
  <c r="M32" i="539"/>
  <c r="O32" i="539" s="1"/>
  <c r="T32" i="539" s="1"/>
  <c r="R44" i="539"/>
  <c r="S44" i="539" s="1"/>
  <c r="M44" i="539"/>
  <c r="O44" i="539" s="1"/>
  <c r="T44" i="539" s="1"/>
  <c r="S2" i="539"/>
  <c r="M2" i="539"/>
  <c r="O2" i="539" s="1"/>
  <c r="T2" i="539" s="1"/>
  <c r="S118" i="539"/>
  <c r="M118" i="539"/>
  <c r="O118" i="539" s="1"/>
  <c r="T118" i="539" s="1"/>
  <c r="R139" i="539"/>
  <c r="S139" i="539" s="1"/>
  <c r="M139" i="539"/>
  <c r="O139" i="539" s="1"/>
  <c r="T139" i="539" s="1"/>
  <c r="S74" i="539"/>
  <c r="M74" i="539"/>
  <c r="O74" i="539" s="1"/>
  <c r="T74" i="539" s="1"/>
  <c r="S152" i="539"/>
  <c r="N152" i="539"/>
  <c r="M152" i="539"/>
  <c r="S79" i="539"/>
  <c r="M79" i="539"/>
  <c r="O79" i="539" s="1"/>
  <c r="T79" i="539" s="1"/>
  <c r="S174" i="539"/>
  <c r="M174" i="539"/>
  <c r="O174" i="539" s="1"/>
  <c r="T174" i="539" s="1"/>
  <c r="S14" i="539"/>
  <c r="M14" i="539"/>
  <c r="O14" i="539" s="1"/>
  <c r="T14" i="539" s="1"/>
  <c r="S98" i="539"/>
  <c r="M98" i="539"/>
  <c r="S129" i="539"/>
  <c r="M129" i="539"/>
  <c r="O129" i="539" s="1"/>
  <c r="T129" i="539" s="1"/>
  <c r="S179" i="539"/>
  <c r="M179" i="539"/>
  <c r="O179" i="539" s="1"/>
  <c r="T179" i="539" s="1"/>
  <c r="S162" i="539"/>
  <c r="M162" i="539"/>
  <c r="O162" i="539" s="1"/>
  <c r="T162" i="539" s="1"/>
  <c r="S157" i="539"/>
  <c r="M157" i="539"/>
  <c r="O157" i="539" s="1"/>
  <c r="T157" i="539" s="1"/>
  <c r="S148" i="539"/>
  <c r="M148" i="539"/>
  <c r="O148" i="539" s="1"/>
  <c r="T148" i="539" s="1"/>
  <c r="S161" i="539"/>
  <c r="M161" i="539"/>
  <c r="O161" i="539" s="1"/>
  <c r="T161" i="539" s="1"/>
  <c r="S66" i="539"/>
  <c r="M66" i="539"/>
  <c r="O66" i="539" s="1"/>
  <c r="T66" i="539" s="1"/>
  <c r="S172" i="539"/>
  <c r="M172" i="539"/>
  <c r="O172" i="539" s="1"/>
  <c r="T172" i="539" s="1"/>
  <c r="S58" i="539"/>
  <c r="M58" i="539"/>
  <c r="O58" i="539" s="1"/>
  <c r="T58" i="539" s="1"/>
  <c r="S166" i="539"/>
  <c r="M166" i="539"/>
  <c r="O166" i="539" s="1"/>
  <c r="T166" i="539" s="1"/>
  <c r="S170" i="539"/>
  <c r="M170" i="539"/>
  <c r="O170" i="539" s="1"/>
  <c r="T170" i="539" s="1"/>
  <c r="S175" i="539"/>
  <c r="M175" i="539"/>
  <c r="O175" i="539" s="1"/>
  <c r="T175" i="539" s="1"/>
  <c r="S6" i="539"/>
  <c r="M6" i="539"/>
  <c r="O6" i="539" s="1"/>
  <c r="T6" i="539" s="1"/>
  <c r="S23" i="539"/>
  <c r="M23" i="539"/>
  <c r="O23" i="539" s="1"/>
  <c r="T23" i="539" s="1"/>
  <c r="S75" i="539"/>
  <c r="M75" i="539"/>
  <c r="O75" i="539" s="1"/>
  <c r="T75" i="539" s="1"/>
  <c r="S128" i="539"/>
  <c r="M128" i="539"/>
  <c r="O128" i="539" s="1"/>
  <c r="T128" i="539" s="1"/>
  <c r="S141" i="539"/>
  <c r="M141" i="539"/>
  <c r="O141" i="539" s="1"/>
  <c r="T141" i="539" s="1"/>
  <c r="S71" i="539"/>
  <c r="M71" i="539"/>
  <c r="O71" i="539" s="1"/>
  <c r="T71" i="539" s="1"/>
  <c r="S77" i="539"/>
  <c r="M77" i="539"/>
  <c r="O77" i="539" s="1"/>
  <c r="T77" i="539" s="1"/>
  <c r="S101" i="539"/>
  <c r="M101" i="539"/>
  <c r="O101" i="539" s="1"/>
  <c r="T101" i="539" s="1"/>
  <c r="S123" i="539"/>
  <c r="M123" i="539"/>
  <c r="O123" i="539" s="1"/>
  <c r="T123" i="539" s="1"/>
  <c r="S92" i="539"/>
  <c r="M92" i="539"/>
  <c r="O92" i="539" s="1"/>
  <c r="T92" i="539" s="1"/>
  <c r="S133" i="539"/>
  <c r="M133" i="539"/>
  <c r="O133" i="539" s="1"/>
  <c r="T133" i="539" s="1"/>
  <c r="S34" i="539"/>
  <c r="M34" i="539"/>
  <c r="O34" i="539" s="1"/>
  <c r="T34" i="539" s="1"/>
  <c r="S171" i="539"/>
  <c r="M171" i="539"/>
  <c r="O171" i="539" s="1"/>
  <c r="T171" i="539" s="1"/>
  <c r="S120" i="539"/>
  <c r="M120" i="539"/>
  <c r="O120" i="539" s="1"/>
  <c r="T120" i="539" s="1"/>
  <c r="S142" i="539"/>
  <c r="M142" i="539"/>
  <c r="O142" i="539" s="1"/>
  <c r="T142" i="539" s="1"/>
  <c r="S95" i="539"/>
  <c r="M95" i="539"/>
  <c r="O95" i="539" s="1"/>
  <c r="T95" i="539" s="1"/>
  <c r="S176" i="539"/>
  <c r="M176" i="539"/>
  <c r="O176" i="539" s="1"/>
  <c r="T176" i="539" s="1"/>
  <c r="S54" i="539"/>
  <c r="M54" i="539"/>
  <c r="O54" i="539" s="1"/>
  <c r="T54" i="539" s="1"/>
  <c r="S91" i="539"/>
  <c r="M91" i="539"/>
  <c r="O91" i="539" s="1"/>
  <c r="T91" i="539" s="1"/>
  <c r="S33" i="539"/>
  <c r="M33" i="539"/>
  <c r="O33" i="539" s="1"/>
  <c r="T33" i="539" s="1"/>
  <c r="S55" i="539"/>
  <c r="M55" i="539"/>
  <c r="O55" i="539" s="1"/>
  <c r="T55" i="539" s="1"/>
  <c r="S8" i="539"/>
  <c r="M8" i="539"/>
  <c r="O8" i="539" s="1"/>
  <c r="T8" i="539" s="1"/>
  <c r="S63" i="539"/>
  <c r="M63" i="539"/>
  <c r="O63" i="539" s="1"/>
  <c r="T63" i="539" s="1"/>
  <c r="S86" i="539"/>
  <c r="M86" i="539"/>
  <c r="O86" i="539" s="1"/>
  <c r="T86" i="539" s="1"/>
  <c r="R80" i="539"/>
  <c r="N80" i="539"/>
  <c r="M80" i="539"/>
  <c r="S85" i="539"/>
  <c r="M85" i="539"/>
  <c r="O85" i="539" s="1"/>
  <c r="T85" i="539" s="1"/>
  <c r="S143" i="539"/>
  <c r="M143" i="539"/>
  <c r="O143" i="539" s="1"/>
  <c r="T143" i="539" s="1"/>
  <c r="S167" i="539"/>
  <c r="M167" i="539"/>
  <c r="O167" i="539" s="1"/>
  <c r="T167" i="539" s="1"/>
  <c r="S42" i="539"/>
  <c r="M42" i="539"/>
  <c r="O42" i="539" s="1"/>
  <c r="T42" i="539" s="1"/>
  <c r="S25" i="539"/>
  <c r="M25" i="539"/>
  <c r="O25" i="539" s="1"/>
  <c r="T25" i="539" s="1"/>
  <c r="S105" i="539"/>
  <c r="M105" i="539"/>
  <c r="O105" i="539" s="1"/>
  <c r="T105" i="539" s="1"/>
  <c r="S137" i="539"/>
  <c r="M137" i="539"/>
  <c r="O137" i="539" s="1"/>
  <c r="T137" i="539" s="1"/>
  <c r="S24" i="539"/>
  <c r="M24" i="539"/>
  <c r="N24" i="539" s="1"/>
  <c r="O24" i="539" s="1"/>
  <c r="T24" i="539" s="1"/>
  <c r="S84" i="539"/>
  <c r="M84" i="539"/>
  <c r="N84" i="539" s="1"/>
  <c r="O84" i="539" s="1"/>
  <c r="T84" i="539" s="1"/>
  <c r="S89" i="539"/>
  <c r="M89" i="539"/>
  <c r="O89" i="539" s="1"/>
  <c r="T89" i="539" s="1"/>
  <c r="S57" i="539"/>
  <c r="M57" i="539"/>
  <c r="O57" i="539" s="1"/>
  <c r="T57" i="539" s="1"/>
  <c r="S53" i="539"/>
  <c r="M53" i="539"/>
  <c r="O53" i="539" s="1"/>
  <c r="T53" i="539" s="1"/>
  <c r="S51" i="539"/>
  <c r="M51" i="539"/>
  <c r="O51" i="539" s="1"/>
  <c r="T51" i="539" s="1"/>
  <c r="S114" i="539"/>
  <c r="M114" i="539"/>
  <c r="O114" i="539" s="1"/>
  <c r="T114" i="539" s="1"/>
  <c r="S124" i="539"/>
  <c r="M124" i="539"/>
  <c r="O124" i="539" s="1"/>
  <c r="T124" i="539" s="1"/>
  <c r="S9" i="539"/>
  <c r="M9" i="539"/>
  <c r="O9" i="539" s="1"/>
  <c r="T9" i="539" s="1"/>
  <c r="S68" i="539"/>
  <c r="M68" i="539"/>
  <c r="O68" i="539" s="1"/>
  <c r="T68" i="539" s="1"/>
  <c r="S20" i="539"/>
  <c r="M20" i="539"/>
  <c r="O20" i="539" s="1"/>
  <c r="T20" i="539" s="1"/>
  <c r="S67" i="539"/>
  <c r="M67" i="539"/>
  <c r="O67" i="539" s="1"/>
  <c r="T67" i="539" s="1"/>
  <c r="S82" i="539"/>
  <c r="M82" i="539"/>
  <c r="O82" i="539" s="1"/>
  <c r="T82" i="539" s="1"/>
  <c r="S158" i="539"/>
  <c r="M158" i="539"/>
  <c r="O158" i="539" s="1"/>
  <c r="T158" i="539" s="1"/>
  <c r="S125" i="539"/>
  <c r="M125" i="539"/>
  <c r="O125" i="539" s="1"/>
  <c r="T125" i="539" s="1"/>
  <c r="S30" i="539"/>
  <c r="M30" i="539"/>
  <c r="O30" i="539" s="1"/>
  <c r="T30" i="539" s="1"/>
  <c r="S13" i="539"/>
  <c r="M13" i="539"/>
  <c r="O13" i="539" s="1"/>
  <c r="T13" i="539" s="1"/>
  <c r="S178" i="539"/>
  <c r="M178" i="539"/>
  <c r="O178" i="539" s="1"/>
  <c r="T178" i="539" s="1"/>
  <c r="S3" i="539"/>
  <c r="M3" i="539"/>
  <c r="O3" i="539" s="1"/>
  <c r="T3" i="539" s="1"/>
  <c r="S5" i="539"/>
  <c r="M5" i="539"/>
  <c r="O5" i="539" s="1"/>
  <c r="T5" i="539" s="1"/>
  <c r="S100" i="539"/>
  <c r="M100" i="539"/>
  <c r="N100" i="539" s="1"/>
  <c r="S88" i="539"/>
  <c r="M88" i="539"/>
  <c r="O88" i="539" s="1"/>
  <c r="T88" i="539" s="1"/>
  <c r="S180" i="539"/>
  <c r="M180" i="539"/>
  <c r="O180" i="539" s="1"/>
  <c r="T180" i="539" s="1"/>
  <c r="S107" i="539"/>
  <c r="M107" i="539"/>
  <c r="O107" i="539" s="1"/>
  <c r="T107" i="539" s="1"/>
  <c r="S134" i="539"/>
  <c r="M134" i="539"/>
  <c r="O134" i="539" s="1"/>
  <c r="T134" i="539" s="1"/>
  <c r="S69" i="539"/>
  <c r="M69" i="539"/>
  <c r="O69" i="539" s="1"/>
  <c r="T69" i="539" s="1"/>
  <c r="S163" i="539"/>
  <c r="M163" i="539"/>
  <c r="O163" i="539" s="1"/>
  <c r="T163" i="539" s="1"/>
  <c r="S61" i="539"/>
  <c r="M61" i="539"/>
  <c r="O61" i="539" s="1"/>
  <c r="T61" i="539" s="1"/>
  <c r="S29" i="539"/>
  <c r="M29" i="539"/>
  <c r="O29" i="539" s="1"/>
  <c r="T29" i="539" s="1"/>
  <c r="S160" i="539"/>
  <c r="M160" i="539"/>
  <c r="O160" i="539" s="1"/>
  <c r="T160" i="539" s="1"/>
  <c r="S72" i="539"/>
  <c r="M72" i="539"/>
  <c r="O72" i="539" s="1"/>
  <c r="T72" i="539" s="1"/>
  <c r="S7" i="539"/>
  <c r="M7" i="539"/>
  <c r="O7" i="539" s="1"/>
  <c r="T7" i="539" s="1"/>
  <c r="S130" i="539"/>
  <c r="M130" i="539"/>
  <c r="O130" i="539" s="1"/>
  <c r="T130" i="539" s="1"/>
  <c r="S112" i="539"/>
  <c r="M112" i="539"/>
  <c r="O112" i="539" s="1"/>
  <c r="T112" i="539" s="1"/>
  <c r="S37" i="539"/>
  <c r="M37" i="539"/>
  <c r="O37" i="539" s="1"/>
  <c r="T37" i="539" s="1"/>
  <c r="S151" i="539"/>
  <c r="M151" i="539"/>
  <c r="O151" i="539" s="1"/>
  <c r="T151" i="539" s="1"/>
  <c r="S149" i="539"/>
  <c r="M149" i="539"/>
  <c r="O149" i="539" s="1"/>
  <c r="T149" i="539" s="1"/>
  <c r="S16" i="539"/>
  <c r="M16" i="539"/>
  <c r="O16" i="539" s="1"/>
  <c r="T16" i="539" s="1"/>
  <c r="S109" i="539"/>
  <c r="M109" i="539"/>
  <c r="O109" i="539" s="1"/>
  <c r="T109" i="539" s="1"/>
  <c r="S164" i="539"/>
  <c r="M164" i="539"/>
  <c r="O164" i="539" s="1"/>
  <c r="T164" i="539" s="1"/>
  <c r="S59" i="539"/>
  <c r="M59" i="539"/>
  <c r="O59" i="539" s="1"/>
  <c r="T59" i="539" s="1"/>
  <c r="S81" i="539"/>
  <c r="M81" i="539"/>
  <c r="O81" i="539" s="1"/>
  <c r="T81" i="539" s="1"/>
  <c r="S108" i="539"/>
  <c r="M108" i="539"/>
  <c r="O108" i="539" s="1"/>
  <c r="T108" i="539" s="1"/>
  <c r="S173" i="539"/>
  <c r="M173" i="539"/>
  <c r="O173" i="539" s="1"/>
  <c r="T173" i="539" s="1"/>
  <c r="S182" i="539"/>
  <c r="M182" i="539"/>
  <c r="O182" i="539" s="1"/>
  <c r="T182" i="539" s="1"/>
  <c r="D203" i="538"/>
  <c r="T201" i="538"/>
  <c r="I204" i="538"/>
  <c r="I205" i="538"/>
  <c r="I206" i="538"/>
  <c r="I207" i="538"/>
  <c r="I203" i="538"/>
  <c r="V201" i="538"/>
  <c r="V3" i="538"/>
  <c r="V4" i="538"/>
  <c r="V5" i="538"/>
  <c r="V6" i="538"/>
  <c r="V7" i="538"/>
  <c r="V8" i="538"/>
  <c r="V9" i="538"/>
  <c r="V10" i="538"/>
  <c r="V11" i="538"/>
  <c r="V12" i="538"/>
  <c r="V13" i="538"/>
  <c r="V14" i="538"/>
  <c r="V15" i="538"/>
  <c r="V16" i="538"/>
  <c r="V17" i="538"/>
  <c r="V18" i="538"/>
  <c r="V19" i="538"/>
  <c r="V20" i="538"/>
  <c r="V21" i="538"/>
  <c r="V22" i="538"/>
  <c r="V23" i="538"/>
  <c r="V24" i="538"/>
  <c r="V25" i="538"/>
  <c r="V26" i="538"/>
  <c r="V27" i="538"/>
  <c r="V28" i="538"/>
  <c r="V29" i="538"/>
  <c r="V30" i="538"/>
  <c r="V31" i="538"/>
  <c r="V32" i="538"/>
  <c r="V33" i="538"/>
  <c r="V34" i="538"/>
  <c r="V35" i="538"/>
  <c r="V36" i="538"/>
  <c r="V37" i="538"/>
  <c r="V38" i="538"/>
  <c r="V39" i="538"/>
  <c r="V40" i="538"/>
  <c r="V41" i="538"/>
  <c r="V42" i="538"/>
  <c r="V43" i="538"/>
  <c r="V44" i="538"/>
  <c r="V45" i="538"/>
  <c r="V46" i="538"/>
  <c r="V47" i="538"/>
  <c r="V48" i="538"/>
  <c r="V49" i="538"/>
  <c r="V50" i="538"/>
  <c r="V51" i="538"/>
  <c r="V52" i="538"/>
  <c r="V53" i="538"/>
  <c r="V54" i="538"/>
  <c r="V55" i="538"/>
  <c r="V56" i="538"/>
  <c r="V57" i="538"/>
  <c r="V58" i="538"/>
  <c r="V59" i="538"/>
  <c r="V60" i="538"/>
  <c r="V61" i="538"/>
  <c r="V62" i="538"/>
  <c r="V63" i="538"/>
  <c r="V64" i="538"/>
  <c r="V65" i="538"/>
  <c r="V66" i="538"/>
  <c r="V67" i="538"/>
  <c r="V68" i="538"/>
  <c r="V69" i="538"/>
  <c r="V70" i="538"/>
  <c r="V71" i="538"/>
  <c r="V72" i="538"/>
  <c r="V73" i="538"/>
  <c r="V74" i="538"/>
  <c r="V75" i="538"/>
  <c r="V76" i="538"/>
  <c r="V77" i="538"/>
  <c r="V78" i="538"/>
  <c r="V79" i="538"/>
  <c r="V80" i="538"/>
  <c r="V81" i="538"/>
  <c r="V82" i="538"/>
  <c r="V83" i="538"/>
  <c r="V84" i="538"/>
  <c r="V85" i="538"/>
  <c r="V86" i="538"/>
  <c r="V87" i="538"/>
  <c r="V88" i="538"/>
  <c r="V89" i="538"/>
  <c r="V90" i="538"/>
  <c r="V91" i="538"/>
  <c r="V92" i="538"/>
  <c r="V93" i="538"/>
  <c r="V94" i="538"/>
  <c r="V95" i="538"/>
  <c r="V96" i="538"/>
  <c r="V97" i="538"/>
  <c r="V98" i="538"/>
  <c r="V99" i="538"/>
  <c r="V100" i="538"/>
  <c r="V101" i="538"/>
  <c r="V102" i="538"/>
  <c r="V103" i="538"/>
  <c r="V104" i="538"/>
  <c r="V105" i="538"/>
  <c r="V106" i="538"/>
  <c r="V107" i="538"/>
  <c r="V108" i="538"/>
  <c r="V109" i="538"/>
  <c r="V110" i="538"/>
  <c r="V111" i="538"/>
  <c r="V112" i="538"/>
  <c r="V113" i="538"/>
  <c r="V114" i="538"/>
  <c r="V115" i="538"/>
  <c r="V116" i="538"/>
  <c r="V117" i="538"/>
  <c r="V118" i="538"/>
  <c r="V119" i="538"/>
  <c r="V120" i="538"/>
  <c r="V121" i="538"/>
  <c r="V122" i="538"/>
  <c r="V123" i="538"/>
  <c r="V124" i="538"/>
  <c r="V125" i="538"/>
  <c r="V126" i="538"/>
  <c r="V127" i="538"/>
  <c r="V128" i="538"/>
  <c r="V129" i="538"/>
  <c r="V130" i="538"/>
  <c r="V131" i="538"/>
  <c r="V132" i="538"/>
  <c r="V133" i="538"/>
  <c r="V134" i="538"/>
  <c r="V135" i="538"/>
  <c r="V136" i="538"/>
  <c r="V137" i="538"/>
  <c r="V138" i="538"/>
  <c r="V139" i="538"/>
  <c r="V140" i="538"/>
  <c r="V141" i="538"/>
  <c r="V142" i="538"/>
  <c r="V143" i="538"/>
  <c r="V144" i="538"/>
  <c r="V145" i="538"/>
  <c r="V146" i="538"/>
  <c r="V147" i="538"/>
  <c r="V148" i="538"/>
  <c r="V149" i="538"/>
  <c r="V150" i="538"/>
  <c r="V151" i="538"/>
  <c r="V152" i="538"/>
  <c r="V153" i="538"/>
  <c r="V154" i="538"/>
  <c r="V155" i="538"/>
  <c r="V156" i="538"/>
  <c r="V157" i="538"/>
  <c r="V158" i="538"/>
  <c r="V159" i="538"/>
  <c r="V160" i="538"/>
  <c r="V161" i="538"/>
  <c r="V162" i="538"/>
  <c r="V163" i="538"/>
  <c r="V164" i="538"/>
  <c r="V165" i="538"/>
  <c r="V166" i="538"/>
  <c r="V167" i="538"/>
  <c r="V168" i="538"/>
  <c r="V169" i="538"/>
  <c r="V170" i="538"/>
  <c r="V171" i="538"/>
  <c r="V172" i="538"/>
  <c r="V173" i="538"/>
  <c r="V174" i="538"/>
  <c r="V175" i="538"/>
  <c r="V176" i="538"/>
  <c r="V177" i="538"/>
  <c r="V178" i="538"/>
  <c r="V179" i="538"/>
  <c r="V180" i="538"/>
  <c r="V181" i="538"/>
  <c r="V182" i="538"/>
  <c r="V183" i="538"/>
  <c r="V184" i="538"/>
  <c r="V185" i="538"/>
  <c r="V186" i="538"/>
  <c r="V187" i="538"/>
  <c r="V188" i="538"/>
  <c r="V189" i="538"/>
  <c r="V190" i="538"/>
  <c r="V191" i="538"/>
  <c r="V192" i="538"/>
  <c r="V193" i="538"/>
  <c r="V194" i="538"/>
  <c r="V195" i="538"/>
  <c r="V196" i="538"/>
  <c r="V197" i="538"/>
  <c r="V198" i="538"/>
  <c r="V199" i="538"/>
  <c r="V200" i="538"/>
  <c r="V2" i="538"/>
  <c r="U3" i="538"/>
  <c r="U4" i="538"/>
  <c r="U5" i="538"/>
  <c r="U6" i="538"/>
  <c r="U7" i="538"/>
  <c r="U8" i="538"/>
  <c r="U9" i="538"/>
  <c r="U10" i="538"/>
  <c r="U11" i="538"/>
  <c r="U12" i="538"/>
  <c r="U13" i="538"/>
  <c r="U14" i="538"/>
  <c r="U15" i="538"/>
  <c r="U16" i="538"/>
  <c r="U17" i="538"/>
  <c r="U18" i="538"/>
  <c r="U19" i="538"/>
  <c r="U20" i="538"/>
  <c r="U21" i="538"/>
  <c r="U22" i="538"/>
  <c r="U23" i="538"/>
  <c r="U24" i="538"/>
  <c r="U25" i="538"/>
  <c r="U26" i="538"/>
  <c r="U27" i="538"/>
  <c r="U28" i="538"/>
  <c r="U29" i="538"/>
  <c r="U30" i="538"/>
  <c r="U31" i="538"/>
  <c r="U32" i="538"/>
  <c r="U33" i="538"/>
  <c r="U34" i="538"/>
  <c r="U35" i="538"/>
  <c r="U36" i="538"/>
  <c r="U37" i="538"/>
  <c r="U38" i="538"/>
  <c r="U39" i="538"/>
  <c r="U40" i="538"/>
  <c r="U41" i="538"/>
  <c r="U42" i="538"/>
  <c r="U43" i="538"/>
  <c r="U44" i="538"/>
  <c r="U45" i="538"/>
  <c r="U46" i="538"/>
  <c r="U47" i="538"/>
  <c r="U48" i="538"/>
  <c r="U49" i="538"/>
  <c r="U50" i="538"/>
  <c r="U51" i="538"/>
  <c r="U52" i="538"/>
  <c r="U53" i="538"/>
  <c r="U54" i="538"/>
  <c r="U55" i="538"/>
  <c r="U56" i="538"/>
  <c r="U57" i="538"/>
  <c r="U58" i="538"/>
  <c r="U59" i="538"/>
  <c r="U60" i="538"/>
  <c r="U61" i="538"/>
  <c r="U62" i="538"/>
  <c r="U63" i="538"/>
  <c r="U64" i="538"/>
  <c r="U65" i="538"/>
  <c r="U66" i="538"/>
  <c r="U67" i="538"/>
  <c r="U68" i="538"/>
  <c r="U69" i="538"/>
  <c r="U70" i="538"/>
  <c r="U71" i="538"/>
  <c r="U72" i="538"/>
  <c r="U73" i="538"/>
  <c r="U74" i="538"/>
  <c r="U75" i="538"/>
  <c r="U76" i="538"/>
  <c r="U77" i="538"/>
  <c r="U78" i="538"/>
  <c r="U79" i="538"/>
  <c r="U80" i="538"/>
  <c r="U81" i="538"/>
  <c r="U82" i="538"/>
  <c r="U83" i="538"/>
  <c r="U84" i="538"/>
  <c r="U85" i="538"/>
  <c r="U86" i="538"/>
  <c r="U87" i="538"/>
  <c r="U88" i="538"/>
  <c r="U89" i="538"/>
  <c r="U90" i="538"/>
  <c r="U91" i="538"/>
  <c r="U92" i="538"/>
  <c r="U93" i="538"/>
  <c r="U94" i="538"/>
  <c r="U95" i="538"/>
  <c r="U96" i="538"/>
  <c r="U97" i="538"/>
  <c r="U98" i="538"/>
  <c r="U99" i="538"/>
  <c r="U100" i="538"/>
  <c r="U101" i="538"/>
  <c r="U102" i="538"/>
  <c r="U103" i="538"/>
  <c r="U104" i="538"/>
  <c r="U105" i="538"/>
  <c r="U106" i="538"/>
  <c r="U107" i="538"/>
  <c r="U108" i="538"/>
  <c r="U109" i="538"/>
  <c r="U110" i="538"/>
  <c r="U111" i="538"/>
  <c r="U112" i="538"/>
  <c r="U113" i="538"/>
  <c r="U114" i="538"/>
  <c r="U115" i="538"/>
  <c r="U116" i="538"/>
  <c r="U117" i="538"/>
  <c r="U118" i="538"/>
  <c r="U119" i="538"/>
  <c r="U120" i="538"/>
  <c r="U121" i="538"/>
  <c r="U122" i="538"/>
  <c r="U123" i="538"/>
  <c r="U124" i="538"/>
  <c r="U125" i="538"/>
  <c r="U126" i="538"/>
  <c r="U127" i="538"/>
  <c r="U128" i="538"/>
  <c r="U129" i="538"/>
  <c r="U130" i="538"/>
  <c r="U131" i="538"/>
  <c r="U132" i="538"/>
  <c r="U133" i="538"/>
  <c r="U134" i="538"/>
  <c r="U135" i="538"/>
  <c r="U136" i="538"/>
  <c r="U137" i="538"/>
  <c r="U138" i="538"/>
  <c r="U139" i="538"/>
  <c r="U140" i="538"/>
  <c r="U141" i="538"/>
  <c r="U142" i="538"/>
  <c r="U143" i="538"/>
  <c r="U144" i="538"/>
  <c r="U145" i="538"/>
  <c r="U146" i="538"/>
  <c r="U147" i="538"/>
  <c r="U148" i="538"/>
  <c r="U149" i="538"/>
  <c r="U150" i="538"/>
  <c r="U151" i="538"/>
  <c r="U152" i="538"/>
  <c r="U153" i="538"/>
  <c r="U154" i="538"/>
  <c r="U155" i="538"/>
  <c r="U156" i="538"/>
  <c r="U157" i="538"/>
  <c r="U158" i="538"/>
  <c r="U159" i="538"/>
  <c r="U160" i="538"/>
  <c r="U161" i="538"/>
  <c r="U162" i="538"/>
  <c r="U163" i="538"/>
  <c r="U164" i="538"/>
  <c r="U165" i="538"/>
  <c r="U166" i="538"/>
  <c r="U167" i="538"/>
  <c r="U168" i="538"/>
  <c r="U169" i="538"/>
  <c r="U170" i="538"/>
  <c r="U171" i="538"/>
  <c r="U172" i="538"/>
  <c r="U173" i="538"/>
  <c r="U174" i="538"/>
  <c r="U175" i="538"/>
  <c r="U176" i="538"/>
  <c r="U177" i="538"/>
  <c r="U178" i="538"/>
  <c r="U179" i="538"/>
  <c r="U180" i="538"/>
  <c r="U181" i="538"/>
  <c r="U182" i="538"/>
  <c r="U183" i="538"/>
  <c r="U184" i="538"/>
  <c r="U185" i="538"/>
  <c r="U186" i="538"/>
  <c r="U187" i="538"/>
  <c r="U188" i="538"/>
  <c r="U189" i="538"/>
  <c r="U190" i="538"/>
  <c r="U191" i="538"/>
  <c r="U192" i="538"/>
  <c r="U193" i="538"/>
  <c r="U194" i="538"/>
  <c r="U195" i="538"/>
  <c r="U2" i="538"/>
  <c r="T48" i="538"/>
  <c r="T76" i="538"/>
  <c r="T82" i="538"/>
  <c r="T97" i="538"/>
  <c r="T98" i="538"/>
  <c r="T105" i="538"/>
  <c r="T111" i="538"/>
  <c r="T112" i="538"/>
  <c r="T127" i="538"/>
  <c r="T172" i="538"/>
  <c r="T175" i="538"/>
  <c r="T176" i="538"/>
  <c r="J207" i="538"/>
  <c r="J208" i="538" s="1"/>
  <c r="L206" i="538"/>
  <c r="L210" i="538" s="1"/>
  <c r="Q201" i="538"/>
  <c r="P201" i="538"/>
  <c r="L201" i="538"/>
  <c r="J201" i="538"/>
  <c r="I201" i="538"/>
  <c r="F201" i="538"/>
  <c r="D201" i="538"/>
  <c r="S200" i="538"/>
  <c r="M200" i="538"/>
  <c r="O200" i="538" s="1"/>
  <c r="T200" i="538" s="1"/>
  <c r="S199" i="538"/>
  <c r="M199" i="538"/>
  <c r="O199" i="538" s="1"/>
  <c r="T199" i="538" s="1"/>
  <c r="S198" i="538"/>
  <c r="M198" i="538"/>
  <c r="O198" i="538" s="1"/>
  <c r="T198" i="538" s="1"/>
  <c r="S197" i="538"/>
  <c r="M197" i="538"/>
  <c r="O197" i="538" s="1"/>
  <c r="T197" i="538" s="1"/>
  <c r="S196" i="538"/>
  <c r="M196" i="538"/>
  <c r="O196" i="538" s="1"/>
  <c r="T196" i="538" s="1"/>
  <c r="S195" i="538"/>
  <c r="M195" i="538"/>
  <c r="O195" i="538" s="1"/>
  <c r="T195" i="538" s="1"/>
  <c r="S194" i="538"/>
  <c r="M194" i="538"/>
  <c r="O194" i="538" s="1"/>
  <c r="T194" i="538" s="1"/>
  <c r="S193" i="538"/>
  <c r="M193" i="538"/>
  <c r="O193" i="538" s="1"/>
  <c r="T193" i="538" s="1"/>
  <c r="S192" i="538"/>
  <c r="O192" i="538"/>
  <c r="T192" i="538" s="1"/>
  <c r="M192" i="538"/>
  <c r="S191" i="538"/>
  <c r="M191" i="538"/>
  <c r="O191" i="538" s="1"/>
  <c r="T191" i="538" s="1"/>
  <c r="S190" i="538"/>
  <c r="M190" i="538"/>
  <c r="O190" i="538" s="1"/>
  <c r="T190" i="538" s="1"/>
  <c r="S189" i="538"/>
  <c r="M189" i="538"/>
  <c r="O189" i="538" s="1"/>
  <c r="T189" i="538" s="1"/>
  <c r="S188" i="538"/>
  <c r="M188" i="538"/>
  <c r="O188" i="538" s="1"/>
  <c r="T188" i="538" s="1"/>
  <c r="S187" i="538"/>
  <c r="M187" i="538"/>
  <c r="O187" i="538" s="1"/>
  <c r="T187" i="538" s="1"/>
  <c r="S186" i="538"/>
  <c r="M186" i="538"/>
  <c r="O186" i="538" s="1"/>
  <c r="T186" i="538" s="1"/>
  <c r="S185" i="538"/>
  <c r="M185" i="538"/>
  <c r="O185" i="538" s="1"/>
  <c r="T185" i="538" s="1"/>
  <c r="S184" i="538"/>
  <c r="M184" i="538"/>
  <c r="O184" i="538" s="1"/>
  <c r="T184" i="538" s="1"/>
  <c r="S183" i="538"/>
  <c r="M183" i="538"/>
  <c r="O183" i="538" s="1"/>
  <c r="T183" i="538" s="1"/>
  <c r="S182" i="538"/>
  <c r="M182" i="538"/>
  <c r="O182" i="538" s="1"/>
  <c r="T182" i="538" s="1"/>
  <c r="S181" i="538"/>
  <c r="M181" i="538"/>
  <c r="O181" i="538" s="1"/>
  <c r="T181" i="538" s="1"/>
  <c r="S180" i="538"/>
  <c r="M180" i="538"/>
  <c r="O180" i="538" s="1"/>
  <c r="T180" i="538" s="1"/>
  <c r="S179" i="538"/>
  <c r="M179" i="538"/>
  <c r="O179" i="538" s="1"/>
  <c r="T179" i="538" s="1"/>
  <c r="S178" i="538"/>
  <c r="M178" i="538"/>
  <c r="O178" i="538" s="1"/>
  <c r="T178" i="538" s="1"/>
  <c r="S177" i="538"/>
  <c r="M177" i="538"/>
  <c r="O177" i="538" s="1"/>
  <c r="T177" i="538" s="1"/>
  <c r="S176" i="538"/>
  <c r="M176" i="538"/>
  <c r="O176" i="538" s="1"/>
  <c r="S175" i="538"/>
  <c r="O175" i="538"/>
  <c r="M175" i="538"/>
  <c r="S174" i="538"/>
  <c r="M174" i="538"/>
  <c r="O174" i="538" s="1"/>
  <c r="T174" i="538" s="1"/>
  <c r="S173" i="538"/>
  <c r="M173" i="538"/>
  <c r="O173" i="538" s="1"/>
  <c r="T173" i="538" s="1"/>
  <c r="S172" i="538"/>
  <c r="M172" i="538"/>
  <c r="O172" i="538" s="1"/>
  <c r="S171" i="538"/>
  <c r="M171" i="538"/>
  <c r="O171" i="538" s="1"/>
  <c r="T171" i="538" s="1"/>
  <c r="S170" i="538"/>
  <c r="M170" i="538"/>
  <c r="O170" i="538" s="1"/>
  <c r="T170" i="538" s="1"/>
  <c r="S169" i="538"/>
  <c r="M169" i="538"/>
  <c r="O169" i="538" s="1"/>
  <c r="T169" i="538" s="1"/>
  <c r="S168" i="538"/>
  <c r="M168" i="538"/>
  <c r="O168" i="538" s="1"/>
  <c r="T168" i="538" s="1"/>
  <c r="S167" i="538"/>
  <c r="M167" i="538"/>
  <c r="O167" i="538" s="1"/>
  <c r="T167" i="538" s="1"/>
  <c r="S166" i="538"/>
  <c r="M166" i="538"/>
  <c r="O166" i="538" s="1"/>
  <c r="T166" i="538" s="1"/>
  <c r="S165" i="538"/>
  <c r="M165" i="538"/>
  <c r="O165" i="538" s="1"/>
  <c r="T165" i="538" s="1"/>
  <c r="S164" i="538"/>
  <c r="M164" i="538"/>
  <c r="O164" i="538" s="1"/>
  <c r="T164" i="538" s="1"/>
  <c r="S163" i="538"/>
  <c r="M163" i="538"/>
  <c r="O163" i="538" s="1"/>
  <c r="T163" i="538" s="1"/>
  <c r="S162" i="538"/>
  <c r="M162" i="538"/>
  <c r="O162" i="538" s="1"/>
  <c r="T162" i="538" s="1"/>
  <c r="S161" i="538"/>
  <c r="M161" i="538"/>
  <c r="O161" i="538" s="1"/>
  <c r="T161" i="538" s="1"/>
  <c r="S160" i="538"/>
  <c r="M160" i="538"/>
  <c r="O160" i="538" s="1"/>
  <c r="T160" i="538" s="1"/>
  <c r="S159" i="538"/>
  <c r="M159" i="538"/>
  <c r="O159" i="538" s="1"/>
  <c r="T159" i="538" s="1"/>
  <c r="S158" i="538"/>
  <c r="M158" i="538"/>
  <c r="O158" i="538" s="1"/>
  <c r="T158" i="538" s="1"/>
  <c r="S157" i="538"/>
  <c r="M157" i="538"/>
  <c r="O157" i="538" s="1"/>
  <c r="T157" i="538" s="1"/>
  <c r="S156" i="538"/>
  <c r="N156" i="538"/>
  <c r="M156" i="538"/>
  <c r="O156" i="538" s="1"/>
  <c r="T156" i="538" s="1"/>
  <c r="S155" i="538"/>
  <c r="M155" i="538"/>
  <c r="O155" i="538" s="1"/>
  <c r="T155" i="538" s="1"/>
  <c r="S154" i="538"/>
  <c r="M154" i="538"/>
  <c r="O154" i="538" s="1"/>
  <c r="T154" i="538" s="1"/>
  <c r="S153" i="538"/>
  <c r="M153" i="538"/>
  <c r="O153" i="538" s="1"/>
  <c r="T153" i="538" s="1"/>
  <c r="S152" i="538"/>
  <c r="O152" i="538"/>
  <c r="T152" i="538" s="1"/>
  <c r="M152" i="538"/>
  <c r="S151" i="538"/>
  <c r="N151" i="538"/>
  <c r="M151" i="538"/>
  <c r="S150" i="538"/>
  <c r="N150" i="538"/>
  <c r="M150" i="538"/>
  <c r="S149" i="538"/>
  <c r="M149" i="538"/>
  <c r="O149" i="538" s="1"/>
  <c r="T149" i="538" s="1"/>
  <c r="S148" i="538"/>
  <c r="M148" i="538"/>
  <c r="O148" i="538" s="1"/>
  <c r="T148" i="538" s="1"/>
  <c r="S147" i="538"/>
  <c r="M147" i="538"/>
  <c r="O147" i="538" s="1"/>
  <c r="T147" i="538" s="1"/>
  <c r="S146" i="538"/>
  <c r="M146" i="538"/>
  <c r="O146" i="538" s="1"/>
  <c r="T146" i="538" s="1"/>
  <c r="S145" i="538"/>
  <c r="M145" i="538"/>
  <c r="O145" i="538" s="1"/>
  <c r="T145" i="538" s="1"/>
  <c r="S144" i="538"/>
  <c r="N144" i="538"/>
  <c r="M144" i="538"/>
  <c r="S143" i="538"/>
  <c r="M143" i="538"/>
  <c r="O143" i="538" s="1"/>
  <c r="T143" i="538" s="1"/>
  <c r="S142" i="538"/>
  <c r="M142" i="538"/>
  <c r="O142" i="538" s="1"/>
  <c r="T142" i="538" s="1"/>
  <c r="S141" i="538"/>
  <c r="M141" i="538"/>
  <c r="O141" i="538" s="1"/>
  <c r="T141" i="538" s="1"/>
  <c r="S140" i="538"/>
  <c r="M140" i="538"/>
  <c r="O140" i="538" s="1"/>
  <c r="T140" i="538" s="1"/>
  <c r="S139" i="538"/>
  <c r="M139" i="538"/>
  <c r="O139" i="538" s="1"/>
  <c r="T139" i="538" s="1"/>
  <c r="W138" i="538"/>
  <c r="S138" i="538"/>
  <c r="N138" i="538"/>
  <c r="M138" i="538"/>
  <c r="K138" i="538"/>
  <c r="S137" i="538"/>
  <c r="N137" i="538"/>
  <c r="M137" i="538"/>
  <c r="S136" i="538"/>
  <c r="N136" i="538"/>
  <c r="M136" i="538"/>
  <c r="S135" i="538"/>
  <c r="N135" i="538"/>
  <c r="M135" i="538"/>
  <c r="O135" i="538" s="1"/>
  <c r="T135" i="538" s="1"/>
  <c r="S134" i="538"/>
  <c r="N134" i="538"/>
  <c r="M134" i="538"/>
  <c r="S133" i="538"/>
  <c r="N133" i="538"/>
  <c r="M133" i="538"/>
  <c r="S132" i="538"/>
  <c r="N132" i="538"/>
  <c r="M132" i="538"/>
  <c r="O132" i="538" s="1"/>
  <c r="T132" i="538" s="1"/>
  <c r="S131" i="538"/>
  <c r="N131" i="538"/>
  <c r="M131" i="538"/>
  <c r="S130" i="538"/>
  <c r="M130" i="538"/>
  <c r="O130" i="538" s="1"/>
  <c r="T130" i="538" s="1"/>
  <c r="S129" i="538"/>
  <c r="N129" i="538"/>
  <c r="M129" i="538"/>
  <c r="S128" i="538"/>
  <c r="M128" i="538"/>
  <c r="O128" i="538" s="1"/>
  <c r="T128" i="538" s="1"/>
  <c r="S127" i="538"/>
  <c r="M127" i="538"/>
  <c r="O127" i="538" s="1"/>
  <c r="S126" i="538"/>
  <c r="M126" i="538"/>
  <c r="O126" i="538" s="1"/>
  <c r="T126" i="538" s="1"/>
  <c r="R125" i="538"/>
  <c r="S125" i="538" s="1"/>
  <c r="M125" i="538"/>
  <c r="O125" i="538" s="1"/>
  <c r="T125" i="538" s="1"/>
  <c r="S124" i="538"/>
  <c r="M124" i="538"/>
  <c r="O124" i="538" s="1"/>
  <c r="T124" i="538" s="1"/>
  <c r="S123" i="538"/>
  <c r="M123" i="538"/>
  <c r="O123" i="538" s="1"/>
  <c r="T123" i="538" s="1"/>
  <c r="S122" i="538"/>
  <c r="M122" i="538"/>
  <c r="O122" i="538" s="1"/>
  <c r="T122" i="538" s="1"/>
  <c r="S121" i="538"/>
  <c r="N121" i="538"/>
  <c r="M121" i="538"/>
  <c r="S120" i="538"/>
  <c r="M120" i="538"/>
  <c r="O120" i="538" s="1"/>
  <c r="T120" i="538" s="1"/>
  <c r="S119" i="538"/>
  <c r="M119" i="538"/>
  <c r="O119" i="538" s="1"/>
  <c r="T119" i="538" s="1"/>
  <c r="S118" i="538"/>
  <c r="M118" i="538"/>
  <c r="O118" i="538" s="1"/>
  <c r="T118" i="538" s="1"/>
  <c r="S117" i="538"/>
  <c r="M117" i="538"/>
  <c r="O117" i="538" s="1"/>
  <c r="T117" i="538" s="1"/>
  <c r="S116" i="538"/>
  <c r="M116" i="538"/>
  <c r="O116" i="538" s="1"/>
  <c r="T116" i="538" s="1"/>
  <c r="S115" i="538"/>
  <c r="M115" i="538"/>
  <c r="O115" i="538" s="1"/>
  <c r="T115" i="538" s="1"/>
  <c r="S114" i="538"/>
  <c r="M114" i="538"/>
  <c r="O114" i="538" s="1"/>
  <c r="T114" i="538" s="1"/>
  <c r="S113" i="538"/>
  <c r="M113" i="538"/>
  <c r="O113" i="538" s="1"/>
  <c r="T113" i="538" s="1"/>
  <c r="S112" i="538"/>
  <c r="M112" i="538"/>
  <c r="O112" i="538" s="1"/>
  <c r="S111" i="538"/>
  <c r="M111" i="538"/>
  <c r="O111" i="538" s="1"/>
  <c r="S110" i="538"/>
  <c r="M110" i="538"/>
  <c r="O110" i="538" s="1"/>
  <c r="T110" i="538" s="1"/>
  <c r="S109" i="538"/>
  <c r="M109" i="538"/>
  <c r="O109" i="538" s="1"/>
  <c r="T109" i="538" s="1"/>
  <c r="S108" i="538"/>
  <c r="M108" i="538"/>
  <c r="O108" i="538" s="1"/>
  <c r="T108" i="538" s="1"/>
  <c r="S107" i="538"/>
  <c r="M107" i="538"/>
  <c r="O107" i="538" s="1"/>
  <c r="T107" i="538" s="1"/>
  <c r="S106" i="538"/>
  <c r="M106" i="538"/>
  <c r="O106" i="538" s="1"/>
  <c r="T106" i="538" s="1"/>
  <c r="S105" i="538"/>
  <c r="M105" i="538"/>
  <c r="O105" i="538" s="1"/>
  <c r="S104" i="538"/>
  <c r="M104" i="538"/>
  <c r="O104" i="538" s="1"/>
  <c r="T104" i="538" s="1"/>
  <c r="S103" i="538"/>
  <c r="M103" i="538"/>
  <c r="O103" i="538" s="1"/>
  <c r="T103" i="538" s="1"/>
  <c r="R102" i="538"/>
  <c r="M102" i="538"/>
  <c r="O102" i="538" s="1"/>
  <c r="T102" i="538" s="1"/>
  <c r="S101" i="538"/>
  <c r="M101" i="538"/>
  <c r="O101" i="538" s="1"/>
  <c r="T101" i="538" s="1"/>
  <c r="S100" i="538"/>
  <c r="M100" i="538"/>
  <c r="O100" i="538" s="1"/>
  <c r="T100" i="538" s="1"/>
  <c r="R99" i="538"/>
  <c r="S99" i="538" s="1"/>
  <c r="M99" i="538"/>
  <c r="O99" i="538" s="1"/>
  <c r="T99" i="538" s="1"/>
  <c r="S98" i="538"/>
  <c r="M98" i="538"/>
  <c r="O98" i="538" s="1"/>
  <c r="S97" i="538"/>
  <c r="N97" i="538"/>
  <c r="M97" i="538"/>
  <c r="O97" i="538" s="1"/>
  <c r="S96" i="538"/>
  <c r="M96" i="538"/>
  <c r="O96" i="538" s="1"/>
  <c r="T96" i="538" s="1"/>
  <c r="S95" i="538"/>
  <c r="M95" i="538"/>
  <c r="O95" i="538" s="1"/>
  <c r="T95" i="538" s="1"/>
  <c r="S94" i="538"/>
  <c r="M94" i="538"/>
  <c r="O94" i="538" s="1"/>
  <c r="T94" i="538" s="1"/>
  <c r="S93" i="538"/>
  <c r="M93" i="538"/>
  <c r="N93" i="538" s="1"/>
  <c r="O93" i="538" s="1"/>
  <c r="T93" i="538" s="1"/>
  <c r="S92" i="538"/>
  <c r="M92" i="538"/>
  <c r="O92" i="538" s="1"/>
  <c r="T92" i="538" s="1"/>
  <c r="S91" i="538"/>
  <c r="M91" i="538"/>
  <c r="O91" i="538" s="1"/>
  <c r="T91" i="538" s="1"/>
  <c r="S90" i="538"/>
  <c r="M90" i="538"/>
  <c r="O90" i="538" s="1"/>
  <c r="T90" i="538" s="1"/>
  <c r="S89" i="538"/>
  <c r="M89" i="538"/>
  <c r="O89" i="538" s="1"/>
  <c r="T89" i="538" s="1"/>
  <c r="S88" i="538"/>
  <c r="M88" i="538"/>
  <c r="O88" i="538" s="1"/>
  <c r="T88" i="538" s="1"/>
  <c r="S87" i="538"/>
  <c r="M87" i="538"/>
  <c r="O87" i="538" s="1"/>
  <c r="T87" i="538" s="1"/>
  <c r="S86" i="538"/>
  <c r="M86" i="538"/>
  <c r="O86" i="538" s="1"/>
  <c r="T86" i="538" s="1"/>
  <c r="S85" i="538"/>
  <c r="M85" i="538"/>
  <c r="O85" i="538" s="1"/>
  <c r="T85" i="538" s="1"/>
  <c r="S84" i="538"/>
  <c r="M84" i="538"/>
  <c r="O84" i="538" s="1"/>
  <c r="T84" i="538" s="1"/>
  <c r="S83" i="538"/>
  <c r="M83" i="538"/>
  <c r="O83" i="538" s="1"/>
  <c r="T83" i="538" s="1"/>
  <c r="S82" i="538"/>
  <c r="M82" i="538"/>
  <c r="O82" i="538" s="1"/>
  <c r="S81" i="538"/>
  <c r="M81" i="538"/>
  <c r="O81" i="538" s="1"/>
  <c r="T81" i="538" s="1"/>
  <c r="S80" i="538"/>
  <c r="M80" i="538"/>
  <c r="O80" i="538" s="1"/>
  <c r="T80" i="538" s="1"/>
  <c r="S79" i="538"/>
  <c r="M79" i="538"/>
  <c r="O79" i="538" s="1"/>
  <c r="T79" i="538" s="1"/>
  <c r="S78" i="538"/>
  <c r="N78" i="538"/>
  <c r="M78" i="538"/>
  <c r="S77" i="538"/>
  <c r="M77" i="538"/>
  <c r="O77" i="538" s="1"/>
  <c r="T77" i="538" s="1"/>
  <c r="S76" i="538"/>
  <c r="O76" i="538"/>
  <c r="M76" i="538"/>
  <c r="S75" i="538"/>
  <c r="M75" i="538"/>
  <c r="O75" i="538" s="1"/>
  <c r="T75" i="538" s="1"/>
  <c r="S74" i="538"/>
  <c r="M74" i="538"/>
  <c r="O74" i="538" s="1"/>
  <c r="T74" i="538" s="1"/>
  <c r="S73" i="538"/>
  <c r="M73" i="538"/>
  <c r="O73" i="538" s="1"/>
  <c r="T73" i="538" s="1"/>
  <c r="S72" i="538"/>
  <c r="M72" i="538"/>
  <c r="O72" i="538" s="1"/>
  <c r="T72" i="538" s="1"/>
  <c r="S71" i="538"/>
  <c r="M71" i="538"/>
  <c r="O71" i="538" s="1"/>
  <c r="T71" i="538" s="1"/>
  <c r="S70" i="538"/>
  <c r="M70" i="538"/>
  <c r="O70" i="538" s="1"/>
  <c r="T70" i="538" s="1"/>
  <c r="S69" i="538"/>
  <c r="M69" i="538"/>
  <c r="O69" i="538" s="1"/>
  <c r="T69" i="538" s="1"/>
  <c r="S68" i="538"/>
  <c r="M68" i="538"/>
  <c r="O68" i="538" s="1"/>
  <c r="T68" i="538" s="1"/>
  <c r="S67" i="538"/>
  <c r="M67" i="538"/>
  <c r="O67" i="538" s="1"/>
  <c r="T67" i="538" s="1"/>
  <c r="S66" i="538"/>
  <c r="M66" i="538"/>
  <c r="O66" i="538" s="1"/>
  <c r="T66" i="538" s="1"/>
  <c r="S65" i="538"/>
  <c r="M65" i="538"/>
  <c r="O65" i="538" s="1"/>
  <c r="T65" i="538" s="1"/>
  <c r="S64" i="538"/>
  <c r="M64" i="538"/>
  <c r="O64" i="538" s="1"/>
  <c r="T64" i="538" s="1"/>
  <c r="S63" i="538"/>
  <c r="M63" i="538"/>
  <c r="O63" i="538" s="1"/>
  <c r="T63" i="538" s="1"/>
  <c r="S62" i="538"/>
  <c r="M62" i="538"/>
  <c r="O62" i="538" s="1"/>
  <c r="T62" i="538" s="1"/>
  <c r="S61" i="538"/>
  <c r="M61" i="538"/>
  <c r="O61" i="538" s="1"/>
  <c r="T61" i="538" s="1"/>
  <c r="S60" i="538"/>
  <c r="M60" i="538"/>
  <c r="O60" i="538" s="1"/>
  <c r="T60" i="538" s="1"/>
  <c r="S59" i="538"/>
  <c r="M59" i="538"/>
  <c r="O59" i="538" s="1"/>
  <c r="T59" i="538" s="1"/>
  <c r="S58" i="538"/>
  <c r="M58" i="538"/>
  <c r="O58" i="538" s="1"/>
  <c r="T58" i="538" s="1"/>
  <c r="S57" i="538"/>
  <c r="M57" i="538"/>
  <c r="O57" i="538" s="1"/>
  <c r="T57" i="538" s="1"/>
  <c r="S56" i="538"/>
  <c r="M56" i="538"/>
  <c r="O56" i="538" s="1"/>
  <c r="T56" i="538" s="1"/>
  <c r="R55" i="538"/>
  <c r="N55" i="538"/>
  <c r="M55" i="538"/>
  <c r="S54" i="538"/>
  <c r="M54" i="538"/>
  <c r="O54" i="538" s="1"/>
  <c r="T54" i="538" s="1"/>
  <c r="S53" i="538"/>
  <c r="M53" i="538"/>
  <c r="O53" i="538" s="1"/>
  <c r="T53" i="538" s="1"/>
  <c r="S52" i="538"/>
  <c r="M52" i="538"/>
  <c r="O52" i="538" s="1"/>
  <c r="T52" i="538" s="1"/>
  <c r="S51" i="538"/>
  <c r="M51" i="538"/>
  <c r="O51" i="538" s="1"/>
  <c r="T51" i="538" s="1"/>
  <c r="S50" i="538"/>
  <c r="M50" i="538"/>
  <c r="O50" i="538" s="1"/>
  <c r="T50" i="538" s="1"/>
  <c r="S49" i="538"/>
  <c r="M49" i="538"/>
  <c r="O49" i="538" s="1"/>
  <c r="T49" i="538" s="1"/>
  <c r="S48" i="538"/>
  <c r="M48" i="538"/>
  <c r="O48" i="538" s="1"/>
  <c r="S47" i="538"/>
  <c r="M47" i="538"/>
  <c r="N47" i="538" s="1"/>
  <c r="O47" i="538" s="1"/>
  <c r="T47" i="538" s="1"/>
  <c r="S46" i="538"/>
  <c r="M46" i="538"/>
  <c r="S45" i="538"/>
  <c r="M45" i="538"/>
  <c r="O45" i="538" s="1"/>
  <c r="T45" i="538" s="1"/>
  <c r="S44" i="538"/>
  <c r="M44" i="538"/>
  <c r="O44" i="538" s="1"/>
  <c r="T44" i="538" s="1"/>
  <c r="S43" i="538"/>
  <c r="M43" i="538"/>
  <c r="O43" i="538" s="1"/>
  <c r="T43" i="538" s="1"/>
  <c r="S42" i="538"/>
  <c r="M42" i="538"/>
  <c r="O42" i="538" s="1"/>
  <c r="T42" i="538" s="1"/>
  <c r="S41" i="538"/>
  <c r="M41" i="538"/>
  <c r="O41" i="538" s="1"/>
  <c r="T41" i="538" s="1"/>
  <c r="S40" i="538"/>
  <c r="M40" i="538"/>
  <c r="O40" i="538" s="1"/>
  <c r="T40" i="538" s="1"/>
  <c r="S39" i="538"/>
  <c r="M39" i="538"/>
  <c r="O39" i="538" s="1"/>
  <c r="T39" i="538" s="1"/>
  <c r="S38" i="538"/>
  <c r="M38" i="538"/>
  <c r="O38" i="538" s="1"/>
  <c r="T38" i="538" s="1"/>
  <c r="S37" i="538"/>
  <c r="M37" i="538"/>
  <c r="O37" i="538" s="1"/>
  <c r="T37" i="538" s="1"/>
  <c r="S36" i="538"/>
  <c r="M36" i="538"/>
  <c r="O36" i="538" s="1"/>
  <c r="T36" i="538" s="1"/>
  <c r="S35" i="538"/>
  <c r="M35" i="538"/>
  <c r="O35" i="538" s="1"/>
  <c r="T35" i="538" s="1"/>
  <c r="S34" i="538"/>
  <c r="M34" i="538"/>
  <c r="O34" i="538" s="1"/>
  <c r="T34" i="538" s="1"/>
  <c r="S33" i="538"/>
  <c r="M33" i="538"/>
  <c r="O33" i="538" s="1"/>
  <c r="T33" i="538" s="1"/>
  <c r="S32" i="538"/>
  <c r="M32" i="538"/>
  <c r="O32" i="538" s="1"/>
  <c r="T32" i="538" s="1"/>
  <c r="S31" i="538"/>
  <c r="M31" i="538"/>
  <c r="O31" i="538" s="1"/>
  <c r="T31" i="538" s="1"/>
  <c r="S30" i="538"/>
  <c r="M30" i="538"/>
  <c r="O30" i="538" s="1"/>
  <c r="T30" i="538" s="1"/>
  <c r="S29" i="538"/>
  <c r="M29" i="538"/>
  <c r="O29" i="538" s="1"/>
  <c r="T29" i="538" s="1"/>
  <c r="S28" i="538"/>
  <c r="M28" i="538"/>
  <c r="O28" i="538" s="1"/>
  <c r="T28" i="538" s="1"/>
  <c r="S27" i="538"/>
  <c r="M27" i="538"/>
  <c r="N27" i="538" s="1"/>
  <c r="S26" i="538"/>
  <c r="M26" i="538"/>
  <c r="O26" i="538" s="1"/>
  <c r="T26" i="538" s="1"/>
  <c r="S25" i="538"/>
  <c r="M25" i="538"/>
  <c r="O25" i="538" s="1"/>
  <c r="T25" i="538" s="1"/>
  <c r="S24" i="538"/>
  <c r="M24" i="538"/>
  <c r="O24" i="538" s="1"/>
  <c r="T24" i="538" s="1"/>
  <c r="S23" i="538"/>
  <c r="M23" i="538"/>
  <c r="O23" i="538" s="1"/>
  <c r="T23" i="538" s="1"/>
  <c r="S22" i="538"/>
  <c r="M22" i="538"/>
  <c r="O22" i="538" s="1"/>
  <c r="T22" i="538" s="1"/>
  <c r="S21" i="538"/>
  <c r="M21" i="538"/>
  <c r="O21" i="538" s="1"/>
  <c r="T21" i="538" s="1"/>
  <c r="S20" i="538"/>
  <c r="M20" i="538"/>
  <c r="O20" i="538" s="1"/>
  <c r="T20" i="538" s="1"/>
  <c r="S19" i="538"/>
  <c r="M19" i="538"/>
  <c r="O19" i="538" s="1"/>
  <c r="T19" i="538" s="1"/>
  <c r="S18" i="538"/>
  <c r="M18" i="538"/>
  <c r="O18" i="538" s="1"/>
  <c r="T18" i="538" s="1"/>
  <c r="S17" i="538"/>
  <c r="M17" i="538"/>
  <c r="O17" i="538" s="1"/>
  <c r="T17" i="538" s="1"/>
  <c r="S16" i="538"/>
  <c r="M16" i="538"/>
  <c r="O16" i="538" s="1"/>
  <c r="T16" i="538" s="1"/>
  <c r="S15" i="538"/>
  <c r="M15" i="538"/>
  <c r="O15" i="538" s="1"/>
  <c r="T15" i="538" s="1"/>
  <c r="S14" i="538"/>
  <c r="M14" i="538"/>
  <c r="O14" i="538" s="1"/>
  <c r="T14" i="538" s="1"/>
  <c r="S13" i="538"/>
  <c r="M13" i="538"/>
  <c r="O13" i="538" s="1"/>
  <c r="T13" i="538" s="1"/>
  <c r="S12" i="538"/>
  <c r="M12" i="538"/>
  <c r="O12" i="538" s="1"/>
  <c r="T12" i="538" s="1"/>
  <c r="S11" i="538"/>
  <c r="M11" i="538"/>
  <c r="O11" i="538" s="1"/>
  <c r="T11" i="538" s="1"/>
  <c r="S10" i="538"/>
  <c r="M10" i="538"/>
  <c r="O10" i="538" s="1"/>
  <c r="T10" i="538" s="1"/>
  <c r="S9" i="538"/>
  <c r="M9" i="538"/>
  <c r="O9" i="538" s="1"/>
  <c r="T9" i="538" s="1"/>
  <c r="S8" i="538"/>
  <c r="M8" i="538"/>
  <c r="O8" i="538" s="1"/>
  <c r="T8" i="538" s="1"/>
  <c r="S7" i="538"/>
  <c r="M7" i="538"/>
  <c r="O7" i="538" s="1"/>
  <c r="T7" i="538" s="1"/>
  <c r="S6" i="538"/>
  <c r="M6" i="538"/>
  <c r="O6" i="538" s="1"/>
  <c r="T6" i="538" s="1"/>
  <c r="S5" i="538"/>
  <c r="M5" i="538"/>
  <c r="O5" i="538" s="1"/>
  <c r="T5" i="538" s="1"/>
  <c r="S4" i="538"/>
  <c r="M4" i="538"/>
  <c r="O4" i="538" s="1"/>
  <c r="T4" i="538" s="1"/>
  <c r="S3" i="538"/>
  <c r="M3" i="538"/>
  <c r="O3" i="538" s="1"/>
  <c r="T3" i="538" s="1"/>
  <c r="S2" i="538"/>
  <c r="M2" i="538"/>
  <c r="U36" i="539" l="1"/>
  <c r="V36" i="539" s="1"/>
  <c r="U135" i="539"/>
  <c r="V135" i="539" s="1"/>
  <c r="U8" i="539"/>
  <c r="V8" i="539" s="1"/>
  <c r="U7" i="539"/>
  <c r="V7" i="539" s="1"/>
  <c r="U10" i="539"/>
  <c r="V10" i="539" s="1"/>
  <c r="U31" i="539"/>
  <c r="V31" i="539" s="1"/>
  <c r="U160" i="539"/>
  <c r="V160" i="539" s="1"/>
  <c r="U105" i="539"/>
  <c r="V105" i="539" s="1"/>
  <c r="U127" i="539"/>
  <c r="V127" i="539" s="1"/>
  <c r="U177" i="539"/>
  <c r="V177" i="539" s="1"/>
  <c r="U126" i="539"/>
  <c r="V126" i="539" s="1"/>
  <c r="U67" i="539"/>
  <c r="V67" i="539" s="1"/>
  <c r="U130" i="539"/>
  <c r="V130" i="539" s="1"/>
  <c r="U32" i="539"/>
  <c r="V32" i="539" s="1"/>
  <c r="U137" i="539"/>
  <c r="V137" i="539" s="1"/>
  <c r="U142" i="539"/>
  <c r="V142" i="539" s="1"/>
  <c r="U63" i="539"/>
  <c r="V63" i="539" s="1"/>
  <c r="U120" i="539"/>
  <c r="V120" i="539" s="1"/>
  <c r="U116" i="539"/>
  <c r="V116" i="539" s="1"/>
  <c r="O80" i="539"/>
  <c r="T80" i="539" s="1"/>
  <c r="U28" i="539"/>
  <c r="V28" i="539" s="1"/>
  <c r="U171" i="539"/>
  <c r="V171" i="539" s="1"/>
  <c r="U107" i="539"/>
  <c r="V107" i="539" s="1"/>
  <c r="U91" i="539"/>
  <c r="V91" i="539" s="1"/>
  <c r="U64" i="539"/>
  <c r="V64" i="539" s="1"/>
  <c r="U35" i="539"/>
  <c r="V35" i="539" s="1"/>
  <c r="U144" i="539"/>
  <c r="V144" i="539" s="1"/>
  <c r="U147" i="539"/>
  <c r="V147" i="539" s="1"/>
  <c r="U78" i="539"/>
  <c r="V78" i="539" s="1"/>
  <c r="U56" i="539"/>
  <c r="V56" i="539" s="1"/>
  <c r="U5" i="539"/>
  <c r="V5" i="539" s="1"/>
  <c r="U174" i="539"/>
  <c r="V174" i="539" s="1"/>
  <c r="U76" i="539"/>
  <c r="V76" i="539" s="1"/>
  <c r="U53" i="539"/>
  <c r="V53" i="539" s="1"/>
  <c r="U113" i="539"/>
  <c r="V113" i="539" s="1"/>
  <c r="U134" i="539"/>
  <c r="V134" i="539" s="1"/>
  <c r="U178" i="539"/>
  <c r="V178" i="539" s="1"/>
  <c r="O152" i="539"/>
  <c r="T152" i="539" s="1"/>
  <c r="U152" i="539" s="1"/>
  <c r="V152" i="539" s="1"/>
  <c r="U103" i="539"/>
  <c r="V103" i="539" s="1"/>
  <c r="U13" i="539"/>
  <c r="V13" i="539" s="1"/>
  <c r="U143" i="539"/>
  <c r="V143" i="539" s="1"/>
  <c r="U119" i="539"/>
  <c r="V119" i="539" s="1"/>
  <c r="U75" i="539"/>
  <c r="V75" i="539" s="1"/>
  <c r="U121" i="539"/>
  <c r="V121" i="539" s="1"/>
  <c r="U48" i="539"/>
  <c r="V48" i="539" s="1"/>
  <c r="U23" i="539"/>
  <c r="V23" i="539" s="1"/>
  <c r="O12" i="539"/>
  <c r="T12" i="539" s="1"/>
  <c r="U12" i="539" s="1"/>
  <c r="V12" i="539" s="1"/>
  <c r="U27" i="539"/>
  <c r="V27" i="539" s="1"/>
  <c r="U89" i="539"/>
  <c r="V89" i="539" s="1"/>
  <c r="U161" i="539"/>
  <c r="V161" i="539" s="1"/>
  <c r="U43" i="539"/>
  <c r="V43" i="539" s="1"/>
  <c r="U30" i="539"/>
  <c r="V30" i="539" s="1"/>
  <c r="U167" i="539"/>
  <c r="V167" i="539" s="1"/>
  <c r="U14" i="539"/>
  <c r="V14" i="539" s="1"/>
  <c r="U47" i="539"/>
  <c r="V47" i="539" s="1"/>
  <c r="U4" i="539"/>
  <c r="V4" i="539" s="1"/>
  <c r="U168" i="539"/>
  <c r="V168" i="539" s="1"/>
  <c r="U77" i="539"/>
  <c r="V77" i="539" s="1"/>
  <c r="U124" i="539"/>
  <c r="V124" i="539" s="1"/>
  <c r="U71" i="539"/>
  <c r="V71" i="539" s="1"/>
  <c r="U175" i="539"/>
  <c r="V175" i="539" s="1"/>
  <c r="U157" i="539"/>
  <c r="V157" i="539" s="1"/>
  <c r="U49" i="539"/>
  <c r="V49" i="539" s="1"/>
  <c r="U115" i="539"/>
  <c r="V115" i="539" s="1"/>
  <c r="U69" i="539"/>
  <c r="V69" i="539" s="1"/>
  <c r="U82" i="539"/>
  <c r="V82" i="539" s="1"/>
  <c r="U73" i="539"/>
  <c r="V73" i="539" s="1"/>
  <c r="U140" i="539"/>
  <c r="V140" i="539" s="1"/>
  <c r="U133" i="539"/>
  <c r="V133" i="539" s="1"/>
  <c r="U182" i="539"/>
  <c r="V182" i="539" s="1"/>
  <c r="U66" i="539"/>
  <c r="V66" i="539" s="1"/>
  <c r="U165" i="539"/>
  <c r="V165" i="539" s="1"/>
  <c r="U9" i="539"/>
  <c r="V9" i="539" s="1"/>
  <c r="U95" i="539"/>
  <c r="V95" i="539" s="1"/>
  <c r="U42" i="539"/>
  <c r="V42" i="539" s="1"/>
  <c r="U86" i="539"/>
  <c r="V86" i="539" s="1"/>
  <c r="U68" i="539"/>
  <c r="V68" i="539" s="1"/>
  <c r="U101" i="539"/>
  <c r="V101" i="539" s="1"/>
  <c r="U164" i="539"/>
  <c r="V164" i="539" s="1"/>
  <c r="U29" i="539"/>
  <c r="V29" i="539" s="1"/>
  <c r="U176" i="539"/>
  <c r="V176" i="539" s="1"/>
  <c r="U74" i="539"/>
  <c r="V74" i="539" s="1"/>
  <c r="U106" i="539"/>
  <c r="V106" i="539" s="1"/>
  <c r="U62" i="539"/>
  <c r="V62" i="539" s="1"/>
  <c r="U128" i="539"/>
  <c r="V128" i="539" s="1"/>
  <c r="M189" i="539"/>
  <c r="U148" i="539"/>
  <c r="V148" i="539" s="1"/>
  <c r="U65" i="539"/>
  <c r="V65" i="539" s="1"/>
  <c r="U19" i="539"/>
  <c r="V19" i="539" s="1"/>
  <c r="U154" i="539"/>
  <c r="V154" i="539" s="1"/>
  <c r="U109" i="539"/>
  <c r="V109" i="539" s="1"/>
  <c r="U139" i="539"/>
  <c r="V139" i="539" s="1"/>
  <c r="U145" i="539"/>
  <c r="V145" i="539" s="1"/>
  <c r="U83" i="539"/>
  <c r="V83" i="539" s="1"/>
  <c r="U60" i="539"/>
  <c r="V60" i="539" s="1"/>
  <c r="U183" i="539"/>
  <c r="V183" i="539" s="1"/>
  <c r="U84" i="539"/>
  <c r="V84" i="539" s="1"/>
  <c r="U166" i="539"/>
  <c r="V166" i="539" s="1"/>
  <c r="U118" i="539"/>
  <c r="V118" i="539" s="1"/>
  <c r="U99" i="539"/>
  <c r="V99" i="539" s="1"/>
  <c r="U163" i="539"/>
  <c r="V163" i="539" s="1"/>
  <c r="U88" i="539"/>
  <c r="V88" i="539" s="1"/>
  <c r="R189" i="539"/>
  <c r="R193" i="539" s="1"/>
  <c r="U17" i="539"/>
  <c r="V17" i="539" s="1"/>
  <c r="U16" i="539"/>
  <c r="V16" i="539" s="1"/>
  <c r="U122" i="539"/>
  <c r="V122" i="539" s="1"/>
  <c r="U72" i="539"/>
  <c r="V72" i="539" s="1"/>
  <c r="U181" i="539"/>
  <c r="V181" i="539" s="1"/>
  <c r="U15" i="539"/>
  <c r="V15" i="539" s="1"/>
  <c r="U155" i="539"/>
  <c r="V155" i="539" s="1"/>
  <c r="U169" i="539"/>
  <c r="V169" i="539" s="1"/>
  <c r="U132" i="539"/>
  <c r="V132" i="539" s="1"/>
  <c r="U33" i="539"/>
  <c r="V33" i="539" s="1"/>
  <c r="U92" i="539"/>
  <c r="V92" i="539" s="1"/>
  <c r="U172" i="539"/>
  <c r="V172" i="539" s="1"/>
  <c r="U26" i="539"/>
  <c r="V26" i="539" s="1"/>
  <c r="U149" i="539"/>
  <c r="V149" i="539" s="1"/>
  <c r="U24" i="539"/>
  <c r="V24" i="539" s="1"/>
  <c r="U104" i="539"/>
  <c r="V104" i="539" s="1"/>
  <c r="U6" i="539"/>
  <c r="V6" i="539" s="1"/>
  <c r="U123" i="539"/>
  <c r="V123" i="539" s="1"/>
  <c r="U141" i="539"/>
  <c r="V141" i="539" s="1"/>
  <c r="U34" i="539"/>
  <c r="V34" i="539" s="1"/>
  <c r="U45" i="539"/>
  <c r="V45" i="539" s="1"/>
  <c r="U59" i="539"/>
  <c r="V59" i="539" s="1"/>
  <c r="U180" i="539"/>
  <c r="V180" i="539" s="1"/>
  <c r="U57" i="539"/>
  <c r="V57" i="539" s="1"/>
  <c r="U54" i="539"/>
  <c r="V54" i="539" s="1"/>
  <c r="U129" i="539"/>
  <c r="V129" i="539" s="1"/>
  <c r="U136" i="539"/>
  <c r="V136" i="539" s="1"/>
  <c r="U70" i="539"/>
  <c r="V70" i="539" s="1"/>
  <c r="U50" i="539"/>
  <c r="V50" i="539" s="1"/>
  <c r="U131" i="539"/>
  <c r="V131" i="539" s="1"/>
  <c r="U41" i="539"/>
  <c r="V41" i="539" s="1"/>
  <c r="U37" i="539"/>
  <c r="V37" i="539" s="1"/>
  <c r="U158" i="539"/>
  <c r="V158" i="539" s="1"/>
  <c r="U39" i="539"/>
  <c r="V39" i="539" s="1"/>
  <c r="U87" i="539"/>
  <c r="V87" i="539" s="1"/>
  <c r="U94" i="539"/>
  <c r="V94" i="539" s="1"/>
  <c r="U170" i="539"/>
  <c r="V170" i="539" s="1"/>
  <c r="U156" i="539"/>
  <c r="V156" i="539" s="1"/>
  <c r="U112" i="539"/>
  <c r="V112" i="539" s="1"/>
  <c r="U61" i="539"/>
  <c r="V61" i="539" s="1"/>
  <c r="U46" i="539"/>
  <c r="V46" i="539" s="1"/>
  <c r="U11" i="539"/>
  <c r="V11" i="539" s="1"/>
  <c r="U93" i="539"/>
  <c r="V93" i="539" s="1"/>
  <c r="U110" i="539"/>
  <c r="V110" i="539" s="1"/>
  <c r="U55" i="539"/>
  <c r="V55" i="539" s="1"/>
  <c r="U97" i="539"/>
  <c r="V97" i="539" s="1"/>
  <c r="U173" i="539"/>
  <c r="U20" i="539"/>
  <c r="V20" i="539" s="1"/>
  <c r="U114" i="539"/>
  <c r="V114" i="539" s="1"/>
  <c r="U18" i="539"/>
  <c r="V18" i="539" s="1"/>
  <c r="U159" i="539"/>
  <c r="V159" i="539" s="1"/>
  <c r="U146" i="539"/>
  <c r="V146" i="539" s="1"/>
  <c r="O100" i="539"/>
  <c r="T100" i="539" s="1"/>
  <c r="U100" i="539" s="1"/>
  <c r="V100" i="539" s="1"/>
  <c r="U58" i="539"/>
  <c r="V58" i="539" s="1"/>
  <c r="U162" i="539"/>
  <c r="V162" i="539" s="1"/>
  <c r="U2" i="539"/>
  <c r="V2" i="539" s="1"/>
  <c r="U111" i="539"/>
  <c r="V111" i="539" s="1"/>
  <c r="U21" i="539"/>
  <c r="V21" i="539" s="1"/>
  <c r="U150" i="539"/>
  <c r="V150" i="539" s="1"/>
  <c r="U85" i="539"/>
  <c r="V85" i="539" s="1"/>
  <c r="U108" i="539"/>
  <c r="V108" i="539" s="1"/>
  <c r="U51" i="539"/>
  <c r="V51" i="539" s="1"/>
  <c r="U38" i="539"/>
  <c r="V38" i="539" s="1"/>
  <c r="U25" i="539"/>
  <c r="V25" i="539" s="1"/>
  <c r="U179" i="539"/>
  <c r="V179" i="539" s="1"/>
  <c r="U79" i="539"/>
  <c r="V79" i="539" s="1"/>
  <c r="U44" i="539"/>
  <c r="V44" i="539" s="1"/>
  <c r="U90" i="539"/>
  <c r="V90" i="539" s="1"/>
  <c r="U40" i="539"/>
  <c r="V40" i="539" s="1"/>
  <c r="U52" i="539"/>
  <c r="V52" i="539" s="1"/>
  <c r="U81" i="539"/>
  <c r="V81" i="539" s="1"/>
  <c r="U151" i="539"/>
  <c r="V151" i="539" s="1"/>
  <c r="U3" i="539"/>
  <c r="V3" i="539" s="1"/>
  <c r="U125" i="539"/>
  <c r="V125" i="539" s="1"/>
  <c r="U96" i="539"/>
  <c r="V96" i="539" s="1"/>
  <c r="U22" i="539"/>
  <c r="V22" i="539" s="1"/>
  <c r="U153" i="539"/>
  <c r="V153" i="539" s="1"/>
  <c r="S80" i="539"/>
  <c r="I195" i="539"/>
  <c r="N98" i="539"/>
  <c r="O98" i="539" s="1"/>
  <c r="T98" i="539" s="1"/>
  <c r="U98" i="539" s="1"/>
  <c r="V98" i="539" s="1"/>
  <c r="O55" i="538"/>
  <c r="T55" i="538" s="1"/>
  <c r="O136" i="538"/>
  <c r="T136" i="538" s="1"/>
  <c r="O150" i="538"/>
  <c r="T150" i="538" s="1"/>
  <c r="S102" i="538"/>
  <c r="O144" i="538"/>
  <c r="T144" i="538" s="1"/>
  <c r="U201" i="538"/>
  <c r="O129" i="538"/>
  <c r="T129" i="538" s="1"/>
  <c r="O121" i="538"/>
  <c r="T121" i="538" s="1"/>
  <c r="O134" i="538"/>
  <c r="T134" i="538" s="1"/>
  <c r="O137" i="538"/>
  <c r="T137" i="538" s="1"/>
  <c r="R201" i="538"/>
  <c r="R205" i="538" s="1"/>
  <c r="O138" i="538"/>
  <c r="T138" i="538" s="1"/>
  <c r="O78" i="538"/>
  <c r="T78" i="538" s="1"/>
  <c r="S55" i="538"/>
  <c r="S201" i="538" s="1"/>
  <c r="S203" i="538" s="1"/>
  <c r="O131" i="538"/>
  <c r="T131" i="538" s="1"/>
  <c r="O151" i="538"/>
  <c r="T151" i="538" s="1"/>
  <c r="N46" i="538"/>
  <c r="O46" i="538" s="1"/>
  <c r="T46" i="538" s="1"/>
  <c r="O133" i="538"/>
  <c r="T133" i="538" s="1"/>
  <c r="N201" i="538"/>
  <c r="M201" i="538"/>
  <c r="O2" i="538"/>
  <c r="T2" i="538" s="1"/>
  <c r="O27" i="538"/>
  <c r="T27" i="538" s="1"/>
  <c r="U80" i="539" l="1"/>
  <c r="V80" i="539" s="1"/>
  <c r="S189" i="539"/>
  <c r="S191" i="539" s="1"/>
  <c r="N189" i="539"/>
  <c r="V173" i="539"/>
  <c r="O189" i="539"/>
  <c r="T189" i="539"/>
  <c r="O201" i="538"/>
  <c r="U189" i="539" l="1"/>
  <c r="AC117" i="537"/>
  <c r="AC118" i="537"/>
  <c r="AC119" i="537"/>
  <c r="AC120" i="537"/>
  <c r="AC121" i="537"/>
  <c r="AC122" i="537"/>
  <c r="AC123" i="537"/>
  <c r="AC124" i="537"/>
  <c r="AC125" i="537"/>
  <c r="AC126" i="537"/>
  <c r="AC127" i="537"/>
  <c r="AC128" i="537"/>
  <c r="AC129" i="537"/>
  <c r="AC130" i="537"/>
  <c r="AC131" i="537"/>
  <c r="AC132" i="537"/>
  <c r="AC133" i="537"/>
  <c r="AC134" i="537"/>
  <c r="AC135" i="537"/>
  <c r="AC136" i="537"/>
  <c r="AC137" i="537"/>
  <c r="AC138" i="537"/>
  <c r="AC139" i="537"/>
  <c r="AC140" i="537"/>
  <c r="AC141" i="537"/>
  <c r="AC142" i="537"/>
  <c r="AC143" i="537"/>
  <c r="AC144" i="537"/>
  <c r="AC145" i="537"/>
  <c r="AC146" i="537"/>
  <c r="AC147" i="537"/>
  <c r="AC148" i="537"/>
  <c r="AC149" i="537"/>
  <c r="AC150" i="537"/>
  <c r="AC151" i="537"/>
  <c r="AC152" i="537"/>
  <c r="AC153" i="537"/>
  <c r="AC154" i="537"/>
  <c r="AC155" i="537"/>
  <c r="AC156" i="537"/>
  <c r="AC157" i="537"/>
  <c r="AC158" i="537"/>
  <c r="AC159" i="537"/>
  <c r="AC160" i="537"/>
  <c r="AC161" i="537"/>
  <c r="AC162" i="537"/>
  <c r="AC163" i="537"/>
  <c r="AC164" i="537"/>
  <c r="AC165" i="537"/>
  <c r="AC166" i="537"/>
  <c r="AC167" i="537"/>
  <c r="AC168" i="537"/>
  <c r="AC169" i="537"/>
  <c r="AC170" i="537"/>
  <c r="AC171" i="537"/>
  <c r="AC172" i="537"/>
  <c r="AC173" i="537"/>
  <c r="AC174" i="537"/>
  <c r="AC175" i="537"/>
  <c r="AC176" i="537"/>
  <c r="AC177" i="537"/>
  <c r="AC178" i="537"/>
  <c r="AC179" i="537"/>
  <c r="AC180" i="537"/>
  <c r="AC181" i="537"/>
  <c r="AC182" i="537"/>
  <c r="AC183" i="537"/>
  <c r="AC184" i="537"/>
  <c r="AC185" i="537"/>
  <c r="AC186" i="537"/>
  <c r="AC187" i="537"/>
  <c r="AC188" i="537"/>
  <c r="AC100" i="537"/>
  <c r="AC101" i="537"/>
  <c r="AC102" i="537"/>
  <c r="AC103" i="537"/>
  <c r="AC104" i="537"/>
  <c r="AC105" i="537"/>
  <c r="AC106" i="537"/>
  <c r="AC107" i="537"/>
  <c r="AC108" i="537"/>
  <c r="AC109" i="537"/>
  <c r="AC110" i="537"/>
  <c r="AC111" i="537"/>
  <c r="AC112" i="537"/>
  <c r="AC113" i="537"/>
  <c r="AC114" i="537"/>
  <c r="AC115" i="537"/>
  <c r="AC116" i="537"/>
  <c r="AC3" i="537"/>
  <c r="AC4" i="537"/>
  <c r="AC5" i="537"/>
  <c r="AC6" i="537"/>
  <c r="AC7" i="537"/>
  <c r="AC8" i="537"/>
  <c r="AC9" i="537"/>
  <c r="AC10" i="537"/>
  <c r="AC11" i="537"/>
  <c r="AC12" i="537"/>
  <c r="AC13" i="537"/>
  <c r="AC14" i="537"/>
  <c r="AC15" i="537"/>
  <c r="AC16" i="537"/>
  <c r="AC17" i="537"/>
  <c r="AC18" i="537"/>
  <c r="AC19" i="537"/>
  <c r="AC20" i="537"/>
  <c r="AC21" i="537"/>
  <c r="AC22" i="537"/>
  <c r="AC23" i="537"/>
  <c r="AC24" i="537"/>
  <c r="AC25" i="537"/>
  <c r="AC26" i="537"/>
  <c r="AC27" i="537"/>
  <c r="AC28" i="537"/>
  <c r="AC29" i="537"/>
  <c r="AC30" i="537"/>
  <c r="AC31" i="537"/>
  <c r="AC32" i="537"/>
  <c r="AC33" i="537"/>
  <c r="AC34" i="537"/>
  <c r="AC35" i="537"/>
  <c r="AC36" i="537"/>
  <c r="AC37" i="537"/>
  <c r="AC38" i="537"/>
  <c r="AC39" i="537"/>
  <c r="AC40" i="537"/>
  <c r="AC41" i="537"/>
  <c r="AC42" i="537"/>
  <c r="AC43" i="537"/>
  <c r="AC44" i="537"/>
  <c r="AC45" i="537"/>
  <c r="AC46" i="537"/>
  <c r="AC47" i="537"/>
  <c r="AC48" i="537"/>
  <c r="AC49" i="537"/>
  <c r="AC50" i="537"/>
  <c r="AC51" i="537"/>
  <c r="AC52" i="537"/>
  <c r="AC53" i="537"/>
  <c r="AC54" i="537"/>
  <c r="AC55" i="537"/>
  <c r="AC56" i="537"/>
  <c r="AC57" i="537"/>
  <c r="AC58" i="537"/>
  <c r="AC59" i="537"/>
  <c r="AC60" i="537"/>
  <c r="AC61" i="537"/>
  <c r="AC62" i="537"/>
  <c r="AC63" i="537"/>
  <c r="AC64" i="537"/>
  <c r="AC65" i="537"/>
  <c r="AC66" i="537"/>
  <c r="AC67" i="537"/>
  <c r="AC68" i="537"/>
  <c r="AC69" i="537"/>
  <c r="AC70" i="537"/>
  <c r="AC71" i="537"/>
  <c r="AC72" i="537"/>
  <c r="AC73" i="537"/>
  <c r="AC74" i="537"/>
  <c r="AC75" i="537"/>
  <c r="AC76" i="537"/>
  <c r="AC77" i="537"/>
  <c r="AC78" i="537"/>
  <c r="AC79" i="537"/>
  <c r="AC80" i="537"/>
  <c r="AC81" i="537"/>
  <c r="AC82" i="537"/>
  <c r="AC83" i="537"/>
  <c r="AC84" i="537"/>
  <c r="AC85" i="537"/>
  <c r="AC86" i="537"/>
  <c r="AC87" i="537"/>
  <c r="AC88" i="537"/>
  <c r="AC89" i="537"/>
  <c r="AC90" i="537"/>
  <c r="AC91" i="537"/>
  <c r="AC92" i="537"/>
  <c r="AC93" i="537"/>
  <c r="AC94" i="537"/>
  <c r="AC95" i="537"/>
  <c r="AC96" i="537"/>
  <c r="AC97" i="537"/>
  <c r="AC98" i="537"/>
  <c r="AC99" i="537"/>
  <c r="AC2" i="537"/>
  <c r="E189" i="537"/>
  <c r="W189" i="537"/>
  <c r="W195" i="537" s="1"/>
  <c r="V189" i="537"/>
  <c r="V195" i="537" s="1"/>
  <c r="U189" i="537"/>
  <c r="U195" i="537" s="1"/>
  <c r="T189" i="537"/>
  <c r="T195" i="537" s="1"/>
  <c r="S189" i="537"/>
  <c r="S195" i="537" s="1"/>
  <c r="R189" i="537"/>
  <c r="R195" i="537" s="1"/>
  <c r="Q189" i="537"/>
  <c r="Q195" i="537" s="1"/>
  <c r="P189" i="537"/>
  <c r="P195" i="537" s="1"/>
  <c r="O189" i="537"/>
  <c r="O195" i="537" s="1"/>
  <c r="M189" i="537"/>
  <c r="M195" i="537" s="1"/>
  <c r="L189" i="537"/>
  <c r="L195" i="537" s="1"/>
  <c r="K189" i="537"/>
  <c r="K195" i="537" s="1"/>
  <c r="J189" i="537"/>
  <c r="J195" i="537" s="1"/>
  <c r="I189" i="537"/>
  <c r="I195" i="537" s="1"/>
  <c r="H189" i="537"/>
  <c r="H195" i="537" s="1"/>
  <c r="G189" i="537"/>
  <c r="G195" i="537" s="1"/>
  <c r="F189" i="537"/>
  <c r="F195" i="537" s="1"/>
  <c r="X180" i="537"/>
  <c r="X179" i="537"/>
  <c r="X178" i="537"/>
  <c r="X174" i="537"/>
  <c r="X173" i="537"/>
  <c r="X171" i="537"/>
  <c r="X164" i="537"/>
  <c r="X155" i="537"/>
  <c r="X150" i="537"/>
  <c r="X153" i="537"/>
  <c r="X145" i="537"/>
  <c r="X141" i="537"/>
  <c r="X136" i="537"/>
  <c r="X135" i="537"/>
  <c r="X134" i="537"/>
  <c r="X128" i="537"/>
  <c r="X127" i="537"/>
  <c r="X120" i="537"/>
  <c r="X119" i="537"/>
  <c r="X118" i="537"/>
  <c r="X115" i="537"/>
  <c r="X109" i="537"/>
  <c r="X108" i="537"/>
  <c r="X105" i="537"/>
  <c r="X100" i="537"/>
  <c r="X95" i="537"/>
  <c r="X82" i="537"/>
  <c r="X80" i="537"/>
  <c r="X77" i="537"/>
  <c r="X71" i="537"/>
  <c r="X69" i="537"/>
  <c r="X68" i="537"/>
  <c r="X61" i="537"/>
  <c r="X59" i="537"/>
  <c r="X58" i="537"/>
  <c r="X54" i="537"/>
  <c r="X51" i="537"/>
  <c r="X44" i="537"/>
  <c r="X42" i="537"/>
  <c r="X28" i="537"/>
  <c r="X25" i="537"/>
  <c r="X17" i="537"/>
  <c r="X15" i="537"/>
  <c r="X8" i="537"/>
  <c r="X3" i="537"/>
  <c r="X2" i="537"/>
  <c r="X183" i="537"/>
  <c r="X182" i="537"/>
  <c r="X181" i="537"/>
  <c r="X177" i="537"/>
  <c r="X176" i="537"/>
  <c r="X175" i="537"/>
  <c r="X172" i="537"/>
  <c r="X170" i="537"/>
  <c r="X169" i="537"/>
  <c r="X168" i="537"/>
  <c r="X167" i="537"/>
  <c r="N166" i="537"/>
  <c r="X166" i="537" s="1"/>
  <c r="X165" i="537"/>
  <c r="X163" i="537"/>
  <c r="X162" i="537"/>
  <c r="X161" i="537"/>
  <c r="X160" i="537"/>
  <c r="X159" i="537"/>
  <c r="X158" i="537"/>
  <c r="X157" i="537"/>
  <c r="X156" i="537"/>
  <c r="X154" i="537"/>
  <c r="X152" i="537"/>
  <c r="X151" i="537"/>
  <c r="X149" i="537"/>
  <c r="X148" i="537"/>
  <c r="X147" i="537"/>
  <c r="X146" i="537"/>
  <c r="X144" i="537"/>
  <c r="X143" i="537"/>
  <c r="X142" i="537"/>
  <c r="X140" i="537"/>
  <c r="X139" i="537"/>
  <c r="X138" i="537"/>
  <c r="X137" i="537"/>
  <c r="X133" i="537"/>
  <c r="X132" i="537"/>
  <c r="X131" i="537"/>
  <c r="X130" i="537"/>
  <c r="X129" i="537"/>
  <c r="X126" i="537"/>
  <c r="X125" i="537"/>
  <c r="X124" i="537"/>
  <c r="X123" i="537"/>
  <c r="X122" i="537"/>
  <c r="X121" i="537"/>
  <c r="X116" i="537"/>
  <c r="N114" i="537"/>
  <c r="X114" i="537" s="1"/>
  <c r="X113" i="537"/>
  <c r="X112" i="537"/>
  <c r="X111" i="537"/>
  <c r="X188" i="537"/>
  <c r="X110" i="537"/>
  <c r="X107" i="537"/>
  <c r="X106" i="537"/>
  <c r="X104" i="537"/>
  <c r="X103" i="537"/>
  <c r="X101" i="537"/>
  <c r="X99" i="537"/>
  <c r="X98" i="537"/>
  <c r="X97" i="537"/>
  <c r="X96" i="537"/>
  <c r="X94" i="537"/>
  <c r="X93" i="537"/>
  <c r="X92" i="537"/>
  <c r="X91" i="537"/>
  <c r="X90" i="537"/>
  <c r="X89" i="537"/>
  <c r="X88" i="537"/>
  <c r="X87" i="537"/>
  <c r="X86" i="537"/>
  <c r="X85" i="537"/>
  <c r="X84" i="537"/>
  <c r="X187" i="537"/>
  <c r="X83" i="537"/>
  <c r="X81" i="537"/>
  <c r="X79" i="537"/>
  <c r="X78" i="537"/>
  <c r="X76" i="537"/>
  <c r="X75" i="537"/>
  <c r="X74" i="537"/>
  <c r="X73" i="537"/>
  <c r="X72" i="537"/>
  <c r="X186" i="537"/>
  <c r="X70" i="537"/>
  <c r="X67" i="537"/>
  <c r="X66" i="537"/>
  <c r="X65" i="537"/>
  <c r="X64" i="537"/>
  <c r="X63" i="537"/>
  <c r="X62" i="537"/>
  <c r="X60" i="537"/>
  <c r="X57" i="537"/>
  <c r="X56" i="537"/>
  <c r="X55" i="537"/>
  <c r="X53" i="537"/>
  <c r="X52" i="537"/>
  <c r="X50" i="537"/>
  <c r="X49" i="537"/>
  <c r="X185" i="537"/>
  <c r="X48" i="537"/>
  <c r="X47" i="537"/>
  <c r="X46" i="537"/>
  <c r="X45" i="537"/>
  <c r="X43" i="537"/>
  <c r="X41" i="537"/>
  <c r="X40" i="537"/>
  <c r="X39" i="537"/>
  <c r="X38" i="537"/>
  <c r="X37" i="537"/>
  <c r="X36" i="537"/>
  <c r="X35" i="537"/>
  <c r="X34" i="537"/>
  <c r="X33" i="537"/>
  <c r="X32" i="537"/>
  <c r="X31" i="537"/>
  <c r="X30" i="537"/>
  <c r="X29" i="537"/>
  <c r="X27" i="537"/>
  <c r="X26" i="537"/>
  <c r="X24" i="537"/>
  <c r="X23" i="537"/>
  <c r="X22" i="537"/>
  <c r="X21" i="537"/>
  <c r="X20" i="537"/>
  <c r="X19" i="537"/>
  <c r="X18" i="537"/>
  <c r="X16" i="537"/>
  <c r="X14" i="537"/>
  <c r="X13" i="537"/>
  <c r="X12" i="537"/>
  <c r="X11" i="537"/>
  <c r="X10" i="537"/>
  <c r="X9" i="537"/>
  <c r="X7" i="537"/>
  <c r="X6" i="537"/>
  <c r="X5" i="537"/>
  <c r="X4" i="537"/>
  <c r="X189" i="537" l="1"/>
  <c r="X195" i="537" s="1"/>
  <c r="N189" i="537"/>
  <c r="N195" i="537" s="1"/>
  <c r="H34" i="104" l="1"/>
  <c r="H42" i="104"/>
  <c r="S27" i="104"/>
  <c r="S23" i="104"/>
  <c r="P4" i="104"/>
  <c r="Q21" i="104"/>
  <c r="Q20" i="104"/>
  <c r="Q19" i="104"/>
  <c r="Q18" i="104"/>
  <c r="P14" i="104"/>
  <c r="P15" i="104" s="1"/>
  <c r="P12" i="104"/>
  <c r="P10" i="104"/>
  <c r="P3" i="104"/>
  <c r="Q14" i="104"/>
  <c r="Q12" i="104"/>
  <c r="Q11" i="104"/>
  <c r="Q10" i="104"/>
  <c r="Q9" i="104"/>
  <c r="Q8" i="104"/>
  <c r="Q7" i="104"/>
  <c r="Q6" i="104"/>
  <c r="Q5" i="104"/>
  <c r="Q4" i="104"/>
  <c r="Q3" i="104"/>
  <c r="Q2" i="104"/>
  <c r="Q23" i="104"/>
  <c r="Q32" i="104"/>
  <c r="Q31" i="104"/>
  <c r="I34" i="104"/>
  <c r="X14" i="104"/>
  <c r="X13" i="104"/>
  <c r="X12" i="104"/>
  <c r="X11" i="104"/>
  <c r="X10" i="104"/>
  <c r="X9" i="104"/>
  <c r="X8" i="104"/>
  <c r="X7" i="104"/>
  <c r="X6" i="104"/>
  <c r="X5" i="104"/>
  <c r="X4" i="104"/>
  <c r="X3" i="104"/>
  <c r="X2" i="104"/>
  <c r="W16" i="104"/>
  <c r="H14" i="104"/>
  <c r="H13" i="104"/>
  <c r="H12" i="104"/>
  <c r="H10" i="104"/>
  <c r="H9" i="104"/>
  <c r="H8" i="104"/>
  <c r="H7" i="104"/>
  <c r="H6" i="104"/>
  <c r="H5" i="104"/>
  <c r="H4" i="104"/>
  <c r="H3" i="104"/>
  <c r="H2" i="104"/>
  <c r="J31" i="70"/>
  <c r="J30" i="70"/>
  <c r="J29" i="70"/>
  <c r="J28" i="70"/>
  <c r="J27" i="70"/>
  <c r="J26" i="70"/>
  <c r="J25" i="70"/>
  <c r="J24" i="70"/>
  <c r="J23" i="70"/>
  <c r="J22" i="70"/>
  <c r="J21" i="70"/>
  <c r="J20" i="70"/>
  <c r="J19" i="70"/>
  <c r="J18" i="70"/>
  <c r="J17" i="70"/>
  <c r="J5" i="70"/>
  <c r="J4" i="70"/>
  <c r="J3" i="70"/>
  <c r="J2" i="70"/>
  <c r="H32" i="70"/>
  <c r="G32" i="70"/>
  <c r="F32" i="70"/>
  <c r="F11" i="70"/>
  <c r="AD138" i="535"/>
  <c r="AD139" i="535"/>
  <c r="AD140" i="535"/>
  <c r="AD141" i="535"/>
  <c r="AD142" i="535"/>
  <c r="AD143" i="535"/>
  <c r="AD144" i="535"/>
  <c r="AD145" i="535"/>
  <c r="AD146" i="535"/>
  <c r="AD147" i="535"/>
  <c r="AD148" i="535"/>
  <c r="AD149" i="535"/>
  <c r="AD150" i="535"/>
  <c r="AD151" i="535"/>
  <c r="AD152" i="535"/>
  <c r="AD153" i="535"/>
  <c r="AD154" i="535"/>
  <c r="AD155" i="535"/>
  <c r="AD156" i="535"/>
  <c r="AD157" i="535"/>
  <c r="AD158" i="535"/>
  <c r="AD159" i="535"/>
  <c r="AD160" i="535"/>
  <c r="AD161" i="535"/>
  <c r="AD162" i="535"/>
  <c r="AD163" i="535"/>
  <c r="AD164" i="535"/>
  <c r="AD165" i="535"/>
  <c r="AD166" i="535"/>
  <c r="AD167" i="535"/>
  <c r="AD168" i="535"/>
  <c r="AD169" i="535"/>
  <c r="AD170" i="535"/>
  <c r="AD171" i="535"/>
  <c r="AD172" i="535"/>
  <c r="AD173" i="535"/>
  <c r="AD174" i="535"/>
  <c r="AD175" i="535"/>
  <c r="AD176" i="535"/>
  <c r="AD177" i="535"/>
  <c r="AD178" i="535"/>
  <c r="AD179" i="535"/>
  <c r="AD180" i="535"/>
  <c r="AD181" i="535"/>
  <c r="AD182" i="535"/>
  <c r="AD183" i="535"/>
  <c r="AD184" i="535"/>
  <c r="AD185" i="535"/>
  <c r="AD186" i="535"/>
  <c r="AD187" i="535"/>
  <c r="AD188" i="535"/>
  <c r="AD41" i="535"/>
  <c r="AD42" i="535"/>
  <c r="AD43" i="535"/>
  <c r="AD44" i="535"/>
  <c r="AD45" i="535"/>
  <c r="AD46" i="535"/>
  <c r="AD47" i="535"/>
  <c r="AD48" i="535"/>
  <c r="AD49" i="535"/>
  <c r="AD50" i="535"/>
  <c r="AD51" i="535"/>
  <c r="AD52" i="535"/>
  <c r="AD53" i="535"/>
  <c r="AD54" i="535"/>
  <c r="AD55" i="535"/>
  <c r="AD56" i="535"/>
  <c r="AD57" i="535"/>
  <c r="AD58" i="535"/>
  <c r="AD59" i="535"/>
  <c r="AD60" i="535"/>
  <c r="AD61" i="535"/>
  <c r="AD62" i="535"/>
  <c r="AD63" i="535"/>
  <c r="AD64" i="535"/>
  <c r="AD65" i="535"/>
  <c r="AD66" i="535"/>
  <c r="AD67" i="535"/>
  <c r="AD68" i="535"/>
  <c r="AD69" i="535"/>
  <c r="AD70" i="535"/>
  <c r="AD71" i="535"/>
  <c r="AD72" i="535"/>
  <c r="AD73" i="535"/>
  <c r="AD74" i="535"/>
  <c r="AD75" i="535"/>
  <c r="AD76" i="535"/>
  <c r="AD77" i="535"/>
  <c r="AD78" i="535"/>
  <c r="AD79" i="535"/>
  <c r="AD80" i="535"/>
  <c r="AD81" i="535"/>
  <c r="AD82" i="535"/>
  <c r="AD83" i="535"/>
  <c r="AD84" i="535"/>
  <c r="AD85" i="535"/>
  <c r="AD86" i="535"/>
  <c r="AD87" i="535"/>
  <c r="AD88" i="535"/>
  <c r="AD89" i="535"/>
  <c r="AD90" i="535"/>
  <c r="AD91" i="535"/>
  <c r="AD92" i="535"/>
  <c r="AD93" i="535"/>
  <c r="AD94" i="535"/>
  <c r="AD95" i="535"/>
  <c r="AD96" i="535"/>
  <c r="AD97" i="535"/>
  <c r="AD98" i="535"/>
  <c r="AD99" i="535"/>
  <c r="AD100" i="535"/>
  <c r="AD101" i="535"/>
  <c r="AD102" i="535"/>
  <c r="AD103" i="535"/>
  <c r="AD104" i="535"/>
  <c r="AD105" i="535"/>
  <c r="AD106" i="535"/>
  <c r="AD107" i="535"/>
  <c r="AD108" i="535"/>
  <c r="AD109" i="535"/>
  <c r="AD110" i="535"/>
  <c r="AD111" i="535"/>
  <c r="AD112" i="535"/>
  <c r="AD113" i="535"/>
  <c r="AD114" i="535"/>
  <c r="AD115" i="535"/>
  <c r="AD116" i="535"/>
  <c r="AD117" i="535"/>
  <c r="AD118" i="535"/>
  <c r="AD119" i="535"/>
  <c r="AD120" i="535"/>
  <c r="AD121" i="535"/>
  <c r="AD122" i="535"/>
  <c r="AD123" i="535"/>
  <c r="AD124" i="535"/>
  <c r="AD125" i="535"/>
  <c r="AD126" i="535"/>
  <c r="AD127" i="535"/>
  <c r="AD128" i="535"/>
  <c r="AD129" i="535"/>
  <c r="AD130" i="535"/>
  <c r="AD131" i="535"/>
  <c r="AD132" i="535"/>
  <c r="AD133" i="535"/>
  <c r="AD134" i="535"/>
  <c r="AD135" i="535"/>
  <c r="AD136" i="535"/>
  <c r="AD137" i="535"/>
  <c r="AD3" i="535"/>
  <c r="AD4" i="535"/>
  <c r="AD5" i="535"/>
  <c r="AD6" i="535"/>
  <c r="AD7" i="535"/>
  <c r="AD8" i="535"/>
  <c r="AD9" i="535"/>
  <c r="AD10" i="535"/>
  <c r="AD11" i="535"/>
  <c r="AD12" i="535"/>
  <c r="AD13" i="535"/>
  <c r="AD14" i="535"/>
  <c r="AD15" i="535"/>
  <c r="AD16" i="535"/>
  <c r="AD17" i="535"/>
  <c r="AD18" i="535"/>
  <c r="AD19" i="535"/>
  <c r="AD20" i="535"/>
  <c r="AD21" i="535"/>
  <c r="AD22" i="535"/>
  <c r="AD23" i="535"/>
  <c r="AD24" i="535"/>
  <c r="AD25" i="535"/>
  <c r="AD26" i="535"/>
  <c r="AD27" i="535"/>
  <c r="AD28" i="535"/>
  <c r="AD29" i="535"/>
  <c r="AD30" i="535"/>
  <c r="AD31" i="535"/>
  <c r="AD32" i="535"/>
  <c r="AD33" i="535"/>
  <c r="AD34" i="535"/>
  <c r="AD35" i="535"/>
  <c r="AD36" i="535"/>
  <c r="AD37" i="535"/>
  <c r="AD38" i="535"/>
  <c r="AD39" i="535"/>
  <c r="AD40" i="535"/>
  <c r="AD2" i="535"/>
  <c r="W189" i="535"/>
  <c r="V189" i="535"/>
  <c r="U189" i="535"/>
  <c r="T189" i="535"/>
  <c r="S189" i="535"/>
  <c r="R189" i="535"/>
  <c r="Q189" i="535"/>
  <c r="P189" i="535"/>
  <c r="N189" i="535"/>
  <c r="M189" i="535"/>
  <c r="L189" i="535"/>
  <c r="K189" i="535"/>
  <c r="J189" i="535"/>
  <c r="I189" i="535"/>
  <c r="H189" i="535"/>
  <c r="G189" i="535"/>
  <c r="F189" i="535"/>
  <c r="D189" i="535"/>
  <c r="D191" i="535" s="1"/>
  <c r="X185" i="535"/>
  <c r="Y185" i="535" s="1"/>
  <c r="X184" i="535"/>
  <c r="Y184" i="535" s="1"/>
  <c r="X186" i="535"/>
  <c r="Y186" i="535" s="1"/>
  <c r="X188" i="535"/>
  <c r="Y188" i="535" s="1"/>
  <c r="AB188" i="535" s="1"/>
  <c r="X187" i="535"/>
  <c r="Y187" i="535" s="1"/>
  <c r="X94" i="535"/>
  <c r="Y94" i="535" s="1"/>
  <c r="X153" i="535"/>
  <c r="Y153" i="535" s="1"/>
  <c r="AB153" i="535" s="1"/>
  <c r="X126" i="535"/>
  <c r="Y126" i="535" s="1"/>
  <c r="X146" i="535"/>
  <c r="Y146" i="535" s="1"/>
  <c r="X177" i="535"/>
  <c r="Y177" i="535" s="1"/>
  <c r="X156" i="535"/>
  <c r="Y156" i="535" s="1"/>
  <c r="X28" i="535"/>
  <c r="Y28" i="535" s="1"/>
  <c r="X43" i="535"/>
  <c r="Y43" i="535" s="1"/>
  <c r="X52" i="535"/>
  <c r="Y52" i="535" s="1"/>
  <c r="X150" i="535"/>
  <c r="Y150" i="535" s="1"/>
  <c r="X147" i="535"/>
  <c r="Y147" i="535" s="1"/>
  <c r="X154" i="535"/>
  <c r="Y154" i="535" s="1"/>
  <c r="X41" i="535"/>
  <c r="Y41" i="535" s="1"/>
  <c r="X22" i="535"/>
  <c r="Y22" i="535" s="1"/>
  <c r="X168" i="535"/>
  <c r="Y168" i="535" s="1"/>
  <c r="AB168" i="535" s="1"/>
  <c r="X132" i="535"/>
  <c r="Y132" i="535" s="1"/>
  <c r="X97" i="535"/>
  <c r="Y97" i="535" s="1"/>
  <c r="X93" i="535"/>
  <c r="Y93" i="535" s="1"/>
  <c r="X103" i="535"/>
  <c r="Y103" i="535" s="1"/>
  <c r="AB103" i="535" s="1"/>
  <c r="X113" i="535"/>
  <c r="Y113" i="535" s="1"/>
  <c r="AB113" i="535" s="1"/>
  <c r="X169" i="535"/>
  <c r="Y169" i="535" s="1"/>
  <c r="X4" i="535"/>
  <c r="Y4" i="535" s="1"/>
  <c r="X48" i="535"/>
  <c r="Y48" i="535" s="1"/>
  <c r="X183" i="535"/>
  <c r="Y183" i="535" s="1"/>
  <c r="X87" i="535"/>
  <c r="Y87" i="535" s="1"/>
  <c r="X96" i="535"/>
  <c r="Y96" i="535" s="1"/>
  <c r="X144" i="535"/>
  <c r="Y144" i="535" s="1"/>
  <c r="X31" i="535"/>
  <c r="Y31" i="535" s="1"/>
  <c r="AB31" i="535" s="1"/>
  <c r="X60" i="535"/>
  <c r="Y60" i="535" s="1"/>
  <c r="X27" i="535"/>
  <c r="Y27" i="535" s="1"/>
  <c r="X131" i="535"/>
  <c r="Y131" i="535" s="1"/>
  <c r="AB131" i="535" s="1"/>
  <c r="X56" i="535"/>
  <c r="Y56" i="535" s="1"/>
  <c r="X38" i="535"/>
  <c r="Y38" i="535" s="1"/>
  <c r="X159" i="535"/>
  <c r="Y159" i="535" s="1"/>
  <c r="AB159" i="535" s="1"/>
  <c r="X35" i="535"/>
  <c r="Y35" i="535" s="1"/>
  <c r="X36" i="535"/>
  <c r="Y36" i="535" s="1"/>
  <c r="X127" i="535"/>
  <c r="Y127" i="535" s="1"/>
  <c r="X40" i="535"/>
  <c r="Y40" i="535" s="1"/>
  <c r="X155" i="535"/>
  <c r="Y155" i="535" s="1"/>
  <c r="X11" i="535"/>
  <c r="Y11" i="535" s="1"/>
  <c r="X62" i="535"/>
  <c r="Y62" i="535" s="1"/>
  <c r="X116" i="535"/>
  <c r="Y116" i="535" s="1"/>
  <c r="AB116" i="535" s="1"/>
  <c r="X64" i="535"/>
  <c r="Y64" i="535" s="1"/>
  <c r="AB64" i="535" s="1"/>
  <c r="X19" i="535"/>
  <c r="Y19" i="535" s="1"/>
  <c r="X45" i="535"/>
  <c r="Y45" i="535" s="1"/>
  <c r="X47" i="535"/>
  <c r="Y47" i="535" s="1"/>
  <c r="X26" i="535"/>
  <c r="Y26" i="535" s="1"/>
  <c r="AB26" i="535" s="1"/>
  <c r="X21" i="535"/>
  <c r="Y21" i="535" s="1"/>
  <c r="X140" i="535"/>
  <c r="Y140" i="535" s="1"/>
  <c r="X119" i="535"/>
  <c r="Y119" i="535" s="1"/>
  <c r="X115" i="535"/>
  <c r="Y115" i="535" s="1"/>
  <c r="AB115" i="535" s="1"/>
  <c r="X111" i="535"/>
  <c r="Y111" i="535" s="1"/>
  <c r="X99" i="535"/>
  <c r="Y99" i="535" s="1"/>
  <c r="X12" i="535"/>
  <c r="Y12" i="535" s="1"/>
  <c r="X15" i="535"/>
  <c r="Y15" i="535" s="1"/>
  <c r="X83" i="535"/>
  <c r="Y83" i="535" s="1"/>
  <c r="X50" i="535"/>
  <c r="Y50" i="535" s="1"/>
  <c r="X76" i="535"/>
  <c r="Y76" i="535" s="1"/>
  <c r="AB76" i="535" s="1"/>
  <c r="X122" i="535"/>
  <c r="Y122" i="535" s="1"/>
  <c r="AB122" i="535" s="1"/>
  <c r="X49" i="535"/>
  <c r="Y49" i="535" s="1"/>
  <c r="X46" i="535"/>
  <c r="Y46" i="535" s="1"/>
  <c r="X39" i="535"/>
  <c r="Y39" i="535" s="1"/>
  <c r="X10" i="535"/>
  <c r="Y10" i="535" s="1"/>
  <c r="AB10" i="535" s="1"/>
  <c r="X181" i="535"/>
  <c r="Y181" i="535" s="1"/>
  <c r="X18" i="535"/>
  <c r="Y18" i="535" s="1"/>
  <c r="X110" i="535"/>
  <c r="Y110" i="535" s="1"/>
  <c r="X121" i="535"/>
  <c r="Y121" i="535" s="1"/>
  <c r="X135" i="535"/>
  <c r="Y135" i="535" s="1"/>
  <c r="X104" i="535"/>
  <c r="Y104" i="535" s="1"/>
  <c r="AB104" i="535" s="1"/>
  <c r="X78" i="535"/>
  <c r="Y78" i="535" s="1"/>
  <c r="X73" i="535"/>
  <c r="Y73" i="535" s="1"/>
  <c r="X145" i="535"/>
  <c r="Y145" i="535" s="1"/>
  <c r="X65" i="535"/>
  <c r="Y65" i="535" s="1"/>
  <c r="X70" i="535"/>
  <c r="Y70" i="535" s="1"/>
  <c r="AB70" i="535" s="1"/>
  <c r="X90" i="535"/>
  <c r="Y90" i="535" s="1"/>
  <c r="X165" i="535"/>
  <c r="Y165" i="535" s="1"/>
  <c r="X17" i="535"/>
  <c r="Y17" i="535" s="1"/>
  <c r="X106" i="535"/>
  <c r="Y106" i="535" s="1"/>
  <c r="AB106" i="535" s="1"/>
  <c r="X136" i="535"/>
  <c r="Y136" i="535" s="1"/>
  <c r="X32" i="535"/>
  <c r="Y32" i="535" s="1"/>
  <c r="X44" i="535"/>
  <c r="Y44" i="535" s="1"/>
  <c r="AB44" i="535" s="1"/>
  <c r="X2" i="535"/>
  <c r="Y2" i="535" s="1"/>
  <c r="AB2" i="535" s="1"/>
  <c r="X118" i="535"/>
  <c r="Y118" i="535" s="1"/>
  <c r="AB118" i="535" s="1"/>
  <c r="X139" i="535"/>
  <c r="Y139" i="535" s="1"/>
  <c r="X74" i="535"/>
  <c r="Y74" i="535" s="1"/>
  <c r="X152" i="535"/>
  <c r="Y152" i="535" s="1"/>
  <c r="AB152" i="535" s="1"/>
  <c r="X79" i="535"/>
  <c r="Y79" i="535" s="1"/>
  <c r="X174" i="535"/>
  <c r="Y174" i="535" s="1"/>
  <c r="X14" i="535"/>
  <c r="Y14" i="535" s="1"/>
  <c r="AB14" i="535" s="1"/>
  <c r="X98" i="535"/>
  <c r="Y98" i="535" s="1"/>
  <c r="AA98" i="535" s="1"/>
  <c r="X129" i="535"/>
  <c r="Y129" i="535" s="1"/>
  <c r="X179" i="535"/>
  <c r="Y179" i="535" s="1"/>
  <c r="X162" i="535"/>
  <c r="Y162" i="535" s="1"/>
  <c r="X157" i="535"/>
  <c r="Y157" i="535" s="1"/>
  <c r="AB157" i="535" s="1"/>
  <c r="X148" i="535"/>
  <c r="Y148" i="535" s="1"/>
  <c r="AB148" i="535" s="1"/>
  <c r="X161" i="535"/>
  <c r="Y161" i="535" s="1"/>
  <c r="X66" i="535"/>
  <c r="Y66" i="535" s="1"/>
  <c r="X172" i="535"/>
  <c r="Y172" i="535" s="1"/>
  <c r="AB172" i="535" s="1"/>
  <c r="X58" i="535"/>
  <c r="Y58" i="535" s="1"/>
  <c r="X166" i="535"/>
  <c r="Y166" i="535" s="1"/>
  <c r="X170" i="535"/>
  <c r="Y170" i="535" s="1"/>
  <c r="X175" i="535"/>
  <c r="Y175" i="535" s="1"/>
  <c r="AB175" i="535" s="1"/>
  <c r="X6" i="535"/>
  <c r="Y6" i="535" s="1"/>
  <c r="AB6" i="535" s="1"/>
  <c r="X23" i="535"/>
  <c r="Y23" i="535" s="1"/>
  <c r="X75" i="535"/>
  <c r="Y75" i="535" s="1"/>
  <c r="AA75" i="535" s="1"/>
  <c r="X128" i="535"/>
  <c r="Y128" i="535" s="1"/>
  <c r="AB128" i="535" s="1"/>
  <c r="X141" i="535"/>
  <c r="Y141" i="535" s="1"/>
  <c r="X71" i="535"/>
  <c r="Y71" i="535" s="1"/>
  <c r="X77" i="535"/>
  <c r="Y77" i="535" s="1"/>
  <c r="AB77" i="535" s="1"/>
  <c r="X101" i="535"/>
  <c r="Y101" i="535" s="1"/>
  <c r="X123" i="535"/>
  <c r="Y123" i="535" s="1"/>
  <c r="X92" i="535"/>
  <c r="Y92" i="535" s="1"/>
  <c r="AB92" i="535" s="1"/>
  <c r="X133" i="535"/>
  <c r="Y133" i="535" s="1"/>
  <c r="AB133" i="535" s="1"/>
  <c r="X34" i="535"/>
  <c r="Y34" i="535" s="1"/>
  <c r="X171" i="535"/>
  <c r="Y171" i="535" s="1"/>
  <c r="X120" i="535"/>
  <c r="Y120" i="535" s="1"/>
  <c r="X142" i="535"/>
  <c r="Y142" i="535" s="1"/>
  <c r="AB142" i="535" s="1"/>
  <c r="X95" i="535"/>
  <c r="Y95" i="535" s="1"/>
  <c r="AB95" i="535" s="1"/>
  <c r="X176" i="535"/>
  <c r="Y176" i="535" s="1"/>
  <c r="X54" i="535"/>
  <c r="Y54" i="535" s="1"/>
  <c r="X91" i="535"/>
  <c r="Y91" i="535" s="1"/>
  <c r="AB91" i="535" s="1"/>
  <c r="X33" i="535"/>
  <c r="Y33" i="535" s="1"/>
  <c r="X55" i="535"/>
  <c r="Y55" i="535" s="1"/>
  <c r="X8" i="535"/>
  <c r="Y8" i="535" s="1"/>
  <c r="AB8" i="535" s="1"/>
  <c r="X63" i="535"/>
  <c r="Y63" i="535" s="1"/>
  <c r="AB63" i="535" s="1"/>
  <c r="X86" i="535"/>
  <c r="Y86" i="535" s="1"/>
  <c r="AB86" i="535" s="1"/>
  <c r="X80" i="535"/>
  <c r="Y80" i="535" s="1"/>
  <c r="X85" i="535"/>
  <c r="Y85" i="535" s="1"/>
  <c r="X143" i="535"/>
  <c r="Y143" i="535" s="1"/>
  <c r="AB143" i="535" s="1"/>
  <c r="X167" i="535"/>
  <c r="Y167" i="535" s="1"/>
  <c r="X42" i="535"/>
  <c r="Y42" i="535" s="1"/>
  <c r="X25" i="535"/>
  <c r="Y25" i="535" s="1"/>
  <c r="AB25" i="535" s="1"/>
  <c r="X105" i="535"/>
  <c r="Y105" i="535" s="1"/>
  <c r="AB105" i="535" s="1"/>
  <c r="X137" i="535"/>
  <c r="Y137" i="535" s="1"/>
  <c r="X24" i="535"/>
  <c r="Y24" i="535" s="1"/>
  <c r="X84" i="535"/>
  <c r="Y84" i="535" s="1"/>
  <c r="X89" i="535"/>
  <c r="Y89" i="535" s="1"/>
  <c r="AB89" i="535" s="1"/>
  <c r="X57" i="535"/>
  <c r="Y57" i="535" s="1"/>
  <c r="X53" i="535"/>
  <c r="Y53" i="535" s="1"/>
  <c r="X51" i="535"/>
  <c r="Y51" i="535" s="1"/>
  <c r="AA51" i="535" s="1"/>
  <c r="X114" i="535"/>
  <c r="Y114" i="535" s="1"/>
  <c r="AB114" i="535" s="1"/>
  <c r="X124" i="535"/>
  <c r="Y124" i="535" s="1"/>
  <c r="AB124" i="535" s="1"/>
  <c r="X9" i="535"/>
  <c r="Y9" i="535" s="1"/>
  <c r="X68" i="535"/>
  <c r="Y68" i="535" s="1"/>
  <c r="AA68" i="535" s="1"/>
  <c r="X20" i="535"/>
  <c r="Y20" i="535" s="1"/>
  <c r="AA20" i="535" s="1"/>
  <c r="X67" i="535"/>
  <c r="Y67" i="535" s="1"/>
  <c r="AB67" i="535" s="1"/>
  <c r="X82" i="535"/>
  <c r="Y82" i="535" s="1"/>
  <c r="X158" i="535"/>
  <c r="Y158" i="535" s="1"/>
  <c r="AA158" i="535" s="1"/>
  <c r="X125" i="535"/>
  <c r="Y125" i="535" s="1"/>
  <c r="AB125" i="535" s="1"/>
  <c r="X30" i="535"/>
  <c r="Y30" i="535" s="1"/>
  <c r="AB30" i="535" s="1"/>
  <c r="X13" i="535"/>
  <c r="Y13" i="535" s="1"/>
  <c r="X178" i="535"/>
  <c r="Y178" i="535" s="1"/>
  <c r="AA178" i="535" s="1"/>
  <c r="X3" i="535"/>
  <c r="Y3" i="535" s="1"/>
  <c r="AA3" i="535" s="1"/>
  <c r="X5" i="535"/>
  <c r="Y5" i="535" s="1"/>
  <c r="X100" i="535"/>
  <c r="Y100" i="535" s="1"/>
  <c r="X88" i="535"/>
  <c r="Y88" i="535" s="1"/>
  <c r="AA88" i="535" s="1"/>
  <c r="X180" i="535"/>
  <c r="Y180" i="535" s="1"/>
  <c r="AA180" i="535" s="1"/>
  <c r="X107" i="535"/>
  <c r="Y107" i="535" s="1"/>
  <c r="X134" i="535"/>
  <c r="Y134" i="535" s="1"/>
  <c r="AB134" i="535" s="1"/>
  <c r="X69" i="535"/>
  <c r="Y69" i="535" s="1"/>
  <c r="AB69" i="535" s="1"/>
  <c r="X163" i="535"/>
  <c r="Y163" i="535" s="1"/>
  <c r="X61" i="535"/>
  <c r="Y61" i="535" s="1"/>
  <c r="X29" i="535"/>
  <c r="Y29" i="535" s="1"/>
  <c r="AA29" i="535" s="1"/>
  <c r="X160" i="535"/>
  <c r="Y160" i="535" s="1"/>
  <c r="AA160" i="535" s="1"/>
  <c r="X72" i="535"/>
  <c r="Y72" i="535" s="1"/>
  <c r="AB72" i="535" s="1"/>
  <c r="X7" i="535"/>
  <c r="Y7" i="535" s="1"/>
  <c r="X130" i="535"/>
  <c r="Y130" i="535" s="1"/>
  <c r="AB130" i="535" s="1"/>
  <c r="X112" i="535"/>
  <c r="Y112" i="535" s="1"/>
  <c r="AB112" i="535" s="1"/>
  <c r="X37" i="535"/>
  <c r="Y37" i="535" s="1"/>
  <c r="AA37" i="535" s="1"/>
  <c r="X151" i="535"/>
  <c r="Y151" i="535" s="1"/>
  <c r="X149" i="535"/>
  <c r="Y149" i="535" s="1"/>
  <c r="AB149" i="535" s="1"/>
  <c r="X16" i="535"/>
  <c r="Y16" i="535" s="1"/>
  <c r="AB16" i="535" s="1"/>
  <c r="X109" i="535"/>
  <c r="Y109" i="535" s="1"/>
  <c r="AB109" i="535" s="1"/>
  <c r="X164" i="535"/>
  <c r="Y164" i="535" s="1"/>
  <c r="X59" i="535"/>
  <c r="Y59" i="535" s="1"/>
  <c r="AA59" i="535" s="1"/>
  <c r="X81" i="535"/>
  <c r="Y81" i="535" s="1"/>
  <c r="AB81" i="535" s="1"/>
  <c r="X108" i="535"/>
  <c r="Y108" i="535" s="1"/>
  <c r="AA108" i="535" s="1"/>
  <c r="X173" i="535"/>
  <c r="Y173" i="535" s="1"/>
  <c r="X182" i="535"/>
  <c r="Y182" i="535" s="1"/>
  <c r="D203" i="531"/>
  <c r="D201" i="531"/>
  <c r="S21" i="104" l="1"/>
  <c r="S19" i="104" s="1"/>
  <c r="S25" i="104" s="1"/>
  <c r="AB43" i="535"/>
  <c r="AA43" i="535"/>
  <c r="AB56" i="535"/>
  <c r="AA56" i="535"/>
  <c r="AB90" i="535"/>
  <c r="AA90" i="535"/>
  <c r="AB126" i="535"/>
  <c r="AA126" i="535"/>
  <c r="AB111" i="535"/>
  <c r="AA111" i="535"/>
  <c r="AB83" i="535"/>
  <c r="AA83" i="535"/>
  <c r="AA22" i="535"/>
  <c r="AB22" i="535"/>
  <c r="AB96" i="535"/>
  <c r="AA96" i="535"/>
  <c r="AB185" i="535"/>
  <c r="AA185" i="535"/>
  <c r="AB40" i="535"/>
  <c r="AA40" i="535"/>
  <c r="AB101" i="535"/>
  <c r="AA101" i="535"/>
  <c r="AA64" i="535"/>
  <c r="AA26" i="535"/>
  <c r="AA113" i="535"/>
  <c r="AA95" i="535"/>
  <c r="AA104" i="535"/>
  <c r="AA25" i="535"/>
  <c r="AA6" i="535"/>
  <c r="AA14" i="535"/>
  <c r="AA168" i="535"/>
  <c r="AB5" i="535"/>
  <c r="AA5" i="535"/>
  <c r="AB71" i="535"/>
  <c r="AA71" i="535"/>
  <c r="AB66" i="535"/>
  <c r="AA66" i="535"/>
  <c r="AB119" i="535"/>
  <c r="AA119" i="535"/>
  <c r="AB183" i="535"/>
  <c r="AA183" i="535"/>
  <c r="AB62" i="535"/>
  <c r="AA62" i="535"/>
  <c r="AB21" i="535"/>
  <c r="AA21" i="535"/>
  <c r="AB154" i="535"/>
  <c r="AA154" i="535"/>
  <c r="AB147" i="535"/>
  <c r="AA147" i="535"/>
  <c r="AB150" i="535"/>
  <c r="AA150" i="535"/>
  <c r="AB120" i="535"/>
  <c r="AA120" i="535"/>
  <c r="AB163" i="535"/>
  <c r="AA163" i="535"/>
  <c r="AB48" i="535"/>
  <c r="AA48" i="535"/>
  <c r="AB162" i="535"/>
  <c r="AA162" i="535"/>
  <c r="AB187" i="535"/>
  <c r="AA187" i="535"/>
  <c r="AB155" i="535"/>
  <c r="AA155" i="535"/>
  <c r="AA27" i="535"/>
  <c r="AB27" i="535"/>
  <c r="AB57" i="535"/>
  <c r="AA57" i="535"/>
  <c r="AB34" i="535"/>
  <c r="AA34" i="535"/>
  <c r="AB129" i="535"/>
  <c r="AA129" i="535"/>
  <c r="AB136" i="535"/>
  <c r="AA136" i="535"/>
  <c r="AB186" i="535"/>
  <c r="AA186" i="535"/>
  <c r="AB167" i="535"/>
  <c r="AA167" i="535"/>
  <c r="AB45" i="535"/>
  <c r="AA45" i="535"/>
  <c r="AB65" i="535"/>
  <c r="AA65" i="535"/>
  <c r="AB4" i="535"/>
  <c r="AA4" i="535"/>
  <c r="AB12" i="535"/>
  <c r="AA12" i="535"/>
  <c r="AA93" i="535"/>
  <c r="AB93" i="535"/>
  <c r="AB17" i="535"/>
  <c r="AA17" i="535"/>
  <c r="AB110" i="535"/>
  <c r="AA110" i="535"/>
  <c r="AB19" i="535"/>
  <c r="AA19" i="535"/>
  <c r="AB144" i="535"/>
  <c r="AA144" i="535"/>
  <c r="AB49" i="535"/>
  <c r="AA49" i="535"/>
  <c r="AB78" i="535"/>
  <c r="AA78" i="535"/>
  <c r="AB121" i="535"/>
  <c r="AA121" i="535"/>
  <c r="AB137" i="535"/>
  <c r="AA137" i="535"/>
  <c r="AB18" i="535"/>
  <c r="AA18" i="535"/>
  <c r="AB33" i="535"/>
  <c r="AA33" i="535"/>
  <c r="AB73" i="535"/>
  <c r="AA73" i="535"/>
  <c r="AB84" i="535"/>
  <c r="AA84" i="535"/>
  <c r="AB36" i="535"/>
  <c r="AA36" i="535"/>
  <c r="AB156" i="535"/>
  <c r="AA156" i="535"/>
  <c r="AB58" i="535"/>
  <c r="AA58" i="535"/>
  <c r="AB79" i="535"/>
  <c r="AA79" i="535"/>
  <c r="AB35" i="535"/>
  <c r="AA35" i="535"/>
  <c r="AB54" i="535"/>
  <c r="AA54" i="535"/>
  <c r="AB146" i="535"/>
  <c r="AA146" i="535"/>
  <c r="AB39" i="535"/>
  <c r="AA39" i="535"/>
  <c r="AB85" i="535"/>
  <c r="AA85" i="535"/>
  <c r="AB170" i="535"/>
  <c r="AA170" i="535"/>
  <c r="AB132" i="535"/>
  <c r="AA132" i="535"/>
  <c r="AB28" i="535"/>
  <c r="AA28" i="535"/>
  <c r="AB74" i="535"/>
  <c r="AA74" i="535"/>
  <c r="AB15" i="535"/>
  <c r="AA15" i="535"/>
  <c r="AA115" i="535"/>
  <c r="AA8" i="535"/>
  <c r="AA131" i="535"/>
  <c r="AA103" i="535"/>
  <c r="AA148" i="535"/>
  <c r="AA30" i="535"/>
  <c r="AA124" i="535"/>
  <c r="AA128" i="535"/>
  <c r="AA122" i="535"/>
  <c r="AA159" i="535"/>
  <c r="AA31" i="535"/>
  <c r="AA188" i="535"/>
  <c r="X189" i="535"/>
  <c r="AA70" i="535"/>
  <c r="AA67" i="535"/>
  <c r="AA153" i="535"/>
  <c r="AA109" i="535"/>
  <c r="AA86" i="535"/>
  <c r="AA92" i="535"/>
  <c r="AA118" i="535"/>
  <c r="AA10" i="535"/>
  <c r="AA76" i="535"/>
  <c r="AA44" i="535"/>
  <c r="AA116" i="535"/>
  <c r="AB97" i="535"/>
  <c r="AA97" i="535"/>
  <c r="AB139" i="535"/>
  <c r="AA139" i="535"/>
  <c r="AB181" i="535"/>
  <c r="AA181" i="535"/>
  <c r="AB169" i="535"/>
  <c r="AA169" i="535"/>
  <c r="AB38" i="535"/>
  <c r="AA38" i="535"/>
  <c r="AB82" i="535"/>
  <c r="AA82" i="535"/>
  <c r="AB50" i="535"/>
  <c r="AA50" i="535"/>
  <c r="AB184" i="535"/>
  <c r="AA184" i="535"/>
  <c r="AB176" i="535"/>
  <c r="AA176" i="535"/>
  <c r="AB99" i="535"/>
  <c r="AA99" i="535"/>
  <c r="Y189" i="535"/>
  <c r="AB23" i="535"/>
  <c r="AA23" i="535"/>
  <c r="AB173" i="535"/>
  <c r="AA173" i="535"/>
  <c r="AB53" i="535"/>
  <c r="AA53" i="535"/>
  <c r="AA42" i="535"/>
  <c r="AB42" i="535"/>
  <c r="AB179" i="535"/>
  <c r="AA179" i="535"/>
  <c r="AB165" i="535"/>
  <c r="AA165" i="535"/>
  <c r="AB61" i="535"/>
  <c r="AA61" i="535"/>
  <c r="AB52" i="535"/>
  <c r="AA52" i="535"/>
  <c r="AB135" i="535"/>
  <c r="AA135" i="535"/>
  <c r="AB174" i="535"/>
  <c r="AA174" i="535"/>
  <c r="AB127" i="535"/>
  <c r="AA127" i="535"/>
  <c r="AB171" i="535"/>
  <c r="AA171" i="535"/>
  <c r="AB32" i="535"/>
  <c r="AA32" i="535"/>
  <c r="AB41" i="535"/>
  <c r="AA41" i="535"/>
  <c r="AB13" i="535"/>
  <c r="AA13" i="535"/>
  <c r="AB46" i="535"/>
  <c r="AA46" i="535"/>
  <c r="AB94" i="535"/>
  <c r="AA94" i="535"/>
  <c r="AB107" i="535"/>
  <c r="AA107" i="535"/>
  <c r="AB24" i="535"/>
  <c r="AA24" i="535"/>
  <c r="AB177" i="535"/>
  <c r="AA177" i="535"/>
  <c r="AA100" i="535"/>
  <c r="AB100" i="535"/>
  <c r="AB151" i="535"/>
  <c r="AA151" i="535"/>
  <c r="AB161" i="535"/>
  <c r="AA161" i="535"/>
  <c r="AB55" i="535"/>
  <c r="AA55" i="535"/>
  <c r="AB47" i="535"/>
  <c r="AA47" i="535"/>
  <c r="AB87" i="535"/>
  <c r="AA87" i="535"/>
  <c r="AB9" i="535"/>
  <c r="AA9" i="535"/>
  <c r="AB141" i="535"/>
  <c r="AA141" i="535"/>
  <c r="AB7" i="535"/>
  <c r="AA7" i="535"/>
  <c r="AB166" i="535"/>
  <c r="AA166" i="535"/>
  <c r="AB145" i="535"/>
  <c r="AA145" i="535"/>
  <c r="AB140" i="535"/>
  <c r="AA140" i="535"/>
  <c r="AB11" i="535"/>
  <c r="AA11" i="535"/>
  <c r="AB123" i="535"/>
  <c r="AA123" i="535"/>
  <c r="AB164" i="535"/>
  <c r="AA164" i="535"/>
  <c r="AB80" i="535"/>
  <c r="AA80" i="535"/>
  <c r="AB60" i="535"/>
  <c r="AA60" i="535"/>
  <c r="AA149" i="535"/>
  <c r="AB178" i="535"/>
  <c r="AB158" i="535"/>
  <c r="AB68" i="535"/>
  <c r="AB51" i="535"/>
  <c r="AA134" i="535"/>
  <c r="AB88" i="535"/>
  <c r="AA130" i="535"/>
  <c r="AB182" i="535"/>
  <c r="AA182" i="535"/>
  <c r="AB29" i="535"/>
  <c r="AB59" i="535"/>
  <c r="AA72" i="535"/>
  <c r="AB108" i="535"/>
  <c r="AB37" i="535"/>
  <c r="AB180" i="535"/>
  <c r="AA112" i="535"/>
  <c r="AA89" i="535"/>
  <c r="AA63" i="535"/>
  <c r="AA77" i="535"/>
  <c r="AA172" i="535"/>
  <c r="AA2" i="535"/>
  <c r="AA16" i="535"/>
  <c r="AA69" i="535"/>
  <c r="AA125" i="535"/>
  <c r="AA114" i="535"/>
  <c r="AA143" i="535"/>
  <c r="AA91" i="535"/>
  <c r="AA133" i="535"/>
  <c r="AA175" i="535"/>
  <c r="AA157" i="535"/>
  <c r="AA152" i="535"/>
  <c r="AA106" i="535"/>
  <c r="AB160" i="535"/>
  <c r="AB3" i="535"/>
  <c r="AB20" i="535"/>
  <c r="AB75" i="535"/>
  <c r="AB98" i="535"/>
  <c r="AA81" i="535"/>
  <c r="AA105" i="535"/>
  <c r="AA142" i="535"/>
  <c r="F245" i="371"/>
  <c r="U201" i="531"/>
  <c r="V201" i="531"/>
  <c r="AB51" i="531"/>
  <c r="AB52" i="531"/>
  <c r="AB56" i="531"/>
  <c r="AB67" i="531"/>
  <c r="AB69" i="531"/>
  <c r="AB70" i="531"/>
  <c r="AB83" i="531"/>
  <c r="AB103" i="531"/>
  <c r="AB104" i="531"/>
  <c r="AB181" i="531"/>
  <c r="Z201" i="531"/>
  <c r="M201" i="531"/>
  <c r="F85" i="532"/>
  <c r="H85" i="532"/>
  <c r="S201" i="531"/>
  <c r="R201" i="531"/>
  <c r="X3" i="531"/>
  <c r="Y3" i="531" s="1"/>
  <c r="AA3" i="531" s="1"/>
  <c r="X4" i="531"/>
  <c r="Y4" i="531" s="1"/>
  <c r="AA4" i="531" s="1"/>
  <c r="X5" i="531"/>
  <c r="Y5" i="531" s="1"/>
  <c r="AA5" i="531" s="1"/>
  <c r="X6" i="531"/>
  <c r="Y6" i="531" s="1"/>
  <c r="AA6" i="531" s="1"/>
  <c r="X7" i="531"/>
  <c r="Y7" i="531" s="1"/>
  <c r="AA7" i="531" s="1"/>
  <c r="X8" i="531"/>
  <c r="Y8" i="531" s="1"/>
  <c r="AA8" i="531" s="1"/>
  <c r="X9" i="531"/>
  <c r="Y9" i="531" s="1"/>
  <c r="AA9" i="531" s="1"/>
  <c r="X10" i="531"/>
  <c r="Y10" i="531" s="1"/>
  <c r="AA10" i="531" s="1"/>
  <c r="X11" i="531"/>
  <c r="Y11" i="531" s="1"/>
  <c r="AA11" i="531" s="1"/>
  <c r="X12" i="531"/>
  <c r="Y12" i="531" s="1"/>
  <c r="AA12" i="531" s="1"/>
  <c r="X13" i="531"/>
  <c r="Y13" i="531" s="1"/>
  <c r="AA13" i="531" s="1"/>
  <c r="X14" i="531"/>
  <c r="Y14" i="531" s="1"/>
  <c r="AA14" i="531" s="1"/>
  <c r="X15" i="531"/>
  <c r="Y15" i="531" s="1"/>
  <c r="AA15" i="531" s="1"/>
  <c r="X16" i="531"/>
  <c r="Y16" i="531" s="1"/>
  <c r="AA16" i="531" s="1"/>
  <c r="X17" i="531"/>
  <c r="Y17" i="531" s="1"/>
  <c r="AA17" i="531" s="1"/>
  <c r="X18" i="531"/>
  <c r="Y18" i="531" s="1"/>
  <c r="AA18" i="531" s="1"/>
  <c r="X19" i="531"/>
  <c r="Y19" i="531" s="1"/>
  <c r="AA19" i="531" s="1"/>
  <c r="X20" i="531"/>
  <c r="Y20" i="531" s="1"/>
  <c r="AA20" i="531" s="1"/>
  <c r="X21" i="531"/>
  <c r="Y21" i="531" s="1"/>
  <c r="AA21" i="531" s="1"/>
  <c r="X22" i="531"/>
  <c r="Y22" i="531" s="1"/>
  <c r="AA22" i="531" s="1"/>
  <c r="X23" i="531"/>
  <c r="Y23" i="531" s="1"/>
  <c r="AA23" i="531" s="1"/>
  <c r="X24" i="531"/>
  <c r="Y24" i="531" s="1"/>
  <c r="AA24" i="531" s="1"/>
  <c r="X25" i="531"/>
  <c r="Y25" i="531" s="1"/>
  <c r="AA25" i="531" s="1"/>
  <c r="X26" i="531"/>
  <c r="Y26" i="531" s="1"/>
  <c r="AA26" i="531" s="1"/>
  <c r="X27" i="531"/>
  <c r="Y27" i="531" s="1"/>
  <c r="AA27" i="531" s="1"/>
  <c r="X28" i="531"/>
  <c r="Y28" i="531" s="1"/>
  <c r="AA28" i="531" s="1"/>
  <c r="X29" i="531"/>
  <c r="Y29" i="531" s="1"/>
  <c r="AA29" i="531" s="1"/>
  <c r="X30" i="531"/>
  <c r="Y30" i="531" s="1"/>
  <c r="AA30" i="531" s="1"/>
  <c r="X31" i="531"/>
  <c r="Y31" i="531" s="1"/>
  <c r="AA31" i="531" s="1"/>
  <c r="X32" i="531"/>
  <c r="Y32" i="531" s="1"/>
  <c r="AA32" i="531" s="1"/>
  <c r="X33" i="531"/>
  <c r="Y33" i="531" s="1"/>
  <c r="AA33" i="531" s="1"/>
  <c r="X34" i="531"/>
  <c r="Y34" i="531" s="1"/>
  <c r="AA34" i="531" s="1"/>
  <c r="X35" i="531"/>
  <c r="Y35" i="531" s="1"/>
  <c r="AA35" i="531" s="1"/>
  <c r="X36" i="531"/>
  <c r="Y36" i="531" s="1"/>
  <c r="AA36" i="531" s="1"/>
  <c r="X37" i="531"/>
  <c r="Y37" i="531" s="1"/>
  <c r="AA37" i="531" s="1"/>
  <c r="X38" i="531"/>
  <c r="Y38" i="531" s="1"/>
  <c r="AA38" i="531" s="1"/>
  <c r="X39" i="531"/>
  <c r="Y39" i="531" s="1"/>
  <c r="AA39" i="531" s="1"/>
  <c r="X40" i="531"/>
  <c r="Y40" i="531" s="1"/>
  <c r="AA40" i="531" s="1"/>
  <c r="X41" i="531"/>
  <c r="Y41" i="531" s="1"/>
  <c r="AA41" i="531" s="1"/>
  <c r="X42" i="531"/>
  <c r="Y42" i="531" s="1"/>
  <c r="AA42" i="531" s="1"/>
  <c r="X43" i="531"/>
  <c r="Y43" i="531" s="1"/>
  <c r="AA43" i="531" s="1"/>
  <c r="X44" i="531"/>
  <c r="Y44" i="531" s="1"/>
  <c r="AA44" i="531" s="1"/>
  <c r="X45" i="531"/>
  <c r="Y45" i="531" s="1"/>
  <c r="AA45" i="531" s="1"/>
  <c r="X46" i="531"/>
  <c r="Y46" i="531" s="1"/>
  <c r="AA46" i="531" s="1"/>
  <c r="X47" i="531"/>
  <c r="Y47" i="531" s="1"/>
  <c r="AA47" i="531" s="1"/>
  <c r="X48" i="531"/>
  <c r="Y48" i="531" s="1"/>
  <c r="AA48" i="531" s="1"/>
  <c r="X49" i="531"/>
  <c r="Y49" i="531" s="1"/>
  <c r="AA49" i="531" s="1"/>
  <c r="X50" i="531"/>
  <c r="Y50" i="531" s="1"/>
  <c r="AA50" i="531" s="1"/>
  <c r="X51" i="531"/>
  <c r="Y51" i="531" s="1"/>
  <c r="AA51" i="531" s="1"/>
  <c r="X52" i="531"/>
  <c r="Y52" i="531" s="1"/>
  <c r="AA52" i="531" s="1"/>
  <c r="X53" i="531"/>
  <c r="Y53" i="531" s="1"/>
  <c r="AA53" i="531" s="1"/>
  <c r="X54" i="531"/>
  <c r="Y54" i="531" s="1"/>
  <c r="AA54" i="531" s="1"/>
  <c r="X55" i="531"/>
  <c r="Y55" i="531" s="1"/>
  <c r="AA55" i="531" s="1"/>
  <c r="X56" i="531"/>
  <c r="Y56" i="531" s="1"/>
  <c r="AA56" i="531" s="1"/>
  <c r="X57" i="531"/>
  <c r="Y57" i="531" s="1"/>
  <c r="AA57" i="531" s="1"/>
  <c r="X58" i="531"/>
  <c r="Y58" i="531" s="1"/>
  <c r="AA58" i="531" s="1"/>
  <c r="X59" i="531"/>
  <c r="Y59" i="531" s="1"/>
  <c r="AA59" i="531" s="1"/>
  <c r="X60" i="531"/>
  <c r="Y60" i="531" s="1"/>
  <c r="AA60" i="531" s="1"/>
  <c r="X61" i="531"/>
  <c r="Y61" i="531" s="1"/>
  <c r="AA61" i="531" s="1"/>
  <c r="X62" i="531"/>
  <c r="Y62" i="531" s="1"/>
  <c r="AA62" i="531" s="1"/>
  <c r="X63" i="531"/>
  <c r="Y63" i="531" s="1"/>
  <c r="AA63" i="531" s="1"/>
  <c r="X64" i="531"/>
  <c r="Y64" i="531" s="1"/>
  <c r="AA64" i="531" s="1"/>
  <c r="X65" i="531"/>
  <c r="Y65" i="531" s="1"/>
  <c r="AA65" i="531" s="1"/>
  <c r="X66" i="531"/>
  <c r="Y66" i="531" s="1"/>
  <c r="AA66" i="531" s="1"/>
  <c r="X67" i="531"/>
  <c r="Y67" i="531" s="1"/>
  <c r="AA67" i="531" s="1"/>
  <c r="X68" i="531"/>
  <c r="Y68" i="531" s="1"/>
  <c r="AA68" i="531" s="1"/>
  <c r="X69" i="531"/>
  <c r="Y69" i="531" s="1"/>
  <c r="AA69" i="531" s="1"/>
  <c r="X70" i="531"/>
  <c r="Y70" i="531" s="1"/>
  <c r="AA70" i="531" s="1"/>
  <c r="X71" i="531"/>
  <c r="Y71" i="531" s="1"/>
  <c r="AA71" i="531" s="1"/>
  <c r="X72" i="531"/>
  <c r="Y72" i="531" s="1"/>
  <c r="AA72" i="531" s="1"/>
  <c r="X73" i="531"/>
  <c r="Y73" i="531" s="1"/>
  <c r="AA73" i="531" s="1"/>
  <c r="X74" i="531"/>
  <c r="Y74" i="531" s="1"/>
  <c r="AA74" i="531" s="1"/>
  <c r="X75" i="531"/>
  <c r="Y75" i="531" s="1"/>
  <c r="AA75" i="531" s="1"/>
  <c r="X76" i="531"/>
  <c r="Y76" i="531" s="1"/>
  <c r="AA76" i="531" s="1"/>
  <c r="X77" i="531"/>
  <c r="Y77" i="531" s="1"/>
  <c r="AA77" i="531" s="1"/>
  <c r="X78" i="531"/>
  <c r="Y78" i="531" s="1"/>
  <c r="AA78" i="531" s="1"/>
  <c r="X79" i="531"/>
  <c r="Y79" i="531" s="1"/>
  <c r="AA79" i="531" s="1"/>
  <c r="X80" i="531"/>
  <c r="Y80" i="531" s="1"/>
  <c r="AA80" i="531" s="1"/>
  <c r="X81" i="531"/>
  <c r="Y81" i="531" s="1"/>
  <c r="AA81" i="531" s="1"/>
  <c r="X82" i="531"/>
  <c r="Y82" i="531" s="1"/>
  <c r="AA82" i="531" s="1"/>
  <c r="X83" i="531"/>
  <c r="Y83" i="531" s="1"/>
  <c r="AA83" i="531" s="1"/>
  <c r="X84" i="531"/>
  <c r="Y84" i="531" s="1"/>
  <c r="AA84" i="531" s="1"/>
  <c r="X85" i="531"/>
  <c r="Y85" i="531" s="1"/>
  <c r="AA85" i="531" s="1"/>
  <c r="X86" i="531"/>
  <c r="Y86" i="531" s="1"/>
  <c r="AA86" i="531" s="1"/>
  <c r="X87" i="531"/>
  <c r="Y87" i="531" s="1"/>
  <c r="AA87" i="531" s="1"/>
  <c r="X88" i="531"/>
  <c r="Y88" i="531" s="1"/>
  <c r="AA88" i="531" s="1"/>
  <c r="X89" i="531"/>
  <c r="Y89" i="531" s="1"/>
  <c r="AA89" i="531" s="1"/>
  <c r="X90" i="531"/>
  <c r="Y90" i="531" s="1"/>
  <c r="AA90" i="531" s="1"/>
  <c r="X91" i="531"/>
  <c r="Y91" i="531" s="1"/>
  <c r="AA91" i="531" s="1"/>
  <c r="X92" i="531"/>
  <c r="Y92" i="531" s="1"/>
  <c r="AA92" i="531" s="1"/>
  <c r="X93" i="531"/>
  <c r="Y93" i="531" s="1"/>
  <c r="AA93" i="531" s="1"/>
  <c r="X94" i="531"/>
  <c r="Y94" i="531" s="1"/>
  <c r="AA94" i="531" s="1"/>
  <c r="X95" i="531"/>
  <c r="Y95" i="531" s="1"/>
  <c r="AA95" i="531" s="1"/>
  <c r="X96" i="531"/>
  <c r="Y96" i="531" s="1"/>
  <c r="AA96" i="531" s="1"/>
  <c r="X97" i="531"/>
  <c r="Y97" i="531" s="1"/>
  <c r="AA97" i="531" s="1"/>
  <c r="X98" i="531"/>
  <c r="Y98" i="531" s="1"/>
  <c r="AA98" i="531" s="1"/>
  <c r="X99" i="531"/>
  <c r="Y99" i="531" s="1"/>
  <c r="AA99" i="531" s="1"/>
  <c r="X100" i="531"/>
  <c r="Y100" i="531" s="1"/>
  <c r="AA100" i="531" s="1"/>
  <c r="X101" i="531"/>
  <c r="Y101" i="531" s="1"/>
  <c r="AA101" i="531" s="1"/>
  <c r="X102" i="531"/>
  <c r="Y102" i="531" s="1"/>
  <c r="AA102" i="531" s="1"/>
  <c r="X103" i="531"/>
  <c r="Y103" i="531" s="1"/>
  <c r="AA103" i="531" s="1"/>
  <c r="X104" i="531"/>
  <c r="Y104" i="531" s="1"/>
  <c r="AA104" i="531" s="1"/>
  <c r="X105" i="531"/>
  <c r="Y105" i="531" s="1"/>
  <c r="AA105" i="531" s="1"/>
  <c r="X106" i="531"/>
  <c r="Y106" i="531" s="1"/>
  <c r="AA106" i="531" s="1"/>
  <c r="X107" i="531"/>
  <c r="Y107" i="531" s="1"/>
  <c r="AA107" i="531" s="1"/>
  <c r="X108" i="531"/>
  <c r="Y108" i="531" s="1"/>
  <c r="AA108" i="531" s="1"/>
  <c r="X109" i="531"/>
  <c r="Y109" i="531" s="1"/>
  <c r="AA109" i="531" s="1"/>
  <c r="X110" i="531"/>
  <c r="Y110" i="531" s="1"/>
  <c r="AA110" i="531" s="1"/>
  <c r="X111" i="531"/>
  <c r="Y111" i="531" s="1"/>
  <c r="AA111" i="531" s="1"/>
  <c r="X112" i="531"/>
  <c r="Y112" i="531" s="1"/>
  <c r="AA112" i="531" s="1"/>
  <c r="X113" i="531"/>
  <c r="Y113" i="531" s="1"/>
  <c r="AA113" i="531" s="1"/>
  <c r="X114" i="531"/>
  <c r="Y114" i="531" s="1"/>
  <c r="AA114" i="531" s="1"/>
  <c r="X115" i="531"/>
  <c r="Y115" i="531" s="1"/>
  <c r="AA115" i="531" s="1"/>
  <c r="X116" i="531"/>
  <c r="Y116" i="531" s="1"/>
  <c r="AA116" i="531" s="1"/>
  <c r="X117" i="531"/>
  <c r="Y117" i="531" s="1"/>
  <c r="AA117" i="531" s="1"/>
  <c r="X118" i="531"/>
  <c r="Y118" i="531" s="1"/>
  <c r="AA118" i="531" s="1"/>
  <c r="X119" i="531"/>
  <c r="Y119" i="531" s="1"/>
  <c r="AA119" i="531" s="1"/>
  <c r="X120" i="531"/>
  <c r="Y120" i="531" s="1"/>
  <c r="AA120" i="531" s="1"/>
  <c r="X121" i="531"/>
  <c r="Y121" i="531" s="1"/>
  <c r="AA121" i="531" s="1"/>
  <c r="X122" i="531"/>
  <c r="Y122" i="531" s="1"/>
  <c r="AA122" i="531" s="1"/>
  <c r="X123" i="531"/>
  <c r="Y123" i="531" s="1"/>
  <c r="AA123" i="531" s="1"/>
  <c r="X124" i="531"/>
  <c r="Y124" i="531" s="1"/>
  <c r="AA124" i="531" s="1"/>
  <c r="X125" i="531"/>
  <c r="Y125" i="531" s="1"/>
  <c r="AA125" i="531" s="1"/>
  <c r="X126" i="531"/>
  <c r="Y126" i="531" s="1"/>
  <c r="AA126" i="531" s="1"/>
  <c r="X127" i="531"/>
  <c r="Y127" i="531" s="1"/>
  <c r="AA127" i="531" s="1"/>
  <c r="X128" i="531"/>
  <c r="Y128" i="531" s="1"/>
  <c r="AA128" i="531" s="1"/>
  <c r="X129" i="531"/>
  <c r="Y129" i="531" s="1"/>
  <c r="AA129" i="531" s="1"/>
  <c r="X130" i="531"/>
  <c r="Y130" i="531" s="1"/>
  <c r="AA130" i="531" s="1"/>
  <c r="X131" i="531"/>
  <c r="Y131" i="531" s="1"/>
  <c r="AA131" i="531" s="1"/>
  <c r="X132" i="531"/>
  <c r="Y132" i="531" s="1"/>
  <c r="AA132" i="531" s="1"/>
  <c r="X133" i="531"/>
  <c r="Y133" i="531" s="1"/>
  <c r="AA133" i="531" s="1"/>
  <c r="X134" i="531"/>
  <c r="Y134" i="531" s="1"/>
  <c r="AA134" i="531" s="1"/>
  <c r="X135" i="531"/>
  <c r="Y135" i="531" s="1"/>
  <c r="AA135" i="531" s="1"/>
  <c r="X136" i="531"/>
  <c r="Y136" i="531" s="1"/>
  <c r="AA136" i="531" s="1"/>
  <c r="X137" i="531"/>
  <c r="Y137" i="531" s="1"/>
  <c r="AA137" i="531" s="1"/>
  <c r="X138" i="531"/>
  <c r="Y138" i="531" s="1"/>
  <c r="AA138" i="531" s="1"/>
  <c r="X139" i="531"/>
  <c r="Y139" i="531" s="1"/>
  <c r="AA139" i="531" s="1"/>
  <c r="X140" i="531"/>
  <c r="Y140" i="531" s="1"/>
  <c r="AA140" i="531" s="1"/>
  <c r="X141" i="531"/>
  <c r="Y141" i="531" s="1"/>
  <c r="AA141" i="531" s="1"/>
  <c r="X142" i="531"/>
  <c r="Y142" i="531" s="1"/>
  <c r="AA142" i="531" s="1"/>
  <c r="X143" i="531"/>
  <c r="Y143" i="531" s="1"/>
  <c r="AA143" i="531" s="1"/>
  <c r="X144" i="531"/>
  <c r="Y144" i="531" s="1"/>
  <c r="AA144" i="531" s="1"/>
  <c r="X145" i="531"/>
  <c r="Y145" i="531" s="1"/>
  <c r="AA145" i="531" s="1"/>
  <c r="X146" i="531"/>
  <c r="Y146" i="531" s="1"/>
  <c r="AA146" i="531" s="1"/>
  <c r="X147" i="531"/>
  <c r="Y147" i="531" s="1"/>
  <c r="AA147" i="531" s="1"/>
  <c r="X148" i="531"/>
  <c r="Y148" i="531" s="1"/>
  <c r="AA148" i="531" s="1"/>
  <c r="X149" i="531"/>
  <c r="Y149" i="531" s="1"/>
  <c r="AA149" i="531" s="1"/>
  <c r="X150" i="531"/>
  <c r="Y150" i="531" s="1"/>
  <c r="AA150" i="531" s="1"/>
  <c r="X151" i="531"/>
  <c r="Y151" i="531" s="1"/>
  <c r="AA151" i="531" s="1"/>
  <c r="X152" i="531"/>
  <c r="Y152" i="531" s="1"/>
  <c r="AA152" i="531" s="1"/>
  <c r="X153" i="531"/>
  <c r="Y153" i="531" s="1"/>
  <c r="AA153" i="531" s="1"/>
  <c r="X154" i="531"/>
  <c r="Y154" i="531" s="1"/>
  <c r="AA154" i="531" s="1"/>
  <c r="X155" i="531"/>
  <c r="Y155" i="531" s="1"/>
  <c r="AA155" i="531" s="1"/>
  <c r="X156" i="531"/>
  <c r="Y156" i="531" s="1"/>
  <c r="AA156" i="531" s="1"/>
  <c r="X157" i="531"/>
  <c r="Y157" i="531" s="1"/>
  <c r="AA157" i="531" s="1"/>
  <c r="X158" i="531"/>
  <c r="Y158" i="531" s="1"/>
  <c r="AA158" i="531" s="1"/>
  <c r="X159" i="531"/>
  <c r="Y159" i="531" s="1"/>
  <c r="AA159" i="531" s="1"/>
  <c r="X160" i="531"/>
  <c r="Y160" i="531" s="1"/>
  <c r="AA160" i="531" s="1"/>
  <c r="X161" i="531"/>
  <c r="Y161" i="531" s="1"/>
  <c r="AA161" i="531" s="1"/>
  <c r="X162" i="531"/>
  <c r="Y162" i="531" s="1"/>
  <c r="AA162" i="531" s="1"/>
  <c r="X163" i="531"/>
  <c r="Y163" i="531" s="1"/>
  <c r="AA163" i="531" s="1"/>
  <c r="X164" i="531"/>
  <c r="Y164" i="531" s="1"/>
  <c r="AA164" i="531" s="1"/>
  <c r="X165" i="531"/>
  <c r="Y165" i="531" s="1"/>
  <c r="AA165" i="531" s="1"/>
  <c r="X166" i="531"/>
  <c r="Y166" i="531" s="1"/>
  <c r="AA166" i="531" s="1"/>
  <c r="X167" i="531"/>
  <c r="Y167" i="531" s="1"/>
  <c r="AA167" i="531" s="1"/>
  <c r="X168" i="531"/>
  <c r="Y168" i="531" s="1"/>
  <c r="AA168" i="531" s="1"/>
  <c r="X169" i="531"/>
  <c r="Y169" i="531" s="1"/>
  <c r="AA169" i="531" s="1"/>
  <c r="X170" i="531"/>
  <c r="Y170" i="531" s="1"/>
  <c r="AA170" i="531" s="1"/>
  <c r="X171" i="531"/>
  <c r="Y171" i="531" s="1"/>
  <c r="AA171" i="531" s="1"/>
  <c r="X172" i="531"/>
  <c r="Y172" i="531" s="1"/>
  <c r="AA172" i="531" s="1"/>
  <c r="X173" i="531"/>
  <c r="Y173" i="531" s="1"/>
  <c r="AA173" i="531" s="1"/>
  <c r="X174" i="531"/>
  <c r="Y174" i="531" s="1"/>
  <c r="AA174" i="531" s="1"/>
  <c r="X175" i="531"/>
  <c r="Y175" i="531" s="1"/>
  <c r="AA175" i="531" s="1"/>
  <c r="X176" i="531"/>
  <c r="Y176" i="531" s="1"/>
  <c r="AA176" i="531" s="1"/>
  <c r="X177" i="531"/>
  <c r="Y177" i="531" s="1"/>
  <c r="AA177" i="531" s="1"/>
  <c r="X178" i="531"/>
  <c r="Y178" i="531" s="1"/>
  <c r="AA178" i="531" s="1"/>
  <c r="X179" i="531"/>
  <c r="Y179" i="531" s="1"/>
  <c r="AA179" i="531" s="1"/>
  <c r="X180" i="531"/>
  <c r="Y180" i="531" s="1"/>
  <c r="AA180" i="531" s="1"/>
  <c r="X181" i="531"/>
  <c r="Y181" i="531" s="1"/>
  <c r="AA181" i="531" s="1"/>
  <c r="X182" i="531"/>
  <c r="Y182" i="531" s="1"/>
  <c r="AA182" i="531" s="1"/>
  <c r="X183" i="531"/>
  <c r="Y183" i="531" s="1"/>
  <c r="AA183" i="531" s="1"/>
  <c r="X184" i="531"/>
  <c r="Y184" i="531" s="1"/>
  <c r="AA184" i="531" s="1"/>
  <c r="X185" i="531"/>
  <c r="Y185" i="531" s="1"/>
  <c r="AA185" i="531" s="1"/>
  <c r="X186" i="531"/>
  <c r="Y186" i="531" s="1"/>
  <c r="AA186" i="531" s="1"/>
  <c r="X187" i="531"/>
  <c r="Y187" i="531" s="1"/>
  <c r="AA187" i="531" s="1"/>
  <c r="X188" i="531"/>
  <c r="Y188" i="531" s="1"/>
  <c r="AA188" i="531" s="1"/>
  <c r="X189" i="531"/>
  <c r="Y189" i="531" s="1"/>
  <c r="AA189" i="531" s="1"/>
  <c r="X190" i="531"/>
  <c r="Y190" i="531" s="1"/>
  <c r="AA190" i="531" s="1"/>
  <c r="X191" i="531"/>
  <c r="Y191" i="531" s="1"/>
  <c r="AA191" i="531" s="1"/>
  <c r="X192" i="531"/>
  <c r="Y192" i="531" s="1"/>
  <c r="AA192" i="531" s="1"/>
  <c r="X193" i="531"/>
  <c r="Y193" i="531" s="1"/>
  <c r="AA193" i="531" s="1"/>
  <c r="X194" i="531"/>
  <c r="Y194" i="531" s="1"/>
  <c r="AA194" i="531" s="1"/>
  <c r="X195" i="531"/>
  <c r="Y195" i="531" s="1"/>
  <c r="AA195" i="531" s="1"/>
  <c r="X196" i="531"/>
  <c r="Y196" i="531" s="1"/>
  <c r="AA196" i="531" s="1"/>
  <c r="X197" i="531"/>
  <c r="Y197" i="531" s="1"/>
  <c r="AA197" i="531" s="1"/>
  <c r="X198" i="531"/>
  <c r="Y198" i="531" s="1"/>
  <c r="AA198" i="531" s="1"/>
  <c r="X199" i="531"/>
  <c r="Y199" i="531" s="1"/>
  <c r="AA199" i="531" s="1"/>
  <c r="X200" i="531"/>
  <c r="Y200" i="531" s="1"/>
  <c r="AA200" i="531" s="1"/>
  <c r="X2" i="531"/>
  <c r="Y2" i="531" s="1"/>
  <c r="AA2" i="531" s="1"/>
  <c r="F201" i="531"/>
  <c r="G201" i="531"/>
  <c r="H201" i="531"/>
  <c r="I201" i="531"/>
  <c r="J201" i="531"/>
  <c r="K201" i="531"/>
  <c r="L201" i="531"/>
  <c r="N201" i="531"/>
  <c r="P201" i="531"/>
  <c r="Q201" i="531"/>
  <c r="T201" i="531"/>
  <c r="W201" i="531"/>
  <c r="D245" i="371"/>
  <c r="I198" i="525"/>
  <c r="Y102" i="525"/>
  <c r="Y173" i="525"/>
  <c r="Y108" i="525"/>
  <c r="Y81" i="525"/>
  <c r="Y59" i="525"/>
  <c r="Y164" i="525"/>
  <c r="Y109" i="525"/>
  <c r="Y16" i="525"/>
  <c r="Y149" i="525"/>
  <c r="Y151" i="525"/>
  <c r="Y37" i="525"/>
  <c r="Y112" i="525"/>
  <c r="Y130" i="525"/>
  <c r="Y7" i="525"/>
  <c r="Y72" i="525"/>
  <c r="Y160" i="525"/>
  <c r="Y29" i="525"/>
  <c r="Y61" i="525"/>
  <c r="Y163" i="525"/>
  <c r="Y69" i="525"/>
  <c r="Y134" i="525"/>
  <c r="Y107" i="525"/>
  <c r="Y180" i="525"/>
  <c r="Y88" i="525"/>
  <c r="Y100" i="525"/>
  <c r="Y5" i="525"/>
  <c r="Y3" i="525"/>
  <c r="Y178" i="525"/>
  <c r="Y13" i="525"/>
  <c r="Y30" i="525"/>
  <c r="Y125" i="525"/>
  <c r="Y158" i="525"/>
  <c r="Y82" i="525"/>
  <c r="Y67" i="525"/>
  <c r="Y20" i="525"/>
  <c r="Y68" i="525"/>
  <c r="Y138" i="525"/>
  <c r="Y9" i="525"/>
  <c r="Y124" i="525"/>
  <c r="Y114" i="525"/>
  <c r="Y51" i="525"/>
  <c r="Y53" i="525"/>
  <c r="Y57" i="525"/>
  <c r="Y89" i="525"/>
  <c r="Y84" i="525"/>
  <c r="Y24" i="525"/>
  <c r="Y137" i="525"/>
  <c r="Y105" i="525"/>
  <c r="Y25" i="525"/>
  <c r="Y42" i="525"/>
  <c r="Y167" i="525"/>
  <c r="Y143" i="525"/>
  <c r="Y85" i="525"/>
  <c r="Y80" i="525"/>
  <c r="Y86" i="525"/>
  <c r="Y63" i="525"/>
  <c r="Y8" i="525"/>
  <c r="Y55" i="525"/>
  <c r="Y33" i="525"/>
  <c r="Y91" i="525"/>
  <c r="Y54" i="525"/>
  <c r="Y176" i="525"/>
  <c r="Y95" i="525"/>
  <c r="Y142" i="525"/>
  <c r="Y120" i="525"/>
  <c r="Y171" i="525"/>
  <c r="Y34" i="525"/>
  <c r="Y133" i="525"/>
  <c r="Y92" i="525"/>
  <c r="Y123" i="525"/>
  <c r="Y101" i="525"/>
  <c r="Y77" i="525"/>
  <c r="Y71" i="525"/>
  <c r="Y117" i="525"/>
  <c r="Y141" i="525"/>
  <c r="Y128" i="525"/>
  <c r="Y75" i="525"/>
  <c r="Y23" i="525"/>
  <c r="Y6" i="525"/>
  <c r="Y175" i="525"/>
  <c r="Y170" i="525"/>
  <c r="Y166" i="525"/>
  <c r="Y58" i="525"/>
  <c r="Y172" i="525"/>
  <c r="Y66" i="525"/>
  <c r="Y161" i="525"/>
  <c r="Y148" i="525"/>
  <c r="Y157" i="525"/>
  <c r="Y162" i="525"/>
  <c r="Y179" i="525"/>
  <c r="Y129" i="525"/>
  <c r="Y98" i="525"/>
  <c r="Y14" i="525"/>
  <c r="Y174" i="525"/>
  <c r="Y79" i="525"/>
  <c r="Y152" i="525"/>
  <c r="Y74" i="525"/>
  <c r="Y139" i="525"/>
  <c r="Y118" i="525"/>
  <c r="Y2" i="525"/>
  <c r="Y44" i="525"/>
  <c r="Y32" i="525"/>
  <c r="Y136" i="525"/>
  <c r="Y106" i="525"/>
  <c r="Y17" i="525"/>
  <c r="Y165" i="525"/>
  <c r="Y90" i="525"/>
  <c r="Y70" i="525"/>
  <c r="Y65" i="525"/>
  <c r="Y145" i="525"/>
  <c r="Y73" i="525"/>
  <c r="Y78" i="525"/>
  <c r="Y104" i="525"/>
  <c r="Y135" i="525"/>
  <c r="Y121" i="525"/>
  <c r="Y110" i="525"/>
  <c r="Y18" i="525"/>
  <c r="Y181" i="525"/>
  <c r="Y10" i="525"/>
  <c r="Y39" i="525"/>
  <c r="Y46" i="525"/>
  <c r="Y49" i="525"/>
  <c r="Y122" i="525"/>
  <c r="Y76" i="525"/>
  <c r="Y50" i="525"/>
  <c r="Y83" i="525"/>
  <c r="Y15" i="525"/>
  <c r="Y12" i="525"/>
  <c r="Y99" i="525"/>
  <c r="Y111" i="525"/>
  <c r="Y115" i="525"/>
  <c r="Y119" i="525"/>
  <c r="Y140" i="525"/>
  <c r="Y21" i="525"/>
  <c r="Y26" i="525"/>
  <c r="Y47" i="525"/>
  <c r="Y45" i="525"/>
  <c r="Y19" i="525"/>
  <c r="Y64" i="525"/>
  <c r="Y116" i="525"/>
  <c r="Y62" i="525"/>
  <c r="Y11" i="525"/>
  <c r="Y155" i="525"/>
  <c r="Y40" i="525"/>
  <c r="Y127" i="525"/>
  <c r="Y36" i="525"/>
  <c r="Y35" i="525"/>
  <c r="Y159" i="525"/>
  <c r="Y38" i="525"/>
  <c r="Y56" i="525"/>
  <c r="Y131" i="525"/>
  <c r="Y27" i="525"/>
  <c r="Y60" i="525"/>
  <c r="Y31" i="525"/>
  <c r="Y144" i="525"/>
  <c r="Y96" i="525"/>
  <c r="Y87" i="525"/>
  <c r="Y183" i="525"/>
  <c r="Y48" i="525"/>
  <c r="Y4" i="525"/>
  <c r="Y169" i="525"/>
  <c r="Y113" i="525"/>
  <c r="Y103" i="525"/>
  <c r="Y93" i="525"/>
  <c r="Y97" i="525"/>
  <c r="Y132" i="525"/>
  <c r="Y168" i="525"/>
  <c r="Y22" i="525"/>
  <c r="Y41" i="525"/>
  <c r="Y154" i="525"/>
  <c r="Y147" i="525"/>
  <c r="Y150" i="525"/>
  <c r="Y52" i="525"/>
  <c r="Y43" i="525"/>
  <c r="Y28" i="525"/>
  <c r="Y156" i="525"/>
  <c r="Y177" i="525"/>
  <c r="Y146" i="525"/>
  <c r="Y126" i="525"/>
  <c r="Y182" i="525"/>
  <c r="X12" i="525"/>
  <c r="X99" i="525"/>
  <c r="X111" i="525"/>
  <c r="X115" i="525"/>
  <c r="X119" i="525"/>
  <c r="X140" i="525"/>
  <c r="X21" i="525"/>
  <c r="X26" i="525"/>
  <c r="X47" i="525"/>
  <c r="X45" i="525"/>
  <c r="X19" i="525"/>
  <c r="X64" i="525"/>
  <c r="X116" i="525"/>
  <c r="X62" i="525"/>
  <c r="X11" i="525"/>
  <c r="X155" i="525"/>
  <c r="X40" i="525"/>
  <c r="X127" i="525"/>
  <c r="X36" i="525"/>
  <c r="X35" i="525"/>
  <c r="X159" i="525"/>
  <c r="X38" i="525"/>
  <c r="X56" i="525"/>
  <c r="X131" i="525"/>
  <c r="X27" i="525"/>
  <c r="X60" i="525"/>
  <c r="X31" i="525"/>
  <c r="X144" i="525"/>
  <c r="X96" i="525"/>
  <c r="X87" i="525"/>
  <c r="X183" i="525"/>
  <c r="X48" i="525"/>
  <c r="X4" i="525"/>
  <c r="X169" i="525"/>
  <c r="X113" i="525"/>
  <c r="X103" i="525"/>
  <c r="X93" i="525"/>
  <c r="X97" i="525"/>
  <c r="X132" i="525"/>
  <c r="X168" i="525"/>
  <c r="X22" i="525"/>
  <c r="X41" i="525"/>
  <c r="X154" i="525"/>
  <c r="X147" i="525"/>
  <c r="X150" i="525"/>
  <c r="X52" i="525"/>
  <c r="X43" i="525"/>
  <c r="X28" i="525"/>
  <c r="X156" i="525"/>
  <c r="X177" i="525"/>
  <c r="X146" i="525"/>
  <c r="X126" i="525"/>
  <c r="X102" i="525"/>
  <c r="X173" i="525"/>
  <c r="X108" i="525"/>
  <c r="X81" i="525"/>
  <c r="X59" i="525"/>
  <c r="X164" i="525"/>
  <c r="X109" i="525"/>
  <c r="X16" i="525"/>
  <c r="X149" i="525"/>
  <c r="X151" i="525"/>
  <c r="X37" i="525"/>
  <c r="X112" i="525"/>
  <c r="X130" i="525"/>
  <c r="X7" i="525"/>
  <c r="X72" i="525"/>
  <c r="X160" i="525"/>
  <c r="X29" i="525"/>
  <c r="X61" i="525"/>
  <c r="X163" i="525"/>
  <c r="X69" i="525"/>
  <c r="X134" i="525"/>
  <c r="X107" i="525"/>
  <c r="X180" i="525"/>
  <c r="X88" i="525"/>
  <c r="X100" i="525"/>
  <c r="X5" i="525"/>
  <c r="X3" i="525"/>
  <c r="X178" i="525"/>
  <c r="X13" i="525"/>
  <c r="X30" i="525"/>
  <c r="X125" i="525"/>
  <c r="X158" i="525"/>
  <c r="X82" i="525"/>
  <c r="X67" i="525"/>
  <c r="X20" i="525"/>
  <c r="X68" i="525"/>
  <c r="X138" i="525"/>
  <c r="X9" i="525"/>
  <c r="X124" i="525"/>
  <c r="X114" i="525"/>
  <c r="X51" i="525"/>
  <c r="X53" i="525"/>
  <c r="X57" i="525"/>
  <c r="X89" i="525"/>
  <c r="X84" i="525"/>
  <c r="X24" i="525"/>
  <c r="X137" i="525"/>
  <c r="X105" i="525"/>
  <c r="X25" i="525"/>
  <c r="X42" i="525"/>
  <c r="X167" i="525"/>
  <c r="X143" i="525"/>
  <c r="X85" i="525"/>
  <c r="X80" i="525"/>
  <c r="X86" i="525"/>
  <c r="X63" i="525"/>
  <c r="X8" i="525"/>
  <c r="X55" i="525"/>
  <c r="X33" i="525"/>
  <c r="X91" i="525"/>
  <c r="X54" i="525"/>
  <c r="X176" i="525"/>
  <c r="X95" i="525"/>
  <c r="X142" i="525"/>
  <c r="X120" i="525"/>
  <c r="X171" i="525"/>
  <c r="X34" i="525"/>
  <c r="X133" i="525"/>
  <c r="X92" i="525"/>
  <c r="X123" i="525"/>
  <c r="X101" i="525"/>
  <c r="X77" i="525"/>
  <c r="X71" i="525"/>
  <c r="X117" i="525"/>
  <c r="X141" i="525"/>
  <c r="X128" i="525"/>
  <c r="X75" i="525"/>
  <c r="X23" i="525"/>
  <c r="X6" i="525"/>
  <c r="X175" i="525"/>
  <c r="X170" i="525"/>
  <c r="X166" i="525"/>
  <c r="X58" i="525"/>
  <c r="X172" i="525"/>
  <c r="X66" i="525"/>
  <c r="X161" i="525"/>
  <c r="X148" i="525"/>
  <c r="X157" i="525"/>
  <c r="X162" i="525"/>
  <c r="X179" i="525"/>
  <c r="X129" i="525"/>
  <c r="X98" i="525"/>
  <c r="X14" i="525"/>
  <c r="X174" i="525"/>
  <c r="X79" i="525"/>
  <c r="X152" i="525"/>
  <c r="X74" i="525"/>
  <c r="X139" i="525"/>
  <c r="X118" i="525"/>
  <c r="X2" i="525"/>
  <c r="X44" i="525"/>
  <c r="X32" i="525"/>
  <c r="X136" i="525"/>
  <c r="X106" i="525"/>
  <c r="X17" i="525"/>
  <c r="X165" i="525"/>
  <c r="X90" i="525"/>
  <c r="X70" i="525"/>
  <c r="X65" i="525"/>
  <c r="X145" i="525"/>
  <c r="X73" i="525"/>
  <c r="X78" i="525"/>
  <c r="X104" i="525"/>
  <c r="X135" i="525"/>
  <c r="X121" i="525"/>
  <c r="X110" i="525"/>
  <c r="X18" i="525"/>
  <c r="X181" i="525"/>
  <c r="X10" i="525"/>
  <c r="X39" i="525"/>
  <c r="X46" i="525"/>
  <c r="X49" i="525"/>
  <c r="X122" i="525"/>
  <c r="X76" i="525"/>
  <c r="X50" i="525"/>
  <c r="X83" i="525"/>
  <c r="X15" i="525"/>
  <c r="X182" i="525"/>
  <c r="U117" i="525"/>
  <c r="U102" i="525"/>
  <c r="T188" i="528"/>
  <c r="S188" i="528"/>
  <c r="R188" i="528"/>
  <c r="Q188" i="528"/>
  <c r="P188" i="528"/>
  <c r="O188" i="528"/>
  <c r="N188" i="528"/>
  <c r="M188" i="528"/>
  <c r="K188" i="528"/>
  <c r="J188" i="528"/>
  <c r="I188" i="528"/>
  <c r="H188" i="528"/>
  <c r="G188" i="528"/>
  <c r="F188" i="528"/>
  <c r="U188" i="528" s="1"/>
  <c r="E188" i="528"/>
  <c r="U187" i="528"/>
  <c r="U186" i="528"/>
  <c r="U185" i="528"/>
  <c r="U184" i="528"/>
  <c r="U182" i="528"/>
  <c r="U181" i="528"/>
  <c r="U180" i="528"/>
  <c r="U179" i="528"/>
  <c r="U178" i="528"/>
  <c r="U177" i="528"/>
  <c r="U176" i="528"/>
  <c r="U175" i="528"/>
  <c r="U174" i="528"/>
  <c r="U173" i="528"/>
  <c r="U172" i="528"/>
  <c r="U171" i="528"/>
  <c r="U170" i="528"/>
  <c r="U169" i="528"/>
  <c r="U168" i="528"/>
  <c r="U167" i="528"/>
  <c r="U166" i="528"/>
  <c r="U165" i="528"/>
  <c r="U164" i="528"/>
  <c r="U163" i="528"/>
  <c r="U162" i="528"/>
  <c r="U161" i="528"/>
  <c r="U160" i="528"/>
  <c r="U159" i="528"/>
  <c r="U158" i="528"/>
  <c r="U157" i="528"/>
  <c r="U156" i="528"/>
  <c r="U155" i="528"/>
  <c r="U154" i="528"/>
  <c r="U153" i="528"/>
  <c r="U152" i="528"/>
  <c r="U151" i="528"/>
  <c r="U150" i="528"/>
  <c r="U149" i="528"/>
  <c r="U148" i="528"/>
  <c r="U147" i="528"/>
  <c r="U146" i="528"/>
  <c r="U145" i="528"/>
  <c r="U144" i="528"/>
  <c r="U143" i="528"/>
  <c r="U142" i="528"/>
  <c r="U141" i="528"/>
  <c r="U140" i="528"/>
  <c r="U139" i="528"/>
  <c r="U138" i="528"/>
  <c r="U137" i="528"/>
  <c r="U136" i="528"/>
  <c r="U135" i="528"/>
  <c r="U134" i="528"/>
  <c r="U133" i="528"/>
  <c r="U132" i="528"/>
  <c r="U131" i="528"/>
  <c r="U130" i="528"/>
  <c r="U129" i="528"/>
  <c r="U128" i="528"/>
  <c r="U127" i="528"/>
  <c r="U126" i="528"/>
  <c r="U125" i="528"/>
  <c r="U124" i="528"/>
  <c r="U123" i="528"/>
  <c r="U122" i="528"/>
  <c r="U121" i="528"/>
  <c r="U120" i="528"/>
  <c r="U119" i="528"/>
  <c r="U118" i="528"/>
  <c r="U117" i="528"/>
  <c r="U116" i="528"/>
  <c r="U115" i="528"/>
  <c r="U114" i="528"/>
  <c r="U113" i="528"/>
  <c r="U112" i="528"/>
  <c r="U111" i="528"/>
  <c r="U110" i="528"/>
  <c r="U109" i="528"/>
  <c r="U108" i="528"/>
  <c r="U107" i="528"/>
  <c r="U106" i="528"/>
  <c r="U105" i="528"/>
  <c r="U104" i="528"/>
  <c r="U103" i="528"/>
  <c r="U102" i="528"/>
  <c r="U101" i="528"/>
  <c r="U100" i="528"/>
  <c r="U99" i="528"/>
  <c r="U98" i="528"/>
  <c r="U97" i="528"/>
  <c r="U96" i="528"/>
  <c r="U95" i="528"/>
  <c r="U94" i="528"/>
  <c r="U93" i="528"/>
  <c r="U92" i="528"/>
  <c r="U91" i="528"/>
  <c r="U90" i="528"/>
  <c r="U89" i="528"/>
  <c r="U88" i="528"/>
  <c r="U87" i="528"/>
  <c r="U86" i="528"/>
  <c r="U85" i="528"/>
  <c r="U84" i="528"/>
  <c r="U83" i="528"/>
  <c r="L82" i="528"/>
  <c r="L188" i="528" s="1"/>
  <c r="U81" i="528"/>
  <c r="U80" i="528"/>
  <c r="U79" i="528"/>
  <c r="U78" i="528"/>
  <c r="U77" i="528"/>
  <c r="U76" i="528"/>
  <c r="U75" i="528"/>
  <c r="U74" i="528"/>
  <c r="U73" i="528"/>
  <c r="U72" i="528"/>
  <c r="U71" i="528"/>
  <c r="U70" i="528"/>
  <c r="U69" i="528"/>
  <c r="U68" i="528"/>
  <c r="U67" i="528"/>
  <c r="U66" i="528"/>
  <c r="U65" i="528"/>
  <c r="U64" i="528"/>
  <c r="U63" i="528"/>
  <c r="U62" i="528"/>
  <c r="U61" i="528"/>
  <c r="U60" i="528"/>
  <c r="U59" i="528"/>
  <c r="U58" i="528"/>
  <c r="U57" i="528"/>
  <c r="U56" i="528"/>
  <c r="U55" i="528"/>
  <c r="U54" i="528"/>
  <c r="U53" i="528"/>
  <c r="U52" i="528"/>
  <c r="U51" i="528"/>
  <c r="U50" i="528"/>
  <c r="U49" i="528"/>
  <c r="U48" i="528"/>
  <c r="U47" i="528"/>
  <c r="U46" i="528"/>
  <c r="U45" i="528"/>
  <c r="U44" i="528"/>
  <c r="U43" i="528"/>
  <c r="U42" i="528"/>
  <c r="L41" i="528"/>
  <c r="U41" i="528" s="1"/>
  <c r="U40" i="528"/>
  <c r="U39" i="528"/>
  <c r="U38" i="528"/>
  <c r="U37" i="528"/>
  <c r="U36" i="528"/>
  <c r="U35" i="528"/>
  <c r="U34" i="528"/>
  <c r="U33" i="528"/>
  <c r="U32" i="528"/>
  <c r="U31" i="528"/>
  <c r="U30" i="528"/>
  <c r="U29" i="528"/>
  <c r="U28" i="528"/>
  <c r="U27" i="528"/>
  <c r="U26" i="528"/>
  <c r="U25" i="528"/>
  <c r="U24" i="528"/>
  <c r="U23" i="528"/>
  <c r="U22" i="528"/>
  <c r="U21" i="528"/>
  <c r="U20" i="528"/>
  <c r="U19" i="528"/>
  <c r="U18" i="528"/>
  <c r="U17" i="528"/>
  <c r="U16" i="528"/>
  <c r="U15" i="528"/>
  <c r="U14" i="528"/>
  <c r="U13" i="528"/>
  <c r="U12" i="528"/>
  <c r="U11" i="528"/>
  <c r="U10" i="528"/>
  <c r="U9" i="528"/>
  <c r="U8" i="528"/>
  <c r="U7" i="528"/>
  <c r="U6" i="528"/>
  <c r="U5" i="528"/>
  <c r="U4" i="528"/>
  <c r="U3" i="528"/>
  <c r="U2" i="528"/>
  <c r="U203" i="527"/>
  <c r="L200" i="527"/>
  <c r="I196" i="527"/>
  <c r="I201" i="527" s="1"/>
  <c r="T193" i="527"/>
  <c r="S193" i="527"/>
  <c r="R193" i="527"/>
  <c r="R194" i="527" s="1"/>
  <c r="Q193" i="527"/>
  <c r="P193" i="527"/>
  <c r="O193" i="527"/>
  <c r="N193" i="527"/>
  <c r="M193" i="527"/>
  <c r="M194" i="527" s="1"/>
  <c r="K193" i="527"/>
  <c r="J193" i="527"/>
  <c r="I193" i="527"/>
  <c r="H193" i="527"/>
  <c r="H194" i="527" s="1"/>
  <c r="G193" i="527"/>
  <c r="F193" i="527"/>
  <c r="E193" i="527"/>
  <c r="U192" i="527"/>
  <c r="U191" i="527"/>
  <c r="U190" i="527"/>
  <c r="U189" i="527"/>
  <c r="U187" i="527"/>
  <c r="U186" i="527"/>
  <c r="U185" i="527"/>
  <c r="U184" i="527"/>
  <c r="U183" i="527"/>
  <c r="U182" i="527"/>
  <c r="U181" i="527"/>
  <c r="U180" i="527"/>
  <c r="U179" i="527"/>
  <c r="U178" i="527"/>
  <c r="U177" i="527"/>
  <c r="U176" i="527"/>
  <c r="U175" i="527"/>
  <c r="U174" i="527"/>
  <c r="U173" i="527"/>
  <c r="U172" i="527"/>
  <c r="U171" i="527"/>
  <c r="U170" i="527"/>
  <c r="L169" i="527"/>
  <c r="U169" i="527" s="1"/>
  <c r="U168" i="527"/>
  <c r="U167" i="527"/>
  <c r="U166" i="527"/>
  <c r="U165" i="527"/>
  <c r="U164" i="527"/>
  <c r="U163" i="527"/>
  <c r="U162" i="527"/>
  <c r="U161" i="527"/>
  <c r="U160" i="527"/>
  <c r="U159" i="527"/>
  <c r="U158" i="527"/>
  <c r="U157" i="527"/>
  <c r="U156" i="527"/>
  <c r="U155" i="527"/>
  <c r="U154" i="527"/>
  <c r="U153" i="527"/>
  <c r="U152" i="527"/>
  <c r="U151" i="527"/>
  <c r="U150" i="527"/>
  <c r="U149" i="527"/>
  <c r="U148" i="527"/>
  <c r="U147" i="527"/>
  <c r="U146" i="527"/>
  <c r="U145" i="527"/>
  <c r="U144" i="527"/>
  <c r="U143" i="527"/>
  <c r="U142" i="527"/>
  <c r="U141" i="527"/>
  <c r="U140" i="527"/>
  <c r="U139" i="527"/>
  <c r="U138" i="527"/>
  <c r="U137" i="527"/>
  <c r="U136" i="527"/>
  <c r="U135" i="527"/>
  <c r="U134" i="527"/>
  <c r="U133" i="527"/>
  <c r="U132" i="527"/>
  <c r="U131" i="527"/>
  <c r="U130" i="527"/>
  <c r="U129" i="527"/>
  <c r="U128" i="527"/>
  <c r="U127" i="527"/>
  <c r="U126" i="527"/>
  <c r="U125" i="527"/>
  <c r="U124" i="527"/>
  <c r="U123" i="527"/>
  <c r="U122" i="527"/>
  <c r="U121" i="527"/>
  <c r="U120" i="527"/>
  <c r="U118" i="527"/>
  <c r="U117" i="527"/>
  <c r="U116" i="527"/>
  <c r="L115" i="527"/>
  <c r="U115" i="527" s="1"/>
  <c r="U114" i="527"/>
  <c r="U113" i="527"/>
  <c r="U112" i="527"/>
  <c r="U111" i="527"/>
  <c r="U110" i="527"/>
  <c r="U109" i="527"/>
  <c r="U108" i="527"/>
  <c r="U107" i="527"/>
  <c r="U106" i="527"/>
  <c r="U105" i="527"/>
  <c r="U104" i="527"/>
  <c r="U102" i="527"/>
  <c r="U101" i="527"/>
  <c r="U100" i="527"/>
  <c r="U99" i="527"/>
  <c r="U98" i="527"/>
  <c r="U97" i="527"/>
  <c r="U96" i="527"/>
  <c r="U95" i="527"/>
  <c r="U94" i="527"/>
  <c r="U93" i="527"/>
  <c r="U92" i="527"/>
  <c r="U91" i="527"/>
  <c r="U90" i="527"/>
  <c r="U89" i="527"/>
  <c r="U88" i="527"/>
  <c r="U87" i="527"/>
  <c r="U86" i="527"/>
  <c r="U85" i="527"/>
  <c r="U84" i="527"/>
  <c r="U83" i="527"/>
  <c r="U82" i="527"/>
  <c r="U81" i="527"/>
  <c r="U80" i="527"/>
  <c r="U79" i="527"/>
  <c r="U78" i="527"/>
  <c r="U77" i="527"/>
  <c r="U76" i="527"/>
  <c r="U75" i="527"/>
  <c r="U74" i="527"/>
  <c r="U73" i="527"/>
  <c r="U72" i="527"/>
  <c r="U71" i="527"/>
  <c r="U70" i="527"/>
  <c r="U69" i="527"/>
  <c r="U68" i="527"/>
  <c r="U67" i="527"/>
  <c r="U66" i="527"/>
  <c r="U65" i="527"/>
  <c r="U64" i="527"/>
  <c r="L64" i="527"/>
  <c r="L193" i="527" s="1"/>
  <c r="L201" i="527" s="1"/>
  <c r="U63" i="527"/>
  <c r="U62" i="527"/>
  <c r="U61" i="527"/>
  <c r="U60" i="527"/>
  <c r="U59" i="527"/>
  <c r="U58" i="527"/>
  <c r="U57" i="527"/>
  <c r="U56" i="527"/>
  <c r="U55" i="527"/>
  <c r="U54" i="527"/>
  <c r="U53" i="527"/>
  <c r="U52" i="527"/>
  <c r="U51" i="527"/>
  <c r="U50" i="527"/>
  <c r="U49" i="527"/>
  <c r="U48" i="527"/>
  <c r="U47" i="527"/>
  <c r="U46" i="527"/>
  <c r="U45" i="527"/>
  <c r="U44" i="527"/>
  <c r="U43" i="527"/>
  <c r="U42" i="527"/>
  <c r="U41" i="527"/>
  <c r="U40" i="527"/>
  <c r="U39" i="527"/>
  <c r="U38" i="527"/>
  <c r="U37" i="527"/>
  <c r="U36" i="527"/>
  <c r="U35" i="527"/>
  <c r="U34" i="527"/>
  <c r="U33" i="527"/>
  <c r="U32" i="527"/>
  <c r="U31" i="527"/>
  <c r="U30" i="527"/>
  <c r="U29" i="527"/>
  <c r="U28" i="527"/>
  <c r="U27" i="527"/>
  <c r="U26" i="527"/>
  <c r="U25" i="527"/>
  <c r="U24" i="527"/>
  <c r="U23" i="527"/>
  <c r="U22" i="527"/>
  <c r="U21" i="527"/>
  <c r="U20" i="527"/>
  <c r="U19" i="527"/>
  <c r="U18" i="527"/>
  <c r="U17" i="527"/>
  <c r="U16" i="527"/>
  <c r="U15" i="527"/>
  <c r="U14" i="527"/>
  <c r="U13" i="527"/>
  <c r="U12" i="527"/>
  <c r="U11" i="527"/>
  <c r="U10" i="527"/>
  <c r="U9" i="527"/>
  <c r="U8" i="527"/>
  <c r="U7" i="527"/>
  <c r="U6" i="527"/>
  <c r="U5" i="527"/>
  <c r="U4" i="527"/>
  <c r="U3" i="527"/>
  <c r="U2" i="527"/>
  <c r="E189" i="525"/>
  <c r="T189" i="525"/>
  <c r="T193" i="525" s="1"/>
  <c r="S189" i="525"/>
  <c r="S193" i="525" s="1"/>
  <c r="R189" i="525"/>
  <c r="R193" i="525" s="1"/>
  <c r="Q189" i="525"/>
  <c r="Q193" i="525" s="1"/>
  <c r="P189" i="525"/>
  <c r="P193" i="525" s="1"/>
  <c r="O189" i="525"/>
  <c r="O193" i="525" s="1"/>
  <c r="N189" i="525"/>
  <c r="N193" i="525" s="1"/>
  <c r="M189" i="525"/>
  <c r="M193" i="525" s="1"/>
  <c r="K189" i="525"/>
  <c r="K193" i="525" s="1"/>
  <c r="J189" i="525"/>
  <c r="J193" i="525" s="1"/>
  <c r="I189" i="525"/>
  <c r="I193" i="525" s="1"/>
  <c r="H189" i="525"/>
  <c r="H193" i="525" s="1"/>
  <c r="G189" i="525"/>
  <c r="G193" i="525" s="1"/>
  <c r="F189" i="525"/>
  <c r="F193" i="525" s="1"/>
  <c r="U180" i="525"/>
  <c r="U179" i="525"/>
  <c r="U178" i="525"/>
  <c r="U174" i="525"/>
  <c r="U173" i="525"/>
  <c r="U171" i="525"/>
  <c r="U164" i="525"/>
  <c r="U155" i="525"/>
  <c r="U150" i="525"/>
  <c r="U153" i="525"/>
  <c r="U145" i="525"/>
  <c r="U141" i="525"/>
  <c r="U136" i="525"/>
  <c r="U135" i="525"/>
  <c r="U134" i="525"/>
  <c r="U128" i="525"/>
  <c r="U127" i="525"/>
  <c r="U120" i="525"/>
  <c r="U119" i="525"/>
  <c r="U118" i="525"/>
  <c r="U115" i="525"/>
  <c r="U109" i="525"/>
  <c r="U108" i="525"/>
  <c r="U105" i="525"/>
  <c r="U100" i="525"/>
  <c r="U95" i="525"/>
  <c r="U82" i="525"/>
  <c r="U80" i="525"/>
  <c r="U77" i="525"/>
  <c r="U71" i="525"/>
  <c r="U69" i="525"/>
  <c r="U68" i="525"/>
  <c r="U61" i="525"/>
  <c r="U59" i="525"/>
  <c r="U58" i="525"/>
  <c r="U54" i="525"/>
  <c r="U51" i="525"/>
  <c r="U44" i="525"/>
  <c r="U42" i="525"/>
  <c r="U28" i="525"/>
  <c r="U25" i="525"/>
  <c r="U17" i="525"/>
  <c r="U15" i="525"/>
  <c r="U8" i="525"/>
  <c r="U3" i="525"/>
  <c r="U2" i="525"/>
  <c r="U183" i="525"/>
  <c r="U182" i="525"/>
  <c r="U181" i="525"/>
  <c r="U177" i="525"/>
  <c r="U176" i="525"/>
  <c r="U175" i="525"/>
  <c r="U172" i="525"/>
  <c r="U170" i="525"/>
  <c r="U169" i="525"/>
  <c r="U168" i="525"/>
  <c r="U167" i="525"/>
  <c r="L166" i="525"/>
  <c r="U166" i="525" s="1"/>
  <c r="U165" i="525"/>
  <c r="U163" i="525"/>
  <c r="U162" i="525"/>
  <c r="U161" i="525"/>
  <c r="U160" i="525"/>
  <c r="U159" i="525"/>
  <c r="U158" i="525"/>
  <c r="U157" i="525"/>
  <c r="U156" i="525"/>
  <c r="U154" i="525"/>
  <c r="U152" i="525"/>
  <c r="U151" i="525"/>
  <c r="U149" i="525"/>
  <c r="U148" i="525"/>
  <c r="U147" i="525"/>
  <c r="U146" i="525"/>
  <c r="U144" i="525"/>
  <c r="U143" i="525"/>
  <c r="U142" i="525"/>
  <c r="U140" i="525"/>
  <c r="U139" i="525"/>
  <c r="U138" i="525"/>
  <c r="U137" i="525"/>
  <c r="U133" i="525"/>
  <c r="U132" i="525"/>
  <c r="U131" i="525"/>
  <c r="U130" i="525"/>
  <c r="U129" i="525"/>
  <c r="U126" i="525"/>
  <c r="U125" i="525"/>
  <c r="U124" i="525"/>
  <c r="U123" i="525"/>
  <c r="U122" i="525"/>
  <c r="U121" i="525"/>
  <c r="U116" i="525"/>
  <c r="L114" i="525"/>
  <c r="U113" i="525"/>
  <c r="U112" i="525"/>
  <c r="U111" i="525"/>
  <c r="U188" i="525"/>
  <c r="U110" i="525"/>
  <c r="U107" i="525"/>
  <c r="U106" i="525"/>
  <c r="U104" i="525"/>
  <c r="U103" i="525"/>
  <c r="U101" i="525"/>
  <c r="U99" i="525"/>
  <c r="U98" i="525"/>
  <c r="U97" i="525"/>
  <c r="U96" i="525"/>
  <c r="U94" i="525"/>
  <c r="U93" i="525"/>
  <c r="U92" i="525"/>
  <c r="U91" i="525"/>
  <c r="U90" i="525"/>
  <c r="U89" i="525"/>
  <c r="U88" i="525"/>
  <c r="U87" i="525"/>
  <c r="U86" i="525"/>
  <c r="U85" i="525"/>
  <c r="U84" i="525"/>
  <c r="U187" i="525"/>
  <c r="U83" i="525"/>
  <c r="U81" i="525"/>
  <c r="U79" i="525"/>
  <c r="U78" i="525"/>
  <c r="U76" i="525"/>
  <c r="U75" i="525"/>
  <c r="U74" i="525"/>
  <c r="U73" i="525"/>
  <c r="U72" i="525"/>
  <c r="U186" i="525"/>
  <c r="U70" i="525"/>
  <c r="U67" i="525"/>
  <c r="U66" i="525"/>
  <c r="U65" i="525"/>
  <c r="U64" i="525"/>
  <c r="U63" i="525"/>
  <c r="U62" i="525"/>
  <c r="U60" i="525"/>
  <c r="U57" i="525"/>
  <c r="U56" i="525"/>
  <c r="U55" i="525"/>
  <c r="U53" i="525"/>
  <c r="U52" i="525"/>
  <c r="U50" i="525"/>
  <c r="U49" i="525"/>
  <c r="U185" i="525"/>
  <c r="U48" i="525"/>
  <c r="U47" i="525"/>
  <c r="U46" i="525"/>
  <c r="U45" i="525"/>
  <c r="U43" i="525"/>
  <c r="U41" i="525"/>
  <c r="U40" i="525"/>
  <c r="U39" i="525"/>
  <c r="U38" i="525"/>
  <c r="U37" i="525"/>
  <c r="U36" i="525"/>
  <c r="U35" i="525"/>
  <c r="U34" i="525"/>
  <c r="U33" i="525"/>
  <c r="U32" i="525"/>
  <c r="U31" i="525"/>
  <c r="U30" i="525"/>
  <c r="U29" i="525"/>
  <c r="U27" i="525"/>
  <c r="U26" i="525"/>
  <c r="U24" i="525"/>
  <c r="U23" i="525"/>
  <c r="U22" i="525"/>
  <c r="U21" i="525"/>
  <c r="U20" i="525"/>
  <c r="U19" i="525"/>
  <c r="U18" i="525"/>
  <c r="U16" i="525"/>
  <c r="U14" i="525"/>
  <c r="U13" i="525"/>
  <c r="U12" i="525"/>
  <c r="U11" i="525"/>
  <c r="U10" i="525"/>
  <c r="U9" i="525"/>
  <c r="U7" i="525"/>
  <c r="U6" i="525"/>
  <c r="U5" i="525"/>
  <c r="U4" i="525"/>
  <c r="D189" i="524"/>
  <c r="G189" i="524"/>
  <c r="H189" i="524"/>
  <c r="I189" i="524"/>
  <c r="M189" i="524"/>
  <c r="N189" i="524"/>
  <c r="F189" i="524"/>
  <c r="J173" i="524"/>
  <c r="K173" i="524" s="1"/>
  <c r="J108" i="524"/>
  <c r="K108" i="524" s="1"/>
  <c r="J81" i="524"/>
  <c r="K81" i="524" s="1"/>
  <c r="J59" i="524"/>
  <c r="K59" i="524" s="1"/>
  <c r="J164" i="524"/>
  <c r="L164" i="524" s="1"/>
  <c r="O164" i="524" s="1"/>
  <c r="P164" i="524" s="1"/>
  <c r="J109" i="524"/>
  <c r="L109" i="524" s="1"/>
  <c r="O109" i="524" s="1"/>
  <c r="P109" i="524" s="1"/>
  <c r="J16" i="524"/>
  <c r="L16" i="524" s="1"/>
  <c r="O16" i="524" s="1"/>
  <c r="P16" i="524" s="1"/>
  <c r="J149" i="524"/>
  <c r="K149" i="524" s="1"/>
  <c r="J151" i="524"/>
  <c r="K151" i="524" s="1"/>
  <c r="J37" i="524"/>
  <c r="K37" i="524" s="1"/>
  <c r="J112" i="524"/>
  <c r="K112" i="524" s="1"/>
  <c r="J130" i="524"/>
  <c r="K130" i="524" s="1"/>
  <c r="J7" i="524"/>
  <c r="L7" i="524" s="1"/>
  <c r="O7" i="524" s="1"/>
  <c r="P7" i="524" s="1"/>
  <c r="J72" i="524"/>
  <c r="K72" i="524" s="1"/>
  <c r="J160" i="524"/>
  <c r="L160" i="524" s="1"/>
  <c r="O160" i="524" s="1"/>
  <c r="P160" i="524" s="1"/>
  <c r="J29" i="524"/>
  <c r="K29" i="524" s="1"/>
  <c r="J61" i="524"/>
  <c r="K61" i="524" s="1"/>
  <c r="J163" i="524"/>
  <c r="K163" i="524" s="1"/>
  <c r="J69" i="524"/>
  <c r="K69" i="524" s="1"/>
  <c r="J134" i="524"/>
  <c r="K134" i="524" s="1"/>
  <c r="J107" i="524"/>
  <c r="L107" i="524" s="1"/>
  <c r="O107" i="524" s="1"/>
  <c r="P107" i="524" s="1"/>
  <c r="J180" i="524"/>
  <c r="L180" i="524" s="1"/>
  <c r="O180" i="524" s="1"/>
  <c r="P180" i="524" s="1"/>
  <c r="J88" i="524"/>
  <c r="K88" i="524" s="1"/>
  <c r="J100" i="524"/>
  <c r="K100" i="524" s="1"/>
  <c r="J5" i="524"/>
  <c r="K5" i="524" s="1"/>
  <c r="J3" i="524"/>
  <c r="K3" i="524" s="1"/>
  <c r="J178" i="524"/>
  <c r="K178" i="524" s="1"/>
  <c r="J13" i="524"/>
  <c r="K13" i="524" s="1"/>
  <c r="J30" i="524"/>
  <c r="K30" i="524" s="1"/>
  <c r="J125" i="524"/>
  <c r="K125" i="524" s="1"/>
  <c r="J158" i="524"/>
  <c r="L158" i="524" s="1"/>
  <c r="O158" i="524" s="1"/>
  <c r="P158" i="524" s="1"/>
  <c r="J82" i="524"/>
  <c r="K82" i="524" s="1"/>
  <c r="J67" i="524"/>
  <c r="K67" i="524" s="1"/>
  <c r="J68" i="524"/>
  <c r="K68" i="524" s="1"/>
  <c r="J9" i="524"/>
  <c r="K9" i="524" s="1"/>
  <c r="J124" i="524"/>
  <c r="K124" i="524" s="1"/>
  <c r="J114" i="524"/>
  <c r="K114" i="524" s="1"/>
  <c r="J51" i="524"/>
  <c r="K51" i="524" s="1"/>
  <c r="J53" i="524"/>
  <c r="K53" i="524" s="1"/>
  <c r="J57" i="524"/>
  <c r="K57" i="524" s="1"/>
  <c r="J89" i="524"/>
  <c r="K89" i="524" s="1"/>
  <c r="J84" i="524"/>
  <c r="K84" i="524" s="1"/>
  <c r="J24" i="524"/>
  <c r="K24" i="524" s="1"/>
  <c r="J137" i="524"/>
  <c r="L137" i="524" s="1"/>
  <c r="O137" i="524" s="1"/>
  <c r="P137" i="524" s="1"/>
  <c r="J105" i="524"/>
  <c r="K105" i="524" s="1"/>
  <c r="J25" i="524"/>
  <c r="K25" i="524" s="1"/>
  <c r="J42" i="524"/>
  <c r="L42" i="524" s="1"/>
  <c r="O42" i="524" s="1"/>
  <c r="P42" i="524" s="1"/>
  <c r="J167" i="524"/>
  <c r="K167" i="524" s="1"/>
  <c r="J143" i="524"/>
  <c r="K143" i="524" s="1"/>
  <c r="J85" i="524"/>
  <c r="K85" i="524" s="1"/>
  <c r="J80" i="524"/>
  <c r="K80" i="524" s="1"/>
  <c r="J86" i="524"/>
  <c r="K86" i="524" s="1"/>
  <c r="J63" i="524"/>
  <c r="L63" i="524" s="1"/>
  <c r="O63" i="524" s="1"/>
  <c r="P63" i="524" s="1"/>
  <c r="J8" i="524"/>
  <c r="L8" i="524" s="1"/>
  <c r="O8" i="524" s="1"/>
  <c r="P8" i="524" s="1"/>
  <c r="J55" i="524"/>
  <c r="L55" i="524" s="1"/>
  <c r="O55" i="524" s="1"/>
  <c r="P55" i="524" s="1"/>
  <c r="J33" i="524"/>
  <c r="K33" i="524" s="1"/>
  <c r="J91" i="524"/>
  <c r="K91" i="524" s="1"/>
  <c r="J54" i="524"/>
  <c r="K54" i="524" s="1"/>
  <c r="J176" i="524"/>
  <c r="K176" i="524" s="1"/>
  <c r="J95" i="524"/>
  <c r="L95" i="524" s="1"/>
  <c r="O95" i="524" s="1"/>
  <c r="P95" i="524" s="1"/>
  <c r="J142" i="524"/>
  <c r="L142" i="524" s="1"/>
  <c r="O142" i="524" s="1"/>
  <c r="P142" i="524" s="1"/>
  <c r="J120" i="524"/>
  <c r="K120" i="524" s="1"/>
  <c r="J171" i="524"/>
  <c r="L171" i="524" s="1"/>
  <c r="O171" i="524" s="1"/>
  <c r="P171" i="524" s="1"/>
  <c r="J34" i="524"/>
  <c r="K34" i="524" s="1"/>
  <c r="J133" i="524"/>
  <c r="K133" i="524" s="1"/>
  <c r="J92" i="524"/>
  <c r="K92" i="524" s="1"/>
  <c r="J123" i="524"/>
  <c r="K123" i="524" s="1"/>
  <c r="J101" i="524"/>
  <c r="K101" i="524" s="1"/>
  <c r="J77" i="524"/>
  <c r="K77" i="524" s="1"/>
  <c r="J71" i="524"/>
  <c r="K71" i="524" s="1"/>
  <c r="J141" i="524"/>
  <c r="K141" i="524" s="1"/>
  <c r="J128" i="524"/>
  <c r="K128" i="524" s="1"/>
  <c r="J75" i="524"/>
  <c r="K75" i="524" s="1"/>
  <c r="J23" i="524"/>
  <c r="K23" i="524" s="1"/>
  <c r="J6" i="524"/>
  <c r="K6" i="524" s="1"/>
  <c r="J175" i="524"/>
  <c r="K175" i="524" s="1"/>
  <c r="J170" i="524"/>
  <c r="K170" i="524" s="1"/>
  <c r="J166" i="524"/>
  <c r="K166" i="524" s="1"/>
  <c r="J58" i="524"/>
  <c r="L58" i="524" s="1"/>
  <c r="O58" i="524" s="1"/>
  <c r="P58" i="524" s="1"/>
  <c r="J172" i="524"/>
  <c r="K172" i="524" s="1"/>
  <c r="J66" i="524"/>
  <c r="K66" i="524" s="1"/>
  <c r="J161" i="524"/>
  <c r="K161" i="524" s="1"/>
  <c r="J148" i="524"/>
  <c r="K148" i="524" s="1"/>
  <c r="J157" i="524"/>
  <c r="K157" i="524" s="1"/>
  <c r="J162" i="524"/>
  <c r="L162" i="524" s="1"/>
  <c r="O162" i="524" s="1"/>
  <c r="P162" i="524" s="1"/>
  <c r="J179" i="524"/>
  <c r="L179" i="524" s="1"/>
  <c r="O179" i="524" s="1"/>
  <c r="P179" i="524" s="1"/>
  <c r="J129" i="524"/>
  <c r="L129" i="524" s="1"/>
  <c r="O129" i="524" s="1"/>
  <c r="P129" i="524" s="1"/>
  <c r="J98" i="524"/>
  <c r="K98" i="524" s="1"/>
  <c r="J14" i="524"/>
  <c r="K14" i="524" s="1"/>
  <c r="J174" i="524"/>
  <c r="K174" i="524" s="1"/>
  <c r="J152" i="524"/>
  <c r="K152" i="524" s="1"/>
  <c r="J74" i="524"/>
  <c r="L74" i="524" s="1"/>
  <c r="O74" i="524" s="1"/>
  <c r="P74" i="524" s="1"/>
  <c r="J139" i="524"/>
  <c r="K139" i="524" s="1"/>
  <c r="J118" i="524"/>
  <c r="K118" i="524" s="1"/>
  <c r="J2" i="524"/>
  <c r="L2" i="524" s="1"/>
  <c r="O2" i="524" s="1"/>
  <c r="P2" i="524" s="1"/>
  <c r="J44" i="524"/>
  <c r="K44" i="524" s="1"/>
  <c r="J32" i="524"/>
  <c r="K32" i="524" s="1"/>
  <c r="J136" i="524"/>
  <c r="K136" i="524" s="1"/>
  <c r="J106" i="524"/>
  <c r="K106" i="524" s="1"/>
  <c r="J17" i="524"/>
  <c r="K17" i="524" s="1"/>
  <c r="J165" i="524"/>
  <c r="L165" i="524" s="1"/>
  <c r="O165" i="524" s="1"/>
  <c r="P165" i="524" s="1"/>
  <c r="J90" i="524"/>
  <c r="L90" i="524" s="1"/>
  <c r="O90" i="524" s="1"/>
  <c r="P90" i="524" s="1"/>
  <c r="J70" i="524"/>
  <c r="L70" i="524" s="1"/>
  <c r="O70" i="524" s="1"/>
  <c r="P70" i="524" s="1"/>
  <c r="J65" i="524"/>
  <c r="K65" i="524" s="1"/>
  <c r="J145" i="524"/>
  <c r="K145" i="524" s="1"/>
  <c r="J73" i="524"/>
  <c r="K73" i="524" s="1"/>
  <c r="J78" i="524"/>
  <c r="K78" i="524" s="1"/>
  <c r="J104" i="524"/>
  <c r="L104" i="524" s="1"/>
  <c r="O104" i="524" s="1"/>
  <c r="P104" i="524" s="1"/>
  <c r="J135" i="524"/>
  <c r="K135" i="524" s="1"/>
  <c r="J121" i="524"/>
  <c r="K121" i="524" s="1"/>
  <c r="J110" i="524"/>
  <c r="L110" i="524" s="1"/>
  <c r="O110" i="524" s="1"/>
  <c r="P110" i="524" s="1"/>
  <c r="J18" i="524"/>
  <c r="K18" i="524" s="1"/>
  <c r="J181" i="524"/>
  <c r="K181" i="524" s="1"/>
  <c r="J10" i="524"/>
  <c r="K10" i="524" s="1"/>
  <c r="J39" i="524"/>
  <c r="K39" i="524" s="1"/>
  <c r="J46" i="524"/>
  <c r="K46" i="524" s="1"/>
  <c r="J49" i="524"/>
  <c r="K49" i="524" s="1"/>
  <c r="J122" i="524"/>
  <c r="K122" i="524" s="1"/>
  <c r="J76" i="524"/>
  <c r="K76" i="524" s="1"/>
  <c r="J50" i="524"/>
  <c r="K50" i="524" s="1"/>
  <c r="J83" i="524"/>
  <c r="K83" i="524" s="1"/>
  <c r="J15" i="524"/>
  <c r="K15" i="524" s="1"/>
  <c r="J12" i="524"/>
  <c r="K12" i="524" s="1"/>
  <c r="J99" i="524"/>
  <c r="L99" i="524" s="1"/>
  <c r="O99" i="524" s="1"/>
  <c r="P99" i="524" s="1"/>
  <c r="J111" i="524"/>
  <c r="K111" i="524" s="1"/>
  <c r="J115" i="524"/>
  <c r="K115" i="524" s="1"/>
  <c r="J119" i="524"/>
  <c r="L119" i="524" s="1"/>
  <c r="O119" i="524" s="1"/>
  <c r="P119" i="524" s="1"/>
  <c r="J140" i="524"/>
  <c r="K140" i="524" s="1"/>
  <c r="J21" i="524"/>
  <c r="K21" i="524" s="1"/>
  <c r="J26" i="524"/>
  <c r="K26" i="524" s="1"/>
  <c r="J47" i="524"/>
  <c r="K47" i="524" s="1"/>
  <c r="J45" i="524"/>
  <c r="K45" i="524" s="1"/>
  <c r="J19" i="524"/>
  <c r="L19" i="524" s="1"/>
  <c r="O19" i="524" s="1"/>
  <c r="P19" i="524" s="1"/>
  <c r="J64" i="524"/>
  <c r="L64" i="524" s="1"/>
  <c r="O64" i="524" s="1"/>
  <c r="P64" i="524" s="1"/>
  <c r="J116" i="524"/>
  <c r="L116" i="524" s="1"/>
  <c r="O116" i="524" s="1"/>
  <c r="P116" i="524" s="1"/>
  <c r="J62" i="524"/>
  <c r="K62" i="524" s="1"/>
  <c r="J11" i="524"/>
  <c r="K11" i="524" s="1"/>
  <c r="J155" i="524"/>
  <c r="K155" i="524" s="1"/>
  <c r="J40" i="524"/>
  <c r="K40" i="524" s="1"/>
  <c r="J127" i="524"/>
  <c r="K127" i="524" s="1"/>
  <c r="J36" i="524"/>
  <c r="L36" i="524" s="1"/>
  <c r="O36" i="524" s="1"/>
  <c r="P36" i="524" s="1"/>
  <c r="J35" i="524"/>
  <c r="K35" i="524" s="1"/>
  <c r="J159" i="524"/>
  <c r="L159" i="524" s="1"/>
  <c r="O159" i="524" s="1"/>
  <c r="P159" i="524" s="1"/>
  <c r="J38" i="524"/>
  <c r="K38" i="524" s="1"/>
  <c r="J56" i="524"/>
  <c r="K56" i="524" s="1"/>
  <c r="J131" i="524"/>
  <c r="K131" i="524" s="1"/>
  <c r="J27" i="524"/>
  <c r="K27" i="524" s="1"/>
  <c r="J60" i="524"/>
  <c r="K60" i="524" s="1"/>
  <c r="J31" i="524"/>
  <c r="L31" i="524" s="1"/>
  <c r="O31" i="524" s="1"/>
  <c r="P31" i="524" s="1"/>
  <c r="J144" i="524"/>
  <c r="L144" i="524" s="1"/>
  <c r="O144" i="524" s="1"/>
  <c r="P144" i="524" s="1"/>
  <c r="J96" i="524"/>
  <c r="K96" i="524" s="1"/>
  <c r="J87" i="524"/>
  <c r="K87" i="524" s="1"/>
  <c r="J183" i="524"/>
  <c r="K183" i="524" s="1"/>
  <c r="J48" i="524"/>
  <c r="K48" i="524" s="1"/>
  <c r="J4" i="524"/>
  <c r="K4" i="524" s="1"/>
  <c r="J169" i="524"/>
  <c r="K169" i="524" s="1"/>
  <c r="J113" i="524"/>
  <c r="K113" i="524" s="1"/>
  <c r="J103" i="524"/>
  <c r="K103" i="524" s="1"/>
  <c r="J93" i="524"/>
  <c r="L93" i="524" s="1"/>
  <c r="O93" i="524" s="1"/>
  <c r="P93" i="524" s="1"/>
  <c r="J97" i="524"/>
  <c r="K97" i="524" s="1"/>
  <c r="J132" i="524"/>
  <c r="K132" i="524" s="1"/>
  <c r="J168" i="524"/>
  <c r="K168" i="524" s="1"/>
  <c r="J22" i="524"/>
  <c r="K22" i="524" s="1"/>
  <c r="J41" i="524"/>
  <c r="K41" i="524" s="1"/>
  <c r="J154" i="524"/>
  <c r="K154" i="524" s="1"/>
  <c r="J147" i="524"/>
  <c r="K147" i="524" s="1"/>
  <c r="J150" i="524"/>
  <c r="K150" i="524" s="1"/>
  <c r="J52" i="524"/>
  <c r="K52" i="524" s="1"/>
  <c r="J43" i="524"/>
  <c r="K43" i="524" s="1"/>
  <c r="J28" i="524"/>
  <c r="K28" i="524" s="1"/>
  <c r="J156" i="524"/>
  <c r="K156" i="524" s="1"/>
  <c r="J177" i="524"/>
  <c r="L177" i="524" s="1"/>
  <c r="O177" i="524" s="1"/>
  <c r="P177" i="524" s="1"/>
  <c r="J146" i="524"/>
  <c r="L146" i="524" s="1"/>
  <c r="O146" i="524" s="1"/>
  <c r="P146" i="524" s="1"/>
  <c r="J126" i="524"/>
  <c r="K126" i="524" s="1"/>
  <c r="J153" i="524"/>
  <c r="L153" i="524" s="1"/>
  <c r="O153" i="524" s="1"/>
  <c r="P153" i="524" s="1"/>
  <c r="J94" i="524"/>
  <c r="K94" i="524" s="1"/>
  <c r="J187" i="524"/>
  <c r="K187" i="524" s="1"/>
  <c r="P187" i="524" s="1"/>
  <c r="J188" i="524"/>
  <c r="K188" i="524" s="1"/>
  <c r="P188" i="524" s="1"/>
  <c r="J186" i="524"/>
  <c r="K186" i="524" s="1"/>
  <c r="P186" i="524" s="1"/>
  <c r="J184" i="524"/>
  <c r="K184" i="524" s="1"/>
  <c r="P184" i="524" s="1"/>
  <c r="J185" i="524"/>
  <c r="L185" i="524" s="1"/>
  <c r="J182" i="524"/>
  <c r="L182" i="524" s="1"/>
  <c r="O182" i="524" s="1"/>
  <c r="P182" i="524" s="1"/>
  <c r="R173" i="523"/>
  <c r="S173" i="523" s="1"/>
  <c r="R108" i="523"/>
  <c r="S108" i="523" s="1"/>
  <c r="R81" i="523"/>
  <c r="S81" i="523" s="1"/>
  <c r="R59" i="523"/>
  <c r="S59" i="523" s="1"/>
  <c r="R164" i="523"/>
  <c r="S164" i="523" s="1"/>
  <c r="R109" i="523"/>
  <c r="S109" i="523" s="1"/>
  <c r="R16" i="523"/>
  <c r="S16" i="523" s="1"/>
  <c r="R149" i="523"/>
  <c r="S149" i="523" s="1"/>
  <c r="R151" i="523"/>
  <c r="S151" i="523" s="1"/>
  <c r="R37" i="523"/>
  <c r="S37" i="523" s="1"/>
  <c r="R112" i="523"/>
  <c r="S112" i="523" s="1"/>
  <c r="R130" i="523"/>
  <c r="S130" i="523" s="1"/>
  <c r="R7" i="523"/>
  <c r="S7" i="523" s="1"/>
  <c r="R72" i="523"/>
  <c r="S72" i="523" s="1"/>
  <c r="R160" i="523"/>
  <c r="S160" i="523" s="1"/>
  <c r="R29" i="523"/>
  <c r="S29" i="523" s="1"/>
  <c r="R61" i="523"/>
  <c r="S61" i="523" s="1"/>
  <c r="R163" i="523"/>
  <c r="S163" i="523" s="1"/>
  <c r="R69" i="523"/>
  <c r="S69" i="523" s="1"/>
  <c r="R134" i="523"/>
  <c r="S134" i="523" s="1"/>
  <c r="R107" i="523"/>
  <c r="S107" i="523" s="1"/>
  <c r="R180" i="523"/>
  <c r="S180" i="523" s="1"/>
  <c r="R88" i="523"/>
  <c r="S88" i="523" s="1"/>
  <c r="R100" i="523"/>
  <c r="S100" i="523" s="1"/>
  <c r="R5" i="523"/>
  <c r="S5" i="523" s="1"/>
  <c r="R3" i="523"/>
  <c r="S3" i="523" s="1"/>
  <c r="R178" i="523"/>
  <c r="S178" i="523" s="1"/>
  <c r="R13" i="523"/>
  <c r="S13" i="523" s="1"/>
  <c r="R30" i="523"/>
  <c r="S30" i="523" s="1"/>
  <c r="R125" i="523"/>
  <c r="S125" i="523" s="1"/>
  <c r="R158" i="523"/>
  <c r="S158" i="523" s="1"/>
  <c r="R82" i="523"/>
  <c r="S82" i="523" s="1"/>
  <c r="R67" i="523"/>
  <c r="S67" i="523" s="1"/>
  <c r="R20" i="523"/>
  <c r="S20" i="523" s="1"/>
  <c r="R68" i="523"/>
  <c r="S68" i="523" s="1"/>
  <c r="R9" i="523"/>
  <c r="S9" i="523" s="1"/>
  <c r="R124" i="523"/>
  <c r="S124" i="523" s="1"/>
  <c r="R114" i="523"/>
  <c r="S114" i="523" s="1"/>
  <c r="R51" i="523"/>
  <c r="S51" i="523" s="1"/>
  <c r="R53" i="523"/>
  <c r="S53" i="523" s="1"/>
  <c r="R57" i="523"/>
  <c r="S57" i="523" s="1"/>
  <c r="R89" i="523"/>
  <c r="S89" i="523" s="1"/>
  <c r="R84" i="523"/>
  <c r="S84" i="523" s="1"/>
  <c r="R24" i="523"/>
  <c r="S24" i="523" s="1"/>
  <c r="R137" i="523"/>
  <c r="S137" i="523" s="1"/>
  <c r="R105" i="523"/>
  <c r="S105" i="523" s="1"/>
  <c r="R25" i="523"/>
  <c r="S25" i="523" s="1"/>
  <c r="R42" i="523"/>
  <c r="S42" i="523" s="1"/>
  <c r="R167" i="523"/>
  <c r="S167" i="523" s="1"/>
  <c r="R143" i="523"/>
  <c r="S143" i="523" s="1"/>
  <c r="R85" i="523"/>
  <c r="S85" i="523" s="1"/>
  <c r="R80" i="523"/>
  <c r="S80" i="523" s="1"/>
  <c r="R86" i="523"/>
  <c r="S86" i="523" s="1"/>
  <c r="R63" i="523"/>
  <c r="S63" i="523" s="1"/>
  <c r="R8" i="523"/>
  <c r="S8" i="523" s="1"/>
  <c r="R55" i="523"/>
  <c r="S55" i="523" s="1"/>
  <c r="R33" i="523"/>
  <c r="S33" i="523" s="1"/>
  <c r="R91" i="523"/>
  <c r="S91" i="523" s="1"/>
  <c r="R54" i="523"/>
  <c r="S54" i="523" s="1"/>
  <c r="R176" i="523"/>
  <c r="S176" i="523" s="1"/>
  <c r="R95" i="523"/>
  <c r="S95" i="523" s="1"/>
  <c r="R142" i="523"/>
  <c r="S142" i="523" s="1"/>
  <c r="R120" i="523"/>
  <c r="S120" i="523" s="1"/>
  <c r="R171" i="523"/>
  <c r="S171" i="523" s="1"/>
  <c r="R34" i="523"/>
  <c r="S34" i="523" s="1"/>
  <c r="R133" i="523"/>
  <c r="S133" i="523" s="1"/>
  <c r="R92" i="523"/>
  <c r="S92" i="523" s="1"/>
  <c r="R123" i="523"/>
  <c r="S123" i="523" s="1"/>
  <c r="R101" i="523"/>
  <c r="S101" i="523" s="1"/>
  <c r="R77" i="523"/>
  <c r="S77" i="523" s="1"/>
  <c r="R71" i="523"/>
  <c r="S71" i="523" s="1"/>
  <c r="R141" i="523"/>
  <c r="S141" i="523" s="1"/>
  <c r="R128" i="523"/>
  <c r="S128" i="523" s="1"/>
  <c r="R75" i="523"/>
  <c r="S75" i="523" s="1"/>
  <c r="R23" i="523"/>
  <c r="S23" i="523" s="1"/>
  <c r="R6" i="523"/>
  <c r="S6" i="523" s="1"/>
  <c r="R175" i="523"/>
  <c r="S175" i="523" s="1"/>
  <c r="R170" i="523"/>
  <c r="S170" i="523" s="1"/>
  <c r="R166" i="523"/>
  <c r="S166" i="523" s="1"/>
  <c r="R58" i="523"/>
  <c r="S58" i="523" s="1"/>
  <c r="R172" i="523"/>
  <c r="S172" i="523" s="1"/>
  <c r="R66" i="523"/>
  <c r="S66" i="523" s="1"/>
  <c r="R161" i="523"/>
  <c r="S161" i="523" s="1"/>
  <c r="R148" i="523"/>
  <c r="S148" i="523" s="1"/>
  <c r="R157" i="523"/>
  <c r="S157" i="523" s="1"/>
  <c r="R162" i="523"/>
  <c r="S162" i="523" s="1"/>
  <c r="R179" i="523"/>
  <c r="S179" i="523" s="1"/>
  <c r="R129" i="523"/>
  <c r="S129" i="523" s="1"/>
  <c r="R98" i="523"/>
  <c r="S98" i="523" s="1"/>
  <c r="R14" i="523"/>
  <c r="S14" i="523" s="1"/>
  <c r="R174" i="523"/>
  <c r="S174" i="523" s="1"/>
  <c r="R152" i="523"/>
  <c r="S152" i="523" s="1"/>
  <c r="R74" i="523"/>
  <c r="S74" i="523" s="1"/>
  <c r="R139" i="523"/>
  <c r="S139" i="523" s="1"/>
  <c r="R118" i="523"/>
  <c r="S118" i="523" s="1"/>
  <c r="R2" i="523"/>
  <c r="S2" i="523" s="1"/>
  <c r="R44" i="523"/>
  <c r="S44" i="523" s="1"/>
  <c r="R32" i="523"/>
  <c r="S32" i="523" s="1"/>
  <c r="R136" i="523"/>
  <c r="S136" i="523" s="1"/>
  <c r="R106" i="523"/>
  <c r="S106" i="523" s="1"/>
  <c r="R17" i="523"/>
  <c r="S17" i="523" s="1"/>
  <c r="R165" i="523"/>
  <c r="S165" i="523" s="1"/>
  <c r="R90" i="523"/>
  <c r="S90" i="523" s="1"/>
  <c r="R70" i="523"/>
  <c r="S70" i="523" s="1"/>
  <c r="R65" i="523"/>
  <c r="S65" i="523" s="1"/>
  <c r="R145" i="523"/>
  <c r="S145" i="523" s="1"/>
  <c r="R73" i="523"/>
  <c r="S73" i="523" s="1"/>
  <c r="R78" i="523"/>
  <c r="S78" i="523" s="1"/>
  <c r="R104" i="523"/>
  <c r="S104" i="523" s="1"/>
  <c r="R135" i="523"/>
  <c r="S135" i="523" s="1"/>
  <c r="R121" i="523"/>
  <c r="S121" i="523" s="1"/>
  <c r="R110" i="523"/>
  <c r="S110" i="523" s="1"/>
  <c r="R18" i="523"/>
  <c r="S18" i="523" s="1"/>
  <c r="R181" i="523"/>
  <c r="S181" i="523" s="1"/>
  <c r="R10" i="523"/>
  <c r="S10" i="523" s="1"/>
  <c r="R39" i="523"/>
  <c r="S39" i="523" s="1"/>
  <c r="R46" i="523"/>
  <c r="S46" i="523" s="1"/>
  <c r="R49" i="523"/>
  <c r="S49" i="523" s="1"/>
  <c r="R122" i="523"/>
  <c r="S122" i="523" s="1"/>
  <c r="R76" i="523"/>
  <c r="S76" i="523" s="1"/>
  <c r="R50" i="523"/>
  <c r="S50" i="523" s="1"/>
  <c r="R83" i="523"/>
  <c r="S83" i="523" s="1"/>
  <c r="R15" i="523"/>
  <c r="S15" i="523" s="1"/>
  <c r="R12" i="523"/>
  <c r="S12" i="523" s="1"/>
  <c r="R99" i="523"/>
  <c r="S99" i="523" s="1"/>
  <c r="R111" i="523"/>
  <c r="S111" i="523" s="1"/>
  <c r="R115" i="523"/>
  <c r="S115" i="523" s="1"/>
  <c r="R119" i="523"/>
  <c r="S119" i="523" s="1"/>
  <c r="R140" i="523"/>
  <c r="S140" i="523" s="1"/>
  <c r="R21" i="523"/>
  <c r="S21" i="523" s="1"/>
  <c r="R26" i="523"/>
  <c r="S26" i="523" s="1"/>
  <c r="R47" i="523"/>
  <c r="S47" i="523" s="1"/>
  <c r="R45" i="523"/>
  <c r="S45" i="523" s="1"/>
  <c r="R19" i="523"/>
  <c r="S19" i="523" s="1"/>
  <c r="R64" i="523"/>
  <c r="S64" i="523" s="1"/>
  <c r="R116" i="523"/>
  <c r="S116" i="523" s="1"/>
  <c r="R62" i="523"/>
  <c r="S62" i="523" s="1"/>
  <c r="R11" i="523"/>
  <c r="S11" i="523" s="1"/>
  <c r="R155" i="523"/>
  <c r="S155" i="523" s="1"/>
  <c r="R40" i="523"/>
  <c r="S40" i="523" s="1"/>
  <c r="R127" i="523"/>
  <c r="S127" i="523" s="1"/>
  <c r="R36" i="523"/>
  <c r="S36" i="523" s="1"/>
  <c r="R35" i="523"/>
  <c r="S35" i="523" s="1"/>
  <c r="R159" i="523"/>
  <c r="S159" i="523" s="1"/>
  <c r="R38" i="523"/>
  <c r="S38" i="523" s="1"/>
  <c r="R56" i="523"/>
  <c r="S56" i="523" s="1"/>
  <c r="R131" i="523"/>
  <c r="S131" i="523" s="1"/>
  <c r="R27" i="523"/>
  <c r="S27" i="523" s="1"/>
  <c r="R60" i="523"/>
  <c r="S60" i="523" s="1"/>
  <c r="R31" i="523"/>
  <c r="S31" i="523" s="1"/>
  <c r="R144" i="523"/>
  <c r="S144" i="523" s="1"/>
  <c r="R96" i="523"/>
  <c r="S96" i="523" s="1"/>
  <c r="R87" i="523"/>
  <c r="S87" i="523" s="1"/>
  <c r="R183" i="523"/>
  <c r="S183" i="523" s="1"/>
  <c r="R48" i="523"/>
  <c r="S48" i="523" s="1"/>
  <c r="R4" i="523"/>
  <c r="S4" i="523" s="1"/>
  <c r="R169" i="523"/>
  <c r="S169" i="523" s="1"/>
  <c r="R113" i="523"/>
  <c r="S113" i="523" s="1"/>
  <c r="R103" i="523"/>
  <c r="S103" i="523" s="1"/>
  <c r="R93" i="523"/>
  <c r="S93" i="523" s="1"/>
  <c r="R97" i="523"/>
  <c r="S97" i="523" s="1"/>
  <c r="R132" i="523"/>
  <c r="S132" i="523" s="1"/>
  <c r="R168" i="523"/>
  <c r="S168" i="523" s="1"/>
  <c r="R22" i="523"/>
  <c r="S22" i="523" s="1"/>
  <c r="R41" i="523"/>
  <c r="S41" i="523" s="1"/>
  <c r="R154" i="523"/>
  <c r="S154" i="523" s="1"/>
  <c r="R147" i="523"/>
  <c r="S147" i="523" s="1"/>
  <c r="R150" i="523"/>
  <c r="S150" i="523" s="1"/>
  <c r="R52" i="523"/>
  <c r="S52" i="523" s="1"/>
  <c r="R43" i="523"/>
  <c r="S43" i="523" s="1"/>
  <c r="R28" i="523"/>
  <c r="S28" i="523" s="1"/>
  <c r="R156" i="523"/>
  <c r="S156" i="523" s="1"/>
  <c r="R177" i="523"/>
  <c r="S177" i="523" s="1"/>
  <c r="R146" i="523"/>
  <c r="S146" i="523" s="1"/>
  <c r="R126" i="523"/>
  <c r="S126" i="523" s="1"/>
  <c r="R153" i="523"/>
  <c r="S153" i="523" s="1"/>
  <c r="R94" i="523"/>
  <c r="S94" i="523" s="1"/>
  <c r="R184" i="523"/>
  <c r="S184" i="523" s="1"/>
  <c r="R185" i="523"/>
  <c r="S185" i="523" s="1"/>
  <c r="R186" i="523"/>
  <c r="S186" i="523" s="1"/>
  <c r="R187" i="523"/>
  <c r="S187" i="523" s="1"/>
  <c r="R188" i="523"/>
  <c r="S188" i="523" s="1"/>
  <c r="R190" i="523"/>
  <c r="S190" i="523" s="1"/>
  <c r="R182" i="523"/>
  <c r="S182" i="523" s="1"/>
  <c r="AB135" i="531" l="1"/>
  <c r="AB132" i="531"/>
  <c r="AB138" i="531"/>
  <c r="AB74" i="531"/>
  <c r="AB133" i="531"/>
  <c r="AB117" i="531"/>
  <c r="AB68" i="531"/>
  <c r="AB196" i="531"/>
  <c r="AB116" i="531"/>
  <c r="AB195" i="531"/>
  <c r="AB106" i="531"/>
  <c r="AB180" i="531"/>
  <c r="AB102" i="531"/>
  <c r="AB42" i="531"/>
  <c r="AB179" i="531"/>
  <c r="AB101" i="531"/>
  <c r="AB36" i="531"/>
  <c r="AB170" i="531"/>
  <c r="AB100" i="531"/>
  <c r="AB35" i="531"/>
  <c r="AB167" i="531"/>
  <c r="AB99" i="531"/>
  <c r="AB26" i="531"/>
  <c r="AB154" i="531"/>
  <c r="AB90" i="531"/>
  <c r="AB24" i="531"/>
  <c r="AB148" i="531"/>
  <c r="AB85" i="531"/>
  <c r="AB22" i="531"/>
  <c r="AB186" i="531"/>
  <c r="AB147" i="531"/>
  <c r="AB84" i="531"/>
  <c r="AB20" i="531"/>
  <c r="AB136" i="531"/>
  <c r="AB168" i="531"/>
  <c r="AB134" i="531"/>
  <c r="AB58" i="531"/>
  <c r="AB23" i="531"/>
  <c r="AB200" i="531"/>
  <c r="AB166" i="531"/>
  <c r="AB55" i="531"/>
  <c r="AB21" i="531"/>
  <c r="AB199" i="531"/>
  <c r="AB165" i="531"/>
  <c r="AB131" i="531"/>
  <c r="AB88" i="531"/>
  <c r="AB54" i="531"/>
  <c r="AB198" i="531"/>
  <c r="AB164" i="531"/>
  <c r="AB122" i="531"/>
  <c r="AB87" i="531"/>
  <c r="AB53" i="531"/>
  <c r="AB19" i="531"/>
  <c r="AB197" i="531"/>
  <c r="AB163" i="531"/>
  <c r="AB120" i="531"/>
  <c r="AB86" i="531"/>
  <c r="AB10" i="531"/>
  <c r="AB119" i="531"/>
  <c r="AB8" i="531"/>
  <c r="AB152" i="531"/>
  <c r="AB118" i="531"/>
  <c r="AB7" i="531"/>
  <c r="AB151" i="531"/>
  <c r="AB40" i="531"/>
  <c r="AB6" i="531"/>
  <c r="AB184" i="531"/>
  <c r="AB150" i="531"/>
  <c r="AB39" i="531"/>
  <c r="AB5" i="531"/>
  <c r="AB183" i="531"/>
  <c r="AB149" i="531"/>
  <c r="AB115" i="531"/>
  <c r="AB72" i="531"/>
  <c r="AB38" i="531"/>
  <c r="AB4" i="531"/>
  <c r="AB182" i="531"/>
  <c r="AB71" i="531"/>
  <c r="AB37" i="531"/>
  <c r="AB3" i="531"/>
  <c r="AB194" i="531"/>
  <c r="AB178" i="531"/>
  <c r="AB162" i="531"/>
  <c r="AB146" i="531"/>
  <c r="AB130" i="531"/>
  <c r="AB114" i="531"/>
  <c r="AB98" i="531"/>
  <c r="AB82" i="531"/>
  <c r="AB66" i="531"/>
  <c r="AB50" i="531"/>
  <c r="AB34" i="531"/>
  <c r="AB18" i="531"/>
  <c r="AB193" i="531"/>
  <c r="AB177" i="531"/>
  <c r="AB161" i="531"/>
  <c r="AB145" i="531"/>
  <c r="AB129" i="531"/>
  <c r="AB113" i="531"/>
  <c r="AB97" i="531"/>
  <c r="AB81" i="531"/>
  <c r="AB65" i="531"/>
  <c r="AB49" i="531"/>
  <c r="AB33" i="531"/>
  <c r="AB17" i="531"/>
  <c r="AB192" i="531"/>
  <c r="AB176" i="531"/>
  <c r="AB160" i="531"/>
  <c r="AB144" i="531"/>
  <c r="AB128" i="531"/>
  <c r="AB112" i="531"/>
  <c r="AB96" i="531"/>
  <c r="AB80" i="531"/>
  <c r="AB64" i="531"/>
  <c r="AB48" i="531"/>
  <c r="AB32" i="531"/>
  <c r="AB16" i="531"/>
  <c r="AB191" i="531"/>
  <c r="AB175" i="531"/>
  <c r="AB159" i="531"/>
  <c r="AB143" i="531"/>
  <c r="AB127" i="531"/>
  <c r="AB111" i="531"/>
  <c r="AB95" i="531"/>
  <c r="AB79" i="531"/>
  <c r="AB63" i="531"/>
  <c r="AB47" i="531"/>
  <c r="AB31" i="531"/>
  <c r="AB15" i="531"/>
  <c r="AB190" i="531"/>
  <c r="AB174" i="531"/>
  <c r="AB158" i="531"/>
  <c r="AB142" i="531"/>
  <c r="AB126" i="531"/>
  <c r="AB110" i="531"/>
  <c r="AB94" i="531"/>
  <c r="AB78" i="531"/>
  <c r="AB62" i="531"/>
  <c r="AB46" i="531"/>
  <c r="AB30" i="531"/>
  <c r="AB14" i="531"/>
  <c r="AB189" i="531"/>
  <c r="AB173" i="531"/>
  <c r="AB157" i="531"/>
  <c r="AB141" i="531"/>
  <c r="AB125" i="531"/>
  <c r="AB109" i="531"/>
  <c r="AB93" i="531"/>
  <c r="AB77" i="531"/>
  <c r="AB61" i="531"/>
  <c r="AB45" i="531"/>
  <c r="AB29" i="531"/>
  <c r="AB13" i="531"/>
  <c r="AB188" i="531"/>
  <c r="AB172" i="531"/>
  <c r="AB156" i="531"/>
  <c r="AB140" i="531"/>
  <c r="AB124" i="531"/>
  <c r="AB108" i="531"/>
  <c r="AB92" i="531"/>
  <c r="AB76" i="531"/>
  <c r="AB60" i="531"/>
  <c r="AB44" i="531"/>
  <c r="AB28" i="531"/>
  <c r="AB12" i="531"/>
  <c r="AB187" i="531"/>
  <c r="AB171" i="531"/>
  <c r="AB155" i="531"/>
  <c r="AB139" i="531"/>
  <c r="AB123" i="531"/>
  <c r="AB107" i="531"/>
  <c r="AB91" i="531"/>
  <c r="AB75" i="531"/>
  <c r="AB59" i="531"/>
  <c r="AB43" i="531"/>
  <c r="AB27" i="531"/>
  <c r="AB11" i="531"/>
  <c r="AB2" i="531"/>
  <c r="AB185" i="531"/>
  <c r="AB169" i="531"/>
  <c r="AB153" i="531"/>
  <c r="AB137" i="531"/>
  <c r="AB121" i="531"/>
  <c r="AB105" i="531"/>
  <c r="AB89" i="531"/>
  <c r="AB73" i="531"/>
  <c r="AB57" i="531"/>
  <c r="AB41" i="531"/>
  <c r="AB25" i="531"/>
  <c r="AB9" i="531"/>
  <c r="Y201" i="531"/>
  <c r="AA201" i="531" s="1"/>
  <c r="X201" i="531"/>
  <c r="L189" i="525"/>
  <c r="U82" i="528"/>
  <c r="U193" i="527"/>
  <c r="U201" i="527" s="1"/>
  <c r="U205" i="527" s="1"/>
  <c r="I200" i="527"/>
  <c r="U114" i="525"/>
  <c r="K180" i="524"/>
  <c r="K182" i="524"/>
  <c r="K107" i="524"/>
  <c r="K185" i="524"/>
  <c r="P185" i="524" s="1"/>
  <c r="K160" i="524"/>
  <c r="K144" i="524"/>
  <c r="K16" i="524"/>
  <c r="K31" i="524"/>
  <c r="K109" i="524"/>
  <c r="K159" i="524"/>
  <c r="K116" i="524"/>
  <c r="K64" i="524"/>
  <c r="K70" i="524"/>
  <c r="K90" i="524"/>
  <c r="K165" i="524"/>
  <c r="K2" i="524"/>
  <c r="K171" i="524"/>
  <c r="K55" i="524"/>
  <c r="K8" i="524"/>
  <c r="K63" i="524"/>
  <c r="L30" i="524"/>
  <c r="O30" i="524" s="1"/>
  <c r="P30" i="524" s="1"/>
  <c r="K104" i="524"/>
  <c r="L126" i="524"/>
  <c r="O126" i="524" s="1"/>
  <c r="P126" i="524" s="1"/>
  <c r="L103" i="524"/>
  <c r="O103" i="524" s="1"/>
  <c r="P103" i="524" s="1"/>
  <c r="L35" i="524"/>
  <c r="O35" i="524" s="1"/>
  <c r="P35" i="524" s="1"/>
  <c r="L115" i="524"/>
  <c r="O115" i="524" s="1"/>
  <c r="P115" i="524" s="1"/>
  <c r="L121" i="524"/>
  <c r="O121" i="524" s="1"/>
  <c r="P121" i="524" s="1"/>
  <c r="L118" i="524"/>
  <c r="O118" i="524" s="1"/>
  <c r="P118" i="524" s="1"/>
  <c r="L166" i="524"/>
  <c r="O166" i="524" s="1"/>
  <c r="P166" i="524" s="1"/>
  <c r="L120" i="524"/>
  <c r="O120" i="524" s="1"/>
  <c r="P120" i="524" s="1"/>
  <c r="L25" i="524"/>
  <c r="O25" i="524" s="1"/>
  <c r="P25" i="524" s="1"/>
  <c r="L125" i="524"/>
  <c r="O125" i="524" s="1"/>
  <c r="P125" i="524" s="1"/>
  <c r="L72" i="524"/>
  <c r="O72" i="524" s="1"/>
  <c r="P72" i="524" s="1"/>
  <c r="L139" i="524"/>
  <c r="O139" i="524" s="1"/>
  <c r="P139" i="524" s="1"/>
  <c r="K95" i="524"/>
  <c r="L130" i="524"/>
  <c r="O130" i="524" s="1"/>
  <c r="P130" i="524" s="1"/>
  <c r="K36" i="524"/>
  <c r="K7" i="524"/>
  <c r="L156" i="524"/>
  <c r="O156" i="524" s="1"/>
  <c r="P156" i="524" s="1"/>
  <c r="L4" i="524"/>
  <c r="O4" i="524" s="1"/>
  <c r="P4" i="524" s="1"/>
  <c r="L40" i="524"/>
  <c r="O40" i="524" s="1"/>
  <c r="P40" i="524" s="1"/>
  <c r="L12" i="524"/>
  <c r="O12" i="524" s="1"/>
  <c r="P12" i="524" s="1"/>
  <c r="L78" i="524"/>
  <c r="O78" i="524" s="1"/>
  <c r="P78" i="524" s="1"/>
  <c r="L152" i="524"/>
  <c r="O152" i="524" s="1"/>
  <c r="P152" i="524" s="1"/>
  <c r="L6" i="524"/>
  <c r="O6" i="524" s="1"/>
  <c r="P6" i="524" s="1"/>
  <c r="L176" i="524"/>
  <c r="O176" i="524" s="1"/>
  <c r="P176" i="524" s="1"/>
  <c r="L24" i="524"/>
  <c r="O24" i="524" s="1"/>
  <c r="P24" i="524" s="1"/>
  <c r="L178" i="524"/>
  <c r="O178" i="524" s="1"/>
  <c r="P178" i="524" s="1"/>
  <c r="L112" i="524"/>
  <c r="O112" i="524" s="1"/>
  <c r="P112" i="524" s="1"/>
  <c r="L135" i="524"/>
  <c r="O135" i="524" s="1"/>
  <c r="P135" i="524" s="1"/>
  <c r="L28" i="524"/>
  <c r="O28" i="524" s="1"/>
  <c r="P28" i="524" s="1"/>
  <c r="L48" i="524"/>
  <c r="O48" i="524" s="1"/>
  <c r="P48" i="524" s="1"/>
  <c r="L155" i="524"/>
  <c r="O155" i="524" s="1"/>
  <c r="P155" i="524" s="1"/>
  <c r="L15" i="524"/>
  <c r="O15" i="524" s="1"/>
  <c r="P15" i="524" s="1"/>
  <c r="L73" i="524"/>
  <c r="O73" i="524" s="1"/>
  <c r="P73" i="524" s="1"/>
  <c r="L174" i="524"/>
  <c r="O174" i="524" s="1"/>
  <c r="P174" i="524" s="1"/>
  <c r="L23" i="524"/>
  <c r="O23" i="524" s="1"/>
  <c r="P23" i="524" s="1"/>
  <c r="L54" i="524"/>
  <c r="O54" i="524" s="1"/>
  <c r="P54" i="524" s="1"/>
  <c r="L84" i="524"/>
  <c r="O84" i="524" s="1"/>
  <c r="P84" i="524" s="1"/>
  <c r="L3" i="524"/>
  <c r="O3" i="524" s="1"/>
  <c r="P3" i="524" s="1"/>
  <c r="L37" i="524"/>
  <c r="O37" i="524" s="1"/>
  <c r="P37" i="524" s="1"/>
  <c r="L111" i="524"/>
  <c r="O111" i="524" s="1"/>
  <c r="P111" i="524" s="1"/>
  <c r="L127" i="524"/>
  <c r="O127" i="524" s="1"/>
  <c r="P127" i="524" s="1"/>
  <c r="L43" i="524"/>
  <c r="O43" i="524" s="1"/>
  <c r="P43" i="524" s="1"/>
  <c r="L183" i="524"/>
  <c r="O183" i="524" s="1"/>
  <c r="P183" i="524" s="1"/>
  <c r="L11" i="524"/>
  <c r="O11" i="524" s="1"/>
  <c r="P11" i="524" s="1"/>
  <c r="L83" i="524"/>
  <c r="O83" i="524" s="1"/>
  <c r="P83" i="524" s="1"/>
  <c r="L145" i="524"/>
  <c r="O145" i="524" s="1"/>
  <c r="P145" i="524" s="1"/>
  <c r="L14" i="524"/>
  <c r="O14" i="524" s="1"/>
  <c r="P14" i="524" s="1"/>
  <c r="L75" i="524"/>
  <c r="O75" i="524" s="1"/>
  <c r="P75" i="524" s="1"/>
  <c r="L91" i="524"/>
  <c r="O91" i="524" s="1"/>
  <c r="P91" i="524" s="1"/>
  <c r="L89" i="524"/>
  <c r="O89" i="524" s="1"/>
  <c r="P89" i="524" s="1"/>
  <c r="L5" i="524"/>
  <c r="O5" i="524" s="1"/>
  <c r="P5" i="524" s="1"/>
  <c r="L151" i="524"/>
  <c r="O151" i="524" s="1"/>
  <c r="P151" i="524" s="1"/>
  <c r="L105" i="524"/>
  <c r="O105" i="524" s="1"/>
  <c r="P105" i="524" s="1"/>
  <c r="K153" i="524"/>
  <c r="K74" i="524"/>
  <c r="K42" i="524"/>
  <c r="L52" i="524"/>
  <c r="O52" i="524" s="1"/>
  <c r="P52" i="524" s="1"/>
  <c r="L87" i="524"/>
  <c r="O87" i="524" s="1"/>
  <c r="P87" i="524" s="1"/>
  <c r="L62" i="524"/>
  <c r="O62" i="524" s="1"/>
  <c r="P62" i="524" s="1"/>
  <c r="L50" i="524"/>
  <c r="O50" i="524" s="1"/>
  <c r="P50" i="524" s="1"/>
  <c r="L65" i="524"/>
  <c r="O65" i="524" s="1"/>
  <c r="P65" i="524" s="1"/>
  <c r="L98" i="524"/>
  <c r="O98" i="524" s="1"/>
  <c r="P98" i="524" s="1"/>
  <c r="L128" i="524"/>
  <c r="O128" i="524" s="1"/>
  <c r="P128" i="524" s="1"/>
  <c r="L33" i="524"/>
  <c r="O33" i="524" s="1"/>
  <c r="P33" i="524" s="1"/>
  <c r="L57" i="524"/>
  <c r="O57" i="524" s="1"/>
  <c r="P57" i="524" s="1"/>
  <c r="L100" i="524"/>
  <c r="O100" i="524" s="1"/>
  <c r="P100" i="524" s="1"/>
  <c r="L149" i="524"/>
  <c r="O149" i="524" s="1"/>
  <c r="P149" i="524" s="1"/>
  <c r="L170" i="524"/>
  <c r="O170" i="524" s="1"/>
  <c r="P170" i="524" s="1"/>
  <c r="L175" i="524"/>
  <c r="O175" i="524" s="1"/>
  <c r="P175" i="524" s="1"/>
  <c r="K146" i="524"/>
  <c r="K19" i="524"/>
  <c r="K129" i="524"/>
  <c r="K164" i="524"/>
  <c r="L150" i="524"/>
  <c r="O150" i="524" s="1"/>
  <c r="P150" i="524" s="1"/>
  <c r="L96" i="524"/>
  <c r="O96" i="524" s="1"/>
  <c r="P96" i="524" s="1"/>
  <c r="L76" i="524"/>
  <c r="O76" i="524" s="1"/>
  <c r="P76" i="524" s="1"/>
  <c r="L141" i="524"/>
  <c r="O141" i="524" s="1"/>
  <c r="P141" i="524" s="1"/>
  <c r="L53" i="524"/>
  <c r="O53" i="524" s="1"/>
  <c r="P53" i="524" s="1"/>
  <c r="L88" i="524"/>
  <c r="O88" i="524" s="1"/>
  <c r="P88" i="524" s="1"/>
  <c r="K177" i="524"/>
  <c r="K119" i="524"/>
  <c r="K179" i="524"/>
  <c r="K137" i="524"/>
  <c r="L147" i="524"/>
  <c r="O147" i="524" s="1"/>
  <c r="P147" i="524" s="1"/>
  <c r="L122" i="524"/>
  <c r="O122" i="524" s="1"/>
  <c r="P122" i="524" s="1"/>
  <c r="L71" i="524"/>
  <c r="O71" i="524" s="1"/>
  <c r="P71" i="524" s="1"/>
  <c r="L51" i="524"/>
  <c r="O51" i="524" s="1"/>
  <c r="P51" i="524" s="1"/>
  <c r="K162" i="524"/>
  <c r="L154" i="524"/>
  <c r="O154" i="524" s="1"/>
  <c r="P154" i="524" s="1"/>
  <c r="L49" i="524"/>
  <c r="O49" i="524" s="1"/>
  <c r="P49" i="524" s="1"/>
  <c r="L77" i="524"/>
  <c r="O77" i="524" s="1"/>
  <c r="P77" i="524" s="1"/>
  <c r="L114" i="524"/>
  <c r="O114" i="524" s="1"/>
  <c r="P114" i="524" s="1"/>
  <c r="K142" i="524"/>
  <c r="L169" i="524"/>
  <c r="O169" i="524" s="1"/>
  <c r="P169" i="524" s="1"/>
  <c r="K99" i="524"/>
  <c r="K58" i="524"/>
  <c r="L184" i="524"/>
  <c r="L41" i="524"/>
  <c r="O41" i="524" s="1"/>
  <c r="P41" i="524" s="1"/>
  <c r="L60" i="524"/>
  <c r="O60" i="524" s="1"/>
  <c r="P60" i="524" s="1"/>
  <c r="L45" i="524"/>
  <c r="O45" i="524" s="1"/>
  <c r="P45" i="524" s="1"/>
  <c r="L46" i="524"/>
  <c r="O46" i="524" s="1"/>
  <c r="P46" i="524" s="1"/>
  <c r="L17" i="524"/>
  <c r="O17" i="524" s="1"/>
  <c r="P17" i="524" s="1"/>
  <c r="L157" i="524"/>
  <c r="O157" i="524" s="1"/>
  <c r="P157" i="524" s="1"/>
  <c r="L101" i="524"/>
  <c r="O101" i="524" s="1"/>
  <c r="P101" i="524" s="1"/>
  <c r="L86" i="524"/>
  <c r="O86" i="524" s="1"/>
  <c r="P86" i="524" s="1"/>
  <c r="L124" i="524"/>
  <c r="O124" i="524" s="1"/>
  <c r="P124" i="524" s="1"/>
  <c r="L134" i="524"/>
  <c r="O134" i="524" s="1"/>
  <c r="P134" i="524" s="1"/>
  <c r="L59" i="524"/>
  <c r="O59" i="524" s="1"/>
  <c r="P59" i="524" s="1"/>
  <c r="L186" i="524"/>
  <c r="L22" i="524"/>
  <c r="O22" i="524" s="1"/>
  <c r="P22" i="524" s="1"/>
  <c r="L27" i="524"/>
  <c r="O27" i="524" s="1"/>
  <c r="P27" i="524" s="1"/>
  <c r="L47" i="524"/>
  <c r="O47" i="524" s="1"/>
  <c r="P47" i="524" s="1"/>
  <c r="L39" i="524"/>
  <c r="O39" i="524" s="1"/>
  <c r="P39" i="524" s="1"/>
  <c r="L106" i="524"/>
  <c r="O106" i="524" s="1"/>
  <c r="P106" i="524" s="1"/>
  <c r="L148" i="524"/>
  <c r="O148" i="524" s="1"/>
  <c r="P148" i="524" s="1"/>
  <c r="L123" i="524"/>
  <c r="O123" i="524" s="1"/>
  <c r="P123" i="524" s="1"/>
  <c r="L80" i="524"/>
  <c r="O80" i="524" s="1"/>
  <c r="P80" i="524" s="1"/>
  <c r="L9" i="524"/>
  <c r="O9" i="524" s="1"/>
  <c r="P9" i="524" s="1"/>
  <c r="L69" i="524"/>
  <c r="O69" i="524" s="1"/>
  <c r="P69" i="524" s="1"/>
  <c r="L81" i="524"/>
  <c r="O81" i="524" s="1"/>
  <c r="P81" i="524" s="1"/>
  <c r="L113" i="524"/>
  <c r="O113" i="524" s="1"/>
  <c r="P113" i="524" s="1"/>
  <c r="L13" i="524"/>
  <c r="O13" i="524" s="1"/>
  <c r="P13" i="524" s="1"/>
  <c r="K93" i="524"/>
  <c r="K158" i="524"/>
  <c r="L188" i="524"/>
  <c r="L168" i="524"/>
  <c r="O168" i="524" s="1"/>
  <c r="P168" i="524" s="1"/>
  <c r="L131" i="524"/>
  <c r="O131" i="524" s="1"/>
  <c r="P131" i="524" s="1"/>
  <c r="L26" i="524"/>
  <c r="O26" i="524" s="1"/>
  <c r="P26" i="524" s="1"/>
  <c r="L10" i="524"/>
  <c r="O10" i="524" s="1"/>
  <c r="P10" i="524" s="1"/>
  <c r="L136" i="524"/>
  <c r="O136" i="524" s="1"/>
  <c r="P136" i="524" s="1"/>
  <c r="L161" i="524"/>
  <c r="O161" i="524" s="1"/>
  <c r="P161" i="524" s="1"/>
  <c r="L92" i="524"/>
  <c r="O92" i="524" s="1"/>
  <c r="P92" i="524" s="1"/>
  <c r="L85" i="524"/>
  <c r="O85" i="524" s="1"/>
  <c r="P85" i="524" s="1"/>
  <c r="L68" i="524"/>
  <c r="O68" i="524" s="1"/>
  <c r="P68" i="524" s="1"/>
  <c r="L163" i="524"/>
  <c r="O163" i="524" s="1"/>
  <c r="P163" i="524" s="1"/>
  <c r="L108" i="524"/>
  <c r="O108" i="524" s="1"/>
  <c r="P108" i="524" s="1"/>
  <c r="L187" i="524"/>
  <c r="L132" i="524"/>
  <c r="O132" i="524" s="1"/>
  <c r="P132" i="524" s="1"/>
  <c r="L56" i="524"/>
  <c r="O56" i="524" s="1"/>
  <c r="P56" i="524" s="1"/>
  <c r="L21" i="524"/>
  <c r="O21" i="524" s="1"/>
  <c r="P21" i="524" s="1"/>
  <c r="L181" i="524"/>
  <c r="O181" i="524" s="1"/>
  <c r="P181" i="524" s="1"/>
  <c r="L32" i="524"/>
  <c r="O32" i="524" s="1"/>
  <c r="P32" i="524" s="1"/>
  <c r="L66" i="524"/>
  <c r="O66" i="524" s="1"/>
  <c r="P66" i="524" s="1"/>
  <c r="L133" i="524"/>
  <c r="O133" i="524" s="1"/>
  <c r="P133" i="524" s="1"/>
  <c r="L143" i="524"/>
  <c r="O143" i="524" s="1"/>
  <c r="P143" i="524" s="1"/>
  <c r="L67" i="524"/>
  <c r="O67" i="524" s="1"/>
  <c r="P67" i="524" s="1"/>
  <c r="L61" i="524"/>
  <c r="O61" i="524" s="1"/>
  <c r="P61" i="524" s="1"/>
  <c r="L173" i="524"/>
  <c r="K110" i="524"/>
  <c r="L94" i="524"/>
  <c r="O94" i="524" s="1"/>
  <c r="P94" i="524" s="1"/>
  <c r="L97" i="524"/>
  <c r="O97" i="524" s="1"/>
  <c r="P97" i="524" s="1"/>
  <c r="L38" i="524"/>
  <c r="O38" i="524" s="1"/>
  <c r="P38" i="524" s="1"/>
  <c r="L140" i="524"/>
  <c r="O140" i="524" s="1"/>
  <c r="P140" i="524" s="1"/>
  <c r="L18" i="524"/>
  <c r="O18" i="524" s="1"/>
  <c r="P18" i="524" s="1"/>
  <c r="L44" i="524"/>
  <c r="O44" i="524" s="1"/>
  <c r="P44" i="524" s="1"/>
  <c r="L172" i="524"/>
  <c r="O172" i="524" s="1"/>
  <c r="P172" i="524" s="1"/>
  <c r="L34" i="524"/>
  <c r="O34" i="524" s="1"/>
  <c r="P34" i="524" s="1"/>
  <c r="L167" i="524"/>
  <c r="O167" i="524" s="1"/>
  <c r="P167" i="524" s="1"/>
  <c r="L82" i="524"/>
  <c r="O82" i="524" s="1"/>
  <c r="P82" i="524" s="1"/>
  <c r="L29" i="524"/>
  <c r="O29" i="524" s="1"/>
  <c r="P29" i="524" s="1"/>
  <c r="J189" i="524"/>
  <c r="G189" i="523"/>
  <c r="H189" i="523"/>
  <c r="I189" i="523"/>
  <c r="J189" i="523"/>
  <c r="K189" i="523"/>
  <c r="L189" i="523"/>
  <c r="M189" i="523"/>
  <c r="N189" i="523"/>
  <c r="O189" i="523"/>
  <c r="P189" i="523"/>
  <c r="Q189" i="523"/>
  <c r="F189" i="523"/>
  <c r="D189" i="523"/>
  <c r="L8" i="70"/>
  <c r="L9" i="70"/>
  <c r="L10" i="70"/>
  <c r="L11" i="70"/>
  <c r="L12" i="70"/>
  <c r="L13" i="70"/>
  <c r="L14" i="70"/>
  <c r="L15" i="70"/>
  <c r="L16" i="70"/>
  <c r="L17" i="70"/>
  <c r="L18" i="70"/>
  <c r="L19" i="70"/>
  <c r="L20" i="70"/>
  <c r="L21" i="70"/>
  <c r="L22" i="70"/>
  <c r="L23" i="70"/>
  <c r="L24" i="70"/>
  <c r="L25" i="70"/>
  <c r="L26" i="70"/>
  <c r="L27" i="70"/>
  <c r="L28" i="70"/>
  <c r="L29" i="70"/>
  <c r="L30" i="70"/>
  <c r="L4" i="70"/>
  <c r="L5" i="70"/>
  <c r="L6" i="70"/>
  <c r="L7" i="70"/>
  <c r="L2" i="70"/>
  <c r="C32" i="70"/>
  <c r="C31" i="70"/>
  <c r="I31" i="70"/>
  <c r="G31" i="70"/>
  <c r="F31" i="70"/>
  <c r="J6" i="70"/>
  <c r="G3" i="70"/>
  <c r="U205" i="520"/>
  <c r="U203" i="520"/>
  <c r="U201" i="520"/>
  <c r="O193" i="522"/>
  <c r="P193" i="522"/>
  <c r="O3" i="522"/>
  <c r="O4" i="522"/>
  <c r="O5" i="522"/>
  <c r="P5" i="522" s="1"/>
  <c r="O6" i="522"/>
  <c r="O7" i="522"/>
  <c r="O8" i="522"/>
  <c r="O9" i="522"/>
  <c r="O10" i="522"/>
  <c r="O11" i="522"/>
  <c r="O12" i="522"/>
  <c r="O13" i="522"/>
  <c r="O14" i="522"/>
  <c r="P14" i="522" s="1"/>
  <c r="O15" i="522"/>
  <c r="O16" i="522"/>
  <c r="O17" i="522"/>
  <c r="P17" i="522" s="1"/>
  <c r="O18" i="522"/>
  <c r="O19" i="522"/>
  <c r="O20" i="522"/>
  <c r="O21" i="522"/>
  <c r="P21" i="522" s="1"/>
  <c r="O22" i="522"/>
  <c r="O23" i="522"/>
  <c r="O24" i="522"/>
  <c r="O25" i="522"/>
  <c r="O26" i="522"/>
  <c r="O27" i="522"/>
  <c r="O28" i="522"/>
  <c r="O29" i="522"/>
  <c r="O30" i="522"/>
  <c r="O31" i="522"/>
  <c r="O32" i="522"/>
  <c r="O33" i="522"/>
  <c r="P33" i="522" s="1"/>
  <c r="O34" i="522"/>
  <c r="O35" i="522"/>
  <c r="O36" i="522"/>
  <c r="O37" i="522"/>
  <c r="P37" i="522" s="1"/>
  <c r="O38" i="522"/>
  <c r="O39" i="522"/>
  <c r="O40" i="522"/>
  <c r="O41" i="522"/>
  <c r="O42" i="522"/>
  <c r="O43" i="522"/>
  <c r="O44" i="522"/>
  <c r="O45" i="522"/>
  <c r="O46" i="522"/>
  <c r="O47" i="522"/>
  <c r="O48" i="522"/>
  <c r="O49" i="522"/>
  <c r="P49" i="522" s="1"/>
  <c r="O50" i="522"/>
  <c r="O51" i="522"/>
  <c r="O52" i="522"/>
  <c r="O53" i="522"/>
  <c r="P53" i="522" s="1"/>
  <c r="O54" i="522"/>
  <c r="O55" i="522"/>
  <c r="O56" i="522"/>
  <c r="O57" i="522"/>
  <c r="O58" i="522"/>
  <c r="O59" i="522"/>
  <c r="O60" i="522"/>
  <c r="O61" i="522"/>
  <c r="O62" i="522"/>
  <c r="P62" i="522" s="1"/>
  <c r="O63" i="522"/>
  <c r="O64" i="522"/>
  <c r="O65" i="522"/>
  <c r="P65" i="522" s="1"/>
  <c r="O66" i="522"/>
  <c r="O67" i="522"/>
  <c r="O68" i="522"/>
  <c r="O69" i="522"/>
  <c r="P69" i="522" s="1"/>
  <c r="O70" i="522"/>
  <c r="O71" i="522"/>
  <c r="O72" i="522"/>
  <c r="O73" i="522"/>
  <c r="O74" i="522"/>
  <c r="O75" i="522"/>
  <c r="O76" i="522"/>
  <c r="O77" i="522"/>
  <c r="O78" i="522"/>
  <c r="P78" i="522" s="1"/>
  <c r="O79" i="522"/>
  <c r="O80" i="522"/>
  <c r="O81" i="522"/>
  <c r="P81" i="522" s="1"/>
  <c r="O82" i="522"/>
  <c r="O83" i="522"/>
  <c r="O84" i="522"/>
  <c r="O85" i="522"/>
  <c r="P85" i="522" s="1"/>
  <c r="O86" i="522"/>
  <c r="O87" i="522"/>
  <c r="O88" i="522"/>
  <c r="O89" i="522"/>
  <c r="O90" i="522"/>
  <c r="O91" i="522"/>
  <c r="O92" i="522"/>
  <c r="O93" i="522"/>
  <c r="O94" i="522"/>
  <c r="P94" i="522" s="1"/>
  <c r="O95" i="522"/>
  <c r="O96" i="522"/>
  <c r="O97" i="522"/>
  <c r="P97" i="522" s="1"/>
  <c r="O98" i="522"/>
  <c r="O99" i="522"/>
  <c r="O100" i="522"/>
  <c r="O101" i="522"/>
  <c r="P101" i="522" s="1"/>
  <c r="O102" i="522"/>
  <c r="O103" i="522"/>
  <c r="O104" i="522"/>
  <c r="O105" i="522"/>
  <c r="O106" i="522"/>
  <c r="O107" i="522"/>
  <c r="O108" i="522"/>
  <c r="O109" i="522"/>
  <c r="O110" i="522"/>
  <c r="P110" i="522" s="1"/>
  <c r="O111" i="522"/>
  <c r="O112" i="522"/>
  <c r="O113" i="522"/>
  <c r="P113" i="522" s="1"/>
  <c r="O114" i="522"/>
  <c r="O115" i="522"/>
  <c r="O116" i="522"/>
  <c r="O117" i="522"/>
  <c r="P117" i="522" s="1"/>
  <c r="O118" i="522"/>
  <c r="O119" i="522"/>
  <c r="O120" i="522"/>
  <c r="O121" i="522"/>
  <c r="O122" i="522"/>
  <c r="O123" i="522"/>
  <c r="O124" i="522"/>
  <c r="O125" i="522"/>
  <c r="O126" i="522"/>
  <c r="P126" i="522" s="1"/>
  <c r="O127" i="522"/>
  <c r="O128" i="522"/>
  <c r="O129" i="522"/>
  <c r="P129" i="522" s="1"/>
  <c r="O130" i="522"/>
  <c r="O131" i="522"/>
  <c r="O132" i="522"/>
  <c r="O133" i="522"/>
  <c r="P133" i="522" s="1"/>
  <c r="O134" i="522"/>
  <c r="O135" i="522"/>
  <c r="O136" i="522"/>
  <c r="O137" i="522"/>
  <c r="O138" i="522"/>
  <c r="O139" i="522"/>
  <c r="O140" i="522"/>
  <c r="O141" i="522"/>
  <c r="O142" i="522"/>
  <c r="P142" i="522" s="1"/>
  <c r="O143" i="522"/>
  <c r="O144" i="522"/>
  <c r="O145" i="522"/>
  <c r="P145" i="522" s="1"/>
  <c r="O146" i="522"/>
  <c r="O147" i="522"/>
  <c r="O148" i="522"/>
  <c r="O149" i="522"/>
  <c r="P149" i="522" s="1"/>
  <c r="O150" i="522"/>
  <c r="O151" i="522"/>
  <c r="O152" i="522"/>
  <c r="O153" i="522"/>
  <c r="O154" i="522"/>
  <c r="O155" i="522"/>
  <c r="O156" i="522"/>
  <c r="P156" i="522" s="1"/>
  <c r="O157" i="522"/>
  <c r="O158" i="522"/>
  <c r="P158" i="522" s="1"/>
  <c r="O159" i="522"/>
  <c r="O160" i="522"/>
  <c r="O161" i="522"/>
  <c r="P161" i="522" s="1"/>
  <c r="O162" i="522"/>
  <c r="O163" i="522"/>
  <c r="O164" i="522"/>
  <c r="O165" i="522"/>
  <c r="P165" i="522" s="1"/>
  <c r="O166" i="522"/>
  <c r="O167" i="522"/>
  <c r="O168" i="522"/>
  <c r="O169" i="522"/>
  <c r="O170" i="522"/>
  <c r="O171" i="522"/>
  <c r="O172" i="522"/>
  <c r="O173" i="522"/>
  <c r="O174" i="522"/>
  <c r="P174" i="522" s="1"/>
  <c r="O175" i="522"/>
  <c r="O176" i="522"/>
  <c r="O177" i="522"/>
  <c r="P177" i="522" s="1"/>
  <c r="O178" i="522"/>
  <c r="O179" i="522"/>
  <c r="O180" i="522"/>
  <c r="O181" i="522"/>
  <c r="P181" i="522" s="1"/>
  <c r="O182" i="522"/>
  <c r="O183" i="522"/>
  <c r="O184" i="522"/>
  <c r="O185" i="522"/>
  <c r="O186" i="522"/>
  <c r="O187" i="522"/>
  <c r="O188" i="522"/>
  <c r="O189" i="522"/>
  <c r="O190" i="522"/>
  <c r="P190" i="522" s="1"/>
  <c r="O191" i="522"/>
  <c r="O192" i="522"/>
  <c r="O2" i="522"/>
  <c r="P2" i="522" s="1"/>
  <c r="P3" i="522"/>
  <c r="P4" i="522"/>
  <c r="P6" i="522"/>
  <c r="P7" i="522"/>
  <c r="P8" i="522"/>
  <c r="P9" i="522"/>
  <c r="P10" i="522"/>
  <c r="P11" i="522"/>
  <c r="P12" i="522"/>
  <c r="P13" i="522"/>
  <c r="P15" i="522"/>
  <c r="P16" i="522"/>
  <c r="P18" i="522"/>
  <c r="P19" i="522"/>
  <c r="P20" i="522"/>
  <c r="P22" i="522"/>
  <c r="P23" i="522"/>
  <c r="P24" i="522"/>
  <c r="P25" i="522"/>
  <c r="P26" i="522"/>
  <c r="P27" i="522"/>
  <c r="P28" i="522"/>
  <c r="P29" i="522"/>
  <c r="P30" i="522"/>
  <c r="P31" i="522"/>
  <c r="P32" i="522"/>
  <c r="P34" i="522"/>
  <c r="P35" i="522"/>
  <c r="P36" i="522"/>
  <c r="P38" i="522"/>
  <c r="P39" i="522"/>
  <c r="P40" i="522"/>
  <c r="P41" i="522"/>
  <c r="P42" i="522"/>
  <c r="P43" i="522"/>
  <c r="P44" i="522"/>
  <c r="P45" i="522"/>
  <c r="P46" i="522"/>
  <c r="P47" i="522"/>
  <c r="P48" i="522"/>
  <c r="P50" i="522"/>
  <c r="P51" i="522"/>
  <c r="P52" i="522"/>
  <c r="P54" i="522"/>
  <c r="P55" i="522"/>
  <c r="P56" i="522"/>
  <c r="P57" i="522"/>
  <c r="P58" i="522"/>
  <c r="P59" i="522"/>
  <c r="P60" i="522"/>
  <c r="P61" i="522"/>
  <c r="P63" i="522"/>
  <c r="P64" i="522"/>
  <c r="P66" i="522"/>
  <c r="P67" i="522"/>
  <c r="P68" i="522"/>
  <c r="P70" i="522"/>
  <c r="P71" i="522"/>
  <c r="P72" i="522"/>
  <c r="P73" i="522"/>
  <c r="P74" i="522"/>
  <c r="P75" i="522"/>
  <c r="P76" i="522"/>
  <c r="P77" i="522"/>
  <c r="P79" i="522"/>
  <c r="P80" i="522"/>
  <c r="P82" i="522"/>
  <c r="P83" i="522"/>
  <c r="P84" i="522"/>
  <c r="P86" i="522"/>
  <c r="P87" i="522"/>
  <c r="P88" i="522"/>
  <c r="P89" i="522"/>
  <c r="P90" i="522"/>
  <c r="P91" i="522"/>
  <c r="P92" i="522"/>
  <c r="P93" i="522"/>
  <c r="P95" i="522"/>
  <c r="P96" i="522"/>
  <c r="P98" i="522"/>
  <c r="P99" i="522"/>
  <c r="P100" i="522"/>
  <c r="P102" i="522"/>
  <c r="P103" i="522"/>
  <c r="P104" i="522"/>
  <c r="P105" i="522"/>
  <c r="P106" i="522"/>
  <c r="P107" i="522"/>
  <c r="P108" i="522"/>
  <c r="P109" i="522"/>
  <c r="P111" i="522"/>
  <c r="P112" i="522"/>
  <c r="P114" i="522"/>
  <c r="P115" i="522"/>
  <c r="P116" i="522"/>
  <c r="P118" i="522"/>
  <c r="P119" i="522"/>
  <c r="P120" i="522"/>
  <c r="P121" i="522"/>
  <c r="P122" i="522"/>
  <c r="P123" i="522"/>
  <c r="P124" i="522"/>
  <c r="P125" i="522"/>
  <c r="P127" i="522"/>
  <c r="P128" i="522"/>
  <c r="P130" i="522"/>
  <c r="P131" i="522"/>
  <c r="P132" i="522"/>
  <c r="P134" i="522"/>
  <c r="P135" i="522"/>
  <c r="P136" i="522"/>
  <c r="P137" i="522"/>
  <c r="P138" i="522"/>
  <c r="P139" i="522"/>
  <c r="P140" i="522"/>
  <c r="P141" i="522"/>
  <c r="P143" i="522"/>
  <c r="P144" i="522"/>
  <c r="P146" i="522"/>
  <c r="P147" i="522"/>
  <c r="P148" i="522"/>
  <c r="P150" i="522"/>
  <c r="P151" i="522"/>
  <c r="P152" i="522"/>
  <c r="P153" i="522"/>
  <c r="P154" i="522"/>
  <c r="P155" i="522"/>
  <c r="P157" i="522"/>
  <c r="P159" i="522"/>
  <c r="P160" i="522"/>
  <c r="P162" i="522"/>
  <c r="P163" i="522"/>
  <c r="P164" i="522"/>
  <c r="P166" i="522"/>
  <c r="P167" i="522"/>
  <c r="P168" i="522"/>
  <c r="P169" i="522"/>
  <c r="P170" i="522"/>
  <c r="P171" i="522"/>
  <c r="P172" i="522"/>
  <c r="P173" i="522"/>
  <c r="P175" i="522"/>
  <c r="P176" i="522"/>
  <c r="P178" i="522"/>
  <c r="P179" i="522"/>
  <c r="P180" i="522"/>
  <c r="P182" i="522"/>
  <c r="P183" i="522"/>
  <c r="P184" i="522"/>
  <c r="P185" i="522"/>
  <c r="P186" i="522"/>
  <c r="P187" i="522"/>
  <c r="P188" i="522"/>
  <c r="P189" i="522"/>
  <c r="P191" i="522"/>
  <c r="P192" i="522"/>
  <c r="N189" i="522"/>
  <c r="N190" i="522"/>
  <c r="N191" i="522"/>
  <c r="N192" i="522"/>
  <c r="N188" i="522"/>
  <c r="L193" i="522"/>
  <c r="L3" i="522"/>
  <c r="L4" i="522"/>
  <c r="L5" i="522"/>
  <c r="L6" i="522"/>
  <c r="L7" i="522"/>
  <c r="L8" i="522"/>
  <c r="L9" i="522"/>
  <c r="L10" i="522"/>
  <c r="L11" i="522"/>
  <c r="L12" i="522"/>
  <c r="L13" i="522"/>
  <c r="L14" i="522"/>
  <c r="L15" i="522"/>
  <c r="L16" i="522"/>
  <c r="L17" i="522"/>
  <c r="L18" i="522"/>
  <c r="L19" i="522"/>
  <c r="L20" i="522"/>
  <c r="L21" i="522"/>
  <c r="L22" i="522"/>
  <c r="L23" i="522"/>
  <c r="L24" i="522"/>
  <c r="L25" i="522"/>
  <c r="L26" i="522"/>
  <c r="L27" i="522"/>
  <c r="L28" i="522"/>
  <c r="L29" i="522"/>
  <c r="L30" i="522"/>
  <c r="L31" i="522"/>
  <c r="L32" i="522"/>
  <c r="L33" i="522"/>
  <c r="L34" i="522"/>
  <c r="L35" i="522"/>
  <c r="L36" i="522"/>
  <c r="L37" i="522"/>
  <c r="L38" i="522"/>
  <c r="L39" i="522"/>
  <c r="L40" i="522"/>
  <c r="L41" i="522"/>
  <c r="L42" i="522"/>
  <c r="L43" i="522"/>
  <c r="L44" i="522"/>
  <c r="L45" i="522"/>
  <c r="L46" i="522"/>
  <c r="L47" i="522"/>
  <c r="L48" i="522"/>
  <c r="L49" i="522"/>
  <c r="L50" i="522"/>
  <c r="L51" i="522"/>
  <c r="L52" i="522"/>
  <c r="L53" i="522"/>
  <c r="L54" i="522"/>
  <c r="L55" i="522"/>
  <c r="L56" i="522"/>
  <c r="L57" i="522"/>
  <c r="L58" i="522"/>
  <c r="L59" i="522"/>
  <c r="L60" i="522"/>
  <c r="L61" i="522"/>
  <c r="L62" i="522"/>
  <c r="L63" i="522"/>
  <c r="L64" i="522"/>
  <c r="L65" i="522"/>
  <c r="L66" i="522"/>
  <c r="L67" i="522"/>
  <c r="L68" i="522"/>
  <c r="L69" i="522"/>
  <c r="L70" i="522"/>
  <c r="L71" i="522"/>
  <c r="L72" i="522"/>
  <c r="L73" i="522"/>
  <c r="L74" i="522"/>
  <c r="L75" i="522"/>
  <c r="L76" i="522"/>
  <c r="L77" i="522"/>
  <c r="L78" i="522"/>
  <c r="L79" i="522"/>
  <c r="L80" i="522"/>
  <c r="L81" i="522"/>
  <c r="L82" i="522"/>
  <c r="L83" i="522"/>
  <c r="L84" i="522"/>
  <c r="L85" i="522"/>
  <c r="L86" i="522"/>
  <c r="L87" i="522"/>
  <c r="L88" i="522"/>
  <c r="L89" i="522"/>
  <c r="L90" i="522"/>
  <c r="L91" i="522"/>
  <c r="L92" i="522"/>
  <c r="L93" i="522"/>
  <c r="L94" i="522"/>
  <c r="L95" i="522"/>
  <c r="L96" i="522"/>
  <c r="L97" i="522"/>
  <c r="L98" i="522"/>
  <c r="L99" i="522"/>
  <c r="L100" i="522"/>
  <c r="L101" i="522"/>
  <c r="L102" i="522"/>
  <c r="L103" i="522"/>
  <c r="L104" i="522"/>
  <c r="L105" i="522"/>
  <c r="L106" i="522"/>
  <c r="L107" i="522"/>
  <c r="L108" i="522"/>
  <c r="L109" i="522"/>
  <c r="L110" i="522"/>
  <c r="L111" i="522"/>
  <c r="L112" i="522"/>
  <c r="L113" i="522"/>
  <c r="L114" i="522"/>
  <c r="L115" i="522"/>
  <c r="L116" i="522"/>
  <c r="L117" i="522"/>
  <c r="L118" i="522"/>
  <c r="L119" i="522"/>
  <c r="L120" i="522"/>
  <c r="L121" i="522"/>
  <c r="L122" i="522"/>
  <c r="L123" i="522"/>
  <c r="L124" i="522"/>
  <c r="L125" i="522"/>
  <c r="L126" i="522"/>
  <c r="L127" i="522"/>
  <c r="L128" i="522"/>
  <c r="L129" i="522"/>
  <c r="L130" i="522"/>
  <c r="L131" i="522"/>
  <c r="L132" i="522"/>
  <c r="L133" i="522"/>
  <c r="L134" i="522"/>
  <c r="L135" i="522"/>
  <c r="L136" i="522"/>
  <c r="L137" i="522"/>
  <c r="L138" i="522"/>
  <c r="L139" i="522"/>
  <c r="L140" i="522"/>
  <c r="L141" i="522"/>
  <c r="L142" i="522"/>
  <c r="L143" i="522"/>
  <c r="L144" i="522"/>
  <c r="L145" i="522"/>
  <c r="L146" i="522"/>
  <c r="L147" i="522"/>
  <c r="L148" i="522"/>
  <c r="L149" i="522"/>
  <c r="L150" i="522"/>
  <c r="L151" i="522"/>
  <c r="L152" i="522"/>
  <c r="L153" i="522"/>
  <c r="L154" i="522"/>
  <c r="L155" i="522"/>
  <c r="L156" i="522"/>
  <c r="L157" i="522"/>
  <c r="L158" i="522"/>
  <c r="L159" i="522"/>
  <c r="L160" i="522"/>
  <c r="L161" i="522"/>
  <c r="L162" i="522"/>
  <c r="L163" i="522"/>
  <c r="L164" i="522"/>
  <c r="L165" i="522"/>
  <c r="L166" i="522"/>
  <c r="L167" i="522"/>
  <c r="L168" i="522"/>
  <c r="L169" i="522"/>
  <c r="L170" i="522"/>
  <c r="L171" i="522"/>
  <c r="L172" i="522"/>
  <c r="L173" i="522"/>
  <c r="L174" i="522"/>
  <c r="L175" i="522"/>
  <c r="L176" i="522"/>
  <c r="L177" i="522"/>
  <c r="L178" i="522"/>
  <c r="L179" i="522"/>
  <c r="L180" i="522"/>
  <c r="L181" i="522"/>
  <c r="L182" i="522"/>
  <c r="L183" i="522"/>
  <c r="L184" i="522"/>
  <c r="L185" i="522"/>
  <c r="L186" i="522"/>
  <c r="L187" i="522"/>
  <c r="L188" i="522"/>
  <c r="L189" i="522"/>
  <c r="L190" i="522"/>
  <c r="L191" i="522"/>
  <c r="L192" i="522"/>
  <c r="L2" i="522"/>
  <c r="K14" i="522"/>
  <c r="K30" i="522"/>
  <c r="K80" i="522"/>
  <c r="K90" i="522"/>
  <c r="K93" i="522"/>
  <c r="K94" i="522"/>
  <c r="K95" i="522"/>
  <c r="K96" i="522"/>
  <c r="K103" i="522"/>
  <c r="K107" i="522"/>
  <c r="K108" i="522"/>
  <c r="K109" i="522"/>
  <c r="K110" i="522"/>
  <c r="K111" i="522"/>
  <c r="K112" i="522"/>
  <c r="K119" i="522"/>
  <c r="K123" i="522"/>
  <c r="K124" i="522"/>
  <c r="K125" i="522"/>
  <c r="K126" i="522"/>
  <c r="K127" i="522"/>
  <c r="K128" i="522"/>
  <c r="K134" i="522"/>
  <c r="K139" i="522"/>
  <c r="K140" i="522"/>
  <c r="K141" i="522"/>
  <c r="K142" i="522"/>
  <c r="K143" i="522"/>
  <c r="K144" i="522"/>
  <c r="K151" i="522"/>
  <c r="K155" i="522"/>
  <c r="K156" i="522"/>
  <c r="K157" i="522"/>
  <c r="K158" i="522"/>
  <c r="K159" i="522"/>
  <c r="K160" i="522"/>
  <c r="K167" i="522"/>
  <c r="K171" i="522"/>
  <c r="K172" i="522"/>
  <c r="K173" i="522"/>
  <c r="K174" i="522"/>
  <c r="K175" i="522"/>
  <c r="K176" i="522"/>
  <c r="K183" i="522"/>
  <c r="K187" i="522"/>
  <c r="K188" i="522"/>
  <c r="K189" i="522"/>
  <c r="K190" i="522"/>
  <c r="K191" i="522"/>
  <c r="K192" i="522"/>
  <c r="H200" i="522"/>
  <c r="J3" i="522"/>
  <c r="K3" i="522" s="1"/>
  <c r="J4" i="522"/>
  <c r="K4" i="522" s="1"/>
  <c r="J5" i="522"/>
  <c r="K5" i="522" s="1"/>
  <c r="J6" i="522"/>
  <c r="K6" i="522" s="1"/>
  <c r="J7" i="522"/>
  <c r="K7" i="522" s="1"/>
  <c r="J8" i="522"/>
  <c r="K8" i="522" s="1"/>
  <c r="J9" i="522"/>
  <c r="K9" i="522" s="1"/>
  <c r="J10" i="522"/>
  <c r="K10" i="522" s="1"/>
  <c r="J11" i="522"/>
  <c r="K11" i="522" s="1"/>
  <c r="J12" i="522"/>
  <c r="K12" i="522" s="1"/>
  <c r="J13" i="522"/>
  <c r="K13" i="522" s="1"/>
  <c r="J14" i="522"/>
  <c r="J15" i="522"/>
  <c r="K15" i="522" s="1"/>
  <c r="J16" i="522"/>
  <c r="K16" i="522" s="1"/>
  <c r="J17" i="522"/>
  <c r="K17" i="522" s="1"/>
  <c r="J18" i="522"/>
  <c r="K18" i="522" s="1"/>
  <c r="J19" i="522"/>
  <c r="K19" i="522" s="1"/>
  <c r="J20" i="522"/>
  <c r="K20" i="522" s="1"/>
  <c r="J21" i="522"/>
  <c r="K21" i="522" s="1"/>
  <c r="J22" i="522"/>
  <c r="K22" i="522" s="1"/>
  <c r="J23" i="522"/>
  <c r="K23" i="522" s="1"/>
  <c r="J24" i="522"/>
  <c r="K24" i="522" s="1"/>
  <c r="J25" i="522"/>
  <c r="K25" i="522" s="1"/>
  <c r="J26" i="522"/>
  <c r="K26" i="522" s="1"/>
  <c r="J27" i="522"/>
  <c r="K27" i="522" s="1"/>
  <c r="J28" i="522"/>
  <c r="K28" i="522" s="1"/>
  <c r="J29" i="522"/>
  <c r="K29" i="522" s="1"/>
  <c r="J30" i="522"/>
  <c r="J31" i="522"/>
  <c r="K31" i="522" s="1"/>
  <c r="J32" i="522"/>
  <c r="K32" i="522" s="1"/>
  <c r="J33" i="522"/>
  <c r="K33" i="522" s="1"/>
  <c r="J34" i="522"/>
  <c r="K34" i="522" s="1"/>
  <c r="J35" i="522"/>
  <c r="K35" i="522" s="1"/>
  <c r="J36" i="522"/>
  <c r="K36" i="522" s="1"/>
  <c r="J37" i="522"/>
  <c r="K37" i="522" s="1"/>
  <c r="J38" i="522"/>
  <c r="K38" i="522" s="1"/>
  <c r="J39" i="522"/>
  <c r="K39" i="522" s="1"/>
  <c r="J40" i="522"/>
  <c r="K40" i="522" s="1"/>
  <c r="J41" i="522"/>
  <c r="K41" i="522" s="1"/>
  <c r="J42" i="522"/>
  <c r="K42" i="522" s="1"/>
  <c r="J43" i="522"/>
  <c r="K43" i="522" s="1"/>
  <c r="J44" i="522"/>
  <c r="K44" i="522" s="1"/>
  <c r="J45" i="522"/>
  <c r="K45" i="522" s="1"/>
  <c r="J46" i="522"/>
  <c r="K46" i="522" s="1"/>
  <c r="J47" i="522"/>
  <c r="K47" i="522" s="1"/>
  <c r="J48" i="522"/>
  <c r="K48" i="522" s="1"/>
  <c r="J49" i="522"/>
  <c r="K49" i="522" s="1"/>
  <c r="J50" i="522"/>
  <c r="K50" i="522" s="1"/>
  <c r="J51" i="522"/>
  <c r="K51" i="522" s="1"/>
  <c r="J52" i="522"/>
  <c r="K52" i="522" s="1"/>
  <c r="J53" i="522"/>
  <c r="K53" i="522" s="1"/>
  <c r="J54" i="522"/>
  <c r="K54" i="522" s="1"/>
  <c r="J55" i="522"/>
  <c r="K55" i="522" s="1"/>
  <c r="J56" i="522"/>
  <c r="K56" i="522" s="1"/>
  <c r="J57" i="522"/>
  <c r="K57" i="522" s="1"/>
  <c r="J58" i="522"/>
  <c r="K58" i="522" s="1"/>
  <c r="J59" i="522"/>
  <c r="K59" i="522" s="1"/>
  <c r="J60" i="522"/>
  <c r="K60" i="522" s="1"/>
  <c r="J61" i="522"/>
  <c r="K61" i="522" s="1"/>
  <c r="J62" i="522"/>
  <c r="K62" i="522" s="1"/>
  <c r="J63" i="522"/>
  <c r="K63" i="522" s="1"/>
  <c r="J64" i="522"/>
  <c r="K64" i="522" s="1"/>
  <c r="J65" i="522"/>
  <c r="K65" i="522" s="1"/>
  <c r="J66" i="522"/>
  <c r="K66" i="522" s="1"/>
  <c r="J67" i="522"/>
  <c r="K67" i="522" s="1"/>
  <c r="J68" i="522"/>
  <c r="K68" i="522" s="1"/>
  <c r="J69" i="522"/>
  <c r="K69" i="522" s="1"/>
  <c r="J70" i="522"/>
  <c r="K70" i="522" s="1"/>
  <c r="J71" i="522"/>
  <c r="K71" i="522" s="1"/>
  <c r="J72" i="522"/>
  <c r="K72" i="522" s="1"/>
  <c r="J73" i="522"/>
  <c r="K73" i="522" s="1"/>
  <c r="J74" i="522"/>
  <c r="K74" i="522" s="1"/>
  <c r="J75" i="522"/>
  <c r="K75" i="522" s="1"/>
  <c r="J76" i="522"/>
  <c r="K76" i="522" s="1"/>
  <c r="J77" i="522"/>
  <c r="K77" i="522" s="1"/>
  <c r="J78" i="522"/>
  <c r="K78" i="522" s="1"/>
  <c r="J79" i="522"/>
  <c r="K79" i="522" s="1"/>
  <c r="J81" i="522"/>
  <c r="K81" i="522" s="1"/>
  <c r="J82" i="522"/>
  <c r="K82" i="522" s="1"/>
  <c r="J83" i="522"/>
  <c r="K83" i="522" s="1"/>
  <c r="J84" i="522"/>
  <c r="K84" i="522" s="1"/>
  <c r="J85" i="522"/>
  <c r="K85" i="522" s="1"/>
  <c r="J86" i="522"/>
  <c r="K86" i="522" s="1"/>
  <c r="J87" i="522"/>
  <c r="K87" i="522" s="1"/>
  <c r="J88" i="522"/>
  <c r="K88" i="522" s="1"/>
  <c r="J89" i="522"/>
  <c r="K89" i="522" s="1"/>
  <c r="J90" i="522"/>
  <c r="J91" i="522"/>
  <c r="K91" i="522" s="1"/>
  <c r="J92" i="522"/>
  <c r="K92" i="522" s="1"/>
  <c r="J93" i="522"/>
  <c r="J94" i="522"/>
  <c r="J95" i="522"/>
  <c r="J96" i="522"/>
  <c r="J97" i="522"/>
  <c r="K97" i="522" s="1"/>
  <c r="J98" i="522"/>
  <c r="K98" i="522" s="1"/>
  <c r="J99" i="522"/>
  <c r="K99" i="522" s="1"/>
  <c r="J100" i="522"/>
  <c r="K100" i="522" s="1"/>
  <c r="J101" i="522"/>
  <c r="K101" i="522" s="1"/>
  <c r="J102" i="522"/>
  <c r="K102" i="522" s="1"/>
  <c r="J104" i="522"/>
  <c r="K104" i="522" s="1"/>
  <c r="J105" i="522"/>
  <c r="K105" i="522" s="1"/>
  <c r="J106" i="522"/>
  <c r="K106" i="522" s="1"/>
  <c r="J107" i="522"/>
  <c r="J108" i="522"/>
  <c r="J109" i="522"/>
  <c r="J110" i="522"/>
  <c r="J111" i="522"/>
  <c r="J112" i="522"/>
  <c r="J113" i="522"/>
  <c r="K113" i="522" s="1"/>
  <c r="J114" i="522"/>
  <c r="K114" i="522" s="1"/>
  <c r="J115" i="522"/>
  <c r="K115" i="522" s="1"/>
  <c r="J116" i="522"/>
  <c r="K116" i="522" s="1"/>
  <c r="J117" i="522"/>
  <c r="K117" i="522" s="1"/>
  <c r="J118" i="522"/>
  <c r="K118" i="522" s="1"/>
  <c r="J120" i="522"/>
  <c r="K120" i="522" s="1"/>
  <c r="J121" i="522"/>
  <c r="K121" i="522" s="1"/>
  <c r="J122" i="522"/>
  <c r="K122" i="522" s="1"/>
  <c r="J123" i="522"/>
  <c r="J124" i="522"/>
  <c r="J125" i="522"/>
  <c r="J126" i="522"/>
  <c r="J127" i="522"/>
  <c r="J128" i="522"/>
  <c r="J129" i="522"/>
  <c r="K129" i="522" s="1"/>
  <c r="J130" i="522"/>
  <c r="K130" i="522" s="1"/>
  <c r="J131" i="522"/>
  <c r="K131" i="522" s="1"/>
  <c r="J132" i="522"/>
  <c r="K132" i="522" s="1"/>
  <c r="J133" i="522"/>
  <c r="K133" i="522" s="1"/>
  <c r="J134" i="522"/>
  <c r="J135" i="522"/>
  <c r="K135" i="522" s="1"/>
  <c r="J136" i="522"/>
  <c r="K136" i="522" s="1"/>
  <c r="J137" i="522"/>
  <c r="K137" i="522" s="1"/>
  <c r="J138" i="522"/>
  <c r="K138" i="522" s="1"/>
  <c r="J139" i="522"/>
  <c r="J140" i="522"/>
  <c r="J142" i="522"/>
  <c r="J143" i="522"/>
  <c r="J144" i="522"/>
  <c r="J145" i="522"/>
  <c r="K145" i="522" s="1"/>
  <c r="J146" i="522"/>
  <c r="K146" i="522" s="1"/>
  <c r="J147" i="522"/>
  <c r="K147" i="522" s="1"/>
  <c r="J148" i="522"/>
  <c r="K148" i="522" s="1"/>
  <c r="J149" i="522"/>
  <c r="K149" i="522" s="1"/>
  <c r="J150" i="522"/>
  <c r="K150" i="522" s="1"/>
  <c r="J151" i="522"/>
  <c r="J152" i="522"/>
  <c r="K152" i="522" s="1"/>
  <c r="J153" i="522"/>
  <c r="K153" i="522" s="1"/>
  <c r="J154" i="522"/>
  <c r="K154" i="522" s="1"/>
  <c r="J155" i="522"/>
  <c r="J156" i="522"/>
  <c r="J157" i="522"/>
  <c r="J158" i="522"/>
  <c r="J159" i="522"/>
  <c r="J160" i="522"/>
  <c r="J161" i="522"/>
  <c r="K161" i="522" s="1"/>
  <c r="J162" i="522"/>
  <c r="K162" i="522" s="1"/>
  <c r="J163" i="522"/>
  <c r="K163" i="522" s="1"/>
  <c r="J164" i="522"/>
  <c r="K164" i="522" s="1"/>
  <c r="J165" i="522"/>
  <c r="K165" i="522" s="1"/>
  <c r="J166" i="522"/>
  <c r="K166" i="522" s="1"/>
  <c r="J167" i="522"/>
  <c r="J168" i="522"/>
  <c r="K168" i="522" s="1"/>
  <c r="J169" i="522"/>
  <c r="K169" i="522" s="1"/>
  <c r="J170" i="522"/>
  <c r="K170" i="522" s="1"/>
  <c r="J171" i="522"/>
  <c r="J172" i="522"/>
  <c r="J173" i="522"/>
  <c r="J174" i="522"/>
  <c r="J175" i="522"/>
  <c r="J176" i="522"/>
  <c r="J177" i="522"/>
  <c r="K177" i="522" s="1"/>
  <c r="J178" i="522"/>
  <c r="K178" i="522" s="1"/>
  <c r="J179" i="522"/>
  <c r="K179" i="522" s="1"/>
  <c r="J180" i="522"/>
  <c r="K180" i="522" s="1"/>
  <c r="J181" i="522"/>
  <c r="K181" i="522" s="1"/>
  <c r="J182" i="522"/>
  <c r="K182" i="522" s="1"/>
  <c r="J183" i="522"/>
  <c r="J184" i="522"/>
  <c r="K184" i="522" s="1"/>
  <c r="J185" i="522"/>
  <c r="K185" i="522" s="1"/>
  <c r="J186" i="522"/>
  <c r="K186" i="522" s="1"/>
  <c r="J187" i="522"/>
  <c r="J188" i="522"/>
  <c r="J189" i="522"/>
  <c r="J190" i="522"/>
  <c r="J191" i="522"/>
  <c r="J192" i="522"/>
  <c r="J2" i="522"/>
  <c r="K2" i="522" s="1"/>
  <c r="K193" i="522" s="1"/>
  <c r="I193" i="522"/>
  <c r="G193" i="522"/>
  <c r="H193" i="522"/>
  <c r="M193" i="522"/>
  <c r="N193" i="522"/>
  <c r="F193" i="522"/>
  <c r="D193" i="522"/>
  <c r="D197" i="522" s="1"/>
  <c r="U3" i="521"/>
  <c r="U4" i="521"/>
  <c r="U5" i="521"/>
  <c r="U6" i="521"/>
  <c r="U7" i="521"/>
  <c r="U8" i="521"/>
  <c r="U9" i="521"/>
  <c r="U10" i="521"/>
  <c r="U11" i="521"/>
  <c r="U12" i="521"/>
  <c r="U13" i="521"/>
  <c r="U14" i="521"/>
  <c r="U15" i="521"/>
  <c r="U16" i="521"/>
  <c r="U17" i="521"/>
  <c r="U18" i="521"/>
  <c r="U19" i="521"/>
  <c r="U20" i="521"/>
  <c r="U21" i="521"/>
  <c r="U22" i="521"/>
  <c r="U23" i="521"/>
  <c r="U24" i="521"/>
  <c r="U25" i="521"/>
  <c r="U26" i="521"/>
  <c r="U27" i="521"/>
  <c r="U28" i="521"/>
  <c r="U29" i="521"/>
  <c r="U30" i="521"/>
  <c r="U31" i="521"/>
  <c r="U32" i="521"/>
  <c r="U33" i="521"/>
  <c r="U34" i="521"/>
  <c r="U35" i="521"/>
  <c r="U36" i="521"/>
  <c r="U37" i="521"/>
  <c r="U38" i="521"/>
  <c r="U39" i="521"/>
  <c r="U40" i="521"/>
  <c r="U41" i="521"/>
  <c r="U42" i="521"/>
  <c r="U43" i="521"/>
  <c r="U44" i="521"/>
  <c r="U45" i="521"/>
  <c r="U46" i="521"/>
  <c r="U47" i="521"/>
  <c r="U48" i="521"/>
  <c r="U49" i="521"/>
  <c r="U50" i="521"/>
  <c r="U51" i="521"/>
  <c r="U52" i="521"/>
  <c r="U53" i="521"/>
  <c r="U54" i="521"/>
  <c r="U55" i="521"/>
  <c r="U56" i="521"/>
  <c r="U57" i="521"/>
  <c r="U58" i="521"/>
  <c r="U59" i="521"/>
  <c r="U60" i="521"/>
  <c r="U61" i="521"/>
  <c r="U62" i="521"/>
  <c r="U63" i="521"/>
  <c r="U64" i="521"/>
  <c r="U65" i="521"/>
  <c r="U66" i="521"/>
  <c r="U67" i="521"/>
  <c r="U68" i="521"/>
  <c r="U69" i="521"/>
  <c r="U70" i="521"/>
  <c r="U71" i="521"/>
  <c r="U72" i="521"/>
  <c r="U73" i="521"/>
  <c r="U74" i="521"/>
  <c r="U75" i="521"/>
  <c r="U76" i="521"/>
  <c r="U77" i="521"/>
  <c r="U78" i="521"/>
  <c r="U79" i="521"/>
  <c r="U80" i="521"/>
  <c r="U81" i="521"/>
  <c r="U82" i="521"/>
  <c r="U83" i="521"/>
  <c r="U84" i="521"/>
  <c r="U85" i="521"/>
  <c r="U86" i="521"/>
  <c r="U87" i="521"/>
  <c r="U88" i="521"/>
  <c r="U89" i="521"/>
  <c r="U90" i="521"/>
  <c r="U91" i="521"/>
  <c r="U92" i="521"/>
  <c r="U93" i="521"/>
  <c r="U94" i="521"/>
  <c r="U96" i="521"/>
  <c r="U97" i="521"/>
  <c r="U98" i="521"/>
  <c r="U99" i="521"/>
  <c r="U100" i="521"/>
  <c r="U101" i="521"/>
  <c r="U102" i="521"/>
  <c r="U103" i="521"/>
  <c r="U104" i="521"/>
  <c r="U105" i="521"/>
  <c r="U106" i="521"/>
  <c r="U107" i="521"/>
  <c r="U108" i="521"/>
  <c r="U109" i="521"/>
  <c r="U110" i="521"/>
  <c r="U111" i="521"/>
  <c r="U112" i="521"/>
  <c r="U113" i="521"/>
  <c r="U114" i="521"/>
  <c r="U115" i="521"/>
  <c r="U116" i="521"/>
  <c r="U117" i="521"/>
  <c r="U118" i="521"/>
  <c r="U119" i="521"/>
  <c r="U120" i="521"/>
  <c r="U121" i="521"/>
  <c r="U122" i="521"/>
  <c r="U123" i="521"/>
  <c r="U124" i="521"/>
  <c r="U125" i="521"/>
  <c r="U126" i="521"/>
  <c r="U127" i="521"/>
  <c r="U128" i="521"/>
  <c r="U129" i="521"/>
  <c r="U130" i="521"/>
  <c r="U131" i="521"/>
  <c r="U132" i="521"/>
  <c r="U133" i="521"/>
  <c r="U134" i="521"/>
  <c r="U135" i="521"/>
  <c r="U136" i="521"/>
  <c r="U137" i="521"/>
  <c r="U138" i="521"/>
  <c r="U139" i="521"/>
  <c r="U140" i="521"/>
  <c r="U141" i="521"/>
  <c r="U142" i="521"/>
  <c r="U143" i="521"/>
  <c r="U144" i="521"/>
  <c r="U145" i="521"/>
  <c r="U146" i="521"/>
  <c r="U147" i="521"/>
  <c r="U148" i="521"/>
  <c r="U149" i="521"/>
  <c r="U150" i="521"/>
  <c r="U151" i="521"/>
  <c r="U152" i="521"/>
  <c r="U153" i="521"/>
  <c r="U155" i="521"/>
  <c r="U156" i="521"/>
  <c r="U157" i="521"/>
  <c r="U158" i="521"/>
  <c r="U159" i="521"/>
  <c r="U160" i="521"/>
  <c r="U161" i="521"/>
  <c r="U162" i="521"/>
  <c r="U163" i="521"/>
  <c r="U164" i="521"/>
  <c r="U165" i="521"/>
  <c r="U166" i="521"/>
  <c r="U167" i="521"/>
  <c r="U168" i="521"/>
  <c r="U169" i="521"/>
  <c r="U170" i="521"/>
  <c r="U171" i="521"/>
  <c r="U172" i="521"/>
  <c r="U173" i="521"/>
  <c r="U174" i="521"/>
  <c r="U175" i="521"/>
  <c r="U176" i="521"/>
  <c r="U177" i="521"/>
  <c r="U178" i="521"/>
  <c r="U179" i="521"/>
  <c r="U180" i="521"/>
  <c r="U181" i="521"/>
  <c r="U182" i="521"/>
  <c r="U183" i="521"/>
  <c r="U184" i="521"/>
  <c r="U185" i="521"/>
  <c r="U186" i="521"/>
  <c r="U187" i="521"/>
  <c r="U188" i="521"/>
  <c r="U189" i="521"/>
  <c r="U190" i="521"/>
  <c r="U191" i="521"/>
  <c r="U192" i="521"/>
  <c r="U2" i="521"/>
  <c r="T176" i="521"/>
  <c r="T109" i="521"/>
  <c r="T82" i="521"/>
  <c r="T60" i="521"/>
  <c r="T167" i="521"/>
  <c r="T110" i="521"/>
  <c r="T16" i="521"/>
  <c r="T153" i="521"/>
  <c r="T155" i="521"/>
  <c r="T38" i="521"/>
  <c r="T113" i="521"/>
  <c r="T132" i="521"/>
  <c r="T7" i="521"/>
  <c r="T73" i="521"/>
  <c r="T163" i="521"/>
  <c r="T30" i="521"/>
  <c r="T62" i="521"/>
  <c r="T166" i="521"/>
  <c r="T70" i="521"/>
  <c r="T136" i="521"/>
  <c r="T108" i="521"/>
  <c r="T183" i="521"/>
  <c r="T89" i="521"/>
  <c r="T101" i="521"/>
  <c r="T5" i="521"/>
  <c r="T3" i="521"/>
  <c r="T181" i="521"/>
  <c r="T13" i="521"/>
  <c r="T31" i="521"/>
  <c r="T127" i="521"/>
  <c r="T161" i="521"/>
  <c r="T83" i="521"/>
  <c r="T68" i="521"/>
  <c r="T20" i="521"/>
  <c r="T69" i="521"/>
  <c r="T9" i="521"/>
  <c r="T126" i="521"/>
  <c r="T115" i="521"/>
  <c r="T52" i="521"/>
  <c r="T54" i="521"/>
  <c r="T58" i="521"/>
  <c r="T90" i="521"/>
  <c r="T85" i="521"/>
  <c r="T25" i="521"/>
  <c r="T140" i="521"/>
  <c r="T106" i="521"/>
  <c r="T26" i="521"/>
  <c r="T43" i="521"/>
  <c r="T170" i="521"/>
  <c r="T147" i="521"/>
  <c r="T86" i="521"/>
  <c r="T81" i="521"/>
  <c r="T87" i="521"/>
  <c r="T64" i="521"/>
  <c r="T8" i="521"/>
  <c r="T56" i="521"/>
  <c r="T34" i="521"/>
  <c r="T92" i="521"/>
  <c r="T55" i="521"/>
  <c r="T179" i="521"/>
  <c r="T96" i="521"/>
  <c r="T146" i="521"/>
  <c r="T122" i="521"/>
  <c r="T174" i="521"/>
  <c r="T35" i="521"/>
  <c r="T135" i="521"/>
  <c r="T93" i="521"/>
  <c r="T125" i="521"/>
  <c r="T102" i="521"/>
  <c r="T78" i="521"/>
  <c r="T72" i="521"/>
  <c r="T145" i="521"/>
  <c r="T130" i="521"/>
  <c r="T76" i="521"/>
  <c r="T24" i="521"/>
  <c r="T6" i="521"/>
  <c r="T178" i="521"/>
  <c r="T173" i="521"/>
  <c r="T169" i="521"/>
  <c r="T59" i="521"/>
  <c r="T175" i="521"/>
  <c r="T67" i="521"/>
  <c r="T164" i="521"/>
  <c r="T152" i="521"/>
  <c r="T160" i="521"/>
  <c r="T165" i="521"/>
  <c r="T182" i="521"/>
  <c r="T131" i="521"/>
  <c r="T99" i="521"/>
  <c r="T14" i="521"/>
  <c r="T177" i="521"/>
  <c r="T156" i="521"/>
  <c r="T75" i="521"/>
  <c r="T142" i="521"/>
  <c r="T120" i="521"/>
  <c r="T2" i="521"/>
  <c r="T45" i="521"/>
  <c r="T33" i="521"/>
  <c r="T139" i="521"/>
  <c r="T107" i="521"/>
  <c r="T17" i="521"/>
  <c r="T168" i="521"/>
  <c r="T91" i="521"/>
  <c r="T71" i="521"/>
  <c r="T66" i="521"/>
  <c r="T149" i="521"/>
  <c r="T74" i="521"/>
  <c r="T79" i="521"/>
  <c r="T105" i="521"/>
  <c r="T138" i="521"/>
  <c r="T123" i="521"/>
  <c r="T111" i="521"/>
  <c r="T18" i="521"/>
  <c r="T184" i="521"/>
  <c r="T10" i="521"/>
  <c r="T40" i="521"/>
  <c r="T47" i="521"/>
  <c r="T50" i="521"/>
  <c r="T124" i="521"/>
  <c r="T77" i="521"/>
  <c r="T51" i="521"/>
  <c r="T84" i="521"/>
  <c r="T15" i="521"/>
  <c r="T118" i="521"/>
  <c r="T95" i="521"/>
  <c r="U95" i="521" s="1"/>
  <c r="T137" i="521"/>
  <c r="T143" i="521"/>
  <c r="T21" i="521"/>
  <c r="T185" i="521"/>
  <c r="T12" i="521"/>
  <c r="T100" i="521"/>
  <c r="T112" i="521"/>
  <c r="T116" i="521"/>
  <c r="T121" i="521"/>
  <c r="T144" i="521"/>
  <c r="T22" i="521"/>
  <c r="T27" i="521"/>
  <c r="T48" i="521"/>
  <c r="T46" i="521"/>
  <c r="T19" i="521"/>
  <c r="T65" i="521"/>
  <c r="T117" i="521"/>
  <c r="T63" i="521"/>
  <c r="T11" i="521"/>
  <c r="T158" i="521"/>
  <c r="T41" i="521"/>
  <c r="T129" i="521"/>
  <c r="T37" i="521"/>
  <c r="T36" i="521"/>
  <c r="T162" i="521"/>
  <c r="T39" i="521"/>
  <c r="T57" i="521"/>
  <c r="T133" i="521"/>
  <c r="T28" i="521"/>
  <c r="T61" i="521"/>
  <c r="T32" i="521"/>
  <c r="T148" i="521"/>
  <c r="T97" i="521"/>
  <c r="T88" i="521"/>
  <c r="T187" i="521"/>
  <c r="T49" i="521"/>
  <c r="T4" i="521"/>
  <c r="T172" i="521"/>
  <c r="T114" i="521"/>
  <c r="T104" i="521"/>
  <c r="T94" i="521"/>
  <c r="T98" i="521"/>
  <c r="T134" i="521"/>
  <c r="T171" i="521"/>
  <c r="T23" i="521"/>
  <c r="T42" i="521"/>
  <c r="T157" i="521"/>
  <c r="T151" i="521"/>
  <c r="T154" i="521"/>
  <c r="U154" i="521" s="1"/>
  <c r="T53" i="521"/>
  <c r="T44" i="521"/>
  <c r="T29" i="521"/>
  <c r="T159" i="521"/>
  <c r="T180" i="521"/>
  <c r="T150" i="521"/>
  <c r="T128" i="521"/>
  <c r="T191" i="521"/>
  <c r="T192" i="521"/>
  <c r="T190" i="521"/>
  <c r="T188" i="521"/>
  <c r="T189" i="521"/>
  <c r="T186" i="521"/>
  <c r="G193" i="521"/>
  <c r="H193" i="521"/>
  <c r="I193" i="521"/>
  <c r="J193" i="521"/>
  <c r="K193" i="521"/>
  <c r="L193" i="521"/>
  <c r="M193" i="521"/>
  <c r="N193" i="521"/>
  <c r="O193" i="521"/>
  <c r="P193" i="521"/>
  <c r="Q193" i="521"/>
  <c r="R193" i="521"/>
  <c r="S193" i="521"/>
  <c r="F193" i="521"/>
  <c r="D193" i="521"/>
  <c r="D197" i="521" s="1"/>
  <c r="N6" i="104"/>
  <c r="L201" i="520"/>
  <c r="I196" i="520"/>
  <c r="L3" i="70"/>
  <c r="J13" i="70"/>
  <c r="F33" i="70" l="1"/>
  <c r="U189" i="525"/>
  <c r="U193" i="525" s="1"/>
  <c r="L193" i="525"/>
  <c r="K189" i="524"/>
  <c r="L189" i="524"/>
  <c r="O173" i="524"/>
  <c r="P173" i="524" s="1"/>
  <c r="P189" i="524" s="1"/>
  <c r="R189" i="523"/>
  <c r="S189" i="523" s="1"/>
  <c r="J193" i="522"/>
  <c r="U193" i="521"/>
  <c r="T193" i="521"/>
  <c r="E193" i="520"/>
  <c r="L200" i="520"/>
  <c r="I200" i="520"/>
  <c r="T193" i="520"/>
  <c r="S193" i="520"/>
  <c r="R193" i="520"/>
  <c r="R194" i="520" s="1"/>
  <c r="Q193" i="520"/>
  <c r="P193" i="520"/>
  <c r="O193" i="520"/>
  <c r="N193" i="520"/>
  <c r="M193" i="520"/>
  <c r="M194" i="520" s="1"/>
  <c r="K193" i="520"/>
  <c r="J193" i="520"/>
  <c r="I193" i="520"/>
  <c r="I201" i="520" s="1"/>
  <c r="H193" i="520"/>
  <c r="H194" i="520" s="1"/>
  <c r="G193" i="520"/>
  <c r="F193" i="520"/>
  <c r="U183" i="520"/>
  <c r="U182" i="520"/>
  <c r="U181" i="520"/>
  <c r="U177" i="520"/>
  <c r="U176" i="520"/>
  <c r="U174" i="520"/>
  <c r="U167" i="520"/>
  <c r="U154" i="520"/>
  <c r="U158" i="520"/>
  <c r="U149" i="520"/>
  <c r="U145" i="520"/>
  <c r="U143" i="520"/>
  <c r="U139" i="520"/>
  <c r="U138" i="520"/>
  <c r="U136" i="520"/>
  <c r="U130" i="520"/>
  <c r="U129" i="520"/>
  <c r="U122" i="520"/>
  <c r="U121" i="520"/>
  <c r="U120" i="520"/>
  <c r="U118" i="520"/>
  <c r="U116" i="520"/>
  <c r="U110" i="520"/>
  <c r="U109" i="520"/>
  <c r="U106" i="520"/>
  <c r="U101" i="520"/>
  <c r="U96" i="520"/>
  <c r="U83" i="520"/>
  <c r="U81" i="520"/>
  <c r="U78" i="520"/>
  <c r="U72" i="520"/>
  <c r="U70" i="520"/>
  <c r="U62" i="520"/>
  <c r="U60" i="520"/>
  <c r="U59" i="520"/>
  <c r="U55" i="520"/>
  <c r="U52" i="520"/>
  <c r="U45" i="520"/>
  <c r="U43" i="520"/>
  <c r="U29" i="520"/>
  <c r="U26" i="520"/>
  <c r="U17" i="520"/>
  <c r="U15" i="520"/>
  <c r="U8" i="520"/>
  <c r="U3" i="520"/>
  <c r="U2" i="520"/>
  <c r="U187" i="520"/>
  <c r="U186" i="520"/>
  <c r="U184" i="520"/>
  <c r="U185" i="520"/>
  <c r="U180" i="520"/>
  <c r="U179" i="520"/>
  <c r="U178" i="520"/>
  <c r="U175" i="520"/>
  <c r="U173" i="520"/>
  <c r="U172" i="520"/>
  <c r="U171" i="520"/>
  <c r="U170" i="520"/>
  <c r="L169" i="520"/>
  <c r="U169" i="520" s="1"/>
  <c r="U168" i="520"/>
  <c r="U166" i="520"/>
  <c r="U165" i="520"/>
  <c r="U164" i="520"/>
  <c r="U163" i="520"/>
  <c r="U161" i="520"/>
  <c r="U162" i="520"/>
  <c r="U160" i="520"/>
  <c r="U159" i="520"/>
  <c r="U157" i="520"/>
  <c r="U156" i="520"/>
  <c r="U155" i="520"/>
  <c r="U153" i="520"/>
  <c r="U152" i="520"/>
  <c r="U151" i="520"/>
  <c r="U150" i="520"/>
  <c r="U148" i="520"/>
  <c r="U147" i="520"/>
  <c r="U146" i="520"/>
  <c r="U144" i="520"/>
  <c r="U142" i="520"/>
  <c r="U141" i="520"/>
  <c r="U140" i="520"/>
  <c r="U137" i="520"/>
  <c r="U135" i="520"/>
  <c r="U134" i="520"/>
  <c r="U133" i="520"/>
  <c r="U132" i="520"/>
  <c r="U131" i="520"/>
  <c r="U128" i="520"/>
  <c r="U127" i="520"/>
  <c r="U126" i="520"/>
  <c r="U125" i="520"/>
  <c r="U124" i="520"/>
  <c r="U123" i="520"/>
  <c r="U117" i="520"/>
  <c r="U115" i="520"/>
  <c r="L115" i="520"/>
  <c r="U114" i="520"/>
  <c r="U113" i="520"/>
  <c r="U112" i="520"/>
  <c r="U192" i="520"/>
  <c r="U111" i="520"/>
  <c r="U108" i="520"/>
  <c r="U107" i="520"/>
  <c r="U105" i="520"/>
  <c r="U104" i="520"/>
  <c r="U102" i="520"/>
  <c r="U100" i="520"/>
  <c r="U99" i="520"/>
  <c r="U98" i="520"/>
  <c r="U97" i="520"/>
  <c r="U95" i="520"/>
  <c r="U94" i="520"/>
  <c r="U93" i="520"/>
  <c r="U92" i="520"/>
  <c r="U91" i="520"/>
  <c r="U90" i="520"/>
  <c r="U89" i="520"/>
  <c r="U88" i="520"/>
  <c r="U87" i="520"/>
  <c r="U86" i="520"/>
  <c r="U85" i="520"/>
  <c r="U191" i="520"/>
  <c r="U84" i="520"/>
  <c r="U82" i="520"/>
  <c r="U80" i="520"/>
  <c r="U79" i="520"/>
  <c r="U77" i="520"/>
  <c r="U76" i="520"/>
  <c r="U75" i="520"/>
  <c r="U74" i="520"/>
  <c r="U73" i="520"/>
  <c r="U190" i="520"/>
  <c r="U71" i="520"/>
  <c r="U69" i="520"/>
  <c r="U68" i="520"/>
  <c r="U67" i="520"/>
  <c r="U66" i="520"/>
  <c r="U65" i="520"/>
  <c r="L64" i="520"/>
  <c r="U64" i="520" s="1"/>
  <c r="U63" i="520"/>
  <c r="U61" i="520"/>
  <c r="U58" i="520"/>
  <c r="U57" i="520"/>
  <c r="U56" i="520"/>
  <c r="U54" i="520"/>
  <c r="U53" i="520"/>
  <c r="U51" i="520"/>
  <c r="U50" i="520"/>
  <c r="U189" i="520"/>
  <c r="U48" i="520"/>
  <c r="U49" i="520"/>
  <c r="U47" i="520"/>
  <c r="U46" i="520"/>
  <c r="U44" i="520"/>
  <c r="U42" i="520"/>
  <c r="U41" i="520"/>
  <c r="U40" i="520"/>
  <c r="U39" i="520"/>
  <c r="U38" i="520"/>
  <c r="U37" i="520"/>
  <c r="U36" i="520"/>
  <c r="U35" i="520"/>
  <c r="U34" i="520"/>
  <c r="U33" i="520"/>
  <c r="U32" i="520"/>
  <c r="U31" i="520"/>
  <c r="U30" i="520"/>
  <c r="U28" i="520"/>
  <c r="U27" i="520"/>
  <c r="U25" i="520"/>
  <c r="U24" i="520"/>
  <c r="U23" i="520"/>
  <c r="U22" i="520"/>
  <c r="U19" i="520"/>
  <c r="U21" i="520"/>
  <c r="U20" i="520"/>
  <c r="U18" i="520"/>
  <c r="U16" i="520"/>
  <c r="U14" i="520"/>
  <c r="U11" i="520"/>
  <c r="U12" i="520"/>
  <c r="U13" i="520"/>
  <c r="U10" i="520"/>
  <c r="U9" i="520"/>
  <c r="U7" i="520"/>
  <c r="U6" i="520"/>
  <c r="U5" i="520"/>
  <c r="U4" i="520"/>
  <c r="P3" i="519"/>
  <c r="P4" i="519"/>
  <c r="P5" i="519"/>
  <c r="P6" i="519"/>
  <c r="P7" i="519"/>
  <c r="P8" i="519"/>
  <c r="P9" i="519"/>
  <c r="P10" i="519"/>
  <c r="P11" i="519"/>
  <c r="P12" i="519"/>
  <c r="P13" i="519"/>
  <c r="P14" i="519"/>
  <c r="P15" i="519"/>
  <c r="P16" i="519"/>
  <c r="P17" i="519"/>
  <c r="P18" i="519"/>
  <c r="P19" i="519"/>
  <c r="P20" i="519"/>
  <c r="P21" i="519"/>
  <c r="P22" i="519"/>
  <c r="P23" i="519"/>
  <c r="P24" i="519"/>
  <c r="P25" i="519"/>
  <c r="P26" i="519"/>
  <c r="P27" i="519"/>
  <c r="P28" i="519"/>
  <c r="P29" i="519"/>
  <c r="P30" i="519"/>
  <c r="P31" i="519"/>
  <c r="P32" i="519"/>
  <c r="P33" i="519"/>
  <c r="P34" i="519"/>
  <c r="P35" i="519"/>
  <c r="P36" i="519"/>
  <c r="P37" i="519"/>
  <c r="P38" i="519"/>
  <c r="P39" i="519"/>
  <c r="P40" i="519"/>
  <c r="P41" i="519"/>
  <c r="P42" i="519"/>
  <c r="P43" i="519"/>
  <c r="P44" i="519"/>
  <c r="P45" i="519"/>
  <c r="P46" i="519"/>
  <c r="P47" i="519"/>
  <c r="P48" i="519"/>
  <c r="P49" i="519"/>
  <c r="P50" i="519"/>
  <c r="P51" i="519"/>
  <c r="P52" i="519"/>
  <c r="P53" i="519"/>
  <c r="P54" i="519"/>
  <c r="P55" i="519"/>
  <c r="P56" i="519"/>
  <c r="P57" i="519"/>
  <c r="P58" i="519"/>
  <c r="P59" i="519"/>
  <c r="P60" i="519"/>
  <c r="P61" i="519"/>
  <c r="P62" i="519"/>
  <c r="P63" i="519"/>
  <c r="P64" i="519"/>
  <c r="P65" i="519"/>
  <c r="P66" i="519"/>
  <c r="P67" i="519"/>
  <c r="P68" i="519"/>
  <c r="P69" i="519"/>
  <c r="P70" i="519"/>
  <c r="P71" i="519"/>
  <c r="P72" i="519"/>
  <c r="P73" i="519"/>
  <c r="P74" i="519"/>
  <c r="P75" i="519"/>
  <c r="P76" i="519"/>
  <c r="P77" i="519"/>
  <c r="P78" i="519"/>
  <c r="P79" i="519"/>
  <c r="P80" i="519"/>
  <c r="P81" i="519"/>
  <c r="P82" i="519"/>
  <c r="P83" i="519"/>
  <c r="P84" i="519"/>
  <c r="P85" i="519"/>
  <c r="P86" i="519"/>
  <c r="P87" i="519"/>
  <c r="P88" i="519"/>
  <c r="P89" i="519"/>
  <c r="P90" i="519"/>
  <c r="P91" i="519"/>
  <c r="P92" i="519"/>
  <c r="P93" i="519"/>
  <c r="P94" i="519"/>
  <c r="P95" i="519"/>
  <c r="P96" i="519"/>
  <c r="P97" i="519"/>
  <c r="P98" i="519"/>
  <c r="P99" i="519"/>
  <c r="P100" i="519"/>
  <c r="P101" i="519"/>
  <c r="P102" i="519"/>
  <c r="P103" i="519"/>
  <c r="P104" i="519"/>
  <c r="P105" i="519"/>
  <c r="P106" i="519"/>
  <c r="P107" i="519"/>
  <c r="P108" i="519"/>
  <c r="P109" i="519"/>
  <c r="P110" i="519"/>
  <c r="P111" i="519"/>
  <c r="P112" i="519"/>
  <c r="P113" i="519"/>
  <c r="P114" i="519"/>
  <c r="P115" i="519"/>
  <c r="P116" i="519"/>
  <c r="P117" i="519"/>
  <c r="P118" i="519"/>
  <c r="P119" i="519"/>
  <c r="P120" i="519"/>
  <c r="P121" i="519"/>
  <c r="P122" i="519"/>
  <c r="P123" i="519"/>
  <c r="P124" i="519"/>
  <c r="P125" i="519"/>
  <c r="P126" i="519"/>
  <c r="P127" i="519"/>
  <c r="P128" i="519"/>
  <c r="P129" i="519"/>
  <c r="P130" i="519"/>
  <c r="P131" i="519"/>
  <c r="P132" i="519"/>
  <c r="P133" i="519"/>
  <c r="P134" i="519"/>
  <c r="P135" i="519"/>
  <c r="P136" i="519"/>
  <c r="P137" i="519"/>
  <c r="P138" i="519"/>
  <c r="P139" i="519"/>
  <c r="P140" i="519"/>
  <c r="P141" i="519"/>
  <c r="P142" i="519"/>
  <c r="P143" i="519"/>
  <c r="P144" i="519"/>
  <c r="P145" i="519"/>
  <c r="P146" i="519"/>
  <c r="P147" i="519"/>
  <c r="P148" i="519"/>
  <c r="P149" i="519"/>
  <c r="P150" i="519"/>
  <c r="P151" i="519"/>
  <c r="P152" i="519"/>
  <c r="P153" i="519"/>
  <c r="P154" i="519"/>
  <c r="P155" i="519"/>
  <c r="P156" i="519"/>
  <c r="P157" i="519"/>
  <c r="P158" i="519"/>
  <c r="P159" i="519"/>
  <c r="P160" i="519"/>
  <c r="P161" i="519"/>
  <c r="P162" i="519"/>
  <c r="P163" i="519"/>
  <c r="P164" i="519"/>
  <c r="P165" i="519"/>
  <c r="P166" i="519"/>
  <c r="P167" i="519"/>
  <c r="P168" i="519"/>
  <c r="P169" i="519"/>
  <c r="P170" i="519"/>
  <c r="P171" i="519"/>
  <c r="P172" i="519"/>
  <c r="P173" i="519"/>
  <c r="P174" i="519"/>
  <c r="P175" i="519"/>
  <c r="P176" i="519"/>
  <c r="P177" i="519"/>
  <c r="P178" i="519"/>
  <c r="P179" i="519"/>
  <c r="P180" i="519"/>
  <c r="P181" i="519"/>
  <c r="P182" i="519"/>
  <c r="P183" i="519"/>
  <c r="P184" i="519"/>
  <c r="P185" i="519"/>
  <c r="P186" i="519"/>
  <c r="P187" i="519"/>
  <c r="P188" i="519"/>
  <c r="P189" i="519"/>
  <c r="P190" i="519"/>
  <c r="P191" i="519"/>
  <c r="P192" i="519"/>
  <c r="P193" i="519"/>
  <c r="P194" i="519"/>
  <c r="P195" i="519"/>
  <c r="P196" i="519"/>
  <c r="P2" i="519"/>
  <c r="O190" i="519"/>
  <c r="O191" i="519"/>
  <c r="O192" i="519"/>
  <c r="O193" i="519"/>
  <c r="O189" i="519"/>
  <c r="O2" i="519"/>
  <c r="O42" i="519"/>
  <c r="O3" i="519"/>
  <c r="O4" i="519"/>
  <c r="O5" i="519"/>
  <c r="O6" i="519"/>
  <c r="O7" i="519"/>
  <c r="O8" i="519"/>
  <c r="O9" i="519"/>
  <c r="O10" i="519"/>
  <c r="O11" i="519"/>
  <c r="O12" i="519"/>
  <c r="O13" i="519"/>
  <c r="O14" i="519"/>
  <c r="O15" i="519"/>
  <c r="O16" i="519"/>
  <c r="O17" i="519"/>
  <c r="O18" i="519"/>
  <c r="O19" i="519"/>
  <c r="O20" i="519"/>
  <c r="O21" i="519"/>
  <c r="O22" i="519"/>
  <c r="O23" i="519"/>
  <c r="O24" i="519"/>
  <c r="O25" i="519"/>
  <c r="O26" i="519"/>
  <c r="O27" i="519"/>
  <c r="O28" i="519"/>
  <c r="O29" i="519"/>
  <c r="O30" i="519"/>
  <c r="O31" i="519"/>
  <c r="O32" i="519"/>
  <c r="O33" i="519"/>
  <c r="O34" i="519"/>
  <c r="O35" i="519"/>
  <c r="O36" i="519"/>
  <c r="O37" i="519"/>
  <c r="O38" i="519"/>
  <c r="O39" i="519"/>
  <c r="O40" i="519"/>
  <c r="O41" i="519"/>
  <c r="O43" i="519"/>
  <c r="O44" i="519"/>
  <c r="O45" i="519"/>
  <c r="O46" i="519"/>
  <c r="O47" i="519"/>
  <c r="O48" i="519"/>
  <c r="O49" i="519"/>
  <c r="O50" i="519"/>
  <c r="O51" i="519"/>
  <c r="O52" i="519"/>
  <c r="O53" i="519"/>
  <c r="O54" i="519"/>
  <c r="O55" i="519"/>
  <c r="O56" i="519"/>
  <c r="O57" i="519"/>
  <c r="O58" i="519"/>
  <c r="O59" i="519"/>
  <c r="O60" i="519"/>
  <c r="O61" i="519"/>
  <c r="O62" i="519"/>
  <c r="O63" i="519"/>
  <c r="O64" i="519"/>
  <c r="O65" i="519"/>
  <c r="O66" i="519"/>
  <c r="O67" i="519"/>
  <c r="O68" i="519"/>
  <c r="O69" i="519"/>
  <c r="O70" i="519"/>
  <c r="O71" i="519"/>
  <c r="O72" i="519"/>
  <c r="O73" i="519"/>
  <c r="O74" i="519"/>
  <c r="O75" i="519"/>
  <c r="O76" i="519"/>
  <c r="O77" i="519"/>
  <c r="O78" i="519"/>
  <c r="O79" i="519"/>
  <c r="O80" i="519"/>
  <c r="O81" i="519"/>
  <c r="O82" i="519"/>
  <c r="O83" i="519"/>
  <c r="O84" i="519"/>
  <c r="O85" i="519"/>
  <c r="O86" i="519"/>
  <c r="O87" i="519"/>
  <c r="O88" i="519"/>
  <c r="O89" i="519"/>
  <c r="O90" i="519"/>
  <c r="O91" i="519"/>
  <c r="O92" i="519"/>
  <c r="O93" i="519"/>
  <c r="O94" i="519"/>
  <c r="O95" i="519"/>
  <c r="O96" i="519"/>
  <c r="O97" i="519"/>
  <c r="O98" i="519"/>
  <c r="O99" i="519"/>
  <c r="O100" i="519"/>
  <c r="O101" i="519"/>
  <c r="O102" i="519"/>
  <c r="O103" i="519"/>
  <c r="O104" i="519"/>
  <c r="O105" i="519"/>
  <c r="O106" i="519"/>
  <c r="O107" i="519"/>
  <c r="O108" i="519"/>
  <c r="O109" i="519"/>
  <c r="O110" i="519"/>
  <c r="O111" i="519"/>
  <c r="O112" i="519"/>
  <c r="O113" i="519"/>
  <c r="O114" i="519"/>
  <c r="O115" i="519"/>
  <c r="O116" i="519"/>
  <c r="O117" i="519"/>
  <c r="O118" i="519"/>
  <c r="O119" i="519"/>
  <c r="O120" i="519"/>
  <c r="O121" i="519"/>
  <c r="O122" i="519"/>
  <c r="O123" i="519"/>
  <c r="O124" i="519"/>
  <c r="O125" i="519"/>
  <c r="O126" i="519"/>
  <c r="O127" i="519"/>
  <c r="O128" i="519"/>
  <c r="O129" i="519"/>
  <c r="O130" i="519"/>
  <c r="O131" i="519"/>
  <c r="O132" i="519"/>
  <c r="O133" i="519"/>
  <c r="O134" i="519"/>
  <c r="O135" i="519"/>
  <c r="O136" i="519"/>
  <c r="O137" i="519"/>
  <c r="O138" i="519"/>
  <c r="O139" i="519"/>
  <c r="O140" i="519"/>
  <c r="O141" i="519"/>
  <c r="O142" i="519"/>
  <c r="O143" i="519"/>
  <c r="O144" i="519"/>
  <c r="O145" i="519"/>
  <c r="O146" i="519"/>
  <c r="O147" i="519"/>
  <c r="O148" i="519"/>
  <c r="O149" i="519"/>
  <c r="O150" i="519"/>
  <c r="O151" i="519"/>
  <c r="O152" i="519"/>
  <c r="O153" i="519"/>
  <c r="O154" i="519"/>
  <c r="O155" i="519"/>
  <c r="O156" i="519"/>
  <c r="O157" i="519"/>
  <c r="O158" i="519"/>
  <c r="O159" i="519"/>
  <c r="O160" i="519"/>
  <c r="O161" i="519"/>
  <c r="O162" i="519"/>
  <c r="O163" i="519"/>
  <c r="O164" i="519"/>
  <c r="O165" i="519"/>
  <c r="O166" i="519"/>
  <c r="O167" i="519"/>
  <c r="O168" i="519"/>
  <c r="O169" i="519"/>
  <c r="O170" i="519"/>
  <c r="O171" i="519"/>
  <c r="O172" i="519"/>
  <c r="O173" i="519"/>
  <c r="O174" i="519"/>
  <c r="O175" i="519"/>
  <c r="O176" i="519"/>
  <c r="O177" i="519"/>
  <c r="O178" i="519"/>
  <c r="O179" i="519"/>
  <c r="O180" i="519"/>
  <c r="O181" i="519"/>
  <c r="O182" i="519"/>
  <c r="O183" i="519"/>
  <c r="O184" i="519"/>
  <c r="O185" i="519"/>
  <c r="O186" i="519"/>
  <c r="O187" i="519"/>
  <c r="O188" i="519"/>
  <c r="O194" i="519"/>
  <c r="M3" i="519"/>
  <c r="M4" i="519"/>
  <c r="M5" i="519"/>
  <c r="M6" i="519"/>
  <c r="M7" i="519"/>
  <c r="M8" i="519"/>
  <c r="M9" i="519"/>
  <c r="M10" i="519"/>
  <c r="M11" i="519"/>
  <c r="M12" i="519"/>
  <c r="M13" i="519"/>
  <c r="M14" i="519"/>
  <c r="M15" i="519"/>
  <c r="M16" i="519"/>
  <c r="M17" i="519"/>
  <c r="M18" i="519"/>
  <c r="M19" i="519"/>
  <c r="M20" i="519"/>
  <c r="M21" i="519"/>
  <c r="M22" i="519"/>
  <c r="M23" i="519"/>
  <c r="M24" i="519"/>
  <c r="M25" i="519"/>
  <c r="M26" i="519"/>
  <c r="M27" i="519"/>
  <c r="M28" i="519"/>
  <c r="M29" i="519"/>
  <c r="M30" i="519"/>
  <c r="M31" i="519"/>
  <c r="M32" i="519"/>
  <c r="M33" i="519"/>
  <c r="M34" i="519"/>
  <c r="M35" i="519"/>
  <c r="M36" i="519"/>
  <c r="M37" i="519"/>
  <c r="M38" i="519"/>
  <c r="M39" i="519"/>
  <c r="M40" i="519"/>
  <c r="M41" i="519"/>
  <c r="M42" i="519"/>
  <c r="M43" i="519"/>
  <c r="M44" i="519"/>
  <c r="M45" i="519"/>
  <c r="M46" i="519"/>
  <c r="M47" i="519"/>
  <c r="M48" i="519"/>
  <c r="M49" i="519"/>
  <c r="M50" i="519"/>
  <c r="M51" i="519"/>
  <c r="M52" i="519"/>
  <c r="M53" i="519"/>
  <c r="M54" i="519"/>
  <c r="M55" i="519"/>
  <c r="M56" i="519"/>
  <c r="M57" i="519"/>
  <c r="M58" i="519"/>
  <c r="M59" i="519"/>
  <c r="M60" i="519"/>
  <c r="M61" i="519"/>
  <c r="M62" i="519"/>
  <c r="M63" i="519"/>
  <c r="M64" i="519"/>
  <c r="M65" i="519"/>
  <c r="M66" i="519"/>
  <c r="M67" i="519"/>
  <c r="M68" i="519"/>
  <c r="M69" i="519"/>
  <c r="M70" i="519"/>
  <c r="M71" i="519"/>
  <c r="M72" i="519"/>
  <c r="M73" i="519"/>
  <c r="M74" i="519"/>
  <c r="M75" i="519"/>
  <c r="M76" i="519"/>
  <c r="M77" i="519"/>
  <c r="M78" i="519"/>
  <c r="M79" i="519"/>
  <c r="M80" i="519"/>
  <c r="M81" i="519"/>
  <c r="M82" i="519"/>
  <c r="M83" i="519"/>
  <c r="M84" i="519"/>
  <c r="M85" i="519"/>
  <c r="M86" i="519"/>
  <c r="M87" i="519"/>
  <c r="M88" i="519"/>
  <c r="M89" i="519"/>
  <c r="M90" i="519"/>
  <c r="M91" i="519"/>
  <c r="M92" i="519"/>
  <c r="M93" i="519"/>
  <c r="M94" i="519"/>
  <c r="M95" i="519"/>
  <c r="M96" i="519"/>
  <c r="M97" i="519"/>
  <c r="M98" i="519"/>
  <c r="M99" i="519"/>
  <c r="M100" i="519"/>
  <c r="M101" i="519"/>
  <c r="M102" i="519"/>
  <c r="M103" i="519"/>
  <c r="M104" i="519"/>
  <c r="M105" i="519"/>
  <c r="M106" i="519"/>
  <c r="M107" i="519"/>
  <c r="M108" i="519"/>
  <c r="M109" i="519"/>
  <c r="M110" i="519"/>
  <c r="M111" i="519"/>
  <c r="M112" i="519"/>
  <c r="M113" i="519"/>
  <c r="M114" i="519"/>
  <c r="M115" i="519"/>
  <c r="M116" i="519"/>
  <c r="M117" i="519"/>
  <c r="M118" i="519"/>
  <c r="M119" i="519"/>
  <c r="M120" i="519"/>
  <c r="M121" i="519"/>
  <c r="M122" i="519"/>
  <c r="M123" i="519"/>
  <c r="M124" i="519"/>
  <c r="M125" i="519"/>
  <c r="M126" i="519"/>
  <c r="M127" i="519"/>
  <c r="M128" i="519"/>
  <c r="M129" i="519"/>
  <c r="M130" i="519"/>
  <c r="M131" i="519"/>
  <c r="M132" i="519"/>
  <c r="M133" i="519"/>
  <c r="M134" i="519"/>
  <c r="M135" i="519"/>
  <c r="M136" i="519"/>
  <c r="M137" i="519"/>
  <c r="M138" i="519"/>
  <c r="M139" i="519"/>
  <c r="M140" i="519"/>
  <c r="M141" i="519"/>
  <c r="M142" i="519"/>
  <c r="M143" i="519"/>
  <c r="M144" i="519"/>
  <c r="M145" i="519"/>
  <c r="M146" i="519"/>
  <c r="M147" i="519"/>
  <c r="M148" i="519"/>
  <c r="M149" i="519"/>
  <c r="M150" i="519"/>
  <c r="M151" i="519"/>
  <c r="M152" i="519"/>
  <c r="M153" i="519"/>
  <c r="M154" i="519"/>
  <c r="M155" i="519"/>
  <c r="M156" i="519"/>
  <c r="M157" i="519"/>
  <c r="M158" i="519"/>
  <c r="M159" i="519"/>
  <c r="M160" i="519"/>
  <c r="M161" i="519"/>
  <c r="M162" i="519"/>
  <c r="M163" i="519"/>
  <c r="M164" i="519"/>
  <c r="M165" i="519"/>
  <c r="M166" i="519"/>
  <c r="M167" i="519"/>
  <c r="M168" i="519"/>
  <c r="M169" i="519"/>
  <c r="M170" i="519"/>
  <c r="M171" i="519"/>
  <c r="M172" i="519"/>
  <c r="M173" i="519"/>
  <c r="M174" i="519"/>
  <c r="M175" i="519"/>
  <c r="M176" i="519"/>
  <c r="M177" i="519"/>
  <c r="M178" i="519"/>
  <c r="M179" i="519"/>
  <c r="M180" i="519"/>
  <c r="M181" i="519"/>
  <c r="M182" i="519"/>
  <c r="M183" i="519"/>
  <c r="M184" i="519"/>
  <c r="M185" i="519"/>
  <c r="M186" i="519"/>
  <c r="M187" i="519"/>
  <c r="M188" i="519"/>
  <c r="M189" i="519"/>
  <c r="M190" i="519"/>
  <c r="M191" i="519"/>
  <c r="M192" i="519"/>
  <c r="M193" i="519"/>
  <c r="M194" i="519"/>
  <c r="M2" i="519"/>
  <c r="L16" i="519"/>
  <c r="L18" i="519"/>
  <c r="L30" i="519"/>
  <c r="L31" i="519"/>
  <c r="L32" i="519"/>
  <c r="L33" i="519"/>
  <c r="L34" i="519"/>
  <c r="L46" i="519"/>
  <c r="L47" i="519"/>
  <c r="L48" i="519"/>
  <c r="L49" i="519"/>
  <c r="L50" i="519"/>
  <c r="L62" i="519"/>
  <c r="L63" i="519"/>
  <c r="L64" i="519"/>
  <c r="L65" i="519"/>
  <c r="L66" i="519"/>
  <c r="L78" i="519"/>
  <c r="L79" i="519"/>
  <c r="L80" i="519"/>
  <c r="L81" i="519"/>
  <c r="L82" i="519"/>
  <c r="L94" i="519"/>
  <c r="L95" i="519"/>
  <c r="L96" i="519"/>
  <c r="L97" i="519"/>
  <c r="L98" i="519"/>
  <c r="L110" i="519"/>
  <c r="L111" i="519"/>
  <c r="L112" i="519"/>
  <c r="L113" i="519"/>
  <c r="L114" i="519"/>
  <c r="L127" i="519"/>
  <c r="L128" i="519"/>
  <c r="L129" i="519"/>
  <c r="L130" i="519"/>
  <c r="L143" i="519"/>
  <c r="L144" i="519"/>
  <c r="L145" i="519"/>
  <c r="L146" i="519"/>
  <c r="L159" i="519"/>
  <c r="L160" i="519"/>
  <c r="L161" i="519"/>
  <c r="L162" i="519"/>
  <c r="L175" i="519"/>
  <c r="L176" i="519"/>
  <c r="L177" i="519"/>
  <c r="L178" i="519"/>
  <c r="L191" i="519"/>
  <c r="L192" i="519"/>
  <c r="L193" i="519"/>
  <c r="L194" i="519"/>
  <c r="O2" i="514"/>
  <c r="J113" i="519"/>
  <c r="J3" i="519"/>
  <c r="L3" i="519" s="1"/>
  <c r="J4" i="519"/>
  <c r="L4" i="519" s="1"/>
  <c r="J5" i="519"/>
  <c r="L5" i="519" s="1"/>
  <c r="J6" i="519"/>
  <c r="L6" i="519" s="1"/>
  <c r="J7" i="519"/>
  <c r="L7" i="519" s="1"/>
  <c r="J8" i="519"/>
  <c r="L8" i="519" s="1"/>
  <c r="J9" i="519"/>
  <c r="L9" i="519" s="1"/>
  <c r="J10" i="519"/>
  <c r="L10" i="519" s="1"/>
  <c r="J11" i="519"/>
  <c r="L11" i="519" s="1"/>
  <c r="J12" i="519"/>
  <c r="L12" i="519" s="1"/>
  <c r="J13" i="519"/>
  <c r="L13" i="519" s="1"/>
  <c r="J14" i="519"/>
  <c r="L14" i="519" s="1"/>
  <c r="J15" i="519"/>
  <c r="L15" i="519" s="1"/>
  <c r="J16" i="519"/>
  <c r="J17" i="519"/>
  <c r="L17" i="519" s="1"/>
  <c r="J18" i="519"/>
  <c r="J19" i="519"/>
  <c r="L19" i="519" s="1"/>
  <c r="J20" i="519"/>
  <c r="L20" i="519" s="1"/>
  <c r="J21" i="519"/>
  <c r="L21" i="519" s="1"/>
  <c r="J22" i="519"/>
  <c r="L22" i="519" s="1"/>
  <c r="J23" i="519"/>
  <c r="L23" i="519" s="1"/>
  <c r="J24" i="519"/>
  <c r="L24" i="519" s="1"/>
  <c r="J25" i="519"/>
  <c r="L25" i="519" s="1"/>
  <c r="J26" i="519"/>
  <c r="L26" i="519" s="1"/>
  <c r="J27" i="519"/>
  <c r="L27" i="519" s="1"/>
  <c r="J28" i="519"/>
  <c r="L28" i="519" s="1"/>
  <c r="J29" i="519"/>
  <c r="L29" i="519" s="1"/>
  <c r="J30" i="519"/>
  <c r="J31" i="519"/>
  <c r="J32" i="519"/>
  <c r="J33" i="519"/>
  <c r="J34" i="519"/>
  <c r="J35" i="519"/>
  <c r="L35" i="519" s="1"/>
  <c r="J36" i="519"/>
  <c r="L36" i="519" s="1"/>
  <c r="J37" i="519"/>
  <c r="L37" i="519" s="1"/>
  <c r="J38" i="519"/>
  <c r="L38" i="519" s="1"/>
  <c r="J39" i="519"/>
  <c r="L39" i="519" s="1"/>
  <c r="J40" i="519"/>
  <c r="L40" i="519" s="1"/>
  <c r="J41" i="519"/>
  <c r="L41" i="519" s="1"/>
  <c r="J42" i="519"/>
  <c r="L42" i="519" s="1"/>
  <c r="J43" i="519"/>
  <c r="L43" i="519" s="1"/>
  <c r="J44" i="519"/>
  <c r="L44" i="519" s="1"/>
  <c r="J45" i="519"/>
  <c r="L45" i="519" s="1"/>
  <c r="J46" i="519"/>
  <c r="J47" i="519"/>
  <c r="J48" i="519"/>
  <c r="J49" i="519"/>
  <c r="J50" i="519"/>
  <c r="J51" i="519"/>
  <c r="L51" i="519" s="1"/>
  <c r="J52" i="519"/>
  <c r="L52" i="519" s="1"/>
  <c r="J53" i="519"/>
  <c r="L53" i="519" s="1"/>
  <c r="J54" i="519"/>
  <c r="L54" i="519" s="1"/>
  <c r="J55" i="519"/>
  <c r="L55" i="519" s="1"/>
  <c r="J56" i="519"/>
  <c r="L56" i="519" s="1"/>
  <c r="J57" i="519"/>
  <c r="L57" i="519" s="1"/>
  <c r="J58" i="519"/>
  <c r="L58" i="519" s="1"/>
  <c r="J59" i="519"/>
  <c r="L59" i="519" s="1"/>
  <c r="J60" i="519"/>
  <c r="L60" i="519" s="1"/>
  <c r="J61" i="519"/>
  <c r="L61" i="519" s="1"/>
  <c r="J62" i="519"/>
  <c r="J63" i="519"/>
  <c r="J64" i="519"/>
  <c r="J65" i="519"/>
  <c r="J66" i="519"/>
  <c r="J67" i="519"/>
  <c r="L67" i="519" s="1"/>
  <c r="J68" i="519"/>
  <c r="L68" i="519" s="1"/>
  <c r="J69" i="519"/>
  <c r="L69" i="519" s="1"/>
  <c r="J70" i="519"/>
  <c r="L70" i="519" s="1"/>
  <c r="J71" i="519"/>
  <c r="L71" i="519" s="1"/>
  <c r="J72" i="519"/>
  <c r="L72" i="519" s="1"/>
  <c r="J73" i="519"/>
  <c r="L73" i="519" s="1"/>
  <c r="J74" i="519"/>
  <c r="L74" i="519" s="1"/>
  <c r="J75" i="519"/>
  <c r="L75" i="519" s="1"/>
  <c r="J76" i="519"/>
  <c r="L76" i="519" s="1"/>
  <c r="J77" i="519"/>
  <c r="L77" i="519" s="1"/>
  <c r="J78" i="519"/>
  <c r="J79" i="519"/>
  <c r="J80" i="519"/>
  <c r="J81" i="519"/>
  <c r="J82" i="519"/>
  <c r="J83" i="519"/>
  <c r="L83" i="519" s="1"/>
  <c r="J84" i="519"/>
  <c r="L84" i="519" s="1"/>
  <c r="J85" i="519"/>
  <c r="L85" i="519" s="1"/>
  <c r="J86" i="519"/>
  <c r="L86" i="519" s="1"/>
  <c r="J87" i="519"/>
  <c r="L87" i="519" s="1"/>
  <c r="J88" i="519"/>
  <c r="L88" i="519" s="1"/>
  <c r="J89" i="519"/>
  <c r="L89" i="519" s="1"/>
  <c r="J90" i="519"/>
  <c r="L90" i="519" s="1"/>
  <c r="J91" i="519"/>
  <c r="L91" i="519" s="1"/>
  <c r="J92" i="519"/>
  <c r="L92" i="519" s="1"/>
  <c r="J93" i="519"/>
  <c r="L93" i="519" s="1"/>
  <c r="J94" i="519"/>
  <c r="J95" i="519"/>
  <c r="J96" i="519"/>
  <c r="J97" i="519"/>
  <c r="J98" i="519"/>
  <c r="J99" i="519"/>
  <c r="L99" i="519" s="1"/>
  <c r="J100" i="519"/>
  <c r="L100" i="519" s="1"/>
  <c r="J101" i="519"/>
  <c r="L101" i="519" s="1"/>
  <c r="J102" i="519"/>
  <c r="L102" i="519" s="1"/>
  <c r="J103" i="519"/>
  <c r="L103" i="519" s="1"/>
  <c r="J104" i="519"/>
  <c r="L104" i="519" s="1"/>
  <c r="J105" i="519"/>
  <c r="L105" i="519" s="1"/>
  <c r="J106" i="519"/>
  <c r="L106" i="519" s="1"/>
  <c r="J107" i="519"/>
  <c r="L107" i="519" s="1"/>
  <c r="J108" i="519"/>
  <c r="L108" i="519" s="1"/>
  <c r="J109" i="519"/>
  <c r="L109" i="519" s="1"/>
  <c r="J110" i="519"/>
  <c r="J111" i="519"/>
  <c r="J112" i="519"/>
  <c r="J114" i="519"/>
  <c r="J115" i="519"/>
  <c r="L115" i="519" s="1"/>
  <c r="J116" i="519"/>
  <c r="L116" i="519" s="1"/>
  <c r="J117" i="519"/>
  <c r="L117" i="519" s="1"/>
  <c r="J118" i="519"/>
  <c r="L118" i="519" s="1"/>
  <c r="J119" i="519"/>
  <c r="L119" i="519" s="1"/>
  <c r="J120" i="519"/>
  <c r="L120" i="519" s="1"/>
  <c r="J121" i="519"/>
  <c r="L121" i="519" s="1"/>
  <c r="J122" i="519"/>
  <c r="L122" i="519" s="1"/>
  <c r="J123" i="519"/>
  <c r="L123" i="519" s="1"/>
  <c r="J124" i="519"/>
  <c r="L124" i="519" s="1"/>
  <c r="J125" i="519"/>
  <c r="L125" i="519" s="1"/>
  <c r="J126" i="519"/>
  <c r="L126" i="519" s="1"/>
  <c r="J127" i="519"/>
  <c r="J128" i="519"/>
  <c r="J129" i="519"/>
  <c r="J130" i="519"/>
  <c r="J131" i="519"/>
  <c r="L131" i="519" s="1"/>
  <c r="J132" i="519"/>
  <c r="L132" i="519" s="1"/>
  <c r="J133" i="519"/>
  <c r="L133" i="519" s="1"/>
  <c r="J134" i="519"/>
  <c r="L134" i="519" s="1"/>
  <c r="J135" i="519"/>
  <c r="L135" i="519" s="1"/>
  <c r="J136" i="519"/>
  <c r="L136" i="519" s="1"/>
  <c r="J137" i="519"/>
  <c r="L137" i="519" s="1"/>
  <c r="J138" i="519"/>
  <c r="L138" i="519" s="1"/>
  <c r="J139" i="519"/>
  <c r="L139" i="519" s="1"/>
  <c r="J140" i="519"/>
  <c r="L140" i="519" s="1"/>
  <c r="J141" i="519"/>
  <c r="L141" i="519" s="1"/>
  <c r="J142" i="519"/>
  <c r="L142" i="519" s="1"/>
  <c r="J143" i="519"/>
  <c r="J144" i="519"/>
  <c r="J145" i="519"/>
  <c r="J146" i="519"/>
  <c r="J147" i="519"/>
  <c r="L147" i="519" s="1"/>
  <c r="J148" i="519"/>
  <c r="L148" i="519" s="1"/>
  <c r="J149" i="519"/>
  <c r="L149" i="519" s="1"/>
  <c r="J150" i="519"/>
  <c r="L150" i="519" s="1"/>
  <c r="J151" i="519"/>
  <c r="L151" i="519" s="1"/>
  <c r="J152" i="519"/>
  <c r="L152" i="519" s="1"/>
  <c r="J153" i="519"/>
  <c r="L153" i="519" s="1"/>
  <c r="J154" i="519"/>
  <c r="L154" i="519" s="1"/>
  <c r="J155" i="519"/>
  <c r="L155" i="519" s="1"/>
  <c r="J156" i="519"/>
  <c r="L156" i="519" s="1"/>
  <c r="J157" i="519"/>
  <c r="L157" i="519" s="1"/>
  <c r="J158" i="519"/>
  <c r="L158" i="519" s="1"/>
  <c r="J159" i="519"/>
  <c r="J160" i="519"/>
  <c r="J161" i="519"/>
  <c r="J162" i="519"/>
  <c r="J163" i="519"/>
  <c r="L163" i="519" s="1"/>
  <c r="J164" i="519"/>
  <c r="L164" i="519" s="1"/>
  <c r="J165" i="519"/>
  <c r="L165" i="519" s="1"/>
  <c r="J166" i="519"/>
  <c r="L166" i="519" s="1"/>
  <c r="J167" i="519"/>
  <c r="L167" i="519" s="1"/>
  <c r="J168" i="519"/>
  <c r="L168" i="519" s="1"/>
  <c r="J169" i="519"/>
  <c r="L169" i="519" s="1"/>
  <c r="J170" i="519"/>
  <c r="L170" i="519" s="1"/>
  <c r="J171" i="519"/>
  <c r="L171" i="519" s="1"/>
  <c r="J172" i="519"/>
  <c r="L172" i="519" s="1"/>
  <c r="J173" i="519"/>
  <c r="L173" i="519" s="1"/>
  <c r="J174" i="519"/>
  <c r="L174" i="519" s="1"/>
  <c r="J175" i="519"/>
  <c r="J176" i="519"/>
  <c r="J177" i="519"/>
  <c r="J178" i="519"/>
  <c r="J179" i="519"/>
  <c r="L179" i="519" s="1"/>
  <c r="J180" i="519"/>
  <c r="L180" i="519" s="1"/>
  <c r="J181" i="519"/>
  <c r="L181" i="519" s="1"/>
  <c r="J182" i="519"/>
  <c r="L182" i="519" s="1"/>
  <c r="J183" i="519"/>
  <c r="L183" i="519" s="1"/>
  <c r="J184" i="519"/>
  <c r="L184" i="519" s="1"/>
  <c r="J185" i="519"/>
  <c r="L185" i="519" s="1"/>
  <c r="J186" i="519"/>
  <c r="L186" i="519" s="1"/>
  <c r="J187" i="519"/>
  <c r="L187" i="519" s="1"/>
  <c r="J188" i="519"/>
  <c r="L188" i="519" s="1"/>
  <c r="L189" i="519"/>
  <c r="L190" i="519"/>
  <c r="J2" i="519"/>
  <c r="L2" i="519" s="1"/>
  <c r="I194" i="519"/>
  <c r="F196" i="519"/>
  <c r="D194" i="519"/>
  <c r="D196" i="519" s="1"/>
  <c r="G194" i="519"/>
  <c r="H194" i="519"/>
  <c r="J194" i="519" s="1"/>
  <c r="K194" i="519"/>
  <c r="N194" i="519"/>
  <c r="F194" i="519"/>
  <c r="E194" i="518"/>
  <c r="E196" i="518" s="1"/>
  <c r="T194" i="518"/>
  <c r="S194" i="518"/>
  <c r="R194" i="518"/>
  <c r="Q194" i="518"/>
  <c r="P194" i="518"/>
  <c r="O194" i="518"/>
  <c r="N194" i="518"/>
  <c r="M194" i="518"/>
  <c r="K194" i="518"/>
  <c r="J194" i="518"/>
  <c r="I194" i="518"/>
  <c r="H194" i="518"/>
  <c r="G194" i="518"/>
  <c r="F194" i="518"/>
  <c r="U184" i="518"/>
  <c r="U183" i="518"/>
  <c r="U182" i="518"/>
  <c r="U178" i="518"/>
  <c r="U177" i="518"/>
  <c r="U175" i="518"/>
  <c r="U168" i="518"/>
  <c r="U155" i="518"/>
  <c r="U159" i="518"/>
  <c r="U150" i="518"/>
  <c r="U146" i="518"/>
  <c r="U144" i="518"/>
  <c r="U140" i="518"/>
  <c r="U139" i="518"/>
  <c r="U137" i="518"/>
  <c r="U131" i="518"/>
  <c r="U130" i="518"/>
  <c r="U124" i="518"/>
  <c r="U123" i="518"/>
  <c r="U122" i="518"/>
  <c r="U120" i="518"/>
  <c r="U118" i="518"/>
  <c r="U113" i="518"/>
  <c r="U111" i="518"/>
  <c r="U110" i="518"/>
  <c r="U107" i="518"/>
  <c r="U102" i="518"/>
  <c r="U97" i="518"/>
  <c r="U84" i="518"/>
  <c r="U82" i="518"/>
  <c r="U79" i="518"/>
  <c r="U78" i="518"/>
  <c r="U73" i="518"/>
  <c r="U71" i="518"/>
  <c r="U70" i="518"/>
  <c r="U63" i="518"/>
  <c r="U61" i="518"/>
  <c r="U60" i="518"/>
  <c r="U56" i="518"/>
  <c r="U53" i="518"/>
  <c r="U46" i="518"/>
  <c r="U44" i="518"/>
  <c r="U29" i="518"/>
  <c r="U26" i="518"/>
  <c r="U17" i="518"/>
  <c r="U15" i="518"/>
  <c r="U8" i="518"/>
  <c r="U3" i="518"/>
  <c r="U2" i="518"/>
  <c r="U188" i="518"/>
  <c r="U187" i="518"/>
  <c r="U185" i="518"/>
  <c r="U186" i="518"/>
  <c r="U181" i="518"/>
  <c r="U180" i="518"/>
  <c r="U179" i="518"/>
  <c r="U176" i="518"/>
  <c r="U174" i="518"/>
  <c r="U173" i="518"/>
  <c r="U172" i="518"/>
  <c r="U171" i="518"/>
  <c r="L170" i="518"/>
  <c r="U170" i="518" s="1"/>
  <c r="U169" i="518"/>
  <c r="U167" i="518"/>
  <c r="U166" i="518"/>
  <c r="U165" i="518"/>
  <c r="U164" i="518"/>
  <c r="U162" i="518"/>
  <c r="U163" i="518"/>
  <c r="U161" i="518"/>
  <c r="U160" i="518"/>
  <c r="U158" i="518"/>
  <c r="U157" i="518"/>
  <c r="U156" i="518"/>
  <c r="U154" i="518"/>
  <c r="U153" i="518"/>
  <c r="U152" i="518"/>
  <c r="U151" i="518"/>
  <c r="U149" i="518"/>
  <c r="U148" i="518"/>
  <c r="U147" i="518"/>
  <c r="U145" i="518"/>
  <c r="U143" i="518"/>
  <c r="U142" i="518"/>
  <c r="U141" i="518"/>
  <c r="U138" i="518"/>
  <c r="U136" i="518"/>
  <c r="U135" i="518"/>
  <c r="U134" i="518"/>
  <c r="U133" i="518"/>
  <c r="U132" i="518"/>
  <c r="U129" i="518"/>
  <c r="U128" i="518"/>
  <c r="U127" i="518"/>
  <c r="U126" i="518"/>
  <c r="U125" i="518"/>
  <c r="U119" i="518"/>
  <c r="L117" i="518"/>
  <c r="U117" i="518" s="1"/>
  <c r="U116" i="518"/>
  <c r="U115" i="518"/>
  <c r="U114" i="518"/>
  <c r="U193" i="518"/>
  <c r="U112" i="518"/>
  <c r="U109" i="518"/>
  <c r="U108" i="518"/>
  <c r="U106" i="518"/>
  <c r="U105" i="518"/>
  <c r="U103" i="518"/>
  <c r="U101" i="518"/>
  <c r="U100" i="518"/>
  <c r="U99" i="518"/>
  <c r="U98" i="518"/>
  <c r="U96" i="518"/>
  <c r="U95" i="518"/>
  <c r="U94" i="518"/>
  <c r="U93" i="518"/>
  <c r="U92" i="518"/>
  <c r="U91" i="518"/>
  <c r="U90" i="518"/>
  <c r="U89" i="518"/>
  <c r="U88" i="518"/>
  <c r="U87" i="518"/>
  <c r="U86" i="518"/>
  <c r="U192" i="518"/>
  <c r="U85" i="518"/>
  <c r="U83" i="518"/>
  <c r="U81" i="518"/>
  <c r="U80" i="518"/>
  <c r="U77" i="518"/>
  <c r="U76" i="518"/>
  <c r="U75" i="518"/>
  <c r="U74" i="518"/>
  <c r="U191" i="518"/>
  <c r="U72" i="518"/>
  <c r="U69" i="518"/>
  <c r="U68" i="518"/>
  <c r="U67" i="518"/>
  <c r="U66" i="518"/>
  <c r="L65" i="518"/>
  <c r="U64" i="518"/>
  <c r="U62" i="518"/>
  <c r="U59" i="518"/>
  <c r="U58" i="518"/>
  <c r="U57" i="518"/>
  <c r="U55" i="518"/>
  <c r="U54" i="518"/>
  <c r="U52" i="518"/>
  <c r="U51" i="518"/>
  <c r="U190" i="518"/>
  <c r="U49" i="518"/>
  <c r="U50" i="518"/>
  <c r="U48" i="518"/>
  <c r="U47" i="518"/>
  <c r="U45" i="518"/>
  <c r="U43" i="518"/>
  <c r="U41" i="518"/>
  <c r="U40" i="518"/>
  <c r="U39" i="518"/>
  <c r="U38" i="518"/>
  <c r="U37" i="518"/>
  <c r="U36" i="518"/>
  <c r="U35" i="518"/>
  <c r="U34" i="518"/>
  <c r="U33" i="518"/>
  <c r="U32" i="518"/>
  <c r="U31" i="518"/>
  <c r="U30" i="518"/>
  <c r="U28" i="518"/>
  <c r="U27" i="518"/>
  <c r="U25" i="518"/>
  <c r="U24" i="518"/>
  <c r="U23" i="518"/>
  <c r="U22" i="518"/>
  <c r="U19" i="518"/>
  <c r="U21" i="518"/>
  <c r="U20" i="518"/>
  <c r="U18" i="518"/>
  <c r="U16" i="518"/>
  <c r="U14" i="518"/>
  <c r="U11" i="518"/>
  <c r="U12" i="518"/>
  <c r="U13" i="518"/>
  <c r="U10" i="518"/>
  <c r="U9" i="518"/>
  <c r="U7" i="518"/>
  <c r="U6" i="518"/>
  <c r="U5" i="518"/>
  <c r="U4" i="518"/>
  <c r="O189" i="524" l="1"/>
  <c r="L193" i="520"/>
  <c r="U193" i="520"/>
  <c r="F198" i="519"/>
  <c r="L194" i="518"/>
  <c r="U65" i="518"/>
  <c r="U194" i="518" s="1"/>
  <c r="W2" i="517" l="1"/>
  <c r="W3" i="517"/>
  <c r="W4" i="517"/>
  <c r="W5" i="517"/>
  <c r="W6" i="517"/>
  <c r="W7" i="517"/>
  <c r="W8" i="517"/>
  <c r="W9" i="517"/>
  <c r="W10" i="517"/>
  <c r="W11" i="517"/>
  <c r="W12" i="517"/>
  <c r="W13" i="517"/>
  <c r="W14" i="517"/>
  <c r="W15" i="517"/>
  <c r="W16" i="517"/>
  <c r="W17" i="517"/>
  <c r="W18" i="517"/>
  <c r="W19" i="517"/>
  <c r="W20" i="517"/>
  <c r="W21" i="517"/>
  <c r="W22" i="517"/>
  <c r="W23" i="517"/>
  <c r="W24" i="517"/>
  <c r="W25" i="517"/>
  <c r="W26" i="517"/>
  <c r="W27" i="517"/>
  <c r="W28" i="517"/>
  <c r="W29" i="517"/>
  <c r="W30" i="517"/>
  <c r="W31" i="517"/>
  <c r="W32" i="517"/>
  <c r="W33" i="517"/>
  <c r="W34" i="517"/>
  <c r="W35" i="517"/>
  <c r="W36" i="517"/>
  <c r="W37" i="517"/>
  <c r="W38" i="517"/>
  <c r="W39" i="517"/>
  <c r="W40" i="517"/>
  <c r="W41" i="517"/>
  <c r="W42" i="517"/>
  <c r="W43" i="517"/>
  <c r="W44" i="517"/>
  <c r="W45" i="517"/>
  <c r="W46" i="517"/>
  <c r="W47" i="517"/>
  <c r="W48" i="517"/>
  <c r="W49" i="517"/>
  <c r="W50" i="517"/>
  <c r="W51" i="517"/>
  <c r="W52" i="517"/>
  <c r="W53" i="517"/>
  <c r="W54" i="517"/>
  <c r="W55" i="517"/>
  <c r="W56" i="517"/>
  <c r="W57" i="517"/>
  <c r="W58" i="517"/>
  <c r="W59" i="517"/>
  <c r="W60" i="517"/>
  <c r="W61" i="517"/>
  <c r="W62" i="517"/>
  <c r="W63" i="517"/>
  <c r="W64" i="517"/>
  <c r="W65" i="517"/>
  <c r="W66" i="517"/>
  <c r="W67" i="517"/>
  <c r="W68" i="517"/>
  <c r="W69" i="517"/>
  <c r="W70" i="517"/>
  <c r="W71" i="517"/>
  <c r="W72" i="517"/>
  <c r="W73" i="517"/>
  <c r="W74" i="517"/>
  <c r="W75" i="517"/>
  <c r="W76" i="517"/>
  <c r="W77" i="517"/>
  <c r="W78" i="517"/>
  <c r="W79" i="517"/>
  <c r="W80" i="517"/>
  <c r="W81" i="517"/>
  <c r="W82" i="517"/>
  <c r="W83" i="517"/>
  <c r="W84" i="517"/>
  <c r="W85" i="517"/>
  <c r="W86" i="517"/>
  <c r="W87" i="517"/>
  <c r="W88" i="517"/>
  <c r="W89" i="517"/>
  <c r="W90" i="517"/>
  <c r="W91" i="517"/>
  <c r="W92" i="517"/>
  <c r="W93" i="517"/>
  <c r="W94" i="517"/>
  <c r="W95" i="517"/>
  <c r="W96" i="517"/>
  <c r="W97" i="517"/>
  <c r="W98" i="517"/>
  <c r="W99" i="517"/>
  <c r="W100" i="517"/>
  <c r="W101" i="517"/>
  <c r="W102" i="517"/>
  <c r="W103" i="517"/>
  <c r="W104" i="517"/>
  <c r="W105" i="517"/>
  <c r="W106" i="517"/>
  <c r="W107" i="517"/>
  <c r="W108" i="517"/>
  <c r="W109" i="517"/>
  <c r="W110" i="517"/>
  <c r="W111" i="517"/>
  <c r="W112" i="517"/>
  <c r="W113" i="517"/>
  <c r="W114" i="517"/>
  <c r="W115" i="517"/>
  <c r="W116" i="517"/>
  <c r="W117" i="517"/>
  <c r="W118" i="517"/>
  <c r="W119" i="517"/>
  <c r="W120" i="517"/>
  <c r="W121" i="517"/>
  <c r="W122" i="517"/>
  <c r="W123" i="517"/>
  <c r="W124" i="517"/>
  <c r="W125" i="517"/>
  <c r="W126" i="517"/>
  <c r="W127" i="517"/>
  <c r="W128" i="517"/>
  <c r="W129" i="517"/>
  <c r="W130" i="517"/>
  <c r="W131" i="517"/>
  <c r="W132" i="517"/>
  <c r="W133" i="517"/>
  <c r="W134" i="517"/>
  <c r="W135" i="517"/>
  <c r="W136" i="517"/>
  <c r="W137" i="517"/>
  <c r="W138" i="517"/>
  <c r="W139" i="517"/>
  <c r="W140" i="517"/>
  <c r="W141" i="517"/>
  <c r="W142" i="517"/>
  <c r="W143" i="517"/>
  <c r="W144" i="517"/>
  <c r="W145" i="517"/>
  <c r="W146" i="517"/>
  <c r="W147" i="517"/>
  <c r="W148" i="517"/>
  <c r="W149" i="517"/>
  <c r="W150" i="517"/>
  <c r="W151" i="517"/>
  <c r="W152" i="517"/>
  <c r="W153" i="517"/>
  <c r="W154" i="517"/>
  <c r="W155" i="517"/>
  <c r="W156" i="517"/>
  <c r="W157" i="517"/>
  <c r="W158" i="517"/>
  <c r="W159" i="517"/>
  <c r="W160" i="517"/>
  <c r="W161" i="517"/>
  <c r="W162" i="517"/>
  <c r="W163" i="517"/>
  <c r="W164" i="517"/>
  <c r="W165" i="517"/>
  <c r="W166" i="517"/>
  <c r="W167" i="517"/>
  <c r="W168" i="517"/>
  <c r="W169" i="517"/>
  <c r="W170" i="517"/>
  <c r="W171" i="517"/>
  <c r="W172" i="517"/>
  <c r="W173" i="517"/>
  <c r="W174" i="517"/>
  <c r="W175" i="517"/>
  <c r="W176" i="517"/>
  <c r="W177" i="517"/>
  <c r="W178" i="517"/>
  <c r="W179" i="517"/>
  <c r="W180" i="517"/>
  <c r="W181" i="517"/>
  <c r="W182" i="517"/>
  <c r="W183" i="517"/>
  <c r="W184" i="517"/>
  <c r="W185" i="517"/>
  <c r="W186" i="517"/>
  <c r="W187" i="517"/>
  <c r="W188" i="517"/>
  <c r="W189" i="517"/>
  <c r="W190" i="517"/>
  <c r="W191" i="517"/>
  <c r="W192" i="517"/>
  <c r="W193" i="517"/>
  <c r="D194" i="517"/>
  <c r="T187" i="517"/>
  <c r="U187" i="517" s="1"/>
  <c r="T177" i="517"/>
  <c r="U177" i="517" s="1"/>
  <c r="T110" i="517"/>
  <c r="U110" i="517" s="1"/>
  <c r="T83" i="517"/>
  <c r="U83" i="517" s="1"/>
  <c r="T61" i="517"/>
  <c r="U61" i="517" s="1"/>
  <c r="T168" i="517"/>
  <c r="U168" i="517" s="1"/>
  <c r="T111" i="517"/>
  <c r="U111" i="517" s="1"/>
  <c r="T16" i="517"/>
  <c r="U16" i="517" s="1"/>
  <c r="T154" i="517"/>
  <c r="U154" i="517" s="1"/>
  <c r="T156" i="517"/>
  <c r="U156" i="517" s="1"/>
  <c r="T38" i="517"/>
  <c r="U38" i="517" s="1"/>
  <c r="T115" i="517"/>
  <c r="U115" i="517" s="1"/>
  <c r="T133" i="517"/>
  <c r="U133" i="517" s="1"/>
  <c r="T7" i="517"/>
  <c r="U7" i="517" s="1"/>
  <c r="T74" i="517"/>
  <c r="U74" i="517" s="1"/>
  <c r="T164" i="517"/>
  <c r="U164" i="517" s="1"/>
  <c r="T30" i="517"/>
  <c r="U30" i="517" s="1"/>
  <c r="T63" i="517"/>
  <c r="U63" i="517" s="1"/>
  <c r="T167" i="517"/>
  <c r="U167" i="517" s="1"/>
  <c r="T71" i="517"/>
  <c r="U71" i="517" s="1"/>
  <c r="T137" i="517"/>
  <c r="U137" i="517" s="1"/>
  <c r="T109" i="517"/>
  <c r="U109" i="517" s="1"/>
  <c r="T184" i="517"/>
  <c r="U184" i="517" s="1"/>
  <c r="T42" i="517"/>
  <c r="U42" i="517" s="1"/>
  <c r="T90" i="517"/>
  <c r="U90" i="517" s="1"/>
  <c r="T102" i="517"/>
  <c r="U102" i="517" s="1"/>
  <c r="T5" i="517"/>
  <c r="U5" i="517" s="1"/>
  <c r="T3" i="517"/>
  <c r="U3" i="517" s="1"/>
  <c r="T182" i="517"/>
  <c r="U182" i="517" s="1"/>
  <c r="T13" i="517"/>
  <c r="U13" i="517" s="1"/>
  <c r="T31" i="517"/>
  <c r="U31" i="517" s="1"/>
  <c r="T129" i="517"/>
  <c r="U129" i="517" s="1"/>
  <c r="T162" i="517"/>
  <c r="U162" i="517" s="1"/>
  <c r="T84" i="517"/>
  <c r="U84" i="517" s="1"/>
  <c r="T69" i="517"/>
  <c r="U69" i="517" s="1"/>
  <c r="T20" i="517"/>
  <c r="U20" i="517" s="1"/>
  <c r="T70" i="517"/>
  <c r="U70" i="517" s="1"/>
  <c r="T9" i="517"/>
  <c r="U9" i="517" s="1"/>
  <c r="T128" i="517"/>
  <c r="U128" i="517" s="1"/>
  <c r="T117" i="517"/>
  <c r="U117" i="517" s="1"/>
  <c r="T53" i="517"/>
  <c r="U53" i="517"/>
  <c r="T55" i="517"/>
  <c r="U55" i="517"/>
  <c r="T59" i="517"/>
  <c r="U59" i="517" s="1"/>
  <c r="T91" i="517"/>
  <c r="U91" i="517" s="1"/>
  <c r="T86" i="517"/>
  <c r="U86" i="517" s="1"/>
  <c r="T25" i="517"/>
  <c r="U25" i="517" s="1"/>
  <c r="T141" i="517"/>
  <c r="U141" i="517" s="1"/>
  <c r="T107" i="517"/>
  <c r="U107" i="517" s="1"/>
  <c r="T26" i="517"/>
  <c r="U26" i="517" s="1"/>
  <c r="T44" i="517"/>
  <c r="U44" i="517" s="1"/>
  <c r="T171" i="517"/>
  <c r="U171" i="517" s="1"/>
  <c r="T148" i="517"/>
  <c r="U148" i="517" s="1"/>
  <c r="T87" i="517"/>
  <c r="U87" i="517" s="1"/>
  <c r="T82" i="517"/>
  <c r="U82" i="517" s="1"/>
  <c r="T88" i="517"/>
  <c r="U88" i="517" s="1"/>
  <c r="T65" i="517"/>
  <c r="U65" i="517" s="1"/>
  <c r="T8" i="517"/>
  <c r="U8" i="517" s="1"/>
  <c r="T57" i="517"/>
  <c r="U57" i="517" s="1"/>
  <c r="T34" i="517"/>
  <c r="U34" i="517" s="1"/>
  <c r="T93" i="517"/>
  <c r="U93" i="517" s="1"/>
  <c r="T56" i="517"/>
  <c r="U56" i="517" s="1"/>
  <c r="T180" i="517"/>
  <c r="U180" i="517" s="1"/>
  <c r="T97" i="517"/>
  <c r="U97" i="517" s="1"/>
  <c r="T147" i="517"/>
  <c r="U147" i="517" s="1"/>
  <c r="T124" i="517"/>
  <c r="U124" i="517" s="1"/>
  <c r="T175" i="517"/>
  <c r="U175" i="517" s="1"/>
  <c r="T35" i="517"/>
  <c r="U35" i="517" s="1"/>
  <c r="T136" i="517"/>
  <c r="U136" i="517" s="1"/>
  <c r="T94" i="517"/>
  <c r="U94" i="517" s="1"/>
  <c r="T127" i="517"/>
  <c r="U127" i="517" s="1"/>
  <c r="T103" i="517"/>
  <c r="U103" i="517" s="1"/>
  <c r="T79" i="517"/>
  <c r="U79" i="517" s="1"/>
  <c r="T73" i="517"/>
  <c r="U73" i="517"/>
  <c r="T146" i="517"/>
  <c r="U146" i="517" s="1"/>
  <c r="T131" i="517"/>
  <c r="U131" i="517" s="1"/>
  <c r="T77" i="517"/>
  <c r="U77" i="517" s="1"/>
  <c r="T24" i="517"/>
  <c r="U24" i="517" s="1"/>
  <c r="T6" i="517"/>
  <c r="U6" i="517" s="1"/>
  <c r="T179" i="517"/>
  <c r="U179" i="517" s="1"/>
  <c r="T174" i="517"/>
  <c r="U174" i="517" s="1"/>
  <c r="T170" i="517"/>
  <c r="U170" i="517" s="1"/>
  <c r="T60" i="517"/>
  <c r="U60" i="517" s="1"/>
  <c r="T176" i="517"/>
  <c r="U176" i="517" s="1"/>
  <c r="T68" i="517"/>
  <c r="U68" i="517" s="1"/>
  <c r="T165" i="517"/>
  <c r="U165" i="517" s="1"/>
  <c r="T153" i="517"/>
  <c r="U153" i="517" s="1"/>
  <c r="T161" i="517"/>
  <c r="U161" i="517" s="1"/>
  <c r="T166" i="517"/>
  <c r="U166" i="517" s="1"/>
  <c r="T183" i="517"/>
  <c r="U183" i="517" s="1"/>
  <c r="T132" i="517"/>
  <c r="U132" i="517" s="1"/>
  <c r="T100" i="517"/>
  <c r="U100" i="517" s="1"/>
  <c r="T14" i="517"/>
  <c r="U14" i="517" s="1"/>
  <c r="T178" i="517"/>
  <c r="U178" i="517" s="1"/>
  <c r="T81" i="517"/>
  <c r="U81" i="517" s="1"/>
  <c r="T157" i="517"/>
  <c r="U157" i="517" s="1"/>
  <c r="T76" i="517"/>
  <c r="U76" i="517" s="1"/>
  <c r="T143" i="517"/>
  <c r="U143" i="517" s="1"/>
  <c r="T122" i="517"/>
  <c r="U122" i="517" s="1"/>
  <c r="T2" i="517"/>
  <c r="U2" i="517" s="1"/>
  <c r="T46" i="517"/>
  <c r="U46" i="517" s="1"/>
  <c r="T33" i="517"/>
  <c r="U33" i="517" s="1"/>
  <c r="T140" i="517"/>
  <c r="U140" i="517" s="1"/>
  <c r="T108" i="517"/>
  <c r="U108" i="517" s="1"/>
  <c r="T17" i="517"/>
  <c r="U17" i="517" s="1"/>
  <c r="T169" i="517"/>
  <c r="U169" i="517" s="1"/>
  <c r="T92" i="517"/>
  <c r="U92" i="517" s="1"/>
  <c r="T72" i="517"/>
  <c r="U72" i="517" s="1"/>
  <c r="T67" i="517"/>
  <c r="U67" i="517" s="1"/>
  <c r="T150" i="517"/>
  <c r="U150" i="517" s="1"/>
  <c r="T75" i="517"/>
  <c r="U75" i="517" s="1"/>
  <c r="T80" i="517"/>
  <c r="U80" i="517" s="1"/>
  <c r="T106" i="517"/>
  <c r="U106" i="517" s="1"/>
  <c r="T139" i="517"/>
  <c r="U139" i="517" s="1"/>
  <c r="T125" i="517"/>
  <c r="U125" i="517" s="1"/>
  <c r="T112" i="517"/>
  <c r="U112" i="517" s="1"/>
  <c r="T18" i="517"/>
  <c r="U18" i="517" s="1"/>
  <c r="T185" i="517"/>
  <c r="U185" i="517" s="1"/>
  <c r="T10" i="517"/>
  <c r="U10" i="517" s="1"/>
  <c r="T40" i="517"/>
  <c r="U40" i="517" s="1"/>
  <c r="T48" i="517"/>
  <c r="U48" i="517" s="1"/>
  <c r="T51" i="517"/>
  <c r="U51" i="517" s="1"/>
  <c r="T126" i="517"/>
  <c r="U126" i="517" s="1"/>
  <c r="T78" i="517"/>
  <c r="U78" i="517" s="1"/>
  <c r="T52" i="517"/>
  <c r="U52" i="517" s="1"/>
  <c r="T85" i="517"/>
  <c r="U85" i="517" s="1"/>
  <c r="T15" i="517"/>
  <c r="U15" i="517" s="1"/>
  <c r="T120" i="517"/>
  <c r="U120" i="517" s="1"/>
  <c r="T96" i="517"/>
  <c r="U96" i="517" s="1"/>
  <c r="T138" i="517"/>
  <c r="U138" i="517" s="1"/>
  <c r="T144" i="517"/>
  <c r="U144" i="517" s="1"/>
  <c r="T21" i="517"/>
  <c r="U21" i="517" s="1"/>
  <c r="T186" i="517"/>
  <c r="U186" i="517" s="1"/>
  <c r="T12" i="517"/>
  <c r="U12" i="517" s="1"/>
  <c r="T101" i="517"/>
  <c r="U101" i="517" s="1"/>
  <c r="T114" i="517"/>
  <c r="U114" i="517" s="1"/>
  <c r="T118" i="517"/>
  <c r="U118" i="517" s="1"/>
  <c r="T123" i="517"/>
  <c r="U123" i="517" s="1"/>
  <c r="T145" i="517"/>
  <c r="U145" i="517" s="1"/>
  <c r="T22" i="517"/>
  <c r="U22" i="517" s="1"/>
  <c r="T27" i="517"/>
  <c r="U27" i="517" s="1"/>
  <c r="T49" i="517"/>
  <c r="U49" i="517" s="1"/>
  <c r="T47" i="517"/>
  <c r="U47" i="517" s="1"/>
  <c r="T19" i="517"/>
  <c r="U19" i="517" s="1"/>
  <c r="T66" i="517"/>
  <c r="U66" i="517" s="1"/>
  <c r="T119" i="517"/>
  <c r="U119" i="517" s="1"/>
  <c r="T64" i="517"/>
  <c r="U64" i="517" s="1"/>
  <c r="T11" i="517"/>
  <c r="U11" i="517" s="1"/>
  <c r="T113" i="517"/>
  <c r="U113" i="517" s="1"/>
  <c r="T159" i="517"/>
  <c r="U159" i="517" s="1"/>
  <c r="T41" i="517"/>
  <c r="U41" i="517" s="1"/>
  <c r="T130" i="517"/>
  <c r="U130" i="517" s="1"/>
  <c r="T37" i="517"/>
  <c r="U37" i="517" s="1"/>
  <c r="T36" i="517"/>
  <c r="U36" i="517" s="1"/>
  <c r="T163" i="517"/>
  <c r="U163" i="517" s="1"/>
  <c r="T39" i="517"/>
  <c r="U39" i="517" s="1"/>
  <c r="T58" i="517"/>
  <c r="U58" i="517" s="1"/>
  <c r="T134" i="517"/>
  <c r="U134" i="517" s="1"/>
  <c r="T28" i="517"/>
  <c r="U28" i="517" s="1"/>
  <c r="T62" i="517"/>
  <c r="U62" i="517" s="1"/>
  <c r="T32" i="517"/>
  <c r="U32" i="517" s="1"/>
  <c r="T149" i="517"/>
  <c r="U149" i="517" s="1"/>
  <c r="T98" i="517"/>
  <c r="U98" i="517" s="1"/>
  <c r="T89" i="517"/>
  <c r="U89" i="517" s="1"/>
  <c r="T188" i="517"/>
  <c r="U188" i="517" s="1"/>
  <c r="T50" i="517"/>
  <c r="U50" i="517" s="1"/>
  <c r="T4" i="517"/>
  <c r="U4" i="517" s="1"/>
  <c r="T173" i="517"/>
  <c r="U173" i="517" s="1"/>
  <c r="T116" i="517"/>
  <c r="U116" i="517" s="1"/>
  <c r="T105" i="517"/>
  <c r="U105" i="517" s="1"/>
  <c r="T95" i="517"/>
  <c r="U95" i="517" s="1"/>
  <c r="T99" i="517"/>
  <c r="U99" i="517" s="1"/>
  <c r="T135" i="517"/>
  <c r="U135" i="517" s="1"/>
  <c r="T172" i="517"/>
  <c r="U172" i="517" s="1"/>
  <c r="T23" i="517"/>
  <c r="U23" i="517" s="1"/>
  <c r="T43" i="517"/>
  <c r="U43" i="517" s="1"/>
  <c r="T158" i="517"/>
  <c r="U158" i="517" s="1"/>
  <c r="T152" i="517"/>
  <c r="U152" i="517" s="1"/>
  <c r="T155" i="517"/>
  <c r="U155" i="517" s="1"/>
  <c r="T54" i="517"/>
  <c r="U54" i="517" s="1"/>
  <c r="T45" i="517"/>
  <c r="U45" i="517" s="1"/>
  <c r="T29" i="517"/>
  <c r="U29" i="517" s="1"/>
  <c r="T160" i="517"/>
  <c r="U160" i="517" s="1"/>
  <c r="T181" i="517"/>
  <c r="U181" i="517" s="1"/>
  <c r="T151" i="517"/>
  <c r="U151" i="517" s="1"/>
  <c r="T192" i="517"/>
  <c r="U192" i="517" s="1"/>
  <c r="T193" i="517"/>
  <c r="U193" i="517" s="1"/>
  <c r="T191" i="517"/>
  <c r="U191" i="517" s="1"/>
  <c r="T189" i="517"/>
  <c r="U189" i="517" s="1"/>
  <c r="T190" i="517"/>
  <c r="U190" i="517" s="1"/>
  <c r="F194" i="517"/>
  <c r="G194" i="517"/>
  <c r="H194" i="517"/>
  <c r="I194" i="517"/>
  <c r="J194" i="517"/>
  <c r="K194" i="517"/>
  <c r="L194" i="517"/>
  <c r="M194" i="517"/>
  <c r="N194" i="517"/>
  <c r="O194" i="517"/>
  <c r="P194" i="517"/>
  <c r="Q194" i="517"/>
  <c r="R194" i="517"/>
  <c r="S194" i="517"/>
  <c r="J8" i="70"/>
  <c r="J9" i="70"/>
  <c r="Q13" i="104"/>
  <c r="Q33" i="104"/>
  <c r="Q29" i="104"/>
  <c r="U196" i="515"/>
  <c r="O3" i="514"/>
  <c r="O4" i="514"/>
  <c r="O5" i="514"/>
  <c r="P5" i="514" s="1"/>
  <c r="O6" i="514"/>
  <c r="O7" i="514"/>
  <c r="O8" i="514"/>
  <c r="O9" i="514"/>
  <c r="O10" i="514"/>
  <c r="O11" i="514"/>
  <c r="O12" i="514"/>
  <c r="O13" i="514"/>
  <c r="O14" i="514"/>
  <c r="O15" i="514"/>
  <c r="O16" i="514"/>
  <c r="O17" i="514"/>
  <c r="O18" i="514"/>
  <c r="P18" i="514" s="1"/>
  <c r="O19" i="514"/>
  <c r="O20" i="514"/>
  <c r="O21" i="514"/>
  <c r="P21" i="514" s="1"/>
  <c r="O22" i="514"/>
  <c r="O23" i="514"/>
  <c r="O24" i="514"/>
  <c r="O25" i="514"/>
  <c r="O26" i="514"/>
  <c r="O27" i="514"/>
  <c r="O28" i="514"/>
  <c r="O30" i="514"/>
  <c r="O31" i="514"/>
  <c r="O32" i="514"/>
  <c r="O33" i="514"/>
  <c r="O34" i="514"/>
  <c r="O35" i="514"/>
  <c r="O36" i="514"/>
  <c r="O37" i="514"/>
  <c r="P37" i="514" s="1"/>
  <c r="O38" i="514"/>
  <c r="O39" i="514"/>
  <c r="O40" i="514"/>
  <c r="O41" i="514"/>
  <c r="O42" i="514"/>
  <c r="O43" i="514"/>
  <c r="O44" i="514"/>
  <c r="O45" i="514"/>
  <c r="O46" i="514"/>
  <c r="O47" i="514"/>
  <c r="O48" i="514"/>
  <c r="O49" i="514"/>
  <c r="O51" i="514"/>
  <c r="O52" i="514"/>
  <c r="O53" i="514"/>
  <c r="P53" i="514" s="1"/>
  <c r="O54" i="514"/>
  <c r="O55" i="514"/>
  <c r="O56" i="514"/>
  <c r="O57" i="514"/>
  <c r="O58" i="514"/>
  <c r="O59" i="514"/>
  <c r="O60" i="514"/>
  <c r="O61" i="514"/>
  <c r="P61" i="514" s="1"/>
  <c r="O62" i="514"/>
  <c r="O63" i="514"/>
  <c r="P63" i="514" s="1"/>
  <c r="O64" i="514"/>
  <c r="P64" i="514" s="1"/>
  <c r="O65" i="514"/>
  <c r="O66" i="514"/>
  <c r="P66" i="514" s="1"/>
  <c r="O67" i="514"/>
  <c r="O68" i="514"/>
  <c r="O69" i="514"/>
  <c r="P69" i="514" s="1"/>
  <c r="O70" i="514"/>
  <c r="O71" i="514"/>
  <c r="O72" i="514"/>
  <c r="O73" i="514"/>
  <c r="O74" i="514"/>
  <c r="O75" i="514"/>
  <c r="O76" i="514"/>
  <c r="O77" i="514"/>
  <c r="O78" i="514"/>
  <c r="O79" i="514"/>
  <c r="P79" i="514" s="1"/>
  <c r="O80" i="514"/>
  <c r="P80" i="514" s="1"/>
  <c r="O81" i="514"/>
  <c r="O82" i="514"/>
  <c r="P82" i="514" s="1"/>
  <c r="O83" i="514"/>
  <c r="O84" i="514"/>
  <c r="O85" i="514"/>
  <c r="O86" i="514"/>
  <c r="O87" i="514"/>
  <c r="O88" i="514"/>
  <c r="O89" i="514"/>
  <c r="O90" i="514"/>
  <c r="O91" i="514"/>
  <c r="O92" i="514"/>
  <c r="O93" i="514"/>
  <c r="O94" i="514"/>
  <c r="O95" i="514"/>
  <c r="O96" i="514"/>
  <c r="O97" i="514"/>
  <c r="O98" i="514"/>
  <c r="P98" i="514" s="1"/>
  <c r="O99" i="514"/>
  <c r="O100" i="514"/>
  <c r="O101" i="514"/>
  <c r="P101" i="514" s="1"/>
  <c r="O102" i="514"/>
  <c r="O104" i="514"/>
  <c r="O105" i="514"/>
  <c r="O106" i="514"/>
  <c r="O107" i="514"/>
  <c r="O108" i="514"/>
  <c r="O109" i="514"/>
  <c r="O110" i="514"/>
  <c r="P110" i="514" s="1"/>
  <c r="O111" i="514"/>
  <c r="O112" i="514"/>
  <c r="O113" i="514"/>
  <c r="O114" i="514"/>
  <c r="P114" i="514" s="1"/>
  <c r="O115" i="514"/>
  <c r="O116" i="514"/>
  <c r="O117" i="514"/>
  <c r="P117" i="514" s="1"/>
  <c r="O118" i="514"/>
  <c r="O119" i="514"/>
  <c r="O120" i="514"/>
  <c r="O121" i="514"/>
  <c r="O122" i="514"/>
  <c r="O123" i="514"/>
  <c r="O124" i="514"/>
  <c r="O125" i="514"/>
  <c r="O126" i="514"/>
  <c r="O127" i="514"/>
  <c r="P127" i="514" s="1"/>
  <c r="O128" i="514"/>
  <c r="O129" i="514"/>
  <c r="O130" i="514"/>
  <c r="P130" i="514" s="1"/>
  <c r="O131" i="514"/>
  <c r="O132" i="514"/>
  <c r="O133" i="514"/>
  <c r="P133" i="514" s="1"/>
  <c r="O134" i="514"/>
  <c r="O135" i="514"/>
  <c r="O136" i="514"/>
  <c r="O137" i="514"/>
  <c r="O138" i="514"/>
  <c r="O139" i="514"/>
  <c r="O140" i="514"/>
  <c r="O141" i="514"/>
  <c r="O142" i="514"/>
  <c r="O143" i="514"/>
  <c r="O144" i="514"/>
  <c r="O145" i="514"/>
  <c r="O146" i="514"/>
  <c r="P146" i="514" s="1"/>
  <c r="O147" i="514"/>
  <c r="O148" i="514"/>
  <c r="O149" i="514"/>
  <c r="P149" i="514" s="1"/>
  <c r="O150" i="514"/>
  <c r="O151" i="514"/>
  <c r="O152" i="514"/>
  <c r="O153" i="514"/>
  <c r="O154" i="514"/>
  <c r="O155" i="514"/>
  <c r="O156" i="514"/>
  <c r="O157" i="514"/>
  <c r="O158" i="514"/>
  <c r="O159" i="514"/>
  <c r="O160" i="514"/>
  <c r="O161" i="514"/>
  <c r="O162" i="514"/>
  <c r="O163" i="514"/>
  <c r="O164" i="514"/>
  <c r="O165" i="514"/>
  <c r="P165" i="514" s="1"/>
  <c r="O166" i="514"/>
  <c r="O167" i="514"/>
  <c r="O168" i="514"/>
  <c r="O169" i="514"/>
  <c r="O170" i="514"/>
  <c r="O171" i="514"/>
  <c r="O172" i="514"/>
  <c r="O173" i="514"/>
  <c r="O174" i="514"/>
  <c r="O175" i="514"/>
  <c r="O176" i="514"/>
  <c r="O177" i="514"/>
  <c r="O178" i="514"/>
  <c r="P178" i="514" s="1"/>
  <c r="O179" i="514"/>
  <c r="O180" i="514"/>
  <c r="O181" i="514"/>
  <c r="P181" i="514" s="1"/>
  <c r="O182" i="514"/>
  <c r="O183" i="514"/>
  <c r="O184" i="514"/>
  <c r="O185" i="514"/>
  <c r="O186" i="514"/>
  <c r="O187" i="514"/>
  <c r="O188" i="514"/>
  <c r="O189" i="514"/>
  <c r="O190" i="514"/>
  <c r="M192" i="514"/>
  <c r="M193" i="514"/>
  <c r="M194" i="514"/>
  <c r="M195" i="514"/>
  <c r="M191" i="514"/>
  <c r="P34" i="514"/>
  <c r="P78" i="514"/>
  <c r="P96" i="514"/>
  <c r="P109" i="514"/>
  <c r="P111" i="514"/>
  <c r="P112" i="514"/>
  <c r="P120" i="514"/>
  <c r="P124" i="514"/>
  <c r="P125" i="514"/>
  <c r="P126" i="514"/>
  <c r="P128" i="514"/>
  <c r="P139" i="514"/>
  <c r="P140" i="514"/>
  <c r="P141" i="514"/>
  <c r="P159" i="514"/>
  <c r="P160" i="514"/>
  <c r="P161" i="514"/>
  <c r="P162" i="514"/>
  <c r="P175" i="514"/>
  <c r="P176" i="514"/>
  <c r="P177" i="514"/>
  <c r="P183" i="514"/>
  <c r="P189" i="514"/>
  <c r="O191" i="514"/>
  <c r="O192" i="514"/>
  <c r="O193" i="514"/>
  <c r="O194" i="514"/>
  <c r="O195" i="514"/>
  <c r="P2" i="514"/>
  <c r="P17" i="514"/>
  <c r="P24" i="514"/>
  <c r="P52" i="514"/>
  <c r="P92" i="514"/>
  <c r="P93" i="514"/>
  <c r="P94" i="514"/>
  <c r="P95" i="514"/>
  <c r="P129" i="514"/>
  <c r="P143" i="514"/>
  <c r="P144" i="514"/>
  <c r="P145" i="514"/>
  <c r="P184" i="514"/>
  <c r="P190" i="514"/>
  <c r="H196" i="514"/>
  <c r="R6" i="514"/>
  <c r="P3" i="514"/>
  <c r="P4" i="514"/>
  <c r="P6" i="514"/>
  <c r="P7" i="514"/>
  <c r="P8" i="514"/>
  <c r="P9" i="514"/>
  <c r="P10" i="514"/>
  <c r="P11" i="514"/>
  <c r="P12" i="514"/>
  <c r="P13" i="514"/>
  <c r="P14" i="514"/>
  <c r="P15" i="514"/>
  <c r="P16" i="514"/>
  <c r="P19" i="514"/>
  <c r="P20" i="514"/>
  <c r="P22" i="514"/>
  <c r="P23" i="514"/>
  <c r="P25" i="514"/>
  <c r="P26" i="514"/>
  <c r="P27" i="514"/>
  <c r="P28" i="514"/>
  <c r="P30" i="514"/>
  <c r="P31" i="514"/>
  <c r="P32" i="514"/>
  <c r="P33" i="514"/>
  <c r="P35" i="514"/>
  <c r="P36" i="514"/>
  <c r="P38" i="514"/>
  <c r="P39" i="514"/>
  <c r="P40" i="514"/>
  <c r="P41" i="514"/>
  <c r="P42" i="514"/>
  <c r="P43" i="514"/>
  <c r="P44" i="514"/>
  <c r="P45" i="514"/>
  <c r="P46" i="514"/>
  <c r="P47" i="514"/>
  <c r="P48" i="514"/>
  <c r="P49" i="514"/>
  <c r="P51" i="514"/>
  <c r="P54" i="514"/>
  <c r="P55" i="514"/>
  <c r="P56" i="514"/>
  <c r="P57" i="514"/>
  <c r="P58" i="514"/>
  <c r="P59" i="514"/>
  <c r="P60" i="514"/>
  <c r="P62" i="514"/>
  <c r="P65" i="514"/>
  <c r="P67" i="514"/>
  <c r="P68" i="514"/>
  <c r="P70" i="514"/>
  <c r="P71" i="514"/>
  <c r="P72" i="514"/>
  <c r="P73" i="514"/>
  <c r="P74" i="514"/>
  <c r="P75" i="514"/>
  <c r="P76" i="514"/>
  <c r="P77" i="514"/>
  <c r="P81" i="514"/>
  <c r="P83" i="514"/>
  <c r="P84" i="514"/>
  <c r="P85" i="514"/>
  <c r="P86" i="514"/>
  <c r="P87" i="514"/>
  <c r="P88" i="514"/>
  <c r="P89" i="514"/>
  <c r="P90" i="514"/>
  <c r="P91" i="514"/>
  <c r="P97" i="514"/>
  <c r="P99" i="514"/>
  <c r="P100" i="514"/>
  <c r="P102" i="514"/>
  <c r="P104" i="514"/>
  <c r="P105" i="514"/>
  <c r="P106" i="514"/>
  <c r="P107" i="514"/>
  <c r="P108" i="514"/>
  <c r="P113" i="514"/>
  <c r="P115" i="514"/>
  <c r="P116" i="514"/>
  <c r="P118" i="514"/>
  <c r="P119" i="514"/>
  <c r="P121" i="514"/>
  <c r="P122" i="514"/>
  <c r="P123" i="514"/>
  <c r="P131" i="514"/>
  <c r="P132" i="514"/>
  <c r="P134" i="514"/>
  <c r="P135" i="514"/>
  <c r="P136" i="514"/>
  <c r="P137" i="514"/>
  <c r="P138" i="514"/>
  <c r="P142" i="514"/>
  <c r="P147" i="514"/>
  <c r="P148" i="514"/>
  <c r="P150" i="514"/>
  <c r="P151" i="514"/>
  <c r="P152" i="514"/>
  <c r="P153" i="514"/>
  <c r="P154" i="514"/>
  <c r="P155" i="514"/>
  <c r="P156" i="514"/>
  <c r="P157" i="514"/>
  <c r="P158" i="514"/>
  <c r="P163" i="514"/>
  <c r="P164" i="514"/>
  <c r="P166" i="514"/>
  <c r="P167" i="514"/>
  <c r="P168" i="514"/>
  <c r="P169" i="514"/>
  <c r="P170" i="514"/>
  <c r="P171" i="514"/>
  <c r="P172" i="514"/>
  <c r="P173" i="514"/>
  <c r="P174" i="514"/>
  <c r="P179" i="514"/>
  <c r="P180" i="514"/>
  <c r="P182" i="514"/>
  <c r="P185" i="514"/>
  <c r="P186" i="514"/>
  <c r="P187" i="514"/>
  <c r="P188" i="514"/>
  <c r="R2" i="514"/>
  <c r="F196" i="514"/>
  <c r="R4" i="514"/>
  <c r="P2" i="513"/>
  <c r="E196" i="516"/>
  <c r="U4" i="516"/>
  <c r="U5" i="516"/>
  <c r="U6" i="516"/>
  <c r="U7" i="516"/>
  <c r="U9" i="516"/>
  <c r="U10" i="516"/>
  <c r="U13" i="516"/>
  <c r="U12" i="516"/>
  <c r="U11" i="516"/>
  <c r="U14" i="516"/>
  <c r="U16" i="516"/>
  <c r="U18" i="516"/>
  <c r="U20" i="516"/>
  <c r="U21" i="516"/>
  <c r="U19" i="516"/>
  <c r="U22" i="516"/>
  <c r="U23" i="516"/>
  <c r="U24" i="516"/>
  <c r="U25" i="516"/>
  <c r="U27" i="516"/>
  <c r="U28" i="516"/>
  <c r="U31" i="516"/>
  <c r="U32" i="516"/>
  <c r="U33" i="516"/>
  <c r="U34" i="516"/>
  <c r="U35" i="516"/>
  <c r="U36" i="516"/>
  <c r="U37" i="516"/>
  <c r="U38" i="516"/>
  <c r="U39" i="516"/>
  <c r="U40" i="516"/>
  <c r="U41" i="516"/>
  <c r="U43" i="516"/>
  <c r="U42" i="516"/>
  <c r="U44" i="516"/>
  <c r="U46" i="516"/>
  <c r="U48" i="516"/>
  <c r="U49" i="516"/>
  <c r="U52" i="516"/>
  <c r="U51" i="516"/>
  <c r="U192" i="516"/>
  <c r="U53" i="516"/>
  <c r="U54" i="516"/>
  <c r="U56" i="516"/>
  <c r="U57" i="516"/>
  <c r="U59" i="516"/>
  <c r="U60" i="516"/>
  <c r="U61" i="516"/>
  <c r="U64" i="516"/>
  <c r="U66" i="516"/>
  <c r="L67" i="516"/>
  <c r="U67" i="516" s="1"/>
  <c r="U68" i="516"/>
  <c r="U69" i="516"/>
  <c r="U70" i="516"/>
  <c r="U71" i="516"/>
  <c r="U74" i="516"/>
  <c r="U193" i="516"/>
  <c r="U76" i="516"/>
  <c r="U77" i="516"/>
  <c r="U78" i="516"/>
  <c r="U79" i="516"/>
  <c r="U82" i="516"/>
  <c r="U83" i="516"/>
  <c r="U85" i="516"/>
  <c r="U87" i="516"/>
  <c r="U194" i="516"/>
  <c r="U88" i="516"/>
  <c r="U89" i="516"/>
  <c r="U90" i="516"/>
  <c r="U91" i="516"/>
  <c r="U92" i="516"/>
  <c r="U93" i="516"/>
  <c r="U94" i="516"/>
  <c r="U95" i="516"/>
  <c r="U96" i="516"/>
  <c r="U97" i="516"/>
  <c r="U98" i="516"/>
  <c r="U100" i="516"/>
  <c r="U101" i="516"/>
  <c r="U102" i="516"/>
  <c r="U103" i="516"/>
  <c r="U104" i="516"/>
  <c r="U106" i="516"/>
  <c r="U108" i="516"/>
  <c r="U109" i="516"/>
  <c r="U111" i="516"/>
  <c r="U112" i="516"/>
  <c r="U115" i="516"/>
  <c r="U195" i="516"/>
  <c r="U117" i="516"/>
  <c r="U118" i="516"/>
  <c r="U119" i="516"/>
  <c r="L120" i="516"/>
  <c r="U122" i="516"/>
  <c r="U128" i="516"/>
  <c r="U129" i="516"/>
  <c r="U130" i="516"/>
  <c r="U131" i="516"/>
  <c r="U132" i="516"/>
  <c r="U135" i="516"/>
  <c r="U136" i="516"/>
  <c r="U137" i="516"/>
  <c r="U138" i="516"/>
  <c r="U139" i="516"/>
  <c r="U141" i="516"/>
  <c r="U144" i="516"/>
  <c r="U145" i="516"/>
  <c r="U146" i="516"/>
  <c r="U148" i="516"/>
  <c r="U150" i="516"/>
  <c r="U151" i="516"/>
  <c r="U152" i="516"/>
  <c r="U154" i="516"/>
  <c r="U155" i="516"/>
  <c r="U156" i="516"/>
  <c r="U158" i="516"/>
  <c r="U159" i="516"/>
  <c r="U160" i="516"/>
  <c r="U162" i="516"/>
  <c r="U163" i="516"/>
  <c r="U165" i="516"/>
  <c r="U164" i="516"/>
  <c r="U166" i="516"/>
  <c r="U167" i="516"/>
  <c r="U168" i="516"/>
  <c r="U169" i="516"/>
  <c r="U171" i="516"/>
  <c r="L172" i="516"/>
  <c r="U172" i="516" s="1"/>
  <c r="U173" i="516"/>
  <c r="U174" i="516"/>
  <c r="U175" i="516"/>
  <c r="U176" i="516"/>
  <c r="U178" i="516"/>
  <c r="U181" i="516"/>
  <c r="U182" i="516"/>
  <c r="U183" i="516"/>
  <c r="U188" i="516"/>
  <c r="U187" i="516"/>
  <c r="U189" i="516"/>
  <c r="U190" i="516"/>
  <c r="U2" i="516"/>
  <c r="U3" i="516"/>
  <c r="U8" i="516"/>
  <c r="U15" i="516"/>
  <c r="U17" i="516"/>
  <c r="U26" i="516"/>
  <c r="U30" i="516"/>
  <c r="U45" i="516"/>
  <c r="U47" i="516"/>
  <c r="U55" i="516"/>
  <c r="U58" i="516"/>
  <c r="U62" i="516"/>
  <c r="U63" i="516"/>
  <c r="U65" i="516"/>
  <c r="U72" i="516"/>
  <c r="U73" i="516"/>
  <c r="U75" i="516"/>
  <c r="U80" i="516"/>
  <c r="U81" i="516"/>
  <c r="U84" i="516"/>
  <c r="U86" i="516"/>
  <c r="U99" i="516"/>
  <c r="U105" i="516"/>
  <c r="U110" i="516"/>
  <c r="U113" i="516"/>
  <c r="U114" i="516"/>
  <c r="U116" i="516"/>
  <c r="U121" i="516"/>
  <c r="U123" i="516"/>
  <c r="U125" i="516"/>
  <c r="U126" i="516"/>
  <c r="U127" i="516"/>
  <c r="U133" i="516"/>
  <c r="U134" i="516"/>
  <c r="U140" i="516"/>
  <c r="U142" i="516"/>
  <c r="U143" i="516"/>
  <c r="U147" i="516"/>
  <c r="U149" i="516"/>
  <c r="U153" i="516"/>
  <c r="U161" i="516"/>
  <c r="U157" i="516"/>
  <c r="U170" i="516"/>
  <c r="U177" i="516"/>
  <c r="U179" i="516"/>
  <c r="U180" i="516"/>
  <c r="U184" i="516"/>
  <c r="U185" i="516"/>
  <c r="U186" i="516"/>
  <c r="F196" i="516"/>
  <c r="G196" i="516"/>
  <c r="H196" i="516"/>
  <c r="I196" i="516"/>
  <c r="J196" i="516"/>
  <c r="K196" i="516"/>
  <c r="M196" i="516"/>
  <c r="N196" i="516"/>
  <c r="O196" i="516"/>
  <c r="P196" i="516"/>
  <c r="Q196" i="516"/>
  <c r="R196" i="516"/>
  <c r="S196" i="516"/>
  <c r="T196" i="516"/>
  <c r="U194" i="517" l="1"/>
  <c r="T194" i="517"/>
  <c r="L196" i="516"/>
  <c r="U120" i="516"/>
  <c r="U196" i="516" s="1"/>
  <c r="T179" i="515"/>
  <c r="U179" i="515" s="1"/>
  <c r="T113" i="515"/>
  <c r="U113" i="515" s="1"/>
  <c r="T85" i="515"/>
  <c r="U85" i="515" s="1"/>
  <c r="T63" i="515"/>
  <c r="U63" i="515" s="1"/>
  <c r="T170" i="515"/>
  <c r="U170" i="515" s="1"/>
  <c r="T114" i="515"/>
  <c r="U114" i="515" s="1"/>
  <c r="T16" i="515"/>
  <c r="U16" i="515" s="1"/>
  <c r="T156" i="515"/>
  <c r="U156" i="515" s="1"/>
  <c r="T158" i="515"/>
  <c r="U158" i="515" s="1"/>
  <c r="T39" i="515"/>
  <c r="U39" i="515" s="1"/>
  <c r="T118" i="515"/>
  <c r="U118" i="515" s="1"/>
  <c r="T136" i="515"/>
  <c r="U136" i="515" s="1"/>
  <c r="T7" i="515"/>
  <c r="U7" i="515" s="1"/>
  <c r="T76" i="515"/>
  <c r="U76" i="515" s="1"/>
  <c r="T166" i="515"/>
  <c r="U166" i="515" s="1"/>
  <c r="T31" i="515"/>
  <c r="U31" i="515" s="1"/>
  <c r="T65" i="515"/>
  <c r="U65" i="515" s="1"/>
  <c r="T169" i="515"/>
  <c r="U169" i="515" s="1"/>
  <c r="T73" i="515"/>
  <c r="U73" i="515" s="1"/>
  <c r="T140" i="515"/>
  <c r="U140" i="515" s="1"/>
  <c r="T112" i="515"/>
  <c r="U112" i="515" s="1"/>
  <c r="T186" i="515"/>
  <c r="U186" i="515" s="1"/>
  <c r="T43" i="515"/>
  <c r="U43" i="515" s="1"/>
  <c r="T92" i="515"/>
  <c r="U92" i="515" s="1"/>
  <c r="T105" i="515"/>
  <c r="U105" i="515" s="1"/>
  <c r="T5" i="515"/>
  <c r="U5" i="515" s="1"/>
  <c r="T3" i="515"/>
  <c r="U3" i="515" s="1"/>
  <c r="T184" i="515"/>
  <c r="U184" i="515" s="1"/>
  <c r="T13" i="515"/>
  <c r="U13" i="515" s="1"/>
  <c r="T32" i="515"/>
  <c r="U32" i="515" s="1"/>
  <c r="T132" i="515"/>
  <c r="U132" i="515" s="1"/>
  <c r="T164" i="515"/>
  <c r="U164" i="515" s="1"/>
  <c r="T86" i="515"/>
  <c r="U86" i="515" s="1"/>
  <c r="T71" i="515"/>
  <c r="U71" i="515" s="1"/>
  <c r="T20" i="515"/>
  <c r="U20" i="515" s="1"/>
  <c r="T72" i="515"/>
  <c r="U72" i="515" s="1"/>
  <c r="T9" i="515"/>
  <c r="U9" i="515" s="1"/>
  <c r="T131" i="515"/>
  <c r="U131" i="515" s="1"/>
  <c r="T120" i="515"/>
  <c r="U120" i="515" s="1"/>
  <c r="T55" i="515"/>
  <c r="U55" i="515" s="1"/>
  <c r="T57" i="515"/>
  <c r="U57" i="515" s="1"/>
  <c r="T61" i="515"/>
  <c r="U61" i="515" s="1"/>
  <c r="T93" i="515"/>
  <c r="U93" i="515" s="1"/>
  <c r="T88" i="515"/>
  <c r="U88" i="515" s="1"/>
  <c r="T25" i="515"/>
  <c r="U25" i="515" s="1"/>
  <c r="T144" i="515"/>
  <c r="U144" i="515" s="1"/>
  <c r="T110" i="515"/>
  <c r="U110" i="515" s="1"/>
  <c r="T26" i="515"/>
  <c r="U26" i="515" s="1"/>
  <c r="T45" i="515"/>
  <c r="U45" i="515" s="1"/>
  <c r="T173" i="515"/>
  <c r="U173" i="515" s="1"/>
  <c r="T151" i="515"/>
  <c r="U151" i="515" s="1"/>
  <c r="T89" i="515"/>
  <c r="U89" i="515" s="1"/>
  <c r="T84" i="515"/>
  <c r="U84" i="515" s="1"/>
  <c r="T90" i="515"/>
  <c r="U90" i="515" s="1"/>
  <c r="T67" i="515"/>
  <c r="U67" i="515" s="1"/>
  <c r="T8" i="515"/>
  <c r="U8" i="515" s="1"/>
  <c r="T59" i="515"/>
  <c r="U59" i="515" s="1"/>
  <c r="T35" i="515"/>
  <c r="U35" i="515" s="1"/>
  <c r="T95" i="515"/>
  <c r="U95" i="515" s="1"/>
  <c r="T58" i="515"/>
  <c r="U58" i="515" s="1"/>
  <c r="T182" i="515"/>
  <c r="U182" i="515" s="1"/>
  <c r="T99" i="515"/>
  <c r="U99" i="515" s="1"/>
  <c r="T150" i="515"/>
  <c r="U150" i="515" s="1"/>
  <c r="T127" i="515"/>
  <c r="U127" i="515" s="1"/>
  <c r="T177" i="515"/>
  <c r="U177" i="515" s="1"/>
  <c r="T36" i="515"/>
  <c r="U36" i="515" s="1"/>
  <c r="T139" i="515"/>
  <c r="U139" i="515" s="1"/>
  <c r="T96" i="515"/>
  <c r="U96" i="515" s="1"/>
  <c r="T130" i="515"/>
  <c r="U130" i="515" s="1"/>
  <c r="T106" i="515"/>
  <c r="U106" i="515" s="1"/>
  <c r="T81" i="515"/>
  <c r="U81" i="515" s="1"/>
  <c r="T75" i="515"/>
  <c r="U75" i="515" s="1"/>
  <c r="T149" i="515"/>
  <c r="U149" i="515" s="1"/>
  <c r="T134" i="515"/>
  <c r="U134" i="515" s="1"/>
  <c r="T79" i="515"/>
  <c r="U79" i="515" s="1"/>
  <c r="T24" i="515"/>
  <c r="U24" i="515" s="1"/>
  <c r="T6" i="515"/>
  <c r="U6" i="515" s="1"/>
  <c r="T181" i="515"/>
  <c r="U181" i="515" s="1"/>
  <c r="T176" i="515"/>
  <c r="U176" i="515" s="1"/>
  <c r="T172" i="515"/>
  <c r="U172" i="515" s="1"/>
  <c r="T62" i="515"/>
  <c r="U62" i="515" s="1"/>
  <c r="T178" i="515"/>
  <c r="U178" i="515" s="1"/>
  <c r="T70" i="515"/>
  <c r="U70" i="515" s="1"/>
  <c r="T167" i="515"/>
  <c r="U167" i="515" s="1"/>
  <c r="T155" i="515"/>
  <c r="U155" i="515" s="1"/>
  <c r="T163" i="515"/>
  <c r="U163" i="515" s="1"/>
  <c r="T168" i="515"/>
  <c r="U168" i="515" s="1"/>
  <c r="T185" i="515"/>
  <c r="U185" i="515" s="1"/>
  <c r="T135" i="515"/>
  <c r="U135" i="515" s="1"/>
  <c r="T102" i="515"/>
  <c r="U102" i="515" s="1"/>
  <c r="T14" i="515"/>
  <c r="U14" i="515" s="1"/>
  <c r="T180" i="515"/>
  <c r="U180" i="515" s="1"/>
  <c r="T83" i="515"/>
  <c r="U83" i="515" s="1"/>
  <c r="T159" i="515"/>
  <c r="U159" i="515" s="1"/>
  <c r="T78" i="515"/>
  <c r="U78" i="515" s="1"/>
  <c r="T146" i="515"/>
  <c r="U146" i="515" s="1"/>
  <c r="T125" i="515"/>
  <c r="U125" i="515" s="1"/>
  <c r="T2" i="515"/>
  <c r="U2" i="515" s="1"/>
  <c r="T47" i="515"/>
  <c r="U47" i="515" s="1"/>
  <c r="T34" i="515"/>
  <c r="U34" i="515" s="1"/>
  <c r="T143" i="515"/>
  <c r="U143" i="515" s="1"/>
  <c r="T111" i="515"/>
  <c r="U111" i="515" s="1"/>
  <c r="T17" i="515"/>
  <c r="U17" i="515" s="1"/>
  <c r="T171" i="515"/>
  <c r="U171" i="515" s="1"/>
  <c r="T94" i="515"/>
  <c r="U94" i="515" s="1"/>
  <c r="T74" i="515"/>
  <c r="U74" i="515" s="1"/>
  <c r="T69" i="515"/>
  <c r="U69" i="515" s="1"/>
  <c r="T153" i="515"/>
  <c r="U153" i="515" s="1"/>
  <c r="T77" i="515"/>
  <c r="U77" i="515" s="1"/>
  <c r="T82" i="515"/>
  <c r="U82" i="515" s="1"/>
  <c r="T109" i="515"/>
  <c r="U109" i="515" s="1"/>
  <c r="T142" i="515"/>
  <c r="U142" i="515" s="1"/>
  <c r="T128" i="515"/>
  <c r="U128" i="515" s="1"/>
  <c r="T115" i="515"/>
  <c r="U115" i="515" s="1"/>
  <c r="T18" i="515"/>
  <c r="U18" i="515" s="1"/>
  <c r="T187" i="515"/>
  <c r="U187" i="515" s="1"/>
  <c r="T10" i="515"/>
  <c r="U10" i="515" s="1"/>
  <c r="T41" i="515"/>
  <c r="U41" i="515" s="1"/>
  <c r="T49" i="515"/>
  <c r="U49" i="515" s="1"/>
  <c r="T53" i="515"/>
  <c r="U53" i="515" s="1"/>
  <c r="T129" i="515"/>
  <c r="U129" i="515" s="1"/>
  <c r="T80" i="515"/>
  <c r="U80" i="515" s="1"/>
  <c r="T54" i="515"/>
  <c r="U54" i="515" s="1"/>
  <c r="T87" i="515"/>
  <c r="U87" i="515" s="1"/>
  <c r="T15" i="515"/>
  <c r="U15" i="515" s="1"/>
  <c r="T123" i="515"/>
  <c r="U123" i="515" s="1"/>
  <c r="T98" i="515"/>
  <c r="U98" i="515" s="1"/>
  <c r="T141" i="515"/>
  <c r="U141" i="515" s="1"/>
  <c r="T147" i="515"/>
  <c r="U147" i="515" s="1"/>
  <c r="T21" i="515"/>
  <c r="U21" i="515" s="1"/>
  <c r="T188" i="515"/>
  <c r="U188" i="515" s="1"/>
  <c r="T12" i="515"/>
  <c r="U12" i="515" s="1"/>
  <c r="T104" i="515"/>
  <c r="U104" i="515" s="1"/>
  <c r="T117" i="515"/>
  <c r="U117" i="515" s="1"/>
  <c r="T121" i="515"/>
  <c r="U121" i="515" s="1"/>
  <c r="T126" i="515"/>
  <c r="U126" i="515" s="1"/>
  <c r="T148" i="515"/>
  <c r="U148" i="515" s="1"/>
  <c r="T103" i="515"/>
  <c r="T22" i="515"/>
  <c r="U22" i="515" s="1"/>
  <c r="T27" i="515"/>
  <c r="U27" i="515" s="1"/>
  <c r="T51" i="515"/>
  <c r="U51" i="515" s="1"/>
  <c r="T48" i="515"/>
  <c r="U48" i="515" s="1"/>
  <c r="T19" i="515"/>
  <c r="U19" i="515" s="1"/>
  <c r="T50" i="515"/>
  <c r="U50" i="515" s="1"/>
  <c r="T29" i="515"/>
  <c r="U29" i="515" s="1"/>
  <c r="T68" i="515"/>
  <c r="U68" i="515" s="1"/>
  <c r="T122" i="515"/>
  <c r="U122" i="515" s="1"/>
  <c r="T66" i="515"/>
  <c r="U66" i="515" s="1"/>
  <c r="T11" i="515"/>
  <c r="U11" i="515" s="1"/>
  <c r="T116" i="515"/>
  <c r="U116" i="515" s="1"/>
  <c r="T161" i="515"/>
  <c r="U161" i="515" s="1"/>
  <c r="T42" i="515"/>
  <c r="U42" i="515" s="1"/>
  <c r="T133" i="515"/>
  <c r="U133" i="515" s="1"/>
  <c r="T38" i="515"/>
  <c r="U38" i="515" s="1"/>
  <c r="T37" i="515"/>
  <c r="U37" i="515" s="1"/>
  <c r="T165" i="515"/>
  <c r="U165" i="515" s="1"/>
  <c r="T40" i="515"/>
  <c r="U40" i="515" s="1"/>
  <c r="T60" i="515"/>
  <c r="U60" i="515" s="1"/>
  <c r="T137" i="515"/>
  <c r="U137" i="515" s="1"/>
  <c r="T28" i="515"/>
  <c r="U28" i="515" s="1"/>
  <c r="T64" i="515"/>
  <c r="U64" i="515" s="1"/>
  <c r="T33" i="515"/>
  <c r="U33" i="515" s="1"/>
  <c r="T152" i="515"/>
  <c r="U152" i="515" s="1"/>
  <c r="T100" i="515"/>
  <c r="U100" i="515" s="1"/>
  <c r="T91" i="515"/>
  <c r="U91" i="515" s="1"/>
  <c r="T190" i="515"/>
  <c r="U190" i="515" s="1"/>
  <c r="T52" i="515"/>
  <c r="U52" i="515" s="1"/>
  <c r="T4" i="515"/>
  <c r="U4" i="515" s="1"/>
  <c r="T175" i="515"/>
  <c r="U175" i="515" s="1"/>
  <c r="T119" i="515"/>
  <c r="U119" i="515" s="1"/>
  <c r="T108" i="515"/>
  <c r="U108" i="515" s="1"/>
  <c r="T97" i="515"/>
  <c r="U97" i="515" s="1"/>
  <c r="T101" i="515"/>
  <c r="U101" i="515" s="1"/>
  <c r="T138" i="515"/>
  <c r="U138" i="515" s="1"/>
  <c r="T174" i="515"/>
  <c r="U174" i="515" s="1"/>
  <c r="T23" i="515"/>
  <c r="U23" i="515" s="1"/>
  <c r="T44" i="515"/>
  <c r="U44" i="515" s="1"/>
  <c r="T160" i="515"/>
  <c r="U160" i="515" s="1"/>
  <c r="T154" i="515"/>
  <c r="U154" i="515" s="1"/>
  <c r="T157" i="515"/>
  <c r="U157" i="515" s="1"/>
  <c r="T56" i="515"/>
  <c r="U56" i="515" s="1"/>
  <c r="T46" i="515"/>
  <c r="U46" i="515" s="1"/>
  <c r="T30" i="515"/>
  <c r="U30" i="515" s="1"/>
  <c r="T162" i="515"/>
  <c r="U162" i="515" s="1"/>
  <c r="T183" i="515"/>
  <c r="U183" i="515" s="1"/>
  <c r="T194" i="515"/>
  <c r="U194" i="515" s="1"/>
  <c r="T195" i="515"/>
  <c r="U195" i="515" s="1"/>
  <c r="T193" i="515"/>
  <c r="U193" i="515" s="1"/>
  <c r="T191" i="515"/>
  <c r="U191" i="515" s="1"/>
  <c r="T192" i="515"/>
  <c r="U192" i="515" s="1"/>
  <c r="T189" i="515"/>
  <c r="U189" i="515" s="1"/>
  <c r="G196" i="515"/>
  <c r="H196" i="515"/>
  <c r="I196" i="515"/>
  <c r="J196" i="515"/>
  <c r="K196" i="515"/>
  <c r="L196" i="515"/>
  <c r="M196" i="515"/>
  <c r="N196" i="515"/>
  <c r="O196" i="515"/>
  <c r="P196" i="515"/>
  <c r="Q196" i="515"/>
  <c r="R196" i="515"/>
  <c r="S196" i="515"/>
  <c r="F196" i="515"/>
  <c r="D196" i="515"/>
  <c r="J200" i="514"/>
  <c r="K200" i="514" s="1"/>
  <c r="K198" i="514"/>
  <c r="N196" i="514"/>
  <c r="M196" i="514"/>
  <c r="I196" i="514"/>
  <c r="G196" i="514"/>
  <c r="D196" i="514"/>
  <c r="J195" i="514"/>
  <c r="J194" i="514"/>
  <c r="L194" i="514" s="1"/>
  <c r="J193" i="514"/>
  <c r="J192" i="514"/>
  <c r="K192" i="514" s="1"/>
  <c r="J191" i="514"/>
  <c r="J183" i="514"/>
  <c r="L183" i="514" s="1"/>
  <c r="J162" i="514"/>
  <c r="J30" i="514"/>
  <c r="J46" i="514"/>
  <c r="J56" i="514"/>
  <c r="L56" i="514" s="1"/>
  <c r="J157" i="514"/>
  <c r="J154" i="514"/>
  <c r="J160" i="514"/>
  <c r="J44" i="514"/>
  <c r="L44" i="514" s="1"/>
  <c r="J23" i="514"/>
  <c r="J174" i="514"/>
  <c r="J138" i="514"/>
  <c r="J101" i="514"/>
  <c r="L101" i="514" s="1"/>
  <c r="J97" i="514"/>
  <c r="J108" i="514"/>
  <c r="J119" i="514"/>
  <c r="J175" i="514"/>
  <c r="L175" i="514" s="1"/>
  <c r="J4" i="514"/>
  <c r="J52" i="514"/>
  <c r="L52" i="514" s="1"/>
  <c r="J190" i="514"/>
  <c r="J91" i="514"/>
  <c r="L91" i="514" s="1"/>
  <c r="J100" i="514"/>
  <c r="J152" i="514"/>
  <c r="J33" i="514"/>
  <c r="J64" i="514"/>
  <c r="L64" i="514" s="1"/>
  <c r="J28" i="514"/>
  <c r="J137" i="514"/>
  <c r="K137" i="514" s="1"/>
  <c r="J60" i="514"/>
  <c r="J40" i="514"/>
  <c r="L40" i="514" s="1"/>
  <c r="J165" i="514"/>
  <c r="J37" i="514"/>
  <c r="L37" i="514" s="1"/>
  <c r="J38" i="514"/>
  <c r="J133" i="514"/>
  <c r="L133" i="514" s="1"/>
  <c r="J42" i="514"/>
  <c r="J161" i="514"/>
  <c r="L161" i="514" s="1"/>
  <c r="J116" i="514"/>
  <c r="J11" i="514"/>
  <c r="L11" i="514" s="1"/>
  <c r="J66" i="514"/>
  <c r="J122" i="514"/>
  <c r="K122" i="514" s="1"/>
  <c r="J68" i="514"/>
  <c r="J29" i="514"/>
  <c r="L29" i="514" s="1"/>
  <c r="O29" i="514" s="1"/>
  <c r="P29" i="514" s="1"/>
  <c r="J50" i="514"/>
  <c r="J19" i="514"/>
  <c r="J48" i="514"/>
  <c r="J51" i="514"/>
  <c r="L51" i="514" s="1"/>
  <c r="J27" i="514"/>
  <c r="J22" i="514"/>
  <c r="J103" i="514"/>
  <c r="J148" i="514"/>
  <c r="L148" i="514" s="1"/>
  <c r="J126" i="514"/>
  <c r="J121" i="514"/>
  <c r="K121" i="514" s="1"/>
  <c r="J117" i="514"/>
  <c r="J104" i="514"/>
  <c r="L104" i="514" s="1"/>
  <c r="J12" i="514"/>
  <c r="J188" i="514"/>
  <c r="J21" i="514"/>
  <c r="J147" i="514"/>
  <c r="L147" i="514" s="1"/>
  <c r="J141" i="514"/>
  <c r="J98" i="514"/>
  <c r="J123" i="514"/>
  <c r="J15" i="514"/>
  <c r="L15" i="514" s="1"/>
  <c r="J87" i="514"/>
  <c r="J54" i="514"/>
  <c r="L54" i="514" s="1"/>
  <c r="J80" i="514"/>
  <c r="J129" i="514"/>
  <c r="L129" i="514" s="1"/>
  <c r="J53" i="514"/>
  <c r="J49" i="514"/>
  <c r="J41" i="514"/>
  <c r="J10" i="514"/>
  <c r="L10" i="514" s="1"/>
  <c r="J187" i="514"/>
  <c r="J18" i="514"/>
  <c r="J115" i="514"/>
  <c r="J128" i="514"/>
  <c r="L128" i="514" s="1"/>
  <c r="J142" i="514"/>
  <c r="J109" i="514"/>
  <c r="L109" i="514" s="1"/>
  <c r="J82" i="514"/>
  <c r="J77" i="514"/>
  <c r="L77" i="514" s="1"/>
  <c r="J153" i="514"/>
  <c r="J69" i="514"/>
  <c r="L69" i="514" s="1"/>
  <c r="J74" i="514"/>
  <c r="J94" i="514"/>
  <c r="L94" i="514" s="1"/>
  <c r="J171" i="514"/>
  <c r="J17" i="514"/>
  <c r="J111" i="514"/>
  <c r="J143" i="514"/>
  <c r="L143" i="514" s="1"/>
  <c r="J34" i="514"/>
  <c r="J47" i="514"/>
  <c r="L47" i="514" s="1"/>
  <c r="J2" i="514"/>
  <c r="J125" i="514"/>
  <c r="L125" i="514" s="1"/>
  <c r="J146" i="514"/>
  <c r="J78" i="514"/>
  <c r="K78" i="514" s="1"/>
  <c r="J159" i="514"/>
  <c r="J83" i="514"/>
  <c r="L83" i="514" s="1"/>
  <c r="J180" i="514"/>
  <c r="J14" i="514"/>
  <c r="J102" i="514"/>
  <c r="J135" i="514"/>
  <c r="L135" i="514" s="1"/>
  <c r="J185" i="514"/>
  <c r="J168" i="514"/>
  <c r="J163" i="514"/>
  <c r="J155" i="514"/>
  <c r="L155" i="514" s="1"/>
  <c r="J167" i="514"/>
  <c r="J70" i="514"/>
  <c r="K70" i="514" s="1"/>
  <c r="J178" i="514"/>
  <c r="J62" i="514"/>
  <c r="L62" i="514" s="1"/>
  <c r="J172" i="514"/>
  <c r="J176" i="514"/>
  <c r="J181" i="514"/>
  <c r="J6" i="514"/>
  <c r="L6" i="514" s="1"/>
  <c r="J24" i="514"/>
  <c r="J79" i="514"/>
  <c r="J134" i="514"/>
  <c r="J149" i="514"/>
  <c r="L149" i="514" s="1"/>
  <c r="J75" i="514"/>
  <c r="J81" i="514"/>
  <c r="K81" i="514" s="1"/>
  <c r="J106" i="514"/>
  <c r="J130" i="514"/>
  <c r="L130" i="514" s="1"/>
  <c r="J96" i="514"/>
  <c r="J139" i="514"/>
  <c r="J36" i="514"/>
  <c r="J177" i="514"/>
  <c r="L177" i="514" s="1"/>
  <c r="J127" i="514"/>
  <c r="J150" i="514"/>
  <c r="J99" i="514"/>
  <c r="J182" i="514"/>
  <c r="L182" i="514" s="1"/>
  <c r="J58" i="514"/>
  <c r="J95" i="514"/>
  <c r="L95" i="514" s="1"/>
  <c r="J35" i="514"/>
  <c r="J59" i="514"/>
  <c r="L59" i="514" s="1"/>
  <c r="J8" i="514"/>
  <c r="J67" i="514"/>
  <c r="J90" i="514"/>
  <c r="J84" i="514"/>
  <c r="L84" i="514" s="1"/>
  <c r="J89" i="514"/>
  <c r="J151" i="514"/>
  <c r="J173" i="514"/>
  <c r="J45" i="514"/>
  <c r="L45" i="514" s="1"/>
  <c r="J26" i="514"/>
  <c r="J110" i="514"/>
  <c r="L110" i="514" s="1"/>
  <c r="J144" i="514"/>
  <c r="J25" i="514"/>
  <c r="L25" i="514" s="1"/>
  <c r="J88" i="514"/>
  <c r="J93" i="514"/>
  <c r="J61" i="514"/>
  <c r="J57" i="514"/>
  <c r="L57" i="514" s="1"/>
  <c r="J55" i="514"/>
  <c r="J120" i="514"/>
  <c r="J131" i="514"/>
  <c r="J9" i="514"/>
  <c r="L9" i="514" s="1"/>
  <c r="J72" i="514"/>
  <c r="J20" i="514"/>
  <c r="L20" i="514" s="1"/>
  <c r="J71" i="514"/>
  <c r="J86" i="514"/>
  <c r="L86" i="514" s="1"/>
  <c r="J164" i="514"/>
  <c r="J132" i="514"/>
  <c r="K132" i="514" s="1"/>
  <c r="J32" i="514"/>
  <c r="J13" i="514"/>
  <c r="L13" i="514" s="1"/>
  <c r="J184" i="514"/>
  <c r="J3" i="514"/>
  <c r="K3" i="514" s="1"/>
  <c r="J5" i="514"/>
  <c r="J105" i="514"/>
  <c r="L105" i="514" s="1"/>
  <c r="J92" i="514"/>
  <c r="J186" i="514"/>
  <c r="K186" i="514" s="1"/>
  <c r="J112" i="514"/>
  <c r="J140" i="514"/>
  <c r="L140" i="514" s="1"/>
  <c r="J73" i="514"/>
  <c r="J169" i="514"/>
  <c r="K169" i="514" s="1"/>
  <c r="J65" i="514"/>
  <c r="J31" i="514"/>
  <c r="L31" i="514" s="1"/>
  <c r="J166" i="514"/>
  <c r="J76" i="514"/>
  <c r="J7" i="514"/>
  <c r="J136" i="514"/>
  <c r="L136" i="514" s="1"/>
  <c r="J118" i="514"/>
  <c r="J39" i="514"/>
  <c r="J158" i="514"/>
  <c r="J156" i="514"/>
  <c r="L156" i="514" s="1"/>
  <c r="J16" i="514"/>
  <c r="J114" i="514"/>
  <c r="L114" i="514" s="1"/>
  <c r="J170" i="514"/>
  <c r="J63" i="514"/>
  <c r="L63" i="514" s="1"/>
  <c r="J85" i="514"/>
  <c r="J113" i="514"/>
  <c r="J179" i="514"/>
  <c r="J189" i="514"/>
  <c r="L189" i="514" s="1"/>
  <c r="V16" i="104"/>
  <c r="S15" i="104"/>
  <c r="H51" i="104"/>
  <c r="J12" i="70"/>
  <c r="J14" i="70"/>
  <c r="P6" i="104"/>
  <c r="P2" i="104"/>
  <c r="G245" i="371"/>
  <c r="P182" i="513"/>
  <c r="Q182" i="513" s="1"/>
  <c r="P116" i="513"/>
  <c r="Q116" i="513" s="1"/>
  <c r="P88" i="513"/>
  <c r="Q88" i="513" s="1"/>
  <c r="P65" i="513"/>
  <c r="Q65" i="513" s="1"/>
  <c r="P173" i="513"/>
  <c r="Q173" i="513" s="1"/>
  <c r="P117" i="513"/>
  <c r="Q117" i="513" s="1"/>
  <c r="P16" i="513"/>
  <c r="Q16" i="513" s="1"/>
  <c r="P159" i="513"/>
  <c r="Q159" i="513" s="1"/>
  <c r="P161" i="513"/>
  <c r="Q161" i="513" s="1"/>
  <c r="P40" i="513"/>
  <c r="Q40" i="513" s="1"/>
  <c r="P121" i="513"/>
  <c r="Q121" i="513" s="1"/>
  <c r="P139" i="513"/>
  <c r="Q139" i="513" s="1"/>
  <c r="P7" i="513"/>
  <c r="Q7" i="513" s="1"/>
  <c r="P79" i="513"/>
  <c r="Q79" i="513" s="1"/>
  <c r="P169" i="513"/>
  <c r="Q169" i="513" s="1"/>
  <c r="P32" i="513"/>
  <c r="Q32" i="513" s="1"/>
  <c r="P68" i="513"/>
  <c r="Q68" i="513" s="1"/>
  <c r="P172" i="513"/>
  <c r="Q172" i="513" s="1"/>
  <c r="P76" i="513"/>
  <c r="Q76" i="513" s="1"/>
  <c r="P143" i="513"/>
  <c r="Q143" i="513" s="1"/>
  <c r="P115" i="513"/>
  <c r="Q115" i="513" s="1"/>
  <c r="P190" i="513"/>
  <c r="Q190" i="513" s="1"/>
  <c r="P95" i="513"/>
  <c r="Q95" i="513" s="1"/>
  <c r="P108" i="513"/>
  <c r="Q108" i="513" s="1"/>
  <c r="P5" i="513"/>
  <c r="Q5" i="513" s="1"/>
  <c r="P3" i="513"/>
  <c r="Q3" i="513" s="1"/>
  <c r="P188" i="513"/>
  <c r="Q188" i="513" s="1"/>
  <c r="P13" i="513"/>
  <c r="Q13" i="513" s="1"/>
  <c r="P33" i="513"/>
  <c r="Q33" i="513" s="1"/>
  <c r="P135" i="513"/>
  <c r="Q135" i="513" s="1"/>
  <c r="P168" i="513"/>
  <c r="Q168" i="513" s="1"/>
  <c r="P89" i="513"/>
  <c r="Q89" i="513" s="1"/>
  <c r="P74" i="513"/>
  <c r="Q74" i="513" s="1"/>
  <c r="P20" i="513"/>
  <c r="Q20" i="513" s="1"/>
  <c r="P75" i="513"/>
  <c r="Q75" i="513" s="1"/>
  <c r="P9" i="513"/>
  <c r="Q9" i="513" s="1"/>
  <c r="P134" i="513"/>
  <c r="Q134" i="513" s="1"/>
  <c r="P123" i="513"/>
  <c r="Q123" i="513" s="1"/>
  <c r="P56" i="513"/>
  <c r="Q56" i="513" s="1"/>
  <c r="P58" i="513"/>
  <c r="Q58" i="513" s="1"/>
  <c r="P63" i="513"/>
  <c r="Q63" i="513" s="1"/>
  <c r="P96" i="513"/>
  <c r="Q96" i="513" s="1"/>
  <c r="P91" i="513"/>
  <c r="Q91" i="513" s="1"/>
  <c r="P26" i="513"/>
  <c r="Q26" i="513" s="1"/>
  <c r="P147" i="513"/>
  <c r="Q147" i="513" s="1"/>
  <c r="P113" i="513"/>
  <c r="Q113" i="513" s="1"/>
  <c r="P27" i="513"/>
  <c r="Q27" i="513" s="1"/>
  <c r="P46" i="513"/>
  <c r="Q46" i="513" s="1"/>
  <c r="P176" i="513"/>
  <c r="Q176" i="513" s="1"/>
  <c r="P154" i="513"/>
  <c r="Q154" i="513" s="1"/>
  <c r="P92" i="513"/>
  <c r="Q92" i="513" s="1"/>
  <c r="P87" i="513"/>
  <c r="Q87" i="513" s="1"/>
  <c r="P93" i="513"/>
  <c r="Q93" i="513" s="1"/>
  <c r="P70" i="513"/>
  <c r="Q70" i="513" s="1"/>
  <c r="P8" i="513"/>
  <c r="Q8" i="513" s="1"/>
  <c r="P60" i="513"/>
  <c r="Q60" i="513" s="1"/>
  <c r="P36" i="513"/>
  <c r="Q36" i="513" s="1"/>
  <c r="P98" i="513"/>
  <c r="Q98" i="513" s="1"/>
  <c r="P59" i="513"/>
  <c r="Q59" i="513" s="1"/>
  <c r="P186" i="513"/>
  <c r="Q186" i="513" s="1"/>
  <c r="P102" i="513"/>
  <c r="Q102" i="513" s="1"/>
  <c r="P153" i="513"/>
  <c r="Q153" i="513" s="1"/>
  <c r="P130" i="513"/>
  <c r="Q130" i="513" s="1"/>
  <c r="P180" i="513"/>
  <c r="Q180" i="513" s="1"/>
  <c r="P37" i="513"/>
  <c r="Q37" i="513" s="1"/>
  <c r="P142" i="513"/>
  <c r="Q142" i="513" s="1"/>
  <c r="P99" i="513"/>
  <c r="Q99" i="513" s="1"/>
  <c r="P133" i="513"/>
  <c r="Q133" i="513" s="1"/>
  <c r="P84" i="513"/>
  <c r="Q84" i="513" s="1"/>
  <c r="P78" i="513"/>
  <c r="Q78" i="513" s="1"/>
  <c r="P152" i="513"/>
  <c r="Q152" i="513" s="1"/>
  <c r="P137" i="513"/>
  <c r="Q137" i="513" s="1"/>
  <c r="P82" i="513"/>
  <c r="Q82" i="513" s="1"/>
  <c r="P22" i="513"/>
  <c r="Q22" i="513" s="1"/>
  <c r="P25" i="513"/>
  <c r="Q25" i="513" s="1"/>
  <c r="P6" i="513"/>
  <c r="Q6" i="513" s="1"/>
  <c r="P185" i="513"/>
  <c r="Q185" i="513" s="1"/>
  <c r="P179" i="513"/>
  <c r="Q179" i="513" s="1"/>
  <c r="P175" i="513"/>
  <c r="Q175" i="513" s="1"/>
  <c r="P64" i="513"/>
  <c r="Q64" i="513" s="1"/>
  <c r="P181" i="513"/>
  <c r="Q181" i="513" s="1"/>
  <c r="P73" i="513"/>
  <c r="Q73" i="513" s="1"/>
  <c r="P170" i="513"/>
  <c r="Q170" i="513" s="1"/>
  <c r="P158" i="513"/>
  <c r="Q158" i="513" s="1"/>
  <c r="P166" i="513"/>
  <c r="Q166" i="513" s="1"/>
  <c r="P171" i="513"/>
  <c r="Q171" i="513" s="1"/>
  <c r="P189" i="513"/>
  <c r="Q189" i="513" s="1"/>
  <c r="P138" i="513"/>
  <c r="Q138" i="513" s="1"/>
  <c r="P105" i="513"/>
  <c r="Q105" i="513" s="1"/>
  <c r="P14" i="513"/>
  <c r="Q14" i="513" s="1"/>
  <c r="P184" i="513"/>
  <c r="Q184" i="513" s="1"/>
  <c r="P86" i="513"/>
  <c r="Q86" i="513" s="1"/>
  <c r="P162" i="513"/>
  <c r="Q162" i="513" s="1"/>
  <c r="P81" i="513"/>
  <c r="Q81" i="513" s="1"/>
  <c r="P149" i="513"/>
  <c r="Q149" i="513" s="1"/>
  <c r="P128" i="513"/>
  <c r="Q128" i="513" s="1"/>
  <c r="Q2" i="513"/>
  <c r="P48" i="513"/>
  <c r="Q48" i="513" s="1"/>
  <c r="P35" i="513"/>
  <c r="Q35" i="513" s="1"/>
  <c r="P146" i="513"/>
  <c r="Q146" i="513" s="1"/>
  <c r="P114" i="513"/>
  <c r="Q114" i="513" s="1"/>
  <c r="P17" i="513"/>
  <c r="Q17" i="513" s="1"/>
  <c r="P174" i="513"/>
  <c r="Q174" i="513" s="1"/>
  <c r="P97" i="513"/>
  <c r="Q97" i="513" s="1"/>
  <c r="P77" i="513"/>
  <c r="Q77" i="513" s="1"/>
  <c r="P72" i="513"/>
  <c r="Q72" i="513" s="1"/>
  <c r="P156" i="513"/>
  <c r="Q156" i="513" s="1"/>
  <c r="P80" i="513"/>
  <c r="Q80" i="513" s="1"/>
  <c r="P85" i="513"/>
  <c r="Q85" i="513" s="1"/>
  <c r="P112" i="513"/>
  <c r="Q112" i="513" s="1"/>
  <c r="P145" i="513"/>
  <c r="Q145" i="513" s="1"/>
  <c r="P131" i="513"/>
  <c r="Q131" i="513" s="1"/>
  <c r="P118" i="513"/>
  <c r="Q118" i="513" s="1"/>
  <c r="P18" i="513"/>
  <c r="Q18" i="513" s="1"/>
  <c r="P191" i="513"/>
  <c r="Q191" i="513" s="1"/>
  <c r="P10" i="513"/>
  <c r="Q10" i="513" s="1"/>
  <c r="P62" i="513"/>
  <c r="Q62" i="513" s="1"/>
  <c r="P42" i="513"/>
  <c r="Q42" i="513" s="1"/>
  <c r="P50" i="513"/>
  <c r="Q50" i="513" s="1"/>
  <c r="P54" i="513"/>
  <c r="Q54" i="513" s="1"/>
  <c r="P132" i="513"/>
  <c r="Q132" i="513" s="1"/>
  <c r="P83" i="513"/>
  <c r="Q83" i="513" s="1"/>
  <c r="P55" i="513"/>
  <c r="Q55" i="513" s="1"/>
  <c r="P90" i="513"/>
  <c r="Q90" i="513" s="1"/>
  <c r="P67" i="513"/>
  <c r="Q67" i="513" s="1"/>
  <c r="P15" i="513"/>
  <c r="Q15" i="513" s="1"/>
  <c r="P183" i="513"/>
  <c r="Q183" i="513" s="1"/>
  <c r="P126" i="513"/>
  <c r="Q126" i="513" s="1"/>
  <c r="P101" i="513"/>
  <c r="Q101" i="513" s="1"/>
  <c r="P144" i="513"/>
  <c r="Q144" i="513" s="1"/>
  <c r="P150" i="513"/>
  <c r="Q150" i="513" s="1"/>
  <c r="P21" i="513"/>
  <c r="Q21" i="513" s="1"/>
  <c r="P192" i="513"/>
  <c r="Q192" i="513" s="1"/>
  <c r="P12" i="513"/>
  <c r="Q12" i="513" s="1"/>
  <c r="P107" i="513"/>
  <c r="Q107" i="513" s="1"/>
  <c r="P120" i="513"/>
  <c r="Q120" i="513" s="1"/>
  <c r="P124" i="513"/>
  <c r="Q124" i="513" s="1"/>
  <c r="P129" i="513"/>
  <c r="Q129" i="513" s="1"/>
  <c r="P151" i="513"/>
  <c r="Q151" i="513" s="1"/>
  <c r="P106" i="513"/>
  <c r="Q106" i="513" s="1"/>
  <c r="P23" i="513"/>
  <c r="Q23" i="513" s="1"/>
  <c r="P28" i="513"/>
  <c r="Q28" i="513" s="1"/>
  <c r="P52" i="513"/>
  <c r="Q52" i="513" s="1"/>
  <c r="P49" i="513"/>
  <c r="Q49" i="513" s="1"/>
  <c r="P19" i="513"/>
  <c r="Q19" i="513" s="1"/>
  <c r="P51" i="513"/>
  <c r="Q51" i="513" s="1"/>
  <c r="P30" i="513"/>
  <c r="Q30" i="513" s="1"/>
  <c r="P71" i="513"/>
  <c r="Q71" i="513" s="1"/>
  <c r="P125" i="513"/>
  <c r="Q125" i="513" s="1"/>
  <c r="P69" i="513"/>
  <c r="Q69" i="513" s="1"/>
  <c r="P11" i="513"/>
  <c r="Q11" i="513" s="1"/>
  <c r="P119" i="513"/>
  <c r="Q119" i="513" s="1"/>
  <c r="P164" i="513"/>
  <c r="Q164" i="513" s="1"/>
  <c r="P43" i="513"/>
  <c r="Q43" i="513" s="1"/>
  <c r="P136" i="513"/>
  <c r="Q136" i="513" s="1"/>
  <c r="P39" i="513"/>
  <c r="Q39" i="513" s="1"/>
  <c r="P38" i="513"/>
  <c r="Q38" i="513" s="1"/>
  <c r="P167" i="513"/>
  <c r="Q167" i="513" s="1"/>
  <c r="P41" i="513"/>
  <c r="Q41" i="513" s="1"/>
  <c r="P61" i="513"/>
  <c r="Q61" i="513" s="1"/>
  <c r="P140" i="513"/>
  <c r="Q140" i="513" s="1"/>
  <c r="P29" i="513"/>
  <c r="Q29" i="513" s="1"/>
  <c r="P66" i="513"/>
  <c r="Q66" i="513" s="1"/>
  <c r="P34" i="513"/>
  <c r="Q34" i="513" s="1"/>
  <c r="P155" i="513"/>
  <c r="Q155" i="513" s="1"/>
  <c r="P103" i="513"/>
  <c r="Q103" i="513" s="1"/>
  <c r="P94" i="513"/>
  <c r="Q94" i="513" s="1"/>
  <c r="P194" i="513"/>
  <c r="Q194" i="513" s="1"/>
  <c r="P53" i="513"/>
  <c r="Q53" i="513" s="1"/>
  <c r="P4" i="513"/>
  <c r="Q4" i="513" s="1"/>
  <c r="P178" i="513"/>
  <c r="Q178" i="513" s="1"/>
  <c r="P122" i="513"/>
  <c r="Q122" i="513" s="1"/>
  <c r="P111" i="513"/>
  <c r="Q111" i="513" s="1"/>
  <c r="P100" i="513"/>
  <c r="Q100" i="513" s="1"/>
  <c r="P104" i="513"/>
  <c r="Q104" i="513" s="1"/>
  <c r="P141" i="513"/>
  <c r="Q141" i="513" s="1"/>
  <c r="P177" i="513"/>
  <c r="Q177" i="513" s="1"/>
  <c r="P24" i="513"/>
  <c r="Q24" i="513" s="1"/>
  <c r="P45" i="513"/>
  <c r="Q45" i="513" s="1"/>
  <c r="P163" i="513"/>
  <c r="Q163" i="513" s="1"/>
  <c r="P157" i="513"/>
  <c r="Q157" i="513" s="1"/>
  <c r="P160" i="513"/>
  <c r="Q160" i="513" s="1"/>
  <c r="P57" i="513"/>
  <c r="Q57" i="513" s="1"/>
  <c r="P47" i="513"/>
  <c r="Q47" i="513" s="1"/>
  <c r="P31" i="513"/>
  <c r="Q31" i="513" s="1"/>
  <c r="P165" i="513"/>
  <c r="Q165" i="513" s="1"/>
  <c r="P187" i="513"/>
  <c r="Q187" i="513" s="1"/>
  <c r="K87" i="513"/>
  <c r="K99" i="513"/>
  <c r="L159" i="513"/>
  <c r="L58" i="513"/>
  <c r="P193" i="513"/>
  <c r="Q193" i="513" s="1"/>
  <c r="J182" i="513"/>
  <c r="L182" i="513" s="1"/>
  <c r="J116" i="513"/>
  <c r="L116" i="513" s="1"/>
  <c r="J88" i="513"/>
  <c r="L88" i="513" s="1"/>
  <c r="J65" i="513"/>
  <c r="K65" i="513" s="1"/>
  <c r="J173" i="513"/>
  <c r="L173" i="513" s="1"/>
  <c r="J117" i="513"/>
  <c r="K117" i="513" s="1"/>
  <c r="J16" i="513"/>
  <c r="K16" i="513" s="1"/>
  <c r="J159" i="513"/>
  <c r="K159" i="513" s="1"/>
  <c r="J161" i="513"/>
  <c r="K161" i="513" s="1"/>
  <c r="J40" i="513"/>
  <c r="L40" i="513" s="1"/>
  <c r="J121" i="513"/>
  <c r="L121" i="513" s="1"/>
  <c r="J139" i="513"/>
  <c r="L139" i="513" s="1"/>
  <c r="J7" i="513"/>
  <c r="K7" i="513" s="1"/>
  <c r="J79" i="513"/>
  <c r="K79" i="513" s="1"/>
  <c r="J169" i="513"/>
  <c r="L169" i="513" s="1"/>
  <c r="J32" i="513"/>
  <c r="L32" i="513" s="1"/>
  <c r="J68" i="513"/>
  <c r="L68" i="513" s="1"/>
  <c r="J172" i="513"/>
  <c r="L172" i="513" s="1"/>
  <c r="J76" i="513"/>
  <c r="L76" i="513" s="1"/>
  <c r="J143" i="513"/>
  <c r="L143" i="513" s="1"/>
  <c r="J115" i="513"/>
  <c r="L115" i="513" s="1"/>
  <c r="J190" i="513"/>
  <c r="K190" i="513" s="1"/>
  <c r="J95" i="513"/>
  <c r="K95" i="513" s="1"/>
  <c r="J108" i="513"/>
  <c r="K108" i="513" s="1"/>
  <c r="J5" i="513"/>
  <c r="K5" i="513" s="1"/>
  <c r="J3" i="513"/>
  <c r="L3" i="513" s="1"/>
  <c r="J188" i="513"/>
  <c r="L188" i="513" s="1"/>
  <c r="J13" i="513"/>
  <c r="L13" i="513" s="1"/>
  <c r="J33" i="513"/>
  <c r="K33" i="513" s="1"/>
  <c r="J135" i="513"/>
  <c r="K135" i="513" s="1"/>
  <c r="J168" i="513"/>
  <c r="L168" i="513" s="1"/>
  <c r="J89" i="513"/>
  <c r="L89" i="513" s="1"/>
  <c r="J74" i="513"/>
  <c r="L74" i="513" s="1"/>
  <c r="J20" i="513"/>
  <c r="L20" i="513" s="1"/>
  <c r="J75" i="513"/>
  <c r="L75" i="513" s="1"/>
  <c r="J9" i="513"/>
  <c r="L9" i="513" s="1"/>
  <c r="J134" i="513"/>
  <c r="L134" i="513" s="1"/>
  <c r="J123" i="513"/>
  <c r="K123" i="513" s="1"/>
  <c r="J56" i="513"/>
  <c r="K56" i="513" s="1"/>
  <c r="J58" i="513"/>
  <c r="K58" i="513" s="1"/>
  <c r="J63" i="513"/>
  <c r="K63" i="513" s="1"/>
  <c r="J96" i="513"/>
  <c r="L96" i="513" s="1"/>
  <c r="J91" i="513"/>
  <c r="L91" i="513" s="1"/>
  <c r="J26" i="513"/>
  <c r="L26" i="513" s="1"/>
  <c r="J147" i="513"/>
  <c r="K147" i="513" s="1"/>
  <c r="J113" i="513"/>
  <c r="K113" i="513" s="1"/>
  <c r="J27" i="513"/>
  <c r="L27" i="513" s="1"/>
  <c r="J46" i="513"/>
  <c r="L46" i="513" s="1"/>
  <c r="J176" i="513"/>
  <c r="L176" i="513" s="1"/>
  <c r="J154" i="513"/>
  <c r="L154" i="513" s="1"/>
  <c r="J92" i="513"/>
  <c r="L92" i="513" s="1"/>
  <c r="J87" i="513"/>
  <c r="L87" i="513" s="1"/>
  <c r="J93" i="513"/>
  <c r="L93" i="513" s="1"/>
  <c r="J70" i="513"/>
  <c r="K70" i="513" s="1"/>
  <c r="J8" i="513"/>
  <c r="K8" i="513" s="1"/>
  <c r="J60" i="513"/>
  <c r="K60" i="513" s="1"/>
  <c r="J36" i="513"/>
  <c r="K36" i="513" s="1"/>
  <c r="J98" i="513"/>
  <c r="L98" i="513" s="1"/>
  <c r="J59" i="513"/>
  <c r="L59" i="513" s="1"/>
  <c r="J186" i="513"/>
  <c r="L186" i="513" s="1"/>
  <c r="J102" i="513"/>
  <c r="K102" i="513" s="1"/>
  <c r="J153" i="513"/>
  <c r="K153" i="513" s="1"/>
  <c r="J130" i="513"/>
  <c r="L130" i="513" s="1"/>
  <c r="J180" i="513"/>
  <c r="L180" i="513" s="1"/>
  <c r="J37" i="513"/>
  <c r="L37" i="513" s="1"/>
  <c r="J142" i="513"/>
  <c r="L142" i="513" s="1"/>
  <c r="J99" i="513"/>
  <c r="L99" i="513" s="1"/>
  <c r="J133" i="513"/>
  <c r="L133" i="513" s="1"/>
  <c r="J84" i="513"/>
  <c r="L84" i="513" s="1"/>
  <c r="J78" i="513"/>
  <c r="K78" i="513" s="1"/>
  <c r="J152" i="513"/>
  <c r="K152" i="513" s="1"/>
  <c r="J137" i="513"/>
  <c r="K137" i="513" s="1"/>
  <c r="J82" i="513"/>
  <c r="K82" i="513" s="1"/>
  <c r="J22" i="513"/>
  <c r="L22" i="513" s="1"/>
  <c r="J25" i="513"/>
  <c r="L25" i="513" s="1"/>
  <c r="J6" i="513"/>
  <c r="L6" i="513" s="1"/>
  <c r="J185" i="513"/>
  <c r="K185" i="513" s="1"/>
  <c r="J179" i="513"/>
  <c r="K179" i="513" s="1"/>
  <c r="J175" i="513"/>
  <c r="L175" i="513" s="1"/>
  <c r="J64" i="513"/>
  <c r="L64" i="513" s="1"/>
  <c r="J181" i="513"/>
  <c r="L181" i="513" s="1"/>
  <c r="J73" i="513"/>
  <c r="L73" i="513" s="1"/>
  <c r="J170" i="513"/>
  <c r="L170" i="513" s="1"/>
  <c r="J158" i="513"/>
  <c r="L158" i="513" s="1"/>
  <c r="J166" i="513"/>
  <c r="L166" i="513" s="1"/>
  <c r="J171" i="513"/>
  <c r="K171" i="513" s="1"/>
  <c r="J189" i="513"/>
  <c r="K189" i="513" s="1"/>
  <c r="J138" i="513"/>
  <c r="K138" i="513" s="1"/>
  <c r="J105" i="513"/>
  <c r="K105" i="513" s="1"/>
  <c r="J14" i="513"/>
  <c r="L14" i="513" s="1"/>
  <c r="J184" i="513"/>
  <c r="L184" i="513" s="1"/>
  <c r="J86" i="513"/>
  <c r="L86" i="513" s="1"/>
  <c r="J162" i="513"/>
  <c r="K162" i="513" s="1"/>
  <c r="J81" i="513"/>
  <c r="K81" i="513" s="1"/>
  <c r="J149" i="513"/>
  <c r="L149" i="513" s="1"/>
  <c r="J128" i="513"/>
  <c r="L128" i="513" s="1"/>
  <c r="J2" i="513"/>
  <c r="L2" i="513" s="1"/>
  <c r="J48" i="513"/>
  <c r="L48" i="513" s="1"/>
  <c r="J35" i="513"/>
  <c r="L35" i="513" s="1"/>
  <c r="J146" i="513"/>
  <c r="K146" i="513" s="1"/>
  <c r="J114" i="513"/>
  <c r="L114" i="513" s="1"/>
  <c r="J17" i="513"/>
  <c r="K17" i="513" s="1"/>
  <c r="J174" i="513"/>
  <c r="K174" i="513" s="1"/>
  <c r="J97" i="513"/>
  <c r="K97" i="513" s="1"/>
  <c r="J77" i="513"/>
  <c r="K77" i="513" s="1"/>
  <c r="J72" i="513"/>
  <c r="L72" i="513" s="1"/>
  <c r="J156" i="513"/>
  <c r="L156" i="513" s="1"/>
  <c r="J80" i="513"/>
  <c r="L80" i="513" s="1"/>
  <c r="J85" i="513"/>
  <c r="K85" i="513" s="1"/>
  <c r="J112" i="513"/>
  <c r="K112" i="513" s="1"/>
  <c r="J145" i="513"/>
  <c r="L145" i="513" s="1"/>
  <c r="J131" i="513"/>
  <c r="L131" i="513" s="1"/>
  <c r="J118" i="513"/>
  <c r="L118" i="513" s="1"/>
  <c r="J18" i="513"/>
  <c r="L18" i="513" s="1"/>
  <c r="J191" i="513"/>
  <c r="L191" i="513" s="1"/>
  <c r="J10" i="513"/>
  <c r="K10" i="513" s="1"/>
  <c r="J62" i="513"/>
  <c r="L62" i="513" s="1"/>
  <c r="J42" i="513"/>
  <c r="K42" i="513" s="1"/>
  <c r="J50" i="513"/>
  <c r="K50" i="513" s="1"/>
  <c r="J54" i="513"/>
  <c r="K54" i="513" s="1"/>
  <c r="J132" i="513"/>
  <c r="K132" i="513" s="1"/>
  <c r="J83" i="513"/>
  <c r="L83" i="513" s="1"/>
  <c r="J55" i="513"/>
  <c r="L55" i="513" s="1"/>
  <c r="J90" i="513"/>
  <c r="L90" i="513" s="1"/>
  <c r="J67" i="513"/>
  <c r="K67" i="513" s="1"/>
  <c r="J15" i="513"/>
  <c r="K15" i="513" s="1"/>
  <c r="J183" i="513"/>
  <c r="L183" i="513" s="1"/>
  <c r="J126" i="513"/>
  <c r="L126" i="513" s="1"/>
  <c r="J101" i="513"/>
  <c r="L101" i="513" s="1"/>
  <c r="J144" i="513"/>
  <c r="L144" i="513" s="1"/>
  <c r="J150" i="513"/>
  <c r="L150" i="513" s="1"/>
  <c r="J21" i="513"/>
  <c r="K21" i="513" s="1"/>
  <c r="J192" i="513"/>
  <c r="L192" i="513" s="1"/>
  <c r="J12" i="513"/>
  <c r="K12" i="513" s="1"/>
  <c r="J107" i="513"/>
  <c r="K107" i="513" s="1"/>
  <c r="J120" i="513"/>
  <c r="K120" i="513" s="1"/>
  <c r="J124" i="513"/>
  <c r="K124" i="513" s="1"/>
  <c r="J129" i="513"/>
  <c r="L129" i="513" s="1"/>
  <c r="J151" i="513"/>
  <c r="L151" i="513" s="1"/>
  <c r="J106" i="513"/>
  <c r="L106" i="513" s="1"/>
  <c r="J23" i="513"/>
  <c r="K23" i="513" s="1"/>
  <c r="J28" i="513"/>
  <c r="K28" i="513" s="1"/>
  <c r="J52" i="513"/>
  <c r="L52" i="513" s="1"/>
  <c r="J49" i="513"/>
  <c r="L49" i="513" s="1"/>
  <c r="J19" i="513"/>
  <c r="L19" i="513" s="1"/>
  <c r="J51" i="513"/>
  <c r="L51" i="513" s="1"/>
  <c r="J30" i="513"/>
  <c r="L30" i="513" s="1"/>
  <c r="J71" i="513"/>
  <c r="L71" i="513" s="1"/>
  <c r="J125" i="513"/>
  <c r="L125" i="513" s="1"/>
  <c r="J69" i="513"/>
  <c r="K69" i="513" s="1"/>
  <c r="J11" i="513"/>
  <c r="K11" i="513" s="1"/>
  <c r="J119" i="513"/>
  <c r="K119" i="513" s="1"/>
  <c r="J164" i="513"/>
  <c r="K164" i="513" s="1"/>
  <c r="J43" i="513"/>
  <c r="L43" i="513" s="1"/>
  <c r="J136" i="513"/>
  <c r="L136" i="513" s="1"/>
  <c r="J39" i="513"/>
  <c r="L39" i="513" s="1"/>
  <c r="J38" i="513"/>
  <c r="K38" i="513" s="1"/>
  <c r="J167" i="513"/>
  <c r="K167" i="513" s="1"/>
  <c r="J41" i="513"/>
  <c r="L41" i="513" s="1"/>
  <c r="J61" i="513"/>
  <c r="L61" i="513" s="1"/>
  <c r="J140" i="513"/>
  <c r="L140" i="513" s="1"/>
  <c r="J29" i="513"/>
  <c r="L29" i="513" s="1"/>
  <c r="J66" i="513"/>
  <c r="L66" i="513" s="1"/>
  <c r="J34" i="513"/>
  <c r="L34" i="513" s="1"/>
  <c r="J155" i="513"/>
  <c r="L155" i="513" s="1"/>
  <c r="J103" i="513"/>
  <c r="K103" i="513" s="1"/>
  <c r="J94" i="513"/>
  <c r="K94" i="513" s="1"/>
  <c r="J194" i="513"/>
  <c r="K194" i="513" s="1"/>
  <c r="J53" i="513"/>
  <c r="K53" i="513" s="1"/>
  <c r="J4" i="513"/>
  <c r="L4" i="513" s="1"/>
  <c r="J178" i="513"/>
  <c r="L178" i="513" s="1"/>
  <c r="J122" i="513"/>
  <c r="L122" i="513" s="1"/>
  <c r="J111" i="513"/>
  <c r="K111" i="513" s="1"/>
  <c r="J100" i="513"/>
  <c r="K100" i="513" s="1"/>
  <c r="J104" i="513"/>
  <c r="L104" i="513" s="1"/>
  <c r="J141" i="513"/>
  <c r="L141" i="513" s="1"/>
  <c r="J177" i="513"/>
  <c r="L177" i="513" s="1"/>
  <c r="J24" i="513"/>
  <c r="L24" i="513" s="1"/>
  <c r="J45" i="513"/>
  <c r="L45" i="513" s="1"/>
  <c r="J163" i="513"/>
  <c r="K163" i="513" s="1"/>
  <c r="J157" i="513"/>
  <c r="L157" i="513" s="1"/>
  <c r="J160" i="513"/>
  <c r="K160" i="513" s="1"/>
  <c r="J57" i="513"/>
  <c r="K57" i="513" s="1"/>
  <c r="J47" i="513"/>
  <c r="K47" i="513" s="1"/>
  <c r="J31" i="513"/>
  <c r="K31" i="513" s="1"/>
  <c r="J165" i="513"/>
  <c r="L165" i="513" s="1"/>
  <c r="J187" i="513"/>
  <c r="L187" i="513" s="1"/>
  <c r="J198" i="513"/>
  <c r="K198" i="513" s="1"/>
  <c r="J199" i="513"/>
  <c r="K199" i="513" s="1"/>
  <c r="J197" i="513"/>
  <c r="L197" i="513" s="1"/>
  <c r="J195" i="513"/>
  <c r="L195" i="513" s="1"/>
  <c r="J196" i="513"/>
  <c r="K196" i="513" s="1"/>
  <c r="J193" i="513"/>
  <c r="I200" i="513"/>
  <c r="D200" i="513"/>
  <c r="D204" i="513" s="1"/>
  <c r="F200" i="513"/>
  <c r="G200" i="513"/>
  <c r="H200" i="513"/>
  <c r="M200" i="513"/>
  <c r="N200" i="513"/>
  <c r="E200" i="511"/>
  <c r="T200" i="511"/>
  <c r="S200" i="511"/>
  <c r="R200" i="511"/>
  <c r="Q200" i="511"/>
  <c r="P200" i="511"/>
  <c r="O200" i="511"/>
  <c r="N200" i="511"/>
  <c r="M200" i="511"/>
  <c r="K200" i="511"/>
  <c r="J200" i="511"/>
  <c r="I200" i="511"/>
  <c r="H200" i="511"/>
  <c r="G200" i="511"/>
  <c r="F200" i="511"/>
  <c r="U190" i="511"/>
  <c r="U189" i="511"/>
  <c r="U188" i="511"/>
  <c r="U184" i="511"/>
  <c r="U183" i="511"/>
  <c r="U182" i="511"/>
  <c r="U180" i="511"/>
  <c r="U173" i="511"/>
  <c r="U160" i="511"/>
  <c r="U164" i="511"/>
  <c r="U156" i="511"/>
  <c r="U152" i="511"/>
  <c r="U150" i="511"/>
  <c r="U146" i="511"/>
  <c r="U145" i="511"/>
  <c r="U143" i="511"/>
  <c r="U137" i="511"/>
  <c r="U136" i="511"/>
  <c r="U130" i="511"/>
  <c r="U129" i="511"/>
  <c r="U128" i="511"/>
  <c r="U126" i="511"/>
  <c r="U124" i="511"/>
  <c r="U119" i="511"/>
  <c r="U117" i="511"/>
  <c r="U116" i="511"/>
  <c r="U113" i="511"/>
  <c r="U108" i="511"/>
  <c r="U102" i="511"/>
  <c r="U89" i="511"/>
  <c r="U87" i="511"/>
  <c r="U84" i="511"/>
  <c r="U83" i="511"/>
  <c r="U78" i="511"/>
  <c r="U76" i="511"/>
  <c r="U75" i="511"/>
  <c r="U68" i="511"/>
  <c r="U65" i="511"/>
  <c r="U64" i="511"/>
  <c r="U59" i="511"/>
  <c r="U56" i="511"/>
  <c r="U48" i="511"/>
  <c r="U46" i="511"/>
  <c r="U31" i="511"/>
  <c r="U27" i="511"/>
  <c r="U17" i="511"/>
  <c r="U15" i="511"/>
  <c r="U8" i="511"/>
  <c r="U3" i="511"/>
  <c r="U2" i="511"/>
  <c r="U194" i="511"/>
  <c r="U193" i="511"/>
  <c r="U191" i="511"/>
  <c r="U192" i="511"/>
  <c r="U186" i="511"/>
  <c r="U185" i="511"/>
  <c r="U181" i="511"/>
  <c r="U179" i="511"/>
  <c r="U178" i="511"/>
  <c r="U177" i="511"/>
  <c r="U176" i="511"/>
  <c r="L175" i="511"/>
  <c r="U175" i="511" s="1"/>
  <c r="U174" i="511"/>
  <c r="U172" i="511"/>
  <c r="U171" i="511"/>
  <c r="U170" i="511"/>
  <c r="U169" i="511"/>
  <c r="U168" i="511"/>
  <c r="U167" i="511"/>
  <c r="U166" i="511"/>
  <c r="U165" i="511"/>
  <c r="U163" i="511"/>
  <c r="U162" i="511"/>
  <c r="U161" i="511"/>
  <c r="U159" i="511"/>
  <c r="U158" i="511"/>
  <c r="U157" i="511"/>
  <c r="U155" i="511"/>
  <c r="U154" i="511"/>
  <c r="U153" i="511"/>
  <c r="U151" i="511"/>
  <c r="U149" i="511"/>
  <c r="U148" i="511"/>
  <c r="U147" i="511"/>
  <c r="U144" i="511"/>
  <c r="U142" i="511"/>
  <c r="U141" i="511"/>
  <c r="U140" i="511"/>
  <c r="U139" i="511"/>
  <c r="U138" i="511"/>
  <c r="U135" i="511"/>
  <c r="U134" i="511"/>
  <c r="U133" i="511"/>
  <c r="U132" i="511"/>
  <c r="U131" i="511"/>
  <c r="U125" i="511"/>
  <c r="L123" i="511"/>
  <c r="U123" i="511" s="1"/>
  <c r="U122" i="511"/>
  <c r="U121" i="511"/>
  <c r="U120" i="511"/>
  <c r="U199" i="511"/>
  <c r="U118" i="511"/>
  <c r="U115" i="511"/>
  <c r="U114" i="511"/>
  <c r="U112" i="511"/>
  <c r="U111" i="511"/>
  <c r="U109" i="511"/>
  <c r="U107" i="511"/>
  <c r="U106" i="511"/>
  <c r="U105" i="511"/>
  <c r="U104" i="511"/>
  <c r="U103" i="511"/>
  <c r="U101" i="511"/>
  <c r="U100" i="511"/>
  <c r="U99" i="511"/>
  <c r="U98" i="511"/>
  <c r="U97" i="511"/>
  <c r="U96" i="511"/>
  <c r="U95" i="511"/>
  <c r="U94" i="511"/>
  <c r="U93" i="511"/>
  <c r="U92" i="511"/>
  <c r="U91" i="511"/>
  <c r="U198" i="511"/>
  <c r="U90" i="511"/>
  <c r="U88" i="511"/>
  <c r="U86" i="511"/>
  <c r="U85" i="511"/>
  <c r="U82" i="511"/>
  <c r="U81" i="511"/>
  <c r="U80" i="511"/>
  <c r="U79" i="511"/>
  <c r="U197" i="511"/>
  <c r="U77" i="511"/>
  <c r="U74" i="511"/>
  <c r="U73" i="511"/>
  <c r="U72" i="511"/>
  <c r="U71" i="511"/>
  <c r="L70" i="511"/>
  <c r="U70" i="511" s="1"/>
  <c r="U69" i="511"/>
  <c r="U67" i="511"/>
  <c r="U66" i="511"/>
  <c r="U63" i="511"/>
  <c r="U61" i="511"/>
  <c r="U60" i="511"/>
  <c r="U58" i="511"/>
  <c r="U57" i="511"/>
  <c r="U55" i="511"/>
  <c r="U54" i="511"/>
  <c r="U52" i="511"/>
  <c r="U53" i="511"/>
  <c r="U51" i="511"/>
  <c r="U50" i="511"/>
  <c r="U49" i="511"/>
  <c r="U47" i="511"/>
  <c r="U45" i="511"/>
  <c r="U43" i="511"/>
  <c r="U44" i="511"/>
  <c r="U42" i="511"/>
  <c r="U41" i="511"/>
  <c r="U40" i="511"/>
  <c r="U39" i="511"/>
  <c r="U38" i="511"/>
  <c r="U37" i="511"/>
  <c r="U36" i="511"/>
  <c r="U35" i="511"/>
  <c r="U34" i="511"/>
  <c r="U33" i="511"/>
  <c r="U32" i="511"/>
  <c r="U30" i="511"/>
  <c r="U29" i="511"/>
  <c r="U28" i="511"/>
  <c r="U26" i="511"/>
  <c r="U25" i="511"/>
  <c r="U24" i="511"/>
  <c r="U23" i="511"/>
  <c r="U19" i="511"/>
  <c r="U21" i="511"/>
  <c r="U20" i="511"/>
  <c r="U18" i="511"/>
  <c r="U16" i="511"/>
  <c r="U14" i="511"/>
  <c r="U11" i="511"/>
  <c r="U12" i="511"/>
  <c r="U13" i="511"/>
  <c r="U10" i="511"/>
  <c r="U9" i="511"/>
  <c r="U7" i="511"/>
  <c r="U6" i="511"/>
  <c r="U5" i="511"/>
  <c r="U4" i="511"/>
  <c r="R3" i="514" l="1"/>
  <c r="K191" i="514"/>
  <c r="L152" i="514"/>
  <c r="K115" i="514"/>
  <c r="L192" i="514"/>
  <c r="P192" i="514" s="1"/>
  <c r="L122" i="514"/>
  <c r="K33" i="514"/>
  <c r="K154" i="514"/>
  <c r="K71" i="514"/>
  <c r="K179" i="514"/>
  <c r="L3" i="514"/>
  <c r="L14" i="514"/>
  <c r="K113" i="514"/>
  <c r="K37" i="514"/>
  <c r="L70" i="514"/>
  <c r="K74" i="514"/>
  <c r="K49" i="514"/>
  <c r="K67" i="514"/>
  <c r="K159" i="514"/>
  <c r="L49" i="514"/>
  <c r="K170" i="514"/>
  <c r="L169" i="514"/>
  <c r="K32" i="514"/>
  <c r="K119" i="514"/>
  <c r="K163" i="514"/>
  <c r="K108" i="514"/>
  <c r="L121" i="514"/>
  <c r="L108" i="514"/>
  <c r="L30" i="514"/>
  <c r="K112" i="514"/>
  <c r="L79" i="514"/>
  <c r="K168" i="514"/>
  <c r="K109" i="514"/>
  <c r="L168" i="514"/>
  <c r="K110" i="514"/>
  <c r="L39" i="514"/>
  <c r="K152" i="514"/>
  <c r="K138" i="514"/>
  <c r="K176" i="514"/>
  <c r="K52" i="514"/>
  <c r="K61" i="514"/>
  <c r="K103" i="514"/>
  <c r="K174" i="514"/>
  <c r="L186" i="514"/>
  <c r="L81" i="514"/>
  <c r="K41" i="514"/>
  <c r="L98" i="514"/>
  <c r="K60" i="514"/>
  <c r="L174" i="514"/>
  <c r="K106" i="514"/>
  <c r="K69" i="514"/>
  <c r="K46" i="514"/>
  <c r="K76" i="514"/>
  <c r="K93" i="514"/>
  <c r="K99" i="514"/>
  <c r="K47" i="514"/>
  <c r="L22" i="514"/>
  <c r="K116" i="514"/>
  <c r="K30" i="514"/>
  <c r="K195" i="514"/>
  <c r="L93" i="514"/>
  <c r="K123" i="514"/>
  <c r="K90" i="514"/>
  <c r="K150" i="514"/>
  <c r="K178" i="514"/>
  <c r="K161" i="514"/>
  <c r="K173" i="514"/>
  <c r="K20" i="514"/>
  <c r="L150" i="514"/>
  <c r="K14" i="514"/>
  <c r="K65" i="514"/>
  <c r="L67" i="514"/>
  <c r="K134" i="514"/>
  <c r="K19" i="514"/>
  <c r="K160" i="514"/>
  <c r="K158" i="514"/>
  <c r="K139" i="514"/>
  <c r="L154" i="514"/>
  <c r="L132" i="514"/>
  <c r="L78" i="514"/>
  <c r="K188" i="514"/>
  <c r="L137" i="514"/>
  <c r="L113" i="514"/>
  <c r="K120" i="514"/>
  <c r="K144" i="514"/>
  <c r="L139" i="514"/>
  <c r="K17" i="514"/>
  <c r="K82" i="514"/>
  <c r="L188" i="514"/>
  <c r="K39" i="514"/>
  <c r="L120" i="514"/>
  <c r="K79" i="514"/>
  <c r="L17" i="514"/>
  <c r="K22" i="514"/>
  <c r="K68" i="514"/>
  <c r="K5" i="514"/>
  <c r="K102" i="514"/>
  <c r="K38" i="514"/>
  <c r="K2" i="514"/>
  <c r="K98" i="514"/>
  <c r="K117" i="514"/>
  <c r="K114" i="514"/>
  <c r="K7" i="514"/>
  <c r="K181" i="514"/>
  <c r="K48" i="514"/>
  <c r="L76" i="514"/>
  <c r="K151" i="514"/>
  <c r="K35" i="514"/>
  <c r="L176" i="514"/>
  <c r="K18" i="514"/>
  <c r="K80" i="514"/>
  <c r="L19" i="514"/>
  <c r="L151" i="514"/>
  <c r="L18" i="514"/>
  <c r="K95" i="514"/>
  <c r="K36" i="514"/>
  <c r="K54" i="514"/>
  <c r="K21" i="514"/>
  <c r="K131" i="514"/>
  <c r="K111" i="514"/>
  <c r="K190" i="514"/>
  <c r="T196" i="515"/>
  <c r="U103" i="515"/>
  <c r="K85" i="514"/>
  <c r="K16" i="514"/>
  <c r="K118" i="514"/>
  <c r="K166" i="514"/>
  <c r="K73" i="514"/>
  <c r="K92" i="514"/>
  <c r="K184" i="514"/>
  <c r="K164" i="514"/>
  <c r="K72" i="514"/>
  <c r="K55" i="514"/>
  <c r="K88" i="514"/>
  <c r="K26" i="514"/>
  <c r="K89" i="514"/>
  <c r="K8" i="514"/>
  <c r="K58" i="514"/>
  <c r="K127" i="514"/>
  <c r="K96" i="514"/>
  <c r="K75" i="514"/>
  <c r="K24" i="514"/>
  <c r="K172" i="514"/>
  <c r="K167" i="514"/>
  <c r="K185" i="514"/>
  <c r="K180" i="514"/>
  <c r="K146" i="514"/>
  <c r="K34" i="514"/>
  <c r="K171" i="514"/>
  <c r="K153" i="514"/>
  <c r="K142" i="514"/>
  <c r="K187" i="514"/>
  <c r="K53" i="514"/>
  <c r="K87" i="514"/>
  <c r="K141" i="514"/>
  <c r="K12" i="514"/>
  <c r="K126" i="514"/>
  <c r="K27" i="514"/>
  <c r="K50" i="514"/>
  <c r="K66" i="514"/>
  <c r="K42" i="514"/>
  <c r="K165" i="514"/>
  <c r="K28" i="514"/>
  <c r="K100" i="514"/>
  <c r="K4" i="514"/>
  <c r="K97" i="514"/>
  <c r="K23" i="514"/>
  <c r="K157" i="514"/>
  <c r="K162" i="514"/>
  <c r="K193" i="514"/>
  <c r="J196" i="514"/>
  <c r="J202" i="514" s="1"/>
  <c r="L85" i="514"/>
  <c r="L16" i="514"/>
  <c r="L118" i="514"/>
  <c r="L166" i="514"/>
  <c r="L73" i="514"/>
  <c r="L92" i="514"/>
  <c r="L184" i="514"/>
  <c r="L164" i="514"/>
  <c r="L72" i="514"/>
  <c r="L55" i="514"/>
  <c r="L88" i="514"/>
  <c r="L26" i="514"/>
  <c r="L89" i="514"/>
  <c r="L8" i="514"/>
  <c r="L58" i="514"/>
  <c r="L127" i="514"/>
  <c r="L96" i="514"/>
  <c r="L75" i="514"/>
  <c r="L24" i="514"/>
  <c r="L172" i="514"/>
  <c r="L167" i="514"/>
  <c r="L185" i="514"/>
  <c r="L180" i="514"/>
  <c r="L146" i="514"/>
  <c r="L34" i="514"/>
  <c r="L171" i="514"/>
  <c r="L153" i="514"/>
  <c r="L142" i="514"/>
  <c r="L187" i="514"/>
  <c r="L53" i="514"/>
  <c r="L87" i="514"/>
  <c r="L141" i="514"/>
  <c r="L12" i="514"/>
  <c r="L126" i="514"/>
  <c r="L27" i="514"/>
  <c r="L50" i="514"/>
  <c r="O50" i="514" s="1"/>
  <c r="P50" i="514" s="1"/>
  <c r="L66" i="514"/>
  <c r="L42" i="514"/>
  <c r="L165" i="514"/>
  <c r="L28" i="514"/>
  <c r="L100" i="514"/>
  <c r="L4" i="514"/>
  <c r="L97" i="514"/>
  <c r="L23" i="514"/>
  <c r="L157" i="514"/>
  <c r="L162" i="514"/>
  <c r="L193" i="514"/>
  <c r="P193" i="514" s="1"/>
  <c r="K189" i="514"/>
  <c r="K63" i="514"/>
  <c r="K156" i="514"/>
  <c r="K136" i="514"/>
  <c r="K31" i="514"/>
  <c r="K140" i="514"/>
  <c r="K105" i="514"/>
  <c r="K13" i="514"/>
  <c r="K86" i="514"/>
  <c r="K9" i="514"/>
  <c r="K57" i="514"/>
  <c r="K25" i="514"/>
  <c r="K45" i="514"/>
  <c r="K84" i="514"/>
  <c r="K59" i="514"/>
  <c r="K182" i="514"/>
  <c r="K177" i="514"/>
  <c r="K130" i="514"/>
  <c r="K149" i="514"/>
  <c r="K6" i="514"/>
  <c r="K62" i="514"/>
  <c r="K155" i="514"/>
  <c r="K135" i="514"/>
  <c r="K83" i="514"/>
  <c r="K125" i="514"/>
  <c r="K143" i="514"/>
  <c r="K94" i="514"/>
  <c r="K77" i="514"/>
  <c r="K128" i="514"/>
  <c r="K10" i="514"/>
  <c r="K129" i="514"/>
  <c r="K15" i="514"/>
  <c r="K147" i="514"/>
  <c r="K104" i="514"/>
  <c r="K148" i="514"/>
  <c r="K51" i="514"/>
  <c r="K29" i="514"/>
  <c r="K11" i="514"/>
  <c r="K133" i="514"/>
  <c r="K40" i="514"/>
  <c r="K64" i="514"/>
  <c r="K91" i="514"/>
  <c r="K175" i="514"/>
  <c r="K101" i="514"/>
  <c r="K44" i="514"/>
  <c r="K56" i="514"/>
  <c r="K183" i="514"/>
  <c r="K194" i="514"/>
  <c r="P194" i="514" s="1"/>
  <c r="L179" i="514"/>
  <c r="L170" i="514"/>
  <c r="L158" i="514"/>
  <c r="L7" i="514"/>
  <c r="L65" i="514"/>
  <c r="L112" i="514"/>
  <c r="L5" i="514"/>
  <c r="L32" i="514"/>
  <c r="L71" i="514"/>
  <c r="L131" i="514"/>
  <c r="L61" i="514"/>
  <c r="L144" i="514"/>
  <c r="L173" i="514"/>
  <c r="L90" i="514"/>
  <c r="L35" i="514"/>
  <c r="L99" i="514"/>
  <c r="L36" i="514"/>
  <c r="L106" i="514"/>
  <c r="L134" i="514"/>
  <c r="L181" i="514"/>
  <c r="L178" i="514"/>
  <c r="L163" i="514"/>
  <c r="L102" i="514"/>
  <c r="L159" i="514"/>
  <c r="L2" i="514"/>
  <c r="L111" i="514"/>
  <c r="L74" i="514"/>
  <c r="L82" i="514"/>
  <c r="L115" i="514"/>
  <c r="L41" i="514"/>
  <c r="L80" i="514"/>
  <c r="L123" i="514"/>
  <c r="L21" i="514"/>
  <c r="L117" i="514"/>
  <c r="L103" i="514"/>
  <c r="O103" i="514" s="1"/>
  <c r="P103" i="514" s="1"/>
  <c r="L48" i="514"/>
  <c r="L68" i="514"/>
  <c r="L116" i="514"/>
  <c r="L38" i="514"/>
  <c r="L60" i="514"/>
  <c r="L33" i="514"/>
  <c r="L190" i="514"/>
  <c r="L119" i="514"/>
  <c r="L138" i="514"/>
  <c r="L160" i="514"/>
  <c r="L46" i="514"/>
  <c r="L191" i="514"/>
  <c r="P191" i="514" s="1"/>
  <c r="L195" i="514"/>
  <c r="L120" i="513"/>
  <c r="L138" i="513"/>
  <c r="L189" i="513"/>
  <c r="L81" i="513"/>
  <c r="K133" i="513"/>
  <c r="L171" i="513"/>
  <c r="L8" i="513"/>
  <c r="L70" i="513"/>
  <c r="L57" i="513"/>
  <c r="L160" i="513"/>
  <c r="L16" i="513"/>
  <c r="L163" i="513"/>
  <c r="L117" i="513"/>
  <c r="L65" i="513"/>
  <c r="L107" i="513"/>
  <c r="L12" i="513"/>
  <c r="K35" i="513"/>
  <c r="L21" i="513"/>
  <c r="K158" i="513"/>
  <c r="L146" i="513"/>
  <c r="K170" i="513"/>
  <c r="L23" i="513"/>
  <c r="L7" i="513"/>
  <c r="L100" i="513"/>
  <c r="L113" i="513"/>
  <c r="L111" i="513"/>
  <c r="L147" i="513"/>
  <c r="L194" i="513"/>
  <c r="L15" i="513"/>
  <c r="L94" i="513"/>
  <c r="L67" i="513"/>
  <c r="L56" i="513"/>
  <c r="K45" i="513"/>
  <c r="K92" i="513"/>
  <c r="L162" i="513"/>
  <c r="L103" i="513"/>
  <c r="L54" i="513"/>
  <c r="L179" i="513"/>
  <c r="L123" i="513"/>
  <c r="K34" i="513"/>
  <c r="K9" i="513"/>
  <c r="L50" i="513"/>
  <c r="L185" i="513"/>
  <c r="K66" i="513"/>
  <c r="K75" i="513"/>
  <c r="L167" i="513"/>
  <c r="L42" i="513"/>
  <c r="L137" i="513"/>
  <c r="L135" i="513"/>
  <c r="K71" i="513"/>
  <c r="K143" i="513"/>
  <c r="L38" i="513"/>
  <c r="L10" i="513"/>
  <c r="L152" i="513"/>
  <c r="L33" i="513"/>
  <c r="K30" i="513"/>
  <c r="K76" i="513"/>
  <c r="L119" i="513"/>
  <c r="L112" i="513"/>
  <c r="L78" i="513"/>
  <c r="L108" i="513"/>
  <c r="L11" i="513"/>
  <c r="L85" i="513"/>
  <c r="L95" i="513"/>
  <c r="K150" i="513"/>
  <c r="K88" i="513"/>
  <c r="L69" i="513"/>
  <c r="L97" i="513"/>
  <c r="L153" i="513"/>
  <c r="L190" i="513"/>
  <c r="L174" i="513"/>
  <c r="L102" i="513"/>
  <c r="K191" i="513"/>
  <c r="L47" i="513"/>
  <c r="L28" i="513"/>
  <c r="L17" i="513"/>
  <c r="L60" i="513"/>
  <c r="L79" i="513"/>
  <c r="L31" i="513"/>
  <c r="L53" i="513"/>
  <c r="L164" i="513"/>
  <c r="L124" i="513"/>
  <c r="L132" i="513"/>
  <c r="L77" i="513"/>
  <c r="L105" i="513"/>
  <c r="L82" i="513"/>
  <c r="L36" i="513"/>
  <c r="L63" i="513"/>
  <c r="L5" i="513"/>
  <c r="L161" i="513"/>
  <c r="K157" i="513"/>
  <c r="K155" i="513"/>
  <c r="K125" i="513"/>
  <c r="K192" i="513"/>
  <c r="K62" i="513"/>
  <c r="K114" i="513"/>
  <c r="K166" i="513"/>
  <c r="K84" i="513"/>
  <c r="K93" i="513"/>
  <c r="K134" i="513"/>
  <c r="K115" i="513"/>
  <c r="K173" i="513"/>
  <c r="K24" i="513"/>
  <c r="K29" i="513"/>
  <c r="K51" i="513"/>
  <c r="K144" i="513"/>
  <c r="K18" i="513"/>
  <c r="K48" i="513"/>
  <c r="K73" i="513"/>
  <c r="K142" i="513"/>
  <c r="K154" i="513"/>
  <c r="K20" i="513"/>
  <c r="K172" i="513"/>
  <c r="K116" i="513"/>
  <c r="K177" i="513"/>
  <c r="K140" i="513"/>
  <c r="K19" i="513"/>
  <c r="K101" i="513"/>
  <c r="K118" i="513"/>
  <c r="K2" i="513"/>
  <c r="K181" i="513"/>
  <c r="K37" i="513"/>
  <c r="K176" i="513"/>
  <c r="K74" i="513"/>
  <c r="K68" i="513"/>
  <c r="K182" i="513"/>
  <c r="K141" i="513"/>
  <c r="K61" i="513"/>
  <c r="K49" i="513"/>
  <c r="K126" i="513"/>
  <c r="K131" i="513"/>
  <c r="K128" i="513"/>
  <c r="K64" i="513"/>
  <c r="K180" i="513"/>
  <c r="K46" i="513"/>
  <c r="K89" i="513"/>
  <c r="K32" i="513"/>
  <c r="K104" i="513"/>
  <c r="K41" i="513"/>
  <c r="K52" i="513"/>
  <c r="K183" i="513"/>
  <c r="K145" i="513"/>
  <c r="K149" i="513"/>
  <c r="K175" i="513"/>
  <c r="K130" i="513"/>
  <c r="K27" i="513"/>
  <c r="K168" i="513"/>
  <c r="K169" i="513"/>
  <c r="K193" i="513"/>
  <c r="K122" i="513"/>
  <c r="K39" i="513"/>
  <c r="K106" i="513"/>
  <c r="K90" i="513"/>
  <c r="K80" i="513"/>
  <c r="K86" i="513"/>
  <c r="K6" i="513"/>
  <c r="K186" i="513"/>
  <c r="K26" i="513"/>
  <c r="K13" i="513"/>
  <c r="K139" i="513"/>
  <c r="K187" i="513"/>
  <c r="K178" i="513"/>
  <c r="K136" i="513"/>
  <c r="K151" i="513"/>
  <c r="K55" i="513"/>
  <c r="K156" i="513"/>
  <c r="K184" i="513"/>
  <c r="K25" i="513"/>
  <c r="K59" i="513"/>
  <c r="K91" i="513"/>
  <c r="K188" i="513"/>
  <c r="K121" i="513"/>
  <c r="K165" i="513"/>
  <c r="K4" i="513"/>
  <c r="K43" i="513"/>
  <c r="K129" i="513"/>
  <c r="K83" i="513"/>
  <c r="K72" i="513"/>
  <c r="K14" i="513"/>
  <c r="K22" i="513"/>
  <c r="K98" i="513"/>
  <c r="K96" i="513"/>
  <c r="K3" i="513"/>
  <c r="K40" i="513"/>
  <c r="L193" i="513"/>
  <c r="K195" i="513"/>
  <c r="P195" i="513" s="1"/>
  <c r="L196" i="513"/>
  <c r="P196" i="513" s="1"/>
  <c r="Q196" i="513" s="1"/>
  <c r="K197" i="513"/>
  <c r="P197" i="513" s="1"/>
  <c r="Q197" i="513" s="1"/>
  <c r="L199" i="513"/>
  <c r="P199" i="513" s="1"/>
  <c r="Q199" i="513" s="1"/>
  <c r="L198" i="513"/>
  <c r="J200" i="513"/>
  <c r="L200" i="511"/>
  <c r="U200" i="511"/>
  <c r="P195" i="514" l="1"/>
  <c r="P196" i="514" s="1"/>
  <c r="L196" i="514"/>
  <c r="K196" i="514"/>
  <c r="K202" i="514" s="1"/>
  <c r="K200" i="513"/>
  <c r="L200" i="513"/>
  <c r="P198" i="513"/>
  <c r="Q198" i="513" s="1"/>
  <c r="Q195" i="513"/>
  <c r="J15" i="70"/>
  <c r="H28" i="70"/>
  <c r="H27" i="70"/>
  <c r="H24" i="70"/>
  <c r="H22" i="70"/>
  <c r="H20" i="70"/>
  <c r="H19" i="70"/>
  <c r="H18" i="70"/>
  <c r="H17" i="70"/>
  <c r="J16" i="70"/>
  <c r="J11" i="70"/>
  <c r="H10" i="70"/>
  <c r="H7" i="70"/>
  <c r="H5" i="70"/>
  <c r="H4" i="70"/>
  <c r="H3" i="70"/>
  <c r="W14" i="104"/>
  <c r="V14" i="104"/>
  <c r="W13" i="104"/>
  <c r="V13" i="104"/>
  <c r="W12" i="104"/>
  <c r="V12" i="104"/>
  <c r="W10" i="104"/>
  <c r="V10" i="104"/>
  <c r="W9" i="104"/>
  <c r="V9" i="104"/>
  <c r="W8" i="104"/>
  <c r="V8" i="104"/>
  <c r="W5" i="104"/>
  <c r="V5" i="104"/>
  <c r="W4" i="104"/>
  <c r="V4" i="104"/>
  <c r="W3" i="104"/>
  <c r="V3" i="104"/>
  <c r="W2" i="104"/>
  <c r="V2" i="104"/>
  <c r="V15" i="104" s="1"/>
  <c r="D200" i="508"/>
  <c r="T193" i="508"/>
  <c r="U193" i="508" s="1"/>
  <c r="T182" i="508"/>
  <c r="U182" i="508" s="1"/>
  <c r="T116" i="508"/>
  <c r="U116" i="508" s="1"/>
  <c r="T88" i="508"/>
  <c r="U88" i="508" s="1"/>
  <c r="T65" i="508"/>
  <c r="U65" i="508" s="1"/>
  <c r="T173" i="508"/>
  <c r="U173" i="508" s="1"/>
  <c r="T117" i="508"/>
  <c r="U117" i="508" s="1"/>
  <c r="T16" i="508"/>
  <c r="U16" i="508" s="1"/>
  <c r="T159" i="508"/>
  <c r="U159" i="508" s="1"/>
  <c r="T161" i="508"/>
  <c r="U161" i="508" s="1"/>
  <c r="T40" i="508"/>
  <c r="U40" i="508" s="1"/>
  <c r="T121" i="508"/>
  <c r="U121" i="508" s="1"/>
  <c r="T139" i="508"/>
  <c r="U139" i="508" s="1"/>
  <c r="T7" i="508"/>
  <c r="U7" i="508" s="1"/>
  <c r="T79" i="508"/>
  <c r="U79" i="508" s="1"/>
  <c r="T169" i="508"/>
  <c r="U169" i="508" s="1"/>
  <c r="T32" i="508"/>
  <c r="U32" i="508" s="1"/>
  <c r="T68" i="508"/>
  <c r="U68" i="508" s="1"/>
  <c r="T172" i="508"/>
  <c r="U172" i="508" s="1"/>
  <c r="T76" i="508"/>
  <c r="U76" i="508" s="1"/>
  <c r="T143" i="508"/>
  <c r="U143" i="508" s="1"/>
  <c r="T115" i="508"/>
  <c r="U115" i="508" s="1"/>
  <c r="T190" i="508"/>
  <c r="U190" i="508" s="1"/>
  <c r="T44" i="508"/>
  <c r="U44" i="508" s="1"/>
  <c r="T95" i="508"/>
  <c r="U95" i="508" s="1"/>
  <c r="T108" i="508"/>
  <c r="U108" i="508" s="1"/>
  <c r="T5" i="508"/>
  <c r="U5" i="508" s="1"/>
  <c r="T3" i="508"/>
  <c r="U3" i="508" s="1"/>
  <c r="T188" i="508"/>
  <c r="U188" i="508" s="1"/>
  <c r="T13" i="508"/>
  <c r="U13" i="508" s="1"/>
  <c r="T33" i="508"/>
  <c r="U33" i="508" s="1"/>
  <c r="T135" i="508"/>
  <c r="U135" i="508" s="1"/>
  <c r="T168" i="508"/>
  <c r="U168" i="508" s="1"/>
  <c r="T89" i="508"/>
  <c r="U89" i="508" s="1"/>
  <c r="T74" i="508"/>
  <c r="U74" i="508" s="1"/>
  <c r="T20" i="508"/>
  <c r="U20" i="508" s="1"/>
  <c r="T75" i="508"/>
  <c r="U75" i="508" s="1"/>
  <c r="T9" i="508"/>
  <c r="U9" i="508" s="1"/>
  <c r="T134" i="508"/>
  <c r="U134" i="508" s="1"/>
  <c r="T123" i="508"/>
  <c r="U123" i="508" s="1"/>
  <c r="T56" i="508"/>
  <c r="U56" i="508" s="1"/>
  <c r="T58" i="508"/>
  <c r="U58" i="508" s="1"/>
  <c r="T63" i="508"/>
  <c r="U63" i="508" s="1"/>
  <c r="T96" i="508"/>
  <c r="U96" i="508" s="1"/>
  <c r="T91" i="508"/>
  <c r="U91" i="508" s="1"/>
  <c r="T26" i="508"/>
  <c r="U26" i="508" s="1"/>
  <c r="T147" i="508"/>
  <c r="U147" i="508" s="1"/>
  <c r="T113" i="508"/>
  <c r="U113" i="508" s="1"/>
  <c r="T27" i="508"/>
  <c r="U27" i="508" s="1"/>
  <c r="T46" i="508"/>
  <c r="U46" i="508" s="1"/>
  <c r="T176" i="508"/>
  <c r="U176" i="508" s="1"/>
  <c r="T154" i="508"/>
  <c r="U154" i="508" s="1"/>
  <c r="T92" i="508"/>
  <c r="U92" i="508" s="1"/>
  <c r="T87" i="508"/>
  <c r="U87" i="508" s="1"/>
  <c r="T93" i="508"/>
  <c r="U93" i="508" s="1"/>
  <c r="T70" i="508"/>
  <c r="U70" i="508" s="1"/>
  <c r="T8" i="508"/>
  <c r="U8" i="508" s="1"/>
  <c r="T60" i="508"/>
  <c r="U60" i="508" s="1"/>
  <c r="T36" i="508"/>
  <c r="U36" i="508" s="1"/>
  <c r="T98" i="508"/>
  <c r="U98" i="508" s="1"/>
  <c r="T59" i="508"/>
  <c r="U59" i="508" s="1"/>
  <c r="T186" i="508"/>
  <c r="U186" i="508" s="1"/>
  <c r="T102" i="508"/>
  <c r="U102" i="508" s="1"/>
  <c r="T153" i="508"/>
  <c r="U153" i="508" s="1"/>
  <c r="T130" i="508"/>
  <c r="U130" i="508" s="1"/>
  <c r="T180" i="508"/>
  <c r="U180" i="508" s="1"/>
  <c r="T37" i="508"/>
  <c r="U37" i="508" s="1"/>
  <c r="T142" i="508"/>
  <c r="U142" i="508" s="1"/>
  <c r="T99" i="508"/>
  <c r="U99" i="508" s="1"/>
  <c r="T133" i="508"/>
  <c r="U133" i="508" s="1"/>
  <c r="T109" i="508"/>
  <c r="U109" i="508" s="1"/>
  <c r="T84" i="508"/>
  <c r="U84" i="508" s="1"/>
  <c r="T78" i="508"/>
  <c r="U78" i="508" s="1"/>
  <c r="T152" i="508"/>
  <c r="U152" i="508" s="1"/>
  <c r="T137" i="508"/>
  <c r="U137" i="508" s="1"/>
  <c r="T82" i="508"/>
  <c r="U82" i="508" s="1"/>
  <c r="T22" i="508"/>
  <c r="U22" i="508" s="1"/>
  <c r="T25" i="508"/>
  <c r="U25" i="508" s="1"/>
  <c r="T6" i="508"/>
  <c r="U6" i="508" s="1"/>
  <c r="T185" i="508"/>
  <c r="U185" i="508" s="1"/>
  <c r="T179" i="508"/>
  <c r="U179" i="508" s="1"/>
  <c r="T175" i="508"/>
  <c r="U175" i="508" s="1"/>
  <c r="T64" i="508"/>
  <c r="U64" i="508" s="1"/>
  <c r="T181" i="508"/>
  <c r="U181" i="508" s="1"/>
  <c r="T73" i="508"/>
  <c r="U73" i="508" s="1"/>
  <c r="T170" i="508"/>
  <c r="U170" i="508" s="1"/>
  <c r="T158" i="508"/>
  <c r="U158" i="508" s="1"/>
  <c r="T166" i="508"/>
  <c r="U166" i="508" s="1"/>
  <c r="T171" i="508"/>
  <c r="U171" i="508" s="1"/>
  <c r="T189" i="508"/>
  <c r="U189" i="508" s="1"/>
  <c r="T138" i="508"/>
  <c r="U138" i="508" s="1"/>
  <c r="T105" i="508"/>
  <c r="U105" i="508" s="1"/>
  <c r="T14" i="508"/>
  <c r="U14" i="508" s="1"/>
  <c r="T184" i="508"/>
  <c r="U184" i="508" s="1"/>
  <c r="T86" i="508"/>
  <c r="U86" i="508" s="1"/>
  <c r="T162" i="508"/>
  <c r="U162" i="508" s="1"/>
  <c r="T81" i="508"/>
  <c r="U81" i="508" s="1"/>
  <c r="T149" i="508"/>
  <c r="U149" i="508" s="1"/>
  <c r="T128" i="508"/>
  <c r="U128" i="508" s="1"/>
  <c r="T2" i="508"/>
  <c r="U2" i="508" s="1"/>
  <c r="T48" i="508"/>
  <c r="U48" i="508" s="1"/>
  <c r="T35" i="508"/>
  <c r="U35" i="508" s="1"/>
  <c r="T146" i="508"/>
  <c r="U146" i="508" s="1"/>
  <c r="T114" i="508"/>
  <c r="U114" i="508" s="1"/>
  <c r="T17" i="508"/>
  <c r="U17" i="508" s="1"/>
  <c r="T174" i="508"/>
  <c r="U174" i="508" s="1"/>
  <c r="T97" i="508"/>
  <c r="U97" i="508" s="1"/>
  <c r="T77" i="508"/>
  <c r="U77" i="508" s="1"/>
  <c r="T72" i="508"/>
  <c r="U72" i="508" s="1"/>
  <c r="T156" i="508"/>
  <c r="U156" i="508" s="1"/>
  <c r="T80" i="508"/>
  <c r="U80" i="508" s="1"/>
  <c r="T85" i="508"/>
  <c r="U85" i="508" s="1"/>
  <c r="T112" i="508"/>
  <c r="U112" i="508" s="1"/>
  <c r="T145" i="508"/>
  <c r="U145" i="508" s="1"/>
  <c r="T131" i="508"/>
  <c r="U131" i="508" s="1"/>
  <c r="T118" i="508"/>
  <c r="U118" i="508" s="1"/>
  <c r="T18" i="508"/>
  <c r="U18" i="508" s="1"/>
  <c r="T191" i="508"/>
  <c r="U191" i="508" s="1"/>
  <c r="T10" i="508"/>
  <c r="U10" i="508" s="1"/>
  <c r="T62" i="508"/>
  <c r="U62" i="508" s="1"/>
  <c r="T42" i="508"/>
  <c r="U42" i="508" s="1"/>
  <c r="T50" i="508"/>
  <c r="U50" i="508" s="1"/>
  <c r="T54" i="508"/>
  <c r="U54" i="508" s="1"/>
  <c r="T132" i="508"/>
  <c r="U132" i="508" s="1"/>
  <c r="T83" i="508"/>
  <c r="U83" i="508" s="1"/>
  <c r="T55" i="508"/>
  <c r="U55" i="508" s="1"/>
  <c r="T90" i="508"/>
  <c r="U90" i="508" s="1"/>
  <c r="T67" i="508"/>
  <c r="U67" i="508" s="1"/>
  <c r="T15" i="508"/>
  <c r="U15" i="508" s="1"/>
  <c r="T183" i="508"/>
  <c r="U183" i="508" s="1"/>
  <c r="T126" i="508"/>
  <c r="U126" i="508" s="1"/>
  <c r="T101" i="508"/>
  <c r="U101" i="508" s="1"/>
  <c r="T144" i="508"/>
  <c r="U144" i="508" s="1"/>
  <c r="T150" i="508"/>
  <c r="U150" i="508" s="1"/>
  <c r="T21" i="508"/>
  <c r="U21" i="508" s="1"/>
  <c r="T192" i="508"/>
  <c r="U192" i="508" s="1"/>
  <c r="T12" i="508"/>
  <c r="U12" i="508" s="1"/>
  <c r="T107" i="508"/>
  <c r="U107" i="508" s="1"/>
  <c r="T120" i="508"/>
  <c r="U120" i="508" s="1"/>
  <c r="T124" i="508"/>
  <c r="U124" i="508" s="1"/>
  <c r="T129" i="508"/>
  <c r="U129" i="508" s="1"/>
  <c r="T151" i="508"/>
  <c r="U151" i="508" s="1"/>
  <c r="T106" i="508"/>
  <c r="U106" i="508" s="1"/>
  <c r="T23" i="508"/>
  <c r="U23" i="508" s="1"/>
  <c r="T28" i="508"/>
  <c r="U28" i="508" s="1"/>
  <c r="T52" i="508"/>
  <c r="U52" i="508" s="1"/>
  <c r="T49" i="508"/>
  <c r="U49" i="508" s="1"/>
  <c r="T19" i="508"/>
  <c r="U19" i="508" s="1"/>
  <c r="T51" i="508"/>
  <c r="U51" i="508" s="1"/>
  <c r="T30" i="508"/>
  <c r="U30" i="508" s="1"/>
  <c r="T71" i="508"/>
  <c r="U71" i="508" s="1"/>
  <c r="T125" i="508"/>
  <c r="U125" i="508" s="1"/>
  <c r="T69" i="508"/>
  <c r="U69" i="508" s="1"/>
  <c r="T11" i="508"/>
  <c r="U11" i="508" s="1"/>
  <c r="T119" i="508"/>
  <c r="U119" i="508" s="1"/>
  <c r="T164" i="508"/>
  <c r="U164" i="508" s="1"/>
  <c r="T43" i="508"/>
  <c r="U43" i="508" s="1"/>
  <c r="T136" i="508"/>
  <c r="U136" i="508" s="1"/>
  <c r="T39" i="508"/>
  <c r="U39" i="508" s="1"/>
  <c r="T38" i="508"/>
  <c r="U38" i="508" s="1"/>
  <c r="T167" i="508"/>
  <c r="U167" i="508" s="1"/>
  <c r="T41" i="508"/>
  <c r="U41" i="508" s="1"/>
  <c r="T61" i="508"/>
  <c r="U61" i="508" s="1"/>
  <c r="T140" i="508"/>
  <c r="U140" i="508" s="1"/>
  <c r="T29" i="508"/>
  <c r="U29" i="508" s="1"/>
  <c r="T66" i="508"/>
  <c r="U66" i="508" s="1"/>
  <c r="T34" i="508"/>
  <c r="U34" i="508" s="1"/>
  <c r="T155" i="508"/>
  <c r="U155" i="508" s="1"/>
  <c r="T103" i="508"/>
  <c r="U103" i="508" s="1"/>
  <c r="T94" i="508"/>
  <c r="U94" i="508" s="1"/>
  <c r="T194" i="508"/>
  <c r="U194" i="508" s="1"/>
  <c r="T53" i="508"/>
  <c r="U53" i="508" s="1"/>
  <c r="T4" i="508"/>
  <c r="U4" i="508" s="1"/>
  <c r="T178" i="508"/>
  <c r="U178" i="508" s="1"/>
  <c r="T122" i="508"/>
  <c r="U122" i="508" s="1"/>
  <c r="T111" i="508"/>
  <c r="U111" i="508" s="1"/>
  <c r="T100" i="508"/>
  <c r="U100" i="508" s="1"/>
  <c r="T104" i="508"/>
  <c r="U104" i="508" s="1"/>
  <c r="T141" i="508"/>
  <c r="U141" i="508" s="1"/>
  <c r="T177" i="508"/>
  <c r="U177" i="508" s="1"/>
  <c r="T24" i="508"/>
  <c r="U24" i="508" s="1"/>
  <c r="T45" i="508"/>
  <c r="U45" i="508" s="1"/>
  <c r="T163" i="508"/>
  <c r="U163" i="508" s="1"/>
  <c r="T157" i="508"/>
  <c r="U157" i="508" s="1"/>
  <c r="T160" i="508"/>
  <c r="U160" i="508" s="1"/>
  <c r="T57" i="508"/>
  <c r="U57" i="508" s="1"/>
  <c r="T47" i="508"/>
  <c r="U47" i="508" s="1"/>
  <c r="T31" i="508"/>
  <c r="U31" i="508" s="1"/>
  <c r="T165" i="508"/>
  <c r="U165" i="508" s="1"/>
  <c r="T187" i="508"/>
  <c r="U187" i="508" s="1"/>
  <c r="T198" i="508"/>
  <c r="U198" i="508" s="1"/>
  <c r="T199" i="508"/>
  <c r="U199" i="508" s="1"/>
  <c r="T197" i="508"/>
  <c r="U197" i="508" s="1"/>
  <c r="T195" i="508"/>
  <c r="U195" i="508" s="1"/>
  <c r="T196" i="508"/>
  <c r="U196" i="508" s="1"/>
  <c r="F200" i="508"/>
  <c r="G200" i="508"/>
  <c r="H200" i="508"/>
  <c r="I200" i="508"/>
  <c r="J200" i="508"/>
  <c r="K200" i="508"/>
  <c r="L200" i="508"/>
  <c r="M200" i="508"/>
  <c r="N200" i="508"/>
  <c r="O200" i="508"/>
  <c r="P200" i="508"/>
  <c r="Q200" i="508"/>
  <c r="R200" i="508"/>
  <c r="S200" i="508"/>
  <c r="X3" i="506"/>
  <c r="X4" i="506"/>
  <c r="X5" i="506"/>
  <c r="X6" i="506"/>
  <c r="X7" i="506"/>
  <c r="X8" i="506"/>
  <c r="X9" i="506"/>
  <c r="X10" i="506"/>
  <c r="X11" i="506"/>
  <c r="X12" i="506"/>
  <c r="X13" i="506"/>
  <c r="X14" i="506"/>
  <c r="X15" i="506"/>
  <c r="X16" i="506"/>
  <c r="X17" i="506"/>
  <c r="X18" i="506"/>
  <c r="X19" i="506"/>
  <c r="X20" i="506"/>
  <c r="X21" i="506"/>
  <c r="X22" i="506"/>
  <c r="X23" i="506"/>
  <c r="X24" i="506"/>
  <c r="X25" i="506"/>
  <c r="X26" i="506"/>
  <c r="X27" i="506"/>
  <c r="X28" i="506"/>
  <c r="X29" i="506"/>
  <c r="X30" i="506"/>
  <c r="X31" i="506"/>
  <c r="X32" i="506"/>
  <c r="X33" i="506"/>
  <c r="X34" i="506"/>
  <c r="X35" i="506"/>
  <c r="X36" i="506"/>
  <c r="X37" i="506"/>
  <c r="X38" i="506"/>
  <c r="X39" i="506"/>
  <c r="X40" i="506"/>
  <c r="X41" i="506"/>
  <c r="X42" i="506"/>
  <c r="X43" i="506"/>
  <c r="X44" i="506"/>
  <c r="X45" i="506"/>
  <c r="X46" i="506"/>
  <c r="X47" i="506"/>
  <c r="X48" i="506"/>
  <c r="X49" i="506"/>
  <c r="X50" i="506"/>
  <c r="X51" i="506"/>
  <c r="X52" i="506"/>
  <c r="X53" i="506"/>
  <c r="X54" i="506"/>
  <c r="X55" i="506"/>
  <c r="X56" i="506"/>
  <c r="X57" i="506"/>
  <c r="X58" i="506"/>
  <c r="X59" i="506"/>
  <c r="X60" i="506"/>
  <c r="X61" i="506"/>
  <c r="X62" i="506"/>
  <c r="X63" i="506"/>
  <c r="X64" i="506"/>
  <c r="X65" i="506"/>
  <c r="X66" i="506"/>
  <c r="X67" i="506"/>
  <c r="X68" i="506"/>
  <c r="X69" i="506"/>
  <c r="X70" i="506"/>
  <c r="X71" i="506"/>
  <c r="X72" i="506"/>
  <c r="X73" i="506"/>
  <c r="X74" i="506"/>
  <c r="X75" i="506"/>
  <c r="X76" i="506"/>
  <c r="X77" i="506"/>
  <c r="X78" i="506"/>
  <c r="X79" i="506"/>
  <c r="X80" i="506"/>
  <c r="X81" i="506"/>
  <c r="X82" i="506"/>
  <c r="X83" i="506"/>
  <c r="X84" i="506"/>
  <c r="X85" i="506"/>
  <c r="X86" i="506"/>
  <c r="X87" i="506"/>
  <c r="X88" i="506"/>
  <c r="X89" i="506"/>
  <c r="X90" i="506"/>
  <c r="X91" i="506"/>
  <c r="X92" i="506"/>
  <c r="X93" i="506"/>
  <c r="X94" i="506"/>
  <c r="X95" i="506"/>
  <c r="X96" i="506"/>
  <c r="X97" i="506"/>
  <c r="X98" i="506"/>
  <c r="X99" i="506"/>
  <c r="X100" i="506"/>
  <c r="X101" i="506"/>
  <c r="X102" i="506"/>
  <c r="X103" i="506"/>
  <c r="X104" i="506"/>
  <c r="X105" i="506"/>
  <c r="X106" i="506"/>
  <c r="X107" i="506"/>
  <c r="X108" i="506"/>
  <c r="X109" i="506"/>
  <c r="X110" i="506"/>
  <c r="X111" i="506"/>
  <c r="X112" i="506"/>
  <c r="X113" i="506"/>
  <c r="X114" i="506"/>
  <c r="X115" i="506"/>
  <c r="X116" i="506"/>
  <c r="X117" i="506"/>
  <c r="X118" i="506"/>
  <c r="X119" i="506"/>
  <c r="X120" i="506"/>
  <c r="X121" i="506"/>
  <c r="X122" i="506"/>
  <c r="X123" i="506"/>
  <c r="X124" i="506"/>
  <c r="X125" i="506"/>
  <c r="X126" i="506"/>
  <c r="X127" i="506"/>
  <c r="X128" i="506"/>
  <c r="X129" i="506"/>
  <c r="X130" i="506"/>
  <c r="X131" i="506"/>
  <c r="X132" i="506"/>
  <c r="X133" i="506"/>
  <c r="X134" i="506"/>
  <c r="X135" i="506"/>
  <c r="X136" i="506"/>
  <c r="X137" i="506"/>
  <c r="X138" i="506"/>
  <c r="X139" i="506"/>
  <c r="X140" i="506"/>
  <c r="X141" i="506"/>
  <c r="X142" i="506"/>
  <c r="X143" i="506"/>
  <c r="X144" i="506"/>
  <c r="X145" i="506"/>
  <c r="X146" i="506"/>
  <c r="X147" i="506"/>
  <c r="X148" i="506"/>
  <c r="X149" i="506"/>
  <c r="X150" i="506"/>
  <c r="X151" i="506"/>
  <c r="X152" i="506"/>
  <c r="X153" i="506"/>
  <c r="X154" i="506"/>
  <c r="X155" i="506"/>
  <c r="X156" i="506"/>
  <c r="X157" i="506"/>
  <c r="X158" i="506"/>
  <c r="X159" i="506"/>
  <c r="X160" i="506"/>
  <c r="X161" i="506"/>
  <c r="X162" i="506"/>
  <c r="X163" i="506"/>
  <c r="X164" i="506"/>
  <c r="X165" i="506"/>
  <c r="X166" i="506"/>
  <c r="X167" i="506"/>
  <c r="X168" i="506"/>
  <c r="X169" i="506"/>
  <c r="X170" i="506"/>
  <c r="X171" i="506"/>
  <c r="X172" i="506"/>
  <c r="X173" i="506"/>
  <c r="X174" i="506"/>
  <c r="X175" i="506"/>
  <c r="X176" i="506"/>
  <c r="X177" i="506"/>
  <c r="X178" i="506"/>
  <c r="X179" i="506"/>
  <c r="X180" i="506"/>
  <c r="X181" i="506"/>
  <c r="X182" i="506"/>
  <c r="X183" i="506"/>
  <c r="X184" i="506"/>
  <c r="X185" i="506"/>
  <c r="X186" i="506"/>
  <c r="X187" i="506"/>
  <c r="X188" i="506"/>
  <c r="X189" i="506"/>
  <c r="X190" i="506"/>
  <c r="X191" i="506"/>
  <c r="X192" i="506"/>
  <c r="X193" i="506"/>
  <c r="X194" i="506"/>
  <c r="X195" i="506"/>
  <c r="X196" i="506"/>
  <c r="X197" i="506"/>
  <c r="X198" i="506"/>
  <c r="X199" i="506"/>
  <c r="X2" i="506"/>
  <c r="D200" i="507"/>
  <c r="Q198" i="507"/>
  <c r="Q199" i="507"/>
  <c r="Q197" i="507"/>
  <c r="Q196" i="507"/>
  <c r="K204" i="507"/>
  <c r="M204" i="507" s="1"/>
  <c r="I204" i="507"/>
  <c r="M202" i="507"/>
  <c r="L202" i="507"/>
  <c r="O200" i="507"/>
  <c r="N200" i="507"/>
  <c r="J200" i="507"/>
  <c r="I200" i="507"/>
  <c r="H200" i="507"/>
  <c r="H204" i="507" s="1"/>
  <c r="S204" i="507" s="1"/>
  <c r="G200" i="507"/>
  <c r="M196" i="507"/>
  <c r="K196" i="507"/>
  <c r="L196" i="507" s="1"/>
  <c r="M197" i="507"/>
  <c r="K197" i="507"/>
  <c r="L197" i="507" s="1"/>
  <c r="M199" i="507"/>
  <c r="K199" i="507"/>
  <c r="L199" i="507" s="1"/>
  <c r="M198" i="507"/>
  <c r="K198" i="507"/>
  <c r="L198" i="507" s="1"/>
  <c r="M31" i="507"/>
  <c r="K31" i="507"/>
  <c r="L31" i="507" s="1"/>
  <c r="P31" i="507" s="1"/>
  <c r="Q31" i="507" s="1"/>
  <c r="M47" i="507"/>
  <c r="K47" i="507"/>
  <c r="L47" i="507" s="1"/>
  <c r="P47" i="507" s="1"/>
  <c r="Q47" i="507" s="1"/>
  <c r="M57" i="507"/>
  <c r="K57" i="507"/>
  <c r="L57" i="507" s="1"/>
  <c r="P57" i="507" s="1"/>
  <c r="Q57" i="507" s="1"/>
  <c r="M162" i="507"/>
  <c r="K162" i="507"/>
  <c r="L162" i="507" s="1"/>
  <c r="P162" i="507" s="1"/>
  <c r="Q162" i="507" s="1"/>
  <c r="M159" i="507"/>
  <c r="K159" i="507"/>
  <c r="L159" i="507" s="1"/>
  <c r="P159" i="507" s="1"/>
  <c r="Q159" i="507" s="1"/>
  <c r="M165" i="507"/>
  <c r="K165" i="507"/>
  <c r="L165" i="507" s="1"/>
  <c r="P165" i="507" s="1"/>
  <c r="Q165" i="507" s="1"/>
  <c r="M45" i="507"/>
  <c r="K45" i="507"/>
  <c r="L45" i="507" s="1"/>
  <c r="P45" i="507" s="1"/>
  <c r="Q45" i="507" s="1"/>
  <c r="M24" i="507"/>
  <c r="K24" i="507"/>
  <c r="L24" i="507" s="1"/>
  <c r="P24" i="507" s="1"/>
  <c r="Q24" i="507" s="1"/>
  <c r="M178" i="507"/>
  <c r="K178" i="507"/>
  <c r="L178" i="507" s="1"/>
  <c r="P178" i="507" s="1"/>
  <c r="Q178" i="507" s="1"/>
  <c r="M143" i="507"/>
  <c r="K143" i="507"/>
  <c r="L143" i="507" s="1"/>
  <c r="P143" i="507" s="1"/>
  <c r="Q143" i="507" s="1"/>
  <c r="M106" i="507"/>
  <c r="K106" i="507"/>
  <c r="L106" i="507" s="1"/>
  <c r="P106" i="507" s="1"/>
  <c r="Q106" i="507" s="1"/>
  <c r="M102" i="507"/>
  <c r="K102" i="507"/>
  <c r="L102" i="507" s="1"/>
  <c r="P102" i="507" s="1"/>
  <c r="Q102" i="507" s="1"/>
  <c r="M113" i="507"/>
  <c r="K113" i="507"/>
  <c r="L113" i="507" s="1"/>
  <c r="P113" i="507" s="1"/>
  <c r="Q113" i="507" s="1"/>
  <c r="M124" i="507"/>
  <c r="K124" i="507"/>
  <c r="L124" i="507" s="1"/>
  <c r="P124" i="507" s="1"/>
  <c r="Q124" i="507" s="1"/>
  <c r="M179" i="507"/>
  <c r="K179" i="507"/>
  <c r="L179" i="507" s="1"/>
  <c r="P179" i="507" s="1"/>
  <c r="Q179" i="507" s="1"/>
  <c r="M4" i="507"/>
  <c r="K4" i="507"/>
  <c r="L4" i="507" s="1"/>
  <c r="P4" i="507" s="1"/>
  <c r="Q4" i="507" s="1"/>
  <c r="M53" i="507"/>
  <c r="K53" i="507"/>
  <c r="L53" i="507" s="1"/>
  <c r="P53" i="507" s="1"/>
  <c r="Q53" i="507" s="1"/>
  <c r="M195" i="507"/>
  <c r="K195" i="507"/>
  <c r="L195" i="507" s="1"/>
  <c r="P195" i="507" s="1"/>
  <c r="Q195" i="507" s="1"/>
  <c r="M96" i="507"/>
  <c r="K96" i="507"/>
  <c r="L96" i="507" s="1"/>
  <c r="P96" i="507" s="1"/>
  <c r="Q96" i="507" s="1"/>
  <c r="M105" i="507"/>
  <c r="K105" i="507"/>
  <c r="L105" i="507" s="1"/>
  <c r="P105" i="507" s="1"/>
  <c r="Q105" i="507" s="1"/>
  <c r="M157" i="507"/>
  <c r="K157" i="507"/>
  <c r="L157" i="507" s="1"/>
  <c r="P157" i="507" s="1"/>
  <c r="Q157" i="507" s="1"/>
  <c r="M34" i="507"/>
  <c r="K34" i="507"/>
  <c r="L34" i="507" s="1"/>
  <c r="P34" i="507" s="1"/>
  <c r="Q34" i="507" s="1"/>
  <c r="M67" i="507"/>
  <c r="K67" i="507"/>
  <c r="L67" i="507" s="1"/>
  <c r="P67" i="507" s="1"/>
  <c r="Q67" i="507" s="1"/>
  <c r="M29" i="507"/>
  <c r="K29" i="507"/>
  <c r="L29" i="507" s="1"/>
  <c r="P29" i="507" s="1"/>
  <c r="Q29" i="507" s="1"/>
  <c r="M142" i="507"/>
  <c r="K142" i="507"/>
  <c r="L142" i="507" s="1"/>
  <c r="P142" i="507" s="1"/>
  <c r="Q142" i="507" s="1"/>
  <c r="M61" i="507"/>
  <c r="K61" i="507"/>
  <c r="L61" i="507" s="1"/>
  <c r="P61" i="507" s="1"/>
  <c r="Q61" i="507" s="1"/>
  <c r="M41" i="507"/>
  <c r="K41" i="507"/>
  <c r="L41" i="507" s="1"/>
  <c r="P41" i="507" s="1"/>
  <c r="Q41" i="507" s="1"/>
  <c r="M168" i="507"/>
  <c r="K168" i="507"/>
  <c r="L168" i="507" s="1"/>
  <c r="P168" i="507" s="1"/>
  <c r="Q168" i="507" s="1"/>
  <c r="M38" i="507"/>
  <c r="K38" i="507"/>
  <c r="L38" i="507" s="1"/>
  <c r="P38" i="507" s="1"/>
  <c r="Q38" i="507" s="1"/>
  <c r="M39" i="507"/>
  <c r="K39" i="507"/>
  <c r="L39" i="507" s="1"/>
  <c r="P39" i="507" s="1"/>
  <c r="Q39" i="507" s="1"/>
  <c r="M138" i="507"/>
  <c r="K138" i="507"/>
  <c r="L138" i="507" s="1"/>
  <c r="P138" i="507" s="1"/>
  <c r="Q138" i="507" s="1"/>
  <c r="M43" i="507"/>
  <c r="K43" i="507"/>
  <c r="L43" i="507" s="1"/>
  <c r="P43" i="507" s="1"/>
  <c r="Q43" i="507" s="1"/>
  <c r="M166" i="507"/>
  <c r="K166" i="507"/>
  <c r="L166" i="507" s="1"/>
  <c r="P166" i="507" s="1"/>
  <c r="Q166" i="507" s="1"/>
  <c r="M121" i="507"/>
  <c r="K121" i="507"/>
  <c r="L121" i="507" s="1"/>
  <c r="P121" i="507" s="1"/>
  <c r="Q121" i="507" s="1"/>
  <c r="M11" i="507"/>
  <c r="K11" i="507"/>
  <c r="L11" i="507" s="1"/>
  <c r="P11" i="507" s="1"/>
  <c r="Q11" i="507" s="1"/>
  <c r="M70" i="507"/>
  <c r="K70" i="507"/>
  <c r="L70" i="507" s="1"/>
  <c r="P70" i="507" s="1"/>
  <c r="Q70" i="507" s="1"/>
  <c r="M127" i="507"/>
  <c r="K127" i="507"/>
  <c r="L127" i="507" s="1"/>
  <c r="P127" i="507" s="1"/>
  <c r="Q127" i="507" s="1"/>
  <c r="M72" i="507"/>
  <c r="K72" i="507"/>
  <c r="L72" i="507" s="1"/>
  <c r="P72" i="507" s="1"/>
  <c r="Q72" i="507" s="1"/>
  <c r="M30" i="507"/>
  <c r="K30" i="507"/>
  <c r="L30" i="507" s="1"/>
  <c r="P30" i="507" s="1"/>
  <c r="Q30" i="507" s="1"/>
  <c r="M51" i="507"/>
  <c r="K51" i="507"/>
  <c r="L51" i="507" s="1"/>
  <c r="P51" i="507" s="1"/>
  <c r="Q51" i="507" s="1"/>
  <c r="M19" i="507"/>
  <c r="K19" i="507"/>
  <c r="L19" i="507" s="1"/>
  <c r="P19" i="507" s="1"/>
  <c r="Q19" i="507" s="1"/>
  <c r="M49" i="507"/>
  <c r="K49" i="507"/>
  <c r="L49" i="507" s="1"/>
  <c r="P49" i="507" s="1"/>
  <c r="Q49" i="507" s="1"/>
  <c r="M52" i="507"/>
  <c r="K52" i="507"/>
  <c r="L52" i="507" s="1"/>
  <c r="P52" i="507" s="1"/>
  <c r="Q52" i="507" s="1"/>
  <c r="M28" i="507"/>
  <c r="K28" i="507"/>
  <c r="L28" i="507" s="1"/>
  <c r="P28" i="507" s="1"/>
  <c r="Q28" i="507" s="1"/>
  <c r="M23" i="507"/>
  <c r="K23" i="507"/>
  <c r="L23" i="507" s="1"/>
  <c r="P23" i="507" s="1"/>
  <c r="Q23" i="507" s="1"/>
  <c r="M108" i="507"/>
  <c r="K108" i="507"/>
  <c r="L108" i="507" s="1"/>
  <c r="P108" i="507" s="1"/>
  <c r="Q108" i="507" s="1"/>
  <c r="M153" i="507"/>
  <c r="K153" i="507"/>
  <c r="L153" i="507" s="1"/>
  <c r="P153" i="507" s="1"/>
  <c r="Q153" i="507" s="1"/>
  <c r="M131" i="507"/>
  <c r="K131" i="507"/>
  <c r="L131" i="507" s="1"/>
  <c r="P131" i="507" s="1"/>
  <c r="Q131" i="507" s="1"/>
  <c r="M126" i="507"/>
  <c r="K126" i="507"/>
  <c r="L126" i="507" s="1"/>
  <c r="P126" i="507" s="1"/>
  <c r="Q126" i="507" s="1"/>
  <c r="M122" i="507"/>
  <c r="K122" i="507"/>
  <c r="L122" i="507" s="1"/>
  <c r="P122" i="507" s="1"/>
  <c r="Q122" i="507" s="1"/>
  <c r="M109" i="507"/>
  <c r="K109" i="507"/>
  <c r="L109" i="507" s="1"/>
  <c r="P109" i="507" s="1"/>
  <c r="Q109" i="507" s="1"/>
  <c r="M12" i="507"/>
  <c r="K12" i="507"/>
  <c r="L12" i="507" s="1"/>
  <c r="P12" i="507" s="1"/>
  <c r="Q12" i="507" s="1"/>
  <c r="M192" i="507"/>
  <c r="K192" i="507"/>
  <c r="L192" i="507" s="1"/>
  <c r="P192" i="507" s="1"/>
  <c r="Q192" i="507" s="1"/>
  <c r="M21" i="507"/>
  <c r="K21" i="507"/>
  <c r="L21" i="507" s="1"/>
  <c r="P21" i="507" s="1"/>
  <c r="Q21" i="507" s="1"/>
  <c r="M152" i="507"/>
  <c r="K152" i="507"/>
  <c r="L152" i="507" s="1"/>
  <c r="P152" i="507" s="1"/>
  <c r="Q152" i="507" s="1"/>
  <c r="M146" i="507"/>
  <c r="K146" i="507"/>
  <c r="L146" i="507" s="1"/>
  <c r="P146" i="507" s="1"/>
  <c r="Q146" i="507" s="1"/>
  <c r="M103" i="507"/>
  <c r="K103" i="507"/>
  <c r="L103" i="507" s="1"/>
  <c r="P103" i="507" s="1"/>
  <c r="Q103" i="507" s="1"/>
  <c r="M128" i="507"/>
  <c r="K128" i="507"/>
  <c r="L128" i="507" s="1"/>
  <c r="P128" i="507" s="1"/>
  <c r="Q128" i="507" s="1"/>
  <c r="M184" i="507"/>
  <c r="K184" i="507"/>
  <c r="L184" i="507" s="1"/>
  <c r="P184" i="507" s="1"/>
  <c r="Q184" i="507" s="1"/>
  <c r="M194" i="507"/>
  <c r="K194" i="507"/>
  <c r="L194" i="507" s="1"/>
  <c r="P194" i="507" s="1"/>
  <c r="Q194" i="507" s="1"/>
  <c r="M15" i="507"/>
  <c r="K15" i="507"/>
  <c r="L15" i="507" s="1"/>
  <c r="P15" i="507" s="1"/>
  <c r="Q15" i="507" s="1"/>
  <c r="M68" i="507"/>
  <c r="K68" i="507"/>
  <c r="L68" i="507" s="1"/>
  <c r="P68" i="507" s="1"/>
  <c r="Q68" i="507" s="1"/>
  <c r="M92" i="507"/>
  <c r="K92" i="507"/>
  <c r="L92" i="507" s="1"/>
  <c r="P92" i="507" s="1"/>
  <c r="Q92" i="507" s="1"/>
  <c r="M55" i="507"/>
  <c r="K55" i="507"/>
  <c r="L55" i="507" s="1"/>
  <c r="P55" i="507" s="1"/>
  <c r="Q55" i="507" s="1"/>
  <c r="M85" i="507"/>
  <c r="K85" i="507"/>
  <c r="L85" i="507" s="1"/>
  <c r="P85" i="507" s="1"/>
  <c r="Q85" i="507" s="1"/>
  <c r="M134" i="507"/>
  <c r="K134" i="507"/>
  <c r="L134" i="507" s="1"/>
  <c r="P134" i="507" s="1"/>
  <c r="Q134" i="507" s="1"/>
  <c r="M54" i="507"/>
  <c r="K54" i="507"/>
  <c r="L54" i="507" s="1"/>
  <c r="P54" i="507" s="1"/>
  <c r="Q54" i="507" s="1"/>
  <c r="M50" i="507"/>
  <c r="K50" i="507"/>
  <c r="L50" i="507" s="1"/>
  <c r="P50" i="507" s="1"/>
  <c r="Q50" i="507" s="1"/>
  <c r="M42" i="507"/>
  <c r="K42" i="507"/>
  <c r="L42" i="507" s="1"/>
  <c r="P42" i="507" s="1"/>
  <c r="Q42" i="507" s="1"/>
  <c r="M62" i="507"/>
  <c r="K62" i="507"/>
  <c r="L62" i="507" s="1"/>
  <c r="P62" i="507" s="1"/>
  <c r="Q62" i="507" s="1"/>
  <c r="M10" i="507"/>
  <c r="K10" i="507"/>
  <c r="L10" i="507" s="1"/>
  <c r="P10" i="507" s="1"/>
  <c r="Q10" i="507" s="1"/>
  <c r="M191" i="507"/>
  <c r="K191" i="507"/>
  <c r="L191" i="507" s="1"/>
  <c r="P191" i="507" s="1"/>
  <c r="Q191" i="507" s="1"/>
  <c r="M18" i="507"/>
  <c r="K18" i="507"/>
  <c r="L18" i="507" s="1"/>
  <c r="P18" i="507" s="1"/>
  <c r="Q18" i="507" s="1"/>
  <c r="M120" i="507"/>
  <c r="K120" i="507"/>
  <c r="L120" i="507" s="1"/>
  <c r="P120" i="507" s="1"/>
  <c r="Q120" i="507" s="1"/>
  <c r="M133" i="507"/>
  <c r="K133" i="507"/>
  <c r="L133" i="507" s="1"/>
  <c r="P133" i="507" s="1"/>
  <c r="Q133" i="507" s="1"/>
  <c r="M147" i="507"/>
  <c r="K147" i="507"/>
  <c r="L147" i="507" s="1"/>
  <c r="P147" i="507" s="1"/>
  <c r="Q147" i="507" s="1"/>
  <c r="M114" i="507"/>
  <c r="K114" i="507"/>
  <c r="L114" i="507" s="1"/>
  <c r="P114" i="507" s="1"/>
  <c r="Q114" i="507" s="1"/>
  <c r="M87" i="507"/>
  <c r="K87" i="507"/>
  <c r="L87" i="507" s="1"/>
  <c r="P87" i="507" s="1"/>
  <c r="Q87" i="507" s="1"/>
  <c r="M63" i="507"/>
  <c r="K63" i="507"/>
  <c r="L63" i="507" s="1"/>
  <c r="P63" i="507" s="1"/>
  <c r="Q63" i="507" s="1"/>
  <c r="M82" i="507"/>
  <c r="K82" i="507"/>
  <c r="L82" i="507" s="1"/>
  <c r="P82" i="507" s="1"/>
  <c r="Q82" i="507" s="1"/>
  <c r="M158" i="507"/>
  <c r="K158" i="507"/>
  <c r="L158" i="507" s="1"/>
  <c r="P158" i="507" s="1"/>
  <c r="Q158" i="507" s="1"/>
  <c r="M73" i="507"/>
  <c r="K73" i="507"/>
  <c r="L73" i="507" s="1"/>
  <c r="P73" i="507" s="1"/>
  <c r="Q73" i="507" s="1"/>
  <c r="M79" i="507"/>
  <c r="K79" i="507"/>
  <c r="L79" i="507" s="1"/>
  <c r="P79" i="507" s="1"/>
  <c r="Q79" i="507" s="1"/>
  <c r="M99" i="507"/>
  <c r="K99" i="507"/>
  <c r="L99" i="507" s="1"/>
  <c r="P99" i="507" s="1"/>
  <c r="Q99" i="507" s="1"/>
  <c r="M175" i="507"/>
  <c r="K175" i="507"/>
  <c r="L175" i="507" s="1"/>
  <c r="P175" i="507" s="1"/>
  <c r="Q175" i="507" s="1"/>
  <c r="M17" i="507"/>
  <c r="K17" i="507"/>
  <c r="L17" i="507" s="1"/>
  <c r="P17" i="507" s="1"/>
  <c r="Q17" i="507" s="1"/>
  <c r="M116" i="507"/>
  <c r="K116" i="507"/>
  <c r="L116" i="507" s="1"/>
  <c r="P116" i="507" s="1"/>
  <c r="Q116" i="507" s="1"/>
  <c r="M148" i="507"/>
  <c r="K148" i="507"/>
  <c r="L148" i="507" s="1"/>
  <c r="P148" i="507" s="1"/>
  <c r="Q148" i="507" s="1"/>
  <c r="M35" i="507"/>
  <c r="K35" i="507"/>
  <c r="L35" i="507" s="1"/>
  <c r="P35" i="507" s="1"/>
  <c r="Q35" i="507" s="1"/>
  <c r="M48" i="507"/>
  <c r="K48" i="507"/>
  <c r="L48" i="507" s="1"/>
  <c r="P48" i="507" s="1"/>
  <c r="Q48" i="507" s="1"/>
  <c r="M2" i="507"/>
  <c r="K2" i="507"/>
  <c r="L2" i="507" s="1"/>
  <c r="P2" i="507" s="1"/>
  <c r="M130" i="507"/>
  <c r="K130" i="507"/>
  <c r="L130" i="507" s="1"/>
  <c r="P130" i="507" s="1"/>
  <c r="Q130" i="507" s="1"/>
  <c r="M151" i="507"/>
  <c r="K151" i="507"/>
  <c r="L151" i="507" s="1"/>
  <c r="P151" i="507" s="1"/>
  <c r="Q151" i="507" s="1"/>
  <c r="M83" i="507"/>
  <c r="K83" i="507"/>
  <c r="L83" i="507" s="1"/>
  <c r="P83" i="507" s="1"/>
  <c r="Q83" i="507" s="1"/>
  <c r="M164" i="507"/>
  <c r="K164" i="507"/>
  <c r="L164" i="507" s="1"/>
  <c r="P164" i="507" s="1"/>
  <c r="Q164" i="507" s="1"/>
  <c r="M88" i="507"/>
  <c r="K88" i="507"/>
  <c r="L88" i="507" s="1"/>
  <c r="P88" i="507" s="1"/>
  <c r="Q88" i="507" s="1"/>
  <c r="M185" i="507"/>
  <c r="K185" i="507"/>
  <c r="L185" i="507" s="1"/>
  <c r="P185" i="507" s="1"/>
  <c r="Q185" i="507" s="1"/>
  <c r="M14" i="507"/>
  <c r="K14" i="507"/>
  <c r="L14" i="507" s="1"/>
  <c r="P14" i="507" s="1"/>
  <c r="Q14" i="507" s="1"/>
  <c r="M107" i="507"/>
  <c r="K107" i="507"/>
  <c r="L107" i="507" s="1"/>
  <c r="P107" i="507" s="1"/>
  <c r="Q107" i="507" s="1"/>
  <c r="M140" i="507"/>
  <c r="K140" i="507"/>
  <c r="L140" i="507" s="1"/>
  <c r="P140" i="507" s="1"/>
  <c r="Q140" i="507" s="1"/>
  <c r="M189" i="507"/>
  <c r="K189" i="507"/>
  <c r="L189" i="507" s="1"/>
  <c r="P189" i="507" s="1"/>
  <c r="Q189" i="507" s="1"/>
  <c r="M172" i="507"/>
  <c r="K172" i="507"/>
  <c r="L172" i="507" s="1"/>
  <c r="P172" i="507" s="1"/>
  <c r="Q172" i="507" s="1"/>
  <c r="M167" i="507"/>
  <c r="K167" i="507"/>
  <c r="L167" i="507" s="1"/>
  <c r="P167" i="507" s="1"/>
  <c r="Q167" i="507" s="1"/>
  <c r="M160" i="507"/>
  <c r="K160" i="507"/>
  <c r="L160" i="507" s="1"/>
  <c r="P160" i="507" s="1"/>
  <c r="Q160" i="507" s="1"/>
  <c r="M171" i="507"/>
  <c r="K171" i="507"/>
  <c r="L171" i="507" s="1"/>
  <c r="P171" i="507" s="1"/>
  <c r="Q171" i="507" s="1"/>
  <c r="M75" i="507"/>
  <c r="K75" i="507"/>
  <c r="L75" i="507" s="1"/>
  <c r="P75" i="507" s="1"/>
  <c r="Q75" i="507" s="1"/>
  <c r="M182" i="507"/>
  <c r="K182" i="507"/>
  <c r="L182" i="507" s="1"/>
  <c r="P182" i="507" s="1"/>
  <c r="Q182" i="507" s="1"/>
  <c r="M65" i="507"/>
  <c r="K65" i="507"/>
  <c r="L65" i="507" s="1"/>
  <c r="P65" i="507" s="1"/>
  <c r="Q65" i="507" s="1"/>
  <c r="M176" i="507"/>
  <c r="K176" i="507"/>
  <c r="L176" i="507" s="1"/>
  <c r="P176" i="507" s="1"/>
  <c r="Q176" i="507" s="1"/>
  <c r="M180" i="507"/>
  <c r="K180" i="507"/>
  <c r="L180" i="507" s="1"/>
  <c r="P180" i="507" s="1"/>
  <c r="Q180" i="507" s="1"/>
  <c r="M186" i="507"/>
  <c r="K186" i="507"/>
  <c r="L186" i="507" s="1"/>
  <c r="P186" i="507" s="1"/>
  <c r="Q186" i="507" s="1"/>
  <c r="M6" i="507"/>
  <c r="K6" i="507"/>
  <c r="L6" i="507" s="1"/>
  <c r="P6" i="507" s="1"/>
  <c r="Q6" i="507" s="1"/>
  <c r="M25" i="507"/>
  <c r="K25" i="507"/>
  <c r="L25" i="507" s="1"/>
  <c r="P25" i="507" s="1"/>
  <c r="Q25" i="507" s="1"/>
  <c r="M84" i="507"/>
  <c r="K84" i="507"/>
  <c r="L84" i="507" s="1"/>
  <c r="P84" i="507" s="1"/>
  <c r="Q84" i="507" s="1"/>
  <c r="M139" i="507"/>
  <c r="K139" i="507"/>
  <c r="L139" i="507" s="1"/>
  <c r="P139" i="507" s="1"/>
  <c r="Q139" i="507" s="1"/>
  <c r="M154" i="507"/>
  <c r="K154" i="507"/>
  <c r="L154" i="507" s="1"/>
  <c r="P154" i="507" s="1"/>
  <c r="Q154" i="507" s="1"/>
  <c r="M80" i="507"/>
  <c r="K80" i="507"/>
  <c r="L80" i="507" s="1"/>
  <c r="P80" i="507" s="1"/>
  <c r="Q80" i="507" s="1"/>
  <c r="M86" i="507"/>
  <c r="K86" i="507"/>
  <c r="L86" i="507" s="1"/>
  <c r="P86" i="507" s="1"/>
  <c r="Q86" i="507" s="1"/>
  <c r="M135" i="507"/>
  <c r="K135" i="507"/>
  <c r="L135" i="507" s="1"/>
  <c r="P135" i="507" s="1"/>
  <c r="Q135" i="507" s="1"/>
  <c r="M101" i="507"/>
  <c r="K101" i="507"/>
  <c r="L101" i="507" s="1"/>
  <c r="P101" i="507" s="1"/>
  <c r="Q101" i="507" s="1"/>
  <c r="M144" i="507"/>
  <c r="K144" i="507"/>
  <c r="L144" i="507" s="1"/>
  <c r="P144" i="507" s="1"/>
  <c r="Q144" i="507" s="1"/>
  <c r="M37" i="507"/>
  <c r="K37" i="507"/>
  <c r="L37" i="507" s="1"/>
  <c r="P37" i="507" s="1"/>
  <c r="Q37" i="507" s="1"/>
  <c r="M181" i="507"/>
  <c r="K181" i="507"/>
  <c r="L181" i="507" s="1"/>
  <c r="P181" i="507" s="1"/>
  <c r="Q181" i="507" s="1"/>
  <c r="M132" i="507"/>
  <c r="K132" i="507"/>
  <c r="L132" i="507" s="1"/>
  <c r="P132" i="507" s="1"/>
  <c r="Q132" i="507" s="1"/>
  <c r="M155" i="507"/>
  <c r="K155" i="507"/>
  <c r="L155" i="507" s="1"/>
  <c r="P155" i="507" s="1"/>
  <c r="Q155" i="507" s="1"/>
  <c r="M104" i="507"/>
  <c r="K104" i="507"/>
  <c r="L104" i="507" s="1"/>
  <c r="P104" i="507" s="1"/>
  <c r="Q104" i="507" s="1"/>
  <c r="M187" i="507"/>
  <c r="K187" i="507"/>
  <c r="L187" i="507" s="1"/>
  <c r="P187" i="507" s="1"/>
  <c r="Q187" i="507" s="1"/>
  <c r="M59" i="507"/>
  <c r="K59" i="507"/>
  <c r="L59" i="507" s="1"/>
  <c r="P59" i="507" s="1"/>
  <c r="Q59" i="507" s="1"/>
  <c r="M100" i="507"/>
  <c r="K100" i="507"/>
  <c r="L100" i="507" s="1"/>
  <c r="P100" i="507" s="1"/>
  <c r="Q100" i="507" s="1"/>
  <c r="M36" i="507"/>
  <c r="K36" i="507"/>
  <c r="L36" i="507" s="1"/>
  <c r="P36" i="507" s="1"/>
  <c r="Q36" i="507" s="1"/>
  <c r="M60" i="507"/>
  <c r="K60" i="507"/>
  <c r="L60" i="507" s="1"/>
  <c r="P60" i="507" s="1"/>
  <c r="Q60" i="507" s="1"/>
  <c r="M8" i="507"/>
  <c r="K8" i="507"/>
  <c r="L8" i="507" s="1"/>
  <c r="P8" i="507" s="1"/>
  <c r="Q8" i="507" s="1"/>
  <c r="M71" i="507"/>
  <c r="K71" i="507"/>
  <c r="L71" i="507" s="1"/>
  <c r="P71" i="507" s="1"/>
  <c r="Q71" i="507" s="1"/>
  <c r="M95" i="507"/>
  <c r="K95" i="507"/>
  <c r="L95" i="507" s="1"/>
  <c r="P95" i="507" s="1"/>
  <c r="Q95" i="507" s="1"/>
  <c r="M89" i="507"/>
  <c r="K89" i="507"/>
  <c r="L89" i="507" s="1"/>
  <c r="P89" i="507" s="1"/>
  <c r="Q89" i="507" s="1"/>
  <c r="M94" i="507"/>
  <c r="K94" i="507"/>
  <c r="L94" i="507" s="1"/>
  <c r="P94" i="507" s="1"/>
  <c r="Q94" i="507" s="1"/>
  <c r="M156" i="507"/>
  <c r="K156" i="507"/>
  <c r="L156" i="507" s="1"/>
  <c r="P156" i="507" s="1"/>
  <c r="Q156" i="507" s="1"/>
  <c r="M177" i="507"/>
  <c r="K177" i="507"/>
  <c r="L177" i="507" s="1"/>
  <c r="P177" i="507" s="1"/>
  <c r="Q177" i="507" s="1"/>
  <c r="M46" i="507"/>
  <c r="K46" i="507"/>
  <c r="L46" i="507" s="1"/>
  <c r="P46" i="507" s="1"/>
  <c r="Q46" i="507" s="1"/>
  <c r="M27" i="507"/>
  <c r="K27" i="507"/>
  <c r="L27" i="507" s="1"/>
  <c r="P27" i="507" s="1"/>
  <c r="Q27" i="507" s="1"/>
  <c r="M115" i="507"/>
  <c r="K115" i="507"/>
  <c r="L115" i="507" s="1"/>
  <c r="P115" i="507" s="1"/>
  <c r="Q115" i="507" s="1"/>
  <c r="M149" i="507"/>
  <c r="K149" i="507"/>
  <c r="L149" i="507" s="1"/>
  <c r="P149" i="507" s="1"/>
  <c r="Q149" i="507" s="1"/>
  <c r="M26" i="507"/>
  <c r="K26" i="507"/>
  <c r="L26" i="507" s="1"/>
  <c r="P26" i="507" s="1"/>
  <c r="Q26" i="507" s="1"/>
  <c r="M93" i="507"/>
  <c r="K93" i="507"/>
  <c r="L93" i="507" s="1"/>
  <c r="P93" i="507" s="1"/>
  <c r="Q93" i="507" s="1"/>
  <c r="M98" i="507"/>
  <c r="K98" i="507"/>
  <c r="L98" i="507" s="1"/>
  <c r="P98" i="507" s="1"/>
  <c r="Q98" i="507" s="1"/>
  <c r="M64" i="507"/>
  <c r="K64" i="507"/>
  <c r="L64" i="507" s="1"/>
  <c r="P64" i="507" s="1"/>
  <c r="Q64" i="507" s="1"/>
  <c r="M58" i="507"/>
  <c r="K58" i="507"/>
  <c r="L58" i="507" s="1"/>
  <c r="P58" i="507" s="1"/>
  <c r="Q58" i="507" s="1"/>
  <c r="M56" i="507"/>
  <c r="K56" i="507"/>
  <c r="L56" i="507" s="1"/>
  <c r="P56" i="507" s="1"/>
  <c r="Q56" i="507" s="1"/>
  <c r="M125" i="507"/>
  <c r="K125" i="507"/>
  <c r="L125" i="507" s="1"/>
  <c r="P125" i="507" s="1"/>
  <c r="Q125" i="507" s="1"/>
  <c r="M136" i="507"/>
  <c r="K136" i="507"/>
  <c r="L136" i="507" s="1"/>
  <c r="P136" i="507" s="1"/>
  <c r="Q136" i="507" s="1"/>
  <c r="M9" i="507"/>
  <c r="K9" i="507"/>
  <c r="L9" i="507" s="1"/>
  <c r="P9" i="507" s="1"/>
  <c r="Q9" i="507" s="1"/>
  <c r="M77" i="507"/>
  <c r="K77" i="507"/>
  <c r="L77" i="507" s="1"/>
  <c r="P77" i="507" s="1"/>
  <c r="Q77" i="507" s="1"/>
  <c r="M20" i="507"/>
  <c r="K20" i="507"/>
  <c r="L20" i="507" s="1"/>
  <c r="P20" i="507" s="1"/>
  <c r="Q20" i="507" s="1"/>
  <c r="M76" i="507"/>
  <c r="K76" i="507"/>
  <c r="L76" i="507" s="1"/>
  <c r="P76" i="507" s="1"/>
  <c r="Q76" i="507" s="1"/>
  <c r="M91" i="507"/>
  <c r="K91" i="507"/>
  <c r="L91" i="507" s="1"/>
  <c r="P91" i="507" s="1"/>
  <c r="Q91" i="507" s="1"/>
  <c r="M169" i="507"/>
  <c r="K169" i="507"/>
  <c r="L169" i="507" s="1"/>
  <c r="P169" i="507" s="1"/>
  <c r="Q169" i="507" s="1"/>
  <c r="M137" i="507"/>
  <c r="K137" i="507"/>
  <c r="L137" i="507" s="1"/>
  <c r="P137" i="507" s="1"/>
  <c r="Q137" i="507" s="1"/>
  <c r="M33" i="507"/>
  <c r="K33" i="507"/>
  <c r="L33" i="507" s="1"/>
  <c r="P33" i="507" s="1"/>
  <c r="Q33" i="507" s="1"/>
  <c r="M13" i="507"/>
  <c r="K13" i="507"/>
  <c r="L13" i="507" s="1"/>
  <c r="P13" i="507" s="1"/>
  <c r="Q13" i="507" s="1"/>
  <c r="M188" i="507"/>
  <c r="K188" i="507"/>
  <c r="L188" i="507" s="1"/>
  <c r="P188" i="507" s="1"/>
  <c r="Q188" i="507" s="1"/>
  <c r="M3" i="507"/>
  <c r="K3" i="507"/>
  <c r="L3" i="507" s="1"/>
  <c r="P3" i="507" s="1"/>
  <c r="Q3" i="507" s="1"/>
  <c r="M5" i="507"/>
  <c r="K5" i="507"/>
  <c r="L5" i="507" s="1"/>
  <c r="P5" i="507" s="1"/>
  <c r="Q5" i="507" s="1"/>
  <c r="M110" i="507"/>
  <c r="K110" i="507"/>
  <c r="L110" i="507" s="1"/>
  <c r="P110" i="507" s="1"/>
  <c r="Q110" i="507" s="1"/>
  <c r="M97" i="507"/>
  <c r="K97" i="507"/>
  <c r="L97" i="507" s="1"/>
  <c r="P97" i="507" s="1"/>
  <c r="Q97" i="507" s="1"/>
  <c r="M190" i="507"/>
  <c r="K190" i="507"/>
  <c r="L190" i="507" s="1"/>
  <c r="P190" i="507" s="1"/>
  <c r="Q190" i="507" s="1"/>
  <c r="M117" i="507"/>
  <c r="K117" i="507"/>
  <c r="L117" i="507" s="1"/>
  <c r="P117" i="507" s="1"/>
  <c r="Q117" i="507" s="1"/>
  <c r="M145" i="507"/>
  <c r="K145" i="507"/>
  <c r="L145" i="507" s="1"/>
  <c r="P145" i="507" s="1"/>
  <c r="Q145" i="507" s="1"/>
  <c r="M78" i="507"/>
  <c r="K78" i="507"/>
  <c r="L78" i="507" s="1"/>
  <c r="P78" i="507" s="1"/>
  <c r="Q78" i="507" s="1"/>
  <c r="M173" i="507"/>
  <c r="K173" i="507"/>
  <c r="L173" i="507" s="1"/>
  <c r="P173" i="507" s="1"/>
  <c r="Q173" i="507" s="1"/>
  <c r="M69" i="507"/>
  <c r="K69" i="507"/>
  <c r="L69" i="507" s="1"/>
  <c r="P69" i="507" s="1"/>
  <c r="Q69" i="507" s="1"/>
  <c r="M32" i="507"/>
  <c r="K32" i="507"/>
  <c r="L32" i="507" s="1"/>
  <c r="P32" i="507" s="1"/>
  <c r="Q32" i="507" s="1"/>
  <c r="M170" i="507"/>
  <c r="K170" i="507"/>
  <c r="L170" i="507" s="1"/>
  <c r="P170" i="507" s="1"/>
  <c r="Q170" i="507" s="1"/>
  <c r="M81" i="507"/>
  <c r="K81" i="507"/>
  <c r="L81" i="507" s="1"/>
  <c r="P81" i="507" s="1"/>
  <c r="Q81" i="507" s="1"/>
  <c r="M7" i="507"/>
  <c r="K7" i="507"/>
  <c r="L7" i="507" s="1"/>
  <c r="P7" i="507" s="1"/>
  <c r="Q7" i="507" s="1"/>
  <c r="M141" i="507"/>
  <c r="K141" i="507"/>
  <c r="L141" i="507" s="1"/>
  <c r="P141" i="507" s="1"/>
  <c r="Q141" i="507" s="1"/>
  <c r="M123" i="507"/>
  <c r="K123" i="507"/>
  <c r="L123" i="507" s="1"/>
  <c r="P123" i="507" s="1"/>
  <c r="Q123" i="507" s="1"/>
  <c r="M40" i="507"/>
  <c r="K40" i="507"/>
  <c r="L40" i="507" s="1"/>
  <c r="P40" i="507" s="1"/>
  <c r="Q40" i="507" s="1"/>
  <c r="M163" i="507"/>
  <c r="K163" i="507"/>
  <c r="L163" i="507" s="1"/>
  <c r="P163" i="507" s="1"/>
  <c r="Q163" i="507" s="1"/>
  <c r="M161" i="507"/>
  <c r="K161" i="507"/>
  <c r="L161" i="507" s="1"/>
  <c r="P161" i="507" s="1"/>
  <c r="Q161" i="507" s="1"/>
  <c r="M16" i="507"/>
  <c r="K16" i="507"/>
  <c r="L16" i="507" s="1"/>
  <c r="P16" i="507" s="1"/>
  <c r="Q16" i="507" s="1"/>
  <c r="M119" i="507"/>
  <c r="K119" i="507"/>
  <c r="L119" i="507" s="1"/>
  <c r="P119" i="507" s="1"/>
  <c r="Q119" i="507" s="1"/>
  <c r="M174" i="507"/>
  <c r="K174" i="507"/>
  <c r="L174" i="507" s="1"/>
  <c r="P174" i="507" s="1"/>
  <c r="Q174" i="507" s="1"/>
  <c r="M66" i="507"/>
  <c r="K66" i="507"/>
  <c r="L66" i="507" s="1"/>
  <c r="P66" i="507" s="1"/>
  <c r="Q66" i="507" s="1"/>
  <c r="M90" i="507"/>
  <c r="K90" i="507"/>
  <c r="L90" i="507" s="1"/>
  <c r="P90" i="507" s="1"/>
  <c r="Q90" i="507" s="1"/>
  <c r="M118" i="507"/>
  <c r="K118" i="507"/>
  <c r="L118" i="507" s="1"/>
  <c r="P118" i="507" s="1"/>
  <c r="Q118" i="507" s="1"/>
  <c r="M183" i="507"/>
  <c r="K183" i="507"/>
  <c r="L183" i="507" s="1"/>
  <c r="P183" i="507" s="1"/>
  <c r="Q183" i="507" s="1"/>
  <c r="M193" i="507"/>
  <c r="K193" i="507"/>
  <c r="H31" i="70" l="1"/>
  <c r="O196" i="514"/>
  <c r="W15" i="104"/>
  <c r="P200" i="513"/>
  <c r="Q200" i="513"/>
  <c r="T200" i="508"/>
  <c r="U200" i="508"/>
  <c r="Q2" i="507"/>
  <c r="M200" i="507"/>
  <c r="M206" i="507" s="1"/>
  <c r="S206" i="507" s="1"/>
  <c r="K200" i="507"/>
  <c r="K208" i="507" s="1"/>
  <c r="S208" i="507" s="1"/>
  <c r="L204" i="507"/>
  <c r="L193" i="507"/>
  <c r="L200" i="507" l="1"/>
  <c r="S202" i="507" s="1"/>
  <c r="S210" i="507" s="1"/>
  <c r="P193" i="507"/>
  <c r="K206" i="507"/>
  <c r="L206" i="507" l="1"/>
  <c r="M208" i="507"/>
  <c r="M212" i="507" s="1"/>
  <c r="Q193" i="507"/>
  <c r="Q200" i="507" s="1"/>
  <c r="P200" i="507"/>
  <c r="Y3" i="104"/>
  <c r="Y4" i="104"/>
  <c r="Y5" i="104"/>
  <c r="Y7" i="104"/>
  <c r="Y8" i="104"/>
  <c r="Y9" i="104"/>
  <c r="Y10" i="104"/>
  <c r="Y11" i="104"/>
  <c r="Y12" i="104"/>
  <c r="Y13" i="104"/>
  <c r="Y14" i="104"/>
  <c r="Y2" i="104"/>
  <c r="F21" i="104"/>
  <c r="P9" i="104"/>
  <c r="P7" i="104"/>
  <c r="P5" i="104"/>
  <c r="V18" i="506" l="1"/>
  <c r="V30" i="506"/>
  <c r="V36" i="506"/>
  <c r="V46" i="506"/>
  <c r="V66" i="506"/>
  <c r="V82" i="506"/>
  <c r="V95" i="506"/>
  <c r="V98" i="506"/>
  <c r="V110" i="506"/>
  <c r="V130" i="506"/>
  <c r="V146" i="506"/>
  <c r="V159" i="506"/>
  <c r="V162" i="506"/>
  <c r="V174" i="506"/>
  <c r="U3" i="506"/>
  <c r="V3" i="506" s="1"/>
  <c r="U4" i="506"/>
  <c r="V4" i="506" s="1"/>
  <c r="U5" i="506"/>
  <c r="V5" i="506" s="1"/>
  <c r="U6" i="506"/>
  <c r="V6" i="506" s="1"/>
  <c r="U7" i="506"/>
  <c r="V7" i="506" s="1"/>
  <c r="U8" i="506"/>
  <c r="V8" i="506" s="1"/>
  <c r="U9" i="506"/>
  <c r="V9" i="506" s="1"/>
  <c r="U10" i="506"/>
  <c r="V10" i="506" s="1"/>
  <c r="U11" i="506"/>
  <c r="V11" i="506" s="1"/>
  <c r="U12" i="506"/>
  <c r="V12" i="506" s="1"/>
  <c r="U13" i="506"/>
  <c r="V13" i="506" s="1"/>
  <c r="U14" i="506"/>
  <c r="V14" i="506" s="1"/>
  <c r="U15" i="506"/>
  <c r="V15" i="506" s="1"/>
  <c r="U16" i="506"/>
  <c r="V16" i="506" s="1"/>
  <c r="U17" i="506"/>
  <c r="V17" i="506" s="1"/>
  <c r="U18" i="506"/>
  <c r="U19" i="506"/>
  <c r="V19" i="506" s="1"/>
  <c r="U20" i="506"/>
  <c r="V20" i="506" s="1"/>
  <c r="U21" i="506"/>
  <c r="V21" i="506" s="1"/>
  <c r="U22" i="506"/>
  <c r="V22" i="506" s="1"/>
  <c r="U23" i="506"/>
  <c r="V23" i="506" s="1"/>
  <c r="U24" i="506"/>
  <c r="V24" i="506" s="1"/>
  <c r="U25" i="506"/>
  <c r="V25" i="506" s="1"/>
  <c r="U26" i="506"/>
  <c r="V26" i="506" s="1"/>
  <c r="U27" i="506"/>
  <c r="V27" i="506" s="1"/>
  <c r="U28" i="506"/>
  <c r="V28" i="506" s="1"/>
  <c r="U29" i="506"/>
  <c r="V29" i="506" s="1"/>
  <c r="U30" i="506"/>
  <c r="U31" i="506"/>
  <c r="V31" i="506" s="1"/>
  <c r="U32" i="506"/>
  <c r="V32" i="506" s="1"/>
  <c r="U33" i="506"/>
  <c r="V33" i="506" s="1"/>
  <c r="U34" i="506"/>
  <c r="V34" i="506" s="1"/>
  <c r="U35" i="506"/>
  <c r="V35" i="506" s="1"/>
  <c r="U36" i="506"/>
  <c r="U37" i="506"/>
  <c r="V37" i="506" s="1"/>
  <c r="U38" i="506"/>
  <c r="V38" i="506" s="1"/>
  <c r="U39" i="506"/>
  <c r="V39" i="506" s="1"/>
  <c r="U40" i="506"/>
  <c r="V40" i="506" s="1"/>
  <c r="U41" i="506"/>
  <c r="V41" i="506" s="1"/>
  <c r="U42" i="506"/>
  <c r="V42" i="506" s="1"/>
  <c r="U43" i="506"/>
  <c r="V43" i="506" s="1"/>
  <c r="U44" i="506"/>
  <c r="V44" i="506" s="1"/>
  <c r="U45" i="506"/>
  <c r="V45" i="506" s="1"/>
  <c r="U46" i="506"/>
  <c r="U47" i="506"/>
  <c r="V47" i="506" s="1"/>
  <c r="U48" i="506"/>
  <c r="V48" i="506" s="1"/>
  <c r="U49" i="506"/>
  <c r="V49" i="506" s="1"/>
  <c r="U50" i="506"/>
  <c r="V50" i="506" s="1"/>
  <c r="U51" i="506"/>
  <c r="V51" i="506" s="1"/>
  <c r="U52" i="506"/>
  <c r="V52" i="506" s="1"/>
  <c r="U53" i="506"/>
  <c r="V53" i="506" s="1"/>
  <c r="U54" i="506"/>
  <c r="V54" i="506" s="1"/>
  <c r="U55" i="506"/>
  <c r="V55" i="506" s="1"/>
  <c r="U56" i="506"/>
  <c r="V56" i="506" s="1"/>
  <c r="U57" i="506"/>
  <c r="V57" i="506" s="1"/>
  <c r="U58" i="506"/>
  <c r="V58" i="506" s="1"/>
  <c r="U59" i="506"/>
  <c r="V59" i="506" s="1"/>
  <c r="U60" i="506"/>
  <c r="V60" i="506" s="1"/>
  <c r="U61" i="506"/>
  <c r="V61" i="506" s="1"/>
  <c r="U62" i="506"/>
  <c r="V62" i="506" s="1"/>
  <c r="U63" i="506"/>
  <c r="V63" i="506" s="1"/>
  <c r="U64" i="506"/>
  <c r="V64" i="506" s="1"/>
  <c r="U65" i="506"/>
  <c r="V65" i="506" s="1"/>
  <c r="U66" i="506"/>
  <c r="U67" i="506"/>
  <c r="V67" i="506" s="1"/>
  <c r="U68" i="506"/>
  <c r="V68" i="506" s="1"/>
  <c r="U69" i="506"/>
  <c r="V69" i="506" s="1"/>
  <c r="U70" i="506"/>
  <c r="V70" i="506" s="1"/>
  <c r="U71" i="506"/>
  <c r="V71" i="506" s="1"/>
  <c r="U72" i="506"/>
  <c r="V72" i="506" s="1"/>
  <c r="U73" i="506"/>
  <c r="V73" i="506" s="1"/>
  <c r="U74" i="506"/>
  <c r="V74" i="506" s="1"/>
  <c r="U75" i="506"/>
  <c r="V75" i="506" s="1"/>
  <c r="U76" i="506"/>
  <c r="V76" i="506" s="1"/>
  <c r="U77" i="506"/>
  <c r="V77" i="506" s="1"/>
  <c r="U78" i="506"/>
  <c r="V78" i="506" s="1"/>
  <c r="U79" i="506"/>
  <c r="V79" i="506" s="1"/>
  <c r="U80" i="506"/>
  <c r="V80" i="506" s="1"/>
  <c r="U81" i="506"/>
  <c r="V81" i="506" s="1"/>
  <c r="U82" i="506"/>
  <c r="U83" i="506"/>
  <c r="V83" i="506" s="1"/>
  <c r="U84" i="506"/>
  <c r="V84" i="506" s="1"/>
  <c r="U85" i="506"/>
  <c r="V85" i="506" s="1"/>
  <c r="U86" i="506"/>
  <c r="V86" i="506" s="1"/>
  <c r="U87" i="506"/>
  <c r="V87" i="506" s="1"/>
  <c r="U88" i="506"/>
  <c r="V88" i="506" s="1"/>
  <c r="U89" i="506"/>
  <c r="V89" i="506" s="1"/>
  <c r="U90" i="506"/>
  <c r="V90" i="506" s="1"/>
  <c r="U91" i="506"/>
  <c r="V91" i="506" s="1"/>
  <c r="U92" i="506"/>
  <c r="V92" i="506" s="1"/>
  <c r="U93" i="506"/>
  <c r="V93" i="506" s="1"/>
  <c r="U94" i="506"/>
  <c r="V94" i="506" s="1"/>
  <c r="U95" i="506"/>
  <c r="U96" i="506"/>
  <c r="V96" i="506" s="1"/>
  <c r="U97" i="506"/>
  <c r="V97" i="506" s="1"/>
  <c r="U98" i="506"/>
  <c r="U99" i="506"/>
  <c r="V99" i="506" s="1"/>
  <c r="U100" i="506"/>
  <c r="V100" i="506" s="1"/>
  <c r="U101" i="506"/>
  <c r="V101" i="506" s="1"/>
  <c r="U102" i="506"/>
  <c r="V102" i="506" s="1"/>
  <c r="U103" i="506"/>
  <c r="V103" i="506" s="1"/>
  <c r="U104" i="506"/>
  <c r="V104" i="506" s="1"/>
  <c r="U105" i="506"/>
  <c r="V105" i="506" s="1"/>
  <c r="U106" i="506"/>
  <c r="V106" i="506" s="1"/>
  <c r="U107" i="506"/>
  <c r="V107" i="506" s="1"/>
  <c r="U108" i="506"/>
  <c r="V108" i="506" s="1"/>
  <c r="U109" i="506"/>
  <c r="V109" i="506" s="1"/>
  <c r="U110" i="506"/>
  <c r="U111" i="506"/>
  <c r="V111" i="506" s="1"/>
  <c r="U112" i="506"/>
  <c r="V112" i="506" s="1"/>
  <c r="U113" i="506"/>
  <c r="V113" i="506" s="1"/>
  <c r="U114" i="506"/>
  <c r="V114" i="506" s="1"/>
  <c r="U115" i="506"/>
  <c r="V115" i="506" s="1"/>
  <c r="U116" i="506"/>
  <c r="V116" i="506" s="1"/>
  <c r="U117" i="506"/>
  <c r="V117" i="506" s="1"/>
  <c r="U118" i="506"/>
  <c r="V118" i="506" s="1"/>
  <c r="U119" i="506"/>
  <c r="V119" i="506" s="1"/>
  <c r="U120" i="506"/>
  <c r="V120" i="506" s="1"/>
  <c r="U121" i="506"/>
  <c r="V121" i="506" s="1"/>
  <c r="U122" i="506"/>
  <c r="V122" i="506" s="1"/>
  <c r="U123" i="506"/>
  <c r="V123" i="506" s="1"/>
  <c r="U124" i="506"/>
  <c r="V124" i="506" s="1"/>
  <c r="U125" i="506"/>
  <c r="V125" i="506" s="1"/>
  <c r="U126" i="506"/>
  <c r="V126" i="506" s="1"/>
  <c r="U127" i="506"/>
  <c r="V127" i="506" s="1"/>
  <c r="U128" i="506"/>
  <c r="V128" i="506" s="1"/>
  <c r="U129" i="506"/>
  <c r="V129" i="506" s="1"/>
  <c r="U130" i="506"/>
  <c r="U131" i="506"/>
  <c r="V131" i="506" s="1"/>
  <c r="U132" i="506"/>
  <c r="V132" i="506" s="1"/>
  <c r="U133" i="506"/>
  <c r="V133" i="506" s="1"/>
  <c r="U134" i="506"/>
  <c r="V134" i="506" s="1"/>
  <c r="U135" i="506"/>
  <c r="V135" i="506" s="1"/>
  <c r="U136" i="506"/>
  <c r="V136" i="506" s="1"/>
  <c r="U137" i="506"/>
  <c r="V137" i="506" s="1"/>
  <c r="U138" i="506"/>
  <c r="V138" i="506" s="1"/>
  <c r="U139" i="506"/>
  <c r="V139" i="506" s="1"/>
  <c r="U140" i="506"/>
  <c r="V140" i="506" s="1"/>
  <c r="U141" i="506"/>
  <c r="V141" i="506" s="1"/>
  <c r="U142" i="506"/>
  <c r="V142" i="506" s="1"/>
  <c r="U143" i="506"/>
  <c r="V143" i="506" s="1"/>
  <c r="U144" i="506"/>
  <c r="V144" i="506" s="1"/>
  <c r="U145" i="506"/>
  <c r="V145" i="506" s="1"/>
  <c r="U146" i="506"/>
  <c r="U147" i="506"/>
  <c r="V147" i="506" s="1"/>
  <c r="U148" i="506"/>
  <c r="V148" i="506" s="1"/>
  <c r="U149" i="506"/>
  <c r="V149" i="506" s="1"/>
  <c r="U150" i="506"/>
  <c r="V150" i="506" s="1"/>
  <c r="U151" i="506"/>
  <c r="V151" i="506" s="1"/>
  <c r="U152" i="506"/>
  <c r="V152" i="506" s="1"/>
  <c r="U153" i="506"/>
  <c r="V153" i="506" s="1"/>
  <c r="U154" i="506"/>
  <c r="V154" i="506" s="1"/>
  <c r="U155" i="506"/>
  <c r="V155" i="506" s="1"/>
  <c r="U156" i="506"/>
  <c r="V156" i="506" s="1"/>
  <c r="U157" i="506"/>
  <c r="V157" i="506" s="1"/>
  <c r="U158" i="506"/>
  <c r="V158" i="506" s="1"/>
  <c r="U159" i="506"/>
  <c r="U160" i="506"/>
  <c r="V160" i="506" s="1"/>
  <c r="U161" i="506"/>
  <c r="V161" i="506" s="1"/>
  <c r="U162" i="506"/>
  <c r="U163" i="506"/>
  <c r="V163" i="506" s="1"/>
  <c r="U164" i="506"/>
  <c r="V164" i="506" s="1"/>
  <c r="U165" i="506"/>
  <c r="V165" i="506" s="1"/>
  <c r="U166" i="506"/>
  <c r="V166" i="506" s="1"/>
  <c r="U167" i="506"/>
  <c r="V167" i="506" s="1"/>
  <c r="U168" i="506"/>
  <c r="V168" i="506" s="1"/>
  <c r="U169" i="506"/>
  <c r="V169" i="506" s="1"/>
  <c r="U170" i="506"/>
  <c r="V170" i="506" s="1"/>
  <c r="U171" i="506"/>
  <c r="V171" i="506" s="1"/>
  <c r="U172" i="506"/>
  <c r="V172" i="506" s="1"/>
  <c r="U173" i="506"/>
  <c r="V173" i="506" s="1"/>
  <c r="U174" i="506"/>
  <c r="U175" i="506"/>
  <c r="V175" i="506" s="1"/>
  <c r="U176" i="506"/>
  <c r="V176" i="506" s="1"/>
  <c r="U177" i="506"/>
  <c r="V177" i="506" s="1"/>
  <c r="U178" i="506"/>
  <c r="V178" i="506" s="1"/>
  <c r="U179" i="506"/>
  <c r="V179" i="506" s="1"/>
  <c r="U180" i="506"/>
  <c r="V180" i="506" s="1"/>
  <c r="U181" i="506"/>
  <c r="V181" i="506" s="1"/>
  <c r="U182" i="506"/>
  <c r="V182" i="506" s="1"/>
  <c r="U183" i="506"/>
  <c r="V183" i="506" s="1"/>
  <c r="U184" i="506"/>
  <c r="V184" i="506" s="1"/>
  <c r="U185" i="506"/>
  <c r="V185" i="506" s="1"/>
  <c r="U186" i="506"/>
  <c r="V186" i="506" s="1"/>
  <c r="U187" i="506"/>
  <c r="V187" i="506" s="1"/>
  <c r="U188" i="506"/>
  <c r="V188" i="506" s="1"/>
  <c r="U189" i="506"/>
  <c r="V189" i="506" s="1"/>
  <c r="U190" i="506"/>
  <c r="V190" i="506" s="1"/>
  <c r="U191" i="506"/>
  <c r="V191" i="506" s="1"/>
  <c r="U192" i="506"/>
  <c r="V192" i="506" s="1"/>
  <c r="U193" i="506"/>
  <c r="V193" i="506" s="1"/>
  <c r="U194" i="506"/>
  <c r="V194" i="506" s="1"/>
  <c r="U195" i="506"/>
  <c r="V195" i="506" s="1"/>
  <c r="U196" i="506"/>
  <c r="V196" i="506" s="1"/>
  <c r="U197" i="506"/>
  <c r="V197" i="506" s="1"/>
  <c r="U198" i="506"/>
  <c r="V198" i="506" s="1"/>
  <c r="U199" i="506"/>
  <c r="V199" i="506" s="1"/>
  <c r="U2" i="506"/>
  <c r="V2" i="506" s="1"/>
  <c r="G200" i="506"/>
  <c r="H200" i="506"/>
  <c r="I200" i="506"/>
  <c r="J200" i="506"/>
  <c r="K200" i="506"/>
  <c r="M200" i="506"/>
  <c r="N200" i="506"/>
  <c r="O200" i="506"/>
  <c r="P200" i="506"/>
  <c r="Q200" i="506"/>
  <c r="R200" i="506"/>
  <c r="S200" i="506"/>
  <c r="T200" i="506"/>
  <c r="F200" i="506"/>
  <c r="D200" i="506"/>
  <c r="J10" i="70"/>
  <c r="J7" i="70"/>
  <c r="V200" i="506" l="1"/>
  <c r="U200" i="506"/>
  <c r="E200" i="505"/>
  <c r="X200" i="505"/>
  <c r="W200" i="505"/>
  <c r="V200" i="505"/>
  <c r="U200" i="505"/>
  <c r="T200" i="505"/>
  <c r="S200" i="505"/>
  <c r="R200" i="505"/>
  <c r="Q200" i="505"/>
  <c r="P200" i="505"/>
  <c r="O200" i="505"/>
  <c r="N200" i="505"/>
  <c r="M200" i="505"/>
  <c r="K200" i="505"/>
  <c r="J200" i="505"/>
  <c r="I200" i="505"/>
  <c r="H200" i="505"/>
  <c r="G200" i="505"/>
  <c r="F200" i="505"/>
  <c r="Y194" i="505"/>
  <c r="Y190" i="505"/>
  <c r="Y189" i="505"/>
  <c r="Y188" i="505"/>
  <c r="Y185" i="505"/>
  <c r="Y184" i="505"/>
  <c r="Y183" i="505"/>
  <c r="Y181" i="505"/>
  <c r="Y174" i="505"/>
  <c r="Y162" i="505"/>
  <c r="Y166" i="505"/>
  <c r="Y158" i="505"/>
  <c r="Y154" i="505"/>
  <c r="Y152" i="505"/>
  <c r="Y148" i="505"/>
  <c r="Y147" i="505"/>
  <c r="Y145" i="505"/>
  <c r="Y139" i="505"/>
  <c r="Y138" i="505"/>
  <c r="Y132" i="505"/>
  <c r="Y131" i="505"/>
  <c r="Y130" i="505"/>
  <c r="Y128" i="505"/>
  <c r="Y126" i="505"/>
  <c r="Y121" i="505"/>
  <c r="Y119" i="505"/>
  <c r="Y118" i="505"/>
  <c r="Y115" i="505"/>
  <c r="Y110" i="505"/>
  <c r="Y104" i="505"/>
  <c r="Y91" i="505"/>
  <c r="Y89" i="505"/>
  <c r="Y86" i="505"/>
  <c r="Y85" i="505"/>
  <c r="Y80" i="505"/>
  <c r="Y78" i="505"/>
  <c r="Y77" i="505"/>
  <c r="Y69" i="505"/>
  <c r="Y66" i="505"/>
  <c r="Y65" i="505"/>
  <c r="Y59" i="505"/>
  <c r="Y56" i="505"/>
  <c r="Y48" i="505"/>
  <c r="Y46" i="505"/>
  <c r="Y31" i="505"/>
  <c r="Y27" i="505"/>
  <c r="Y17" i="505"/>
  <c r="Y15" i="505"/>
  <c r="Y8" i="505"/>
  <c r="Y3" i="505"/>
  <c r="Y2" i="505"/>
  <c r="Y195" i="505"/>
  <c r="Y193" i="505"/>
  <c r="Y191" i="505"/>
  <c r="Y192" i="505"/>
  <c r="Y187" i="505"/>
  <c r="Y186" i="505"/>
  <c r="Y182" i="505"/>
  <c r="Y180" i="505"/>
  <c r="Y179" i="505"/>
  <c r="Y178" i="505"/>
  <c r="Y177" i="505"/>
  <c r="L176" i="505"/>
  <c r="Y176" i="505" s="1"/>
  <c r="Y175" i="505"/>
  <c r="Y173" i="505"/>
  <c r="Y172" i="505"/>
  <c r="Y171" i="505"/>
  <c r="Y170" i="505"/>
  <c r="Y169" i="505"/>
  <c r="Y168" i="505"/>
  <c r="Y167" i="505"/>
  <c r="Y165" i="505"/>
  <c r="Y164" i="505"/>
  <c r="Y163" i="505"/>
  <c r="Y161" i="505"/>
  <c r="Y160" i="505"/>
  <c r="Y159" i="505"/>
  <c r="Y157" i="505"/>
  <c r="Y156" i="505"/>
  <c r="Y155" i="505"/>
  <c r="Y153" i="505"/>
  <c r="Y151" i="505"/>
  <c r="Y150" i="505"/>
  <c r="Y149" i="505"/>
  <c r="Y146" i="505"/>
  <c r="Y144" i="505"/>
  <c r="Y143" i="505"/>
  <c r="Y142" i="505"/>
  <c r="Y141" i="505"/>
  <c r="Y140" i="505"/>
  <c r="Y137" i="505"/>
  <c r="Y136" i="505"/>
  <c r="Y135" i="505"/>
  <c r="Y134" i="505"/>
  <c r="Y133" i="505"/>
  <c r="Y127" i="505"/>
  <c r="L125" i="505"/>
  <c r="Y125" i="505" s="1"/>
  <c r="Y124" i="505"/>
  <c r="Y123" i="505"/>
  <c r="Y122" i="505"/>
  <c r="Y199" i="505"/>
  <c r="Y120" i="505"/>
  <c r="Y117" i="505"/>
  <c r="Y116" i="505"/>
  <c r="Y114" i="505"/>
  <c r="Y113" i="505"/>
  <c r="Y111" i="505"/>
  <c r="Y109" i="505"/>
  <c r="Y108" i="505"/>
  <c r="Y107" i="505"/>
  <c r="Y106" i="505"/>
  <c r="Y105" i="505"/>
  <c r="Y103" i="505"/>
  <c r="Y102" i="505"/>
  <c r="Y101" i="505"/>
  <c r="Y100" i="505"/>
  <c r="Y99" i="505"/>
  <c r="Y98" i="505"/>
  <c r="Y97" i="505"/>
  <c r="Y96" i="505"/>
  <c r="Y95" i="505"/>
  <c r="Y94" i="505"/>
  <c r="Y93" i="505"/>
  <c r="Y205" i="505"/>
  <c r="Y198" i="505"/>
  <c r="Y92" i="505"/>
  <c r="Y90" i="505"/>
  <c r="Y88" i="505"/>
  <c r="Y87" i="505"/>
  <c r="Y84" i="505"/>
  <c r="Y83" i="505"/>
  <c r="Y82" i="505"/>
  <c r="Y81" i="505"/>
  <c r="Y197" i="505"/>
  <c r="Y79" i="505"/>
  <c r="Y76" i="505"/>
  <c r="Y75" i="505"/>
  <c r="Y74" i="505"/>
  <c r="Y73" i="505"/>
  <c r="Y72" i="505"/>
  <c r="L71" i="505"/>
  <c r="Y71" i="505" s="1"/>
  <c r="Y70" i="505"/>
  <c r="Y68" i="505"/>
  <c r="Y67" i="505"/>
  <c r="Y64" i="505"/>
  <c r="Y63" i="505"/>
  <c r="Y62" i="505"/>
  <c r="Y61" i="505"/>
  <c r="Y60" i="505"/>
  <c r="Y58" i="505"/>
  <c r="Y57" i="505"/>
  <c r="Y55" i="505"/>
  <c r="Y54" i="505"/>
  <c r="Y52" i="505"/>
  <c r="Y53" i="505"/>
  <c r="Y51" i="505"/>
  <c r="Y50" i="505"/>
  <c r="Y49" i="505"/>
  <c r="Y47" i="505"/>
  <c r="Y45" i="505"/>
  <c r="Y43" i="505"/>
  <c r="Y44" i="505"/>
  <c r="Y42" i="505"/>
  <c r="Y41" i="505"/>
  <c r="Y40" i="505"/>
  <c r="Y39" i="505"/>
  <c r="Y38" i="505"/>
  <c r="Y37" i="505"/>
  <c r="Y36" i="505"/>
  <c r="Y35" i="505"/>
  <c r="Y34" i="505"/>
  <c r="Y33" i="505"/>
  <c r="Y32" i="505"/>
  <c r="Y30" i="505"/>
  <c r="Y29" i="505"/>
  <c r="Y28" i="505"/>
  <c r="Y26" i="505"/>
  <c r="Y25" i="505"/>
  <c r="Y24" i="505"/>
  <c r="Y23" i="505"/>
  <c r="Y19" i="505"/>
  <c r="Y21" i="505"/>
  <c r="Y20" i="505"/>
  <c r="Y18" i="505"/>
  <c r="Y16" i="505"/>
  <c r="Y14" i="505"/>
  <c r="Y11" i="505"/>
  <c r="Y12" i="505"/>
  <c r="Y13" i="505"/>
  <c r="Y10" i="505"/>
  <c r="Y9" i="505"/>
  <c r="Y7" i="505"/>
  <c r="Y6" i="505"/>
  <c r="Y5" i="505"/>
  <c r="Y4" i="505"/>
  <c r="L200" i="505" l="1"/>
  <c r="Y200" i="505"/>
  <c r="Y14" i="501" l="1"/>
  <c r="Y15" i="501"/>
  <c r="Y16" i="501"/>
  <c r="Y17" i="501"/>
  <c r="AA13" i="497"/>
  <c r="AA14" i="497"/>
  <c r="AA15" i="497"/>
  <c r="AA16" i="497"/>
  <c r="AA17" i="497"/>
  <c r="AA18" i="497"/>
  <c r="Y15" i="497"/>
  <c r="Y16" i="497"/>
  <c r="Q14" i="504" l="1"/>
  <c r="Q15" i="504"/>
  <c r="Q16" i="504"/>
  <c r="Q192" i="504"/>
  <c r="Q193" i="504"/>
  <c r="Q194" i="504"/>
  <c r="Q195" i="504"/>
  <c r="Q196" i="504"/>
  <c r="Q197" i="504"/>
  <c r="Q189" i="504"/>
  <c r="Q190" i="504"/>
  <c r="Q191" i="504"/>
  <c r="Q188" i="504"/>
  <c r="Q186" i="504"/>
  <c r="Q187" i="504"/>
  <c r="Q180" i="504"/>
  <c r="Q181" i="504"/>
  <c r="Q182" i="504"/>
  <c r="Q183" i="504"/>
  <c r="Q184" i="504"/>
  <c r="Q185" i="504"/>
  <c r="Q177" i="504"/>
  <c r="Q178" i="504"/>
  <c r="Q179" i="504"/>
  <c r="Q176" i="504"/>
  <c r="Q168" i="504"/>
  <c r="Q169" i="504"/>
  <c r="Q170" i="504"/>
  <c r="Q171" i="504"/>
  <c r="Q172" i="504"/>
  <c r="Q173" i="504"/>
  <c r="Q174" i="504"/>
  <c r="Q175" i="504"/>
  <c r="Q163" i="504"/>
  <c r="Q164" i="504"/>
  <c r="Q165" i="504"/>
  <c r="Q166" i="504"/>
  <c r="Q167" i="504"/>
  <c r="Q160" i="504"/>
  <c r="Q161" i="504"/>
  <c r="Q162" i="504"/>
  <c r="Q157" i="504"/>
  <c r="Q158" i="504"/>
  <c r="Q159" i="504"/>
  <c r="Q147" i="504"/>
  <c r="Q148" i="504"/>
  <c r="Q149" i="504"/>
  <c r="Q150" i="504"/>
  <c r="Q151" i="504"/>
  <c r="Q152" i="504"/>
  <c r="Q153" i="504"/>
  <c r="Q154" i="504"/>
  <c r="Q155" i="504"/>
  <c r="Q156" i="504"/>
  <c r="Q146" i="504"/>
  <c r="Q143" i="504"/>
  <c r="Q144" i="504"/>
  <c r="Q145" i="504"/>
  <c r="Q140" i="504"/>
  <c r="Q141" i="504"/>
  <c r="Q142" i="504"/>
  <c r="Q138" i="504"/>
  <c r="Q139" i="504"/>
  <c r="Q137" i="504"/>
  <c r="Q136" i="504"/>
  <c r="Q128" i="504"/>
  <c r="Q129" i="504"/>
  <c r="Q130" i="504"/>
  <c r="Q131" i="504"/>
  <c r="Q132" i="504"/>
  <c r="Q133" i="504"/>
  <c r="Q134" i="504"/>
  <c r="Q135" i="504"/>
  <c r="Q127" i="504"/>
  <c r="Q122" i="504"/>
  <c r="Q123" i="504"/>
  <c r="Q124" i="504"/>
  <c r="Q125" i="504"/>
  <c r="Q126" i="504"/>
  <c r="Q121" i="504"/>
  <c r="Q120" i="504"/>
  <c r="Q118" i="504"/>
  <c r="Q119" i="504"/>
  <c r="Q115" i="504"/>
  <c r="Q116" i="504"/>
  <c r="Q117" i="504"/>
  <c r="Q114" i="504"/>
  <c r="Q113" i="504"/>
  <c r="Q108" i="504"/>
  <c r="Q109" i="504"/>
  <c r="Q110" i="504"/>
  <c r="Q111" i="504"/>
  <c r="Q112" i="504"/>
  <c r="Q106" i="504"/>
  <c r="Q107" i="504"/>
  <c r="Q100" i="504"/>
  <c r="Q101" i="504"/>
  <c r="Q102" i="504"/>
  <c r="Q103" i="504"/>
  <c r="Q104" i="504"/>
  <c r="Q105" i="504"/>
  <c r="Q98" i="504"/>
  <c r="Q99" i="504"/>
  <c r="Q94" i="504"/>
  <c r="Q95" i="504"/>
  <c r="Q96" i="504"/>
  <c r="Q97" i="504"/>
  <c r="Q93" i="504"/>
  <c r="Q92" i="504"/>
  <c r="Q90" i="504"/>
  <c r="Q91" i="504"/>
  <c r="Q87" i="504"/>
  <c r="Q88" i="504"/>
  <c r="Q89" i="504"/>
  <c r="Q86" i="504"/>
  <c r="Q81" i="504"/>
  <c r="Q82" i="504"/>
  <c r="Q83" i="504"/>
  <c r="Q84" i="504"/>
  <c r="Q85" i="504"/>
  <c r="Q80" i="504"/>
  <c r="Q79" i="504"/>
  <c r="Q78" i="504"/>
  <c r="Q77" i="504"/>
  <c r="Q75" i="504"/>
  <c r="Q76" i="504"/>
  <c r="Q73" i="504"/>
  <c r="Q74" i="504"/>
  <c r="Q72" i="504"/>
  <c r="Q71" i="504"/>
  <c r="Q70" i="504"/>
  <c r="Q69" i="504"/>
  <c r="Q68" i="504"/>
  <c r="Q66" i="504"/>
  <c r="Q67" i="504"/>
  <c r="Q65" i="504"/>
  <c r="Q64" i="504"/>
  <c r="Q59" i="504"/>
  <c r="Q60" i="504"/>
  <c r="Q61" i="504"/>
  <c r="Q62" i="504"/>
  <c r="Q63" i="504"/>
  <c r="Q58" i="504"/>
  <c r="Q49" i="504"/>
  <c r="Q50" i="504"/>
  <c r="Q51" i="504"/>
  <c r="Q52" i="504"/>
  <c r="Q53" i="504"/>
  <c r="Q54" i="504"/>
  <c r="Q55" i="504"/>
  <c r="Q56" i="504"/>
  <c r="Q57" i="504"/>
  <c r="Q48" i="504"/>
  <c r="Q47" i="504"/>
  <c r="Q45" i="504"/>
  <c r="Q46" i="504"/>
  <c r="Q44" i="504"/>
  <c r="Q43" i="504"/>
  <c r="Q42" i="504"/>
  <c r="Q41" i="504"/>
  <c r="Q40" i="504"/>
  <c r="Q38" i="504"/>
  <c r="Q39" i="504"/>
  <c r="Q34" i="504"/>
  <c r="Q35" i="504"/>
  <c r="Q36" i="504"/>
  <c r="Q37" i="504"/>
  <c r="Q30" i="504"/>
  <c r="Q31" i="504"/>
  <c r="Q32" i="504"/>
  <c r="Q33" i="504"/>
  <c r="Q27" i="504"/>
  <c r="Q28" i="504"/>
  <c r="Q29" i="504"/>
  <c r="Q26" i="504"/>
  <c r="Q25" i="504"/>
  <c r="Q24" i="504"/>
  <c r="Q17" i="504"/>
  <c r="Q18" i="504"/>
  <c r="Q19" i="504"/>
  <c r="Q20" i="504"/>
  <c r="Q21" i="504"/>
  <c r="Q22" i="504"/>
  <c r="Q23" i="504"/>
  <c r="Q5" i="504"/>
  <c r="Q6" i="504"/>
  <c r="Q7" i="504"/>
  <c r="Q8" i="504"/>
  <c r="Q9" i="504"/>
  <c r="Q10" i="504"/>
  <c r="Q11" i="504"/>
  <c r="Q12" i="504"/>
  <c r="Q13" i="504"/>
  <c r="Q4" i="504"/>
  <c r="Q3" i="504"/>
  <c r="Q2" i="504"/>
  <c r="M198" i="504"/>
  <c r="L198" i="504"/>
  <c r="I198" i="504"/>
  <c r="H198" i="504"/>
  <c r="G198" i="504"/>
  <c r="F198" i="504"/>
  <c r="D198" i="504"/>
  <c r="Q198" i="504" s="1"/>
  <c r="J195" i="504"/>
  <c r="K195" i="504" s="1"/>
  <c r="N195" i="504" s="1"/>
  <c r="J197" i="504"/>
  <c r="K197" i="504" s="1"/>
  <c r="N197" i="504" s="1"/>
  <c r="J196" i="504"/>
  <c r="K196" i="504" s="1"/>
  <c r="N196" i="504" s="1"/>
  <c r="J194" i="504"/>
  <c r="K194" i="504" s="1"/>
  <c r="N194" i="504" s="1"/>
  <c r="O194" i="504" s="1"/>
  <c r="J193" i="504"/>
  <c r="K193" i="504" s="1"/>
  <c r="N193" i="504" s="1"/>
  <c r="O193" i="504" s="1"/>
  <c r="J192" i="504"/>
  <c r="K192" i="504" s="1"/>
  <c r="N192" i="504" s="1"/>
  <c r="O192" i="504" s="1"/>
  <c r="J191" i="504"/>
  <c r="K191" i="504" s="1"/>
  <c r="N191" i="504" s="1"/>
  <c r="O191" i="504" s="1"/>
  <c r="J190" i="504"/>
  <c r="K190" i="504" s="1"/>
  <c r="N190" i="504" s="1"/>
  <c r="O190" i="504" s="1"/>
  <c r="J189" i="504"/>
  <c r="K189" i="504" s="1"/>
  <c r="N189" i="504" s="1"/>
  <c r="O189" i="504" s="1"/>
  <c r="J188" i="504"/>
  <c r="K188" i="504" s="1"/>
  <c r="N188" i="504" s="1"/>
  <c r="O188" i="504" s="1"/>
  <c r="J187" i="504"/>
  <c r="K187" i="504" s="1"/>
  <c r="N187" i="504" s="1"/>
  <c r="O187" i="504" s="1"/>
  <c r="J186" i="504"/>
  <c r="K186" i="504" s="1"/>
  <c r="N186" i="504" s="1"/>
  <c r="O186" i="504" s="1"/>
  <c r="J185" i="504"/>
  <c r="K185" i="504" s="1"/>
  <c r="N185" i="504" s="1"/>
  <c r="O185" i="504" s="1"/>
  <c r="J184" i="504"/>
  <c r="K184" i="504" s="1"/>
  <c r="N184" i="504" s="1"/>
  <c r="O184" i="504" s="1"/>
  <c r="J183" i="504"/>
  <c r="K183" i="504" s="1"/>
  <c r="N183" i="504" s="1"/>
  <c r="O183" i="504" s="1"/>
  <c r="J182" i="504"/>
  <c r="K182" i="504" s="1"/>
  <c r="N182" i="504" s="1"/>
  <c r="O182" i="504" s="1"/>
  <c r="J181" i="504"/>
  <c r="K181" i="504" s="1"/>
  <c r="N181" i="504" s="1"/>
  <c r="O181" i="504" s="1"/>
  <c r="J180" i="504"/>
  <c r="K180" i="504" s="1"/>
  <c r="N180" i="504" s="1"/>
  <c r="O180" i="504" s="1"/>
  <c r="J179" i="504"/>
  <c r="K179" i="504" s="1"/>
  <c r="N179" i="504" s="1"/>
  <c r="O179" i="504" s="1"/>
  <c r="J178" i="504"/>
  <c r="K178" i="504" s="1"/>
  <c r="N178" i="504" s="1"/>
  <c r="O178" i="504" s="1"/>
  <c r="J177" i="504"/>
  <c r="K177" i="504" s="1"/>
  <c r="N177" i="504" s="1"/>
  <c r="O177" i="504" s="1"/>
  <c r="J176" i="504"/>
  <c r="K176" i="504" s="1"/>
  <c r="N176" i="504" s="1"/>
  <c r="O176" i="504" s="1"/>
  <c r="J175" i="504"/>
  <c r="K175" i="504" s="1"/>
  <c r="N175" i="504" s="1"/>
  <c r="O175" i="504" s="1"/>
  <c r="J174" i="504"/>
  <c r="K174" i="504" s="1"/>
  <c r="N174" i="504" s="1"/>
  <c r="O174" i="504" s="1"/>
  <c r="J173" i="504"/>
  <c r="K173" i="504" s="1"/>
  <c r="N173" i="504" s="1"/>
  <c r="O173" i="504" s="1"/>
  <c r="J172" i="504"/>
  <c r="K172" i="504" s="1"/>
  <c r="N172" i="504" s="1"/>
  <c r="O172" i="504" s="1"/>
  <c r="J171" i="504"/>
  <c r="K171" i="504" s="1"/>
  <c r="N171" i="504" s="1"/>
  <c r="O171" i="504" s="1"/>
  <c r="J170" i="504"/>
  <c r="K170" i="504" s="1"/>
  <c r="N170" i="504" s="1"/>
  <c r="O170" i="504" s="1"/>
  <c r="J169" i="504"/>
  <c r="K169" i="504" s="1"/>
  <c r="N169" i="504" s="1"/>
  <c r="O169" i="504" s="1"/>
  <c r="J168" i="504"/>
  <c r="K168" i="504" s="1"/>
  <c r="N168" i="504" s="1"/>
  <c r="O168" i="504" s="1"/>
  <c r="J167" i="504"/>
  <c r="K167" i="504" s="1"/>
  <c r="N167" i="504" s="1"/>
  <c r="O167" i="504" s="1"/>
  <c r="J166" i="504"/>
  <c r="K166" i="504" s="1"/>
  <c r="N166" i="504" s="1"/>
  <c r="O166" i="504" s="1"/>
  <c r="J165" i="504"/>
  <c r="K165" i="504" s="1"/>
  <c r="N165" i="504" s="1"/>
  <c r="O165" i="504" s="1"/>
  <c r="J164" i="504"/>
  <c r="K164" i="504" s="1"/>
  <c r="N164" i="504" s="1"/>
  <c r="O164" i="504" s="1"/>
  <c r="J163" i="504"/>
  <c r="K163" i="504" s="1"/>
  <c r="N163" i="504" s="1"/>
  <c r="O163" i="504" s="1"/>
  <c r="J162" i="504"/>
  <c r="K162" i="504" s="1"/>
  <c r="N162" i="504" s="1"/>
  <c r="O162" i="504" s="1"/>
  <c r="J161" i="504"/>
  <c r="K161" i="504" s="1"/>
  <c r="N161" i="504" s="1"/>
  <c r="O161" i="504" s="1"/>
  <c r="J160" i="504"/>
  <c r="K160" i="504" s="1"/>
  <c r="N160" i="504" s="1"/>
  <c r="O160" i="504" s="1"/>
  <c r="J159" i="504"/>
  <c r="K159" i="504" s="1"/>
  <c r="N159" i="504" s="1"/>
  <c r="O159" i="504" s="1"/>
  <c r="J158" i="504"/>
  <c r="K158" i="504" s="1"/>
  <c r="N158" i="504" s="1"/>
  <c r="O158" i="504" s="1"/>
  <c r="J157" i="504"/>
  <c r="K157" i="504" s="1"/>
  <c r="N157" i="504" s="1"/>
  <c r="O157" i="504" s="1"/>
  <c r="J156" i="504"/>
  <c r="K156" i="504" s="1"/>
  <c r="N156" i="504" s="1"/>
  <c r="O156" i="504" s="1"/>
  <c r="J155" i="504"/>
  <c r="K155" i="504" s="1"/>
  <c r="N155" i="504" s="1"/>
  <c r="O155" i="504" s="1"/>
  <c r="J154" i="504"/>
  <c r="K154" i="504" s="1"/>
  <c r="N154" i="504" s="1"/>
  <c r="O154" i="504" s="1"/>
  <c r="J153" i="504"/>
  <c r="K153" i="504" s="1"/>
  <c r="N153" i="504" s="1"/>
  <c r="O153" i="504" s="1"/>
  <c r="J152" i="504"/>
  <c r="K152" i="504" s="1"/>
  <c r="N152" i="504" s="1"/>
  <c r="O152" i="504" s="1"/>
  <c r="J151" i="504"/>
  <c r="K151" i="504" s="1"/>
  <c r="N151" i="504" s="1"/>
  <c r="O151" i="504" s="1"/>
  <c r="J150" i="504"/>
  <c r="K150" i="504" s="1"/>
  <c r="N150" i="504" s="1"/>
  <c r="O150" i="504" s="1"/>
  <c r="J149" i="504"/>
  <c r="K149" i="504" s="1"/>
  <c r="N149" i="504" s="1"/>
  <c r="O149" i="504" s="1"/>
  <c r="J148" i="504"/>
  <c r="K148" i="504" s="1"/>
  <c r="N148" i="504" s="1"/>
  <c r="O148" i="504" s="1"/>
  <c r="J146" i="504"/>
  <c r="K146" i="504" s="1"/>
  <c r="N146" i="504" s="1"/>
  <c r="O146" i="504" s="1"/>
  <c r="J145" i="504"/>
  <c r="K145" i="504" s="1"/>
  <c r="N145" i="504" s="1"/>
  <c r="O145" i="504" s="1"/>
  <c r="J144" i="504"/>
  <c r="K144" i="504" s="1"/>
  <c r="N144" i="504" s="1"/>
  <c r="O144" i="504" s="1"/>
  <c r="J143" i="504"/>
  <c r="K143" i="504" s="1"/>
  <c r="N143" i="504" s="1"/>
  <c r="O143" i="504" s="1"/>
  <c r="J142" i="504"/>
  <c r="K142" i="504" s="1"/>
  <c r="N142" i="504" s="1"/>
  <c r="O142" i="504" s="1"/>
  <c r="J141" i="504"/>
  <c r="K141" i="504" s="1"/>
  <c r="N141" i="504" s="1"/>
  <c r="O141" i="504" s="1"/>
  <c r="J140" i="504"/>
  <c r="K140" i="504" s="1"/>
  <c r="N140" i="504" s="1"/>
  <c r="O140" i="504" s="1"/>
  <c r="J139" i="504"/>
  <c r="K139" i="504" s="1"/>
  <c r="N139" i="504" s="1"/>
  <c r="O139" i="504" s="1"/>
  <c r="J138" i="504"/>
  <c r="K138" i="504" s="1"/>
  <c r="N138" i="504" s="1"/>
  <c r="O138" i="504" s="1"/>
  <c r="J137" i="504"/>
  <c r="K137" i="504" s="1"/>
  <c r="N137" i="504" s="1"/>
  <c r="O137" i="504" s="1"/>
  <c r="J136" i="504"/>
  <c r="K136" i="504" s="1"/>
  <c r="N136" i="504" s="1"/>
  <c r="O136" i="504" s="1"/>
  <c r="J135" i="504"/>
  <c r="K135" i="504" s="1"/>
  <c r="N135" i="504" s="1"/>
  <c r="O135" i="504" s="1"/>
  <c r="J134" i="504"/>
  <c r="K134" i="504" s="1"/>
  <c r="N134" i="504" s="1"/>
  <c r="O134" i="504" s="1"/>
  <c r="J133" i="504"/>
  <c r="K133" i="504" s="1"/>
  <c r="N133" i="504" s="1"/>
  <c r="O133" i="504" s="1"/>
  <c r="J132" i="504"/>
  <c r="K132" i="504" s="1"/>
  <c r="N132" i="504" s="1"/>
  <c r="O132" i="504" s="1"/>
  <c r="J131" i="504"/>
  <c r="K131" i="504" s="1"/>
  <c r="N131" i="504" s="1"/>
  <c r="O131" i="504" s="1"/>
  <c r="J130" i="504"/>
  <c r="K130" i="504" s="1"/>
  <c r="N130" i="504" s="1"/>
  <c r="O130" i="504" s="1"/>
  <c r="J129" i="504"/>
  <c r="K129" i="504" s="1"/>
  <c r="N129" i="504" s="1"/>
  <c r="O129" i="504" s="1"/>
  <c r="J128" i="504"/>
  <c r="K128" i="504" s="1"/>
  <c r="N128" i="504" s="1"/>
  <c r="O128" i="504" s="1"/>
  <c r="J127" i="504"/>
  <c r="K127" i="504" s="1"/>
  <c r="N127" i="504" s="1"/>
  <c r="O127" i="504" s="1"/>
  <c r="J125" i="504"/>
  <c r="K125" i="504" s="1"/>
  <c r="N125" i="504" s="1"/>
  <c r="O125" i="504" s="1"/>
  <c r="J124" i="504"/>
  <c r="K124" i="504" s="1"/>
  <c r="N124" i="504" s="1"/>
  <c r="O124" i="504" s="1"/>
  <c r="J123" i="504"/>
  <c r="K123" i="504" s="1"/>
  <c r="N123" i="504" s="1"/>
  <c r="O123" i="504" s="1"/>
  <c r="J122" i="504"/>
  <c r="K122" i="504" s="1"/>
  <c r="N122" i="504" s="1"/>
  <c r="O122" i="504" s="1"/>
  <c r="J121" i="504"/>
  <c r="K121" i="504" s="1"/>
  <c r="N121" i="504" s="1"/>
  <c r="O121" i="504" s="1"/>
  <c r="J120" i="504"/>
  <c r="K120" i="504" s="1"/>
  <c r="N120" i="504" s="1"/>
  <c r="O120" i="504" s="1"/>
  <c r="J119" i="504"/>
  <c r="K119" i="504" s="1"/>
  <c r="N119" i="504" s="1"/>
  <c r="O119" i="504" s="1"/>
  <c r="J118" i="504"/>
  <c r="K118" i="504" s="1"/>
  <c r="N118" i="504" s="1"/>
  <c r="O118" i="504" s="1"/>
  <c r="J117" i="504"/>
  <c r="K117" i="504" s="1"/>
  <c r="N117" i="504" s="1"/>
  <c r="O117" i="504" s="1"/>
  <c r="J116" i="504"/>
  <c r="K116" i="504" s="1"/>
  <c r="N116" i="504" s="1"/>
  <c r="O116" i="504" s="1"/>
  <c r="J115" i="504"/>
  <c r="K115" i="504" s="1"/>
  <c r="N115" i="504" s="1"/>
  <c r="O115" i="504" s="1"/>
  <c r="J114" i="504"/>
  <c r="K114" i="504" s="1"/>
  <c r="N114" i="504" s="1"/>
  <c r="O114" i="504" s="1"/>
  <c r="J113" i="504"/>
  <c r="K113" i="504" s="1"/>
  <c r="N113" i="504" s="1"/>
  <c r="O113" i="504" s="1"/>
  <c r="J112" i="504"/>
  <c r="K112" i="504" s="1"/>
  <c r="N112" i="504" s="1"/>
  <c r="O112" i="504" s="1"/>
  <c r="J111" i="504"/>
  <c r="K111" i="504" s="1"/>
  <c r="N111" i="504" s="1"/>
  <c r="O111" i="504" s="1"/>
  <c r="J110" i="504"/>
  <c r="K110" i="504" s="1"/>
  <c r="N110" i="504" s="1"/>
  <c r="O110" i="504" s="1"/>
  <c r="J109" i="504"/>
  <c r="K109" i="504" s="1"/>
  <c r="N109" i="504" s="1"/>
  <c r="O109" i="504" s="1"/>
  <c r="J108" i="504"/>
  <c r="K108" i="504" s="1"/>
  <c r="N108" i="504" s="1"/>
  <c r="O108" i="504" s="1"/>
  <c r="J107" i="504"/>
  <c r="K107" i="504" s="1"/>
  <c r="N107" i="504" s="1"/>
  <c r="O107" i="504" s="1"/>
  <c r="J106" i="504"/>
  <c r="K106" i="504" s="1"/>
  <c r="N106" i="504" s="1"/>
  <c r="O106" i="504" s="1"/>
  <c r="J105" i="504"/>
  <c r="K105" i="504" s="1"/>
  <c r="N105" i="504" s="1"/>
  <c r="O105" i="504" s="1"/>
  <c r="J104" i="504"/>
  <c r="K104" i="504" s="1"/>
  <c r="N104" i="504" s="1"/>
  <c r="O104" i="504" s="1"/>
  <c r="J103" i="504"/>
  <c r="K103" i="504" s="1"/>
  <c r="N103" i="504" s="1"/>
  <c r="O103" i="504" s="1"/>
  <c r="J102" i="504"/>
  <c r="K102" i="504" s="1"/>
  <c r="N102" i="504" s="1"/>
  <c r="O102" i="504" s="1"/>
  <c r="J101" i="504"/>
  <c r="K101" i="504" s="1"/>
  <c r="N101" i="504" s="1"/>
  <c r="O101" i="504" s="1"/>
  <c r="J100" i="504"/>
  <c r="K100" i="504" s="1"/>
  <c r="N100" i="504" s="1"/>
  <c r="O100" i="504" s="1"/>
  <c r="J99" i="504"/>
  <c r="K99" i="504" s="1"/>
  <c r="N99" i="504" s="1"/>
  <c r="O99" i="504" s="1"/>
  <c r="J98" i="504"/>
  <c r="K98" i="504" s="1"/>
  <c r="N98" i="504" s="1"/>
  <c r="O98" i="504" s="1"/>
  <c r="J97" i="504"/>
  <c r="K97" i="504" s="1"/>
  <c r="N97" i="504" s="1"/>
  <c r="O97" i="504" s="1"/>
  <c r="J96" i="504"/>
  <c r="K96" i="504" s="1"/>
  <c r="N96" i="504" s="1"/>
  <c r="O96" i="504" s="1"/>
  <c r="J95" i="504"/>
  <c r="K95" i="504" s="1"/>
  <c r="N95" i="504" s="1"/>
  <c r="O95" i="504" s="1"/>
  <c r="J94" i="504"/>
  <c r="K94" i="504" s="1"/>
  <c r="N94" i="504" s="1"/>
  <c r="O94" i="504" s="1"/>
  <c r="J93" i="504"/>
  <c r="K93" i="504" s="1"/>
  <c r="N93" i="504" s="1"/>
  <c r="O93" i="504" s="1"/>
  <c r="J92" i="504"/>
  <c r="K92" i="504" s="1"/>
  <c r="N92" i="504" s="1"/>
  <c r="O92" i="504" s="1"/>
  <c r="J91" i="504"/>
  <c r="K91" i="504" s="1"/>
  <c r="N91" i="504" s="1"/>
  <c r="O91" i="504" s="1"/>
  <c r="J90" i="504"/>
  <c r="K90" i="504" s="1"/>
  <c r="N90" i="504" s="1"/>
  <c r="O90" i="504" s="1"/>
  <c r="J89" i="504"/>
  <c r="K89" i="504" s="1"/>
  <c r="N89" i="504" s="1"/>
  <c r="O89" i="504" s="1"/>
  <c r="J88" i="504"/>
  <c r="K88" i="504" s="1"/>
  <c r="N88" i="504" s="1"/>
  <c r="O88" i="504" s="1"/>
  <c r="J87" i="504"/>
  <c r="K87" i="504" s="1"/>
  <c r="N87" i="504" s="1"/>
  <c r="O87" i="504" s="1"/>
  <c r="J86" i="504"/>
  <c r="K86" i="504" s="1"/>
  <c r="N86" i="504" s="1"/>
  <c r="O86" i="504" s="1"/>
  <c r="J85" i="504"/>
  <c r="K85" i="504" s="1"/>
  <c r="N85" i="504" s="1"/>
  <c r="O85" i="504" s="1"/>
  <c r="J84" i="504"/>
  <c r="K84" i="504" s="1"/>
  <c r="N84" i="504" s="1"/>
  <c r="O84" i="504" s="1"/>
  <c r="J83" i="504"/>
  <c r="K83" i="504" s="1"/>
  <c r="N83" i="504" s="1"/>
  <c r="O83" i="504" s="1"/>
  <c r="J82" i="504"/>
  <c r="K82" i="504" s="1"/>
  <c r="N82" i="504" s="1"/>
  <c r="O82" i="504" s="1"/>
  <c r="J81" i="504"/>
  <c r="K81" i="504" s="1"/>
  <c r="N81" i="504" s="1"/>
  <c r="O81" i="504" s="1"/>
  <c r="J80" i="504"/>
  <c r="K80" i="504" s="1"/>
  <c r="N80" i="504" s="1"/>
  <c r="O80" i="504" s="1"/>
  <c r="J79" i="504"/>
  <c r="K79" i="504" s="1"/>
  <c r="N79" i="504" s="1"/>
  <c r="O79" i="504" s="1"/>
  <c r="J78" i="504"/>
  <c r="K78" i="504" s="1"/>
  <c r="N78" i="504" s="1"/>
  <c r="O78" i="504" s="1"/>
  <c r="J77" i="504"/>
  <c r="K77" i="504" s="1"/>
  <c r="N77" i="504" s="1"/>
  <c r="O77" i="504" s="1"/>
  <c r="J76" i="504"/>
  <c r="K76" i="504" s="1"/>
  <c r="N76" i="504" s="1"/>
  <c r="O76" i="504" s="1"/>
  <c r="J75" i="504"/>
  <c r="K75" i="504" s="1"/>
  <c r="N75" i="504" s="1"/>
  <c r="O75" i="504" s="1"/>
  <c r="J74" i="504"/>
  <c r="K74" i="504" s="1"/>
  <c r="N74" i="504" s="1"/>
  <c r="O74" i="504" s="1"/>
  <c r="J73" i="504"/>
  <c r="K73" i="504" s="1"/>
  <c r="N73" i="504" s="1"/>
  <c r="O73" i="504" s="1"/>
  <c r="J72" i="504"/>
  <c r="K72" i="504" s="1"/>
  <c r="N72" i="504" s="1"/>
  <c r="O72" i="504" s="1"/>
  <c r="J71" i="504"/>
  <c r="K71" i="504" s="1"/>
  <c r="N71" i="504" s="1"/>
  <c r="O71" i="504" s="1"/>
  <c r="J70" i="504"/>
  <c r="K70" i="504" s="1"/>
  <c r="N70" i="504" s="1"/>
  <c r="O70" i="504" s="1"/>
  <c r="J69" i="504"/>
  <c r="K69" i="504" s="1"/>
  <c r="N69" i="504" s="1"/>
  <c r="O69" i="504" s="1"/>
  <c r="J68" i="504"/>
  <c r="K68" i="504" s="1"/>
  <c r="N68" i="504" s="1"/>
  <c r="O68" i="504" s="1"/>
  <c r="J67" i="504"/>
  <c r="K67" i="504" s="1"/>
  <c r="N67" i="504" s="1"/>
  <c r="O67" i="504" s="1"/>
  <c r="J66" i="504"/>
  <c r="K66" i="504" s="1"/>
  <c r="N66" i="504" s="1"/>
  <c r="O66" i="504" s="1"/>
  <c r="J65" i="504"/>
  <c r="K65" i="504" s="1"/>
  <c r="N65" i="504" s="1"/>
  <c r="O65" i="504" s="1"/>
  <c r="J64" i="504"/>
  <c r="K64" i="504" s="1"/>
  <c r="N64" i="504" s="1"/>
  <c r="O64" i="504" s="1"/>
  <c r="J63" i="504"/>
  <c r="K63" i="504" s="1"/>
  <c r="N63" i="504" s="1"/>
  <c r="O63" i="504" s="1"/>
  <c r="J62" i="504"/>
  <c r="K62" i="504" s="1"/>
  <c r="N62" i="504" s="1"/>
  <c r="O62" i="504" s="1"/>
  <c r="J61" i="504"/>
  <c r="K61" i="504" s="1"/>
  <c r="N61" i="504" s="1"/>
  <c r="O61" i="504" s="1"/>
  <c r="J60" i="504"/>
  <c r="K60" i="504" s="1"/>
  <c r="N60" i="504" s="1"/>
  <c r="O60" i="504" s="1"/>
  <c r="J59" i="504"/>
  <c r="K59" i="504" s="1"/>
  <c r="N59" i="504" s="1"/>
  <c r="O59" i="504" s="1"/>
  <c r="J58" i="504"/>
  <c r="K58" i="504" s="1"/>
  <c r="N58" i="504" s="1"/>
  <c r="O58" i="504" s="1"/>
  <c r="J57" i="504"/>
  <c r="K57" i="504" s="1"/>
  <c r="N57" i="504" s="1"/>
  <c r="O57" i="504" s="1"/>
  <c r="J56" i="504"/>
  <c r="K56" i="504" s="1"/>
  <c r="N56" i="504" s="1"/>
  <c r="O56" i="504" s="1"/>
  <c r="J55" i="504"/>
  <c r="K55" i="504" s="1"/>
  <c r="N55" i="504" s="1"/>
  <c r="O55" i="504" s="1"/>
  <c r="J54" i="504"/>
  <c r="K54" i="504" s="1"/>
  <c r="N54" i="504" s="1"/>
  <c r="O54" i="504" s="1"/>
  <c r="J53" i="504"/>
  <c r="K53" i="504" s="1"/>
  <c r="N53" i="504" s="1"/>
  <c r="O53" i="504" s="1"/>
  <c r="J52" i="504"/>
  <c r="K52" i="504" s="1"/>
  <c r="N52" i="504" s="1"/>
  <c r="O52" i="504" s="1"/>
  <c r="J51" i="504"/>
  <c r="K51" i="504" s="1"/>
  <c r="N51" i="504" s="1"/>
  <c r="O51" i="504" s="1"/>
  <c r="J50" i="504"/>
  <c r="K50" i="504" s="1"/>
  <c r="N50" i="504" s="1"/>
  <c r="O50" i="504" s="1"/>
  <c r="J49" i="504"/>
  <c r="K49" i="504" s="1"/>
  <c r="N49" i="504" s="1"/>
  <c r="O49" i="504" s="1"/>
  <c r="J48" i="504"/>
  <c r="K48" i="504" s="1"/>
  <c r="N48" i="504" s="1"/>
  <c r="O48" i="504" s="1"/>
  <c r="J47" i="504"/>
  <c r="K47" i="504" s="1"/>
  <c r="N47" i="504" s="1"/>
  <c r="O47" i="504" s="1"/>
  <c r="J46" i="504"/>
  <c r="K46" i="504" s="1"/>
  <c r="N46" i="504" s="1"/>
  <c r="O46" i="504" s="1"/>
  <c r="J45" i="504"/>
  <c r="K45" i="504" s="1"/>
  <c r="N45" i="504" s="1"/>
  <c r="O45" i="504" s="1"/>
  <c r="J44" i="504"/>
  <c r="K44" i="504" s="1"/>
  <c r="N44" i="504" s="1"/>
  <c r="O44" i="504" s="1"/>
  <c r="J43" i="504"/>
  <c r="K43" i="504" s="1"/>
  <c r="N43" i="504" s="1"/>
  <c r="O43" i="504" s="1"/>
  <c r="J42" i="504"/>
  <c r="K42" i="504" s="1"/>
  <c r="N42" i="504" s="1"/>
  <c r="O42" i="504" s="1"/>
  <c r="J41" i="504"/>
  <c r="K41" i="504" s="1"/>
  <c r="N41" i="504" s="1"/>
  <c r="O41" i="504" s="1"/>
  <c r="J40" i="504"/>
  <c r="K40" i="504" s="1"/>
  <c r="N40" i="504" s="1"/>
  <c r="O40" i="504" s="1"/>
  <c r="J39" i="504"/>
  <c r="K39" i="504" s="1"/>
  <c r="N39" i="504" s="1"/>
  <c r="O39" i="504" s="1"/>
  <c r="J38" i="504"/>
  <c r="K38" i="504" s="1"/>
  <c r="N38" i="504" s="1"/>
  <c r="O38" i="504" s="1"/>
  <c r="J37" i="504"/>
  <c r="K37" i="504" s="1"/>
  <c r="N37" i="504" s="1"/>
  <c r="O37" i="504" s="1"/>
  <c r="J36" i="504"/>
  <c r="K36" i="504" s="1"/>
  <c r="N36" i="504" s="1"/>
  <c r="O36" i="504" s="1"/>
  <c r="J35" i="504"/>
  <c r="K35" i="504" s="1"/>
  <c r="N35" i="504" s="1"/>
  <c r="O35" i="504" s="1"/>
  <c r="J34" i="504"/>
  <c r="K34" i="504" s="1"/>
  <c r="N34" i="504" s="1"/>
  <c r="O34" i="504" s="1"/>
  <c r="J33" i="504"/>
  <c r="K33" i="504" s="1"/>
  <c r="N33" i="504" s="1"/>
  <c r="O33" i="504" s="1"/>
  <c r="J32" i="504"/>
  <c r="K32" i="504" s="1"/>
  <c r="N32" i="504" s="1"/>
  <c r="O32" i="504" s="1"/>
  <c r="J31" i="504"/>
  <c r="K31" i="504" s="1"/>
  <c r="N31" i="504" s="1"/>
  <c r="O31" i="504" s="1"/>
  <c r="J30" i="504"/>
  <c r="K30" i="504" s="1"/>
  <c r="N30" i="504" s="1"/>
  <c r="O30" i="504" s="1"/>
  <c r="J29" i="504"/>
  <c r="K29" i="504" s="1"/>
  <c r="N29" i="504" s="1"/>
  <c r="O29" i="504" s="1"/>
  <c r="J28" i="504"/>
  <c r="K28" i="504" s="1"/>
  <c r="N28" i="504" s="1"/>
  <c r="O28" i="504" s="1"/>
  <c r="J27" i="504"/>
  <c r="K27" i="504" s="1"/>
  <c r="N27" i="504" s="1"/>
  <c r="O27" i="504" s="1"/>
  <c r="J26" i="504"/>
  <c r="K26" i="504" s="1"/>
  <c r="N26" i="504" s="1"/>
  <c r="O26" i="504" s="1"/>
  <c r="J25" i="504"/>
  <c r="K25" i="504" s="1"/>
  <c r="N25" i="504" s="1"/>
  <c r="O25" i="504" s="1"/>
  <c r="J24" i="504"/>
  <c r="K24" i="504" s="1"/>
  <c r="N24" i="504" s="1"/>
  <c r="O24" i="504" s="1"/>
  <c r="J23" i="504"/>
  <c r="K23" i="504" s="1"/>
  <c r="N23" i="504" s="1"/>
  <c r="O23" i="504" s="1"/>
  <c r="J21" i="504"/>
  <c r="K21" i="504" s="1"/>
  <c r="N21" i="504" s="1"/>
  <c r="O21" i="504" s="1"/>
  <c r="J20" i="504"/>
  <c r="K20" i="504" s="1"/>
  <c r="N20" i="504" s="1"/>
  <c r="O20" i="504" s="1"/>
  <c r="J19" i="504"/>
  <c r="K19" i="504" s="1"/>
  <c r="N19" i="504" s="1"/>
  <c r="O19" i="504" s="1"/>
  <c r="J18" i="504"/>
  <c r="K18" i="504" s="1"/>
  <c r="N18" i="504" s="1"/>
  <c r="O18" i="504" s="1"/>
  <c r="J17" i="504"/>
  <c r="K17" i="504" s="1"/>
  <c r="N17" i="504" s="1"/>
  <c r="O17" i="504" s="1"/>
  <c r="J16" i="504"/>
  <c r="K16" i="504" s="1"/>
  <c r="N16" i="504" s="1"/>
  <c r="O16" i="504" s="1"/>
  <c r="J14" i="504"/>
  <c r="K14" i="504" s="1"/>
  <c r="N14" i="504" s="1"/>
  <c r="O14" i="504" s="1"/>
  <c r="J13" i="504"/>
  <c r="K13" i="504" s="1"/>
  <c r="N13" i="504" s="1"/>
  <c r="O13" i="504" s="1"/>
  <c r="J12" i="504"/>
  <c r="K12" i="504" s="1"/>
  <c r="N12" i="504" s="1"/>
  <c r="O12" i="504" s="1"/>
  <c r="J11" i="504"/>
  <c r="K11" i="504" s="1"/>
  <c r="N11" i="504" s="1"/>
  <c r="O11" i="504" s="1"/>
  <c r="J10" i="504"/>
  <c r="K10" i="504" s="1"/>
  <c r="N10" i="504" s="1"/>
  <c r="O10" i="504" s="1"/>
  <c r="J9" i="504"/>
  <c r="K9" i="504" s="1"/>
  <c r="N9" i="504" s="1"/>
  <c r="O9" i="504" s="1"/>
  <c r="J8" i="504"/>
  <c r="K8" i="504" s="1"/>
  <c r="N8" i="504" s="1"/>
  <c r="O8" i="504" s="1"/>
  <c r="J7" i="504"/>
  <c r="K7" i="504" s="1"/>
  <c r="N7" i="504" s="1"/>
  <c r="O7" i="504" s="1"/>
  <c r="J6" i="504"/>
  <c r="K6" i="504" s="1"/>
  <c r="N6" i="504" s="1"/>
  <c r="O6" i="504" s="1"/>
  <c r="J5" i="504"/>
  <c r="K5" i="504" s="1"/>
  <c r="N5" i="504" s="1"/>
  <c r="O5" i="504" s="1"/>
  <c r="J4" i="504"/>
  <c r="K4" i="504" s="1"/>
  <c r="N4" i="504" s="1"/>
  <c r="O4" i="504" s="1"/>
  <c r="J3" i="504"/>
  <c r="K3" i="504" s="1"/>
  <c r="N3" i="504" s="1"/>
  <c r="O3" i="504" s="1"/>
  <c r="J2" i="504"/>
  <c r="AA4" i="497"/>
  <c r="AA5" i="497"/>
  <c r="AA6" i="497"/>
  <c r="AA7" i="497"/>
  <c r="AA8" i="497"/>
  <c r="AA9" i="497"/>
  <c r="AA10" i="497"/>
  <c r="AA11" i="497"/>
  <c r="AA12" i="497"/>
  <c r="AA19" i="497"/>
  <c r="AA20" i="497"/>
  <c r="AA21" i="497"/>
  <c r="AA22" i="497"/>
  <c r="AA23" i="497"/>
  <c r="AA24" i="497"/>
  <c r="AA25" i="497"/>
  <c r="AA26" i="497"/>
  <c r="AA27" i="497"/>
  <c r="AA28" i="497"/>
  <c r="AA29" i="497"/>
  <c r="AA30" i="497"/>
  <c r="AA31" i="497"/>
  <c r="AA32" i="497"/>
  <c r="AA33" i="497"/>
  <c r="AA34" i="497"/>
  <c r="AA35" i="497"/>
  <c r="AA36" i="497"/>
  <c r="AA37" i="497"/>
  <c r="AA38" i="497"/>
  <c r="AA39" i="497"/>
  <c r="AA40" i="497"/>
  <c r="AA41" i="497"/>
  <c r="AA42" i="497"/>
  <c r="AA43" i="497"/>
  <c r="AA44" i="497"/>
  <c r="AA45" i="497"/>
  <c r="AA46" i="497"/>
  <c r="AA47" i="497"/>
  <c r="AA48" i="497"/>
  <c r="AA49" i="497"/>
  <c r="AA50" i="497"/>
  <c r="AA51" i="497"/>
  <c r="AA52" i="497"/>
  <c r="AA53" i="497"/>
  <c r="AA54" i="497"/>
  <c r="AA55" i="497"/>
  <c r="AA56" i="497"/>
  <c r="AA57" i="497"/>
  <c r="AA58" i="497"/>
  <c r="AA59" i="497"/>
  <c r="AA60" i="497"/>
  <c r="AA61" i="497"/>
  <c r="AA62" i="497"/>
  <c r="AA63" i="497"/>
  <c r="AA64" i="497"/>
  <c r="AA65" i="497"/>
  <c r="AA66" i="497"/>
  <c r="AA67" i="497"/>
  <c r="AA68" i="497"/>
  <c r="AA69" i="497"/>
  <c r="AA70" i="497"/>
  <c r="AA71" i="497"/>
  <c r="AA72" i="497"/>
  <c r="AA73" i="497"/>
  <c r="AA74" i="497"/>
  <c r="AA75" i="497"/>
  <c r="AA76" i="497"/>
  <c r="AA77" i="497"/>
  <c r="AA78" i="497"/>
  <c r="AA79" i="497"/>
  <c r="AA80" i="497"/>
  <c r="AA81" i="497"/>
  <c r="AA82" i="497"/>
  <c r="AA83" i="497"/>
  <c r="AA84" i="497"/>
  <c r="AA85" i="497"/>
  <c r="AA86" i="497"/>
  <c r="AA87" i="497"/>
  <c r="AA88" i="497"/>
  <c r="AA89" i="497"/>
  <c r="AA90" i="497"/>
  <c r="AA91" i="497"/>
  <c r="AA92" i="497"/>
  <c r="AA93" i="497"/>
  <c r="AA94" i="497"/>
  <c r="AA95" i="497"/>
  <c r="AA96" i="497"/>
  <c r="AA97" i="497"/>
  <c r="AA98" i="497"/>
  <c r="AA99" i="497"/>
  <c r="AA100" i="497"/>
  <c r="AA101" i="497"/>
  <c r="AA102" i="497"/>
  <c r="AA103" i="497"/>
  <c r="AA104" i="497"/>
  <c r="AA105" i="497"/>
  <c r="AA106" i="497"/>
  <c r="AA107" i="497"/>
  <c r="AA108" i="497"/>
  <c r="AA109" i="497"/>
  <c r="AA110" i="497"/>
  <c r="AA111" i="497"/>
  <c r="AA112" i="497"/>
  <c r="AA113" i="497"/>
  <c r="AA114" i="497"/>
  <c r="AA115" i="497"/>
  <c r="AA116" i="497"/>
  <c r="AA117" i="497"/>
  <c r="AA118" i="497"/>
  <c r="AA119" i="497"/>
  <c r="AA120" i="497"/>
  <c r="AA121" i="497"/>
  <c r="AA122" i="497"/>
  <c r="AA123" i="497"/>
  <c r="AA124" i="497"/>
  <c r="AA125" i="497"/>
  <c r="AA126" i="497"/>
  <c r="AA127" i="497"/>
  <c r="AA128" i="497"/>
  <c r="AA129" i="497"/>
  <c r="AA130" i="497"/>
  <c r="AA131" i="497"/>
  <c r="AA132" i="497"/>
  <c r="AA133" i="497"/>
  <c r="AA134" i="497"/>
  <c r="AA135" i="497"/>
  <c r="AA136" i="497"/>
  <c r="AA137" i="497"/>
  <c r="AA138" i="497"/>
  <c r="AA139" i="497"/>
  <c r="AA140" i="497"/>
  <c r="AA141" i="497"/>
  <c r="AA142" i="497"/>
  <c r="AA143" i="497"/>
  <c r="AA144" i="497"/>
  <c r="AA145" i="497"/>
  <c r="AA146" i="497"/>
  <c r="AA147" i="497"/>
  <c r="AA148" i="497"/>
  <c r="AA149" i="497"/>
  <c r="AA150" i="497"/>
  <c r="AA151" i="497"/>
  <c r="AA152" i="497"/>
  <c r="AA153" i="497"/>
  <c r="AA154" i="497"/>
  <c r="AA155" i="497"/>
  <c r="AA156" i="497"/>
  <c r="AA157" i="497"/>
  <c r="AA158" i="497"/>
  <c r="AA159" i="497"/>
  <c r="AA160" i="497"/>
  <c r="AA161" i="497"/>
  <c r="AA162" i="497"/>
  <c r="AA163" i="497"/>
  <c r="AA164" i="497"/>
  <c r="AA165" i="497"/>
  <c r="AA166" i="497"/>
  <c r="AA167" i="497"/>
  <c r="AA168" i="497"/>
  <c r="AA169" i="497"/>
  <c r="AA170" i="497"/>
  <c r="AA171" i="497"/>
  <c r="AA172" i="497"/>
  <c r="AA173" i="497"/>
  <c r="AA174" i="497"/>
  <c r="AA175" i="497"/>
  <c r="AA176" i="497"/>
  <c r="AA177" i="497"/>
  <c r="AA178" i="497"/>
  <c r="AA179" i="497"/>
  <c r="AA180" i="497"/>
  <c r="AA181" i="497"/>
  <c r="AA182" i="497"/>
  <c r="AA183" i="497"/>
  <c r="AA184" i="497"/>
  <c r="AA185" i="497"/>
  <c r="AA186" i="497"/>
  <c r="AA187" i="497"/>
  <c r="AA188" i="497"/>
  <c r="AA189" i="497"/>
  <c r="AA190" i="497"/>
  <c r="AA191" i="497"/>
  <c r="AA192" i="497"/>
  <c r="AA193" i="497"/>
  <c r="AA194" i="497"/>
  <c r="AA195" i="497"/>
  <c r="AA196" i="497"/>
  <c r="AA197" i="497"/>
  <c r="AA3" i="497"/>
  <c r="Y3" i="497"/>
  <c r="Y4" i="497"/>
  <c r="Y5" i="497"/>
  <c r="Y6" i="497"/>
  <c r="Y7" i="497"/>
  <c r="Y8" i="497"/>
  <c r="Y9" i="497"/>
  <c r="Y10" i="497"/>
  <c r="Y11" i="497"/>
  <c r="Y12" i="497"/>
  <c r="Y13" i="497"/>
  <c r="Y14" i="497"/>
  <c r="Y17" i="497"/>
  <c r="Y18" i="497"/>
  <c r="Y19" i="497"/>
  <c r="Y20" i="497"/>
  <c r="Y21" i="497"/>
  <c r="Y22" i="497"/>
  <c r="Y23" i="497"/>
  <c r="Y24" i="497"/>
  <c r="Y25" i="497"/>
  <c r="Y26" i="497"/>
  <c r="Y27" i="497"/>
  <c r="Y28" i="497"/>
  <c r="Y29" i="497"/>
  <c r="Y30" i="497"/>
  <c r="Y31" i="497"/>
  <c r="Y32" i="497"/>
  <c r="Y33" i="497"/>
  <c r="Y34" i="497"/>
  <c r="Y35" i="497"/>
  <c r="Y36" i="497"/>
  <c r="Y37" i="497"/>
  <c r="Y38" i="497"/>
  <c r="Y39" i="497"/>
  <c r="Y40" i="497"/>
  <c r="Y41" i="497"/>
  <c r="Y42" i="497"/>
  <c r="Y43" i="497"/>
  <c r="Y44" i="497"/>
  <c r="Y45" i="497"/>
  <c r="Y46" i="497"/>
  <c r="Y47" i="497"/>
  <c r="Y48" i="497"/>
  <c r="Y49" i="497"/>
  <c r="Y50" i="497"/>
  <c r="Y51" i="497"/>
  <c r="Y52" i="497"/>
  <c r="Y53" i="497"/>
  <c r="Y54" i="497"/>
  <c r="Y55" i="497"/>
  <c r="Y56" i="497"/>
  <c r="Y57" i="497"/>
  <c r="Y58" i="497"/>
  <c r="Y59" i="497"/>
  <c r="Y60" i="497"/>
  <c r="Y61" i="497"/>
  <c r="Y62" i="497"/>
  <c r="Y63" i="497"/>
  <c r="Y64" i="497"/>
  <c r="Y65" i="497"/>
  <c r="Y66" i="497"/>
  <c r="Y67" i="497"/>
  <c r="Y68" i="497"/>
  <c r="Y69" i="497"/>
  <c r="Y70" i="497"/>
  <c r="Y71" i="497"/>
  <c r="Y72" i="497"/>
  <c r="Y73" i="497"/>
  <c r="Y74" i="497"/>
  <c r="Y75" i="497"/>
  <c r="Y76" i="497"/>
  <c r="Y77" i="497"/>
  <c r="Y78" i="497"/>
  <c r="Y79" i="497"/>
  <c r="Y80" i="497"/>
  <c r="Y81" i="497"/>
  <c r="Y82" i="497"/>
  <c r="Y83" i="497"/>
  <c r="Y84" i="497"/>
  <c r="Y85" i="497"/>
  <c r="Y86" i="497"/>
  <c r="Y87" i="497"/>
  <c r="Y88" i="497"/>
  <c r="Y89" i="497"/>
  <c r="Y90" i="497"/>
  <c r="Y91" i="497"/>
  <c r="Y92" i="497"/>
  <c r="Y93" i="497"/>
  <c r="Y94" i="497"/>
  <c r="Y95" i="497"/>
  <c r="Y96" i="497"/>
  <c r="Y97" i="497"/>
  <c r="Y98" i="497"/>
  <c r="Y99" i="497"/>
  <c r="Y100" i="497"/>
  <c r="Y101" i="497"/>
  <c r="Y102" i="497"/>
  <c r="Y103" i="497"/>
  <c r="Y104" i="497"/>
  <c r="Y105" i="497"/>
  <c r="Y106" i="497"/>
  <c r="Y107" i="497"/>
  <c r="Y108" i="497"/>
  <c r="Y109" i="497"/>
  <c r="Y110" i="497"/>
  <c r="Y111" i="497"/>
  <c r="Y112" i="497"/>
  <c r="Y113" i="497"/>
  <c r="Y114" i="497"/>
  <c r="Y115" i="497"/>
  <c r="Y116" i="497"/>
  <c r="Y117" i="497"/>
  <c r="Y118" i="497"/>
  <c r="Y119" i="497"/>
  <c r="Y120" i="497"/>
  <c r="Y121" i="497"/>
  <c r="Y122" i="497"/>
  <c r="Y123" i="497"/>
  <c r="Y124" i="497"/>
  <c r="Y125" i="497"/>
  <c r="Y126" i="497"/>
  <c r="Y127" i="497"/>
  <c r="Y128" i="497"/>
  <c r="Y129" i="497"/>
  <c r="Y130" i="497"/>
  <c r="Y131" i="497"/>
  <c r="Y132" i="497"/>
  <c r="Y133" i="497"/>
  <c r="Y134" i="497"/>
  <c r="Y135" i="497"/>
  <c r="Y136" i="497"/>
  <c r="Y137" i="497"/>
  <c r="Y138" i="497"/>
  <c r="Y139" i="497"/>
  <c r="Y140" i="497"/>
  <c r="Y141" i="497"/>
  <c r="Y142" i="497"/>
  <c r="Y143" i="497"/>
  <c r="Y144" i="497"/>
  <c r="Y145" i="497"/>
  <c r="Y146" i="497"/>
  <c r="Y147" i="497"/>
  <c r="Y148" i="497"/>
  <c r="Y149" i="497"/>
  <c r="Y150" i="497"/>
  <c r="Y151" i="497"/>
  <c r="Y152" i="497"/>
  <c r="Y153" i="497"/>
  <c r="Y154" i="497"/>
  <c r="Y155" i="497"/>
  <c r="Y156" i="497"/>
  <c r="Y157" i="497"/>
  <c r="Y158" i="497"/>
  <c r="Y159" i="497"/>
  <c r="Y160" i="497"/>
  <c r="Y161" i="497"/>
  <c r="Y162" i="497"/>
  <c r="Y163" i="497"/>
  <c r="Y164" i="497"/>
  <c r="Y165" i="497"/>
  <c r="Y166" i="497"/>
  <c r="Y167" i="497"/>
  <c r="Y168" i="497"/>
  <c r="Y169" i="497"/>
  <c r="Y170" i="497"/>
  <c r="Y171" i="497"/>
  <c r="Y172" i="497"/>
  <c r="Y173" i="497"/>
  <c r="Y174" i="497"/>
  <c r="Y175" i="497"/>
  <c r="Y176" i="497"/>
  <c r="Y177" i="497"/>
  <c r="Y178" i="497"/>
  <c r="Y179" i="497"/>
  <c r="Y180" i="497"/>
  <c r="Y181" i="497"/>
  <c r="Y182" i="497"/>
  <c r="Y183" i="497"/>
  <c r="Y184" i="497"/>
  <c r="Y185" i="497"/>
  <c r="Y186" i="497"/>
  <c r="Y187" i="497"/>
  <c r="Y188" i="497"/>
  <c r="Y189" i="497"/>
  <c r="Y190" i="497"/>
  <c r="Y191" i="497"/>
  <c r="Y192" i="497"/>
  <c r="Y193" i="497"/>
  <c r="Y194" i="497"/>
  <c r="Y195" i="497"/>
  <c r="Y196" i="497"/>
  <c r="Y197" i="497"/>
  <c r="Y2" i="497"/>
  <c r="P11" i="104"/>
  <c r="P8" i="104"/>
  <c r="Y135" i="501"/>
  <c r="Y136" i="501"/>
  <c r="Y137" i="501"/>
  <c r="Y138" i="501"/>
  <c r="Y139" i="501"/>
  <c r="Y140" i="501"/>
  <c r="Y141" i="501"/>
  <c r="Y142" i="501"/>
  <c r="Y143" i="501"/>
  <c r="Y144" i="501"/>
  <c r="Y145" i="501"/>
  <c r="Y146" i="501"/>
  <c r="Y147" i="501"/>
  <c r="Y148" i="501"/>
  <c r="Y149" i="501"/>
  <c r="Y150" i="501"/>
  <c r="Y151" i="501"/>
  <c r="Y152" i="501"/>
  <c r="Y153" i="501"/>
  <c r="Y154" i="501"/>
  <c r="Y155" i="501"/>
  <c r="Y156" i="501"/>
  <c r="Y157" i="501"/>
  <c r="Y158" i="501"/>
  <c r="Y159" i="501"/>
  <c r="Y160" i="501"/>
  <c r="Y161" i="501"/>
  <c r="Y162" i="501"/>
  <c r="Y163" i="501"/>
  <c r="Y164" i="501"/>
  <c r="Y165" i="501"/>
  <c r="Y166" i="501"/>
  <c r="Y167" i="501"/>
  <c r="Y168" i="501"/>
  <c r="Y169" i="501"/>
  <c r="Y170" i="501"/>
  <c r="Y171" i="501"/>
  <c r="Y172" i="501"/>
  <c r="Y173" i="501"/>
  <c r="Y174" i="501"/>
  <c r="Y175" i="501"/>
  <c r="Y176" i="501"/>
  <c r="Y177" i="501"/>
  <c r="Y178" i="501"/>
  <c r="Y179" i="501"/>
  <c r="Y180" i="501"/>
  <c r="Y181" i="501"/>
  <c r="Y182" i="501"/>
  <c r="Y183" i="501"/>
  <c r="Y184" i="501"/>
  <c r="Y185" i="501"/>
  <c r="Y186" i="501"/>
  <c r="Y187" i="501"/>
  <c r="Y188" i="501"/>
  <c r="Y189" i="501"/>
  <c r="Y190" i="501"/>
  <c r="Y191" i="501"/>
  <c r="Y192" i="501"/>
  <c r="Y193" i="501"/>
  <c r="Y194" i="501"/>
  <c r="Y195" i="501"/>
  <c r="Y196" i="501"/>
  <c r="Y197" i="501"/>
  <c r="Y98" i="501"/>
  <c r="Y99" i="501"/>
  <c r="Y100" i="501"/>
  <c r="Y101" i="501"/>
  <c r="Y102" i="501"/>
  <c r="Y103" i="501"/>
  <c r="Y104" i="501"/>
  <c r="Y105" i="501"/>
  <c r="Y106" i="501"/>
  <c r="Y107" i="501"/>
  <c r="Y108" i="501"/>
  <c r="Y109" i="501"/>
  <c r="Y110" i="501"/>
  <c r="Y111" i="501"/>
  <c r="Y112" i="501"/>
  <c r="Y113" i="501"/>
  <c r="Y114" i="501"/>
  <c r="Y115" i="501"/>
  <c r="Y116" i="501"/>
  <c r="Y117" i="501"/>
  <c r="Y118" i="501"/>
  <c r="Y119" i="501"/>
  <c r="Y120" i="501"/>
  <c r="Y121" i="501"/>
  <c r="Y122" i="501"/>
  <c r="Y123" i="501"/>
  <c r="Y124" i="501"/>
  <c r="Y125" i="501"/>
  <c r="Y126" i="501"/>
  <c r="Y127" i="501"/>
  <c r="Y128" i="501"/>
  <c r="Y129" i="501"/>
  <c r="Y130" i="501"/>
  <c r="Y131" i="501"/>
  <c r="Y132" i="501"/>
  <c r="Y133" i="501"/>
  <c r="Y134" i="501"/>
  <c r="Y18" i="501"/>
  <c r="Y19" i="501"/>
  <c r="Y20" i="501"/>
  <c r="Y21" i="501"/>
  <c r="Y22" i="501"/>
  <c r="Y23" i="501"/>
  <c r="Y24" i="501"/>
  <c r="Y25" i="501"/>
  <c r="Y26" i="501"/>
  <c r="Y27" i="501"/>
  <c r="Y28" i="501"/>
  <c r="Y29" i="501"/>
  <c r="Y30" i="501"/>
  <c r="Y31" i="501"/>
  <c r="Y32" i="501"/>
  <c r="Y33" i="501"/>
  <c r="Y34" i="501"/>
  <c r="Y35" i="501"/>
  <c r="Y36" i="501"/>
  <c r="Y37" i="501"/>
  <c r="Y38" i="501"/>
  <c r="Y39" i="501"/>
  <c r="Y40" i="501"/>
  <c r="Y41" i="501"/>
  <c r="Y42" i="501"/>
  <c r="Y43" i="501"/>
  <c r="Y44" i="501"/>
  <c r="Y45" i="501"/>
  <c r="Y46" i="501"/>
  <c r="Y47" i="501"/>
  <c r="Y48" i="501"/>
  <c r="Y49" i="501"/>
  <c r="Y50" i="501"/>
  <c r="Y51" i="501"/>
  <c r="Y52" i="501"/>
  <c r="Y53" i="501"/>
  <c r="Y54" i="501"/>
  <c r="Y55" i="501"/>
  <c r="Y56" i="501"/>
  <c r="Y57" i="501"/>
  <c r="Y58" i="501"/>
  <c r="Y59" i="501"/>
  <c r="Y60" i="501"/>
  <c r="Y61" i="501"/>
  <c r="Y62" i="501"/>
  <c r="Y63" i="501"/>
  <c r="Y64" i="501"/>
  <c r="Y65" i="501"/>
  <c r="Y66" i="501"/>
  <c r="Y67" i="501"/>
  <c r="Y68" i="501"/>
  <c r="Y69" i="501"/>
  <c r="Y70" i="501"/>
  <c r="Y71" i="501"/>
  <c r="Y72" i="501"/>
  <c r="Y73" i="501"/>
  <c r="Y74" i="501"/>
  <c r="Y75" i="501"/>
  <c r="Y76" i="501"/>
  <c r="Y77" i="501"/>
  <c r="Y78" i="501"/>
  <c r="Y79" i="501"/>
  <c r="Y80" i="501"/>
  <c r="Y81" i="501"/>
  <c r="Y82" i="501"/>
  <c r="Y83" i="501"/>
  <c r="Y84" i="501"/>
  <c r="Y85" i="501"/>
  <c r="Y86" i="501"/>
  <c r="Y87" i="501"/>
  <c r="Y88" i="501"/>
  <c r="Y89" i="501"/>
  <c r="Y90" i="501"/>
  <c r="Y91" i="501"/>
  <c r="Y92" i="501"/>
  <c r="Y93" i="501"/>
  <c r="Y94" i="501"/>
  <c r="Y95" i="501"/>
  <c r="Y96" i="501"/>
  <c r="Y97" i="501"/>
  <c r="Y3" i="501"/>
  <c r="Y4" i="501"/>
  <c r="Y5" i="501"/>
  <c r="Y6" i="501"/>
  <c r="Y7" i="501"/>
  <c r="Y8" i="501"/>
  <c r="Y9" i="501"/>
  <c r="Y10" i="501"/>
  <c r="Y11" i="501"/>
  <c r="Y12" i="501"/>
  <c r="Y13" i="501"/>
  <c r="Y2" i="501"/>
  <c r="V65" i="501"/>
  <c r="W65" i="501" s="1"/>
  <c r="V161" i="501"/>
  <c r="W161" i="501" s="1"/>
  <c r="S269" i="498"/>
  <c r="T269" i="498"/>
  <c r="S198" i="501"/>
  <c r="T198" i="501"/>
  <c r="I265" i="503"/>
  <c r="J149" i="503"/>
  <c r="K149" i="503" s="1"/>
  <c r="N149" i="503" s="1"/>
  <c r="O149" i="503" s="1"/>
  <c r="J242" i="503"/>
  <c r="K242" i="503" s="1"/>
  <c r="N242" i="503" s="1"/>
  <c r="O242" i="503" s="1"/>
  <c r="J159" i="503"/>
  <c r="K159" i="503" s="1"/>
  <c r="N159" i="503" s="1"/>
  <c r="O159" i="503" s="1"/>
  <c r="J114" i="503"/>
  <c r="K114" i="503" s="1"/>
  <c r="N114" i="503" s="1"/>
  <c r="O114" i="503" s="1"/>
  <c r="J77" i="503"/>
  <c r="K77" i="503" s="1"/>
  <c r="N77" i="503" s="1"/>
  <c r="O77" i="503" s="1"/>
  <c r="J229" i="503"/>
  <c r="K229" i="503" s="1"/>
  <c r="N229" i="503" s="1"/>
  <c r="O229" i="503" s="1"/>
  <c r="J160" i="503"/>
  <c r="K160" i="503" s="1"/>
  <c r="N160" i="503" s="1"/>
  <c r="O160" i="503" s="1"/>
  <c r="J18" i="503"/>
  <c r="K18" i="503" s="1"/>
  <c r="N18" i="503" s="1"/>
  <c r="O18" i="503" s="1"/>
  <c r="J213" i="503"/>
  <c r="K213" i="503" s="1"/>
  <c r="N213" i="503" s="1"/>
  <c r="O213" i="503" s="1"/>
  <c r="J216" i="503"/>
  <c r="K216" i="503" s="1"/>
  <c r="N216" i="503" s="1"/>
  <c r="O216" i="503" s="1"/>
  <c r="J47" i="503"/>
  <c r="K47" i="503" s="1"/>
  <c r="N47" i="503" s="1"/>
  <c r="O47" i="503" s="1"/>
  <c r="J166" i="503"/>
  <c r="K166" i="503" s="1"/>
  <c r="N166" i="503" s="1"/>
  <c r="O166" i="503" s="1"/>
  <c r="J189" i="503"/>
  <c r="K189" i="503" s="1"/>
  <c r="N189" i="503" s="1"/>
  <c r="O189" i="503" s="1"/>
  <c r="J9" i="503"/>
  <c r="K9" i="503" s="1"/>
  <c r="N9" i="503" s="1"/>
  <c r="O9" i="503" s="1"/>
  <c r="J102" i="503"/>
  <c r="K102" i="503" s="1"/>
  <c r="N102" i="503" s="1"/>
  <c r="O102" i="503" s="1"/>
  <c r="J225" i="503"/>
  <c r="K225" i="503" s="1"/>
  <c r="N225" i="503" s="1"/>
  <c r="O225" i="503" s="1"/>
  <c r="J37" i="503"/>
  <c r="K37" i="503" s="1"/>
  <c r="N37" i="503" s="1"/>
  <c r="O37" i="503" s="1"/>
  <c r="J82" i="503"/>
  <c r="K82" i="503" s="1"/>
  <c r="N82" i="503" s="1"/>
  <c r="O82" i="503" s="1"/>
  <c r="J228" i="503"/>
  <c r="K228" i="503" s="1"/>
  <c r="N228" i="503" s="1"/>
  <c r="O228" i="503" s="1"/>
  <c r="J97" i="503"/>
  <c r="K97" i="503" s="1"/>
  <c r="N97" i="503" s="1"/>
  <c r="O97" i="503" s="1"/>
  <c r="J195" i="503"/>
  <c r="K195" i="503" s="1"/>
  <c r="N195" i="503" s="1"/>
  <c r="O195" i="503" s="1"/>
  <c r="J156" i="503"/>
  <c r="K156" i="503" s="1"/>
  <c r="N156" i="503" s="1"/>
  <c r="O156" i="503" s="1"/>
  <c r="J255" i="503"/>
  <c r="K255" i="503" s="1"/>
  <c r="N255" i="503" s="1"/>
  <c r="O255" i="503" s="1"/>
  <c r="J53" i="503"/>
  <c r="K53" i="503" s="1"/>
  <c r="N53" i="503" s="1"/>
  <c r="O53" i="503" s="1"/>
  <c r="J124" i="503"/>
  <c r="K124" i="503" s="1"/>
  <c r="N124" i="503" s="1"/>
  <c r="O124" i="503" s="1"/>
  <c r="J145" i="503"/>
  <c r="K145" i="503" s="1"/>
  <c r="N145" i="503" s="1"/>
  <c r="O145" i="503" s="1"/>
  <c r="J7" i="503"/>
  <c r="K7" i="503" s="1"/>
  <c r="N7" i="503" s="1"/>
  <c r="O7" i="503" s="1"/>
  <c r="J3" i="503"/>
  <c r="K3" i="503" s="1"/>
  <c r="N3" i="503" s="1"/>
  <c r="O3" i="503" s="1"/>
  <c r="J251" i="503"/>
  <c r="K251" i="503" s="1"/>
  <c r="N251" i="503" s="1"/>
  <c r="O251" i="503" s="1"/>
  <c r="J15" i="503"/>
  <c r="K15" i="503" s="1"/>
  <c r="N15" i="503" s="1"/>
  <c r="O15" i="503" s="1"/>
  <c r="J38" i="503"/>
  <c r="K38" i="503" s="1"/>
  <c r="N38" i="503" s="1"/>
  <c r="O38" i="503" s="1"/>
  <c r="J183" i="503"/>
  <c r="K183" i="503" s="1"/>
  <c r="N183" i="503" s="1"/>
  <c r="O183" i="503" s="1"/>
  <c r="J224" i="503"/>
  <c r="K224" i="503" s="1"/>
  <c r="N224" i="503" s="1"/>
  <c r="O224" i="503" s="1"/>
  <c r="J115" i="503"/>
  <c r="K115" i="503" s="1"/>
  <c r="N115" i="503" s="1"/>
  <c r="O115" i="503" s="1"/>
  <c r="J93" i="503"/>
  <c r="K93" i="503" s="1"/>
  <c r="N93" i="503" s="1"/>
  <c r="O93" i="503" s="1"/>
  <c r="J22" i="503"/>
  <c r="K22" i="503" s="1"/>
  <c r="N22" i="503" s="1"/>
  <c r="O22" i="503" s="1"/>
  <c r="J94" i="503"/>
  <c r="K94" i="503" s="1"/>
  <c r="N94" i="503" s="1"/>
  <c r="O94" i="503" s="1"/>
  <c r="J11" i="503"/>
  <c r="K11" i="503" s="1"/>
  <c r="N11" i="503" s="1"/>
  <c r="O11" i="503" s="1"/>
  <c r="J182" i="503"/>
  <c r="K182" i="503" s="1"/>
  <c r="N182" i="503" s="1"/>
  <c r="O182" i="503" s="1"/>
  <c r="J170" i="503"/>
  <c r="K170" i="503" s="1"/>
  <c r="N170" i="503" s="1"/>
  <c r="O170" i="503" s="1"/>
  <c r="J67" i="503"/>
  <c r="K67" i="503" s="1"/>
  <c r="N67" i="503" s="1"/>
  <c r="O67" i="503" s="1"/>
  <c r="J68" i="503"/>
  <c r="K68" i="503" s="1"/>
  <c r="N68" i="503" s="1"/>
  <c r="O68" i="503" s="1"/>
  <c r="J75" i="503"/>
  <c r="K75" i="503" s="1"/>
  <c r="N75" i="503" s="1"/>
  <c r="O75" i="503" s="1"/>
  <c r="J125" i="503"/>
  <c r="K125" i="503" s="1"/>
  <c r="N125" i="503" s="1"/>
  <c r="O125" i="503" s="1"/>
  <c r="J163" i="503"/>
  <c r="K163" i="503" s="1"/>
  <c r="N163" i="503" s="1"/>
  <c r="O163" i="503" s="1"/>
  <c r="J119" i="503"/>
  <c r="K119" i="503" s="1"/>
  <c r="N119" i="503" s="1"/>
  <c r="O119" i="503" s="1"/>
  <c r="J31" i="503"/>
  <c r="K31" i="503" s="1"/>
  <c r="N31" i="503" s="1"/>
  <c r="O31" i="503" s="1"/>
  <c r="J200" i="503"/>
  <c r="K200" i="503" s="1"/>
  <c r="N200" i="503" s="1"/>
  <c r="O200" i="503" s="1"/>
  <c r="J153" i="503"/>
  <c r="K153" i="503" s="1"/>
  <c r="N153" i="503" s="1"/>
  <c r="O153" i="503" s="1"/>
  <c r="J33" i="503"/>
  <c r="K33" i="503" s="1"/>
  <c r="N33" i="503" s="1"/>
  <c r="O33" i="503" s="1"/>
  <c r="J56" i="503"/>
  <c r="K56" i="503" s="1"/>
  <c r="N56" i="503" s="1"/>
  <c r="O56" i="503" s="1"/>
  <c r="J232" i="503"/>
  <c r="K232" i="503" s="1"/>
  <c r="N232" i="503" s="1"/>
  <c r="O232" i="503" s="1"/>
  <c r="J207" i="503"/>
  <c r="K207" i="503" s="1"/>
  <c r="N207" i="503" s="1"/>
  <c r="O207" i="503" s="1"/>
  <c r="J120" i="503"/>
  <c r="K120" i="503" s="1"/>
  <c r="N120" i="503" s="1"/>
  <c r="O120" i="503" s="1"/>
  <c r="J113" i="503"/>
  <c r="K113" i="503" s="1"/>
  <c r="N113" i="503" s="1"/>
  <c r="O113" i="503" s="1"/>
  <c r="J121" i="503"/>
  <c r="K121" i="503" s="1"/>
  <c r="N121" i="503" s="1"/>
  <c r="O121" i="503" s="1"/>
  <c r="J85" i="503"/>
  <c r="K85" i="503" s="1"/>
  <c r="N85" i="503" s="1"/>
  <c r="O85" i="503" s="1"/>
  <c r="J10" i="503"/>
  <c r="K10" i="503" s="1"/>
  <c r="N10" i="503" s="1"/>
  <c r="O10" i="503" s="1"/>
  <c r="J70" i="503"/>
  <c r="K70" i="503" s="1"/>
  <c r="N70" i="503" s="1"/>
  <c r="O70" i="503" s="1"/>
  <c r="J42" i="503"/>
  <c r="K42" i="503" s="1"/>
  <c r="N42" i="503" s="1"/>
  <c r="O42" i="503" s="1"/>
  <c r="J127" i="503"/>
  <c r="K127" i="503" s="1"/>
  <c r="N127" i="503" s="1"/>
  <c r="O127" i="503" s="1"/>
  <c r="J69" i="503"/>
  <c r="K69" i="503" s="1"/>
  <c r="N69" i="503" s="1"/>
  <c r="O69" i="503" s="1"/>
  <c r="J246" i="503"/>
  <c r="K246" i="503" s="1"/>
  <c r="N246" i="503" s="1"/>
  <c r="O246" i="503" s="1"/>
  <c r="J137" i="503"/>
  <c r="K137" i="503" s="1"/>
  <c r="N137" i="503" s="1"/>
  <c r="O137" i="503" s="1"/>
  <c r="J206" i="503"/>
  <c r="K206" i="503" s="1"/>
  <c r="N206" i="503" s="1"/>
  <c r="O206" i="503" s="1"/>
  <c r="J178" i="503"/>
  <c r="K178" i="503" s="1"/>
  <c r="N178" i="503" s="1"/>
  <c r="O178" i="503" s="1"/>
  <c r="J239" i="503"/>
  <c r="K239" i="503" s="1"/>
  <c r="N239" i="503" s="1"/>
  <c r="O239" i="503" s="1"/>
  <c r="J90" i="503"/>
  <c r="K90" i="503" s="1"/>
  <c r="N90" i="503" s="1"/>
  <c r="O90" i="503" s="1"/>
  <c r="J43" i="503"/>
  <c r="K43" i="503" s="1"/>
  <c r="N43" i="503" s="1"/>
  <c r="O43" i="503" s="1"/>
  <c r="J194" i="503"/>
  <c r="K194" i="503" s="1"/>
  <c r="N194" i="503" s="1"/>
  <c r="O194" i="503" s="1"/>
  <c r="J128" i="503"/>
  <c r="K128" i="503" s="1"/>
  <c r="N128" i="503" s="1"/>
  <c r="O128" i="503" s="1"/>
  <c r="J181" i="503"/>
  <c r="K181" i="503" s="1"/>
  <c r="N181" i="503" s="1"/>
  <c r="O181" i="503" s="1"/>
  <c r="J148" i="503"/>
  <c r="K148" i="503" s="1"/>
  <c r="N148" i="503" s="1"/>
  <c r="O148" i="503" s="1"/>
  <c r="J109" i="503"/>
  <c r="K109" i="503" s="1"/>
  <c r="N109" i="503" s="1"/>
  <c r="O109" i="503" s="1"/>
  <c r="J99" i="503"/>
  <c r="K99" i="503" s="1"/>
  <c r="N99" i="503" s="1"/>
  <c r="O99" i="503" s="1"/>
  <c r="J205" i="503"/>
  <c r="K205" i="503" s="1"/>
  <c r="N205" i="503" s="1"/>
  <c r="O205" i="503" s="1"/>
  <c r="J186" i="503"/>
  <c r="K186" i="503" s="1"/>
  <c r="N186" i="503" s="1"/>
  <c r="O186" i="503" s="1"/>
  <c r="J107" i="503"/>
  <c r="K107" i="503" s="1"/>
  <c r="N107" i="503" s="1"/>
  <c r="O107" i="503" s="1"/>
  <c r="J28" i="503"/>
  <c r="K28" i="503" s="1"/>
  <c r="N28" i="503" s="1"/>
  <c r="O28" i="503" s="1"/>
  <c r="J8" i="503"/>
  <c r="K8" i="503" s="1"/>
  <c r="N8" i="503" s="1"/>
  <c r="O8" i="503" s="1"/>
  <c r="J245" i="503"/>
  <c r="K245" i="503" s="1"/>
  <c r="N245" i="503" s="1"/>
  <c r="O245" i="503" s="1"/>
  <c r="J238" i="503"/>
  <c r="K238" i="503" s="1"/>
  <c r="N238" i="503" s="1"/>
  <c r="O238" i="503" s="1"/>
  <c r="J231" i="503"/>
  <c r="K231" i="503" s="1"/>
  <c r="N231" i="503" s="1"/>
  <c r="O231" i="503" s="1"/>
  <c r="J76" i="503"/>
  <c r="K76" i="503" s="1"/>
  <c r="N76" i="503" s="1"/>
  <c r="O76" i="503" s="1"/>
  <c r="J241" i="503"/>
  <c r="K241" i="503" s="1"/>
  <c r="N241" i="503" s="1"/>
  <c r="O241" i="503" s="1"/>
  <c r="J92" i="503"/>
  <c r="K92" i="503" s="1"/>
  <c r="N92" i="503" s="1"/>
  <c r="O92" i="503" s="1"/>
  <c r="J226" i="503"/>
  <c r="K226" i="503" s="1"/>
  <c r="N226" i="503" s="1"/>
  <c r="O226" i="503" s="1"/>
  <c r="J211" i="503"/>
  <c r="K211" i="503" s="1"/>
  <c r="N211" i="503" s="1"/>
  <c r="O211" i="503" s="1"/>
  <c r="J222" i="503"/>
  <c r="K222" i="503" s="1"/>
  <c r="N222" i="503" s="1"/>
  <c r="O222" i="503" s="1"/>
  <c r="J227" i="503"/>
  <c r="K227" i="503" s="1"/>
  <c r="N227" i="503" s="1"/>
  <c r="O227" i="503" s="1"/>
  <c r="J253" i="503"/>
  <c r="K253" i="503" s="1"/>
  <c r="N253" i="503" s="1"/>
  <c r="O253" i="503" s="1"/>
  <c r="J188" i="503"/>
  <c r="K188" i="503" s="1"/>
  <c r="N188" i="503" s="1"/>
  <c r="O188" i="503" s="1"/>
  <c r="J142" i="503"/>
  <c r="K142" i="503" s="1"/>
  <c r="N142" i="503" s="1"/>
  <c r="O142" i="503" s="1"/>
  <c r="J16" i="503"/>
  <c r="K16" i="503" s="1"/>
  <c r="N16" i="503" s="1"/>
  <c r="O16" i="503" s="1"/>
  <c r="J244" i="503"/>
  <c r="K244" i="503" s="1"/>
  <c r="N244" i="503" s="1"/>
  <c r="O244" i="503" s="1"/>
  <c r="J111" i="503"/>
  <c r="K111" i="503" s="1"/>
  <c r="N111" i="503" s="1"/>
  <c r="O111" i="503" s="1"/>
  <c r="J218" i="503"/>
  <c r="K218" i="503" s="1"/>
  <c r="N218" i="503" s="1"/>
  <c r="O218" i="503" s="1"/>
  <c r="J106" i="503"/>
  <c r="K106" i="503" s="1"/>
  <c r="N106" i="503" s="1"/>
  <c r="O106" i="503" s="1"/>
  <c r="J202" i="503"/>
  <c r="K202" i="503" s="1"/>
  <c r="N202" i="503" s="1"/>
  <c r="O202" i="503" s="1"/>
  <c r="J176" i="503"/>
  <c r="K176" i="503" s="1"/>
  <c r="N176" i="503" s="1"/>
  <c r="O176" i="503" s="1"/>
  <c r="J100" i="503"/>
  <c r="K100" i="503" s="1"/>
  <c r="N100" i="503" s="1"/>
  <c r="O100" i="503" s="1"/>
  <c r="J2" i="503"/>
  <c r="J57" i="503"/>
  <c r="K57" i="503" s="1"/>
  <c r="N57" i="503" s="1"/>
  <c r="O57" i="503" s="1"/>
  <c r="J41" i="503"/>
  <c r="K41" i="503" s="1"/>
  <c r="N41" i="503" s="1"/>
  <c r="O41" i="503" s="1"/>
  <c r="J198" i="503"/>
  <c r="K198" i="503" s="1"/>
  <c r="N198" i="503" s="1"/>
  <c r="O198" i="503" s="1"/>
  <c r="J155" i="503"/>
  <c r="K155" i="503" s="1"/>
  <c r="N155" i="503" s="1"/>
  <c r="O155" i="503" s="1"/>
  <c r="J19" i="503"/>
  <c r="K19" i="503" s="1"/>
  <c r="N19" i="503" s="1"/>
  <c r="O19" i="503" s="1"/>
  <c r="J230" i="503"/>
  <c r="K230" i="503" s="1"/>
  <c r="N230" i="503" s="1"/>
  <c r="O230" i="503" s="1"/>
  <c r="J126" i="503"/>
  <c r="K126" i="503" s="1"/>
  <c r="N126" i="503" s="1"/>
  <c r="O126" i="503" s="1"/>
  <c r="J98" i="503"/>
  <c r="K98" i="503" s="1"/>
  <c r="N98" i="503" s="1"/>
  <c r="O98" i="503" s="1"/>
  <c r="J89" i="503"/>
  <c r="K89" i="503" s="1"/>
  <c r="N89" i="503" s="1"/>
  <c r="O89" i="503" s="1"/>
  <c r="J209" i="503"/>
  <c r="K209" i="503" s="1"/>
  <c r="N209" i="503" s="1"/>
  <c r="O209" i="503" s="1"/>
  <c r="J248" i="503"/>
  <c r="K248" i="503" s="1"/>
  <c r="N248" i="503" s="1"/>
  <c r="O248" i="503" s="1"/>
  <c r="J104" i="503"/>
  <c r="K104" i="503" s="1"/>
  <c r="N104" i="503" s="1"/>
  <c r="O104" i="503" s="1"/>
  <c r="J51" i="503"/>
  <c r="K51" i="503" s="1"/>
  <c r="N51" i="503" s="1"/>
  <c r="O51" i="503" s="1"/>
  <c r="J187" i="503"/>
  <c r="K187" i="503" s="1"/>
  <c r="N187" i="503" s="1"/>
  <c r="O187" i="503" s="1"/>
  <c r="J74" i="503"/>
  <c r="K74" i="503" s="1"/>
  <c r="N74" i="503" s="1"/>
  <c r="O74" i="503" s="1"/>
  <c r="J110" i="503"/>
  <c r="K110" i="503" s="1"/>
  <c r="N110" i="503" s="1"/>
  <c r="O110" i="503" s="1"/>
  <c r="J152" i="503"/>
  <c r="K152" i="503" s="1"/>
  <c r="N152" i="503" s="1"/>
  <c r="O152" i="503" s="1"/>
  <c r="J197" i="503"/>
  <c r="K197" i="503" s="1"/>
  <c r="N197" i="503" s="1"/>
  <c r="O197" i="503" s="1"/>
  <c r="J179" i="503"/>
  <c r="K179" i="503" s="1"/>
  <c r="N179" i="503" s="1"/>
  <c r="O179" i="503" s="1"/>
  <c r="J161" i="503"/>
  <c r="K161" i="503" s="1"/>
  <c r="N161" i="503" s="1"/>
  <c r="O161" i="503" s="1"/>
  <c r="J20" i="503"/>
  <c r="K20" i="503" s="1"/>
  <c r="N20" i="503" s="1"/>
  <c r="O20" i="503" s="1"/>
  <c r="J256" i="503"/>
  <c r="K256" i="503" s="1"/>
  <c r="N256" i="503" s="1"/>
  <c r="O256" i="503" s="1"/>
  <c r="J12" i="503"/>
  <c r="K12" i="503" s="1"/>
  <c r="N12" i="503" s="1"/>
  <c r="O12" i="503" s="1"/>
  <c r="J73" i="503"/>
  <c r="K73" i="503" s="1"/>
  <c r="N73" i="503" s="1"/>
  <c r="O73" i="503" s="1"/>
  <c r="J50" i="503"/>
  <c r="K50" i="503" s="1"/>
  <c r="N50" i="503" s="1"/>
  <c r="O50" i="503" s="1"/>
  <c r="J61" i="503"/>
  <c r="K61" i="503" s="1"/>
  <c r="N61" i="503" s="1"/>
  <c r="O61" i="503" s="1"/>
  <c r="J65" i="503"/>
  <c r="K65" i="503" s="1"/>
  <c r="N65" i="503" s="1"/>
  <c r="O65" i="503" s="1"/>
  <c r="J180" i="503"/>
  <c r="K180" i="503" s="1"/>
  <c r="N180" i="503" s="1"/>
  <c r="O180" i="503" s="1"/>
  <c r="J71" i="503"/>
  <c r="K71" i="503" s="1"/>
  <c r="N71" i="503" s="1"/>
  <c r="O71" i="503" s="1"/>
  <c r="J108" i="503"/>
  <c r="K108" i="503" s="1"/>
  <c r="N108" i="503" s="1"/>
  <c r="O108" i="503" s="1"/>
  <c r="J66" i="503"/>
  <c r="K66" i="503" s="1"/>
  <c r="N66" i="503" s="1"/>
  <c r="O66" i="503" s="1"/>
  <c r="J150" i="503"/>
  <c r="K150" i="503" s="1"/>
  <c r="N150" i="503" s="1"/>
  <c r="O150" i="503" s="1"/>
  <c r="J29" i="503"/>
  <c r="K29" i="503" s="1"/>
  <c r="N29" i="503" s="1"/>
  <c r="O29" i="503" s="1"/>
  <c r="J258" i="503"/>
  <c r="K258" i="503" s="1"/>
  <c r="N258" i="503" s="1"/>
  <c r="O258" i="503" s="1"/>
  <c r="J254" i="503"/>
  <c r="K254" i="503" s="1"/>
  <c r="N254" i="503" s="1"/>
  <c r="O254" i="503" s="1"/>
  <c r="J247" i="503"/>
  <c r="K247" i="503" s="1"/>
  <c r="N247" i="503" s="1"/>
  <c r="O247" i="503" s="1"/>
  <c r="J168" i="503"/>
  <c r="K168" i="503" s="1"/>
  <c r="N168" i="503" s="1"/>
  <c r="O168" i="503" s="1"/>
  <c r="J112" i="503"/>
  <c r="K112" i="503" s="1"/>
  <c r="N112" i="503" s="1"/>
  <c r="O112" i="503" s="1"/>
  <c r="J101" i="503"/>
  <c r="K101" i="503" s="1"/>
  <c r="N101" i="503" s="1"/>
  <c r="O101" i="503" s="1"/>
  <c r="J84" i="503"/>
  <c r="K84" i="503" s="1"/>
  <c r="N84" i="503" s="1"/>
  <c r="O84" i="503" s="1"/>
  <c r="J80" i="503"/>
  <c r="K80" i="503" s="1"/>
  <c r="N80" i="503" s="1"/>
  <c r="O80" i="503" s="1"/>
  <c r="J49" i="503"/>
  <c r="K49" i="503" s="1"/>
  <c r="N49" i="503" s="1"/>
  <c r="O49" i="503" s="1"/>
  <c r="J233" i="503"/>
  <c r="K233" i="503" s="1"/>
  <c r="N233" i="503" s="1"/>
  <c r="O233" i="503" s="1"/>
  <c r="J192" i="503"/>
  <c r="K192" i="503" s="1"/>
  <c r="N192" i="503" s="1"/>
  <c r="O192" i="503" s="1"/>
  <c r="J133" i="503"/>
  <c r="K133" i="503" s="1"/>
  <c r="N133" i="503" s="1"/>
  <c r="O133" i="503" s="1"/>
  <c r="J30" i="503"/>
  <c r="K30" i="503" s="1"/>
  <c r="N30" i="503" s="1"/>
  <c r="O30" i="503" s="1"/>
  <c r="J237" i="503"/>
  <c r="K237" i="503" s="1"/>
  <c r="N237" i="503" s="1"/>
  <c r="O237" i="503" s="1"/>
  <c r="J60" i="503"/>
  <c r="K60" i="503" s="1"/>
  <c r="N60" i="503" s="1"/>
  <c r="O60" i="503" s="1"/>
  <c r="J140" i="503"/>
  <c r="K140" i="503" s="1"/>
  <c r="N140" i="503" s="1"/>
  <c r="O140" i="503" s="1"/>
  <c r="J219" i="503"/>
  <c r="K219" i="503" s="1"/>
  <c r="N219" i="503" s="1"/>
  <c r="O219" i="503" s="1"/>
  <c r="J132" i="503"/>
  <c r="K132" i="503" s="1"/>
  <c r="N132" i="503" s="1"/>
  <c r="O132" i="503" s="1"/>
  <c r="J87" i="503"/>
  <c r="K87" i="503" s="1"/>
  <c r="N87" i="503" s="1"/>
  <c r="O87" i="503" s="1"/>
  <c r="J78" i="503"/>
  <c r="K78" i="503" s="1"/>
  <c r="N78" i="503" s="1"/>
  <c r="O78" i="503" s="1"/>
  <c r="J199" i="503"/>
  <c r="K199" i="503" s="1"/>
  <c r="N199" i="503" s="1"/>
  <c r="O199" i="503" s="1"/>
  <c r="J191" i="503"/>
  <c r="K191" i="503" s="1"/>
  <c r="N191" i="503" s="1"/>
  <c r="O191" i="503" s="1"/>
  <c r="J185" i="503"/>
  <c r="K185" i="503" s="1"/>
  <c r="N185" i="503" s="1"/>
  <c r="O185" i="503" s="1"/>
  <c r="J154" i="503"/>
  <c r="K154" i="503" s="1"/>
  <c r="N154" i="503" s="1"/>
  <c r="O154" i="503" s="1"/>
  <c r="J118" i="503"/>
  <c r="K118" i="503" s="1"/>
  <c r="N118" i="503" s="1"/>
  <c r="O118" i="503" s="1"/>
  <c r="J116" i="503"/>
  <c r="K116" i="503" s="1"/>
  <c r="N116" i="503" s="1"/>
  <c r="O116" i="503" s="1"/>
  <c r="J146" i="503"/>
  <c r="K146" i="503" s="1"/>
  <c r="N146" i="503" s="1"/>
  <c r="O146" i="503" s="1"/>
  <c r="J88" i="503"/>
  <c r="K88" i="503" s="1"/>
  <c r="N88" i="503" s="1"/>
  <c r="O88" i="503" s="1"/>
  <c r="J147" i="503"/>
  <c r="K147" i="503" s="1"/>
  <c r="N147" i="503" s="1"/>
  <c r="O147" i="503" s="1"/>
  <c r="J134" i="503"/>
  <c r="K134" i="503" s="1"/>
  <c r="N134" i="503" s="1"/>
  <c r="O134" i="503" s="1"/>
  <c r="J129" i="503"/>
  <c r="K129" i="503" s="1"/>
  <c r="N129" i="503" s="1"/>
  <c r="O129" i="503" s="1"/>
  <c r="J157" i="503"/>
  <c r="K157" i="503" s="1"/>
  <c r="N157" i="503" s="1"/>
  <c r="O157" i="503" s="1"/>
  <c r="J91" i="503"/>
  <c r="K91" i="503" s="1"/>
  <c r="N91" i="503" s="1"/>
  <c r="O91" i="503" s="1"/>
  <c r="J54" i="503"/>
  <c r="K54" i="503" s="1"/>
  <c r="N54" i="503" s="1"/>
  <c r="O54" i="503" s="1"/>
  <c r="J26" i="503"/>
  <c r="K26" i="503" s="1"/>
  <c r="N26" i="503" s="1"/>
  <c r="O26" i="503" s="1"/>
  <c r="J5" i="503"/>
  <c r="K5" i="503" s="1"/>
  <c r="N5" i="503" s="1"/>
  <c r="O5" i="503" s="1"/>
  <c r="J235" i="503"/>
  <c r="K235" i="503" s="1"/>
  <c r="N235" i="503" s="1"/>
  <c r="O235" i="503" s="1"/>
  <c r="J250" i="503"/>
  <c r="K250" i="503" s="1"/>
  <c r="N250" i="503" s="1"/>
  <c r="O250" i="503" s="1"/>
  <c r="J40" i="503"/>
  <c r="K40" i="503" s="1"/>
  <c r="N40" i="503" s="1"/>
  <c r="O40" i="503" s="1"/>
  <c r="J81" i="503"/>
  <c r="K81" i="503" s="1"/>
  <c r="N81" i="503" s="1"/>
  <c r="O81" i="503" s="1"/>
  <c r="J212" i="503"/>
  <c r="K212" i="503" s="1"/>
  <c r="N212" i="503" s="1"/>
  <c r="O212" i="503" s="1"/>
  <c r="J95" i="503"/>
  <c r="K95" i="503" s="1"/>
  <c r="N95" i="503" s="1"/>
  <c r="O95" i="503" s="1"/>
  <c r="J175" i="503"/>
  <c r="K175" i="503" s="1"/>
  <c r="N175" i="503" s="1"/>
  <c r="O175" i="503" s="1"/>
  <c r="J17" i="503"/>
  <c r="K17" i="503" s="1"/>
  <c r="N17" i="503" s="1"/>
  <c r="O17" i="503" s="1"/>
  <c r="J260" i="503"/>
  <c r="K260" i="503" s="1"/>
  <c r="N260" i="503" s="1"/>
  <c r="O260" i="503" s="1"/>
  <c r="J243" i="503"/>
  <c r="K243" i="503" s="1"/>
  <c r="N243" i="503" s="1"/>
  <c r="O243" i="503" s="1"/>
  <c r="J32" i="503"/>
  <c r="K32" i="503" s="1"/>
  <c r="N32" i="503" s="1"/>
  <c r="O32" i="503" s="1"/>
  <c r="J122" i="503"/>
  <c r="K122" i="503" s="1"/>
  <c r="N122" i="503" s="1"/>
  <c r="O122" i="503" s="1"/>
  <c r="J96" i="503"/>
  <c r="K96" i="503" s="1"/>
  <c r="N96" i="503" s="1"/>
  <c r="O96" i="503" s="1"/>
  <c r="J173" i="503"/>
  <c r="K173" i="503" s="1"/>
  <c r="N173" i="503" s="1"/>
  <c r="O173" i="503" s="1"/>
  <c r="J136" i="503"/>
  <c r="K136" i="503" s="1"/>
  <c r="N136" i="503" s="1"/>
  <c r="O136" i="503" s="1"/>
  <c r="J196" i="503"/>
  <c r="K196" i="503" s="1"/>
  <c r="N196" i="503" s="1"/>
  <c r="O196" i="503" s="1"/>
  <c r="J203" i="503"/>
  <c r="K203" i="503" s="1"/>
  <c r="N203" i="503" s="1"/>
  <c r="O203" i="503" s="1"/>
  <c r="J23" i="503"/>
  <c r="K23" i="503" s="1"/>
  <c r="N23" i="503" s="1"/>
  <c r="O23" i="503" s="1"/>
  <c r="J4" i="503"/>
  <c r="K4" i="503" s="1"/>
  <c r="N4" i="503" s="1"/>
  <c r="O4" i="503" s="1"/>
  <c r="J257" i="503"/>
  <c r="K257" i="503" s="1"/>
  <c r="N257" i="503" s="1"/>
  <c r="O257" i="503" s="1"/>
  <c r="J14" i="503"/>
  <c r="K14" i="503" s="1"/>
  <c r="N14" i="503" s="1"/>
  <c r="O14" i="503" s="1"/>
  <c r="J144" i="503"/>
  <c r="K144" i="503" s="1"/>
  <c r="N144" i="503" s="1"/>
  <c r="O144" i="503" s="1"/>
  <c r="J58" i="503"/>
  <c r="K58" i="503" s="1"/>
  <c r="N58" i="503" s="1"/>
  <c r="O58" i="503" s="1"/>
  <c r="J158" i="503"/>
  <c r="K158" i="503" s="1"/>
  <c r="N158" i="503" s="1"/>
  <c r="O158" i="503" s="1"/>
  <c r="J165" i="503"/>
  <c r="K165" i="503" s="1"/>
  <c r="N165" i="503" s="1"/>
  <c r="O165" i="503" s="1"/>
  <c r="J131" i="503"/>
  <c r="K131" i="503" s="1"/>
  <c r="N131" i="503" s="1"/>
  <c r="O131" i="503" s="1"/>
  <c r="J162" i="503"/>
  <c r="K162" i="503" s="1"/>
  <c r="N162" i="503" s="1"/>
  <c r="O162" i="503" s="1"/>
  <c r="J171" i="503"/>
  <c r="K171" i="503" s="1"/>
  <c r="N171" i="503" s="1"/>
  <c r="O171" i="503" s="1"/>
  <c r="J177" i="503"/>
  <c r="K177" i="503" s="1"/>
  <c r="N177" i="503" s="1"/>
  <c r="O177" i="503" s="1"/>
  <c r="J204" i="503"/>
  <c r="K204" i="503" s="1"/>
  <c r="N204" i="503" s="1"/>
  <c r="O204" i="503" s="1"/>
  <c r="J143" i="503"/>
  <c r="K143" i="503" s="1"/>
  <c r="N143" i="503" s="1"/>
  <c r="O143" i="503" s="1"/>
  <c r="J25" i="503"/>
  <c r="K25" i="503" s="1"/>
  <c r="N25" i="503" s="1"/>
  <c r="O25" i="503" s="1"/>
  <c r="J34" i="503"/>
  <c r="K34" i="503" s="1"/>
  <c r="N34" i="503" s="1"/>
  <c r="O34" i="503" s="1"/>
  <c r="J215" i="503"/>
  <c r="K215" i="503" s="1"/>
  <c r="N215" i="503" s="1"/>
  <c r="O215" i="503" s="1"/>
  <c r="J63" i="503"/>
  <c r="K63" i="503" s="1"/>
  <c r="N63" i="503" s="1"/>
  <c r="O63" i="503" s="1"/>
  <c r="J59" i="503"/>
  <c r="K59" i="503" s="1"/>
  <c r="N59" i="503" s="1"/>
  <c r="O59" i="503" s="1"/>
  <c r="J21" i="503"/>
  <c r="K21" i="503" s="1"/>
  <c r="N21" i="503" s="1"/>
  <c r="O21" i="503" s="1"/>
  <c r="J62" i="503"/>
  <c r="K62" i="503" s="1"/>
  <c r="N62" i="503" s="1"/>
  <c r="O62" i="503" s="1"/>
  <c r="J36" i="503"/>
  <c r="K36" i="503" s="1"/>
  <c r="N36" i="503" s="1"/>
  <c r="O36" i="503" s="1"/>
  <c r="J86" i="503"/>
  <c r="K86" i="503" s="1"/>
  <c r="N86" i="503" s="1"/>
  <c r="O86" i="503" s="1"/>
  <c r="J172" i="503"/>
  <c r="K172" i="503" s="1"/>
  <c r="N172" i="503" s="1"/>
  <c r="O172" i="503" s="1"/>
  <c r="J83" i="503"/>
  <c r="K83" i="503" s="1"/>
  <c r="N83" i="503" s="1"/>
  <c r="O83" i="503" s="1"/>
  <c r="J167" i="503"/>
  <c r="K167" i="503" s="1"/>
  <c r="N167" i="503" s="1"/>
  <c r="O167" i="503" s="1"/>
  <c r="J240" i="503"/>
  <c r="K240" i="503" s="1"/>
  <c r="N240" i="503" s="1"/>
  <c r="O240" i="503" s="1"/>
  <c r="J13" i="503"/>
  <c r="K13" i="503" s="1"/>
  <c r="N13" i="503" s="1"/>
  <c r="O13" i="503" s="1"/>
  <c r="J164" i="503"/>
  <c r="K164" i="503" s="1"/>
  <c r="N164" i="503" s="1"/>
  <c r="O164" i="503" s="1"/>
  <c r="J221" i="503"/>
  <c r="K221" i="503" s="1"/>
  <c r="N221" i="503" s="1"/>
  <c r="O221" i="503" s="1"/>
  <c r="J135" i="503"/>
  <c r="K135" i="503" s="1"/>
  <c r="N135" i="503" s="1"/>
  <c r="O135" i="503" s="1"/>
  <c r="J52" i="503"/>
  <c r="K52" i="503" s="1"/>
  <c r="N52" i="503" s="1"/>
  <c r="O52" i="503" s="1"/>
  <c r="J184" i="503"/>
  <c r="K184" i="503" s="1"/>
  <c r="N184" i="503" s="1"/>
  <c r="O184" i="503" s="1"/>
  <c r="J103" i="503"/>
  <c r="K103" i="503" s="1"/>
  <c r="N103" i="503" s="1"/>
  <c r="O103" i="503" s="1"/>
  <c r="J46" i="503"/>
  <c r="K46" i="503" s="1"/>
  <c r="N46" i="503" s="1"/>
  <c r="O46" i="503" s="1"/>
  <c r="J44" i="503"/>
  <c r="K44" i="503" s="1"/>
  <c r="N44" i="503" s="1"/>
  <c r="O44" i="503" s="1"/>
  <c r="J45" i="503"/>
  <c r="K45" i="503" s="1"/>
  <c r="N45" i="503" s="1"/>
  <c r="O45" i="503" s="1"/>
  <c r="J252" i="503"/>
  <c r="K252" i="503" s="1"/>
  <c r="N252" i="503" s="1"/>
  <c r="O252" i="503" s="1"/>
  <c r="J223" i="503"/>
  <c r="K223" i="503" s="1"/>
  <c r="N223" i="503" s="1"/>
  <c r="O223" i="503" s="1"/>
  <c r="J48" i="503"/>
  <c r="K48" i="503" s="1"/>
  <c r="N48" i="503" s="1"/>
  <c r="O48" i="503" s="1"/>
  <c r="J72" i="503"/>
  <c r="K72" i="503" s="1"/>
  <c r="N72" i="503" s="1"/>
  <c r="O72" i="503" s="1"/>
  <c r="J190" i="503"/>
  <c r="K190" i="503" s="1"/>
  <c r="N190" i="503" s="1"/>
  <c r="O190" i="503" s="1"/>
  <c r="J35" i="503"/>
  <c r="K35" i="503" s="1"/>
  <c r="N35" i="503" s="1"/>
  <c r="O35" i="503" s="1"/>
  <c r="J139" i="503"/>
  <c r="K139" i="503" s="1"/>
  <c r="N139" i="503" s="1"/>
  <c r="O139" i="503" s="1"/>
  <c r="J79" i="503"/>
  <c r="K79" i="503" s="1"/>
  <c r="N79" i="503" s="1"/>
  <c r="O79" i="503" s="1"/>
  <c r="J249" i="503"/>
  <c r="K249" i="503" s="1"/>
  <c r="N249" i="503" s="1"/>
  <c r="O249" i="503" s="1"/>
  <c r="J39" i="503"/>
  <c r="K39" i="503" s="1"/>
  <c r="N39" i="503" s="1"/>
  <c r="O39" i="503" s="1"/>
  <c r="J208" i="503"/>
  <c r="K208" i="503" s="1"/>
  <c r="N208" i="503" s="1"/>
  <c r="O208" i="503" s="1"/>
  <c r="J138" i="503"/>
  <c r="K138" i="503" s="1"/>
  <c r="N138" i="503" s="1"/>
  <c r="O138" i="503" s="1"/>
  <c r="J117" i="503"/>
  <c r="K117" i="503" s="1"/>
  <c r="N117" i="503" s="1"/>
  <c r="O117" i="503" s="1"/>
  <c r="J123" i="503"/>
  <c r="K123" i="503" s="1"/>
  <c r="N123" i="503" s="1"/>
  <c r="O123" i="503" s="1"/>
  <c r="J105" i="503"/>
  <c r="K105" i="503" s="1"/>
  <c r="N105" i="503" s="1"/>
  <c r="O105" i="503" s="1"/>
  <c r="J261" i="503"/>
  <c r="K261" i="503" s="1"/>
  <c r="N261" i="503" s="1"/>
  <c r="O261" i="503" s="1"/>
  <c r="J217" i="503"/>
  <c r="K217" i="503" s="1"/>
  <c r="N217" i="503" s="1"/>
  <c r="O217" i="503" s="1"/>
  <c r="J64" i="503"/>
  <c r="K64" i="503" s="1"/>
  <c r="N64" i="503" s="1"/>
  <c r="O64" i="503" s="1"/>
  <c r="J6" i="503"/>
  <c r="K6" i="503" s="1"/>
  <c r="N6" i="503" s="1"/>
  <c r="O6" i="503" s="1"/>
  <c r="J236" i="503"/>
  <c r="K236" i="503" s="1"/>
  <c r="N236" i="503" s="1"/>
  <c r="O236" i="503" s="1"/>
  <c r="J169" i="503"/>
  <c r="K169" i="503" s="1"/>
  <c r="N169" i="503" s="1"/>
  <c r="O169" i="503" s="1"/>
  <c r="J151" i="503"/>
  <c r="K151" i="503" s="1"/>
  <c r="N151" i="503" s="1"/>
  <c r="O151" i="503" s="1"/>
  <c r="J130" i="503"/>
  <c r="K130" i="503" s="1"/>
  <c r="N130" i="503" s="1"/>
  <c r="O130" i="503" s="1"/>
  <c r="J141" i="503"/>
  <c r="K141" i="503" s="1"/>
  <c r="N141" i="503" s="1"/>
  <c r="O141" i="503" s="1"/>
  <c r="J193" i="503"/>
  <c r="K193" i="503" s="1"/>
  <c r="N193" i="503" s="1"/>
  <c r="O193" i="503" s="1"/>
  <c r="J234" i="503"/>
  <c r="K234" i="503" s="1"/>
  <c r="N234" i="503" s="1"/>
  <c r="O234" i="503" s="1"/>
  <c r="J27" i="503"/>
  <c r="K27" i="503" s="1"/>
  <c r="N27" i="503" s="1"/>
  <c r="O27" i="503" s="1"/>
  <c r="J55" i="503"/>
  <c r="K55" i="503" s="1"/>
  <c r="N55" i="503" s="1"/>
  <c r="O55" i="503" s="1"/>
  <c r="J220" i="503"/>
  <c r="K220" i="503" s="1"/>
  <c r="N220" i="503" s="1"/>
  <c r="O220" i="503" s="1"/>
  <c r="J210" i="503"/>
  <c r="K210" i="503" s="1"/>
  <c r="N210" i="503" s="1"/>
  <c r="O210" i="503" s="1"/>
  <c r="J214" i="503"/>
  <c r="K214" i="503" s="1"/>
  <c r="N214" i="503" s="1"/>
  <c r="O214" i="503" s="1"/>
  <c r="J262" i="503"/>
  <c r="K262" i="503" s="1"/>
  <c r="N262" i="503" s="1"/>
  <c r="O262" i="503" s="1"/>
  <c r="J263" i="503"/>
  <c r="K263" i="503" s="1"/>
  <c r="N263" i="503" s="1"/>
  <c r="O263" i="503" s="1"/>
  <c r="J264" i="503"/>
  <c r="K264" i="503" s="1"/>
  <c r="N264" i="503" s="1"/>
  <c r="O264" i="503" s="1"/>
  <c r="J259" i="503"/>
  <c r="K259" i="503" s="1"/>
  <c r="N259" i="503" s="1"/>
  <c r="O259" i="503" s="1"/>
  <c r="D265" i="503"/>
  <c r="G265" i="503"/>
  <c r="H265" i="503"/>
  <c r="L265" i="503"/>
  <c r="M265" i="503"/>
  <c r="F265" i="503"/>
  <c r="J198" i="504" l="1"/>
  <c r="K2" i="504"/>
  <c r="J265" i="503"/>
  <c r="K2" i="503"/>
  <c r="U198" i="501"/>
  <c r="R198" i="501"/>
  <c r="Q198" i="501"/>
  <c r="P198" i="501"/>
  <c r="O198" i="501"/>
  <c r="N198" i="501"/>
  <c r="M198" i="501"/>
  <c r="L198" i="501"/>
  <c r="K198" i="501"/>
  <c r="J198" i="501"/>
  <c r="I198" i="501"/>
  <c r="H198" i="501"/>
  <c r="G198" i="501"/>
  <c r="F198" i="501"/>
  <c r="D198" i="501"/>
  <c r="V195" i="501"/>
  <c r="W195" i="501" s="1"/>
  <c r="V197" i="501"/>
  <c r="W197" i="501" s="1"/>
  <c r="V196" i="501"/>
  <c r="W196" i="501" s="1"/>
  <c r="V159" i="501"/>
  <c r="W159" i="501" s="1"/>
  <c r="V156" i="501"/>
  <c r="W156" i="501" s="1"/>
  <c r="V163" i="501"/>
  <c r="W163" i="501" s="1"/>
  <c r="V44" i="501"/>
  <c r="W44" i="501" s="1"/>
  <c r="V24" i="501"/>
  <c r="W24" i="501" s="1"/>
  <c r="V176" i="501"/>
  <c r="W176" i="501" s="1"/>
  <c r="V140" i="501"/>
  <c r="W140" i="501" s="1"/>
  <c r="V103" i="501"/>
  <c r="W103" i="501" s="1"/>
  <c r="V99" i="501"/>
  <c r="W99" i="501" s="1"/>
  <c r="V110" i="501"/>
  <c r="W110" i="501" s="1"/>
  <c r="V121" i="501"/>
  <c r="W121" i="501" s="1"/>
  <c r="V177" i="501"/>
  <c r="W177" i="501" s="1"/>
  <c r="V4" i="501"/>
  <c r="W4" i="501" s="1"/>
  <c r="V51" i="501"/>
  <c r="W51" i="501" s="1"/>
  <c r="V194" i="501"/>
  <c r="W194" i="501" s="1"/>
  <c r="V93" i="501"/>
  <c r="W93" i="501" s="1"/>
  <c r="V102" i="501"/>
  <c r="W102" i="501" s="1"/>
  <c r="V154" i="501"/>
  <c r="W154" i="501" s="1"/>
  <c r="V33" i="501"/>
  <c r="W33" i="501" s="1"/>
  <c r="V186" i="501"/>
  <c r="W186" i="501" s="1"/>
  <c r="V64" i="501"/>
  <c r="W64" i="501" s="1"/>
  <c r="V29" i="501"/>
  <c r="W29" i="501" s="1"/>
  <c r="V139" i="501"/>
  <c r="W139" i="501" s="1"/>
  <c r="V58" i="501"/>
  <c r="W58" i="501" s="1"/>
  <c r="V40" i="501"/>
  <c r="W40" i="501" s="1"/>
  <c r="V166" i="501"/>
  <c r="W166" i="501" s="1"/>
  <c r="V37" i="501"/>
  <c r="W37" i="501" s="1"/>
  <c r="V38" i="501"/>
  <c r="W38" i="501" s="1"/>
  <c r="V135" i="501"/>
  <c r="W135" i="501" s="1"/>
  <c r="V42" i="501"/>
  <c r="W42" i="501" s="1"/>
  <c r="V164" i="501"/>
  <c r="W164" i="501" s="1"/>
  <c r="V118" i="501"/>
  <c r="W118" i="501" s="1"/>
  <c r="V11" i="501"/>
  <c r="W11" i="501" s="1"/>
  <c r="V67" i="501"/>
  <c r="W67" i="501" s="1"/>
  <c r="V124" i="501"/>
  <c r="W124" i="501" s="1"/>
  <c r="V69" i="501"/>
  <c r="W69" i="501" s="1"/>
  <c r="V30" i="501"/>
  <c r="W30" i="501" s="1"/>
  <c r="V49" i="501"/>
  <c r="W49" i="501" s="1"/>
  <c r="V19" i="501"/>
  <c r="W19" i="501" s="1"/>
  <c r="V47" i="501"/>
  <c r="W47" i="501" s="1"/>
  <c r="V50" i="501"/>
  <c r="W50" i="501" s="1"/>
  <c r="V28" i="501"/>
  <c r="W28" i="501" s="1"/>
  <c r="V23" i="501"/>
  <c r="W23" i="501" s="1"/>
  <c r="V105" i="501"/>
  <c r="W105" i="501" s="1"/>
  <c r="V150" i="501"/>
  <c r="W150" i="501" s="1"/>
  <c r="V128" i="501"/>
  <c r="W128" i="501" s="1"/>
  <c r="V123" i="501"/>
  <c r="W123" i="501" s="1"/>
  <c r="V119" i="501"/>
  <c r="W119" i="501" s="1"/>
  <c r="V106" i="501"/>
  <c r="W106" i="501" s="1"/>
  <c r="V12" i="501"/>
  <c r="W12" i="501" s="1"/>
  <c r="V191" i="501"/>
  <c r="W191" i="501" s="1"/>
  <c r="V21" i="501"/>
  <c r="W21" i="501" s="1"/>
  <c r="V149" i="501"/>
  <c r="W149" i="501" s="1"/>
  <c r="V143" i="501"/>
  <c r="W143" i="501" s="1"/>
  <c r="V100" i="501"/>
  <c r="W100" i="501" s="1"/>
  <c r="V125" i="501"/>
  <c r="W125" i="501" s="1"/>
  <c r="V182" i="501"/>
  <c r="W182" i="501" s="1"/>
  <c r="V193" i="501"/>
  <c r="W193" i="501" s="1"/>
  <c r="V89" i="501"/>
  <c r="W89" i="501" s="1"/>
  <c r="V53" i="501"/>
  <c r="W53" i="501" s="1"/>
  <c r="V82" i="501"/>
  <c r="W82" i="501" s="1"/>
  <c r="V131" i="501"/>
  <c r="W131" i="501" s="1"/>
  <c r="V52" i="501"/>
  <c r="W52" i="501" s="1"/>
  <c r="V48" i="501"/>
  <c r="W48" i="501" s="1"/>
  <c r="V41" i="501"/>
  <c r="W41" i="501" s="1"/>
  <c r="V59" i="501"/>
  <c r="W59" i="501" s="1"/>
  <c r="V10" i="501"/>
  <c r="W10" i="501" s="1"/>
  <c r="V190" i="501"/>
  <c r="W190" i="501" s="1"/>
  <c r="V18" i="501"/>
  <c r="W18" i="501" s="1"/>
  <c r="V117" i="501"/>
  <c r="W117" i="501" s="1"/>
  <c r="V130" i="501"/>
  <c r="W130" i="501" s="1"/>
  <c r="V144" i="501"/>
  <c r="W144" i="501" s="1"/>
  <c r="V111" i="501"/>
  <c r="W111" i="501" s="1"/>
  <c r="V84" i="501"/>
  <c r="W84" i="501" s="1"/>
  <c r="V60" i="501"/>
  <c r="W60" i="501" s="1"/>
  <c r="V79" i="501"/>
  <c r="W79" i="501" s="1"/>
  <c r="V155" i="501"/>
  <c r="W155" i="501" s="1"/>
  <c r="V70" i="501"/>
  <c r="W70" i="501" s="1"/>
  <c r="V76" i="501"/>
  <c r="W76" i="501" s="1"/>
  <c r="V96" i="501"/>
  <c r="W96" i="501" s="1"/>
  <c r="V173" i="501"/>
  <c r="W173" i="501" s="1"/>
  <c r="V17" i="501"/>
  <c r="W17" i="501" s="1"/>
  <c r="V113" i="501"/>
  <c r="W113" i="501" s="1"/>
  <c r="V145" i="501"/>
  <c r="W145" i="501" s="1"/>
  <c r="V34" i="501"/>
  <c r="W34" i="501" s="1"/>
  <c r="V46" i="501"/>
  <c r="W46" i="501" s="1"/>
  <c r="V2" i="501"/>
  <c r="W2" i="501" s="1"/>
  <c r="V127" i="501"/>
  <c r="W127" i="501" s="1"/>
  <c r="V148" i="501"/>
  <c r="W148" i="501" s="1"/>
  <c r="V80" i="501"/>
  <c r="W80" i="501" s="1"/>
  <c r="V162" i="501"/>
  <c r="W162" i="501" s="1"/>
  <c r="V85" i="501"/>
  <c r="W85" i="501" s="1"/>
  <c r="V183" i="501"/>
  <c r="W183" i="501" s="1"/>
  <c r="V14" i="501"/>
  <c r="W14" i="501" s="1"/>
  <c r="V104" i="501"/>
  <c r="W104" i="501" s="1"/>
  <c r="V137" i="501"/>
  <c r="W137" i="501" s="1"/>
  <c r="V188" i="501"/>
  <c r="W188" i="501" s="1"/>
  <c r="V170" i="501"/>
  <c r="W170" i="501" s="1"/>
  <c r="V165" i="501"/>
  <c r="W165" i="501" s="1"/>
  <c r="V157" i="501"/>
  <c r="W157" i="501" s="1"/>
  <c r="V169" i="501"/>
  <c r="W169" i="501" s="1"/>
  <c r="V72" i="501"/>
  <c r="W72" i="501" s="1"/>
  <c r="V180" i="501"/>
  <c r="W180" i="501" s="1"/>
  <c r="V62" i="501"/>
  <c r="W62" i="501" s="1"/>
  <c r="V174" i="501"/>
  <c r="W174" i="501" s="1"/>
  <c r="V178" i="501"/>
  <c r="W178" i="501" s="1"/>
  <c r="V184" i="501"/>
  <c r="W184" i="501" s="1"/>
  <c r="V6" i="501"/>
  <c r="W6" i="501" s="1"/>
  <c r="V25" i="501"/>
  <c r="W25" i="501" s="1"/>
  <c r="V81" i="501"/>
  <c r="W81" i="501" s="1"/>
  <c r="V136" i="501"/>
  <c r="W136" i="501" s="1"/>
  <c r="V151" i="501"/>
  <c r="W151" i="501" s="1"/>
  <c r="V77" i="501"/>
  <c r="W77" i="501" s="1"/>
  <c r="V83" i="501"/>
  <c r="W83" i="501" s="1"/>
  <c r="V108" i="501"/>
  <c r="W108" i="501" s="1"/>
  <c r="V132" i="501"/>
  <c r="W132" i="501" s="1"/>
  <c r="V98" i="501"/>
  <c r="W98" i="501" s="1"/>
  <c r="V141" i="501"/>
  <c r="W141" i="501" s="1"/>
  <c r="V36" i="501"/>
  <c r="W36" i="501" s="1"/>
  <c r="V71" i="501"/>
  <c r="W71" i="501" s="1"/>
  <c r="V179" i="501"/>
  <c r="W179" i="501" s="1"/>
  <c r="V129" i="501"/>
  <c r="W129" i="501" s="1"/>
  <c r="V152" i="501"/>
  <c r="W152" i="501" s="1"/>
  <c r="V101" i="501"/>
  <c r="W101" i="501" s="1"/>
  <c r="V185" i="501"/>
  <c r="W185" i="501" s="1"/>
  <c r="V56" i="501"/>
  <c r="W56" i="501" s="1"/>
  <c r="V97" i="501"/>
  <c r="W97" i="501" s="1"/>
  <c r="V35" i="501"/>
  <c r="W35" i="501" s="1"/>
  <c r="V57" i="501"/>
  <c r="W57" i="501" s="1"/>
  <c r="V8" i="501"/>
  <c r="W8" i="501" s="1"/>
  <c r="V68" i="501"/>
  <c r="W68" i="501" s="1"/>
  <c r="V92" i="501"/>
  <c r="W92" i="501" s="1"/>
  <c r="V86" i="501"/>
  <c r="W86" i="501" s="1"/>
  <c r="V91" i="501"/>
  <c r="W91" i="501" s="1"/>
  <c r="V153" i="501"/>
  <c r="W153" i="501" s="1"/>
  <c r="V175" i="501"/>
  <c r="W175" i="501" s="1"/>
  <c r="V45" i="501"/>
  <c r="W45" i="501" s="1"/>
  <c r="V27" i="501"/>
  <c r="W27" i="501" s="1"/>
  <c r="V112" i="501"/>
  <c r="W112" i="501" s="1"/>
  <c r="V146" i="501"/>
  <c r="W146" i="501" s="1"/>
  <c r="V26" i="501"/>
  <c r="W26" i="501" s="1"/>
  <c r="V90" i="501"/>
  <c r="W90" i="501" s="1"/>
  <c r="V95" i="501"/>
  <c r="W95" i="501" s="1"/>
  <c r="V61" i="501"/>
  <c r="W61" i="501" s="1"/>
  <c r="V55" i="501"/>
  <c r="W55" i="501" s="1"/>
  <c r="V54" i="501"/>
  <c r="W54" i="501" s="1"/>
  <c r="V122" i="501"/>
  <c r="W122" i="501" s="1"/>
  <c r="V133" i="501"/>
  <c r="W133" i="501" s="1"/>
  <c r="V9" i="501"/>
  <c r="W9" i="501" s="1"/>
  <c r="V74" i="501"/>
  <c r="W74" i="501" s="1"/>
  <c r="V20" i="501"/>
  <c r="W20" i="501" s="1"/>
  <c r="V73" i="501"/>
  <c r="W73" i="501" s="1"/>
  <c r="V88" i="501"/>
  <c r="W88" i="501" s="1"/>
  <c r="V167" i="501"/>
  <c r="W167" i="501" s="1"/>
  <c r="V134" i="501"/>
  <c r="W134" i="501" s="1"/>
  <c r="V32" i="501"/>
  <c r="W32" i="501" s="1"/>
  <c r="V13" i="501"/>
  <c r="W13" i="501" s="1"/>
  <c r="V187" i="501"/>
  <c r="W187" i="501" s="1"/>
  <c r="V3" i="501"/>
  <c r="W3" i="501" s="1"/>
  <c r="V5" i="501"/>
  <c r="W5" i="501" s="1"/>
  <c r="V107" i="501"/>
  <c r="W107" i="501" s="1"/>
  <c r="V94" i="501"/>
  <c r="W94" i="501" s="1"/>
  <c r="V43" i="501"/>
  <c r="W43" i="501" s="1"/>
  <c r="V189" i="501"/>
  <c r="W189" i="501" s="1"/>
  <c r="V114" i="501"/>
  <c r="W114" i="501" s="1"/>
  <c r="V142" i="501"/>
  <c r="W142" i="501" s="1"/>
  <c r="V75" i="501"/>
  <c r="W75" i="501" s="1"/>
  <c r="V171" i="501"/>
  <c r="W171" i="501" s="1"/>
  <c r="V66" i="501"/>
  <c r="W66" i="501" s="1"/>
  <c r="V31" i="501"/>
  <c r="W31" i="501" s="1"/>
  <c r="V168" i="501"/>
  <c r="W168" i="501" s="1"/>
  <c r="V78" i="501"/>
  <c r="W78" i="501" s="1"/>
  <c r="V7" i="501"/>
  <c r="W7" i="501" s="1"/>
  <c r="V138" i="501"/>
  <c r="W138" i="501" s="1"/>
  <c r="V120" i="501"/>
  <c r="W120" i="501" s="1"/>
  <c r="V39" i="501"/>
  <c r="W39" i="501" s="1"/>
  <c r="V160" i="501"/>
  <c r="W160" i="501" s="1"/>
  <c r="V158" i="501"/>
  <c r="W158" i="501" s="1"/>
  <c r="V16" i="501"/>
  <c r="W16" i="501" s="1"/>
  <c r="V116" i="501"/>
  <c r="W116" i="501" s="1"/>
  <c r="V172" i="501"/>
  <c r="W172" i="501" s="1"/>
  <c r="V63" i="501"/>
  <c r="W63" i="501" s="1"/>
  <c r="V87" i="501"/>
  <c r="W87" i="501" s="1"/>
  <c r="V115" i="501"/>
  <c r="W115" i="501" s="1"/>
  <c r="V181" i="501"/>
  <c r="W181" i="501" s="1"/>
  <c r="V109" i="501"/>
  <c r="W109" i="501" s="1"/>
  <c r="V192" i="501"/>
  <c r="G269" i="498"/>
  <c r="H269" i="498"/>
  <c r="I269" i="498"/>
  <c r="J269" i="498"/>
  <c r="K269" i="498"/>
  <c r="L269" i="498"/>
  <c r="M269" i="498"/>
  <c r="N269" i="498"/>
  <c r="O269" i="498"/>
  <c r="P269" i="498"/>
  <c r="Q269" i="498"/>
  <c r="D269" i="498"/>
  <c r="V151" i="498"/>
  <c r="W151" i="498" s="1"/>
  <c r="V244" i="498"/>
  <c r="W244" i="498" s="1"/>
  <c r="V161" i="498"/>
  <c r="W161" i="498" s="1"/>
  <c r="V115" i="498"/>
  <c r="W115" i="498" s="1"/>
  <c r="V78" i="498"/>
  <c r="W78" i="498" s="1"/>
  <c r="V231" i="498"/>
  <c r="W231" i="498" s="1"/>
  <c r="V162" i="498"/>
  <c r="W162" i="498" s="1"/>
  <c r="V18" i="498"/>
  <c r="W18" i="498" s="1"/>
  <c r="V215" i="498"/>
  <c r="W215" i="498" s="1"/>
  <c r="V218" i="498"/>
  <c r="W218" i="498" s="1"/>
  <c r="V48" i="498"/>
  <c r="W48" i="498" s="1"/>
  <c r="V169" i="498"/>
  <c r="W169" i="498" s="1"/>
  <c r="V191" i="498"/>
  <c r="W191" i="498" s="1"/>
  <c r="V9" i="498"/>
  <c r="W9" i="498" s="1"/>
  <c r="V103" i="498"/>
  <c r="W103" i="498" s="1"/>
  <c r="V227" i="498"/>
  <c r="W227" i="498" s="1"/>
  <c r="V37" i="498"/>
  <c r="W37" i="498" s="1"/>
  <c r="V83" i="498"/>
  <c r="W83" i="498" s="1"/>
  <c r="V230" i="498"/>
  <c r="W230" i="498" s="1"/>
  <c r="V98" i="498"/>
  <c r="W98" i="498" s="1"/>
  <c r="V197" i="498"/>
  <c r="W197" i="498" s="1"/>
  <c r="V158" i="498"/>
  <c r="W158" i="498" s="1"/>
  <c r="V257" i="498"/>
  <c r="W257" i="498" s="1"/>
  <c r="V54" i="498"/>
  <c r="W54" i="498" s="1"/>
  <c r="V125" i="498"/>
  <c r="W125" i="498" s="1"/>
  <c r="V147" i="498"/>
  <c r="W147" i="498" s="1"/>
  <c r="V7" i="498"/>
  <c r="W7" i="498" s="1"/>
  <c r="V3" i="498"/>
  <c r="W3" i="498" s="1"/>
  <c r="V253" i="498"/>
  <c r="W253" i="498" s="1"/>
  <c r="V15" i="498"/>
  <c r="W15" i="498" s="1"/>
  <c r="V38" i="498"/>
  <c r="W38" i="498" s="1"/>
  <c r="V185" i="498"/>
  <c r="W185" i="498" s="1"/>
  <c r="V226" i="498"/>
  <c r="W226" i="498" s="1"/>
  <c r="V116" i="498"/>
  <c r="W116" i="498" s="1"/>
  <c r="V94" i="498"/>
  <c r="W94" i="498" s="1"/>
  <c r="V22" i="498"/>
  <c r="W22" i="498" s="1"/>
  <c r="V95" i="498"/>
  <c r="W95" i="498" s="1"/>
  <c r="V11" i="498"/>
  <c r="W11" i="498" s="1"/>
  <c r="V184" i="498"/>
  <c r="W184" i="498" s="1"/>
  <c r="V173" i="498"/>
  <c r="W173" i="498" s="1"/>
  <c r="V68" i="498"/>
  <c r="W68" i="498" s="1"/>
  <c r="V69" i="498"/>
  <c r="W69" i="498" s="1"/>
  <c r="V76" i="498"/>
  <c r="W76" i="498" s="1"/>
  <c r="V126" i="498"/>
  <c r="W126" i="498" s="1"/>
  <c r="V166" i="498"/>
  <c r="W166" i="498" s="1"/>
  <c r="V120" i="498"/>
  <c r="W120" i="498" s="1"/>
  <c r="V31" i="498"/>
  <c r="W31" i="498" s="1"/>
  <c r="V202" i="498"/>
  <c r="W202" i="498" s="1"/>
  <c r="V155" i="498"/>
  <c r="W155" i="498" s="1"/>
  <c r="V33" i="498"/>
  <c r="W33" i="498" s="1"/>
  <c r="V57" i="498"/>
  <c r="W57" i="498" s="1"/>
  <c r="V234" i="498"/>
  <c r="W234" i="498" s="1"/>
  <c r="V209" i="498"/>
  <c r="W209" i="498" s="1"/>
  <c r="V121" i="498"/>
  <c r="W121" i="498" s="1"/>
  <c r="V114" i="498"/>
  <c r="W114" i="498" s="1"/>
  <c r="V122" i="498"/>
  <c r="W122" i="498" s="1"/>
  <c r="V86" i="498"/>
  <c r="W86" i="498" s="1"/>
  <c r="V10" i="498"/>
  <c r="W10" i="498" s="1"/>
  <c r="V71" i="498"/>
  <c r="W71" i="498" s="1"/>
  <c r="V42" i="498"/>
  <c r="W42" i="498" s="1"/>
  <c r="V128" i="498"/>
  <c r="W128" i="498" s="1"/>
  <c r="V70" i="498"/>
  <c r="W70" i="498" s="1"/>
  <c r="V43" i="498"/>
  <c r="W43" i="498" s="1"/>
  <c r="V248" i="498"/>
  <c r="W248" i="498" s="1"/>
  <c r="V138" i="498"/>
  <c r="W138" i="498" s="1"/>
  <c r="V208" i="498"/>
  <c r="W208" i="498" s="1"/>
  <c r="V180" i="498"/>
  <c r="W180" i="498" s="1"/>
  <c r="V241" i="498"/>
  <c r="W241" i="498" s="1"/>
  <c r="V91" i="498"/>
  <c r="W91" i="498" s="1"/>
  <c r="V44" i="498"/>
  <c r="W44" i="498" s="1"/>
  <c r="V196" i="498"/>
  <c r="W196" i="498" s="1"/>
  <c r="V129" i="498"/>
  <c r="W129" i="498" s="1"/>
  <c r="V183" i="498"/>
  <c r="W183" i="498" s="1"/>
  <c r="V150" i="498"/>
  <c r="W150" i="498" s="1"/>
  <c r="V110" i="498"/>
  <c r="W110" i="498" s="1"/>
  <c r="V100" i="498"/>
  <c r="W100" i="498" s="1"/>
  <c r="V207" i="498"/>
  <c r="W207" i="498" s="1"/>
  <c r="V188" i="498"/>
  <c r="W188" i="498" s="1"/>
  <c r="V108" i="498"/>
  <c r="W108" i="498" s="1"/>
  <c r="V28" i="498"/>
  <c r="W28" i="498" s="1"/>
  <c r="V8" i="498"/>
  <c r="W8" i="498" s="1"/>
  <c r="V247" i="498"/>
  <c r="W247" i="498" s="1"/>
  <c r="V240" i="498"/>
  <c r="W240" i="498" s="1"/>
  <c r="V233" i="498"/>
  <c r="W233" i="498" s="1"/>
  <c r="V77" i="498"/>
  <c r="W77" i="498" s="1"/>
  <c r="V243" i="498"/>
  <c r="W243" i="498" s="1"/>
  <c r="V93" i="498"/>
  <c r="W93" i="498" s="1"/>
  <c r="V228" i="498"/>
  <c r="W228" i="498" s="1"/>
  <c r="V213" i="498"/>
  <c r="W213" i="498" s="1"/>
  <c r="V224" i="498"/>
  <c r="W224" i="498" s="1"/>
  <c r="V229" i="498"/>
  <c r="W229" i="498" s="1"/>
  <c r="V255" i="498"/>
  <c r="W255" i="498" s="1"/>
  <c r="V190" i="498"/>
  <c r="W190" i="498" s="1"/>
  <c r="V143" i="498"/>
  <c r="W143" i="498" s="1"/>
  <c r="V16" i="498"/>
  <c r="W16" i="498" s="1"/>
  <c r="V246" i="498"/>
  <c r="W246" i="498" s="1"/>
  <c r="V112" i="498"/>
  <c r="W112" i="498" s="1"/>
  <c r="V220" i="498"/>
  <c r="W220" i="498" s="1"/>
  <c r="V107" i="498"/>
  <c r="W107" i="498" s="1"/>
  <c r="V204" i="498"/>
  <c r="W204" i="498" s="1"/>
  <c r="V178" i="498"/>
  <c r="W178" i="498" s="1"/>
  <c r="V101" i="498"/>
  <c r="W101" i="498" s="1"/>
  <c r="V2" i="498"/>
  <c r="W2" i="498" s="1"/>
  <c r="V164" i="498"/>
  <c r="W164" i="498" s="1"/>
  <c r="V58" i="498"/>
  <c r="W58" i="498" s="1"/>
  <c r="V41" i="498"/>
  <c r="W41" i="498" s="1"/>
  <c r="V200" i="498"/>
  <c r="W200" i="498" s="1"/>
  <c r="V157" i="498"/>
  <c r="W157" i="498" s="1"/>
  <c r="V19" i="498"/>
  <c r="W19" i="498" s="1"/>
  <c r="V232" i="498"/>
  <c r="W232" i="498" s="1"/>
  <c r="V127" i="498"/>
  <c r="W127" i="498" s="1"/>
  <c r="V99" i="498"/>
  <c r="W99" i="498" s="1"/>
  <c r="V90" i="498"/>
  <c r="W90" i="498" s="1"/>
  <c r="V211" i="498"/>
  <c r="W211" i="498" s="1"/>
  <c r="V250" i="498"/>
  <c r="W250" i="498" s="1"/>
  <c r="V105" i="498"/>
  <c r="W105" i="498" s="1"/>
  <c r="V52" i="498"/>
  <c r="W52" i="498" s="1"/>
  <c r="V189" i="498"/>
  <c r="W189" i="498" s="1"/>
  <c r="V75" i="498"/>
  <c r="W75" i="498" s="1"/>
  <c r="V111" i="498"/>
  <c r="W111" i="498" s="1"/>
  <c r="V154" i="498"/>
  <c r="W154" i="498" s="1"/>
  <c r="V199" i="498"/>
  <c r="W199" i="498" s="1"/>
  <c r="V181" i="498"/>
  <c r="W181" i="498" s="1"/>
  <c r="V163" i="498"/>
  <c r="W163" i="498" s="1"/>
  <c r="V20" i="498"/>
  <c r="W20" i="498" s="1"/>
  <c r="V258" i="498"/>
  <c r="W258" i="498" s="1"/>
  <c r="V12" i="498"/>
  <c r="W12" i="498" s="1"/>
  <c r="V74" i="498"/>
  <c r="W74" i="498" s="1"/>
  <c r="V51" i="498"/>
  <c r="W51" i="498" s="1"/>
  <c r="V62" i="498"/>
  <c r="W62" i="498" s="1"/>
  <c r="V66" i="498"/>
  <c r="W66" i="498" s="1"/>
  <c r="V182" i="498"/>
  <c r="W182" i="498" s="1"/>
  <c r="V72" i="498"/>
  <c r="W72" i="498" s="1"/>
  <c r="V109" i="498"/>
  <c r="W109" i="498" s="1"/>
  <c r="V67" i="498"/>
  <c r="W67" i="498" s="1"/>
  <c r="V152" i="498"/>
  <c r="W152" i="498" s="1"/>
  <c r="V29" i="498"/>
  <c r="W29" i="498" s="1"/>
  <c r="V260" i="498"/>
  <c r="W260" i="498" s="1"/>
  <c r="V256" i="498"/>
  <c r="W256" i="498" s="1"/>
  <c r="V249" i="498"/>
  <c r="W249" i="498" s="1"/>
  <c r="V171" i="498"/>
  <c r="W171" i="498" s="1"/>
  <c r="V113" i="498"/>
  <c r="W113" i="498" s="1"/>
  <c r="V102" i="498"/>
  <c r="W102" i="498" s="1"/>
  <c r="V85" i="498"/>
  <c r="W85" i="498" s="1"/>
  <c r="V81" i="498"/>
  <c r="W81" i="498" s="1"/>
  <c r="V50" i="498"/>
  <c r="W50" i="498" s="1"/>
  <c r="V235" i="498"/>
  <c r="W235" i="498" s="1"/>
  <c r="V194" i="498"/>
  <c r="W194" i="498" s="1"/>
  <c r="V134" i="498"/>
  <c r="W134" i="498" s="1"/>
  <c r="V30" i="498"/>
  <c r="W30" i="498" s="1"/>
  <c r="V239" i="498"/>
  <c r="W239" i="498" s="1"/>
  <c r="V61" i="498"/>
  <c r="W61" i="498" s="1"/>
  <c r="V141" i="498"/>
  <c r="W141" i="498" s="1"/>
  <c r="V221" i="498"/>
  <c r="W221" i="498" s="1"/>
  <c r="V133" i="498"/>
  <c r="W133" i="498" s="1"/>
  <c r="V88" i="498"/>
  <c r="W88" i="498" s="1"/>
  <c r="V79" i="498"/>
  <c r="W79" i="498" s="1"/>
  <c r="V201" i="498"/>
  <c r="W201" i="498" s="1"/>
  <c r="V193" i="498"/>
  <c r="W193" i="498" s="1"/>
  <c r="V187" i="498"/>
  <c r="W187" i="498" s="1"/>
  <c r="V156" i="498"/>
  <c r="W156" i="498" s="1"/>
  <c r="V119" i="498"/>
  <c r="W119" i="498" s="1"/>
  <c r="V117" i="498"/>
  <c r="W117" i="498" s="1"/>
  <c r="V148" i="498"/>
  <c r="W148" i="498" s="1"/>
  <c r="V89" i="498"/>
  <c r="W89" i="498" s="1"/>
  <c r="V149" i="498"/>
  <c r="W149" i="498" s="1"/>
  <c r="V146" i="498"/>
  <c r="W146" i="498" s="1"/>
  <c r="V135" i="498"/>
  <c r="W135" i="498" s="1"/>
  <c r="V130" i="498"/>
  <c r="W130" i="498" s="1"/>
  <c r="V159" i="498"/>
  <c r="W159" i="498" s="1"/>
  <c r="V92" i="498"/>
  <c r="W92" i="498" s="1"/>
  <c r="V55" i="498"/>
  <c r="W55" i="498" s="1"/>
  <c r="V26" i="498"/>
  <c r="W26" i="498" s="1"/>
  <c r="V5" i="498"/>
  <c r="W5" i="498" s="1"/>
  <c r="V237" i="498"/>
  <c r="W237" i="498" s="1"/>
  <c r="V252" i="498"/>
  <c r="W252" i="498" s="1"/>
  <c r="V40" i="498"/>
  <c r="W40" i="498" s="1"/>
  <c r="V82" i="498"/>
  <c r="W82" i="498" s="1"/>
  <c r="V214" i="498"/>
  <c r="W214" i="498" s="1"/>
  <c r="V96" i="498"/>
  <c r="W96" i="498" s="1"/>
  <c r="V177" i="498"/>
  <c r="W177" i="498" s="1"/>
  <c r="V17" i="498"/>
  <c r="W17" i="498" s="1"/>
  <c r="V262" i="498"/>
  <c r="W262" i="498" s="1"/>
  <c r="V245" i="498"/>
  <c r="W245" i="498" s="1"/>
  <c r="V32" i="498"/>
  <c r="W32" i="498" s="1"/>
  <c r="V123" i="498"/>
  <c r="W123" i="498" s="1"/>
  <c r="V97" i="498"/>
  <c r="W97" i="498" s="1"/>
  <c r="V176" i="498"/>
  <c r="W176" i="498" s="1"/>
  <c r="V137" i="498"/>
  <c r="W137" i="498" s="1"/>
  <c r="V198" i="498"/>
  <c r="W198" i="498" s="1"/>
  <c r="V205" i="498"/>
  <c r="W205" i="498" s="1"/>
  <c r="V24" i="498"/>
  <c r="W24" i="498" s="1"/>
  <c r="V4" i="498"/>
  <c r="W4" i="498" s="1"/>
  <c r="V259" i="498"/>
  <c r="W259" i="498" s="1"/>
  <c r="V14" i="498"/>
  <c r="W14" i="498" s="1"/>
  <c r="V145" i="498"/>
  <c r="W145" i="498" s="1"/>
  <c r="V59" i="498"/>
  <c r="W59" i="498" s="1"/>
  <c r="V160" i="498"/>
  <c r="W160" i="498" s="1"/>
  <c r="V168" i="498"/>
  <c r="W168" i="498" s="1"/>
  <c r="V132" i="498"/>
  <c r="W132" i="498" s="1"/>
  <c r="V165" i="498"/>
  <c r="W165" i="498" s="1"/>
  <c r="V174" i="498"/>
  <c r="W174" i="498" s="1"/>
  <c r="V179" i="498"/>
  <c r="W179" i="498" s="1"/>
  <c r="V206" i="498"/>
  <c r="W206" i="498" s="1"/>
  <c r="V144" i="498"/>
  <c r="W144" i="498" s="1"/>
  <c r="V25" i="498"/>
  <c r="W25" i="498" s="1"/>
  <c r="V34" i="498"/>
  <c r="W34" i="498" s="1"/>
  <c r="V217" i="498"/>
  <c r="W217" i="498" s="1"/>
  <c r="V64" i="498"/>
  <c r="W64" i="498" s="1"/>
  <c r="V60" i="498"/>
  <c r="W60" i="498" s="1"/>
  <c r="V21" i="498"/>
  <c r="W21" i="498" s="1"/>
  <c r="V63" i="498"/>
  <c r="W63" i="498" s="1"/>
  <c r="V36" i="498"/>
  <c r="W36" i="498" s="1"/>
  <c r="V87" i="498"/>
  <c r="W87" i="498" s="1"/>
  <c r="V175" i="498"/>
  <c r="W175" i="498" s="1"/>
  <c r="V84" i="498"/>
  <c r="W84" i="498" s="1"/>
  <c r="V170" i="498"/>
  <c r="W170" i="498" s="1"/>
  <c r="V242" i="498"/>
  <c r="W242" i="498" s="1"/>
  <c r="V13" i="498"/>
  <c r="W13" i="498" s="1"/>
  <c r="V167" i="498"/>
  <c r="W167" i="498" s="1"/>
  <c r="V223" i="498"/>
  <c r="W223" i="498" s="1"/>
  <c r="V136" i="498"/>
  <c r="W136" i="498" s="1"/>
  <c r="V53" i="498"/>
  <c r="W53" i="498" s="1"/>
  <c r="V186" i="498"/>
  <c r="W186" i="498" s="1"/>
  <c r="V104" i="498"/>
  <c r="W104" i="498" s="1"/>
  <c r="V47" i="498"/>
  <c r="W47" i="498" s="1"/>
  <c r="V45" i="498"/>
  <c r="W45" i="498" s="1"/>
  <c r="V46" i="498"/>
  <c r="W46" i="498" s="1"/>
  <c r="V254" i="498"/>
  <c r="W254" i="498" s="1"/>
  <c r="V225" i="498"/>
  <c r="W225" i="498" s="1"/>
  <c r="V49" i="498"/>
  <c r="W49" i="498" s="1"/>
  <c r="V73" i="498"/>
  <c r="W73" i="498" s="1"/>
  <c r="V192" i="498"/>
  <c r="W192" i="498" s="1"/>
  <c r="V35" i="498"/>
  <c r="W35" i="498" s="1"/>
  <c r="V140" i="498"/>
  <c r="W140" i="498" s="1"/>
  <c r="V80" i="498"/>
  <c r="W80" i="498" s="1"/>
  <c r="V251" i="498"/>
  <c r="W251" i="498" s="1"/>
  <c r="V39" i="498"/>
  <c r="W39" i="498" s="1"/>
  <c r="V210" i="498"/>
  <c r="W210" i="498" s="1"/>
  <c r="V139" i="498"/>
  <c r="W139" i="498" s="1"/>
  <c r="V118" i="498"/>
  <c r="W118" i="498" s="1"/>
  <c r="V124" i="498"/>
  <c r="W124" i="498" s="1"/>
  <c r="V106" i="498"/>
  <c r="W106" i="498" s="1"/>
  <c r="V263" i="498"/>
  <c r="W263" i="498" s="1"/>
  <c r="V219" i="498"/>
  <c r="W219" i="498" s="1"/>
  <c r="V65" i="498"/>
  <c r="W65" i="498" s="1"/>
  <c r="V6" i="498"/>
  <c r="W6" i="498" s="1"/>
  <c r="V238" i="498"/>
  <c r="W238" i="498" s="1"/>
  <c r="V172" i="498"/>
  <c r="W172" i="498" s="1"/>
  <c r="V153" i="498"/>
  <c r="W153" i="498" s="1"/>
  <c r="V131" i="498"/>
  <c r="W131" i="498" s="1"/>
  <c r="V142" i="498"/>
  <c r="W142" i="498" s="1"/>
  <c r="V195" i="498"/>
  <c r="W195" i="498" s="1"/>
  <c r="V236" i="498"/>
  <c r="W236" i="498" s="1"/>
  <c r="V27" i="498"/>
  <c r="W27" i="498" s="1"/>
  <c r="V56" i="498"/>
  <c r="W56" i="498" s="1"/>
  <c r="V222" i="498"/>
  <c r="W222" i="498" s="1"/>
  <c r="V212" i="498"/>
  <c r="W212" i="498" s="1"/>
  <c r="V216" i="498"/>
  <c r="W216" i="498" s="1"/>
  <c r="V264" i="498"/>
  <c r="W264" i="498" s="1"/>
  <c r="V265" i="498"/>
  <c r="W265" i="498" s="1"/>
  <c r="V266" i="498"/>
  <c r="W266" i="498" s="1"/>
  <c r="V267" i="498"/>
  <c r="W267" i="498" s="1"/>
  <c r="V268" i="498"/>
  <c r="W268" i="498" s="1"/>
  <c r="V261" i="498"/>
  <c r="W261" i="498" s="1"/>
  <c r="R269" i="498"/>
  <c r="U269" i="498"/>
  <c r="F269" i="498"/>
  <c r="E198" i="497"/>
  <c r="T198" i="497"/>
  <c r="S198" i="497"/>
  <c r="R198" i="497"/>
  <c r="R199" i="497" s="1"/>
  <c r="Q198" i="497"/>
  <c r="P198" i="497"/>
  <c r="O198" i="497"/>
  <c r="N198" i="497"/>
  <c r="M198" i="497"/>
  <c r="K198" i="497"/>
  <c r="J198" i="497"/>
  <c r="I198" i="497"/>
  <c r="H198" i="497"/>
  <c r="G198" i="497"/>
  <c r="F198" i="497"/>
  <c r="U193" i="497"/>
  <c r="U189" i="497"/>
  <c r="U188" i="497"/>
  <c r="U187" i="497"/>
  <c r="U183" i="497"/>
  <c r="U182" i="497"/>
  <c r="U181" i="497"/>
  <c r="U179" i="497"/>
  <c r="U172" i="497"/>
  <c r="U168" i="497"/>
  <c r="U159" i="497"/>
  <c r="U164" i="497"/>
  <c r="U155" i="497"/>
  <c r="U151" i="497"/>
  <c r="U149" i="497"/>
  <c r="U145" i="497"/>
  <c r="U144" i="497"/>
  <c r="U142" i="497"/>
  <c r="U136" i="497"/>
  <c r="U135" i="497"/>
  <c r="U129" i="497"/>
  <c r="U128" i="497"/>
  <c r="U127" i="497"/>
  <c r="U125" i="497"/>
  <c r="U116" i="497"/>
  <c r="U115" i="497"/>
  <c r="U112" i="497"/>
  <c r="U107" i="497"/>
  <c r="U101" i="497"/>
  <c r="U88" i="497"/>
  <c r="U86" i="497"/>
  <c r="U83" i="497"/>
  <c r="U82" i="497"/>
  <c r="U195" i="497"/>
  <c r="U77" i="497"/>
  <c r="U75" i="497"/>
  <c r="U74" i="497"/>
  <c r="U66" i="497"/>
  <c r="U63" i="497"/>
  <c r="U62" i="497"/>
  <c r="U56" i="497"/>
  <c r="U54" i="497"/>
  <c r="U46" i="497"/>
  <c r="U45" i="497"/>
  <c r="U27" i="497"/>
  <c r="U17" i="497"/>
  <c r="U8" i="497"/>
  <c r="U3" i="497"/>
  <c r="U2" i="497"/>
  <c r="U194" i="497"/>
  <c r="U192" i="497"/>
  <c r="U190" i="497"/>
  <c r="U191" i="497"/>
  <c r="U186" i="497"/>
  <c r="U185" i="497"/>
  <c r="U184" i="497"/>
  <c r="U180" i="497"/>
  <c r="U178" i="497"/>
  <c r="U177" i="497"/>
  <c r="U176" i="497"/>
  <c r="U175" i="497"/>
  <c r="L174" i="497"/>
  <c r="U174" i="497" s="1"/>
  <c r="U173" i="497"/>
  <c r="U171" i="497"/>
  <c r="U170" i="497"/>
  <c r="U169" i="497"/>
  <c r="U167" i="497"/>
  <c r="U166" i="497"/>
  <c r="U165" i="497"/>
  <c r="U163" i="497"/>
  <c r="U162" i="497"/>
  <c r="U160" i="497"/>
  <c r="U158" i="497"/>
  <c r="U157" i="497"/>
  <c r="U154" i="497"/>
  <c r="U153" i="497"/>
  <c r="U152" i="497"/>
  <c r="U150" i="497"/>
  <c r="U148" i="497"/>
  <c r="U147" i="497"/>
  <c r="U146" i="497"/>
  <c r="U143" i="497"/>
  <c r="U141" i="497"/>
  <c r="U140" i="497"/>
  <c r="U139" i="497"/>
  <c r="U138" i="497"/>
  <c r="U137" i="497"/>
  <c r="U134" i="497"/>
  <c r="U133" i="497"/>
  <c r="U132" i="497"/>
  <c r="U131" i="497"/>
  <c r="U130" i="497"/>
  <c r="U124" i="497"/>
  <c r="U123" i="497"/>
  <c r="L122" i="497"/>
  <c r="U121" i="497"/>
  <c r="U120" i="497"/>
  <c r="U119" i="497"/>
  <c r="U118" i="497"/>
  <c r="U197" i="497"/>
  <c r="U117" i="497"/>
  <c r="U114" i="497"/>
  <c r="U113" i="497"/>
  <c r="U111" i="497"/>
  <c r="U110" i="497"/>
  <c r="U108" i="497"/>
  <c r="U106" i="497"/>
  <c r="U105" i="497"/>
  <c r="U104" i="497"/>
  <c r="U103" i="497"/>
  <c r="U102" i="497"/>
  <c r="U100" i="497"/>
  <c r="U99" i="497"/>
  <c r="U98" i="497"/>
  <c r="U97" i="497"/>
  <c r="U96" i="497"/>
  <c r="U95" i="497"/>
  <c r="U94" i="497"/>
  <c r="U93" i="497"/>
  <c r="U92" i="497"/>
  <c r="U91" i="497"/>
  <c r="U90" i="497"/>
  <c r="U196" i="497"/>
  <c r="U89" i="497"/>
  <c r="U87" i="497"/>
  <c r="U85" i="497"/>
  <c r="U84" i="497"/>
  <c r="U81" i="497"/>
  <c r="U80" i="497"/>
  <c r="U79" i="497"/>
  <c r="U78" i="497"/>
  <c r="U76" i="497"/>
  <c r="U73" i="497"/>
  <c r="U72" i="497"/>
  <c r="U70" i="497"/>
  <c r="U69" i="497"/>
  <c r="L68" i="497"/>
  <c r="U68" i="497" s="1"/>
  <c r="U67" i="497"/>
  <c r="U65" i="497"/>
  <c r="U64" i="497"/>
  <c r="U61" i="497"/>
  <c r="U60" i="497"/>
  <c r="U59" i="497"/>
  <c r="U58" i="497"/>
  <c r="U57" i="497"/>
  <c r="U55" i="497"/>
  <c r="U53" i="497"/>
  <c r="U52" i="497"/>
  <c r="U50" i="497"/>
  <c r="U51" i="497"/>
  <c r="U49" i="497"/>
  <c r="U48" i="497"/>
  <c r="U47" i="497"/>
  <c r="U44" i="497"/>
  <c r="U42" i="497"/>
  <c r="U43" i="497"/>
  <c r="U41" i="497"/>
  <c r="U40" i="497"/>
  <c r="U39" i="497"/>
  <c r="U38" i="497"/>
  <c r="U37" i="497"/>
  <c r="U36" i="497"/>
  <c r="U35" i="497"/>
  <c r="U34" i="497"/>
  <c r="U33" i="497"/>
  <c r="U32" i="497"/>
  <c r="U31" i="497"/>
  <c r="U30" i="497"/>
  <c r="U29" i="497"/>
  <c r="U28" i="497"/>
  <c r="U26" i="497"/>
  <c r="U25" i="497"/>
  <c r="U24" i="497"/>
  <c r="U23" i="497"/>
  <c r="U19" i="497"/>
  <c r="U21" i="497"/>
  <c r="U20" i="497"/>
  <c r="U18" i="497"/>
  <c r="U16" i="497"/>
  <c r="U14" i="497"/>
  <c r="U11" i="497"/>
  <c r="U12" i="497"/>
  <c r="U13" i="497"/>
  <c r="U10" i="497"/>
  <c r="U9" i="497"/>
  <c r="U7" i="497"/>
  <c r="U6" i="497"/>
  <c r="U5" i="497"/>
  <c r="U4" i="497"/>
  <c r="W3" i="496"/>
  <c r="W4" i="496"/>
  <c r="W5" i="496"/>
  <c r="W6" i="496"/>
  <c r="W7" i="496"/>
  <c r="W8" i="496"/>
  <c r="W9" i="496"/>
  <c r="W10" i="496"/>
  <c r="W11" i="496"/>
  <c r="W12" i="496"/>
  <c r="W13" i="496"/>
  <c r="W14" i="496"/>
  <c r="W15" i="496"/>
  <c r="W16" i="496"/>
  <c r="W17" i="496"/>
  <c r="W18" i="496"/>
  <c r="W19" i="496"/>
  <c r="W20" i="496"/>
  <c r="W21" i="496"/>
  <c r="W22" i="496"/>
  <c r="W23" i="496"/>
  <c r="W24" i="496"/>
  <c r="W25" i="496"/>
  <c r="W26" i="496"/>
  <c r="W27" i="496"/>
  <c r="W28" i="496"/>
  <c r="W29" i="496"/>
  <c r="W30" i="496"/>
  <c r="W31" i="496"/>
  <c r="W32" i="496"/>
  <c r="W33" i="496"/>
  <c r="W34" i="496"/>
  <c r="W35" i="496"/>
  <c r="W36" i="496"/>
  <c r="W37" i="496"/>
  <c r="W38" i="496"/>
  <c r="W39" i="496"/>
  <c r="W40" i="496"/>
  <c r="W41" i="496"/>
  <c r="W42" i="496"/>
  <c r="W43" i="496"/>
  <c r="W44" i="496"/>
  <c r="W45" i="496"/>
  <c r="W46" i="496"/>
  <c r="W47" i="496"/>
  <c r="W48" i="496"/>
  <c r="W49" i="496"/>
  <c r="W50" i="496"/>
  <c r="W51" i="496"/>
  <c r="W52" i="496"/>
  <c r="W53" i="496"/>
  <c r="W54" i="496"/>
  <c r="W55" i="496"/>
  <c r="W56" i="496"/>
  <c r="W57" i="496"/>
  <c r="W58" i="496"/>
  <c r="W59" i="496"/>
  <c r="W60" i="496"/>
  <c r="W61" i="496"/>
  <c r="W62" i="496"/>
  <c r="W63" i="496"/>
  <c r="W64" i="496"/>
  <c r="W65" i="496"/>
  <c r="W66" i="496"/>
  <c r="W67" i="496"/>
  <c r="W68" i="496"/>
  <c r="W69" i="496"/>
  <c r="W70" i="496"/>
  <c r="W71" i="496"/>
  <c r="W72" i="496"/>
  <c r="W73" i="496"/>
  <c r="W74" i="496"/>
  <c r="W75" i="496"/>
  <c r="W76" i="496"/>
  <c r="W77" i="496"/>
  <c r="W78" i="496"/>
  <c r="W79" i="496"/>
  <c r="W80" i="496"/>
  <c r="W81" i="496"/>
  <c r="W82" i="496"/>
  <c r="W83" i="496"/>
  <c r="W84" i="496"/>
  <c r="W85" i="496"/>
  <c r="W86" i="496"/>
  <c r="W87" i="496"/>
  <c r="W88" i="496"/>
  <c r="W89" i="496"/>
  <c r="W90" i="496"/>
  <c r="W91" i="496"/>
  <c r="W92" i="496"/>
  <c r="W93" i="496"/>
  <c r="W94" i="496"/>
  <c r="W95" i="496"/>
  <c r="W96" i="496"/>
  <c r="W97" i="496"/>
  <c r="W98" i="496"/>
  <c r="W99" i="496"/>
  <c r="W100" i="496"/>
  <c r="W101" i="496"/>
  <c r="W102" i="496"/>
  <c r="W103" i="496"/>
  <c r="W104" i="496"/>
  <c r="W105" i="496"/>
  <c r="W106" i="496"/>
  <c r="W107" i="496"/>
  <c r="W108" i="496"/>
  <c r="W109" i="496"/>
  <c r="W110" i="496"/>
  <c r="W111" i="496"/>
  <c r="W112" i="496"/>
  <c r="W113" i="496"/>
  <c r="W114" i="496"/>
  <c r="W115" i="496"/>
  <c r="W116" i="496"/>
  <c r="W117" i="496"/>
  <c r="W118" i="496"/>
  <c r="W119" i="496"/>
  <c r="W120" i="496"/>
  <c r="W121" i="496"/>
  <c r="W122" i="496"/>
  <c r="W123" i="496"/>
  <c r="W124" i="496"/>
  <c r="W125" i="496"/>
  <c r="W126" i="496"/>
  <c r="W127" i="496"/>
  <c r="W128" i="496"/>
  <c r="W129" i="496"/>
  <c r="W130" i="496"/>
  <c r="W131" i="496"/>
  <c r="W132" i="496"/>
  <c r="W133" i="496"/>
  <c r="W134" i="496"/>
  <c r="W135" i="496"/>
  <c r="W136" i="496"/>
  <c r="W137" i="496"/>
  <c r="W138" i="496"/>
  <c r="W139" i="496"/>
  <c r="W140" i="496"/>
  <c r="W141" i="496"/>
  <c r="W142" i="496"/>
  <c r="W143" i="496"/>
  <c r="W144" i="496"/>
  <c r="W145" i="496"/>
  <c r="W146" i="496"/>
  <c r="W147" i="496"/>
  <c r="W148" i="496"/>
  <c r="W149" i="496"/>
  <c r="W150" i="496"/>
  <c r="W151" i="496"/>
  <c r="W152" i="496"/>
  <c r="W153" i="496"/>
  <c r="W154" i="496"/>
  <c r="W155" i="496"/>
  <c r="W156" i="496"/>
  <c r="W157" i="496"/>
  <c r="W158" i="496"/>
  <c r="W159" i="496"/>
  <c r="W160" i="496"/>
  <c r="W161" i="496"/>
  <c r="W162" i="496"/>
  <c r="W163" i="496"/>
  <c r="W164" i="496"/>
  <c r="W165" i="496"/>
  <c r="W166" i="496"/>
  <c r="W167" i="496"/>
  <c r="W168" i="496"/>
  <c r="W169" i="496"/>
  <c r="W170" i="496"/>
  <c r="W171" i="496"/>
  <c r="W172" i="496"/>
  <c r="W173" i="496"/>
  <c r="W174" i="496"/>
  <c r="W175" i="496"/>
  <c r="W176" i="496"/>
  <c r="W177" i="496"/>
  <c r="W178" i="496"/>
  <c r="W179" i="496"/>
  <c r="W180" i="496"/>
  <c r="W181" i="496"/>
  <c r="W182" i="496"/>
  <c r="W183" i="496"/>
  <c r="W184" i="496"/>
  <c r="W185" i="496"/>
  <c r="W186" i="496"/>
  <c r="W187" i="496"/>
  <c r="W188" i="496"/>
  <c r="W189" i="496"/>
  <c r="W190" i="496"/>
  <c r="W191" i="496"/>
  <c r="W192" i="496"/>
  <c r="W193" i="496"/>
  <c r="W194" i="496"/>
  <c r="W195" i="496"/>
  <c r="W196" i="496"/>
  <c r="W197" i="496"/>
  <c r="W198" i="496"/>
  <c r="W199" i="496"/>
  <c r="W200" i="496"/>
  <c r="W201" i="496"/>
  <c r="W202" i="496"/>
  <c r="W203" i="496"/>
  <c r="W204" i="496"/>
  <c r="W205" i="496"/>
  <c r="W206" i="496"/>
  <c r="W207" i="496"/>
  <c r="W208" i="496"/>
  <c r="W209" i="496"/>
  <c r="W210" i="496"/>
  <c r="W211" i="496"/>
  <c r="W212" i="496"/>
  <c r="W213" i="496"/>
  <c r="W214" i="496"/>
  <c r="W215" i="496"/>
  <c r="W216" i="496"/>
  <c r="W217" i="496"/>
  <c r="W218" i="496"/>
  <c r="W219" i="496"/>
  <c r="W220" i="496"/>
  <c r="W221" i="496"/>
  <c r="W222" i="496"/>
  <c r="W223" i="496"/>
  <c r="W224" i="496"/>
  <c r="W225" i="496"/>
  <c r="W226" i="496"/>
  <c r="W227" i="496"/>
  <c r="W228" i="496"/>
  <c r="W229" i="496"/>
  <c r="W230" i="496"/>
  <c r="W231" i="496"/>
  <c r="W2" i="496"/>
  <c r="T232" i="496"/>
  <c r="S232" i="496"/>
  <c r="R232" i="496"/>
  <c r="R233" i="496" s="1"/>
  <c r="P232" i="496"/>
  <c r="Q232" i="496"/>
  <c r="O232" i="496"/>
  <c r="N232" i="496"/>
  <c r="M232" i="496"/>
  <c r="K232" i="496"/>
  <c r="J232" i="496"/>
  <c r="I232" i="496"/>
  <c r="H232" i="496"/>
  <c r="G232" i="496"/>
  <c r="F232" i="496"/>
  <c r="E232" i="496"/>
  <c r="U227" i="496"/>
  <c r="U222" i="496"/>
  <c r="U220" i="496"/>
  <c r="U219" i="496"/>
  <c r="U214" i="496"/>
  <c r="U213" i="496"/>
  <c r="U212" i="496"/>
  <c r="U210" i="496"/>
  <c r="U200" i="496"/>
  <c r="U196" i="496"/>
  <c r="U188" i="496"/>
  <c r="U192" i="496"/>
  <c r="U184" i="496"/>
  <c r="U180" i="496"/>
  <c r="U178" i="496"/>
  <c r="U174" i="496"/>
  <c r="U173" i="496"/>
  <c r="U172" i="496"/>
  <c r="U170" i="496"/>
  <c r="U166" i="496"/>
  <c r="U162" i="496"/>
  <c r="U161" i="496"/>
  <c r="U160" i="496"/>
  <c r="U159" i="496"/>
  <c r="U153" i="496"/>
  <c r="U152" i="496"/>
  <c r="U151" i="496"/>
  <c r="U149" i="496"/>
  <c r="U139" i="496"/>
  <c r="U138" i="496"/>
  <c r="U134" i="496"/>
  <c r="U133" i="496"/>
  <c r="U127" i="496"/>
  <c r="U126" i="496"/>
  <c r="U119" i="496"/>
  <c r="U101" i="496"/>
  <c r="U99" i="496"/>
  <c r="U95" i="496"/>
  <c r="U94" i="496"/>
  <c r="U229" i="496"/>
  <c r="U89" i="496"/>
  <c r="U87" i="496"/>
  <c r="U86" i="496"/>
  <c r="U80" i="496"/>
  <c r="U75" i="496"/>
  <c r="U70" i="496"/>
  <c r="U69" i="496"/>
  <c r="U62" i="496"/>
  <c r="U60" i="496"/>
  <c r="U51" i="496"/>
  <c r="U50" i="496"/>
  <c r="U30" i="496"/>
  <c r="U18" i="496"/>
  <c r="U16" i="496"/>
  <c r="U9" i="496"/>
  <c r="U3" i="496"/>
  <c r="U2" i="496"/>
  <c r="U228" i="496"/>
  <c r="U226" i="496"/>
  <c r="U225" i="496"/>
  <c r="U223" i="496"/>
  <c r="U221" i="496"/>
  <c r="U224" i="496"/>
  <c r="U218" i="496"/>
  <c r="U217" i="496"/>
  <c r="U216" i="496"/>
  <c r="U215" i="496"/>
  <c r="U211" i="496"/>
  <c r="U209" i="496"/>
  <c r="U208" i="496"/>
  <c r="U206" i="496"/>
  <c r="U204" i="496"/>
  <c r="U203" i="496"/>
  <c r="L202" i="496"/>
  <c r="U202" i="496" s="1"/>
  <c r="U201" i="496"/>
  <c r="U199" i="496"/>
  <c r="U198" i="496"/>
  <c r="U197" i="496"/>
  <c r="U195" i="496"/>
  <c r="U194" i="496"/>
  <c r="U193" i="496"/>
  <c r="U190" i="496"/>
  <c r="U189" i="496"/>
  <c r="U187" i="496"/>
  <c r="U186" i="496"/>
  <c r="U185" i="496"/>
  <c r="U183" i="496"/>
  <c r="U182" i="496"/>
  <c r="U181" i="496"/>
  <c r="U179" i="496"/>
  <c r="U177" i="496"/>
  <c r="U176" i="496"/>
  <c r="U175" i="496"/>
  <c r="U171" i="496"/>
  <c r="U169" i="496"/>
  <c r="U167" i="496"/>
  <c r="U165" i="496"/>
  <c r="U164" i="496"/>
  <c r="U163" i="496"/>
  <c r="U158" i="496"/>
  <c r="U157" i="496"/>
  <c r="U156" i="496"/>
  <c r="U155" i="496"/>
  <c r="U154" i="496"/>
  <c r="U148" i="496"/>
  <c r="U147" i="496"/>
  <c r="L146" i="496"/>
  <c r="U146" i="496" s="1"/>
  <c r="U144" i="496"/>
  <c r="U143" i="496"/>
  <c r="U142" i="496"/>
  <c r="U141" i="496"/>
  <c r="U231" i="496"/>
  <c r="U140" i="496"/>
  <c r="U137" i="496"/>
  <c r="U136" i="496"/>
  <c r="U135" i="496"/>
  <c r="U132" i="496"/>
  <c r="U130" i="496"/>
  <c r="U129" i="496"/>
  <c r="U128" i="496"/>
  <c r="U125" i="496"/>
  <c r="U124" i="496"/>
  <c r="U123" i="496"/>
  <c r="U121" i="496"/>
  <c r="U120" i="496"/>
  <c r="U118" i="496"/>
  <c r="U117" i="496"/>
  <c r="U116" i="496"/>
  <c r="U115" i="496"/>
  <c r="U113" i="496"/>
  <c r="U112" i="496"/>
  <c r="U111" i="496"/>
  <c r="U110" i="496"/>
  <c r="U109" i="496"/>
  <c r="U108" i="496"/>
  <c r="U107" i="496"/>
  <c r="U106" i="496"/>
  <c r="U105" i="496"/>
  <c r="U104" i="496"/>
  <c r="U230" i="496"/>
  <c r="U103" i="496"/>
  <c r="U102" i="496"/>
  <c r="U100" i="496"/>
  <c r="U98" i="496"/>
  <c r="U97" i="496"/>
  <c r="U96" i="496"/>
  <c r="U93" i="496"/>
  <c r="U92" i="496"/>
  <c r="U91" i="496"/>
  <c r="U90" i="496"/>
  <c r="U88" i="496"/>
  <c r="U85" i="496"/>
  <c r="U84" i="496"/>
  <c r="U83" i="496"/>
  <c r="U81" i="496"/>
  <c r="U79" i="496"/>
  <c r="L78" i="496"/>
  <c r="U78" i="496" s="1"/>
  <c r="U77" i="496"/>
  <c r="U76" i="496"/>
  <c r="U74" i="496"/>
  <c r="U73" i="496"/>
  <c r="U72" i="496"/>
  <c r="U71" i="496"/>
  <c r="U68" i="496"/>
  <c r="U67" i="496"/>
  <c r="U66" i="496"/>
  <c r="U64" i="496"/>
  <c r="U65" i="496"/>
  <c r="U63" i="496"/>
  <c r="U61" i="496"/>
  <c r="U59" i="496"/>
  <c r="U58" i="496"/>
  <c r="U56" i="496"/>
  <c r="U57" i="496"/>
  <c r="U55" i="496"/>
  <c r="U54" i="496"/>
  <c r="U53" i="496"/>
  <c r="U52" i="496"/>
  <c r="U48" i="496"/>
  <c r="U46" i="496"/>
  <c r="U47" i="496"/>
  <c r="U45" i="496"/>
  <c r="U44" i="496"/>
  <c r="U43" i="496"/>
  <c r="U42" i="496"/>
  <c r="U41" i="496"/>
  <c r="U40" i="496"/>
  <c r="U39" i="496"/>
  <c r="U38" i="496"/>
  <c r="U37" i="496"/>
  <c r="U36" i="496"/>
  <c r="U35" i="496"/>
  <c r="U34" i="496"/>
  <c r="U33" i="496"/>
  <c r="U32" i="496"/>
  <c r="U31" i="496"/>
  <c r="U29" i="496"/>
  <c r="U28" i="496"/>
  <c r="U27" i="496"/>
  <c r="U25" i="496"/>
  <c r="U24" i="496"/>
  <c r="U20" i="496"/>
  <c r="U22" i="496"/>
  <c r="U21" i="496"/>
  <c r="U19" i="496"/>
  <c r="U17" i="496"/>
  <c r="U15" i="496"/>
  <c r="U12" i="496"/>
  <c r="U13" i="496"/>
  <c r="U14" i="496"/>
  <c r="U11" i="496"/>
  <c r="U10" i="496"/>
  <c r="U8" i="496"/>
  <c r="U7" i="496"/>
  <c r="U6" i="496"/>
  <c r="U4" i="496"/>
  <c r="K198" i="504" l="1"/>
  <c r="N2" i="504"/>
  <c r="V198" i="501"/>
  <c r="W192" i="501"/>
  <c r="K265" i="503"/>
  <c r="N2" i="503"/>
  <c r="V269" i="498"/>
  <c r="L198" i="497"/>
  <c r="U122" i="497"/>
  <c r="U198" i="497" s="1"/>
  <c r="U232" i="496"/>
  <c r="L232" i="496"/>
  <c r="Q230" i="495"/>
  <c r="R230" i="495" s="1"/>
  <c r="R232" i="495" s="1"/>
  <c r="Q231" i="495"/>
  <c r="Q229" i="495"/>
  <c r="R3" i="495"/>
  <c r="R4" i="495"/>
  <c r="R5" i="495"/>
  <c r="R6" i="495"/>
  <c r="R7" i="495"/>
  <c r="R8" i="495"/>
  <c r="R9" i="495"/>
  <c r="R10" i="495"/>
  <c r="R11" i="495"/>
  <c r="R12" i="495"/>
  <c r="R13" i="495"/>
  <c r="R14" i="495"/>
  <c r="R15" i="495"/>
  <c r="R16" i="495"/>
  <c r="R17" i="495"/>
  <c r="R18" i="495"/>
  <c r="R19" i="495"/>
  <c r="R20" i="495"/>
  <c r="R21" i="495"/>
  <c r="R22" i="495"/>
  <c r="R23" i="495"/>
  <c r="R24" i="495"/>
  <c r="R25" i="495"/>
  <c r="R26" i="495"/>
  <c r="R27" i="495"/>
  <c r="R28" i="495"/>
  <c r="R29" i="495"/>
  <c r="R30" i="495"/>
  <c r="R31" i="495"/>
  <c r="R32" i="495"/>
  <c r="R33" i="495"/>
  <c r="R34" i="495"/>
  <c r="R35" i="495"/>
  <c r="R36" i="495"/>
  <c r="R37" i="495"/>
  <c r="R38" i="495"/>
  <c r="R39" i="495"/>
  <c r="R40" i="495"/>
  <c r="R41" i="495"/>
  <c r="R42" i="495"/>
  <c r="R43" i="495"/>
  <c r="R44" i="495"/>
  <c r="R45" i="495"/>
  <c r="R46" i="495"/>
  <c r="R47" i="495"/>
  <c r="R48" i="495"/>
  <c r="R49" i="495"/>
  <c r="R50" i="495"/>
  <c r="R51" i="495"/>
  <c r="R52" i="495"/>
  <c r="R53" i="495"/>
  <c r="R54" i="495"/>
  <c r="R55" i="495"/>
  <c r="R56" i="495"/>
  <c r="R57" i="495"/>
  <c r="R58" i="495"/>
  <c r="R59" i="495"/>
  <c r="R60" i="495"/>
  <c r="R61" i="495"/>
  <c r="R62" i="495"/>
  <c r="R63" i="495"/>
  <c r="R64" i="495"/>
  <c r="R65" i="495"/>
  <c r="R66" i="495"/>
  <c r="R67" i="495"/>
  <c r="R68" i="495"/>
  <c r="R69" i="495"/>
  <c r="R70" i="495"/>
  <c r="R71" i="495"/>
  <c r="R72" i="495"/>
  <c r="R73" i="495"/>
  <c r="R74" i="495"/>
  <c r="R75" i="495"/>
  <c r="R76" i="495"/>
  <c r="R77" i="495"/>
  <c r="R78" i="495"/>
  <c r="R79" i="495"/>
  <c r="R80" i="495"/>
  <c r="R81" i="495"/>
  <c r="R82" i="495"/>
  <c r="R83" i="495"/>
  <c r="R84" i="495"/>
  <c r="R85" i="495"/>
  <c r="R86" i="495"/>
  <c r="R87" i="495"/>
  <c r="R88" i="495"/>
  <c r="R89" i="495"/>
  <c r="R90" i="495"/>
  <c r="R91" i="495"/>
  <c r="R92" i="495"/>
  <c r="R93" i="495"/>
  <c r="R94" i="495"/>
  <c r="R95" i="495"/>
  <c r="R96" i="495"/>
  <c r="R97" i="495"/>
  <c r="R98" i="495"/>
  <c r="R99" i="495"/>
  <c r="R100" i="495"/>
  <c r="R101" i="495"/>
  <c r="R102" i="495"/>
  <c r="R103" i="495"/>
  <c r="R104" i="495"/>
  <c r="R105" i="495"/>
  <c r="R106" i="495"/>
  <c r="R107" i="495"/>
  <c r="R108" i="495"/>
  <c r="R109" i="495"/>
  <c r="R110" i="495"/>
  <c r="R111" i="495"/>
  <c r="R112" i="495"/>
  <c r="R113" i="495"/>
  <c r="R114" i="495"/>
  <c r="R115" i="495"/>
  <c r="R116" i="495"/>
  <c r="R117" i="495"/>
  <c r="R118" i="495"/>
  <c r="R119" i="495"/>
  <c r="R120" i="495"/>
  <c r="R121" i="495"/>
  <c r="R122" i="495"/>
  <c r="R123" i="495"/>
  <c r="R124" i="495"/>
  <c r="R125" i="495"/>
  <c r="R126" i="495"/>
  <c r="R127" i="495"/>
  <c r="R128" i="495"/>
  <c r="R129" i="495"/>
  <c r="R130" i="495"/>
  <c r="R131" i="495"/>
  <c r="R132" i="495"/>
  <c r="R133" i="495"/>
  <c r="R134" i="495"/>
  <c r="R135" i="495"/>
  <c r="R136" i="495"/>
  <c r="R137" i="495"/>
  <c r="R138" i="495"/>
  <c r="R139" i="495"/>
  <c r="R140" i="495"/>
  <c r="R141" i="495"/>
  <c r="R142" i="495"/>
  <c r="R143" i="495"/>
  <c r="R144" i="495"/>
  <c r="R145" i="495"/>
  <c r="R146" i="495"/>
  <c r="R147" i="495"/>
  <c r="R148" i="495"/>
  <c r="R149" i="495"/>
  <c r="R150" i="495"/>
  <c r="R151" i="495"/>
  <c r="R152" i="495"/>
  <c r="R153" i="495"/>
  <c r="R154" i="495"/>
  <c r="R155" i="495"/>
  <c r="R156" i="495"/>
  <c r="R157" i="495"/>
  <c r="R158" i="495"/>
  <c r="R159" i="495"/>
  <c r="R160" i="495"/>
  <c r="R161" i="495"/>
  <c r="R162" i="495"/>
  <c r="R163" i="495"/>
  <c r="R164" i="495"/>
  <c r="R165" i="495"/>
  <c r="R166" i="495"/>
  <c r="R167" i="495"/>
  <c r="R168" i="495"/>
  <c r="R169" i="495"/>
  <c r="R170" i="495"/>
  <c r="R171" i="495"/>
  <c r="R172" i="495"/>
  <c r="R173" i="495"/>
  <c r="R174" i="495"/>
  <c r="R175" i="495"/>
  <c r="R176" i="495"/>
  <c r="R177" i="495"/>
  <c r="R178" i="495"/>
  <c r="R179" i="495"/>
  <c r="R180" i="495"/>
  <c r="R181" i="495"/>
  <c r="R182" i="495"/>
  <c r="R183" i="495"/>
  <c r="R184" i="495"/>
  <c r="R185" i="495"/>
  <c r="R186" i="495"/>
  <c r="R187" i="495"/>
  <c r="R188" i="495"/>
  <c r="R189" i="495"/>
  <c r="R190" i="495"/>
  <c r="R191" i="495"/>
  <c r="R192" i="495"/>
  <c r="R193" i="495"/>
  <c r="R194" i="495"/>
  <c r="R195" i="495"/>
  <c r="R196" i="495"/>
  <c r="R197" i="495"/>
  <c r="R198" i="495"/>
  <c r="R199" i="495"/>
  <c r="R200" i="495"/>
  <c r="R201" i="495"/>
  <c r="R202" i="495"/>
  <c r="R203" i="495"/>
  <c r="R204" i="495"/>
  <c r="R205" i="495"/>
  <c r="R206" i="495"/>
  <c r="R207" i="495"/>
  <c r="R208" i="495"/>
  <c r="R209" i="495"/>
  <c r="R210" i="495"/>
  <c r="R211" i="495"/>
  <c r="R212" i="495"/>
  <c r="R213" i="495"/>
  <c r="R214" i="495"/>
  <c r="R215" i="495"/>
  <c r="R216" i="495"/>
  <c r="R217" i="495"/>
  <c r="R218" i="495"/>
  <c r="R219" i="495"/>
  <c r="R220" i="495"/>
  <c r="R221" i="495"/>
  <c r="R222" i="495"/>
  <c r="R223" i="495"/>
  <c r="R224" i="495"/>
  <c r="R225" i="495"/>
  <c r="R226" i="495"/>
  <c r="R227" i="495"/>
  <c r="R228" i="495"/>
  <c r="R229" i="495"/>
  <c r="R231" i="495"/>
  <c r="R2" i="495"/>
  <c r="Q15" i="495"/>
  <c r="Q17" i="495"/>
  <c r="Q31" i="495"/>
  <c r="Q33" i="495"/>
  <c r="Q47" i="495"/>
  <c r="Q49" i="495"/>
  <c r="Q63" i="495"/>
  <c r="Q65" i="495"/>
  <c r="Q79" i="495"/>
  <c r="Q81" i="495"/>
  <c r="Q95" i="495"/>
  <c r="Q97" i="495"/>
  <c r="Q111" i="495"/>
  <c r="Q113" i="495"/>
  <c r="Q127" i="495"/>
  <c r="Q129" i="495"/>
  <c r="Q143" i="495"/>
  <c r="Q145" i="495"/>
  <c r="Q159" i="495"/>
  <c r="Q161" i="495"/>
  <c r="Q175" i="495"/>
  <c r="Q177" i="495"/>
  <c r="Q191" i="495"/>
  <c r="Q193" i="495"/>
  <c r="Q207" i="495"/>
  <c r="Q209" i="495"/>
  <c r="Q223" i="495"/>
  <c r="Q225" i="495"/>
  <c r="L232" i="495"/>
  <c r="M3" i="495"/>
  <c r="M4" i="495"/>
  <c r="M5" i="495"/>
  <c r="M6" i="495"/>
  <c r="M7" i="495"/>
  <c r="M8" i="495"/>
  <c r="M9" i="495"/>
  <c r="M10" i="495"/>
  <c r="M11" i="495"/>
  <c r="M12" i="495"/>
  <c r="M13" i="495"/>
  <c r="M14" i="495"/>
  <c r="M15" i="495"/>
  <c r="M16" i="495"/>
  <c r="M17" i="495"/>
  <c r="M18" i="495"/>
  <c r="M19" i="495"/>
  <c r="M20" i="495"/>
  <c r="M21" i="495"/>
  <c r="M22" i="495"/>
  <c r="M23" i="495"/>
  <c r="M24" i="495"/>
  <c r="M25" i="495"/>
  <c r="M26" i="495"/>
  <c r="M27" i="495"/>
  <c r="M28" i="495"/>
  <c r="M29" i="495"/>
  <c r="M30" i="495"/>
  <c r="M31" i="495"/>
  <c r="M32" i="495"/>
  <c r="M33" i="495"/>
  <c r="M34" i="495"/>
  <c r="M35" i="495"/>
  <c r="M36" i="495"/>
  <c r="M37" i="495"/>
  <c r="M38" i="495"/>
  <c r="M39" i="495"/>
  <c r="M40" i="495"/>
  <c r="M41" i="495"/>
  <c r="M42" i="495"/>
  <c r="M43" i="495"/>
  <c r="M44" i="495"/>
  <c r="M45" i="495"/>
  <c r="M46" i="495"/>
  <c r="M47" i="495"/>
  <c r="M48" i="495"/>
  <c r="M49" i="495"/>
  <c r="M50" i="495"/>
  <c r="M51" i="495"/>
  <c r="M52" i="495"/>
  <c r="M53" i="495"/>
  <c r="M54" i="495"/>
  <c r="M55" i="495"/>
  <c r="M56" i="495"/>
  <c r="M57" i="495"/>
  <c r="M58" i="495"/>
  <c r="M59" i="495"/>
  <c r="M60" i="495"/>
  <c r="M61" i="495"/>
  <c r="M62" i="495"/>
  <c r="M63" i="495"/>
  <c r="M64" i="495"/>
  <c r="M65" i="495"/>
  <c r="M66" i="495"/>
  <c r="M67" i="495"/>
  <c r="M68" i="495"/>
  <c r="M69" i="495"/>
  <c r="M70" i="495"/>
  <c r="M71" i="495"/>
  <c r="M72" i="495"/>
  <c r="M73" i="495"/>
  <c r="M74" i="495"/>
  <c r="M75" i="495"/>
  <c r="M76" i="495"/>
  <c r="M77" i="495"/>
  <c r="M78" i="495"/>
  <c r="M79" i="495"/>
  <c r="M80" i="495"/>
  <c r="M81" i="495"/>
  <c r="M82" i="495"/>
  <c r="M83" i="495"/>
  <c r="M84" i="495"/>
  <c r="M85" i="495"/>
  <c r="M86" i="495"/>
  <c r="M87" i="495"/>
  <c r="M88" i="495"/>
  <c r="M89" i="495"/>
  <c r="M90" i="495"/>
  <c r="M91" i="495"/>
  <c r="M92" i="495"/>
  <c r="M93" i="495"/>
  <c r="M94" i="495"/>
  <c r="M95" i="495"/>
  <c r="M96" i="495"/>
  <c r="M97" i="495"/>
  <c r="M98" i="495"/>
  <c r="M99" i="495"/>
  <c r="M100" i="495"/>
  <c r="M101" i="495"/>
  <c r="M102" i="495"/>
  <c r="M103" i="495"/>
  <c r="M104" i="495"/>
  <c r="M105" i="495"/>
  <c r="M106" i="495"/>
  <c r="M107" i="495"/>
  <c r="M108" i="495"/>
  <c r="M109" i="495"/>
  <c r="M110" i="495"/>
  <c r="M111" i="495"/>
  <c r="M112" i="495"/>
  <c r="M113" i="495"/>
  <c r="M114" i="495"/>
  <c r="M115" i="495"/>
  <c r="M116" i="495"/>
  <c r="M117" i="495"/>
  <c r="M118" i="495"/>
  <c r="M119" i="495"/>
  <c r="M120" i="495"/>
  <c r="M121" i="495"/>
  <c r="M122" i="495"/>
  <c r="M123" i="495"/>
  <c r="M124" i="495"/>
  <c r="M125" i="495"/>
  <c r="M126" i="495"/>
  <c r="M127" i="495"/>
  <c r="M128" i="495"/>
  <c r="M129" i="495"/>
  <c r="M130" i="495"/>
  <c r="M131" i="495"/>
  <c r="M132" i="495"/>
  <c r="M133" i="495"/>
  <c r="M134" i="495"/>
  <c r="M135" i="495"/>
  <c r="M136" i="495"/>
  <c r="M137" i="495"/>
  <c r="M138" i="495"/>
  <c r="M139" i="495"/>
  <c r="M140" i="495"/>
  <c r="M141" i="495"/>
  <c r="M142" i="495"/>
  <c r="M143" i="495"/>
  <c r="M144" i="495"/>
  <c r="M145" i="495"/>
  <c r="M146" i="495"/>
  <c r="M147" i="495"/>
  <c r="M148" i="495"/>
  <c r="M149" i="495"/>
  <c r="M150" i="495"/>
  <c r="M151" i="495"/>
  <c r="M152" i="495"/>
  <c r="M153" i="495"/>
  <c r="M154" i="495"/>
  <c r="M155" i="495"/>
  <c r="M156" i="495"/>
  <c r="M157" i="495"/>
  <c r="M158" i="495"/>
  <c r="M159" i="495"/>
  <c r="M160" i="495"/>
  <c r="M161" i="495"/>
  <c r="M162" i="495"/>
  <c r="M163" i="495"/>
  <c r="M164" i="495"/>
  <c r="M165" i="495"/>
  <c r="M166" i="495"/>
  <c r="M167" i="495"/>
  <c r="M168" i="495"/>
  <c r="M169" i="495"/>
  <c r="M170" i="495"/>
  <c r="M171" i="495"/>
  <c r="M172" i="495"/>
  <c r="M173" i="495"/>
  <c r="M174" i="495"/>
  <c r="M175" i="495"/>
  <c r="M176" i="495"/>
  <c r="M177" i="495"/>
  <c r="M178" i="495"/>
  <c r="M179" i="495"/>
  <c r="M180" i="495"/>
  <c r="M181" i="495"/>
  <c r="M182" i="495"/>
  <c r="M183" i="495"/>
  <c r="M184" i="495"/>
  <c r="M185" i="495"/>
  <c r="M186" i="495"/>
  <c r="M187" i="495"/>
  <c r="M188" i="495"/>
  <c r="M189" i="495"/>
  <c r="M190" i="495"/>
  <c r="M191" i="495"/>
  <c r="M192" i="495"/>
  <c r="M193" i="495"/>
  <c r="M194" i="495"/>
  <c r="M195" i="495"/>
  <c r="M196" i="495"/>
  <c r="M197" i="495"/>
  <c r="M198" i="495"/>
  <c r="M199" i="495"/>
  <c r="M200" i="495"/>
  <c r="M201" i="495"/>
  <c r="M202" i="495"/>
  <c r="M203" i="495"/>
  <c r="M204" i="495"/>
  <c r="M205" i="495"/>
  <c r="M206" i="495"/>
  <c r="M207" i="495"/>
  <c r="M208" i="495"/>
  <c r="M209" i="495"/>
  <c r="M210" i="495"/>
  <c r="M211" i="495"/>
  <c r="M212" i="495"/>
  <c r="M213" i="495"/>
  <c r="M214" i="495"/>
  <c r="M215" i="495"/>
  <c r="M216" i="495"/>
  <c r="M217" i="495"/>
  <c r="M218" i="495"/>
  <c r="M219" i="495"/>
  <c r="M220" i="495"/>
  <c r="M221" i="495"/>
  <c r="M222" i="495"/>
  <c r="M223" i="495"/>
  <c r="M224" i="495"/>
  <c r="M225" i="495"/>
  <c r="M226" i="495"/>
  <c r="M227" i="495"/>
  <c r="M228" i="495"/>
  <c r="M229" i="495"/>
  <c r="M230" i="495"/>
  <c r="M231" i="495"/>
  <c r="M2" i="495"/>
  <c r="M232" i="495" s="1"/>
  <c r="N3" i="495"/>
  <c r="Q3" i="495" s="1"/>
  <c r="N4" i="495"/>
  <c r="Q4" i="495" s="1"/>
  <c r="N5" i="495"/>
  <c r="Q5" i="495" s="1"/>
  <c r="N6" i="495"/>
  <c r="Q6" i="495" s="1"/>
  <c r="N7" i="495"/>
  <c r="Q7" i="495" s="1"/>
  <c r="N8" i="495"/>
  <c r="Q8" i="495" s="1"/>
  <c r="N9" i="495"/>
  <c r="Q9" i="495" s="1"/>
  <c r="N10" i="495"/>
  <c r="Q10" i="495" s="1"/>
  <c r="N11" i="495"/>
  <c r="Q11" i="495" s="1"/>
  <c r="N12" i="495"/>
  <c r="Q12" i="495" s="1"/>
  <c r="N13" i="495"/>
  <c r="Q13" i="495" s="1"/>
  <c r="N14" i="495"/>
  <c r="Q14" i="495" s="1"/>
  <c r="N15" i="495"/>
  <c r="N16" i="495"/>
  <c r="Q16" i="495" s="1"/>
  <c r="N17" i="495"/>
  <c r="N18" i="495"/>
  <c r="Q18" i="495" s="1"/>
  <c r="N19" i="495"/>
  <c r="Q19" i="495" s="1"/>
  <c r="N20" i="495"/>
  <c r="Q20" i="495" s="1"/>
  <c r="N21" i="495"/>
  <c r="Q21" i="495" s="1"/>
  <c r="N22" i="495"/>
  <c r="Q22" i="495" s="1"/>
  <c r="N23" i="495"/>
  <c r="Q23" i="495" s="1"/>
  <c r="N24" i="495"/>
  <c r="Q24" i="495" s="1"/>
  <c r="N25" i="495"/>
  <c r="Q25" i="495" s="1"/>
  <c r="N26" i="495"/>
  <c r="Q26" i="495" s="1"/>
  <c r="N27" i="495"/>
  <c r="Q27" i="495" s="1"/>
  <c r="N28" i="495"/>
  <c r="Q28" i="495" s="1"/>
  <c r="N29" i="495"/>
  <c r="Q29" i="495" s="1"/>
  <c r="N30" i="495"/>
  <c r="Q30" i="495" s="1"/>
  <c r="N31" i="495"/>
  <c r="N32" i="495"/>
  <c r="Q32" i="495" s="1"/>
  <c r="N33" i="495"/>
  <c r="N34" i="495"/>
  <c r="Q34" i="495" s="1"/>
  <c r="N35" i="495"/>
  <c r="Q35" i="495" s="1"/>
  <c r="N36" i="495"/>
  <c r="Q36" i="495" s="1"/>
  <c r="N37" i="495"/>
  <c r="Q37" i="495" s="1"/>
  <c r="N38" i="495"/>
  <c r="Q38" i="495" s="1"/>
  <c r="N39" i="495"/>
  <c r="Q39" i="495" s="1"/>
  <c r="N40" i="495"/>
  <c r="Q40" i="495" s="1"/>
  <c r="N41" i="495"/>
  <c r="Q41" i="495" s="1"/>
  <c r="N42" i="495"/>
  <c r="Q42" i="495" s="1"/>
  <c r="N43" i="495"/>
  <c r="Q43" i="495" s="1"/>
  <c r="N44" i="495"/>
  <c r="Q44" i="495" s="1"/>
  <c r="N45" i="495"/>
  <c r="Q45" i="495" s="1"/>
  <c r="N46" i="495"/>
  <c r="Q46" i="495" s="1"/>
  <c r="N47" i="495"/>
  <c r="N48" i="495"/>
  <c r="Q48" i="495" s="1"/>
  <c r="N49" i="495"/>
  <c r="N50" i="495"/>
  <c r="Q50" i="495" s="1"/>
  <c r="N51" i="495"/>
  <c r="Q51" i="495" s="1"/>
  <c r="N52" i="495"/>
  <c r="Q52" i="495" s="1"/>
  <c r="N53" i="495"/>
  <c r="Q53" i="495" s="1"/>
  <c r="N54" i="495"/>
  <c r="Q54" i="495" s="1"/>
  <c r="N55" i="495"/>
  <c r="Q55" i="495" s="1"/>
  <c r="N56" i="495"/>
  <c r="Q56" i="495" s="1"/>
  <c r="N57" i="495"/>
  <c r="Q57" i="495" s="1"/>
  <c r="N58" i="495"/>
  <c r="Q58" i="495" s="1"/>
  <c r="N59" i="495"/>
  <c r="Q59" i="495" s="1"/>
  <c r="N60" i="495"/>
  <c r="Q60" i="495" s="1"/>
  <c r="N61" i="495"/>
  <c r="Q61" i="495" s="1"/>
  <c r="N62" i="495"/>
  <c r="Q62" i="495" s="1"/>
  <c r="N63" i="495"/>
  <c r="N64" i="495"/>
  <c r="Q64" i="495" s="1"/>
  <c r="N65" i="495"/>
  <c r="N66" i="495"/>
  <c r="Q66" i="495" s="1"/>
  <c r="N67" i="495"/>
  <c r="Q67" i="495" s="1"/>
  <c r="N68" i="495"/>
  <c r="Q68" i="495" s="1"/>
  <c r="N69" i="495"/>
  <c r="Q69" i="495" s="1"/>
  <c r="N70" i="495"/>
  <c r="Q70" i="495" s="1"/>
  <c r="N71" i="495"/>
  <c r="Q71" i="495" s="1"/>
  <c r="N72" i="495"/>
  <c r="Q72" i="495" s="1"/>
  <c r="N73" i="495"/>
  <c r="Q73" i="495" s="1"/>
  <c r="N74" i="495"/>
  <c r="Q74" i="495" s="1"/>
  <c r="N75" i="495"/>
  <c r="Q75" i="495" s="1"/>
  <c r="N76" i="495"/>
  <c r="Q76" i="495" s="1"/>
  <c r="N77" i="495"/>
  <c r="Q77" i="495" s="1"/>
  <c r="N78" i="495"/>
  <c r="Q78" i="495" s="1"/>
  <c r="N79" i="495"/>
  <c r="N80" i="495"/>
  <c r="Q80" i="495" s="1"/>
  <c r="N81" i="495"/>
  <c r="N82" i="495"/>
  <c r="Q82" i="495" s="1"/>
  <c r="N83" i="495"/>
  <c r="Q83" i="495" s="1"/>
  <c r="N84" i="495"/>
  <c r="Q84" i="495" s="1"/>
  <c r="N85" i="495"/>
  <c r="Q85" i="495" s="1"/>
  <c r="N86" i="495"/>
  <c r="Q86" i="495" s="1"/>
  <c r="N87" i="495"/>
  <c r="Q87" i="495" s="1"/>
  <c r="N88" i="495"/>
  <c r="Q88" i="495" s="1"/>
  <c r="N89" i="495"/>
  <c r="Q89" i="495" s="1"/>
  <c r="N90" i="495"/>
  <c r="Q90" i="495" s="1"/>
  <c r="N91" i="495"/>
  <c r="Q91" i="495" s="1"/>
  <c r="N92" i="495"/>
  <c r="Q92" i="495" s="1"/>
  <c r="N93" i="495"/>
  <c r="Q93" i="495" s="1"/>
  <c r="N94" i="495"/>
  <c r="Q94" i="495" s="1"/>
  <c r="N95" i="495"/>
  <c r="N96" i="495"/>
  <c r="Q96" i="495" s="1"/>
  <c r="N97" i="495"/>
  <c r="N98" i="495"/>
  <c r="Q98" i="495" s="1"/>
  <c r="N99" i="495"/>
  <c r="Q99" i="495" s="1"/>
  <c r="N100" i="495"/>
  <c r="Q100" i="495" s="1"/>
  <c r="N101" i="495"/>
  <c r="Q101" i="495" s="1"/>
  <c r="N102" i="495"/>
  <c r="Q102" i="495" s="1"/>
  <c r="N103" i="495"/>
  <c r="Q103" i="495" s="1"/>
  <c r="N104" i="495"/>
  <c r="Q104" i="495" s="1"/>
  <c r="N105" i="495"/>
  <c r="Q105" i="495" s="1"/>
  <c r="N106" i="495"/>
  <c r="Q106" i="495" s="1"/>
  <c r="N107" i="495"/>
  <c r="Q107" i="495" s="1"/>
  <c r="N108" i="495"/>
  <c r="Q108" i="495" s="1"/>
  <c r="N109" i="495"/>
  <c r="Q109" i="495" s="1"/>
  <c r="N110" i="495"/>
  <c r="Q110" i="495" s="1"/>
  <c r="N111" i="495"/>
  <c r="N112" i="495"/>
  <c r="Q112" i="495" s="1"/>
  <c r="N113" i="495"/>
  <c r="N114" i="495"/>
  <c r="Q114" i="495" s="1"/>
  <c r="N115" i="495"/>
  <c r="Q115" i="495" s="1"/>
  <c r="N116" i="495"/>
  <c r="Q116" i="495" s="1"/>
  <c r="N117" i="495"/>
  <c r="Q117" i="495" s="1"/>
  <c r="N118" i="495"/>
  <c r="Q118" i="495" s="1"/>
  <c r="N119" i="495"/>
  <c r="Q119" i="495" s="1"/>
  <c r="N120" i="495"/>
  <c r="Q120" i="495" s="1"/>
  <c r="N121" i="495"/>
  <c r="Q121" i="495" s="1"/>
  <c r="N122" i="495"/>
  <c r="Q122" i="495" s="1"/>
  <c r="N123" i="495"/>
  <c r="Q123" i="495" s="1"/>
  <c r="N124" i="495"/>
  <c r="Q124" i="495" s="1"/>
  <c r="N125" i="495"/>
  <c r="Q125" i="495" s="1"/>
  <c r="N126" i="495"/>
  <c r="Q126" i="495" s="1"/>
  <c r="N127" i="495"/>
  <c r="N128" i="495"/>
  <c r="Q128" i="495" s="1"/>
  <c r="N129" i="495"/>
  <c r="N130" i="495"/>
  <c r="Q130" i="495" s="1"/>
  <c r="N131" i="495"/>
  <c r="Q131" i="495" s="1"/>
  <c r="N132" i="495"/>
  <c r="Q132" i="495" s="1"/>
  <c r="N133" i="495"/>
  <c r="Q133" i="495" s="1"/>
  <c r="N134" i="495"/>
  <c r="Q134" i="495" s="1"/>
  <c r="N135" i="495"/>
  <c r="Q135" i="495" s="1"/>
  <c r="N136" i="495"/>
  <c r="Q136" i="495" s="1"/>
  <c r="N137" i="495"/>
  <c r="Q137" i="495" s="1"/>
  <c r="N138" i="495"/>
  <c r="Q138" i="495" s="1"/>
  <c r="N139" i="495"/>
  <c r="Q139" i="495" s="1"/>
  <c r="N140" i="495"/>
  <c r="Q140" i="495" s="1"/>
  <c r="N141" i="495"/>
  <c r="Q141" i="495" s="1"/>
  <c r="N142" i="495"/>
  <c r="Q142" i="495" s="1"/>
  <c r="N143" i="495"/>
  <c r="N144" i="495"/>
  <c r="Q144" i="495" s="1"/>
  <c r="N145" i="495"/>
  <c r="N146" i="495"/>
  <c r="Q146" i="495" s="1"/>
  <c r="N147" i="495"/>
  <c r="Q147" i="495" s="1"/>
  <c r="N148" i="495"/>
  <c r="Q148" i="495" s="1"/>
  <c r="N149" i="495"/>
  <c r="Q149" i="495" s="1"/>
  <c r="N150" i="495"/>
  <c r="Q150" i="495" s="1"/>
  <c r="N151" i="495"/>
  <c r="Q151" i="495" s="1"/>
  <c r="N152" i="495"/>
  <c r="Q152" i="495" s="1"/>
  <c r="N153" i="495"/>
  <c r="Q153" i="495" s="1"/>
  <c r="N154" i="495"/>
  <c r="Q154" i="495" s="1"/>
  <c r="N155" i="495"/>
  <c r="Q155" i="495" s="1"/>
  <c r="N156" i="495"/>
  <c r="Q156" i="495" s="1"/>
  <c r="N157" i="495"/>
  <c r="Q157" i="495" s="1"/>
  <c r="N158" i="495"/>
  <c r="Q158" i="495" s="1"/>
  <c r="N159" i="495"/>
  <c r="N160" i="495"/>
  <c r="Q160" i="495" s="1"/>
  <c r="N161" i="495"/>
  <c r="N162" i="495"/>
  <c r="Q162" i="495" s="1"/>
  <c r="N163" i="495"/>
  <c r="Q163" i="495" s="1"/>
  <c r="N164" i="495"/>
  <c r="Q164" i="495" s="1"/>
  <c r="N165" i="495"/>
  <c r="Q165" i="495" s="1"/>
  <c r="N166" i="495"/>
  <c r="Q166" i="495" s="1"/>
  <c r="N167" i="495"/>
  <c r="Q167" i="495" s="1"/>
  <c r="N168" i="495"/>
  <c r="Q168" i="495" s="1"/>
  <c r="N169" i="495"/>
  <c r="Q169" i="495" s="1"/>
  <c r="N170" i="495"/>
  <c r="Q170" i="495" s="1"/>
  <c r="N171" i="495"/>
  <c r="Q171" i="495" s="1"/>
  <c r="N172" i="495"/>
  <c r="Q172" i="495" s="1"/>
  <c r="N173" i="495"/>
  <c r="Q173" i="495" s="1"/>
  <c r="N174" i="495"/>
  <c r="Q174" i="495" s="1"/>
  <c r="N175" i="495"/>
  <c r="N176" i="495"/>
  <c r="Q176" i="495" s="1"/>
  <c r="N177" i="495"/>
  <c r="N178" i="495"/>
  <c r="Q178" i="495" s="1"/>
  <c r="N179" i="495"/>
  <c r="Q179" i="495" s="1"/>
  <c r="N180" i="495"/>
  <c r="Q180" i="495" s="1"/>
  <c r="N181" i="495"/>
  <c r="Q181" i="495" s="1"/>
  <c r="N182" i="495"/>
  <c r="Q182" i="495" s="1"/>
  <c r="N183" i="495"/>
  <c r="Q183" i="495" s="1"/>
  <c r="N184" i="495"/>
  <c r="Q184" i="495" s="1"/>
  <c r="N185" i="495"/>
  <c r="Q185" i="495" s="1"/>
  <c r="N186" i="495"/>
  <c r="Q186" i="495" s="1"/>
  <c r="N187" i="495"/>
  <c r="Q187" i="495" s="1"/>
  <c r="N188" i="495"/>
  <c r="Q188" i="495" s="1"/>
  <c r="N189" i="495"/>
  <c r="Q189" i="495" s="1"/>
  <c r="N190" i="495"/>
  <c r="Q190" i="495" s="1"/>
  <c r="N191" i="495"/>
  <c r="N192" i="495"/>
  <c r="Q192" i="495" s="1"/>
  <c r="N193" i="495"/>
  <c r="N194" i="495"/>
  <c r="Q194" i="495" s="1"/>
  <c r="N195" i="495"/>
  <c r="Q195" i="495" s="1"/>
  <c r="N196" i="495"/>
  <c r="Q196" i="495" s="1"/>
  <c r="N197" i="495"/>
  <c r="Q197" i="495" s="1"/>
  <c r="N198" i="495"/>
  <c r="Q198" i="495" s="1"/>
  <c r="N199" i="495"/>
  <c r="Q199" i="495" s="1"/>
  <c r="N200" i="495"/>
  <c r="Q200" i="495" s="1"/>
  <c r="N201" i="495"/>
  <c r="Q201" i="495" s="1"/>
  <c r="N202" i="495"/>
  <c r="Q202" i="495" s="1"/>
  <c r="N203" i="495"/>
  <c r="Q203" i="495" s="1"/>
  <c r="N204" i="495"/>
  <c r="Q204" i="495" s="1"/>
  <c r="N205" i="495"/>
  <c r="Q205" i="495" s="1"/>
  <c r="N206" i="495"/>
  <c r="Q206" i="495" s="1"/>
  <c r="N207" i="495"/>
  <c r="N208" i="495"/>
  <c r="Q208" i="495" s="1"/>
  <c r="N209" i="495"/>
  <c r="N210" i="495"/>
  <c r="Q210" i="495" s="1"/>
  <c r="N211" i="495"/>
  <c r="Q211" i="495" s="1"/>
  <c r="N212" i="495"/>
  <c r="Q212" i="495" s="1"/>
  <c r="N213" i="495"/>
  <c r="Q213" i="495" s="1"/>
  <c r="N214" i="495"/>
  <c r="Q214" i="495" s="1"/>
  <c r="N215" i="495"/>
  <c r="Q215" i="495" s="1"/>
  <c r="N216" i="495"/>
  <c r="Q216" i="495" s="1"/>
  <c r="N217" i="495"/>
  <c r="Q217" i="495" s="1"/>
  <c r="N218" i="495"/>
  <c r="Q218" i="495" s="1"/>
  <c r="N219" i="495"/>
  <c r="Q219" i="495" s="1"/>
  <c r="N220" i="495"/>
  <c r="Q220" i="495" s="1"/>
  <c r="N221" i="495"/>
  <c r="Q221" i="495" s="1"/>
  <c r="N222" i="495"/>
  <c r="Q222" i="495" s="1"/>
  <c r="N223" i="495"/>
  <c r="N224" i="495"/>
  <c r="Q224" i="495" s="1"/>
  <c r="N225" i="495"/>
  <c r="N226" i="495"/>
  <c r="Q226" i="495" s="1"/>
  <c r="N227" i="495"/>
  <c r="Q227" i="495" s="1"/>
  <c r="N228" i="495"/>
  <c r="Q228" i="495" s="1"/>
  <c r="N229" i="495"/>
  <c r="N230" i="495"/>
  <c r="N231" i="495"/>
  <c r="N2" i="495"/>
  <c r="Q2" i="495" s="1"/>
  <c r="S227" i="495"/>
  <c r="S228" i="495"/>
  <c r="S177" i="495"/>
  <c r="S178" i="495"/>
  <c r="S179" i="495"/>
  <c r="S180" i="495"/>
  <c r="S181" i="495"/>
  <c r="S182" i="495"/>
  <c r="S183" i="495"/>
  <c r="S184" i="495"/>
  <c r="S185" i="495"/>
  <c r="S186" i="495"/>
  <c r="S187" i="495"/>
  <c r="S188" i="495"/>
  <c r="S189" i="495"/>
  <c r="S190" i="495"/>
  <c r="S191" i="495"/>
  <c r="S192" i="495"/>
  <c r="S193" i="495"/>
  <c r="S194" i="495"/>
  <c r="S195" i="495"/>
  <c r="S196" i="495"/>
  <c r="S197" i="495"/>
  <c r="S198" i="495"/>
  <c r="S199" i="495"/>
  <c r="S200" i="495"/>
  <c r="S201" i="495"/>
  <c r="S202" i="495"/>
  <c r="S203" i="495"/>
  <c r="S204" i="495"/>
  <c r="S205" i="495"/>
  <c r="S206" i="495"/>
  <c r="S207" i="495"/>
  <c r="S208" i="495"/>
  <c r="S209" i="495"/>
  <c r="S210" i="495"/>
  <c r="S211" i="495"/>
  <c r="S212" i="495"/>
  <c r="S213" i="495"/>
  <c r="S214" i="495"/>
  <c r="S215" i="495"/>
  <c r="S216" i="495"/>
  <c r="S217" i="495"/>
  <c r="S218" i="495"/>
  <c r="S219" i="495"/>
  <c r="S220" i="495"/>
  <c r="S221" i="495"/>
  <c r="S222" i="495"/>
  <c r="S223" i="495"/>
  <c r="S224" i="495"/>
  <c r="S225" i="495"/>
  <c r="S226" i="495"/>
  <c r="S176" i="495"/>
  <c r="S151" i="495"/>
  <c r="S152" i="495"/>
  <c r="S153" i="495"/>
  <c r="S154" i="495"/>
  <c r="S155" i="495"/>
  <c r="S156" i="495"/>
  <c r="S157" i="495"/>
  <c r="S158" i="495"/>
  <c r="S159" i="495"/>
  <c r="S160" i="495"/>
  <c r="S161" i="495"/>
  <c r="S162" i="495"/>
  <c r="S163" i="495"/>
  <c r="S164" i="495"/>
  <c r="S165" i="495"/>
  <c r="S166" i="495"/>
  <c r="S167" i="495"/>
  <c r="S168" i="495"/>
  <c r="S169" i="495"/>
  <c r="S170" i="495"/>
  <c r="S171" i="495"/>
  <c r="S172" i="495"/>
  <c r="S173" i="495"/>
  <c r="S174" i="495"/>
  <c r="S175" i="495"/>
  <c r="S150" i="495"/>
  <c r="S144" i="495"/>
  <c r="S145" i="495"/>
  <c r="S146" i="495"/>
  <c r="S147" i="495"/>
  <c r="S148" i="495"/>
  <c r="S149" i="495"/>
  <c r="S140" i="495"/>
  <c r="S141" i="495"/>
  <c r="S142" i="495"/>
  <c r="S143" i="495"/>
  <c r="S130" i="495"/>
  <c r="S131" i="495"/>
  <c r="S132" i="495"/>
  <c r="S133" i="495"/>
  <c r="S134" i="495"/>
  <c r="S135" i="495"/>
  <c r="S136" i="495"/>
  <c r="S137" i="495"/>
  <c r="S138" i="495"/>
  <c r="S139" i="495"/>
  <c r="S129" i="495"/>
  <c r="S83" i="495"/>
  <c r="S84" i="495"/>
  <c r="S85" i="495"/>
  <c r="S86" i="495"/>
  <c r="S87" i="495"/>
  <c r="S88" i="495"/>
  <c r="S89" i="495"/>
  <c r="S90" i="495"/>
  <c r="S91" i="495"/>
  <c r="S92" i="495"/>
  <c r="S93" i="495"/>
  <c r="S94" i="495"/>
  <c r="S95" i="495"/>
  <c r="S96" i="495"/>
  <c r="S97" i="495"/>
  <c r="S98" i="495"/>
  <c r="S99" i="495"/>
  <c r="S100" i="495"/>
  <c r="S101" i="495"/>
  <c r="S102" i="495"/>
  <c r="S103" i="495"/>
  <c r="S104" i="495"/>
  <c r="S105" i="495"/>
  <c r="S106" i="495"/>
  <c r="S107" i="495"/>
  <c r="S108" i="495"/>
  <c r="S109" i="495"/>
  <c r="S110" i="495"/>
  <c r="S111" i="495"/>
  <c r="S112" i="495"/>
  <c r="S113" i="495"/>
  <c r="S114" i="495"/>
  <c r="S115" i="495"/>
  <c r="S116" i="495"/>
  <c r="S117" i="495"/>
  <c r="S118" i="495"/>
  <c r="S119" i="495"/>
  <c r="S120" i="495"/>
  <c r="S121" i="495"/>
  <c r="S122" i="495"/>
  <c r="S123" i="495"/>
  <c r="S124" i="495"/>
  <c r="S125" i="495"/>
  <c r="S126" i="495"/>
  <c r="S127" i="495"/>
  <c r="S128" i="495"/>
  <c r="S82" i="495"/>
  <c r="S3" i="495"/>
  <c r="S4" i="495"/>
  <c r="S5" i="495"/>
  <c r="S6" i="495"/>
  <c r="S7" i="495"/>
  <c r="S8" i="495"/>
  <c r="S9" i="495"/>
  <c r="S10" i="495"/>
  <c r="S11" i="495"/>
  <c r="S12" i="495"/>
  <c r="S13" i="495"/>
  <c r="S14" i="495"/>
  <c r="S15" i="495"/>
  <c r="S16" i="495"/>
  <c r="S17" i="495"/>
  <c r="S18" i="495"/>
  <c r="S19" i="495"/>
  <c r="S20" i="495"/>
  <c r="S21" i="495"/>
  <c r="S22" i="495"/>
  <c r="S23" i="495"/>
  <c r="S24" i="495"/>
  <c r="S25" i="495"/>
  <c r="S26" i="495"/>
  <c r="S27" i="495"/>
  <c r="S28" i="495"/>
  <c r="S29" i="495"/>
  <c r="S30" i="495"/>
  <c r="S31" i="495"/>
  <c r="S32" i="495"/>
  <c r="S33" i="495"/>
  <c r="S34" i="495"/>
  <c r="S35" i="495"/>
  <c r="S36" i="495"/>
  <c r="S37" i="495"/>
  <c r="S38" i="495"/>
  <c r="S39" i="495"/>
  <c r="S40" i="495"/>
  <c r="S41" i="495"/>
  <c r="S42" i="495"/>
  <c r="S43" i="495"/>
  <c r="S44" i="495"/>
  <c r="S45" i="495"/>
  <c r="S46" i="495"/>
  <c r="S47" i="495"/>
  <c r="S48" i="495"/>
  <c r="S49" i="495"/>
  <c r="S50" i="495"/>
  <c r="S51" i="495"/>
  <c r="S52" i="495"/>
  <c r="S53" i="495"/>
  <c r="S54" i="495"/>
  <c r="S55" i="495"/>
  <c r="S56" i="495"/>
  <c r="S57" i="495"/>
  <c r="S58" i="495"/>
  <c r="S59" i="495"/>
  <c r="S60" i="495"/>
  <c r="S61" i="495"/>
  <c r="S62" i="495"/>
  <c r="S63" i="495"/>
  <c r="S64" i="495"/>
  <c r="S65" i="495"/>
  <c r="S66" i="495"/>
  <c r="S67" i="495"/>
  <c r="S68" i="495"/>
  <c r="S69" i="495"/>
  <c r="S70" i="495"/>
  <c r="S71" i="495"/>
  <c r="S72" i="495"/>
  <c r="S73" i="495"/>
  <c r="S74" i="495"/>
  <c r="S75" i="495"/>
  <c r="S76" i="495"/>
  <c r="S77" i="495"/>
  <c r="S78" i="495"/>
  <c r="S79" i="495"/>
  <c r="S80" i="495"/>
  <c r="S81" i="495"/>
  <c r="S2" i="495"/>
  <c r="X23" i="104"/>
  <c r="W23" i="104"/>
  <c r="V23" i="104"/>
  <c r="U23" i="104"/>
  <c r="J15" i="104"/>
  <c r="Q24" i="104"/>
  <c r="I11" i="104" s="1"/>
  <c r="P232" i="495"/>
  <c r="O232" i="495"/>
  <c r="K232" i="495"/>
  <c r="J232" i="495"/>
  <c r="I232" i="495"/>
  <c r="D232" i="495"/>
  <c r="D236" i="495" s="1"/>
  <c r="U238" i="494"/>
  <c r="D232" i="494"/>
  <c r="T226" i="494"/>
  <c r="U226" i="494" s="1"/>
  <c r="T212" i="494"/>
  <c r="U212" i="494" s="1"/>
  <c r="T138" i="494"/>
  <c r="U138" i="494" s="1"/>
  <c r="T100" i="494"/>
  <c r="U100" i="494" s="1"/>
  <c r="T70" i="494"/>
  <c r="U70" i="494" s="1"/>
  <c r="T200" i="494"/>
  <c r="U200" i="494" s="1"/>
  <c r="T139" i="494"/>
  <c r="U139" i="494" s="1"/>
  <c r="T17" i="494"/>
  <c r="U17" i="494" s="1"/>
  <c r="T186" i="494"/>
  <c r="U186" i="494" s="1"/>
  <c r="T187" i="494"/>
  <c r="U187" i="494" s="1"/>
  <c r="T42" i="494"/>
  <c r="U42" i="494" s="1"/>
  <c r="T143" i="494"/>
  <c r="U143" i="494" s="1"/>
  <c r="T164" i="494"/>
  <c r="U164" i="494" s="1"/>
  <c r="T8" i="494"/>
  <c r="U8" i="494" s="1"/>
  <c r="T90" i="494"/>
  <c r="U90" i="494" s="1"/>
  <c r="T196" i="494"/>
  <c r="U196" i="494" s="1"/>
  <c r="T34" i="494"/>
  <c r="U34" i="494" s="1"/>
  <c r="T75" i="494"/>
  <c r="U75" i="494" s="1"/>
  <c r="T199" i="494"/>
  <c r="U199" i="494" s="1"/>
  <c r="T87" i="494"/>
  <c r="U87" i="494" s="1"/>
  <c r="T170" i="494"/>
  <c r="U170" i="494" s="1"/>
  <c r="T136" i="494"/>
  <c r="U136" i="494" s="1"/>
  <c r="T222" i="494"/>
  <c r="U222" i="494" s="1"/>
  <c r="T47" i="494"/>
  <c r="U47" i="494" s="1"/>
  <c r="T108" i="494"/>
  <c r="U108" i="494" s="1"/>
  <c r="T126" i="494"/>
  <c r="U126" i="494" s="1"/>
  <c r="T6" i="494"/>
  <c r="U6" i="494" s="1"/>
  <c r="T3" i="494"/>
  <c r="U3" i="494" s="1"/>
  <c r="T219" i="494"/>
  <c r="U219" i="494" s="1"/>
  <c r="T14" i="494"/>
  <c r="U14" i="494" s="1"/>
  <c r="T35" i="494"/>
  <c r="U35" i="494" s="1"/>
  <c r="T158" i="494"/>
  <c r="U158" i="494" s="1"/>
  <c r="T195" i="494"/>
  <c r="U195" i="494" s="1"/>
  <c r="T101" i="494"/>
  <c r="U101" i="494" s="1"/>
  <c r="T85" i="494"/>
  <c r="U85" i="494" s="1"/>
  <c r="T21" i="494"/>
  <c r="U21" i="494" s="1"/>
  <c r="T86" i="494"/>
  <c r="U86" i="494" s="1"/>
  <c r="T10" i="494"/>
  <c r="U10" i="494" s="1"/>
  <c r="T157" i="494"/>
  <c r="U157" i="494" s="1"/>
  <c r="T146" i="494"/>
  <c r="U146" i="494" s="1"/>
  <c r="T60" i="494"/>
  <c r="U60" i="494" s="1"/>
  <c r="T61" i="494"/>
  <c r="U61" i="494" s="1"/>
  <c r="T68" i="494"/>
  <c r="U68" i="494" s="1"/>
  <c r="T109" i="494"/>
  <c r="U109" i="494" s="1"/>
  <c r="T104" i="494"/>
  <c r="U104" i="494" s="1"/>
  <c r="T29" i="494"/>
  <c r="U29" i="494" s="1"/>
  <c r="T175" i="494"/>
  <c r="U175" i="494" s="1"/>
  <c r="T133" i="494"/>
  <c r="U133" i="494" s="1"/>
  <c r="T30" i="494"/>
  <c r="U30" i="494" s="1"/>
  <c r="T50" i="494"/>
  <c r="U50" i="494" s="1"/>
  <c r="T203" i="494"/>
  <c r="U203" i="494" s="1"/>
  <c r="T182" i="494"/>
  <c r="U182" i="494" s="1"/>
  <c r="T105" i="494"/>
  <c r="U105" i="494" s="1"/>
  <c r="T99" i="494"/>
  <c r="U99" i="494" s="1"/>
  <c r="T106" i="494"/>
  <c r="U106" i="494" s="1"/>
  <c r="T78" i="494"/>
  <c r="U78" i="494" s="1"/>
  <c r="T9" i="494"/>
  <c r="U9" i="494" s="1"/>
  <c r="T63" i="494"/>
  <c r="U63" i="494" s="1"/>
  <c r="T38" i="494"/>
  <c r="U38" i="494" s="1"/>
  <c r="T111" i="494"/>
  <c r="U111" i="494" s="1"/>
  <c r="T62" i="494"/>
  <c r="U62" i="494" s="1"/>
  <c r="T216" i="494"/>
  <c r="U216" i="494" s="1"/>
  <c r="T119" i="494"/>
  <c r="U119" i="494" s="1"/>
  <c r="T181" i="494"/>
  <c r="U181" i="494" s="1"/>
  <c r="T153" i="494"/>
  <c r="U153" i="494" s="1"/>
  <c r="T210" i="494"/>
  <c r="U210" i="494" s="1"/>
  <c r="T39" i="494"/>
  <c r="U39" i="494" s="1"/>
  <c r="T169" i="494"/>
  <c r="U169" i="494" s="1"/>
  <c r="T112" i="494"/>
  <c r="U112" i="494" s="1"/>
  <c r="T156" i="494"/>
  <c r="U156" i="494" s="1"/>
  <c r="T128" i="494"/>
  <c r="U128" i="494" s="1"/>
  <c r="T95" i="494"/>
  <c r="U95" i="494" s="1"/>
  <c r="T89" i="494"/>
  <c r="U89" i="494" s="1"/>
  <c r="T180" i="494"/>
  <c r="U180" i="494" s="1"/>
  <c r="T161" i="494"/>
  <c r="U161" i="494" s="1"/>
  <c r="T93" i="494"/>
  <c r="U93" i="494" s="1"/>
  <c r="T27" i="494"/>
  <c r="U27" i="494" s="1"/>
  <c r="T7" i="494"/>
  <c r="U7" i="494" s="1"/>
  <c r="T215" i="494"/>
  <c r="U215" i="494" s="1"/>
  <c r="T209" i="494"/>
  <c r="U209" i="494" s="1"/>
  <c r="T202" i="494"/>
  <c r="U202" i="494" s="1"/>
  <c r="T69" i="494"/>
  <c r="U69" i="494" s="1"/>
  <c r="T211" i="494"/>
  <c r="U211" i="494" s="1"/>
  <c r="T84" i="494"/>
  <c r="U84" i="494" s="1"/>
  <c r="T197" i="494"/>
  <c r="U197" i="494" s="1"/>
  <c r="T185" i="494"/>
  <c r="U185" i="494" s="1"/>
  <c r="T193" i="494"/>
  <c r="U193" i="494" s="1"/>
  <c r="T198" i="494"/>
  <c r="U198" i="494" s="1"/>
  <c r="T220" i="494"/>
  <c r="U220" i="494" s="1"/>
  <c r="T163" i="494"/>
  <c r="U163" i="494" s="1"/>
  <c r="T123" i="494"/>
  <c r="U123" i="494" s="1"/>
  <c r="T15" i="494"/>
  <c r="U15" i="494" s="1"/>
  <c r="T214" i="494"/>
  <c r="U214" i="494" s="1"/>
  <c r="T97" i="494"/>
  <c r="U97" i="494" s="1"/>
  <c r="T189" i="494"/>
  <c r="U189" i="494" s="1"/>
  <c r="T92" i="494"/>
  <c r="U92" i="494" s="1"/>
  <c r="T177" i="494"/>
  <c r="U177" i="494" s="1"/>
  <c r="T151" i="494"/>
  <c r="U151" i="494" s="1"/>
  <c r="T2" i="494"/>
  <c r="U2" i="494" s="1"/>
  <c r="T51" i="494"/>
  <c r="U51" i="494" s="1"/>
  <c r="T37" i="494"/>
  <c r="U37" i="494" s="1"/>
  <c r="T173" i="494"/>
  <c r="U173" i="494" s="1"/>
  <c r="T135" i="494"/>
  <c r="U135" i="494" s="1"/>
  <c r="T18" i="494"/>
  <c r="U18" i="494" s="1"/>
  <c r="T201" i="494"/>
  <c r="U201" i="494" s="1"/>
  <c r="T110" i="494"/>
  <c r="U110" i="494" s="1"/>
  <c r="T88" i="494"/>
  <c r="U88" i="494" s="1"/>
  <c r="T81" i="494"/>
  <c r="U81" i="494" s="1"/>
  <c r="T184" i="494"/>
  <c r="U184" i="494" s="1"/>
  <c r="T91" i="494"/>
  <c r="U91" i="494" s="1"/>
  <c r="T162" i="494"/>
  <c r="U162" i="494" s="1"/>
  <c r="T67" i="494"/>
  <c r="U67" i="494" s="1"/>
  <c r="T96" i="494"/>
  <c r="U96" i="494" s="1"/>
  <c r="T132" i="494"/>
  <c r="U132" i="494" s="1"/>
  <c r="T172" i="494"/>
  <c r="U172" i="494" s="1"/>
  <c r="T154" i="494"/>
  <c r="U154" i="494" s="1"/>
  <c r="T140" i="494"/>
  <c r="U140" i="494" s="1"/>
  <c r="T19" i="494"/>
  <c r="U19" i="494" s="1"/>
  <c r="T223" i="494"/>
  <c r="U223" i="494" s="1"/>
  <c r="T11" i="494"/>
  <c r="U11" i="494" s="1"/>
  <c r="T66" i="494"/>
  <c r="U66" i="494" s="1"/>
  <c r="T45" i="494"/>
  <c r="U45" i="494" s="1"/>
  <c r="T54" i="494"/>
  <c r="U54" i="494" s="1"/>
  <c r="T58" i="494"/>
  <c r="U58" i="494" s="1"/>
  <c r="T155" i="494"/>
  <c r="U155" i="494" s="1"/>
  <c r="T64" i="494"/>
  <c r="U64" i="494" s="1"/>
  <c r="T94" i="494"/>
  <c r="U94" i="494" s="1"/>
  <c r="T59" i="494"/>
  <c r="U59" i="494" s="1"/>
  <c r="T130" i="494"/>
  <c r="U130" i="494" s="1"/>
  <c r="T28" i="494"/>
  <c r="U28" i="494" s="1"/>
  <c r="T225" i="494"/>
  <c r="U225" i="494" s="1"/>
  <c r="T221" i="494"/>
  <c r="U221" i="494" s="1"/>
  <c r="T217" i="494"/>
  <c r="U217" i="494" s="1"/>
  <c r="T144" i="494"/>
  <c r="U144" i="494" s="1"/>
  <c r="T98" i="494"/>
  <c r="U98" i="494" s="1"/>
  <c r="T77" i="494"/>
  <c r="U77" i="494" s="1"/>
  <c r="T73" i="494"/>
  <c r="U73" i="494" s="1"/>
  <c r="T44" i="494"/>
  <c r="U44" i="494" s="1"/>
  <c r="T204" i="494"/>
  <c r="U204" i="494" s="1"/>
  <c r="T167" i="494"/>
  <c r="U167" i="494" s="1"/>
  <c r="T116" i="494"/>
  <c r="U116" i="494" s="1"/>
  <c r="T208" i="494"/>
  <c r="U208" i="494" s="1"/>
  <c r="T53" i="494"/>
  <c r="U53" i="494" s="1"/>
  <c r="T121" i="494"/>
  <c r="U121" i="494" s="1"/>
  <c r="T190" i="494"/>
  <c r="U190" i="494" s="1"/>
  <c r="T115" i="494"/>
  <c r="U115" i="494" s="1"/>
  <c r="T71" i="494"/>
  <c r="U71" i="494" s="1"/>
  <c r="T174" i="494"/>
  <c r="U174" i="494" s="1"/>
  <c r="T166" i="494"/>
  <c r="U166" i="494" s="1"/>
  <c r="T160" i="494"/>
  <c r="U160" i="494" s="1"/>
  <c r="T134" i="494"/>
  <c r="U134" i="494" s="1"/>
  <c r="T103" i="494"/>
  <c r="U103" i="494" s="1"/>
  <c r="T102" i="494"/>
  <c r="U102" i="494" s="1"/>
  <c r="T127" i="494"/>
  <c r="U127" i="494" s="1"/>
  <c r="T80" i="494"/>
  <c r="U80" i="494" s="1"/>
  <c r="T117" i="494"/>
  <c r="U117" i="494" s="1"/>
  <c r="T113" i="494"/>
  <c r="U113" i="494" s="1"/>
  <c r="T137" i="494"/>
  <c r="U137" i="494" s="1"/>
  <c r="T83" i="494"/>
  <c r="U83" i="494" s="1"/>
  <c r="T48" i="494"/>
  <c r="U48" i="494" s="1"/>
  <c r="T25" i="494"/>
  <c r="U25" i="494" s="1"/>
  <c r="T4" i="494"/>
  <c r="U4" i="494" s="1"/>
  <c r="T206" i="494"/>
  <c r="U206" i="494" s="1"/>
  <c r="T218" i="494"/>
  <c r="U218" i="494" s="1"/>
  <c r="T74" i="494"/>
  <c r="U74" i="494" s="1"/>
  <c r="T16" i="494"/>
  <c r="U16" i="494" s="1"/>
  <c r="T227" i="494"/>
  <c r="U227" i="494" s="1"/>
  <c r="T213" i="494"/>
  <c r="U213" i="494" s="1"/>
  <c r="T149" i="494"/>
  <c r="U149" i="494" s="1"/>
  <c r="T118" i="494"/>
  <c r="U118" i="494" s="1"/>
  <c r="T171" i="494"/>
  <c r="U171" i="494" s="1"/>
  <c r="T178" i="494"/>
  <c r="U178" i="494" s="1"/>
  <c r="T22" i="494"/>
  <c r="U22" i="494" s="1"/>
  <c r="T224" i="494"/>
  <c r="U224" i="494" s="1"/>
  <c r="T13" i="494"/>
  <c r="U13" i="494" s="1"/>
  <c r="T125" i="494"/>
  <c r="U125" i="494" s="1"/>
  <c r="T142" i="494"/>
  <c r="U142" i="494" s="1"/>
  <c r="T147" i="494"/>
  <c r="U147" i="494" s="1"/>
  <c r="T152" i="494"/>
  <c r="U152" i="494" s="1"/>
  <c r="T179" i="494"/>
  <c r="U179" i="494" s="1"/>
  <c r="T124" i="494"/>
  <c r="U124" i="494" s="1"/>
  <c r="T24" i="494"/>
  <c r="U24" i="494" s="1"/>
  <c r="T31" i="494"/>
  <c r="U31" i="494" s="1"/>
  <c r="T56" i="494"/>
  <c r="U56" i="494" s="1"/>
  <c r="T52" i="494"/>
  <c r="U52" i="494" s="1"/>
  <c r="T20" i="494"/>
  <c r="U20" i="494" s="1"/>
  <c r="T55" i="494"/>
  <c r="U55" i="494" s="1"/>
  <c r="T33" i="494"/>
  <c r="U33" i="494" s="1"/>
  <c r="T79" i="494"/>
  <c r="U79" i="494" s="1"/>
  <c r="T148" i="494"/>
  <c r="U148" i="494" s="1"/>
  <c r="T76" i="494"/>
  <c r="U76" i="494" s="1"/>
  <c r="T12" i="494"/>
  <c r="U12" i="494" s="1"/>
  <c r="T141" i="494"/>
  <c r="U141" i="494" s="1"/>
  <c r="T192" i="494"/>
  <c r="U192" i="494" s="1"/>
  <c r="T46" i="494"/>
  <c r="U46" i="494" s="1"/>
  <c r="T159" i="494"/>
  <c r="U159" i="494" s="1"/>
  <c r="T41" i="494"/>
  <c r="U41" i="494" s="1"/>
  <c r="T40" i="494"/>
  <c r="U40" i="494" s="1"/>
  <c r="T194" i="494"/>
  <c r="U194" i="494" s="1"/>
  <c r="T43" i="494"/>
  <c r="U43" i="494" s="1"/>
  <c r="T65" i="494"/>
  <c r="U65" i="494" s="1"/>
  <c r="T165" i="494"/>
  <c r="U165" i="494" s="1"/>
  <c r="T32" i="494"/>
  <c r="U32" i="494" s="1"/>
  <c r="T72" i="494"/>
  <c r="U72" i="494" s="1"/>
  <c r="T36" i="494"/>
  <c r="U36" i="494" s="1"/>
  <c r="T183" i="494"/>
  <c r="U183" i="494" s="1"/>
  <c r="T120" i="494"/>
  <c r="U120" i="494" s="1"/>
  <c r="T107" i="494"/>
  <c r="U107" i="494" s="1"/>
  <c r="T228" i="494"/>
  <c r="U228" i="494" s="1"/>
  <c r="T188" i="494"/>
  <c r="U188" i="494" s="1"/>
  <c r="T57" i="494"/>
  <c r="U57" i="494" s="1"/>
  <c r="T5" i="494"/>
  <c r="U5" i="494" s="1"/>
  <c r="T207" i="494"/>
  <c r="U207" i="494" s="1"/>
  <c r="T145" i="494"/>
  <c r="U145" i="494" s="1"/>
  <c r="T131" i="494"/>
  <c r="U131" i="494" s="1"/>
  <c r="T114" i="494"/>
  <c r="U114" i="494" s="1"/>
  <c r="T122" i="494"/>
  <c r="U122" i="494" s="1"/>
  <c r="T168" i="494"/>
  <c r="U168" i="494" s="1"/>
  <c r="T205" i="494"/>
  <c r="U205" i="494" s="1"/>
  <c r="T26" i="494"/>
  <c r="U26" i="494" s="1"/>
  <c r="T49" i="494"/>
  <c r="U49" i="494" s="1"/>
  <c r="T191" i="494"/>
  <c r="U191" i="494" s="1"/>
  <c r="T230" i="494"/>
  <c r="U230" i="494" s="1"/>
  <c r="T231" i="494"/>
  <c r="U231" i="494" s="1"/>
  <c r="T229" i="494"/>
  <c r="U229" i="494" s="1"/>
  <c r="F232" i="494"/>
  <c r="G232" i="494"/>
  <c r="H232" i="494"/>
  <c r="I232" i="494"/>
  <c r="J232" i="494"/>
  <c r="K232" i="494"/>
  <c r="L232" i="494"/>
  <c r="M232" i="494"/>
  <c r="N232" i="494"/>
  <c r="O232" i="494"/>
  <c r="P232" i="494"/>
  <c r="Q232" i="494"/>
  <c r="R232" i="494"/>
  <c r="S232" i="494"/>
  <c r="U248" i="490"/>
  <c r="R241" i="491"/>
  <c r="R233" i="491"/>
  <c r="P237" i="491"/>
  <c r="P235" i="491"/>
  <c r="N233" i="491"/>
  <c r="M233" i="491"/>
  <c r="J233" i="491"/>
  <c r="I233" i="491"/>
  <c r="H233" i="491"/>
  <c r="G233" i="491"/>
  <c r="D233" i="491"/>
  <c r="D235" i="491" s="1"/>
  <c r="K232" i="491"/>
  <c r="P232" i="491" s="1"/>
  <c r="K231" i="491"/>
  <c r="K230" i="491"/>
  <c r="P230" i="491" s="1"/>
  <c r="K56" i="491"/>
  <c r="K190" i="491"/>
  <c r="L190" i="491" s="1"/>
  <c r="Q190" i="491" s="1"/>
  <c r="R190" i="491" s="1"/>
  <c r="K229" i="491"/>
  <c r="K109" i="491"/>
  <c r="P109" i="491" s="1"/>
  <c r="K123" i="491"/>
  <c r="K185" i="491"/>
  <c r="P185" i="491" s="1"/>
  <c r="K35" i="491"/>
  <c r="K218" i="491"/>
  <c r="K71" i="491"/>
  <c r="K124" i="491"/>
  <c r="L124" i="491" s="1"/>
  <c r="Q124" i="491" s="1"/>
  <c r="R124" i="491" s="1"/>
  <c r="K31" i="491"/>
  <c r="K168" i="491"/>
  <c r="P168" i="491" s="1"/>
  <c r="K64" i="491"/>
  <c r="K42" i="491"/>
  <c r="L42" i="491" s="1"/>
  <c r="Q42" i="491" s="1"/>
  <c r="R42" i="491" s="1"/>
  <c r="K195" i="491"/>
  <c r="K39" i="491"/>
  <c r="L39" i="491" s="1"/>
  <c r="Q39" i="491" s="1"/>
  <c r="R39" i="491" s="1"/>
  <c r="K40" i="491"/>
  <c r="K162" i="491"/>
  <c r="L162" i="491" s="1"/>
  <c r="Q162" i="491" s="1"/>
  <c r="R162" i="491" s="1"/>
  <c r="K46" i="491"/>
  <c r="K120" i="491"/>
  <c r="P120" i="491" s="1"/>
  <c r="K193" i="491"/>
  <c r="K144" i="491"/>
  <c r="P144" i="491" s="1"/>
  <c r="K12" i="491"/>
  <c r="K75" i="491"/>
  <c r="K150" i="491"/>
  <c r="K78" i="491"/>
  <c r="L78" i="491" s="1"/>
  <c r="Q78" i="491" s="1"/>
  <c r="R78" i="491" s="1"/>
  <c r="K32" i="491"/>
  <c r="K54" i="491"/>
  <c r="P54" i="491" s="1"/>
  <c r="K20" i="491"/>
  <c r="K51" i="491"/>
  <c r="P51" i="491" s="1"/>
  <c r="K55" i="491"/>
  <c r="K30" i="491"/>
  <c r="P30" i="491" s="1"/>
  <c r="K24" i="491"/>
  <c r="P24" i="491" s="1"/>
  <c r="K127" i="491"/>
  <c r="P127" i="491" s="1"/>
  <c r="K181" i="491"/>
  <c r="K155" i="491"/>
  <c r="P155" i="491" s="1"/>
  <c r="K149" i="491"/>
  <c r="K143" i="491"/>
  <c r="P143" i="491" s="1"/>
  <c r="K116" i="491"/>
  <c r="K145" i="491"/>
  <c r="P145" i="491" s="1"/>
  <c r="K128" i="491"/>
  <c r="K13" i="491"/>
  <c r="P13" i="491" s="1"/>
  <c r="K225" i="491"/>
  <c r="K4" i="491"/>
  <c r="P4" i="491" s="1"/>
  <c r="K22" i="491"/>
  <c r="K180" i="491"/>
  <c r="P180" i="491" s="1"/>
  <c r="K173" i="491"/>
  <c r="K121" i="491"/>
  <c r="K151" i="491"/>
  <c r="K87" i="491"/>
  <c r="P87" i="491" s="1"/>
  <c r="K108" i="491"/>
  <c r="K212" i="491"/>
  <c r="P212" i="491" s="1"/>
  <c r="K228" i="491"/>
  <c r="K16" i="491"/>
  <c r="L16" i="491" s="1"/>
  <c r="Q16" i="491" s="1"/>
  <c r="R16" i="491" s="1"/>
  <c r="K152" i="491"/>
  <c r="K86" i="491"/>
  <c r="P86" i="491" s="1"/>
  <c r="K73" i="491"/>
  <c r="K219" i="491"/>
  <c r="P219" i="491" s="1"/>
  <c r="K206" i="491"/>
  <c r="K5" i="491"/>
  <c r="P5" i="491" s="1"/>
  <c r="K25" i="491"/>
  <c r="K48" i="491"/>
  <c r="P48" i="491" s="1"/>
  <c r="K82" i="491"/>
  <c r="K139" i="491"/>
  <c r="P139" i="491" s="1"/>
  <c r="K115" i="491"/>
  <c r="K119" i="491"/>
  <c r="P119" i="491" s="1"/>
  <c r="K79" i="491"/>
  <c r="K130" i="491"/>
  <c r="K103" i="491"/>
  <c r="K104" i="491"/>
  <c r="P104" i="491" s="1"/>
  <c r="K136" i="491"/>
  <c r="K163" i="491"/>
  <c r="K169" i="491"/>
  <c r="K176" i="491"/>
  <c r="K70" i="491"/>
  <c r="K117" i="491"/>
  <c r="P117" i="491" s="1"/>
  <c r="K192" i="491"/>
  <c r="K125" i="491"/>
  <c r="L125" i="491" s="1"/>
  <c r="Q125" i="491" s="1"/>
  <c r="R125" i="491" s="1"/>
  <c r="K52" i="491"/>
  <c r="K207" i="491"/>
  <c r="L207" i="491" s="1"/>
  <c r="Q207" i="491" s="1"/>
  <c r="R207" i="491" s="1"/>
  <c r="K118" i="491"/>
  <c r="K170" i="491"/>
  <c r="P170" i="491" s="1"/>
  <c r="K205" i="491"/>
  <c r="K43" i="491"/>
  <c r="P43" i="491" s="1"/>
  <c r="K72" i="491"/>
  <c r="K76" i="491"/>
  <c r="P76" i="491" s="1"/>
  <c r="K99" i="491"/>
  <c r="K147" i="491"/>
  <c r="K216" i="491"/>
  <c r="K222" i="491"/>
  <c r="L222" i="491" s="1"/>
  <c r="Q222" i="491" s="1"/>
  <c r="R222" i="491" s="1"/>
  <c r="K226" i="491"/>
  <c r="K27" i="491"/>
  <c r="P27" i="491" s="1"/>
  <c r="K133" i="491"/>
  <c r="K58" i="491"/>
  <c r="K95" i="491"/>
  <c r="K63" i="491"/>
  <c r="P63" i="491" s="1"/>
  <c r="K158" i="491"/>
  <c r="K57" i="491"/>
  <c r="P57" i="491" s="1"/>
  <c r="K53" i="491"/>
  <c r="K44" i="491"/>
  <c r="P44" i="491" s="1"/>
  <c r="K65" i="491"/>
  <c r="K11" i="491"/>
  <c r="P11" i="491" s="1"/>
  <c r="K224" i="491"/>
  <c r="K19" i="491"/>
  <c r="K157" i="491"/>
  <c r="K174" i="491"/>
  <c r="P174" i="491" s="1"/>
  <c r="K134" i="491"/>
  <c r="K97" i="491"/>
  <c r="P97" i="491" s="1"/>
  <c r="K66" i="491"/>
  <c r="K165" i="491"/>
  <c r="P165" i="491" s="1"/>
  <c r="K45" i="491"/>
  <c r="P45" i="491" s="1"/>
  <c r="K92" i="491"/>
  <c r="L92" i="491" s="1"/>
  <c r="Q92" i="491" s="1"/>
  <c r="R92" i="491" s="1"/>
  <c r="K217" i="491"/>
  <c r="K186" i="491"/>
  <c r="L186" i="491" s="1"/>
  <c r="Q186" i="491" s="1"/>
  <c r="R186" i="491" s="1"/>
  <c r="K80" i="491"/>
  <c r="K89" i="491"/>
  <c r="K112" i="491"/>
  <c r="K202" i="491"/>
  <c r="P202" i="491" s="1"/>
  <c r="K18" i="491"/>
  <c r="P18" i="491" s="1"/>
  <c r="K137" i="491"/>
  <c r="P137" i="491" s="1"/>
  <c r="K175" i="491"/>
  <c r="K36" i="491"/>
  <c r="L36" i="491" s="1"/>
  <c r="Q36" i="491" s="1"/>
  <c r="R36" i="491" s="1"/>
  <c r="K50" i="491"/>
  <c r="P50" i="491" s="1"/>
  <c r="K2" i="491"/>
  <c r="P2" i="491" s="1"/>
  <c r="K154" i="491"/>
  <c r="K179" i="491"/>
  <c r="P179" i="491" s="1"/>
  <c r="K93" i="491"/>
  <c r="P93" i="491" s="1"/>
  <c r="K191" i="491"/>
  <c r="L191" i="491" s="1"/>
  <c r="Q191" i="491" s="1"/>
  <c r="R191" i="491" s="1"/>
  <c r="K98" i="491"/>
  <c r="K213" i="491"/>
  <c r="L213" i="491" s="1"/>
  <c r="Q213" i="491" s="1"/>
  <c r="R213" i="491" s="1"/>
  <c r="K15" i="491"/>
  <c r="P15" i="491" s="1"/>
  <c r="K126" i="491"/>
  <c r="P126" i="491" s="1"/>
  <c r="K166" i="491"/>
  <c r="K221" i="491"/>
  <c r="P221" i="491" s="1"/>
  <c r="K199" i="491"/>
  <c r="P199" i="491" s="1"/>
  <c r="K194" i="491"/>
  <c r="P194" i="491" s="1"/>
  <c r="K187" i="491"/>
  <c r="K198" i="491"/>
  <c r="P198" i="491" s="1"/>
  <c r="K83" i="491"/>
  <c r="P83" i="491" s="1"/>
  <c r="K210" i="491"/>
  <c r="K68" i="491"/>
  <c r="K203" i="491"/>
  <c r="L203" i="491" s="1"/>
  <c r="Q203" i="491" s="1"/>
  <c r="R203" i="491" s="1"/>
  <c r="K208" i="491"/>
  <c r="P208" i="491" s="1"/>
  <c r="K214" i="491"/>
  <c r="K7" i="491"/>
  <c r="K26" i="491"/>
  <c r="P26" i="491" s="1"/>
  <c r="K94" i="491"/>
  <c r="P94" i="491" s="1"/>
  <c r="K164" i="491"/>
  <c r="K182" i="491"/>
  <c r="K90" i="491"/>
  <c r="P90" i="491" s="1"/>
  <c r="K96" i="491"/>
  <c r="P96" i="491" s="1"/>
  <c r="K159" i="491"/>
  <c r="K114" i="491"/>
  <c r="K171" i="491"/>
  <c r="K38" i="491"/>
  <c r="P38" i="491" s="1"/>
  <c r="K81" i="491"/>
  <c r="P81" i="491" s="1"/>
  <c r="K209" i="491"/>
  <c r="K156" i="491"/>
  <c r="P156" i="491" s="1"/>
  <c r="K183" i="491"/>
  <c r="P183" i="491" s="1"/>
  <c r="K122" i="491"/>
  <c r="P122" i="491" s="1"/>
  <c r="K215" i="491"/>
  <c r="K61" i="491"/>
  <c r="P61" i="491" s="1"/>
  <c r="K113" i="491"/>
  <c r="P113" i="491" s="1"/>
  <c r="K37" i="491"/>
  <c r="P37" i="491" s="1"/>
  <c r="K62" i="491"/>
  <c r="K9" i="491"/>
  <c r="P9" i="491" s="1"/>
  <c r="K77" i="491"/>
  <c r="P77" i="491" s="1"/>
  <c r="K107" i="491"/>
  <c r="L107" i="491" s="1"/>
  <c r="Q107" i="491" s="1"/>
  <c r="R107" i="491" s="1"/>
  <c r="K100" i="491"/>
  <c r="K106" i="491"/>
  <c r="P106" i="491" s="1"/>
  <c r="K184" i="491"/>
  <c r="P184" i="491" s="1"/>
  <c r="K204" i="491"/>
  <c r="K49" i="491"/>
  <c r="K29" i="491"/>
  <c r="P29" i="491" s="1"/>
  <c r="K135" i="491"/>
  <c r="P135" i="491" s="1"/>
  <c r="K177" i="491"/>
  <c r="P177" i="491" s="1"/>
  <c r="K28" i="491"/>
  <c r="K105" i="491"/>
  <c r="P105" i="491" s="1"/>
  <c r="K111" i="491"/>
  <c r="P111" i="491" s="1"/>
  <c r="K67" i="491"/>
  <c r="L67" i="491" s="1"/>
  <c r="Q67" i="491" s="1"/>
  <c r="R67" i="491" s="1"/>
  <c r="K60" i="491"/>
  <c r="K59" i="491"/>
  <c r="P59" i="491" s="1"/>
  <c r="K148" i="491"/>
  <c r="P148" i="491" s="1"/>
  <c r="K160" i="491"/>
  <c r="P160" i="491" s="1"/>
  <c r="K10" i="491"/>
  <c r="K85" i="491"/>
  <c r="P85" i="491" s="1"/>
  <c r="K21" i="491"/>
  <c r="P21" i="491" s="1"/>
  <c r="K84" i="491"/>
  <c r="K102" i="491"/>
  <c r="K196" i="491"/>
  <c r="P196" i="491" s="1"/>
  <c r="K161" i="491"/>
  <c r="P161" i="491" s="1"/>
  <c r="K34" i="491"/>
  <c r="P34" i="491" s="1"/>
  <c r="K14" i="491"/>
  <c r="K220" i="491"/>
  <c r="P220" i="491" s="1"/>
  <c r="K3" i="491"/>
  <c r="P3" i="491" s="1"/>
  <c r="K6" i="491"/>
  <c r="L6" i="491" s="1"/>
  <c r="Q6" i="491" s="1"/>
  <c r="R6" i="491" s="1"/>
  <c r="K129" i="491"/>
  <c r="K110" i="491"/>
  <c r="P110" i="491" s="1"/>
  <c r="K223" i="491"/>
  <c r="P223" i="491" s="1"/>
  <c r="K138" i="491"/>
  <c r="P138" i="491" s="1"/>
  <c r="K172" i="491"/>
  <c r="K88" i="491"/>
  <c r="P88" i="491" s="1"/>
  <c r="K200" i="491"/>
  <c r="P200" i="491" s="1"/>
  <c r="K74" i="491"/>
  <c r="L74" i="491" s="1"/>
  <c r="Q74" i="491" s="1"/>
  <c r="R74" i="491" s="1"/>
  <c r="K33" i="491"/>
  <c r="K197" i="491"/>
  <c r="P197" i="491" s="1"/>
  <c r="K91" i="491"/>
  <c r="P91" i="491" s="1"/>
  <c r="K8" i="491"/>
  <c r="P8" i="491" s="1"/>
  <c r="K167" i="491"/>
  <c r="K146" i="491"/>
  <c r="P146" i="491" s="1"/>
  <c r="K41" i="491"/>
  <c r="P41" i="491" s="1"/>
  <c r="K189" i="491"/>
  <c r="K188" i="491"/>
  <c r="K17" i="491"/>
  <c r="P17" i="491" s="1"/>
  <c r="K141" i="491"/>
  <c r="P141" i="491" s="1"/>
  <c r="K201" i="491"/>
  <c r="K69" i="491"/>
  <c r="K101" i="491"/>
  <c r="P101" i="491" s="1"/>
  <c r="K140" i="491"/>
  <c r="P140" i="491" s="1"/>
  <c r="K211" i="491"/>
  <c r="K227" i="491"/>
  <c r="H11" i="104" l="1"/>
  <c r="H15" i="104" s="1"/>
  <c r="N198" i="504"/>
  <c r="O2" i="504"/>
  <c r="O198" i="504" s="1"/>
  <c r="N265" i="503"/>
  <c r="O2" i="503"/>
  <c r="O265" i="503" s="1"/>
  <c r="Y23" i="104"/>
  <c r="Q232" i="495"/>
  <c r="N232" i="495"/>
  <c r="D235" i="494"/>
  <c r="T232" i="494"/>
  <c r="U232" i="494"/>
  <c r="L202" i="491"/>
  <c r="Q202" i="491" s="1"/>
  <c r="R202" i="491" s="1"/>
  <c r="L100" i="491"/>
  <c r="Q100" i="491" s="1"/>
  <c r="R100" i="491" s="1"/>
  <c r="P169" i="491"/>
  <c r="L57" i="491"/>
  <c r="Q57" i="491" s="1"/>
  <c r="R57" i="491" s="1"/>
  <c r="P100" i="491"/>
  <c r="L58" i="491"/>
  <c r="Q58" i="491" s="1"/>
  <c r="R58" i="491" s="1"/>
  <c r="P58" i="491"/>
  <c r="L197" i="491"/>
  <c r="Q197" i="491" s="1"/>
  <c r="R197" i="491" s="1"/>
  <c r="L151" i="491"/>
  <c r="Q151" i="491" s="1"/>
  <c r="R151" i="491" s="1"/>
  <c r="L200" i="491"/>
  <c r="Q200" i="491" s="1"/>
  <c r="R200" i="491" s="1"/>
  <c r="P65" i="491"/>
  <c r="P216" i="491"/>
  <c r="L75" i="491"/>
  <c r="Q75" i="491" s="1"/>
  <c r="R75" i="491" s="1"/>
  <c r="P102" i="491"/>
  <c r="P75" i="491"/>
  <c r="L188" i="491"/>
  <c r="Q188" i="491" s="1"/>
  <c r="R188" i="491" s="1"/>
  <c r="L24" i="491"/>
  <c r="Q24" i="491" s="1"/>
  <c r="R24" i="491" s="1"/>
  <c r="L60" i="491"/>
  <c r="Q60" i="491" s="1"/>
  <c r="R60" i="491" s="1"/>
  <c r="P36" i="491"/>
  <c r="L130" i="491"/>
  <c r="Q130" i="491" s="1"/>
  <c r="R130" i="491" s="1"/>
  <c r="L182" i="491"/>
  <c r="Q182" i="491" s="1"/>
  <c r="R182" i="491" s="1"/>
  <c r="L143" i="491"/>
  <c r="Q143" i="491" s="1"/>
  <c r="R143" i="491" s="1"/>
  <c r="L121" i="491"/>
  <c r="Q121" i="491" s="1"/>
  <c r="R121" i="491" s="1"/>
  <c r="P162" i="491"/>
  <c r="P129" i="491"/>
  <c r="P73" i="491"/>
  <c r="L123" i="491"/>
  <c r="Q123" i="491" s="1"/>
  <c r="R123" i="491" s="1"/>
  <c r="L106" i="491"/>
  <c r="Q106" i="491" s="1"/>
  <c r="R106" i="491" s="1"/>
  <c r="L15" i="491"/>
  <c r="Q15" i="491" s="1"/>
  <c r="R15" i="491" s="1"/>
  <c r="P40" i="491"/>
  <c r="P123" i="491"/>
  <c r="L140" i="491"/>
  <c r="Q140" i="491" s="1"/>
  <c r="R140" i="491" s="1"/>
  <c r="L10" i="491"/>
  <c r="Q10" i="491" s="1"/>
  <c r="R10" i="491" s="1"/>
  <c r="L19" i="491"/>
  <c r="Q19" i="491" s="1"/>
  <c r="R19" i="491" s="1"/>
  <c r="P19" i="491"/>
  <c r="P16" i="491"/>
  <c r="L210" i="491"/>
  <c r="Q210" i="491" s="1"/>
  <c r="R210" i="491" s="1"/>
  <c r="L112" i="491"/>
  <c r="Q112" i="491" s="1"/>
  <c r="R112" i="491" s="1"/>
  <c r="P42" i="491"/>
  <c r="L175" i="491"/>
  <c r="Q175" i="491" s="1"/>
  <c r="R175" i="491" s="1"/>
  <c r="L101" i="491"/>
  <c r="Q101" i="491" s="1"/>
  <c r="R101" i="491" s="1"/>
  <c r="L114" i="491"/>
  <c r="Q114" i="491" s="1"/>
  <c r="R114" i="491" s="1"/>
  <c r="L228" i="491"/>
  <c r="Q228" i="491" s="1"/>
  <c r="R228" i="491" s="1"/>
  <c r="P74" i="491"/>
  <c r="L28" i="491"/>
  <c r="Q28" i="491" s="1"/>
  <c r="R28" i="491" s="1"/>
  <c r="L128" i="491"/>
  <c r="Q128" i="491" s="1"/>
  <c r="R128" i="491" s="1"/>
  <c r="L102" i="491"/>
  <c r="Q102" i="491" s="1"/>
  <c r="R102" i="491" s="1"/>
  <c r="L169" i="491"/>
  <c r="Q169" i="491" s="1"/>
  <c r="R169" i="491" s="1"/>
  <c r="L48" i="491"/>
  <c r="Q48" i="491" s="1"/>
  <c r="R48" i="491" s="1"/>
  <c r="P78" i="491"/>
  <c r="P124" i="491"/>
  <c r="P190" i="491"/>
  <c r="P107" i="491"/>
  <c r="L150" i="491"/>
  <c r="Q150" i="491" s="1"/>
  <c r="R150" i="491" s="1"/>
  <c r="P71" i="491"/>
  <c r="L110" i="491"/>
  <c r="Q110" i="491" s="1"/>
  <c r="R110" i="491" s="1"/>
  <c r="L84" i="491"/>
  <c r="Q84" i="491" s="1"/>
  <c r="R84" i="491" s="1"/>
  <c r="L154" i="491"/>
  <c r="Q154" i="491" s="1"/>
  <c r="R154" i="491" s="1"/>
  <c r="P222" i="491"/>
  <c r="P118" i="491"/>
  <c r="P69" i="491"/>
  <c r="P33" i="491"/>
  <c r="P112" i="491"/>
  <c r="L103" i="491"/>
  <c r="Q103" i="491" s="1"/>
  <c r="R103" i="491" s="1"/>
  <c r="L219" i="491"/>
  <c r="Q219" i="491" s="1"/>
  <c r="R219" i="491" s="1"/>
  <c r="L87" i="491"/>
  <c r="Q87" i="491" s="1"/>
  <c r="R87" i="491" s="1"/>
  <c r="P39" i="491"/>
  <c r="L85" i="491"/>
  <c r="Q85" i="491" s="1"/>
  <c r="R85" i="491" s="1"/>
  <c r="L171" i="491"/>
  <c r="Q171" i="491" s="1"/>
  <c r="R171" i="491" s="1"/>
  <c r="L50" i="491"/>
  <c r="Q50" i="491" s="1"/>
  <c r="R50" i="491" s="1"/>
  <c r="P157" i="491"/>
  <c r="L147" i="491"/>
  <c r="Q147" i="491" s="1"/>
  <c r="R147" i="491" s="1"/>
  <c r="P103" i="491"/>
  <c r="L185" i="491"/>
  <c r="Q185" i="491" s="1"/>
  <c r="R185" i="491" s="1"/>
  <c r="P203" i="491"/>
  <c r="P147" i="491"/>
  <c r="P125" i="491"/>
  <c r="L14" i="491"/>
  <c r="Q14" i="491" s="1"/>
  <c r="R14" i="491" s="1"/>
  <c r="P10" i="491"/>
  <c r="L61" i="491"/>
  <c r="Q61" i="491" s="1"/>
  <c r="R61" i="491" s="1"/>
  <c r="P114" i="491"/>
  <c r="L68" i="491"/>
  <c r="Q68" i="491" s="1"/>
  <c r="R68" i="491" s="1"/>
  <c r="P186" i="491"/>
  <c r="P192" i="491"/>
  <c r="L193" i="491"/>
  <c r="Q193" i="491" s="1"/>
  <c r="R193" i="491" s="1"/>
  <c r="P68" i="491"/>
  <c r="P193" i="491"/>
  <c r="P215" i="491"/>
  <c r="P213" i="491"/>
  <c r="P217" i="491"/>
  <c r="P133" i="491"/>
  <c r="L76" i="491"/>
  <c r="Q76" i="491" s="1"/>
  <c r="R76" i="491" s="1"/>
  <c r="P121" i="491"/>
  <c r="L64" i="491"/>
  <c r="Q64" i="491" s="1"/>
  <c r="R64" i="491" s="1"/>
  <c r="L172" i="491"/>
  <c r="Q172" i="491" s="1"/>
  <c r="R172" i="491" s="1"/>
  <c r="L196" i="491"/>
  <c r="Q196" i="491" s="1"/>
  <c r="R196" i="491" s="1"/>
  <c r="P210" i="491"/>
  <c r="P98" i="491"/>
  <c r="L176" i="491"/>
  <c r="Q176" i="491" s="1"/>
  <c r="R176" i="491" s="1"/>
  <c r="L122" i="491"/>
  <c r="Q122" i="491" s="1"/>
  <c r="R122" i="491" s="1"/>
  <c r="P92" i="491"/>
  <c r="L27" i="491"/>
  <c r="Q27" i="491" s="1"/>
  <c r="R27" i="491" s="1"/>
  <c r="L189" i="491"/>
  <c r="Q189" i="491" s="1"/>
  <c r="R189" i="491" s="1"/>
  <c r="P67" i="491"/>
  <c r="L49" i="491"/>
  <c r="Q49" i="491" s="1"/>
  <c r="R49" i="491" s="1"/>
  <c r="P171" i="491"/>
  <c r="P176" i="491"/>
  <c r="P130" i="491"/>
  <c r="L25" i="491"/>
  <c r="Q25" i="491" s="1"/>
  <c r="R25" i="491" s="1"/>
  <c r="P151" i="491"/>
  <c r="L149" i="491"/>
  <c r="Q149" i="491" s="1"/>
  <c r="R149" i="491" s="1"/>
  <c r="L51" i="491"/>
  <c r="Q51" i="491" s="1"/>
  <c r="R51" i="491" s="1"/>
  <c r="P150" i="491"/>
  <c r="P64" i="491"/>
  <c r="P189" i="491"/>
  <c r="L33" i="491"/>
  <c r="Q33" i="491" s="1"/>
  <c r="R33" i="491" s="1"/>
  <c r="L34" i="491"/>
  <c r="Q34" i="491" s="1"/>
  <c r="R34" i="491" s="1"/>
  <c r="P49" i="491"/>
  <c r="L9" i="491"/>
  <c r="Q9" i="491" s="1"/>
  <c r="R9" i="491" s="1"/>
  <c r="L26" i="491"/>
  <c r="Q26" i="491" s="1"/>
  <c r="R26" i="491" s="1"/>
  <c r="L221" i="491"/>
  <c r="Q221" i="491" s="1"/>
  <c r="R221" i="491" s="1"/>
  <c r="L98" i="491"/>
  <c r="Q98" i="491" s="1"/>
  <c r="R98" i="491" s="1"/>
  <c r="L165" i="491"/>
  <c r="Q165" i="491" s="1"/>
  <c r="R165" i="491" s="1"/>
  <c r="P207" i="491"/>
  <c r="P25" i="491"/>
  <c r="L13" i="491"/>
  <c r="Q13" i="491" s="1"/>
  <c r="R13" i="491" s="1"/>
  <c r="P149" i="491"/>
  <c r="L62" i="491"/>
  <c r="Q62" i="491" s="1"/>
  <c r="R62" i="491" s="1"/>
  <c r="L158" i="491"/>
  <c r="Q158" i="491" s="1"/>
  <c r="R158" i="491" s="1"/>
  <c r="L72" i="491"/>
  <c r="Q72" i="491" s="1"/>
  <c r="R72" i="491" s="1"/>
  <c r="L20" i="491"/>
  <c r="Q20" i="491" s="1"/>
  <c r="R20" i="491" s="1"/>
  <c r="L232" i="491"/>
  <c r="Q232" i="491" s="1"/>
  <c r="L105" i="491"/>
  <c r="Q105" i="491" s="1"/>
  <c r="R105" i="491" s="1"/>
  <c r="P62" i="491"/>
  <c r="L7" i="491"/>
  <c r="Q7" i="491" s="1"/>
  <c r="R7" i="491" s="1"/>
  <c r="L166" i="491"/>
  <c r="Q166" i="491" s="1"/>
  <c r="R166" i="491" s="1"/>
  <c r="P191" i="491"/>
  <c r="L66" i="491"/>
  <c r="Q66" i="491" s="1"/>
  <c r="R66" i="491" s="1"/>
  <c r="P158" i="491"/>
  <c r="P72" i="491"/>
  <c r="L119" i="491"/>
  <c r="Q119" i="491" s="1"/>
  <c r="R119" i="491" s="1"/>
  <c r="L5" i="491"/>
  <c r="Q5" i="491" s="1"/>
  <c r="R5" i="491" s="1"/>
  <c r="P20" i="491"/>
  <c r="L69" i="491"/>
  <c r="Q69" i="491" s="1"/>
  <c r="R69" i="491" s="1"/>
  <c r="L146" i="491"/>
  <c r="Q146" i="491" s="1"/>
  <c r="R146" i="491" s="1"/>
  <c r="L129" i="491"/>
  <c r="Q129" i="491" s="1"/>
  <c r="R129" i="491" s="1"/>
  <c r="L156" i="491"/>
  <c r="Q156" i="491" s="1"/>
  <c r="R156" i="491" s="1"/>
  <c r="P7" i="491"/>
  <c r="P166" i="491"/>
  <c r="P66" i="491"/>
  <c r="P128" i="491"/>
  <c r="L40" i="491"/>
  <c r="Q40" i="491" s="1"/>
  <c r="R40" i="491" s="1"/>
  <c r="L109" i="491"/>
  <c r="Q109" i="491" s="1"/>
  <c r="R109" i="491" s="1"/>
  <c r="L167" i="491"/>
  <c r="Q167" i="491" s="1"/>
  <c r="R167" i="491" s="1"/>
  <c r="P28" i="491"/>
  <c r="L113" i="491"/>
  <c r="Q113" i="491" s="1"/>
  <c r="R113" i="491" s="1"/>
  <c r="L209" i="491"/>
  <c r="Q209" i="491" s="1"/>
  <c r="R209" i="491" s="1"/>
  <c r="L214" i="491"/>
  <c r="Q214" i="491" s="1"/>
  <c r="R214" i="491" s="1"/>
  <c r="L198" i="491"/>
  <c r="Q198" i="491" s="1"/>
  <c r="R198" i="491" s="1"/>
  <c r="P175" i="491"/>
  <c r="L11" i="491"/>
  <c r="Q11" i="491" s="1"/>
  <c r="R11" i="491" s="1"/>
  <c r="L115" i="491"/>
  <c r="Q115" i="491" s="1"/>
  <c r="R115" i="491" s="1"/>
  <c r="P228" i="491"/>
  <c r="L180" i="491"/>
  <c r="Q180" i="491" s="1"/>
  <c r="R180" i="491" s="1"/>
  <c r="L127" i="491"/>
  <c r="Q127" i="491" s="1"/>
  <c r="R127" i="491" s="1"/>
  <c r="L54" i="491"/>
  <c r="Q54" i="491" s="1"/>
  <c r="R54" i="491" s="1"/>
  <c r="L144" i="491"/>
  <c r="Q144" i="491" s="1"/>
  <c r="R144" i="491" s="1"/>
  <c r="P167" i="491"/>
  <c r="L148" i="491"/>
  <c r="Q148" i="491" s="1"/>
  <c r="R148" i="491" s="1"/>
  <c r="P209" i="491"/>
  <c r="L90" i="491"/>
  <c r="Q90" i="491" s="1"/>
  <c r="R90" i="491" s="1"/>
  <c r="P214" i="491"/>
  <c r="L126" i="491"/>
  <c r="Q126" i="491" s="1"/>
  <c r="R126" i="491" s="1"/>
  <c r="L179" i="491"/>
  <c r="Q179" i="491" s="1"/>
  <c r="R179" i="491" s="1"/>
  <c r="L217" i="491"/>
  <c r="Q217" i="491" s="1"/>
  <c r="R217" i="491" s="1"/>
  <c r="L216" i="491"/>
  <c r="Q216" i="491" s="1"/>
  <c r="R216" i="491" s="1"/>
  <c r="L192" i="491"/>
  <c r="Q192" i="491" s="1"/>
  <c r="R192" i="491" s="1"/>
  <c r="L104" i="491"/>
  <c r="Q104" i="491" s="1"/>
  <c r="R104" i="491" s="1"/>
  <c r="P115" i="491"/>
  <c r="L145" i="491"/>
  <c r="Q145" i="491" s="1"/>
  <c r="R145" i="491" s="1"/>
  <c r="L71" i="491"/>
  <c r="Q71" i="491" s="1"/>
  <c r="R71" i="491" s="1"/>
  <c r="L187" i="491"/>
  <c r="Q187" i="491" s="1"/>
  <c r="R187" i="491" s="1"/>
  <c r="L65" i="491"/>
  <c r="Q65" i="491" s="1"/>
  <c r="R65" i="491" s="1"/>
  <c r="L22" i="491"/>
  <c r="Q22" i="491" s="1"/>
  <c r="R22" i="491" s="1"/>
  <c r="L227" i="491"/>
  <c r="Q227" i="491" s="1"/>
  <c r="R227" i="491" s="1"/>
  <c r="L17" i="491"/>
  <c r="Q17" i="491" s="1"/>
  <c r="R17" i="491" s="1"/>
  <c r="L88" i="491"/>
  <c r="Q88" i="491" s="1"/>
  <c r="R88" i="491" s="1"/>
  <c r="L220" i="491"/>
  <c r="Q220" i="491" s="1"/>
  <c r="R220" i="491" s="1"/>
  <c r="L59" i="491"/>
  <c r="Q59" i="491" s="1"/>
  <c r="R59" i="491" s="1"/>
  <c r="L135" i="491"/>
  <c r="Q135" i="491" s="1"/>
  <c r="R135" i="491" s="1"/>
  <c r="P187" i="491"/>
  <c r="L174" i="491"/>
  <c r="Q174" i="491" s="1"/>
  <c r="R174" i="491" s="1"/>
  <c r="L170" i="491"/>
  <c r="Q170" i="491" s="1"/>
  <c r="R170" i="491" s="1"/>
  <c r="P22" i="491"/>
  <c r="P227" i="491"/>
  <c r="L91" i="491"/>
  <c r="Q91" i="491" s="1"/>
  <c r="R91" i="491" s="1"/>
  <c r="P84" i="491"/>
  <c r="L215" i="491"/>
  <c r="Q215" i="491" s="1"/>
  <c r="R215" i="491" s="1"/>
  <c r="L38" i="491"/>
  <c r="Q38" i="491" s="1"/>
  <c r="R38" i="491" s="1"/>
  <c r="P182" i="491"/>
  <c r="P154" i="491"/>
  <c r="L133" i="491"/>
  <c r="Q133" i="491" s="1"/>
  <c r="R133" i="491" s="1"/>
  <c r="L73" i="491"/>
  <c r="Q73" i="491" s="1"/>
  <c r="R73" i="491" s="1"/>
  <c r="L56" i="491"/>
  <c r="Q56" i="491" s="1"/>
  <c r="R56" i="491" s="1"/>
  <c r="P188" i="491"/>
  <c r="P172" i="491"/>
  <c r="P14" i="491"/>
  <c r="P60" i="491"/>
  <c r="L29" i="491"/>
  <c r="Q29" i="491" s="1"/>
  <c r="R29" i="491" s="1"/>
  <c r="L199" i="491"/>
  <c r="Q199" i="491" s="1"/>
  <c r="R199" i="491" s="1"/>
  <c r="L157" i="491"/>
  <c r="Q157" i="491" s="1"/>
  <c r="R157" i="491" s="1"/>
  <c r="L118" i="491"/>
  <c r="Q118" i="491" s="1"/>
  <c r="R118" i="491" s="1"/>
  <c r="P56" i="491"/>
  <c r="P134" i="491"/>
  <c r="L134" i="491"/>
  <c r="Q134" i="491" s="1"/>
  <c r="R134" i="491" s="1"/>
  <c r="P225" i="491"/>
  <c r="L225" i="491"/>
  <c r="Q225" i="491" s="1"/>
  <c r="R225" i="491" s="1"/>
  <c r="L164" i="491"/>
  <c r="Q164" i="491" s="1"/>
  <c r="R164" i="491" s="1"/>
  <c r="L83" i="491"/>
  <c r="Q83" i="491" s="1"/>
  <c r="R83" i="491" s="1"/>
  <c r="L89" i="491"/>
  <c r="Q89" i="491" s="1"/>
  <c r="R89" i="491" s="1"/>
  <c r="L163" i="491"/>
  <c r="Q163" i="491" s="1"/>
  <c r="R163" i="491" s="1"/>
  <c r="P173" i="491"/>
  <c r="L173" i="491"/>
  <c r="Q173" i="491" s="1"/>
  <c r="R173" i="491" s="1"/>
  <c r="L218" i="491"/>
  <c r="Q218" i="491" s="1"/>
  <c r="R218" i="491" s="1"/>
  <c r="P204" i="491"/>
  <c r="P89" i="491"/>
  <c r="L45" i="491"/>
  <c r="Q45" i="491" s="1"/>
  <c r="R45" i="491" s="1"/>
  <c r="P226" i="491"/>
  <c r="L226" i="491"/>
  <c r="Q226" i="491" s="1"/>
  <c r="R226" i="491" s="1"/>
  <c r="P163" i="491"/>
  <c r="L212" i="491"/>
  <c r="Q212" i="491" s="1"/>
  <c r="R212" i="491" s="1"/>
  <c r="P32" i="491"/>
  <c r="L32" i="491"/>
  <c r="Q32" i="491" s="1"/>
  <c r="R32" i="491" s="1"/>
  <c r="P218" i="491"/>
  <c r="P12" i="491"/>
  <c r="L12" i="491"/>
  <c r="Q12" i="491" s="1"/>
  <c r="R12" i="491" s="1"/>
  <c r="P201" i="491"/>
  <c r="L208" i="491"/>
  <c r="Q208" i="491" s="1"/>
  <c r="R208" i="491" s="1"/>
  <c r="L137" i="491"/>
  <c r="Q137" i="491" s="1"/>
  <c r="R137" i="491" s="1"/>
  <c r="P80" i="491"/>
  <c r="L80" i="491"/>
  <c r="Q80" i="491" s="1"/>
  <c r="R80" i="491" s="1"/>
  <c r="L63" i="491"/>
  <c r="Q63" i="491" s="1"/>
  <c r="R63" i="491" s="1"/>
  <c r="P136" i="491"/>
  <c r="L136" i="491"/>
  <c r="Q136" i="491" s="1"/>
  <c r="R136" i="491" s="1"/>
  <c r="L30" i="491"/>
  <c r="Q30" i="491" s="1"/>
  <c r="R30" i="491" s="1"/>
  <c r="P35" i="491"/>
  <c r="L35" i="491"/>
  <c r="Q35" i="491" s="1"/>
  <c r="R35" i="491" s="1"/>
  <c r="L21" i="491"/>
  <c r="Q21" i="491" s="1"/>
  <c r="R21" i="491" s="1"/>
  <c r="L201" i="491"/>
  <c r="Q201" i="491" s="1"/>
  <c r="R201" i="491" s="1"/>
  <c r="P164" i="491"/>
  <c r="L159" i="491"/>
  <c r="Q159" i="491" s="1"/>
  <c r="R159" i="491" s="1"/>
  <c r="P6" i="491"/>
  <c r="L177" i="491"/>
  <c r="Q177" i="491" s="1"/>
  <c r="R177" i="491" s="1"/>
  <c r="P159" i="491"/>
  <c r="L117" i="491"/>
  <c r="Q117" i="491" s="1"/>
  <c r="R117" i="491" s="1"/>
  <c r="P108" i="491"/>
  <c r="L108" i="491"/>
  <c r="Q108" i="491" s="1"/>
  <c r="R108" i="491" s="1"/>
  <c r="L168" i="491"/>
  <c r="Q168" i="491" s="1"/>
  <c r="R168" i="491" s="1"/>
  <c r="L204" i="491"/>
  <c r="Q204" i="491" s="1"/>
  <c r="R204" i="491" s="1"/>
  <c r="L161" i="491"/>
  <c r="Q161" i="491" s="1"/>
  <c r="R161" i="491" s="1"/>
  <c r="L81" i="491"/>
  <c r="Q81" i="491" s="1"/>
  <c r="R81" i="491" s="1"/>
  <c r="L2" i="491"/>
  <c r="Q2" i="491" s="1"/>
  <c r="R2" i="491" s="1"/>
  <c r="P95" i="491"/>
  <c r="L95" i="491"/>
  <c r="Q95" i="491" s="1"/>
  <c r="R95" i="491" s="1"/>
  <c r="L86" i="491"/>
  <c r="Q86" i="491" s="1"/>
  <c r="R86" i="491" s="1"/>
  <c r="P55" i="491"/>
  <c r="L55" i="491"/>
  <c r="Q55" i="491" s="1"/>
  <c r="R55" i="491" s="1"/>
  <c r="P99" i="491"/>
  <c r="L99" i="491"/>
  <c r="Q99" i="491" s="1"/>
  <c r="R99" i="491" s="1"/>
  <c r="K233" i="491"/>
  <c r="K239" i="491" s="1"/>
  <c r="L211" i="491"/>
  <c r="Q211" i="491" s="1"/>
  <c r="R211" i="491" s="1"/>
  <c r="L184" i="491"/>
  <c r="Q184" i="491" s="1"/>
  <c r="R184" i="491" s="1"/>
  <c r="L94" i="491"/>
  <c r="Q94" i="491" s="1"/>
  <c r="R94" i="491" s="1"/>
  <c r="P211" i="491"/>
  <c r="L141" i="491"/>
  <c r="Q141" i="491" s="1"/>
  <c r="R141" i="491" s="1"/>
  <c r="L138" i="491"/>
  <c r="Q138" i="491" s="1"/>
  <c r="R138" i="491" s="1"/>
  <c r="L44" i="491"/>
  <c r="Q44" i="491" s="1"/>
  <c r="R44" i="491" s="1"/>
  <c r="P70" i="491"/>
  <c r="L70" i="491"/>
  <c r="Q70" i="491" s="1"/>
  <c r="R70" i="491" s="1"/>
  <c r="L155" i="491"/>
  <c r="Q155" i="491" s="1"/>
  <c r="R155" i="491" s="1"/>
  <c r="P31" i="491"/>
  <c r="L31" i="491"/>
  <c r="Q31" i="491" s="1"/>
  <c r="R31" i="491" s="1"/>
  <c r="P79" i="491"/>
  <c r="L79" i="491"/>
  <c r="Q79" i="491" s="1"/>
  <c r="R79" i="491" s="1"/>
  <c r="L77" i="491"/>
  <c r="Q77" i="491" s="1"/>
  <c r="R77" i="491" s="1"/>
  <c r="L41" i="491"/>
  <c r="Q41" i="491" s="1"/>
  <c r="R41" i="491" s="1"/>
  <c r="L3" i="491"/>
  <c r="Q3" i="491" s="1"/>
  <c r="R3" i="491" s="1"/>
  <c r="L96" i="491"/>
  <c r="Q96" i="491" s="1"/>
  <c r="R96" i="491" s="1"/>
  <c r="L18" i="491"/>
  <c r="Q18" i="491" s="1"/>
  <c r="R18" i="491" s="1"/>
  <c r="P152" i="491"/>
  <c r="L152" i="491"/>
  <c r="Q152" i="491" s="1"/>
  <c r="R152" i="491" s="1"/>
  <c r="P53" i="491"/>
  <c r="L53" i="491"/>
  <c r="Q53" i="491" s="1"/>
  <c r="R53" i="491" s="1"/>
  <c r="P181" i="491"/>
  <c r="L181" i="491"/>
  <c r="Q181" i="491" s="1"/>
  <c r="R181" i="491" s="1"/>
  <c r="P229" i="491"/>
  <c r="L229" i="491"/>
  <c r="Q229" i="491" s="1"/>
  <c r="R229" i="491" s="1"/>
  <c r="P52" i="491"/>
  <c r="L52" i="491"/>
  <c r="Q52" i="491" s="1"/>
  <c r="R52" i="491" s="1"/>
  <c r="P195" i="491"/>
  <c r="L195" i="491"/>
  <c r="Q195" i="491" s="1"/>
  <c r="R195" i="491" s="1"/>
  <c r="L223" i="491"/>
  <c r="Q223" i="491" s="1"/>
  <c r="R223" i="491" s="1"/>
  <c r="L160" i="491"/>
  <c r="Q160" i="491" s="1"/>
  <c r="R160" i="491" s="1"/>
  <c r="P206" i="491"/>
  <c r="L206" i="491"/>
  <c r="Q206" i="491" s="1"/>
  <c r="R206" i="491" s="1"/>
  <c r="L120" i="491"/>
  <c r="Q120" i="491" s="1"/>
  <c r="R120" i="491" s="1"/>
  <c r="L111" i="491"/>
  <c r="Q111" i="491" s="1"/>
  <c r="R111" i="491" s="1"/>
  <c r="L93" i="491"/>
  <c r="Q93" i="491" s="1"/>
  <c r="R93" i="491" s="1"/>
  <c r="L43" i="491"/>
  <c r="Q43" i="491" s="1"/>
  <c r="R43" i="491" s="1"/>
  <c r="L37" i="491"/>
  <c r="Q37" i="491" s="1"/>
  <c r="R37" i="491" s="1"/>
  <c r="L194" i="491"/>
  <c r="Q194" i="491" s="1"/>
  <c r="R194" i="491" s="1"/>
  <c r="P224" i="491"/>
  <c r="L224" i="491"/>
  <c r="Q224" i="491" s="1"/>
  <c r="R224" i="491" s="1"/>
  <c r="L139" i="491"/>
  <c r="Q139" i="491" s="1"/>
  <c r="R139" i="491" s="1"/>
  <c r="P116" i="491"/>
  <c r="L116" i="491"/>
  <c r="Q116" i="491" s="1"/>
  <c r="R116" i="491" s="1"/>
  <c r="L230" i="491"/>
  <c r="Q230" i="491" s="1"/>
  <c r="L8" i="491"/>
  <c r="Q8" i="491" s="1"/>
  <c r="R8" i="491" s="1"/>
  <c r="L183" i="491"/>
  <c r="Q183" i="491" s="1"/>
  <c r="R183" i="491" s="1"/>
  <c r="L97" i="491"/>
  <c r="Q97" i="491" s="1"/>
  <c r="R97" i="491" s="1"/>
  <c r="P205" i="491"/>
  <c r="L205" i="491"/>
  <c r="Q205" i="491" s="1"/>
  <c r="R205" i="491" s="1"/>
  <c r="L4" i="491"/>
  <c r="Q4" i="491" s="1"/>
  <c r="R4" i="491" s="1"/>
  <c r="P46" i="491"/>
  <c r="L46" i="491"/>
  <c r="Q46" i="491" s="1"/>
  <c r="R46" i="491" s="1"/>
  <c r="P82" i="491"/>
  <c r="L82" i="491"/>
  <c r="Q82" i="491" s="1"/>
  <c r="R82" i="491" s="1"/>
  <c r="P231" i="491"/>
  <c r="L231" i="491"/>
  <c r="Q231" i="491" s="1"/>
  <c r="P233" i="491" l="1"/>
  <c r="P239" i="491" s="1"/>
  <c r="L233" i="491"/>
  <c r="Q240" i="490"/>
  <c r="T240" i="490"/>
  <c r="V240" i="490"/>
  <c r="F240" i="490"/>
  <c r="T233" i="490"/>
  <c r="S233" i="490"/>
  <c r="S240" i="490" s="1"/>
  <c r="R233" i="490"/>
  <c r="R235" i="490" s="1"/>
  <c r="Q233" i="490"/>
  <c r="P233" i="490"/>
  <c r="P240" i="490" s="1"/>
  <c r="O233" i="490"/>
  <c r="O240" i="490" s="1"/>
  <c r="N233" i="490"/>
  <c r="N240" i="490" s="1"/>
  <c r="M233" i="490"/>
  <c r="M240" i="490" s="1"/>
  <c r="K233" i="490"/>
  <c r="K240" i="490" s="1"/>
  <c r="J233" i="490"/>
  <c r="J240" i="490" s="1"/>
  <c r="I233" i="490"/>
  <c r="I235" i="490" s="1"/>
  <c r="H233" i="490"/>
  <c r="H240" i="490" s="1"/>
  <c r="G233" i="490"/>
  <c r="G240" i="490" s="1"/>
  <c r="F233" i="490"/>
  <c r="E233" i="490"/>
  <c r="U228" i="490"/>
  <c r="U223" i="490"/>
  <c r="U221" i="490"/>
  <c r="U220" i="490"/>
  <c r="U213" i="490"/>
  <c r="U212" i="490"/>
  <c r="U211" i="490"/>
  <c r="U209" i="490"/>
  <c r="U201" i="490"/>
  <c r="U197" i="490"/>
  <c r="U190" i="490"/>
  <c r="U193" i="490"/>
  <c r="U186" i="490"/>
  <c r="U182" i="490"/>
  <c r="U180" i="490"/>
  <c r="U176" i="490"/>
  <c r="U175" i="490"/>
  <c r="U174" i="490"/>
  <c r="U172" i="490"/>
  <c r="U169" i="490"/>
  <c r="U165" i="490"/>
  <c r="U164" i="490"/>
  <c r="U163" i="490"/>
  <c r="U162" i="490"/>
  <c r="U156" i="490"/>
  <c r="U155" i="490"/>
  <c r="U154" i="490"/>
  <c r="U152" i="490"/>
  <c r="U151" i="490"/>
  <c r="U141" i="490"/>
  <c r="U140" i="490"/>
  <c r="L136" i="490"/>
  <c r="U136" i="490" s="1"/>
  <c r="U135" i="490"/>
  <c r="U130" i="490"/>
  <c r="U129" i="490"/>
  <c r="U122" i="490"/>
  <c r="U102" i="490"/>
  <c r="U100" i="490"/>
  <c r="U96" i="490"/>
  <c r="U95" i="490"/>
  <c r="U232" i="490"/>
  <c r="U90" i="490"/>
  <c r="U88" i="490"/>
  <c r="U85" i="490"/>
  <c r="U79" i="490"/>
  <c r="U74" i="490"/>
  <c r="U69" i="490"/>
  <c r="U68" i="490"/>
  <c r="U61" i="490"/>
  <c r="U59" i="490"/>
  <c r="U50" i="490"/>
  <c r="U49" i="490"/>
  <c r="U29" i="490"/>
  <c r="U18" i="490"/>
  <c r="U16" i="490"/>
  <c r="U9" i="490"/>
  <c r="U4" i="490"/>
  <c r="U3" i="490"/>
  <c r="U2" i="490"/>
  <c r="U229" i="490"/>
  <c r="U227" i="490"/>
  <c r="U226" i="490"/>
  <c r="U224" i="490"/>
  <c r="U222" i="490"/>
  <c r="U225" i="490"/>
  <c r="U219" i="490"/>
  <c r="U218" i="490"/>
  <c r="U217" i="490"/>
  <c r="U216" i="490"/>
  <c r="U215" i="490"/>
  <c r="U214" i="490"/>
  <c r="U210" i="490"/>
  <c r="U208" i="490"/>
  <c r="U207" i="490"/>
  <c r="U206" i="490"/>
  <c r="U205" i="490"/>
  <c r="U204" i="490"/>
  <c r="L203" i="490"/>
  <c r="U203" i="490" s="1"/>
  <c r="U202" i="490"/>
  <c r="U200" i="490"/>
  <c r="U199" i="490"/>
  <c r="U198" i="490"/>
  <c r="U196" i="490"/>
  <c r="U195" i="490"/>
  <c r="U194" i="490"/>
  <c r="U192" i="490"/>
  <c r="U191" i="490"/>
  <c r="U189" i="490"/>
  <c r="U188" i="490"/>
  <c r="U187" i="490"/>
  <c r="U185" i="490"/>
  <c r="U184" i="490"/>
  <c r="U183" i="490"/>
  <c r="U181" i="490"/>
  <c r="U179" i="490"/>
  <c r="U178" i="490"/>
  <c r="U177" i="490"/>
  <c r="U173" i="490"/>
  <c r="U171" i="490"/>
  <c r="U170" i="490"/>
  <c r="U168" i="490"/>
  <c r="U167" i="490"/>
  <c r="U166" i="490"/>
  <c r="U161" i="490"/>
  <c r="U160" i="490"/>
  <c r="U159" i="490"/>
  <c r="U158" i="490"/>
  <c r="U157" i="490"/>
  <c r="U150" i="490"/>
  <c r="U149" i="490"/>
  <c r="L148" i="490"/>
  <c r="U148" i="490" s="1"/>
  <c r="U147" i="490"/>
  <c r="U146" i="490"/>
  <c r="U145" i="490"/>
  <c r="U144" i="490"/>
  <c r="U143" i="490"/>
  <c r="U231" i="490"/>
  <c r="U142" i="490"/>
  <c r="U139" i="490"/>
  <c r="U138" i="490"/>
  <c r="U137" i="490"/>
  <c r="U134" i="490"/>
  <c r="U133" i="490"/>
  <c r="U132" i="490"/>
  <c r="U131" i="490"/>
  <c r="U128" i="490"/>
  <c r="U127" i="490"/>
  <c r="U126" i="490"/>
  <c r="U125" i="490"/>
  <c r="U124" i="490"/>
  <c r="U123" i="490"/>
  <c r="U120" i="490"/>
  <c r="U121" i="490"/>
  <c r="U119" i="490"/>
  <c r="U118" i="490"/>
  <c r="U117" i="490"/>
  <c r="U115" i="490"/>
  <c r="U114" i="490"/>
  <c r="U113" i="490"/>
  <c r="U116" i="490"/>
  <c r="U112" i="490"/>
  <c r="U111" i="490"/>
  <c r="U110" i="490"/>
  <c r="U108" i="490"/>
  <c r="U109" i="490"/>
  <c r="U107" i="490"/>
  <c r="U106" i="490"/>
  <c r="U105" i="490"/>
  <c r="U230" i="490"/>
  <c r="U104" i="490"/>
  <c r="U103" i="490"/>
  <c r="U101" i="490"/>
  <c r="U99" i="490"/>
  <c r="U98" i="490"/>
  <c r="U97" i="490"/>
  <c r="U94" i="490"/>
  <c r="U93" i="490"/>
  <c r="U92" i="490"/>
  <c r="U91" i="490"/>
  <c r="U89" i="490"/>
  <c r="U87" i="490"/>
  <c r="U86" i="490"/>
  <c r="U84" i="490"/>
  <c r="U83" i="490"/>
  <c r="U82" i="490"/>
  <c r="U80" i="490"/>
  <c r="U78" i="490"/>
  <c r="L77" i="490"/>
  <c r="L233" i="490" s="1"/>
  <c r="L240" i="490" s="1"/>
  <c r="U76" i="490"/>
  <c r="U75" i="490"/>
  <c r="U73" i="490"/>
  <c r="U72" i="490"/>
  <c r="U71" i="490"/>
  <c r="U70" i="490"/>
  <c r="U67" i="490"/>
  <c r="U66" i="490"/>
  <c r="U65" i="490"/>
  <c r="U63" i="490"/>
  <c r="U64" i="490"/>
  <c r="U62" i="490"/>
  <c r="U60" i="490"/>
  <c r="U58" i="490"/>
  <c r="U57" i="490"/>
  <c r="U55" i="490"/>
  <c r="U56" i="490"/>
  <c r="U54" i="490"/>
  <c r="U53" i="490"/>
  <c r="U52" i="490"/>
  <c r="U51" i="490"/>
  <c r="U48" i="490"/>
  <c r="U46" i="490"/>
  <c r="U47" i="490"/>
  <c r="U45" i="490"/>
  <c r="U44" i="490"/>
  <c r="U43" i="490"/>
  <c r="U42" i="490"/>
  <c r="U41" i="490"/>
  <c r="U40" i="490"/>
  <c r="U39" i="490"/>
  <c r="U38" i="490"/>
  <c r="U37" i="490"/>
  <c r="U36" i="490"/>
  <c r="U35" i="490"/>
  <c r="U34" i="490"/>
  <c r="U33" i="490"/>
  <c r="U32" i="490"/>
  <c r="U31" i="490"/>
  <c r="U30" i="490"/>
  <c r="U28" i="490"/>
  <c r="U27" i="490"/>
  <c r="U26" i="490"/>
  <c r="U25" i="490"/>
  <c r="U24" i="490"/>
  <c r="U20" i="490"/>
  <c r="U22" i="490"/>
  <c r="U21" i="490"/>
  <c r="U19" i="490"/>
  <c r="U17" i="490"/>
  <c r="U15" i="490"/>
  <c r="U12" i="490"/>
  <c r="U13" i="490"/>
  <c r="U14" i="490"/>
  <c r="U11" i="490"/>
  <c r="U10" i="490"/>
  <c r="U8" i="490"/>
  <c r="U7" i="490"/>
  <c r="U6" i="490"/>
  <c r="U5" i="490"/>
  <c r="R240" i="490" l="1"/>
  <c r="I240" i="490"/>
  <c r="U233" i="490"/>
  <c r="U240" i="490" s="1"/>
  <c r="U77" i="490"/>
  <c r="R234" i="490"/>
  <c r="I16" i="158" l="1"/>
  <c r="Q26" i="104" l="1"/>
  <c r="I27" i="104"/>
  <c r="H44" i="104" s="1"/>
  <c r="J32" i="70" l="1"/>
  <c r="J33" i="70" l="1"/>
  <c r="L23" i="158" l="1"/>
  <c r="I29" i="158" l="1"/>
  <c r="I31" i="158" l="1"/>
  <c r="H35" i="70"/>
  <c r="J35" i="70"/>
  <c r="J36" i="70" l="1"/>
  <c r="G35" i="70"/>
  <c r="H37" i="70" s="1"/>
  <c r="B23" i="450" l="1"/>
  <c r="B22" i="450"/>
  <c r="D9" i="416" l="1"/>
  <c r="D10" i="416" s="1"/>
  <c r="U15" i="104" l="1"/>
  <c r="W17" i="104" l="1"/>
  <c r="S17" i="104" l="1"/>
  <c r="V17" i="104"/>
  <c r="B16" i="158"/>
  <c r="N2" i="104"/>
  <c r="Q57" i="104" l="1"/>
  <c r="Q49" i="104" s="1"/>
  <c r="Q53" i="104"/>
  <c r="Q45" i="104"/>
  <c r="Q41" i="104"/>
  <c r="X15" i="104" l="1"/>
  <c r="S39" i="104"/>
  <c r="Q37" i="104"/>
  <c r="I4" i="104" s="1"/>
  <c r="Q36" i="104"/>
  <c r="Q48" i="104"/>
  <c r="I15" i="104" l="1"/>
  <c r="J18" i="104" s="1"/>
  <c r="H46" i="104"/>
  <c r="S36" i="104"/>
  <c r="S38" i="104" s="1"/>
  <c r="Q15" i="104"/>
  <c r="X16" i="104" l="1"/>
  <c r="J16" i="104" s="1"/>
  <c r="Y15" i="104"/>
  <c r="Y16" i="104"/>
  <c r="I16" i="104"/>
  <c r="H16" i="104" s="1"/>
  <c r="C15" i="104"/>
  <c r="H29" i="158"/>
  <c r="H48" i="104" l="1"/>
  <c r="H17" i="104"/>
  <c r="J17" i="104"/>
  <c r="X18" i="104"/>
  <c r="G33" i="70"/>
  <c r="I17" i="104" l="1"/>
  <c r="I19" i="104" s="1"/>
  <c r="N4" i="104"/>
  <c r="H20" i="104" l="1"/>
  <c r="J20" i="104"/>
  <c r="N11" i="104"/>
  <c r="N12" i="104"/>
  <c r="N14" i="104"/>
  <c r="N3" i="104"/>
  <c r="N5" i="104"/>
  <c r="N7" i="104"/>
  <c r="N9" i="104"/>
  <c r="N10" i="104"/>
  <c r="O16" i="104"/>
  <c r="H33" i="70" l="1"/>
  <c r="H16" i="158" l="1"/>
  <c r="H33" i="158" s="1"/>
  <c r="J16" i="158" l="1"/>
  <c r="I33" i="158" l="1"/>
  <c r="I37" i="158" s="1"/>
  <c r="I33" i="70" l="1"/>
  <c r="P21" i="104"/>
  <c r="P17" i="10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tc={237A0FFB-02D7-45A2-9BAB-903D03066FD8}</author>
    <author>tc={5EBA103C-FCE7-47CC-9322-86A19D8B5B86}</author>
    <author>tc={CAC58B6C-70BE-4115-893B-EC679327F4EA}</author>
    <author>tc={554A36DB-0587-4882-874A-3BE998B649DD}</author>
    <author>tc={BA8FB4A2-5946-4609-9186-EA7313509B25}</author>
    <author>tc={56C1A155-16BD-4031-8191-39DF6ABE9AE4}</author>
    <author>tc={51D82BBD-77DB-44AE-B740-1C593110D47B}</author>
    <author>tc={C9D17B9A-7953-4485-B05D-BF93069F87C0}</author>
    <author>tc={CA101BBD-4B38-415B-A709-2243415909A1}</author>
  </authors>
  <commentList>
    <comment ref="I200" authorId="0" shapeId="0" xr:uid="{237A0FFB-02D7-45A2-9BAB-903D03066FD8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823 - BASE CÁLCULO INSS EMPREGADO</t>
      </text>
    </comment>
    <comment ref="J200" authorId="1" shapeId="0" xr:uid="{5EBA103C-FCE7-47CC-9322-86A19D8B5B8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829 - BASE 13º REM EMPREGADO</t>
      </text>
    </comment>
    <comment ref="K200" authorId="2" shapeId="0" xr:uid="{CAC58B6C-70BE-4115-893B-EC679327F4EA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TOTAL BASE CÁLCULO 823 + 829</t>
      </text>
    </comment>
    <comment ref="L200" authorId="3" shapeId="0" xr:uid="{554A36DB-0587-4882-874A-3BE998B649DD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RAT + FAP 1,5% DA 1ª BASE CÁLCULO</t>
      </text>
    </comment>
    <comment ref="M200" authorId="4" shapeId="0" xr:uid="{BA8FB4A2-5946-4609-9186-EA7313509B25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20% DA 1ª BASE DE CÁLCULO</t>
      </text>
    </comment>
    <comment ref="K202" authorId="5" shapeId="0" xr:uid="{56C1A155-16BD-4031-8191-39DF6ABE9AE4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BASE CÁLCULO DIRETORES</t>
      </text>
    </comment>
    <comment ref="H204" authorId="6" shapeId="0" xr:uid="{51D82BBD-77DB-44AE-B740-1C593110D47B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TOTAL INSS FOLHA + TERCEIROS</t>
      </text>
    </comment>
    <comment ref="K204" authorId="7" shapeId="0" xr:uid="{C9D17B9A-7953-4485-B05D-BF93069F87C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BASE CÁLCULO CONSELHEIROS</t>
      </text>
    </comment>
    <comment ref="K208" authorId="8" shapeId="0" xr:uid="{CA101BBD-4B38-415B-A709-2243415909A1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5,8% OUTRAS ENTIDADES SISTEMA "S"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A3CD9D7-DAD5-41A3-A2F1-68BDE647B933}" keepAlive="1" name="ThisWorkbookDataModel" description="Modelo de Dad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D624B524-71C0-4B0E-96D2-5980FFEF7C8D}" name="WorksheetConnection_SADIN - JAN-2024!$A$1:$N$295" type="102" refreshedVersion="8" minRefreshableVersion="5">
    <extLst>
      <ext xmlns:x15="http://schemas.microsoft.com/office/spreadsheetml/2010/11/main" uri="{DE250136-89BD-433C-8126-D09CA5730AF9}">
        <x15:connection id="Intervalo" autoDelete="1">
          <x15:rangePr sourceName="_xlcn.WorksheetConnection_SADINJAN2024A1N295"/>
        </x15:connection>
      </ext>
    </extLst>
  </connection>
</connections>
</file>

<file path=xl/sharedStrings.xml><?xml version="1.0" encoding="utf-8"?>
<sst xmlns="http://schemas.openxmlformats.org/spreadsheetml/2006/main" count="35242" uniqueCount="1390">
  <si>
    <t>CPF_NUMERO</t>
  </si>
  <si>
    <t>NOME_COMP</t>
  </si>
  <si>
    <t>ADM_DATA</t>
  </si>
  <si>
    <t>NASCTO</t>
  </si>
  <si>
    <t>WALTER MARTINS DE SOUZA</t>
  </si>
  <si>
    <t>LUIZ CARLOS DE SOUZA BARBOZA</t>
  </si>
  <si>
    <t>VALDELI DA SILVA</t>
  </si>
  <si>
    <t>ELIANA MARIANO FRANCO</t>
  </si>
  <si>
    <t>SILVANA ISGROI CARVALHO</t>
  </si>
  <si>
    <t>ALFREDO LENZ</t>
  </si>
  <si>
    <t>ROBERTO HUMIAKI MORIYA</t>
  </si>
  <si>
    <t>CARLOS NASCIMENTO CAETANO</t>
  </si>
  <si>
    <t>MARCOS RIBEIRO</t>
  </si>
  <si>
    <t>OMAR AYUB</t>
  </si>
  <si>
    <t>AILTON ARIZA ZACARO</t>
  </si>
  <si>
    <t>HELIO MARCOS DA SILVA</t>
  </si>
  <si>
    <t>SELMA BARROS DOS SANTOS DIAS</t>
  </si>
  <si>
    <t>BERNADETE R S DE ALMEIDA MUNIZ</t>
  </si>
  <si>
    <t>SEVERINO DOS SANTOS SOARES</t>
  </si>
  <si>
    <t>GILMAR CONDE CONCEICAO</t>
  </si>
  <si>
    <t>PATRICIA ROCHA</t>
  </si>
  <si>
    <t>MARCELO ROCHA DA SILVA</t>
  </si>
  <si>
    <t>WAGNER TRISTAO VARGAS</t>
  </si>
  <si>
    <t>CHEN CHENG TUNG</t>
  </si>
  <si>
    <t>JOSE NARCISO GOMES PASSOS</t>
  </si>
  <si>
    <t>LUCIANA DE SOUZA SEVERINO</t>
  </si>
  <si>
    <t>AGENOR DE NORONHA MENDONCA</t>
  </si>
  <si>
    <t>ADRIANA NUNES CONCEICAO CORREA</t>
  </si>
  <si>
    <t>VILMA DE SOUZA HAYAKAWA</t>
  </si>
  <si>
    <t>ALEXANDRE DE OLIVEIRA</t>
  </si>
  <si>
    <t>BIANCA CRISTINA SANTOS</t>
  </si>
  <si>
    <t>MAURICIO GUERREIRO TREVISAN</t>
  </si>
  <si>
    <t>SANDRA SOARES DE OLIVEIRA</t>
  </si>
  <si>
    <t>JOHNSON ARAUJO DA SILVA</t>
  </si>
  <si>
    <t>FERNANDO DE ALMEIDA</t>
  </si>
  <si>
    <t>ANDERSON GOMEZ</t>
  </si>
  <si>
    <t>FERNANDO LUIZ DA COSTA ZWARG</t>
  </si>
  <si>
    <t>RAFAEL ANTONIO MYAWAKI</t>
  </si>
  <si>
    <t>ALCIDES DA SILVA FILHO</t>
  </si>
  <si>
    <t>MAURICIO DANIEL DO PRADO</t>
  </si>
  <si>
    <t>DIRCEU GERALDO MILANI JUNIOR</t>
  </si>
  <si>
    <t>EDEVALDO BARBOZA DE MELLO</t>
  </si>
  <si>
    <t>EDWALDO DE OLIVEIRA SABIRA</t>
  </si>
  <si>
    <t>JOSE PEREIRA DA SILVA</t>
  </si>
  <si>
    <t>JOSE CARLOS DA SILVA</t>
  </si>
  <si>
    <t>ANTONIO GONCALVES</t>
  </si>
  <si>
    <t>PEDRO VICENTE DA ROCHA</t>
  </si>
  <si>
    <t>MANOEL DIVINO ALVES</t>
  </si>
  <si>
    <t>ANTONIO PEREIRA DE LIMA</t>
  </si>
  <si>
    <t>CLAUDIA CRISTINA DE GOUVEIA</t>
  </si>
  <si>
    <t>SIVALDO BARBOSA DOS SANTOS</t>
  </si>
  <si>
    <t>REGINALDO CESAR DE OLIVEIRA</t>
  </si>
  <si>
    <t>JOSE CARLOS LINS DE OLIVEIRA</t>
  </si>
  <si>
    <t>JOAO LUIZ PEREIRA DOS SANTOS</t>
  </si>
  <si>
    <t>JOSE DONIZETE DE OLIVEIRA</t>
  </si>
  <si>
    <t>FABIANA DA SILVA LIMA</t>
  </si>
  <si>
    <t>ALAN AUGUSTO GUIMARAES</t>
  </si>
  <si>
    <t>EDILSON REBELLO</t>
  </si>
  <si>
    <t>JULIA COELHO DOURADO</t>
  </si>
  <si>
    <t>EDGAR ORTIZ FRANCISCO</t>
  </si>
  <si>
    <t>VANEIDE DOS SANTOS PEDRO</t>
  </si>
  <si>
    <t>LEMUEL SOUZA MENDES</t>
  </si>
  <si>
    <t>REGINA NOVAES</t>
  </si>
  <si>
    <t>MARINA FALEIRA VELOSO</t>
  </si>
  <si>
    <t>THIAGO ALEX CASTILHA</t>
  </si>
  <si>
    <t>FABIOLA SILVA DOS SANTOS</t>
  </si>
  <si>
    <t>CAMILA VALEZI DE SOUZA</t>
  </si>
  <si>
    <t>PAOLLA SIMOES NASCIMENTO</t>
  </si>
  <si>
    <t>MATHEUS SABADIN BUENO</t>
  </si>
  <si>
    <t>LUIZ ANTONIO PINCA</t>
  </si>
  <si>
    <t>JERUSA CASAGRANDE</t>
  </si>
  <si>
    <t>GRACE KELLY CORACIN</t>
  </si>
  <si>
    <t>REBECA VIEIRA POLICASTRO</t>
  </si>
  <si>
    <t>ANDRE EDUARDO INOE</t>
  </si>
  <si>
    <t>ANTONIO CARLOS TAVARES</t>
  </si>
  <si>
    <t>AGUINALDO BOTELHO PEREIRA</t>
  </si>
  <si>
    <t>VALTER ITIRO SOLI</t>
  </si>
  <si>
    <t>TATIANE DE SOUZA CARDOSO</t>
  </si>
  <si>
    <t>SIMONE DE ALMEIDA COSTA</t>
  </si>
  <si>
    <t>THIEGO ESCALEIRA FUZINATO</t>
  </si>
  <si>
    <t>ROMUALDO EMILIO</t>
  </si>
  <si>
    <t>SERGIO MAURICIO LANGE ESTRADA</t>
  </si>
  <si>
    <t>PRE-DIR DA PRESIDENCIA</t>
  </si>
  <si>
    <t>PROV</t>
  </si>
  <si>
    <t>C</t>
  </si>
  <si>
    <t>LP</t>
  </si>
  <si>
    <t>D</t>
  </si>
  <si>
    <t>CC</t>
  </si>
  <si>
    <t>SECRETARIA</t>
  </si>
  <si>
    <t xml:space="preserve">ASSESSOR                                          </t>
  </si>
  <si>
    <t>CONS</t>
  </si>
  <si>
    <t xml:space="preserve">PRE-DIR DA PRESIDENCIA        </t>
  </si>
  <si>
    <t>NUM_TRAB</t>
  </si>
  <si>
    <t>NOME_TRAB</t>
  </si>
  <si>
    <t>TOTAL DE V</t>
  </si>
  <si>
    <t>INCENTIVO</t>
  </si>
  <si>
    <t>AUXILIO CR</t>
  </si>
  <si>
    <t>REEMBOLSO</t>
  </si>
  <si>
    <t>AJUDA CUST</t>
  </si>
  <si>
    <t>MARCIA APARECIDA T C CARVALHO</t>
  </si>
  <si>
    <t>JOAO PAULO R DE OLIVEIRA</t>
  </si>
  <si>
    <t>MARCIA H NUCCI EIRAS GARCIA</t>
  </si>
  <si>
    <t>RITA DE CASSIA M NEUBAUER</t>
  </si>
  <si>
    <t>MARIA BEATRIZ DE M M OLIVEIRA</t>
  </si>
  <si>
    <t>CAMILA P. DA SILVA PINTO</t>
  </si>
  <si>
    <t>JANAYNA MARIA DOS S PACHECO</t>
  </si>
  <si>
    <t>ELENIR GARCIA T FERRETE</t>
  </si>
  <si>
    <t>FELIPE DI LAZARO B DOS SANTOS</t>
  </si>
  <si>
    <t>SERGIO C SANT ANA JUNIOR</t>
  </si>
  <si>
    <t>RICARDO LUIZ G T DE SOUSA</t>
  </si>
  <si>
    <t>LIMINAR</t>
  </si>
  <si>
    <t>OUTROS</t>
  </si>
  <si>
    <t>BASE CALC_</t>
  </si>
  <si>
    <t>TOTAL</t>
  </si>
  <si>
    <t>Rótulos de Linha</t>
  </si>
  <si>
    <t>VT</t>
  </si>
  <si>
    <t>WAGNER CARDOSO</t>
  </si>
  <si>
    <t>AUXILIO FI</t>
  </si>
  <si>
    <t>E</t>
  </si>
  <si>
    <t>COD_EMP</t>
  </si>
  <si>
    <t>VR</t>
  </si>
  <si>
    <t>INPAO</t>
  </si>
  <si>
    <t>TT BENEF</t>
  </si>
  <si>
    <t>VENC</t>
  </si>
  <si>
    <t>ENC</t>
  </si>
  <si>
    <t>BENEF</t>
  </si>
  <si>
    <t>INSUFICIEN</t>
  </si>
  <si>
    <t>REFER</t>
  </si>
  <si>
    <t>PRE</t>
  </si>
  <si>
    <t>ENGENHARIA CIVIL</t>
  </si>
  <si>
    <t>CONSELHEIRO ADMINISTRATIVO</t>
  </si>
  <si>
    <t>CONSELHEIRO FISCAL</t>
  </si>
  <si>
    <t>NÃO OCUPA</t>
  </si>
  <si>
    <t>ADVOGADO</t>
  </si>
  <si>
    <t>REEMB ASSI</t>
  </si>
  <si>
    <t>NATALIE MATA</t>
  </si>
  <si>
    <t>LILIAN CRISTIANE SUNCIN AMARAL</t>
  </si>
  <si>
    <t>ALEXANDRE M NOGUEIRA COBRA</t>
  </si>
  <si>
    <t>TT BOLSA AUX</t>
  </si>
  <si>
    <t>TAB_DEPTO</t>
  </si>
  <si>
    <t>ELISABETE C DOS S  DE OLIVEIRA</t>
  </si>
  <si>
    <t>AUXILIAR DE  ADMINISTRAÇÃO</t>
  </si>
  <si>
    <t>VALERIA GONZAGA ROA</t>
  </si>
  <si>
    <t>JHONATTAN WILLIAM CANASSA</t>
  </si>
  <si>
    <t>RODRIGO DA SILVA FERREIRA DO CARMO</t>
  </si>
  <si>
    <t>IVANILDO RAFAEL DA SILVA</t>
  </si>
  <si>
    <t>RODRIGO DA SILVA F DO CARMO</t>
  </si>
  <si>
    <t>RAFAEL NABHAN RODRIGUES</t>
  </si>
  <si>
    <t>MARILIA RODRIGUES FERREIRA MARTINS</t>
  </si>
  <si>
    <t>Bate Totais</t>
  </si>
  <si>
    <t>MARILIA R FERREIRA MARTINS</t>
  </si>
  <si>
    <t>HANDREZA ROBERTA DE T CARVALHO</t>
  </si>
  <si>
    <t>Total Geral</t>
  </si>
  <si>
    <t>CPF</t>
  </si>
  <si>
    <t>NOME</t>
  </si>
  <si>
    <t>CARGO</t>
  </si>
  <si>
    <t>SEÇÃO</t>
  </si>
  <si>
    <t>ADM</t>
  </si>
  <si>
    <t>NASC</t>
  </si>
  <si>
    <t>ENCARG</t>
  </si>
  <si>
    <t>VINC</t>
  </si>
  <si>
    <t>Soma de VENC</t>
  </si>
  <si>
    <t>Soma de ENCARG</t>
  </si>
  <si>
    <t>Soma de BENEF</t>
  </si>
  <si>
    <t>ADAO BORGES VASCONCELOS</t>
  </si>
  <si>
    <t>DANIEL FERREIRA DE SIQUEIRA</t>
  </si>
  <si>
    <t>MARCO ALESSIO ANTUNES</t>
  </si>
  <si>
    <t>ok</t>
  </si>
  <si>
    <t>DAF</t>
  </si>
  <si>
    <t>DAF-DIR ADM E FINANCEIRA</t>
  </si>
  <si>
    <t>DIREITO</t>
  </si>
  <si>
    <t>MARCIA REGINA MORALEZ</t>
  </si>
  <si>
    <t>DET VINC</t>
  </si>
  <si>
    <t>009.185.828-30</t>
  </si>
  <si>
    <t>066.159.098-47</t>
  </si>
  <si>
    <t>001.392.678-08</t>
  </si>
  <si>
    <t>009.229.158-90</t>
  </si>
  <si>
    <t>047.018.668-22</t>
  </si>
  <si>
    <t>021.418.938-44</t>
  </si>
  <si>
    <t>035.965.958-60</t>
  </si>
  <si>
    <t>530.474.279-68</t>
  </si>
  <si>
    <t>091.964.018-42</t>
  </si>
  <si>
    <t>610.860.028-49</t>
  </si>
  <si>
    <t>118.016.035-53</t>
  </si>
  <si>
    <t>857.006.068-87</t>
  </si>
  <si>
    <t>054.533.328-83</t>
  </si>
  <si>
    <t>033.531.268-30</t>
  </si>
  <si>
    <t>805.076.548-20</t>
  </si>
  <si>
    <t>060.336.498-50</t>
  </si>
  <si>
    <t>860.203.828-34</t>
  </si>
  <si>
    <t>320.768.004-68</t>
  </si>
  <si>
    <t>136.466.408-98</t>
  </si>
  <si>
    <t>127.257.998-05</t>
  </si>
  <si>
    <t>126.958.198-89</t>
  </si>
  <si>
    <t>176.281.588-54</t>
  </si>
  <si>
    <t>857.168.638-68</t>
  </si>
  <si>
    <t>882.379.078-68</t>
  </si>
  <si>
    <t>163.726.478-00</t>
  </si>
  <si>
    <t>238.507.446-04</t>
  </si>
  <si>
    <t>127.668.698-67</t>
  </si>
  <si>
    <t>320.769.754-20</t>
  </si>
  <si>
    <t>152.299.828-45</t>
  </si>
  <si>
    <t>194.673.248-65</t>
  </si>
  <si>
    <t>187.109.458-57</t>
  </si>
  <si>
    <t>117.403.278-29</t>
  </si>
  <si>
    <t>074.614.738-40</t>
  </si>
  <si>
    <t>659.506.588-68</t>
  </si>
  <si>
    <t>754.656.208-20</t>
  </si>
  <si>
    <t>173.402.058-02</t>
  </si>
  <si>
    <t>039.672.798-04</t>
  </si>
  <si>
    <t>045.787.928-97</t>
  </si>
  <si>
    <t>073.610.538-74</t>
  </si>
  <si>
    <t>068.961.938-32</t>
  </si>
  <si>
    <t>867.634.238-53</t>
  </si>
  <si>
    <t>035.367.318-80</t>
  </si>
  <si>
    <t>080.727.281-72</t>
  </si>
  <si>
    <t>883.743.278-04</t>
  </si>
  <si>
    <t>437.655.055-87</t>
  </si>
  <si>
    <t>101.316.748-11</t>
  </si>
  <si>
    <t>925.562.808-91</t>
  </si>
  <si>
    <t>541.893.737-53</t>
  </si>
  <si>
    <t>112.795.308-71</t>
  </si>
  <si>
    <t>101.044.148-55</t>
  </si>
  <si>
    <t>133.263.898-84</t>
  </si>
  <si>
    <t>679.726.248-87</t>
  </si>
  <si>
    <t>010.928.968-48</t>
  </si>
  <si>
    <t>019.764.538-01</t>
  </si>
  <si>
    <t>218.415.908-51</t>
  </si>
  <si>
    <t>069.352.746-30</t>
  </si>
  <si>
    <t>074.583.668-26</t>
  </si>
  <si>
    <t>223.675.158-32</t>
  </si>
  <si>
    <t>343.447.468-48</t>
  </si>
  <si>
    <t>300.377.018-78</t>
  </si>
  <si>
    <t>340.898.348-80</t>
  </si>
  <si>
    <t>372.824.228-42</t>
  </si>
  <si>
    <t>296.802.278-47</t>
  </si>
  <si>
    <t>282.519.768-80</t>
  </si>
  <si>
    <t>326.048.388-85</t>
  </si>
  <si>
    <t>081.613.246-11</t>
  </si>
  <si>
    <t>347.545.278-28</t>
  </si>
  <si>
    <t>296.508.488-60</t>
  </si>
  <si>
    <t>365.877.848-28</t>
  </si>
  <si>
    <t>359.300.878-57</t>
  </si>
  <si>
    <t>619.820.914-87</t>
  </si>
  <si>
    <t>346.930.408-43</t>
  </si>
  <si>
    <t>050.800.468-30</t>
  </si>
  <si>
    <t>381.279.119-68</t>
  </si>
  <si>
    <t>370.796.228-83</t>
  </si>
  <si>
    <t>291.475.878-22</t>
  </si>
  <si>
    <t>030.985.068-14</t>
  </si>
  <si>
    <t>367.415.378-56</t>
  </si>
  <si>
    <t>357.017.268-60</t>
  </si>
  <si>
    <t>043.136.068-58</t>
  </si>
  <si>
    <t>074.302.368-47</t>
  </si>
  <si>
    <t>013.051.118-85</t>
  </si>
  <si>
    <t>078.044.248-25</t>
  </si>
  <si>
    <t>224.424.368-09</t>
  </si>
  <si>
    <t>292.587.618-80</t>
  </si>
  <si>
    <t>127.726.208-08</t>
  </si>
  <si>
    <t>181.753.788-16</t>
  </si>
  <si>
    <t>358.422.898-06</t>
  </si>
  <si>
    <t>095.383.767-06</t>
  </si>
  <si>
    <t>695.892.408-87</t>
  </si>
  <si>
    <t>316.527.378-20</t>
  </si>
  <si>
    <t>305.556.568-10</t>
  </si>
  <si>
    <t>319.012.938-07</t>
  </si>
  <si>
    <t>012.027.468-02</t>
  </si>
  <si>
    <t>213.241.558-76</t>
  </si>
  <si>
    <t>227.012.138-43</t>
  </si>
  <si>
    <t>080.152.198-09</t>
  </si>
  <si>
    <t>GFIP CONTR</t>
  </si>
  <si>
    <t>Contagem de CARGO</t>
  </si>
  <si>
    <t>(Tudo)</t>
  </si>
  <si>
    <t>BASE DE CA</t>
  </si>
  <si>
    <t>Contagem de PROV</t>
  </si>
  <si>
    <t>ADM EMPRESAS</t>
  </si>
  <si>
    <t>ARQUITETURA</t>
  </si>
  <si>
    <t>JAIME GONÇALVES DA SILVA</t>
  </si>
  <si>
    <t>ALBERTO OURIVES</t>
  </si>
  <si>
    <t>BENEF.:</t>
  </si>
  <si>
    <t>VENC.:</t>
  </si>
  <si>
    <t>JOSÉ APARECIDO ROMA</t>
  </si>
  <si>
    <t>PERITOS AUTÔNOMOS:-</t>
  </si>
  <si>
    <t>Total INSS:</t>
  </si>
  <si>
    <t>129.979.888-88</t>
  </si>
  <si>
    <t>JOSÉ QUINTINO BARATELLA</t>
  </si>
  <si>
    <t>MARIA TERESA COELHO MORETINI</t>
  </si>
  <si>
    <t>RUY MARCELO DE OLIVEIRA PAULET</t>
  </si>
  <si>
    <t>DIRETORIA DE OBRAS</t>
  </si>
  <si>
    <t>RONALDO LUIZ DE ANDRADE</t>
  </si>
  <si>
    <t>CLARA CASCAO NASSAR HERSZENHAUT</t>
  </si>
  <si>
    <t>AUDREY MARTINI CABRAL</t>
  </si>
  <si>
    <t>ASSESSOR I</t>
  </si>
  <si>
    <t>LENITA ELAINE MARTINS</t>
  </si>
  <si>
    <t>CALOS ROBERTO DE ARAUJO FILHO</t>
  </si>
  <si>
    <t>ASSESSOR II</t>
  </si>
  <si>
    <t>434.095.318-07</t>
  </si>
  <si>
    <t>BRUNO ROLIM DE FREITAS BRUGNERA</t>
  </si>
  <si>
    <t>BRUNO R DE FREITAS BRUGNERA</t>
  </si>
  <si>
    <t>PAULO HENRIQUE DE MENEZES</t>
  </si>
  <si>
    <t>ALVARO DA SILVA E SOUZA</t>
  </si>
  <si>
    <t>RODRIGO IGLESIAS ARENAS</t>
  </si>
  <si>
    <t>809.713.858-15</t>
  </si>
  <si>
    <t>MARCELO BRUCO</t>
  </si>
  <si>
    <t>104.185.918-06</t>
  </si>
  <si>
    <t>013.180.528-23</t>
  </si>
  <si>
    <t>SILVIA GRACIELE T CAIRES</t>
  </si>
  <si>
    <t>401.484.278-98</t>
  </si>
  <si>
    <t>RONALDO APARECIDO BUENO</t>
  </si>
  <si>
    <t>JOSE ROSA FRANCISCO</t>
  </si>
  <si>
    <t>PAULO HENRIQUE B DE OLIVEIRA</t>
  </si>
  <si>
    <t>MARIA CRISTINA ALVES DE BRITO</t>
  </si>
  <si>
    <t>023.058.378-44</t>
  </si>
  <si>
    <t>308.891.488-05</t>
  </si>
  <si>
    <t>LUIZ FELIPE SANTIAGO</t>
  </si>
  <si>
    <t>RODOLFO CESAR MATO AMORIM</t>
  </si>
  <si>
    <t>GLEYCE PEREIRA DOS SANTOS</t>
  </si>
  <si>
    <t>355.199.488-95</t>
  </si>
  <si>
    <t>FABIO CERIDONO FORTES</t>
  </si>
  <si>
    <t>092.679.938-01</t>
  </si>
  <si>
    <t>JOEL ERNESTO GUEDES JUNIOR</t>
  </si>
  <si>
    <t>MARIA CHRISTINA ZACCHELLO</t>
  </si>
  <si>
    <t>RICARDO DE MENEZES DIAS</t>
  </si>
  <si>
    <t>257.659.488-39</t>
  </si>
  <si>
    <t>TT Cedidos</t>
  </si>
  <si>
    <t>VERONICA BOCALON LIMA</t>
  </si>
  <si>
    <t>326.216.338-46</t>
  </si>
  <si>
    <t>HERALDO DUARTE</t>
  </si>
  <si>
    <t>MARCOS MONTEIRO</t>
  </si>
  <si>
    <t>178.791.528-06</t>
  </si>
  <si>
    <t>FERNANDO PADULA NOVAES</t>
  </si>
  <si>
    <t>INSS</t>
  </si>
  <si>
    <t>CESAR ALEXANDRE HERNANDES</t>
  </si>
  <si>
    <t>MONICA MORAES PESSOA</t>
  </si>
  <si>
    <t>246.223.358-08</t>
  </si>
  <si>
    <t>290.424.348-80</t>
  </si>
  <si>
    <t>RENATA ANDREA PIETRO PEREIRA VIANA</t>
  </si>
  <si>
    <t>GERENCIA DE PROJETOS</t>
  </si>
  <si>
    <t>EDUARDO VALENTIM</t>
  </si>
  <si>
    <t>132.143.508-89</t>
  </si>
  <si>
    <t>ASSESSOR V</t>
  </si>
  <si>
    <t>GERENTE</t>
  </si>
  <si>
    <t>GERENCIA DE PESSOAS</t>
  </si>
  <si>
    <t>GERENCIA ADMINISTRATIVA</t>
  </si>
  <si>
    <t>GERENCIA DE MEIO AMBIENTE</t>
  </si>
  <si>
    <t>GERENCIA DE SISTEMAS E LOGICA</t>
  </si>
  <si>
    <t>LUIZ TAKEO HARA</t>
  </si>
  <si>
    <t>JHONATAN VICTOR SILVA RIBEIRO</t>
  </si>
  <si>
    <t>485.873.868-08</t>
  </si>
  <si>
    <t>ASSESSOR VI</t>
  </si>
  <si>
    <t>837.636.438-34</t>
  </si>
  <si>
    <t>ISS</t>
  </si>
  <si>
    <t>PAULO HENRIQUE BISPO DE OLIVEIRA</t>
  </si>
  <si>
    <t>JORGE BAYERLEIN</t>
  </si>
  <si>
    <t>041.491.728-62</t>
  </si>
  <si>
    <t>DIRETOR PROGRAMAS ESPECIAIS</t>
  </si>
  <si>
    <t>DYONISIO JOSE PEDRO FILHO</t>
  </si>
  <si>
    <t>JOSE EDUARDO RODRIGUES DA SILVA</t>
  </si>
  <si>
    <t>GERENCIA DE SISTEMA VIÁRIO</t>
  </si>
  <si>
    <t>JOALCIR MAIA SOUTO</t>
  </si>
  <si>
    <t>REMUNERAÇÃO</t>
  </si>
  <si>
    <t>VENCIMENTO</t>
  </si>
  <si>
    <t>ALDO ANTUNES DE FARIA SODRE</t>
  </si>
  <si>
    <t>GERENCIA DE PRÓPRIOS</t>
  </si>
  <si>
    <t>MARINA SADAKO TAKIMOTO</t>
  </si>
  <si>
    <t>014.722.358-00</t>
  </si>
  <si>
    <t>MARCIA KRACKER BRUFATTO</t>
  </si>
  <si>
    <t>055.966.018-96</t>
  </si>
  <si>
    <t>ANA MARIA SANTIAGO J DE MELO</t>
  </si>
  <si>
    <t>086.343.258-14</t>
  </si>
  <si>
    <t>WAGNER WILLIAM SEGANTINI</t>
  </si>
  <si>
    <t>045.297.328-78</t>
  </si>
  <si>
    <t>011.436.618-77</t>
  </si>
  <si>
    <t>EDSON APARECIDO TAKANO</t>
  </si>
  <si>
    <t>057.191.478-02</t>
  </si>
  <si>
    <t>CELSO FRE BOLOGNINI</t>
  </si>
  <si>
    <t>920.606.178-04</t>
  </si>
  <si>
    <t>ANA MARIA SANTIAGO JORGE DE MELO</t>
  </si>
  <si>
    <t>SUPERVISOR</t>
  </si>
  <si>
    <t>DANIELLA CAROLINA R P GANDARA</t>
  </si>
  <si>
    <t>296.922.998-64</t>
  </si>
  <si>
    <t>DENISE CARVALHO MARQUES SILVA</t>
  </si>
  <si>
    <t>128.955.066-20</t>
  </si>
  <si>
    <t>MARLENE DO NASCIMENTO MARSOLLA</t>
  </si>
  <si>
    <t>117.689.828-05</t>
  </si>
  <si>
    <t>EDIR TERESINHA DA C QUINTINO</t>
  </si>
  <si>
    <t>075.994.538-14</t>
  </si>
  <si>
    <t>JEFERSON CORDEIRO DA SILVA</t>
  </si>
  <si>
    <t>412.677.308-89</t>
  </si>
  <si>
    <t>ASSESSOR VII</t>
  </si>
  <si>
    <t>347.460.248-98</t>
  </si>
  <si>
    <t>JONAS MESSIAS NARDIS</t>
  </si>
  <si>
    <t>DIRETORIA ADM E FINANCEIRA</t>
  </si>
  <si>
    <t xml:space="preserve">GESTAO DE SISTEMAS LOGICA </t>
  </si>
  <si>
    <t>GERENCIA DO MEIO AMBIENTE</t>
  </si>
  <si>
    <t>GERENCIA DE ARQUITERUA E URBANISMO</t>
  </si>
  <si>
    <t>GERENCIA DE CONVENIOS E FINANCIAMENTOS</t>
  </si>
  <si>
    <t>GERENCIA DE CONCESSOES</t>
  </si>
  <si>
    <t>GERENCIA DE EXECUCAO CONTRATUAL</t>
  </si>
  <si>
    <t>GERENCIA FINANCEIRA</t>
  </si>
  <si>
    <t>DIRETORIA ADMINISTRATIVA E FINANCEIRA</t>
  </si>
  <si>
    <t>DIRETORIA DE PROJETOS</t>
  </si>
  <si>
    <t>DIRETORIA DE REPRESENTACAO DOS EMPREGADOS</t>
  </si>
  <si>
    <t>GERENCIA DE LICITACOES E CONTRATOS</t>
  </si>
  <si>
    <t>GERENCIA DE OBRAS DE ARTES ESPECIAIS - OBRAS</t>
  </si>
  <si>
    <t>GERENCIA DE PROJETOS DE ENGENHARIA</t>
  </si>
  <si>
    <t>ASSESSORIA TECNICA</t>
  </si>
  <si>
    <t>SUPERINTENDENCIA JURIDICA</t>
  </si>
  <si>
    <t>HANDREZA ROBERTA DE TOLEDO CARVALHO</t>
  </si>
  <si>
    <t>GERENCIA JURIDICA</t>
  </si>
  <si>
    <t>GERENCIA DE QUALIDADE E PROCESSOS</t>
  </si>
  <si>
    <t>ALEXANDRE MARQUES NOGUEIRA COBRA</t>
  </si>
  <si>
    <t>SERGIO COUTINHO SANT ANA JUNIOR</t>
  </si>
  <si>
    <t>RICARDO LUIZ GONCALVES TORRES DE SOUSA</t>
  </si>
  <si>
    <t>FELIPE DI LAZARO BARRETO DOS SANTOS</t>
  </si>
  <si>
    <t>ELENIR GARCIA TAMIASI FERRETE</t>
  </si>
  <si>
    <t>JANAYNA MARIA DOS SANTOS PACHECO</t>
  </si>
  <si>
    <t>MIRTES JANECLER BARBOSA OLIVEIRA MELQUISEDEQUE</t>
  </si>
  <si>
    <t>ASSESSORIA DE COMUNICACAO</t>
  </si>
  <si>
    <t>MARILIA GABRIELA DA SILVA SCHETTINO</t>
  </si>
  <si>
    <t>JULIANA OLIVEIRA DE SOUZA SILVA</t>
  </si>
  <si>
    <t>COORD DE PLANEJAMENTO</t>
  </si>
  <si>
    <t>CAMILA PERSEGHIN DA SILVA PINTO</t>
  </si>
  <si>
    <t>MARIA BEATRIZ DE MARCOS MILLAN OLIVEIRA</t>
  </si>
  <si>
    <t>GERENCIA DE PROJETOS DE DRENAGEM</t>
  </si>
  <si>
    <t>CHEFIA DE GABINETE</t>
  </si>
  <si>
    <t>BERNADETE ROSARIA SOARES DE ALMEIDA MUNIZ</t>
  </si>
  <si>
    <t>RITA DE CASSIA MOREIRA NEUBAUER</t>
  </si>
  <si>
    <t>MARCIA HELENA NUCCI EIRAS GARCIA</t>
  </si>
  <si>
    <t>JOAO PAULO RESPLANDES DE OLIVEIRA</t>
  </si>
  <si>
    <t>MARCIA APARECIDA TEIXEIRA DE CAMPOS CARVALHO</t>
  </si>
  <si>
    <t>DIR</t>
  </si>
  <si>
    <t>JULIO CESAR DOS REIS</t>
  </si>
  <si>
    <t>Ressarcimento e FP Terceiros:</t>
  </si>
  <si>
    <t>Audrey Martini Cabral</t>
  </si>
  <si>
    <t>Jaime Gonçalves da Silva</t>
  </si>
  <si>
    <t>Jonas Messias Nardis</t>
  </si>
  <si>
    <t>Maria Christina Zacchello</t>
  </si>
  <si>
    <t>Ronaldo Luiz de Andrade</t>
  </si>
  <si>
    <t>SERVIDOR CEDIDO</t>
  </si>
  <si>
    <t xml:space="preserve">REMUNERAÇÃO </t>
  </si>
  <si>
    <t>ENCARGOS</t>
  </si>
  <si>
    <t>GRATIF CEDIDOS</t>
  </si>
  <si>
    <t>INFORMAÇÕES PARA O SADIN</t>
  </si>
  <si>
    <t>Maria Cristina Alves de Brito</t>
  </si>
  <si>
    <t>Benefícios</t>
  </si>
  <si>
    <t>DENISE DOS SANTOS VIEIRA</t>
  </si>
  <si>
    <t>305.309.558-06</t>
  </si>
  <si>
    <t>FAP 1,5%</t>
  </si>
  <si>
    <t>GFIP VALOR</t>
  </si>
  <si>
    <t>F G T S  D</t>
  </si>
  <si>
    <t>LUIZ EDUARDO MARTINS DA SILVA</t>
  </si>
  <si>
    <t>ANTONIO CARLOS ZANIN</t>
  </si>
  <si>
    <t>WALTER MARIANO DA SILVA</t>
  </si>
  <si>
    <t>WAGNER JOSE DOS SANTOS</t>
  </si>
  <si>
    <t>VANESSA VALDEZ GUILHON</t>
  </si>
  <si>
    <t>MARCUS GUADAGNIN MORAVIA</t>
  </si>
  <si>
    <t>JOAO GUILHERME GIRONDA DE ALMEIDA ROSSI</t>
  </si>
  <si>
    <t>ERI SATO KREIS</t>
  </si>
  <si>
    <t>ELIOMAR FERREIRA BASTOS</t>
  </si>
  <si>
    <t>CAROLINE ADRIELLE FARIA DOS SANTOS</t>
  </si>
  <si>
    <t>STEFANIA REGINA DE SOUZA</t>
  </si>
  <si>
    <t>PALOMA FERREIRA DA SILVA</t>
  </si>
  <si>
    <t>KASSIA CARNEIRO DA SILVA SANTANA</t>
  </si>
  <si>
    <t>TALITA PEREIRA DA MATA RIBEIRO</t>
  </si>
  <si>
    <t>DANIELE CRISTINE CANDIDA DOS SANTOS VEDOLIN</t>
  </si>
  <si>
    <t>LIDIA DE SOUSA AGUIAR</t>
  </si>
  <si>
    <t>ROGERIO AKAMINE</t>
  </si>
  <si>
    <t>JUNIOR KOREKAZU KURAHARA</t>
  </si>
  <si>
    <t>ELIANA MENEZES DOS SANTOS</t>
  </si>
  <si>
    <t>PAULO ROBERTO DE AGUIAR</t>
  </si>
  <si>
    <t>OSVALDO TAKESHI IDE</t>
  </si>
  <si>
    <t>MIRIA ALVES DA SILVA</t>
  </si>
  <si>
    <t>MARA LUCIA RIBEIRO DE SOUZA BRITTO</t>
  </si>
  <si>
    <t>JOSE ALEXSANDER DOS SANTOS BARRA</t>
  </si>
  <si>
    <t>JOICE LIRIO DA SILVA</t>
  </si>
  <si>
    <t>LUCIANE PEREIRA DIAS</t>
  </si>
  <si>
    <t>FABIEL RODRIGUES CARVALHO</t>
  </si>
  <si>
    <t>KESLEY TONON DA SILVA</t>
  </si>
  <si>
    <t>JULIANA PINTO PIRES DE OLIVEIRA ESCANDOLHERO</t>
  </si>
  <si>
    <t>MARCELO VICTOR ALVES OLIVEIRA</t>
  </si>
  <si>
    <t>FABRICIO DE MARCO SANTOS</t>
  </si>
  <si>
    <t>CLAUDIA ASSAE TAKENAKA</t>
  </si>
  <si>
    <t>ANDREWS DE SOUZA</t>
  </si>
  <si>
    <t>ADRIANO VEDOVATO MARINHO SOUZA</t>
  </si>
  <si>
    <t>SYLVIO LUIS DAHER</t>
  </si>
  <si>
    <t>GERENCIA TERRIT LIC E INTERF</t>
  </si>
  <si>
    <t>TEMP</t>
  </si>
  <si>
    <t>VALE REFEIÇÃO</t>
  </si>
  <si>
    <t>ASS. MÉDICA</t>
  </si>
  <si>
    <t>FGTS</t>
  </si>
  <si>
    <t>Encargos</t>
  </si>
  <si>
    <t>Dyonisio Jose Pedro Filho</t>
  </si>
  <si>
    <t>Julio Cesar dos Reis</t>
  </si>
  <si>
    <t>053.119.847-24</t>
  </si>
  <si>
    <t>019.867.958-02</t>
  </si>
  <si>
    <t>128.924.688-25</t>
  </si>
  <si>
    <t>277.100.658-80</t>
  </si>
  <si>
    <t>075.733.217-08</t>
  </si>
  <si>
    <t>054.467.646-76</t>
  </si>
  <si>
    <t>JOAO GUILHERME G DE A ROSSI</t>
  </si>
  <si>
    <t>368.611.728-20</t>
  </si>
  <si>
    <t>607.863.968-49</t>
  </si>
  <si>
    <t>198.109.892-53</t>
  </si>
  <si>
    <t>CAROLINE ADRIELLE F DOS SANTOS</t>
  </si>
  <si>
    <t>457.540.948-09</t>
  </si>
  <si>
    <t>225.681.728-86</t>
  </si>
  <si>
    <t>142.188.127-64</t>
  </si>
  <si>
    <t>KASSIA CARNEIRO DA S SANTANA</t>
  </si>
  <si>
    <t>025.114.764-95</t>
  </si>
  <si>
    <t>350.848.248-02</t>
  </si>
  <si>
    <t>DANIELE CRISTINE C S VEDOLIN</t>
  </si>
  <si>
    <t>375.534.128-05</t>
  </si>
  <si>
    <t>364.942.188-73</t>
  </si>
  <si>
    <t>081.392.268-23</t>
  </si>
  <si>
    <t>353.312.298-08</t>
  </si>
  <si>
    <t>216.697.878-93</t>
  </si>
  <si>
    <t>022.627.858-13</t>
  </si>
  <si>
    <t>042.161.388-29</t>
  </si>
  <si>
    <t>421.856.531-72</t>
  </si>
  <si>
    <t>MARA LUCIA R DE S BRITTO</t>
  </si>
  <si>
    <t>072.672.847-01</t>
  </si>
  <si>
    <t>JOSE ALEXSANDER DOS S BARRA</t>
  </si>
  <si>
    <t>033.696.542-70</t>
  </si>
  <si>
    <t>125.096.817-88</t>
  </si>
  <si>
    <t>151.000.488-24</t>
  </si>
  <si>
    <t>023.405.952-40</t>
  </si>
  <si>
    <t>082.141.547-66</t>
  </si>
  <si>
    <t>JULIANA P P DE O ESCANDOLHERO</t>
  </si>
  <si>
    <t>652.408.391-15</t>
  </si>
  <si>
    <t>324.202.398-65</t>
  </si>
  <si>
    <t>215.575.138-99</t>
  </si>
  <si>
    <t>375.544.818-19</t>
  </si>
  <si>
    <t>414.399.238-84</t>
  </si>
  <si>
    <t>402.034.458-21</t>
  </si>
  <si>
    <t>096.228.768-70</t>
  </si>
  <si>
    <t>NUM_FUN</t>
  </si>
  <si>
    <t>ADIANT_381</t>
  </si>
  <si>
    <t xml:space="preserve">NOME_FUN    </t>
  </si>
  <si>
    <t>INCENT EDUC</t>
  </si>
  <si>
    <t>REEMBOLSO
PAIS</t>
  </si>
  <si>
    <t>AUXILIO FILHO EXCEP</t>
  </si>
  <si>
    <t>AJUDA CUST 
TRANS INTERM</t>
  </si>
  <si>
    <t>VALE-TRANSPORTE</t>
  </si>
  <si>
    <t>AUX FUNERAL</t>
  </si>
  <si>
    <t xml:space="preserve">VR PARTE E  </t>
  </si>
  <si>
    <t xml:space="preserve">VA ALIM PA  </t>
  </si>
  <si>
    <t>SEGURO</t>
  </si>
  <si>
    <t>ODONTO</t>
  </si>
  <si>
    <t>S</t>
  </si>
  <si>
    <t xml:space="preserve">WALTER MARTINS DE SOUZA       </t>
  </si>
  <si>
    <t>0,00</t>
  </si>
  <si>
    <t xml:space="preserve">VALDELI DA SILVA              </t>
  </si>
  <si>
    <t xml:space="preserve">MARCIA APARECIDA T C CARVALHO </t>
  </si>
  <si>
    <t xml:space="preserve">JOAO PAULO R DE OLIVEIRA      </t>
  </si>
  <si>
    <t xml:space="preserve">SILVANA ISGROI CARVALHO       </t>
  </si>
  <si>
    <t xml:space="preserve">MARCIA H NUCCI EIRAS GARCIA   </t>
  </si>
  <si>
    <t xml:space="preserve">ALFREDO LENZ                  </t>
  </si>
  <si>
    <t xml:space="preserve">RITA DE CASSIA M NEUBAUER     </t>
  </si>
  <si>
    <t xml:space="preserve">ROBERTO HUMIAKI MORIYA        </t>
  </si>
  <si>
    <t xml:space="preserve">CARLOS NASCIMENTO CAETANO     </t>
  </si>
  <si>
    <t xml:space="preserve">MARCOS RIBEIRO                </t>
  </si>
  <si>
    <t xml:space="preserve">OMAR AYUB                     </t>
  </si>
  <si>
    <t xml:space="preserve">AILTON ARIZA ZACARO           </t>
  </si>
  <si>
    <t xml:space="preserve">HELIO MARCOS DA SILVA         </t>
  </si>
  <si>
    <t xml:space="preserve">SELMA BARROS DOS SANTOS DIAS  </t>
  </si>
  <si>
    <t xml:space="preserve">ELISABETE C DOS S DE OLIVEIRA </t>
  </si>
  <si>
    <t xml:space="preserve">SEVERINO DOS SANTOS SOARES    </t>
  </si>
  <si>
    <t xml:space="preserve">GILMAR CONDE CONCEICAO        </t>
  </si>
  <si>
    <t xml:space="preserve">PATRICIA ROCHA                </t>
  </si>
  <si>
    <t xml:space="preserve">MARCELO ROCHA DA SILVA        </t>
  </si>
  <si>
    <t xml:space="preserve">WAGNER TRISTAO VARGAS         </t>
  </si>
  <si>
    <t xml:space="preserve">CHEN CHENG TUNG               </t>
  </si>
  <si>
    <t xml:space="preserve">JOSE NARCISO GOMES PASSOS     </t>
  </si>
  <si>
    <t xml:space="preserve">LUCIANA DE SOUZA SEVERINO     </t>
  </si>
  <si>
    <t xml:space="preserve">AGENOR DE NORONHA MENDONCA    </t>
  </si>
  <si>
    <t xml:space="preserve">VILMA DE SOUZA HAYAKAWA       </t>
  </si>
  <si>
    <t xml:space="preserve">ALEXANDRE DE OLIVEIRA         </t>
  </si>
  <si>
    <t xml:space="preserve">BIANCA CRISTINA SANTOS        </t>
  </si>
  <si>
    <t xml:space="preserve">MAURICIO GUERREIRO TREVISAN   </t>
  </si>
  <si>
    <t xml:space="preserve">SANDRA SOARES DE OLIVEIRA     </t>
  </si>
  <si>
    <t xml:space="preserve">JOHNSON ARAUJO DA SILVA       </t>
  </si>
  <si>
    <t xml:space="preserve">FERNANDO DE ALMEIDA           </t>
  </si>
  <si>
    <t xml:space="preserve">ANDERSON GOMEZ                </t>
  </si>
  <si>
    <t xml:space="preserve">FERNANDO LUIZ DA COSTA ZWARG  </t>
  </si>
  <si>
    <t xml:space="preserve">ALCIDES DA SILVA FILHO        </t>
  </si>
  <si>
    <t xml:space="preserve">MAURICIO DANIEL DO PRADO      </t>
  </si>
  <si>
    <t xml:space="preserve">MARIA BEATRIZ DE M M OLIVEIRA </t>
  </si>
  <si>
    <t xml:space="preserve">DIRCEU GERALDO MILANI JUNIOR  </t>
  </si>
  <si>
    <t xml:space="preserve">EDEVALDO BARBOZA DE MELLO     </t>
  </si>
  <si>
    <t xml:space="preserve">EDWALDO DE OLIVEIRA SABIRA    </t>
  </si>
  <si>
    <t xml:space="preserve">JOSE PEREIRA DA SILVA         </t>
  </si>
  <si>
    <t xml:space="preserve">JOSE CARLOS DA SILVA          </t>
  </si>
  <si>
    <t xml:space="preserve">ANTONIO GONCALVES             </t>
  </si>
  <si>
    <t xml:space="preserve">PEDRO VICENTE DA ROCHA        </t>
  </si>
  <si>
    <t xml:space="preserve">MANOEL DIVINO ALVES           </t>
  </si>
  <si>
    <t xml:space="preserve">ANTONIO PEREIRA DE LIMA       </t>
  </si>
  <si>
    <t xml:space="preserve">CLAUDIA CRISTINA DE GOUVEIA   </t>
  </si>
  <si>
    <t xml:space="preserve">SIVALDO BARBOSA DOS SANTOS    </t>
  </si>
  <si>
    <t xml:space="preserve">REGINALDO CESAR DE OLIVEIRA   </t>
  </si>
  <si>
    <t xml:space="preserve">JOSE CARLOS LINS DE OLIVEIRA  </t>
  </si>
  <si>
    <t xml:space="preserve">JOSE DONIZETE DE OLIVEIRA     </t>
  </si>
  <si>
    <t xml:space="preserve">FABIANA DA SILVA LIMA         </t>
  </si>
  <si>
    <t xml:space="preserve">ALAN AUGUSTO GUIMARAES        </t>
  </si>
  <si>
    <t xml:space="preserve">EDILSON REBELLO               </t>
  </si>
  <si>
    <t xml:space="preserve">CAMILA P. DA SILVA PINTO      </t>
  </si>
  <si>
    <t xml:space="preserve">JULIA COELHO DOURADO          </t>
  </si>
  <si>
    <t xml:space="preserve">EDGAR ORTIZ FRANCISCO         </t>
  </si>
  <si>
    <t xml:space="preserve">VANEIDE DOS SANTOS PEDRO      </t>
  </si>
  <si>
    <t xml:space="preserve">LEMUEL SOUZA MENDES           </t>
  </si>
  <si>
    <t xml:space="preserve">THIAGO ALEX CASTILHA          </t>
  </si>
  <si>
    <t xml:space="preserve">CAMILA VALEZI DE SOUZA        </t>
  </si>
  <si>
    <t xml:space="preserve">PAOLLA SIMOES NASCIMENTO      </t>
  </si>
  <si>
    <t xml:space="preserve">JERUSA CASAGRANDE             </t>
  </si>
  <si>
    <t xml:space="preserve">GRACE KELLY CORACIN           </t>
  </si>
  <si>
    <t xml:space="preserve">MARILIA GABRIELA S SCHETTINO  </t>
  </si>
  <si>
    <t xml:space="preserve">REBECA VIEIRA POLICASTRO      </t>
  </si>
  <si>
    <t xml:space="preserve">JANAYNA MARIA DOS S PACHECO   </t>
  </si>
  <si>
    <t xml:space="preserve">ANTONIO CARLOS TAVARES        </t>
  </si>
  <si>
    <t xml:space="preserve">AGUINALDO BOTELHO PEREIRA     </t>
  </si>
  <si>
    <t>ELENIR GARCIA FERRETE</t>
  </si>
  <si>
    <t>FELIPE DI LÁZARO BARRETO DOS SANTOS</t>
  </si>
  <si>
    <t>ALEXANDRE M. NOGUEIRA COBRA</t>
  </si>
  <si>
    <t>MARCELO BRUÇO</t>
  </si>
  <si>
    <t>SILVIA GRACIELE TRINDADE CAIRES</t>
  </si>
  <si>
    <t>JHONATAN  VICTOR SILVA RIBEIRO</t>
  </si>
  <si>
    <t>DANIELLA CAROLINA ROCCO PERES GANDARA</t>
  </si>
  <si>
    <t>EDIR TERESINHA DA COSTA QUINTINO</t>
  </si>
  <si>
    <t>DANIELE CRISTINE CANDIDA DOS SANTOS VENDOLIN</t>
  </si>
  <si>
    <t>ADRIANO VEDOVATO MARINHO</t>
  </si>
  <si>
    <t xml:space="preserve">MATHEUS SABADIN BUENO         </t>
  </si>
  <si>
    <t>VICTOR HUGO NOGUEIRA DE LUCENA</t>
  </si>
  <si>
    <t>400.996.098-19</t>
  </si>
  <si>
    <t>ELISA HISSAE NAKAGAVA KIMURA</t>
  </si>
  <si>
    <t>086.929.568-30</t>
  </si>
  <si>
    <t>Livre Provimento + Prazo Determinado</t>
  </si>
  <si>
    <t>DIRETOR DE OBRAS</t>
  </si>
  <si>
    <t>ALEXANDRE SOUSA VIEIRA</t>
  </si>
  <si>
    <t>FERNANDO RAMOS</t>
  </si>
  <si>
    <t>VALDIR CARDOSO NEVES</t>
  </si>
  <si>
    <t>WASHINGTON DE OLIVEIRA SILVEIRA</t>
  </si>
  <si>
    <t>CLOVES NOGUEIRA DE SOUZA</t>
  </si>
  <si>
    <t>GERENCIA DE EXEC CONTRATUAL</t>
  </si>
  <si>
    <t>CCG</t>
  </si>
  <si>
    <t xml:space="preserve">FERNANDO RAMOS </t>
  </si>
  <si>
    <t xml:space="preserve">ALEXANDRE SOUSA VIEIRA </t>
  </si>
  <si>
    <t>MARIANO GONÇALVES DA SILVA JUNIOR</t>
  </si>
  <si>
    <t xml:space="preserve">VALDIR CARDOSO NEVES </t>
  </si>
  <si>
    <t xml:space="preserve">WASHINGTON DE OLIVEIRA SILVEIRA </t>
  </si>
  <si>
    <t>304.318.158-10</t>
  </si>
  <si>
    <t>MARIANO G DA SILVA JUNIOR</t>
  </si>
  <si>
    <t>056.122.148-04</t>
  </si>
  <si>
    <t>221.870.798-56</t>
  </si>
  <si>
    <t>WASHINGTON DE O. SILVEIRA</t>
  </si>
  <si>
    <t>226.034.158-67</t>
  </si>
  <si>
    <t>043.235.498-06</t>
  </si>
  <si>
    <t>DESON 20%</t>
  </si>
  <si>
    <t>COMUNICAÇÃO SOCIAL</t>
  </si>
  <si>
    <t>JOSE EDILSON MARQUES DIAS</t>
  </si>
  <si>
    <t>074.768.958-00</t>
  </si>
  <si>
    <t>JOSÉ EDILSON MARQUES DIAS</t>
  </si>
  <si>
    <t>GRATIF FÉRIAS</t>
  </si>
  <si>
    <t>1/3 - FÉRIAS</t>
  </si>
  <si>
    <t>FLAVIA ROBLES DOTTO</t>
  </si>
  <si>
    <t>PMSP</t>
  </si>
  <si>
    <t>COHAB</t>
  </si>
  <si>
    <t>P.M. DIADEMA</t>
  </si>
  <si>
    <t xml:space="preserve">FLAVIA ROBLES DOTTO </t>
  </si>
  <si>
    <t>131.249.478-60</t>
  </si>
  <si>
    <t>TOTAL DE RESSARCIMENTOS</t>
  </si>
  <si>
    <t>RESSARCIMENTO + REMUNERAÇÃO CEDIDOS</t>
  </si>
  <si>
    <t>REMUNERAÇÃO (-) ENCARGOS (-) BENEFÍCIOS</t>
  </si>
  <si>
    <t>MARIANA MARILIA ABDO</t>
  </si>
  <si>
    <t>303.718.838-30</t>
  </si>
  <si>
    <t>LEANDRO DO LINO CIRQUEIRA</t>
  </si>
  <si>
    <t>345.747.058-84</t>
  </si>
  <si>
    <t>PATRICIA VICECONTI NAHAS</t>
  </si>
  <si>
    <t>268.512.938-38</t>
  </si>
  <si>
    <t>RAQUEL CORREIA DA SILVA</t>
  </si>
  <si>
    <t>224.817.748-84</t>
  </si>
  <si>
    <t>ANDERSON SMALCI</t>
  </si>
  <si>
    <t>298.996.898-90</t>
  </si>
  <si>
    <t>ADRIANO QUERCIA SOARES</t>
  </si>
  <si>
    <t>102.195.978-20</t>
  </si>
  <si>
    <t>WALKIRIA MELO DE VASCONCELOS</t>
  </si>
  <si>
    <t>880.927.714-72</t>
  </si>
  <si>
    <t xml:space="preserve">ANDERSON SMALCI      </t>
  </si>
  <si>
    <t xml:space="preserve">LEANDRO DO LINO CIRQUEIRA </t>
  </si>
  <si>
    <t xml:space="preserve">PATRICIA VICECONTI NAHAS </t>
  </si>
  <si>
    <t xml:space="preserve">MARIANA MARILIA ABDO </t>
  </si>
  <si>
    <t xml:space="preserve">RAQUEL CORREIA DA SILVA </t>
  </si>
  <si>
    <t>CLOVES NOGUEIRA SOUZA</t>
  </si>
  <si>
    <t>DIADEMA</t>
  </si>
  <si>
    <t>ROMÉRIO MARINHO VIEIRA</t>
  </si>
  <si>
    <t>IPRED</t>
  </si>
  <si>
    <t>FGTS - NÃO HÁ</t>
  </si>
  <si>
    <t>ALEXANDRE DA SILVA</t>
  </si>
  <si>
    <t>LINDINALDO DA SILVA DIAS</t>
  </si>
  <si>
    <t>AG PROJ OBR SERV</t>
  </si>
  <si>
    <t>AN PROJ OBR SERV-ENG</t>
  </si>
  <si>
    <t>ASSESSOR IV</t>
  </si>
  <si>
    <t>GERENCIA DE EDUCACAO</t>
  </si>
  <si>
    <t>GERENCIA DE OBRAS - PROPRIOS</t>
  </si>
  <si>
    <t>GERENCIA DE OBRAS DE DRENAGEM</t>
  </si>
  <si>
    <t>GERENCIA DE OBRAS DE VIARIO</t>
  </si>
  <si>
    <t>GERENCIA DE PROJ OBRAS DE ARTE ESPECIAIS - PROJ</t>
  </si>
  <si>
    <t>379.016.108-08</t>
  </si>
  <si>
    <t>250.551.838-61</t>
  </si>
  <si>
    <t>MARCOS PEREIRA</t>
  </si>
  <si>
    <t>JULIO MATSUYAMA</t>
  </si>
  <si>
    <t>MARCOS ALIMARI FRANCA</t>
  </si>
  <si>
    <t>MARIA GLAUCILENE AZEVEDO MILEO</t>
  </si>
  <si>
    <t>MARINA ALVES DE MOURA</t>
  </si>
  <si>
    <t>RAQUEL NASCIMENTO FERREIRA</t>
  </si>
  <si>
    <t>LINCOLN SCARATTI GOMES</t>
  </si>
  <si>
    <t>ANDRESS RICARDO ROMAN</t>
  </si>
  <si>
    <t>ANTONIO WILSON SOARES DE SOUSA</t>
  </si>
  <si>
    <t>DANILO SALES LEAO</t>
  </si>
  <si>
    <t>DANIELA RAISSA M MAGANIN</t>
  </si>
  <si>
    <t>ANDERSON DE ARAUJO LISBOA</t>
  </si>
  <si>
    <t>DANIELLE GOMES DA SILVA</t>
  </si>
  <si>
    <t>ARALY DA SILVA ASSUNCAO</t>
  </si>
  <si>
    <t>FABIANA LODI HONOFRE</t>
  </si>
  <si>
    <t>MARIANA FERNANDES DA SILVA</t>
  </si>
  <si>
    <t>EMILIO IARUSSI</t>
  </si>
  <si>
    <t>AN PROJ OBR SERV-ARQ</t>
  </si>
  <si>
    <t>ANALISTA DE ADM</t>
  </si>
  <si>
    <t>AGENTE DE ADM</t>
  </si>
  <si>
    <t>VALOR</t>
  </si>
  <si>
    <t>101.078.078-66</t>
  </si>
  <si>
    <t>040.021.168-83</t>
  </si>
  <si>
    <t>317.761.878-06</t>
  </si>
  <si>
    <t>352.291.872-04</t>
  </si>
  <si>
    <t>291.443.898-25</t>
  </si>
  <si>
    <t>264.511.288-99</t>
  </si>
  <si>
    <t>008.332.880-75</t>
  </si>
  <si>
    <t>105.617.528-18</t>
  </si>
  <si>
    <t>577.398.033-91</t>
  </si>
  <si>
    <t>384.544.208-51</t>
  </si>
  <si>
    <t>272.976.988-90</t>
  </si>
  <si>
    <t>087.504.218-08</t>
  </si>
  <si>
    <t>225.583.828-10</t>
  </si>
  <si>
    <t>746.033.612-20</t>
  </si>
  <si>
    <t>395.419.728-61</t>
  </si>
  <si>
    <t>442.479.998-00</t>
  </si>
  <si>
    <t>040.204.838-50</t>
  </si>
  <si>
    <t>ANTONIO CARLOS DA SILVA</t>
  </si>
  <si>
    <t>MARCELO COSTA DEL BOSCO AMARAL</t>
  </si>
  <si>
    <t>RENAN MARINO VIEIRA</t>
  </si>
  <si>
    <t>MAURO MISAEL STEFANELI</t>
  </si>
  <si>
    <t>CHARLES LIRA SALTARELLO</t>
  </si>
  <si>
    <t>LEANDRO DE SOUZA</t>
  </si>
  <si>
    <t>ROGERIO JOSE MAGALHAES PIRES</t>
  </si>
  <si>
    <t>MARCOS DE MELLO LIBERATO</t>
  </si>
  <si>
    <t>ALEX BARROS</t>
  </si>
  <si>
    <t>THIAGO FERREIRA DIAS</t>
  </si>
  <si>
    <t>ANDERSON DE ARAÚJO LISBOA</t>
  </si>
  <si>
    <t>ANTÔNIO WILSON SOARES DE SOUZA</t>
  </si>
  <si>
    <t>ARALY DA SILVA ASSUNÇÃO</t>
  </si>
  <si>
    <t>DANIELA RAISSA MENGHINI MAGANIN</t>
  </si>
  <si>
    <t>DANILO SALES LEÃO</t>
  </si>
  <si>
    <t>ROGERIO JOSE MAGALHÃES PIRES</t>
  </si>
  <si>
    <t>082.457.158-40</t>
  </si>
  <si>
    <t>841.626.861-49</t>
  </si>
  <si>
    <t>268.142.138-18</t>
  </si>
  <si>
    <t>615.309.807-04</t>
  </si>
  <si>
    <t>920.067.018-00</t>
  </si>
  <si>
    <t>334.751.928-02</t>
  </si>
  <si>
    <t>46527912838</t>
  </si>
  <si>
    <t>DESCRIÇÃO</t>
  </si>
  <si>
    <t>VALE ALIMENT.</t>
  </si>
  <si>
    <t>MARCELO PINTO</t>
  </si>
  <si>
    <t>ANTONIO PENTEADO MENDONCA</t>
  </si>
  <si>
    <t xml:space="preserve">PAGTO G-FUNÇÃO </t>
  </si>
  <si>
    <t>CONF</t>
  </si>
  <si>
    <t>TAXA DE ADESÃO</t>
  </si>
  <si>
    <t>REEMBOLSO SAÚDE</t>
  </si>
  <si>
    <t>CARLOS EDUARDO XAVIER</t>
  </si>
  <si>
    <t>CARLOS ALEXANDRE PEREIRA MACEDO</t>
  </si>
  <si>
    <t>MIRTES JANECLER B O MELQUISEDE  DE SOUZA</t>
  </si>
  <si>
    <t>443.612.728-16</t>
  </si>
  <si>
    <t>CARLOS ALEXANDRE P MACEDO</t>
  </si>
  <si>
    <t>012.550.286-96</t>
  </si>
  <si>
    <t>MIRTES JANECLER B O M DE SOUZA</t>
  </si>
  <si>
    <t>SANDRA REGINA RIBEIRO</t>
  </si>
  <si>
    <t>OSNI SILVA SILVEIRA JUNIOR</t>
  </si>
  <si>
    <t>EDMIR PORPETO</t>
  </si>
  <si>
    <t>CARLOS RAFAEL LEITE</t>
  </si>
  <si>
    <t>APARECIDA DE FÁTIMA FERNANDES</t>
  </si>
  <si>
    <t>VR COMPLEMENTAR</t>
  </si>
  <si>
    <t>APARECIDA DE FATIMA FERNANDES</t>
  </si>
  <si>
    <t>260.441.868-14</t>
  </si>
  <si>
    <t>302.223.938-66</t>
  </si>
  <si>
    <t>124.519.108-01</t>
  </si>
  <si>
    <t>282.829.528-18</t>
  </si>
  <si>
    <t>115.984.058-02</t>
  </si>
  <si>
    <t>COMPL</t>
  </si>
  <si>
    <t>CARLOS HENRIQUE P RAMALHO</t>
  </si>
  <si>
    <t>52856465889</t>
  </si>
  <si>
    <t>COORDENADOR DE CONCESSÃO</t>
  </si>
  <si>
    <t>GERENTE DE CONCESSÕES</t>
  </si>
  <si>
    <t>COORDENADOR COMERCIAL</t>
  </si>
  <si>
    <t>COORDENAÇÃO COMERCIAL</t>
  </si>
  <si>
    <t>BRUNO COSER</t>
  </si>
  <si>
    <t>ELIFANIO CAMPANA NETO</t>
  </si>
  <si>
    <t>LEONARDO ALLIPRANDINI RIUL</t>
  </si>
  <si>
    <t>VICTOR HUGO JACOB M ANDRADE</t>
  </si>
  <si>
    <t>AN AG CONSTR CIVIL</t>
  </si>
  <si>
    <t>ASS PROJ OBR SERV</t>
  </si>
  <si>
    <t>TEC SEG TRABALHO</t>
  </si>
  <si>
    <t>GABRIELA FREITAS PARRA</t>
  </si>
  <si>
    <t>ENGENHARIA AMBIENTAL</t>
  </si>
  <si>
    <t xml:space="preserve">DIRETORA DE REPRESENT DOS EMPREGADOS </t>
  </si>
  <si>
    <t>VICTOR HUGO JACOB MANOEL ANDRADE</t>
  </si>
  <si>
    <t>369.207.938-90</t>
  </si>
  <si>
    <t>254.594.538-28</t>
  </si>
  <si>
    <t>363.770.948-17</t>
  </si>
  <si>
    <t>061.395.918-30</t>
  </si>
  <si>
    <t>39846589824</t>
  </si>
  <si>
    <t>CLOVES</t>
  </si>
  <si>
    <t>LEONAN DE SOUZA BRAGA</t>
  </si>
  <si>
    <t>RENATA IARUSSI</t>
  </si>
  <si>
    <t>324.747.858-25</t>
  </si>
  <si>
    <t>003.255.982-82</t>
  </si>
  <si>
    <t>ADÃO BORGES VASCONCELOS</t>
  </si>
  <si>
    <t>TT BASE CALC</t>
  </si>
  <si>
    <t>BRUNA LARISSA BEZERRA MOURATO</t>
  </si>
  <si>
    <t>51500842800</t>
  </si>
  <si>
    <t>IRRF</t>
  </si>
  <si>
    <t>LÍQUIDO</t>
  </si>
  <si>
    <t>528.652.078-20</t>
  </si>
  <si>
    <t>JOSE EDUARDO R DA SILVA</t>
  </si>
  <si>
    <t>ELISABETE C DOS S DE OLIVEIRA</t>
  </si>
  <si>
    <t>INCENT EDU</t>
  </si>
  <si>
    <t>GEOGRAFIA</t>
  </si>
  <si>
    <t>REEMBOLSO SAÚDE RETROATIVO</t>
  </si>
  <si>
    <t xml:space="preserve">LUIZ ANTONIO PINCA </t>
  </si>
  <si>
    <t xml:space="preserve">RAFAEL ANTONIO MYAWAKI        </t>
  </si>
  <si>
    <t>002.498.221-05</t>
  </si>
  <si>
    <t>JULIANA OLIVEIRA DE S SILVA</t>
  </si>
  <si>
    <t>YURI ROSA</t>
  </si>
  <si>
    <t>335.732.878-08</t>
  </si>
  <si>
    <t>359.184.478-06</t>
  </si>
  <si>
    <t>GERENCIA DE PREÇOS E CUSTOS</t>
  </si>
  <si>
    <t>MUSA PINO MIRANDA</t>
  </si>
  <si>
    <t>EST PAGTO INDEVIDO</t>
  </si>
  <si>
    <t>TT FP CEDIDOS</t>
  </si>
  <si>
    <t>001</t>
  </si>
  <si>
    <t>817.277.478-87</t>
  </si>
  <si>
    <t>ROBERTO SOUSA VALENTE</t>
  </si>
  <si>
    <t>TT VENC</t>
  </si>
  <si>
    <t>ANA LUIZA COCOLICHIO MOURA</t>
  </si>
  <si>
    <t>51854667823</t>
  </si>
  <si>
    <t>LEONARDO HENRIQUE DE OLIVEIRA ASCENCIO</t>
  </si>
  <si>
    <t>47060759808</t>
  </si>
  <si>
    <t>TOTAIS</t>
  </si>
  <si>
    <t>TT ENC</t>
  </si>
  <si>
    <t>36233780896</t>
  </si>
  <si>
    <t>IAGO LOURENCO BEZERRA DA SILVA</t>
  </si>
  <si>
    <t>GESTAO AMBIENTAL</t>
  </si>
  <si>
    <t>REM SUB CED</t>
  </si>
  <si>
    <t>13ª GRATIF CEDIDOS</t>
  </si>
  <si>
    <t>44335858825</t>
  </si>
  <si>
    <t>FERNANDO SATOSHI T ITINOCE</t>
  </si>
  <si>
    <t>EDSON BRASIL DA SILVA</t>
  </si>
  <si>
    <t>072.451.158-00</t>
  </si>
  <si>
    <t>CEDIDOS</t>
  </si>
  <si>
    <t>ESTAGIÁRIOS</t>
  </si>
  <si>
    <t>AUX POS NA</t>
  </si>
  <si>
    <t>Jan/2025</t>
  </si>
  <si>
    <t>016.372.228-58</t>
  </si>
  <si>
    <t>DAYANE CRISTINA BORGES CARDOSO</t>
  </si>
  <si>
    <t>386.867.178-10</t>
  </si>
  <si>
    <t>DIRETORIA DA PRESIDENCIA</t>
  </si>
  <si>
    <t>CONF-eSocial</t>
  </si>
  <si>
    <t>1.124,03</t>
  </si>
  <si>
    <t>DIRETORES</t>
  </si>
  <si>
    <t>AUTÔNOMOS</t>
  </si>
  <si>
    <t>TOTAL BASE_CALC</t>
  </si>
  <si>
    <t>TT INSS</t>
  </si>
  <si>
    <t>CONS. ADM / FISCAL</t>
  </si>
  <si>
    <t>FOLHA PAGTO</t>
  </si>
  <si>
    <t>FOLHA PGTO</t>
  </si>
  <si>
    <t>Fev/2025</t>
  </si>
  <si>
    <t>JULIANA PINTO P O ESCANDOLHERO</t>
  </si>
  <si>
    <t>DESC PGTO &gt;</t>
  </si>
  <si>
    <t>ADESAO PLS</t>
  </si>
  <si>
    <t>ANDRESSA LISBOA SILVA</t>
  </si>
  <si>
    <t>35167543894</t>
  </si>
  <si>
    <t>52153921880</t>
  </si>
  <si>
    <t>JENNY MACEDO XAVIER LUZ</t>
  </si>
  <si>
    <t>54296909886</t>
  </si>
  <si>
    <t>LUIZA SANTOS ELEUTERIO</t>
  </si>
  <si>
    <t>DT.ADMIS.</t>
  </si>
  <si>
    <t>DT.RESCI.</t>
  </si>
  <si>
    <t>19/08/1976</t>
  </si>
  <si>
    <t>00/00/0000</t>
  </si>
  <si>
    <t>10/04/1980</t>
  </si>
  <si>
    <t>14/07/1980</t>
  </si>
  <si>
    <t>17/09/1981</t>
  </si>
  <si>
    <t>01/12/1981</t>
  </si>
  <si>
    <t>28/12/1981</t>
  </si>
  <si>
    <t>01/11/1983</t>
  </si>
  <si>
    <t>18/11/1987</t>
  </si>
  <si>
    <t>21/12/1987</t>
  </si>
  <si>
    <t>01/11/1989</t>
  </si>
  <si>
    <t>20/11/1989</t>
  </si>
  <si>
    <t>02/01/1990</t>
  </si>
  <si>
    <t>06/03/1990</t>
  </si>
  <si>
    <t>30/07/1990</t>
  </si>
  <si>
    <t>15/08/1990</t>
  </si>
  <si>
    <t>20/08/1990</t>
  </si>
  <si>
    <t>09/10/1990</t>
  </si>
  <si>
    <t>19/11/1990</t>
  </si>
  <si>
    <t>03/01/1991</t>
  </si>
  <si>
    <t>07/01/1991</t>
  </si>
  <si>
    <t>15/05/1991</t>
  </si>
  <si>
    <t>17/06/1991</t>
  </si>
  <si>
    <t>02/09/1991</t>
  </si>
  <si>
    <t>16/12/1991</t>
  </si>
  <si>
    <t>17/02/1992</t>
  </si>
  <si>
    <t>20/02/1992</t>
  </si>
  <si>
    <t>17/09/1992</t>
  </si>
  <si>
    <t>14/12/1992</t>
  </si>
  <si>
    <t>15/04/1993</t>
  </si>
  <si>
    <t>01/04/2002</t>
  </si>
  <si>
    <t>22/04/2002</t>
  </si>
  <si>
    <t>01/07/2002</t>
  </si>
  <si>
    <t>05/01/2004</t>
  </si>
  <si>
    <t>11/02/2004</t>
  </si>
  <si>
    <t>12/04/2004</t>
  </si>
  <si>
    <t>09/05/2008</t>
  </si>
  <si>
    <t>06/08/2010</t>
  </si>
  <si>
    <t>01/12/1989</t>
  </si>
  <si>
    <t>18/12/1989</t>
  </si>
  <si>
    <t>23/04/1990</t>
  </si>
  <si>
    <t>03/09/1990</t>
  </si>
  <si>
    <t>10/09/1990</t>
  </si>
  <si>
    <t>24/09/1990</t>
  </si>
  <si>
    <t>01/10/1990</t>
  </si>
  <si>
    <t>01/02/1991</t>
  </si>
  <si>
    <t>02/05/1991</t>
  </si>
  <si>
    <t>03/11/1992</t>
  </si>
  <si>
    <t>12/01/2004</t>
  </si>
  <si>
    <t>26/12/2012</t>
  </si>
  <si>
    <t>02/01/2013</t>
  </si>
  <si>
    <t>03/01/2013</t>
  </si>
  <si>
    <t>08/01/2013</t>
  </si>
  <si>
    <t>10/01/2013</t>
  </si>
  <si>
    <t>01/02/2013</t>
  </si>
  <si>
    <t>04/02/2013</t>
  </si>
  <si>
    <t>06/02/2013</t>
  </si>
  <si>
    <t>23/05/2013</t>
  </si>
  <si>
    <t>03/06/2013</t>
  </si>
  <si>
    <t>17/06/2013</t>
  </si>
  <si>
    <t>18/06/2013</t>
  </si>
  <si>
    <t>07/10/2013</t>
  </si>
  <si>
    <t>14/10/2013</t>
  </si>
  <si>
    <t>10/02/2014</t>
  </si>
  <si>
    <t>10/04/2014</t>
  </si>
  <si>
    <t>18/06/2014</t>
  </si>
  <si>
    <t>01/10/2014</t>
  </si>
  <si>
    <t>02/10/2014</t>
  </si>
  <si>
    <t>03/11/2014</t>
  </si>
  <si>
    <t>08/12/2014</t>
  </si>
  <si>
    <t>10/12/2014</t>
  </si>
  <si>
    <t>05/01/2015</t>
  </si>
  <si>
    <t>22/01/2015</t>
  </si>
  <si>
    <t>02/03/2015</t>
  </si>
  <si>
    <t>11/04/2016</t>
  </si>
  <si>
    <t>18/04/2016</t>
  </si>
  <si>
    <t>04/07/2016</t>
  </si>
  <si>
    <t>11/07/2016</t>
  </si>
  <si>
    <t>01/08/2016</t>
  </si>
  <si>
    <t>20/10/2016</t>
  </si>
  <si>
    <t>06/01/2017</t>
  </si>
  <si>
    <t>20/02/2017</t>
  </si>
  <si>
    <t>01/04/2020</t>
  </si>
  <si>
    <t>19/05/2020</t>
  </si>
  <si>
    <t>26/05/2020</t>
  </si>
  <si>
    <t>02/06/2020</t>
  </si>
  <si>
    <t>07/07/2020</t>
  </si>
  <si>
    <t>09/07/2020</t>
  </si>
  <si>
    <t>22/09/2020</t>
  </si>
  <si>
    <t>24/02/2021</t>
  </si>
  <si>
    <t>14/04/2021</t>
  </si>
  <si>
    <t>28/02/2025</t>
  </si>
  <si>
    <t>03/08/2021</t>
  </si>
  <si>
    <t>01/09/2021</t>
  </si>
  <si>
    <t>03/09/2021</t>
  </si>
  <si>
    <t>15/06/2022</t>
  </si>
  <si>
    <t>14/07/2022</t>
  </si>
  <si>
    <t>25/07/2022</t>
  </si>
  <si>
    <t>26/07/2022</t>
  </si>
  <si>
    <t>27/07/2022</t>
  </si>
  <si>
    <t>05/08/2022</t>
  </si>
  <si>
    <t>11/08/2022</t>
  </si>
  <si>
    <t>26/08/2022</t>
  </si>
  <si>
    <t>10/01/2023</t>
  </si>
  <si>
    <t>02/02/2023</t>
  </si>
  <si>
    <t>01/02/2025</t>
  </si>
  <si>
    <t>06/02/2023</t>
  </si>
  <si>
    <t>05/02/2025</t>
  </si>
  <si>
    <t>08/02/2023</t>
  </si>
  <si>
    <t>07/02/2025</t>
  </si>
  <si>
    <t>02/03/2023</t>
  </si>
  <si>
    <t>23/03/2023</t>
  </si>
  <si>
    <t>19/04/2023</t>
  </si>
  <si>
    <t>07/08/2023</t>
  </si>
  <si>
    <t>14/08/2023</t>
  </si>
  <si>
    <t>21/08/2023</t>
  </si>
  <si>
    <t>28/08/2023</t>
  </si>
  <si>
    <t>05/10/2023</t>
  </si>
  <si>
    <t>07/11/2023</t>
  </si>
  <si>
    <t>27/11/2023</t>
  </si>
  <si>
    <t>29/11/2023</t>
  </si>
  <si>
    <t>30/11/2023</t>
  </si>
  <si>
    <t>06/12/2023</t>
  </si>
  <si>
    <t>11/12/2023</t>
  </si>
  <si>
    <t>20/12/2023</t>
  </si>
  <si>
    <t>01/02/2024</t>
  </si>
  <si>
    <t>16/02/2024</t>
  </si>
  <si>
    <t>11/03/2024</t>
  </si>
  <si>
    <t>23/04/2024</t>
  </si>
  <si>
    <t>07/05/2024</t>
  </si>
  <si>
    <t>16/05/2024</t>
  </si>
  <si>
    <t>19/06/2024</t>
  </si>
  <si>
    <t>02/08/2024</t>
  </si>
  <si>
    <t>03/09/2024</t>
  </si>
  <si>
    <t>10/01/2025</t>
  </si>
  <si>
    <t>24/02/2025</t>
  </si>
  <si>
    <t>07/02/2022</t>
  </si>
  <si>
    <t>13/07/2023</t>
  </si>
  <si>
    <t>01/12/2024</t>
  </si>
  <si>
    <t>VA</t>
  </si>
  <si>
    <t>CIENCIAS CONTABEIS</t>
  </si>
  <si>
    <t>ROBERTO BERNAL</t>
  </si>
  <si>
    <t>Mar/2025</t>
  </si>
  <si>
    <t>420.621.548-01</t>
  </si>
  <si>
    <t>DIEGO VIACELLI CABRAL</t>
  </si>
  <si>
    <t>281.003.948-81</t>
  </si>
  <si>
    <t>052.550.398-61</t>
  </si>
  <si>
    <t>RICARDO LOURENCO DO AMARAL</t>
  </si>
  <si>
    <t>290.256.318-35</t>
  </si>
  <si>
    <t>HUGO LOURO E SILVA</t>
  </si>
  <si>
    <t>287.830.658-90</t>
  </si>
  <si>
    <t>JORGE LUIZ JANUARIO</t>
  </si>
  <si>
    <t>992.774.091-34</t>
  </si>
  <si>
    <t>VIVIANE TAVEIRA CASCAO</t>
  </si>
  <si>
    <t>089.528.278-05</t>
  </si>
  <si>
    <t>CARLOS AUGUSTO C LOUREIRO</t>
  </si>
  <si>
    <t>273.927.968-01</t>
  </si>
  <si>
    <t>HELOISA PEREZ M DE AZEVEDO</t>
  </si>
  <si>
    <t>397.574.198-85</t>
  </si>
  <si>
    <t>THIAGO CESAR MARTINS</t>
  </si>
  <si>
    <t>041.622.416-43</t>
  </si>
  <si>
    <t>MARCOS VINICIUS DE OLIVEIRA</t>
  </si>
  <si>
    <t>083.868.578-11</t>
  </si>
  <si>
    <t>ROBERTO CARLOS DIAS</t>
  </si>
  <si>
    <t>946.083.778-68</t>
  </si>
  <si>
    <t>MARCIA ALVES DE LIMA REGATIERI</t>
  </si>
  <si>
    <t>338.395.188-06</t>
  </si>
  <si>
    <t>DANIEL VERISSIMO DOS SANTOS</t>
  </si>
  <si>
    <t>145.718.558-00</t>
  </si>
  <si>
    <t>ANTONIO MARCOS ZAROS MICHELS</t>
  </si>
  <si>
    <t>053.481.388-78</t>
  </si>
  <si>
    <t>RICARDO SILVERIO DE SOUSA</t>
  </si>
  <si>
    <t>368.887.148-02</t>
  </si>
  <si>
    <t>BRUNO GABRIEL DE MESQUITA</t>
  </si>
  <si>
    <t>837.416.661-49</t>
  </si>
  <si>
    <t>LUCAS GOMES DE SOUSA</t>
  </si>
  <si>
    <t>221.513.878-52</t>
  </si>
  <si>
    <t>LUIS ROBERTO ALVES DOS SANTOS</t>
  </si>
  <si>
    <t>296.774.568-57</t>
  </si>
  <si>
    <t>FABIANO ALVES DE LIMA</t>
  </si>
  <si>
    <t>060.709.568-77</t>
  </si>
  <si>
    <t>ANTONIO DANIEL PIRES</t>
  </si>
  <si>
    <t>040.083.046-90</t>
  </si>
  <si>
    <t>HARISSON SILVA DE FREITAS</t>
  </si>
  <si>
    <t>172.372.618-43</t>
  </si>
  <si>
    <t>CAMILA SHOJI</t>
  </si>
  <si>
    <t>055.530.058-76</t>
  </si>
  <si>
    <t>MARCOS CAPISTRANO DE O NETO</t>
  </si>
  <si>
    <t>044.575.498-27</t>
  </si>
  <si>
    <t>DIF REEMBO</t>
  </si>
  <si>
    <t>REEMB-235</t>
  </si>
  <si>
    <t>DIF R - 380</t>
  </si>
  <si>
    <t>TT REM</t>
  </si>
  <si>
    <t>VA R - 665</t>
  </si>
  <si>
    <t>VR R - 664</t>
  </si>
  <si>
    <t>CHEFE DE GABINETE</t>
  </si>
  <si>
    <t>37636851890</t>
  </si>
  <si>
    <t>JOANA D'ARC A LOURENCO ALVES</t>
  </si>
  <si>
    <t>JULIA CHAVES SANTOS</t>
  </si>
  <si>
    <t>51518412890</t>
  </si>
  <si>
    <t>JULIA FERNANDA DOS SANTOS</t>
  </si>
  <si>
    <t>54388265870</t>
  </si>
  <si>
    <t>17805550832</t>
  </si>
  <si>
    <t>RONALD CASTELLI MASQUETTI</t>
  </si>
  <si>
    <t>ENGENHARIA ELETRICA</t>
  </si>
  <si>
    <t>VR COMPLEMENTAR RETROATIVO</t>
  </si>
  <si>
    <t>VR RETROATIVOS ACT</t>
  </si>
  <si>
    <t>VA ALIM RETROATIVO ACT</t>
  </si>
  <si>
    <t>VA ALIM RETROATIVO ADICIONAL</t>
  </si>
  <si>
    <t>CRISTINA FERREIRA DE SOUZA</t>
  </si>
  <si>
    <t>DOUGLAS PRADO NEPOMUCENO BATISTA</t>
  </si>
  <si>
    <t xml:space="preserve">FABIOLA SILVA DOS SANTOS      </t>
  </si>
  <si>
    <t>LILIAN CRISTIANE SUNCIN</t>
  </si>
  <si>
    <t>RICARDO LOURENÇO DO AMARAL</t>
  </si>
  <si>
    <t>AUGUSTA NATALI CERCIARI</t>
  </si>
  <si>
    <t>ALEXANDRE JANINI</t>
  </si>
  <si>
    <t>DIRETOR ADMINISTRATIVO E FINANCEIRO</t>
  </si>
  <si>
    <t>WELLINGTON VENANCIO AMATTI</t>
  </si>
  <si>
    <t>DIF REEMB</t>
  </si>
  <si>
    <t>Abr/2025</t>
  </si>
  <si>
    <t>DOUGLAS PRADO N BATISTA</t>
  </si>
  <si>
    <t>330.836.278-31</t>
  </si>
  <si>
    <t>088.012.088-63</t>
  </si>
  <si>
    <t>340.986.788-02</t>
  </si>
  <si>
    <t>253.820.958-76</t>
  </si>
  <si>
    <t>TT REMUN</t>
  </si>
  <si>
    <t>TX AD 592</t>
  </si>
  <si>
    <t>20% PATR</t>
  </si>
  <si>
    <t>Diretores</t>
  </si>
  <si>
    <t>FAP - 1,5%</t>
  </si>
  <si>
    <t>Conselheiros</t>
  </si>
  <si>
    <t>TOTAL INSS FOLHA + TERCEIROS</t>
  </si>
  <si>
    <t>Total FP - 04.2025</t>
  </si>
  <si>
    <t>20% PATRONAL</t>
  </si>
  <si>
    <t>5,8 OUTRAS ENTIDADES</t>
  </si>
  <si>
    <t>TOTAL A RECOLHER</t>
  </si>
  <si>
    <t>ELEONORA PIAGGI PORTELA</t>
  </si>
  <si>
    <t>DELSON JOSE AMADOR</t>
  </si>
  <si>
    <t>586.725.918-87</t>
  </si>
  <si>
    <t>DIRETOR PRESIDENTE</t>
  </si>
  <si>
    <t>Mai/2025</t>
  </si>
  <si>
    <t>350.390.378-05</t>
  </si>
  <si>
    <t>VICENTE JULIANO M CANELADA</t>
  </si>
  <si>
    <t>150.965.858-08</t>
  </si>
  <si>
    <t>ROGERIO RODRIGUES PEREIRA</t>
  </si>
  <si>
    <t>335.147.088-60</t>
  </si>
  <si>
    <t>VICENTE JULIANO MINGUILI CANELADA</t>
  </si>
  <si>
    <t xml:space="preserve">CC </t>
  </si>
  <si>
    <t>49064788839</t>
  </si>
  <si>
    <t>GIOVANA DO PRADO GOBO</t>
  </si>
  <si>
    <t>ROGÉRIO RODRIGUES PEREIRA</t>
  </si>
  <si>
    <t>mai/2025 -PAGTO 25/06/2025 - AP-202/2025</t>
  </si>
  <si>
    <t>mai/2025 -PAGTO 25/06/2025 - AP-203/2025</t>
  </si>
  <si>
    <t>mai/2025 -PAGTO 25/06/2025 - AP-204/2025</t>
  </si>
  <si>
    <t>Eleonora Piaggi Portela</t>
  </si>
  <si>
    <t>45919767855</t>
  </si>
  <si>
    <t>GABRIELA SANTANA DA SILVA</t>
  </si>
  <si>
    <t>52403967874</t>
  </si>
  <si>
    <t>GABRIELLE LINO MONCAO</t>
  </si>
  <si>
    <t>56401908840</t>
  </si>
  <si>
    <t>VITORIA KIARA S DE ALMEIDA</t>
  </si>
  <si>
    <t>COMPL BASE CALC</t>
  </si>
  <si>
    <t>Jun/2025</t>
  </si>
  <si>
    <t>SANDRA KATSUURA S DE OLIVEIRA</t>
  </si>
  <si>
    <t>REM DIRETORES</t>
  </si>
  <si>
    <t>REM CONS.</t>
  </si>
  <si>
    <t>TX AD REEMBO</t>
  </si>
  <si>
    <t>VICENTE JULIANO M. CANELADA</t>
  </si>
  <si>
    <t xml:space="preserve">SANDRA KATSUURA SOARES DE OLIVEIRA     </t>
  </si>
  <si>
    <t>COMPL VR</t>
  </si>
  <si>
    <t>DEV. CONT</t>
  </si>
  <si>
    <t>INSS EMP 20%</t>
  </si>
  <si>
    <t>Inclusive HANDREZA como Diretor</t>
  </si>
  <si>
    <t xml:space="preserve">Excluindo HANDREZA (DRE) </t>
  </si>
  <si>
    <t>DIR REPRESENTAÇÃO DOS EMPREGADOS</t>
  </si>
  <si>
    <t>RICARDO DUARTE MATHIAS</t>
  </si>
  <si>
    <t>GERENCIA DE PROJ SIST VIARIO</t>
  </si>
  <si>
    <t>46258382827</t>
  </si>
  <si>
    <t>45686389845</t>
  </si>
  <si>
    <t>DAYVID SILVA DANTAS</t>
  </si>
  <si>
    <t>EMILLY MEIRE MORO</t>
  </si>
  <si>
    <t>49615179841</t>
  </si>
  <si>
    <t>LAYANE KESIA SOUSA SANTOS</t>
  </si>
  <si>
    <t>DIREIRO</t>
  </si>
  <si>
    <t>THIAGO DEMETRIO SOUZA</t>
  </si>
  <si>
    <t>Jul/2025</t>
  </si>
  <si>
    <t>263.946.798-01</t>
  </si>
  <si>
    <t>REEMB 235</t>
  </si>
  <si>
    <t>CALC 20% EMP</t>
  </si>
  <si>
    <t>40768632838</t>
  </si>
  <si>
    <t>GABRIELLA MOTA CARDOSO</t>
  </si>
  <si>
    <t>48515198851</t>
  </si>
  <si>
    <t>LIVIA BARIZON QUEIROZ</t>
  </si>
  <si>
    <t>50435961802</t>
  </si>
  <si>
    <t>MARIANA DOS SANTOS LIMA</t>
  </si>
  <si>
    <t>37509937850</t>
  </si>
  <si>
    <t>RAFAEL FERREIRA GODINHO</t>
  </si>
  <si>
    <t xml:space="preserve">MAURICIO MARTINS PEREIRA </t>
  </si>
  <si>
    <t>058.159.558-09</t>
  </si>
  <si>
    <t>MAURICIO MARTINS PEREIRA</t>
  </si>
  <si>
    <t>Ago/2025</t>
  </si>
  <si>
    <t>REEMB 205</t>
  </si>
  <si>
    <t>REEMBO 235</t>
  </si>
  <si>
    <t>TT BASE</t>
  </si>
  <si>
    <t>BASE EMP 20%</t>
  </si>
  <si>
    <t>Cred. 25/09/2025</t>
  </si>
  <si>
    <t>ALINE PEREIRA DE SANTANA</t>
  </si>
  <si>
    <t>42523142830</t>
  </si>
  <si>
    <t>CARLOS EDUARDO SENA DE FARIAS</t>
  </si>
  <si>
    <t>55368044801</t>
  </si>
  <si>
    <t>RECURSOS HUMANOS</t>
  </si>
  <si>
    <t>CIENCIAS DA COMPUTACAO</t>
  </si>
  <si>
    <t>CIBELE ALMEIDA MOLINA</t>
  </si>
  <si>
    <t>RODRIGO RAHAL CANADO</t>
  </si>
  <si>
    <t>GERENCIA DE ANALISE DE DADOS</t>
  </si>
  <si>
    <t>TEC PROJ OBR SERV</t>
  </si>
  <si>
    <t>TEC DE ADM</t>
  </si>
  <si>
    <t>Set/2025</t>
  </si>
  <si>
    <t>321.573.828-79</t>
  </si>
  <si>
    <t>TT SAL</t>
  </si>
  <si>
    <t>BASE EMPR</t>
  </si>
  <si>
    <t>Quadro de Pessoal - Setembro/2025</t>
  </si>
  <si>
    <t>REEMBOLSO SAÚDE RETROATIVO/COMPLEMENTAR</t>
  </si>
  <si>
    <t xml:space="preserve">ALEXANDRE DE OLIVEIRA    </t>
  </si>
  <si>
    <t xml:space="preserve">ANA MARIA SANTIAGO JORGE DE MELO </t>
  </si>
  <si>
    <t xml:space="preserve">ANDERSON DE ARAÚJO LISBOA </t>
  </si>
  <si>
    <t>ANTONIO WILSON SOARES DE SOUZA</t>
  </si>
  <si>
    <t xml:space="preserve">ALAN AUGUSTO GUIMARAES </t>
  </si>
  <si>
    <t>Out/2025</t>
  </si>
  <si>
    <t>R</t>
  </si>
  <si>
    <t>RRA - RENDIMENTO</t>
  </si>
  <si>
    <t>10/2025</t>
  </si>
  <si>
    <t>TIPO</t>
  </si>
  <si>
    <t>DAT_ADM</t>
  </si>
  <si>
    <t>NOME_TRA</t>
  </si>
  <si>
    <t>NUM_TRA</t>
  </si>
  <si>
    <t>NOME_RUB</t>
  </si>
  <si>
    <t>RUBRICA</t>
  </si>
  <si>
    <t>PERIODO</t>
  </si>
  <si>
    <t>REM S/BENF</t>
  </si>
  <si>
    <t>R-30 RETRO</t>
  </si>
  <si>
    <t>INC EDU M A</t>
  </si>
  <si>
    <t>REEMB-204</t>
  </si>
  <si>
    <t>REEMB-340</t>
  </si>
  <si>
    <t>REEMB-381</t>
  </si>
  <si>
    <t>DIF R M A</t>
  </si>
  <si>
    <t>R TX AD.592</t>
  </si>
  <si>
    <t>REEMB-341</t>
  </si>
  <si>
    <t>REEMB-380</t>
  </si>
  <si>
    <t>DIF REEMB ASSIT MED FX ETARIA</t>
  </si>
  <si>
    <t>VALE REFEICAO RETROATIVO</t>
  </si>
  <si>
    <t>VALE ALIMENTACAO RETROATIVO</t>
  </si>
  <si>
    <t>REM S/ RET</t>
  </si>
  <si>
    <t>DEV.A.C.T.INT</t>
  </si>
  <si>
    <t>VR RET-664</t>
  </si>
  <si>
    <t>VA RET-665</t>
  </si>
  <si>
    <t>RELAÇÃO DOS DESLIGADOS DE MAIO A OUTUBRO/2025</t>
  </si>
  <si>
    <t>EMP</t>
  </si>
  <si>
    <t>PRONT.</t>
  </si>
  <si>
    <t>DESLIG.</t>
  </si>
  <si>
    <t>Nome do Banco</t>
  </si>
  <si>
    <t>Número do Banco</t>
  </si>
  <si>
    <t>Nome da Agência</t>
  </si>
  <si>
    <t>Número da Agência</t>
  </si>
  <si>
    <t>Número da Conta Corrente</t>
  </si>
  <si>
    <t>Telefone</t>
  </si>
  <si>
    <t>e-mail</t>
  </si>
  <si>
    <t>Observações</t>
  </si>
  <si>
    <t>07/2025</t>
  </si>
  <si>
    <t>Bradesco</t>
  </si>
  <si>
    <t>2392-2</t>
  </si>
  <si>
    <t>14275-1</t>
  </si>
  <si>
    <t>(11)982154080</t>
  </si>
  <si>
    <t>margarida.wu@yahoo.com.br</t>
  </si>
  <si>
    <t>Nome: Wu Chien Kuo  (Margarida)</t>
  </si>
  <si>
    <t>05/2025</t>
  </si>
  <si>
    <t>Banco do Brasil</t>
  </si>
  <si>
    <t>0031-0</t>
  </si>
  <si>
    <t>13008-7</t>
  </si>
  <si>
    <r>
      <t>(</t>
    </r>
    <r>
      <rPr>
        <b/>
        <sz val="11"/>
        <color rgb="FFFF0000"/>
        <rFont val="Calibri"/>
        <family val="2"/>
        <scheme val="minor"/>
      </rPr>
      <t>17</t>
    </r>
    <r>
      <rPr>
        <sz val="11"/>
        <color indexed="8"/>
        <rFont val="Calibri"/>
        <family val="2"/>
        <scheme val="minor"/>
      </rPr>
      <t>)981296933</t>
    </r>
  </si>
  <si>
    <t>andreeinoe@yahoo.com.br</t>
  </si>
  <si>
    <t>Itaú</t>
  </si>
  <si>
    <t>19611-9</t>
  </si>
  <si>
    <t>(11)965570163</t>
  </si>
  <si>
    <t>eatakano@hotmail.com</t>
  </si>
  <si>
    <t xml:space="preserve">Itaú </t>
  </si>
  <si>
    <t>53866-5</t>
  </si>
  <si>
    <t>(11)996846199</t>
  </si>
  <si>
    <t>elisa.hn66@gmail.com</t>
  </si>
  <si>
    <t>Caixa Econômica Federal</t>
  </si>
  <si>
    <t>00057 4959738-1</t>
  </si>
  <si>
    <t>(11)971772354</t>
  </si>
  <si>
    <t>valdircneves@gmail.com</t>
  </si>
  <si>
    <t>08/2025</t>
  </si>
  <si>
    <t>Bradesco </t>
  </si>
  <si>
    <t>237 </t>
  </si>
  <si>
    <t>0148-1</t>
  </si>
  <si>
    <t xml:space="preserve">0114088-4 </t>
  </si>
  <si>
    <t>(11)999585664</t>
  </si>
  <si>
    <t>mmabdo@gmail.com</t>
  </si>
  <si>
    <t>007916734339</t>
  </si>
  <si>
    <t>(11)986365974</t>
  </si>
  <si>
    <t>leandro_cirqueira@hotmail.com</t>
  </si>
  <si>
    <t>Cta Salário do Pront. Atual - 511-8</t>
  </si>
  <si>
    <t>Ag 0368</t>
  </si>
  <si>
    <t>23174-2</t>
  </si>
  <si>
    <t>(11)942745395</t>
  </si>
  <si>
    <t>patriciavicecontinahas@gmail.com</t>
  </si>
  <si>
    <t xml:space="preserve">Banco do Brasil </t>
  </si>
  <si>
    <t>6938-8</t>
  </si>
  <si>
    <t>27.740-1</t>
  </si>
  <si>
    <t>(11)965208451</t>
  </si>
  <si>
    <t>raqcorreia@gmail.com</t>
  </si>
  <si>
    <t>Itaú </t>
  </si>
  <si>
    <t>341 </t>
  </si>
  <si>
    <t>30436-0</t>
  </si>
  <si>
    <t>(11)973502162</t>
  </si>
  <si>
    <t>cia_smalci@yahoo.com.br</t>
  </si>
  <si>
    <t xml:space="preserve">BRADESCO </t>
  </si>
  <si>
    <t>0108 - 2</t>
  </si>
  <si>
    <t>342643-2</t>
  </si>
  <si>
    <t>(11)977105837</t>
  </si>
  <si>
    <t>walkiemelo@gmail.com</t>
  </si>
  <si>
    <t>06/2025</t>
  </si>
  <si>
    <t>12882-1</t>
  </si>
  <si>
    <t>(54)991531943</t>
  </si>
  <si>
    <t>lincoln_gomes1989@outlook.com</t>
  </si>
  <si>
    <t>Santander </t>
  </si>
  <si>
    <t>033 </t>
  </si>
  <si>
    <t>01043548-9</t>
  </si>
  <si>
    <t>(11)973657053</t>
  </si>
  <si>
    <t>gomesdanielle.silva@gmail.com</t>
  </si>
  <si>
    <t>Santander</t>
  </si>
  <si>
    <t>01020178-0</t>
  </si>
  <si>
    <t>(91)981001357</t>
  </si>
  <si>
    <t>aralyarquiteta@gmail.com</t>
  </si>
  <si>
    <t>Banco do Brasil </t>
  </si>
  <si>
    <t>001 </t>
  </si>
  <si>
    <t>5704-5</t>
  </si>
  <si>
    <t>12.082-0</t>
  </si>
  <si>
    <t>(11)985794732</t>
  </si>
  <si>
    <t>marcos.liberato@gmail.com</t>
  </si>
  <si>
    <t>caixa econômica federal </t>
  </si>
  <si>
    <t>104 </t>
  </si>
  <si>
    <t>000583366375-6</t>
  </si>
  <si>
    <t>(11)999743532</t>
  </si>
  <si>
    <t>ald-silva-br@hotmail.com</t>
  </si>
  <si>
    <t>Ag. 0189</t>
  </si>
  <si>
    <t>61410-0</t>
  </si>
  <si>
    <t>(11)946260938</t>
  </si>
  <si>
    <t>lindinaldosilvadias@gmail.com</t>
  </si>
  <si>
    <t>5956-0</t>
  </si>
  <si>
    <t>3075-9</t>
  </si>
  <si>
    <t>11 996571015</t>
  </si>
  <si>
    <t>djamador@uol.com.br</t>
  </si>
  <si>
    <t>0</t>
  </si>
  <si>
    <t>VA-OUT-2025</t>
  </si>
  <si>
    <t>VR-OUT/2025</t>
  </si>
  <si>
    <t>GRATIF RETRO</t>
  </si>
  <si>
    <t>PMSP - 25/10/2025</t>
  </si>
  <si>
    <t>COHAB - 25/10/2025</t>
  </si>
  <si>
    <t>DIADEMA - 25/10/2025</t>
  </si>
  <si>
    <r>
      <t xml:space="preserve">REEMBOLSO SAÚDE RETROATIVO/JULHO A OUTUBRO </t>
    </r>
    <r>
      <rPr>
        <b/>
        <sz val="11"/>
        <rFont val="Arial"/>
        <family val="2"/>
      </rPr>
      <t>PAIS</t>
    </r>
    <r>
      <rPr>
        <sz val="11"/>
        <rFont val="Arial"/>
        <family val="2"/>
      </rPr>
      <t>-ACT 2025/2026</t>
    </r>
  </si>
  <si>
    <r>
      <t>REEMBOLSO SAÚDE RETROATIVO/JULHO A OUTUBRO (</t>
    </r>
    <r>
      <rPr>
        <b/>
        <sz val="11"/>
        <rFont val="Arial"/>
        <family val="2"/>
      </rPr>
      <t>204/381</t>
    </r>
    <r>
      <rPr>
        <sz val="11"/>
        <rFont val="Arial"/>
        <family val="2"/>
      </rPr>
      <t>)-ACT 2025/2026</t>
    </r>
  </si>
  <si>
    <t xml:space="preserve">VA ALIM PARTE E </t>
  </si>
  <si>
    <t>VA ALIM COMPLEMENTAR</t>
  </si>
  <si>
    <t>C.FP</t>
  </si>
  <si>
    <t>C-ES</t>
  </si>
  <si>
    <t>BASE C_PREV</t>
  </si>
  <si>
    <t>COMPL-13º</t>
  </si>
  <si>
    <t>RRA - REND</t>
  </si>
  <si>
    <t>TT BASE-IRRF</t>
  </si>
  <si>
    <t>V.IND. RET</t>
  </si>
  <si>
    <t>V.FINAL</t>
  </si>
  <si>
    <t>RRA - PREV</t>
  </si>
  <si>
    <t>TT PREV REC</t>
  </si>
  <si>
    <t>AB MAT</t>
  </si>
  <si>
    <t>410 - INSS FOLHA</t>
  </si>
  <si>
    <t>413 - INSS 13º RESC</t>
  </si>
  <si>
    <t>414 - INSS FÉRIAS</t>
  </si>
  <si>
    <t>TOTAL INSS FOLHA</t>
  </si>
  <si>
    <t>438 - PREV RETROATIVO</t>
  </si>
  <si>
    <t>TOTAL INSS A RECOLHER</t>
  </si>
  <si>
    <t xml:space="preserve">Empregados no quadro de pessoal de Out/2025-Incluindo Handreza como empregado </t>
  </si>
  <si>
    <t>TIPO DE VÍNCULO</t>
  </si>
  <si>
    <t>ENTIDADE</t>
  </si>
  <si>
    <t>SÃO PAULO OBRAS - SPOBRAS</t>
  </si>
  <si>
    <t>CARREIRA</t>
  </si>
  <si>
    <t>EFETIVO</t>
  </si>
  <si>
    <t>CARGO EM COMISSÃO</t>
  </si>
  <si>
    <t>CEDIDO</t>
  </si>
  <si>
    <t>DIRETOR</t>
  </si>
  <si>
    <t>ESTAGIÁRIO</t>
  </si>
  <si>
    <t>LIVRE PROVIMENTO</t>
  </si>
  <si>
    <t>TEMPORÁRIO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</si>
</sst>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dd/mm/yyyy;@"/>
    <numFmt numFmtId="165" formatCode="_(* #,##0.00_);_(* \(#,##0.00\);_(* &quot;-&quot;??_);_(@_)"/>
    <numFmt numFmtId="166" formatCode="_(&quot;R$&quot;* #,##0.00_);_(&quot;R$&quot;* \(#,##0.00\);_(&quot;R$&quot;* &quot;-&quot;??_);_(@_)"/>
    <numFmt numFmtId="167" formatCode="###,###,##0"/>
    <numFmt numFmtId="168" formatCode="_(&quot;R$ &quot;* #,##0.00_);_(&quot;R$ &quot;* \(#,##0.00\);_(&quot;R$ &quot;* &quot;-&quot;??_);_(@_)"/>
    <numFmt numFmtId="169" formatCode="_-* #,##0_-;\-* #,##0_-;_-* &quot;-&quot;??_-;_-@_-"/>
    <numFmt numFmtId="170" formatCode="###,###,##0.00"/>
    <numFmt numFmtId="171" formatCode="&quot;R$&quot;\ #,##0.00"/>
    <numFmt numFmtId="172" formatCode="_-[$R$-416]\ * #,##0.00_-;\-[$R$-416]\ * #,##0.00_-;_-[$R$-416]\ * &quot;-&quot;??_-;_-@_-"/>
    <numFmt numFmtId="173" formatCode="0.0"/>
  </numFmts>
  <fonts count="10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ARIAL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color rgb="FF0070C0"/>
      <name val="Calibri"/>
      <family val="2"/>
      <scheme val="minor"/>
    </font>
    <font>
      <sz val="12"/>
      <color theme="0" tint="-0.14999847407452621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2"/>
      <color theme="4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6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2"/>
      <color theme="1"/>
      <name val="Calibri"/>
      <family val="2"/>
    </font>
    <font>
      <b/>
      <sz val="11"/>
      <color theme="4"/>
      <name val="Calibri"/>
      <family val="2"/>
    </font>
    <font>
      <b/>
      <sz val="12"/>
      <color theme="9" tint="-0.249977111117893"/>
      <name val="Calibri"/>
      <family val="2"/>
    </font>
    <font>
      <sz val="11"/>
      <color indexed="8"/>
      <name val="Calibri"/>
      <family val="2"/>
    </font>
    <font>
      <b/>
      <sz val="11"/>
      <color rgb="FFC00000"/>
      <name val="Calibri"/>
      <family val="2"/>
      <scheme val="minor"/>
    </font>
    <font>
      <sz val="12"/>
      <color indexed="10"/>
      <name val="Arial"/>
      <family val="2"/>
    </font>
    <font>
      <b/>
      <sz val="11"/>
      <color theme="4" tint="-0.249977111117893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1"/>
      <color rgb="FF7030A0"/>
      <name val="Calibri"/>
      <family val="2"/>
    </font>
    <font>
      <sz val="11"/>
      <color rgb="FF7030A0"/>
      <name val="Calibri"/>
      <family val="2"/>
      <scheme val="minor"/>
    </font>
    <font>
      <sz val="11"/>
      <name val="Arial"/>
      <family val="2"/>
    </font>
    <font>
      <sz val="12"/>
      <color rgb="FFFF0000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F0000"/>
      <name val="Calibri"/>
      <family val="2"/>
    </font>
    <font>
      <sz val="11"/>
      <color rgb="FF92D050"/>
      <name val="Calibri"/>
      <family val="2"/>
    </font>
    <font>
      <b/>
      <sz val="12"/>
      <color rgb="FF0070C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theme="6"/>
      <name val="Calibri"/>
      <family val="2"/>
    </font>
    <font>
      <b/>
      <sz val="12"/>
      <color indexed="8"/>
      <name val="Calibri"/>
      <family val="2"/>
      <scheme val="minor"/>
    </font>
    <font>
      <sz val="11"/>
      <color rgb="FF7030A0"/>
      <name val="Calibri"/>
      <family val="2"/>
    </font>
    <font>
      <b/>
      <sz val="11"/>
      <name val="Calibri"/>
      <family val="2"/>
    </font>
    <font>
      <sz val="11"/>
      <color rgb="FF92D050"/>
      <name val="Calibri"/>
      <family val="2"/>
      <scheme val="minor"/>
    </font>
    <font>
      <b/>
      <sz val="11"/>
      <color rgb="FF92D050"/>
      <name val="Calibri"/>
      <family val="2"/>
      <scheme val="minor"/>
    </font>
    <font>
      <b/>
      <sz val="11"/>
      <color rgb="FF00B0F0"/>
      <name val="Calibri"/>
      <family val="2"/>
    </font>
    <font>
      <b/>
      <sz val="12"/>
      <color indexed="10"/>
      <name val="Arial"/>
      <family val="2"/>
    </font>
    <font>
      <b/>
      <sz val="11"/>
      <color indexed="8"/>
      <name val="Calibri"/>
      <family val="2"/>
    </font>
    <font>
      <b/>
      <sz val="11"/>
      <color theme="3"/>
      <name val="Calibri"/>
      <family val="2"/>
    </font>
    <font>
      <b/>
      <sz val="11"/>
      <color rgb="FF00B050"/>
      <name val="Calibri"/>
      <family val="2"/>
    </font>
    <font>
      <sz val="12"/>
      <color indexed="10"/>
      <name val="Arial"/>
      <family val="2"/>
    </font>
    <font>
      <b/>
      <sz val="12"/>
      <color rgb="FFFF0000"/>
      <name val="Arial"/>
      <family val="2"/>
    </font>
    <font>
      <sz val="11"/>
      <color indexed="8"/>
      <name val="Calibri"/>
      <family val="2"/>
    </font>
    <font>
      <sz val="11"/>
      <color rgb="FFFF0000"/>
      <name val="Calibri"/>
      <family val="2"/>
    </font>
    <font>
      <b/>
      <sz val="11"/>
      <color rgb="FF0070C0"/>
      <name val="Calibri"/>
      <family val="2"/>
    </font>
    <font>
      <sz val="11"/>
      <color theme="3"/>
      <name val="Calibri"/>
      <family val="2"/>
    </font>
    <font>
      <sz val="11"/>
      <color theme="3"/>
      <name val="Calibri"/>
      <family val="2"/>
      <scheme val="minor"/>
    </font>
    <font>
      <b/>
      <sz val="11"/>
      <color theme="6"/>
      <name val="Calibri"/>
      <family val="2"/>
    </font>
    <font>
      <sz val="11"/>
      <color rgb="FF0070C0"/>
      <name val="Calibri"/>
      <family val="2"/>
    </font>
    <font>
      <sz val="9"/>
      <color rgb="FF666666"/>
      <name val="Roboto"/>
    </font>
    <font>
      <sz val="11"/>
      <color theme="4"/>
      <name val="Calibri"/>
      <family val="2"/>
      <scheme val="minor"/>
    </font>
    <font>
      <b/>
      <sz val="11"/>
      <color theme="9" tint="-0.249977111117893"/>
      <name val="Calibri"/>
      <family val="2"/>
    </font>
    <font>
      <sz val="11"/>
      <color theme="3" tint="0.39997558519241921"/>
      <name val="Calibri"/>
      <family val="2"/>
    </font>
    <font>
      <sz val="11"/>
      <color theme="3" tint="0.39997558519241921"/>
      <name val="Calibri"/>
      <family val="2"/>
      <scheme val="minor"/>
    </font>
    <font>
      <sz val="11"/>
      <color indexed="8"/>
      <name val="Calibri"/>
    </font>
    <font>
      <sz val="12"/>
      <color indexed="10"/>
      <name val="ARIAL"/>
    </font>
    <font>
      <b/>
      <sz val="11"/>
      <color theme="3" tint="0.39997558519241921"/>
      <name val="Calibri"/>
      <family val="2"/>
    </font>
    <font>
      <b/>
      <sz val="11"/>
      <color theme="3" tint="0.39997558519241921"/>
      <name val="Calibri"/>
      <family val="2"/>
      <scheme val="minor"/>
    </font>
    <font>
      <sz val="11"/>
      <color rgb="FF00B0F0"/>
      <name val="Calibri"/>
      <family val="2"/>
      <scheme val="minor"/>
    </font>
    <font>
      <sz val="11"/>
      <color rgb="FF00B0F0"/>
      <name val="Calibri"/>
      <family val="2"/>
    </font>
    <font>
      <sz val="11"/>
      <color theme="1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color theme="1"/>
      <name val="Arial"/>
      <family val="2"/>
    </font>
    <font>
      <sz val="10"/>
      <color indexed="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2"/>
      <color theme="1"/>
      <name val="Aptos"/>
      <family val="2"/>
    </font>
    <font>
      <b/>
      <sz val="1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color rgb="FF666666"/>
      <name val="Arial"/>
      <family val="2"/>
    </font>
    <font>
      <b/>
      <sz val="10"/>
      <name val="Arial"/>
      <family val="2"/>
    </font>
    <font>
      <b/>
      <sz val="10"/>
      <color indexed="8"/>
      <name val="Calibri"/>
      <family val="2"/>
      <scheme val="minor"/>
    </font>
    <font>
      <b/>
      <sz val="10"/>
      <color indexed="8"/>
      <name val="Calibri"/>
      <family val="2"/>
    </font>
    <font>
      <b/>
      <sz val="11"/>
      <color rgb="FF92D050"/>
      <name val="Calibri"/>
      <family val="2"/>
    </font>
    <font>
      <b/>
      <sz val="11"/>
      <color theme="1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33">
    <xf numFmtId="0" fontId="0" fillId="0" borderId="0"/>
    <xf numFmtId="0" fontId="1" fillId="0" borderId="0"/>
    <xf numFmtId="0" fontId="1" fillId="0" borderId="0"/>
    <xf numFmtId="0" fontId="2" fillId="0" borderId="0"/>
    <xf numFmtId="43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" fillId="0" borderId="0"/>
    <xf numFmtId="0" fontId="1" fillId="0" borderId="0"/>
    <xf numFmtId="166" fontId="3" fillId="0" borderId="0" applyFont="0" applyFill="0" applyBorder="0" applyAlignment="0" applyProtection="0"/>
    <xf numFmtId="168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18" fillId="0" borderId="0"/>
    <xf numFmtId="0" fontId="1" fillId="0" borderId="0"/>
    <xf numFmtId="43" fontId="1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19" fillId="0" borderId="0"/>
    <xf numFmtId="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2" fillId="0" borderId="0"/>
    <xf numFmtId="0" fontId="3" fillId="0" borderId="0"/>
    <xf numFmtId="9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3" fillId="0" borderId="0"/>
    <xf numFmtId="0" fontId="3" fillId="0" borderId="0"/>
    <xf numFmtId="0" fontId="22" fillId="0" borderId="0"/>
    <xf numFmtId="0" fontId="22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0" fontId="18" fillId="0" borderId="0"/>
    <xf numFmtId="0" fontId="6" fillId="0" borderId="0"/>
    <xf numFmtId="0" fontId="18" fillId="0" borderId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44" fontId="18" fillId="0" borderId="0" applyFont="0" applyFill="0" applyBorder="0" applyAlignment="0" applyProtection="0"/>
    <xf numFmtId="0" fontId="86" fillId="0" borderId="0" applyNumberFormat="0" applyFill="0" applyBorder="0" applyAlignment="0" applyProtection="0"/>
    <xf numFmtId="0" fontId="18" fillId="0" borderId="0"/>
  </cellStyleXfs>
  <cellXfs count="1362">
    <xf numFmtId="0" fontId="0" fillId="0" borderId="0" xfId="0"/>
    <xf numFmtId="0" fontId="0" fillId="0" borderId="0" xfId="0" pivotButton="1"/>
    <xf numFmtId="4" fontId="0" fillId="0" borderId="0" xfId="0" applyNumberFormat="1"/>
    <xf numFmtId="43" fontId="0" fillId="0" borderId="0" xfId="0" applyNumberFormat="1"/>
    <xf numFmtId="2" fontId="0" fillId="0" borderId="0" xfId="0" applyNumberFormat="1"/>
    <xf numFmtId="0" fontId="9" fillId="0" borderId="0" xfId="0" applyFont="1"/>
    <xf numFmtId="49" fontId="4" fillId="0" borderId="0" xfId="0" applyNumberFormat="1" applyFont="1"/>
    <xf numFmtId="14" fontId="4" fillId="0" borderId="0" xfId="0" applyNumberFormat="1" applyFont="1"/>
    <xf numFmtId="2" fontId="4" fillId="0" borderId="0" xfId="0" applyNumberFormat="1" applyFont="1"/>
    <xf numFmtId="164" fontId="4" fillId="0" borderId="0" xfId="0" applyNumberFormat="1" applyFont="1" applyAlignment="1">
      <alignment horizontal="right"/>
    </xf>
    <xf numFmtId="0" fontId="10" fillId="0" borderId="0" xfId="0" applyFont="1"/>
    <xf numFmtId="0" fontId="11" fillId="0" borderId="0" xfId="0" applyFont="1"/>
    <xf numFmtId="49" fontId="4" fillId="0" borderId="0" xfId="0" applyNumberFormat="1" applyFont="1" applyAlignment="1">
      <alignment horizontal="right"/>
    </xf>
    <xf numFmtId="167" fontId="4" fillId="0" borderId="0" xfId="0" applyNumberFormat="1" applyFont="1"/>
    <xf numFmtId="2" fontId="4" fillId="0" borderId="0" xfId="31" applyNumberFormat="1" applyFont="1" applyAlignment="1"/>
    <xf numFmtId="2" fontId="10" fillId="0" borderId="0" xfId="0" applyNumberFormat="1" applyFont="1"/>
    <xf numFmtId="2" fontId="10" fillId="0" borderId="0" xfId="31" applyNumberFormat="1" applyFont="1" applyAlignment="1"/>
    <xf numFmtId="2" fontId="4" fillId="0" borderId="0" xfId="31" applyNumberFormat="1" applyFont="1" applyFill="1" applyAlignment="1"/>
    <xf numFmtId="43" fontId="8" fillId="0" borderId="0" xfId="0" applyNumberFormat="1" applyFont="1"/>
    <xf numFmtId="0" fontId="4" fillId="0" borderId="0" xfId="0" applyFont="1"/>
    <xf numFmtId="43" fontId="4" fillId="0" borderId="0" xfId="0" applyNumberFormat="1" applyFont="1"/>
    <xf numFmtId="2" fontId="4" fillId="0" borderId="0" xfId="31" applyNumberFormat="1" applyFont="1" applyFill="1"/>
    <xf numFmtId="2" fontId="4" fillId="0" borderId="0" xfId="31" applyNumberFormat="1" applyFont="1" applyAlignment="1">
      <alignment horizontal="right"/>
    </xf>
    <xf numFmtId="2" fontId="4" fillId="0" borderId="0" xfId="31" applyNumberFormat="1" applyFont="1" applyFill="1" applyAlignment="1">
      <alignment horizontal="right"/>
    </xf>
    <xf numFmtId="1" fontId="14" fillId="0" borderId="0" xfId="0" applyNumberFormat="1" applyFont="1" applyAlignment="1">
      <alignment horizontal="center"/>
    </xf>
    <xf numFmtId="0" fontId="0" fillId="0" borderId="0" xfId="0" applyAlignment="1">
      <alignment horizontal="left"/>
    </xf>
    <xf numFmtId="0" fontId="4" fillId="0" borderId="0" xfId="0" applyFont="1" applyAlignment="1">
      <alignment horizontal="right"/>
    </xf>
    <xf numFmtId="0" fontId="15" fillId="0" borderId="0" xfId="0" applyFont="1"/>
    <xf numFmtId="2" fontId="15" fillId="0" borderId="0" xfId="0" applyNumberFormat="1" applyFont="1"/>
    <xf numFmtId="43" fontId="8" fillId="0" borderId="0" xfId="31" applyFont="1"/>
    <xf numFmtId="0" fontId="14" fillId="0" borderId="0" xfId="0" applyFont="1"/>
    <xf numFmtId="43" fontId="14" fillId="0" borderId="0" xfId="0" applyNumberFormat="1" applyFont="1"/>
    <xf numFmtId="4" fontId="13" fillId="0" borderId="0" xfId="0" applyNumberFormat="1" applyFont="1"/>
    <xf numFmtId="43" fontId="5" fillId="0" borderId="0" xfId="0" applyNumberFormat="1" applyFont="1"/>
    <xf numFmtId="43" fontId="8" fillId="2" borderId="1" xfId="31" applyFont="1" applyFill="1" applyBorder="1" applyAlignment="1"/>
    <xf numFmtId="43" fontId="5" fillId="2" borderId="6" xfId="31" applyFont="1" applyFill="1" applyBorder="1"/>
    <xf numFmtId="0" fontId="5" fillId="0" borderId="0" xfId="0" applyFont="1"/>
    <xf numFmtId="43" fontId="12" fillId="0" borderId="0" xfId="0" applyNumberFormat="1" applyFont="1"/>
    <xf numFmtId="43" fontId="8" fillId="2" borderId="7" xfId="31" applyFont="1" applyFill="1" applyBorder="1" applyAlignment="1"/>
    <xf numFmtId="43" fontId="14" fillId="2" borderId="2" xfId="0" applyNumberFormat="1" applyFont="1" applyFill="1" applyBorder="1"/>
    <xf numFmtId="169" fontId="5" fillId="0" borderId="0" xfId="31" applyNumberFormat="1" applyFont="1" applyAlignment="1">
      <alignment horizontal="right"/>
    </xf>
    <xf numFmtId="2" fontId="8" fillId="2" borderId="1" xfId="0" applyNumberFormat="1" applyFont="1" applyFill="1" applyBorder="1"/>
    <xf numFmtId="2" fontId="5" fillId="2" borderId="1" xfId="0" applyNumberFormat="1" applyFont="1" applyFill="1" applyBorder="1"/>
    <xf numFmtId="0" fontId="0" fillId="6" borderId="0" xfId="0" applyFill="1"/>
    <xf numFmtId="0" fontId="0" fillId="6" borderId="5" xfId="0" applyFill="1" applyBorder="1"/>
    <xf numFmtId="0" fontId="8" fillId="0" borderId="0" xfId="0" applyFont="1"/>
    <xf numFmtId="0" fontId="4" fillId="3" borderId="0" xfId="0" applyFont="1" applyFill="1"/>
    <xf numFmtId="2" fontId="4" fillId="3" borderId="0" xfId="0" applyNumberFormat="1" applyFont="1" applyFill="1"/>
    <xf numFmtId="49" fontId="4" fillId="3" borderId="0" xfId="0" applyNumberFormat="1" applyFont="1" applyFill="1"/>
    <xf numFmtId="14" fontId="4" fillId="3" borderId="0" xfId="0" applyNumberFormat="1" applyFont="1" applyFill="1"/>
    <xf numFmtId="2" fontId="4" fillId="3" borderId="0" xfId="31" applyNumberFormat="1" applyFont="1" applyFill="1" applyAlignment="1"/>
    <xf numFmtId="0" fontId="20" fillId="0" borderId="0" xfId="0" applyFont="1"/>
    <xf numFmtId="2" fontId="20" fillId="0" borderId="0" xfId="0" applyNumberFormat="1" applyFont="1"/>
    <xf numFmtId="0" fontId="20" fillId="0" borderId="0" xfId="0" applyFont="1" applyAlignment="1">
      <alignment horizontal="center"/>
    </xf>
    <xf numFmtId="43" fontId="8" fillId="2" borderId="10" xfId="31" applyFont="1" applyFill="1" applyBorder="1" applyAlignment="1"/>
    <xf numFmtId="43" fontId="8" fillId="2" borderId="11" xfId="31" applyFont="1" applyFill="1" applyBorder="1" applyAlignment="1"/>
    <xf numFmtId="43" fontId="5" fillId="2" borderId="12" xfId="31" applyFont="1" applyFill="1" applyBorder="1"/>
    <xf numFmtId="43" fontId="0" fillId="2" borderId="13" xfId="31" applyFont="1" applyFill="1" applyBorder="1"/>
    <xf numFmtId="43" fontId="4" fillId="0" borderId="0" xfId="31" applyFont="1" applyBorder="1"/>
    <xf numFmtId="43" fontId="4" fillId="0" borderId="0" xfId="31" applyFont="1" applyFill="1" applyBorder="1"/>
    <xf numFmtId="0" fontId="12" fillId="0" borderId="0" xfId="0" applyFont="1"/>
    <xf numFmtId="14" fontId="12" fillId="0" borderId="0" xfId="0" applyNumberFormat="1" applyFont="1"/>
    <xf numFmtId="43" fontId="12" fillId="0" borderId="0" xfId="31" applyFont="1" applyBorder="1"/>
    <xf numFmtId="43" fontId="17" fillId="0" borderId="0" xfId="0" applyNumberFormat="1" applyFont="1"/>
    <xf numFmtId="0" fontId="16" fillId="0" borderId="0" xfId="0" applyFont="1"/>
    <xf numFmtId="43" fontId="16" fillId="0" borderId="0" xfId="31" applyFont="1" applyBorder="1"/>
    <xf numFmtId="43" fontId="0" fillId="0" borderId="0" xfId="31" applyFont="1" applyBorder="1"/>
    <xf numFmtId="0" fontId="14" fillId="0" borderId="0" xfId="0" applyFont="1" applyAlignment="1">
      <alignment horizontal="center"/>
    </xf>
    <xf numFmtId="43" fontId="14" fillId="0" borderId="0" xfId="31" applyFont="1" applyBorder="1"/>
    <xf numFmtId="43" fontId="8" fillId="0" borderId="0" xfId="31" applyFont="1" applyBorder="1"/>
    <xf numFmtId="2" fontId="17" fillId="4" borderId="8" xfId="0" applyNumberFormat="1" applyFont="1" applyFill="1" applyBorder="1"/>
    <xf numFmtId="0" fontId="14" fillId="4" borderId="3" xfId="0" applyFont="1" applyFill="1" applyBorder="1"/>
    <xf numFmtId="0" fontId="14" fillId="4" borderId="4" xfId="0" applyFont="1" applyFill="1" applyBorder="1" applyAlignment="1">
      <alignment horizontal="center"/>
    </xf>
    <xf numFmtId="43" fontId="14" fillId="4" borderId="9" xfId="0" applyNumberFormat="1" applyFont="1" applyFill="1" applyBorder="1" applyAlignment="1">
      <alignment horizontal="center"/>
    </xf>
    <xf numFmtId="43" fontId="10" fillId="0" borderId="0" xfId="31" applyFont="1" applyBorder="1"/>
    <xf numFmtId="43" fontId="10" fillId="0" borderId="0" xfId="31" applyFont="1" applyFill="1" applyBorder="1"/>
    <xf numFmtId="43" fontId="4" fillId="2" borderId="13" xfId="31" applyFont="1" applyFill="1" applyBorder="1" applyAlignment="1"/>
    <xf numFmtId="17" fontId="8" fillId="0" borderId="0" xfId="31" applyNumberFormat="1" applyFont="1" applyBorder="1"/>
    <xf numFmtId="43" fontId="14" fillId="0" borderId="0" xfId="0" applyNumberFormat="1" applyFont="1" applyAlignment="1">
      <alignment horizontal="right"/>
    </xf>
    <xf numFmtId="2" fontId="0" fillId="5" borderId="0" xfId="0" applyNumberFormat="1" applyFill="1"/>
    <xf numFmtId="43" fontId="0" fillId="0" borderId="0" xfId="0" applyNumberFormat="1" applyAlignment="1">
      <alignment horizontal="left"/>
    </xf>
    <xf numFmtId="0" fontId="0" fillId="5" borderId="0" xfId="0" applyFill="1"/>
    <xf numFmtId="0" fontId="4" fillId="2" borderId="0" xfId="0" applyFont="1" applyFill="1"/>
    <xf numFmtId="0" fontId="4" fillId="8" borderId="0" xfId="0" applyFont="1" applyFill="1"/>
    <xf numFmtId="0" fontId="0" fillId="2" borderId="0" xfId="0" applyFill="1"/>
    <xf numFmtId="2" fontId="15" fillId="2" borderId="0" xfId="0" applyNumberFormat="1" applyFont="1" applyFill="1"/>
    <xf numFmtId="2" fontId="4" fillId="2" borderId="0" xfId="0" applyNumberFormat="1" applyFont="1" applyFill="1"/>
    <xf numFmtId="43" fontId="14" fillId="0" borderId="0" xfId="31" applyFont="1"/>
    <xf numFmtId="43" fontId="14" fillId="7" borderId="1" xfId="31" applyFont="1" applyFill="1" applyBorder="1"/>
    <xf numFmtId="43" fontId="0" fillId="0" borderId="0" xfId="31" applyFont="1"/>
    <xf numFmtId="43" fontId="0" fillId="0" borderId="0" xfId="31" applyFont="1" applyFill="1" applyBorder="1"/>
    <xf numFmtId="4" fontId="4" fillId="0" borderId="0" xfId="0" applyNumberFormat="1" applyFont="1" applyAlignment="1">
      <alignment horizontal="right"/>
    </xf>
    <xf numFmtId="43" fontId="11" fillId="0" borderId="0" xfId="31" applyFont="1"/>
    <xf numFmtId="43" fontId="7" fillId="0" borderId="0" xfId="31" applyFont="1"/>
    <xf numFmtId="43" fontId="4" fillId="0" borderId="0" xfId="31" applyFont="1" applyFill="1"/>
    <xf numFmtId="43" fontId="12" fillId="2" borderId="0" xfId="0" applyNumberFormat="1" applyFont="1" applyFill="1"/>
    <xf numFmtId="43" fontId="12" fillId="2" borderId="0" xfId="31" applyFont="1" applyFill="1"/>
    <xf numFmtId="49" fontId="24" fillId="0" borderId="0" xfId="0" applyNumberFormat="1" applyFont="1"/>
    <xf numFmtId="0" fontId="25" fillId="0" borderId="0" xfId="0" applyFont="1"/>
    <xf numFmtId="43" fontId="26" fillId="0" borderId="0" xfId="31" applyFont="1"/>
    <xf numFmtId="43" fontId="11" fillId="0" borderId="0" xfId="0" applyNumberFormat="1" applyFont="1"/>
    <xf numFmtId="0" fontId="27" fillId="0" borderId="0" xfId="0" applyFont="1"/>
    <xf numFmtId="2" fontId="27" fillId="0" borderId="0" xfId="0" applyNumberFormat="1" applyFont="1"/>
    <xf numFmtId="43" fontId="28" fillId="2" borderId="1" xfId="31" applyFont="1" applyFill="1" applyBorder="1"/>
    <xf numFmtId="43" fontId="27" fillId="0" borderId="0" xfId="31" applyFont="1"/>
    <xf numFmtId="43" fontId="16" fillId="0" borderId="0" xfId="0" applyNumberFormat="1" applyFont="1"/>
    <xf numFmtId="43" fontId="29" fillId="0" borderId="0" xfId="31" applyFont="1"/>
    <xf numFmtId="0" fontId="32" fillId="0" borderId="0" xfId="0" applyFont="1"/>
    <xf numFmtId="43" fontId="0" fillId="0" borderId="0" xfId="31" applyFont="1" applyAlignment="1"/>
    <xf numFmtId="0" fontId="35" fillId="2" borderId="0" xfId="0" applyFont="1" applyFill="1"/>
    <xf numFmtId="0" fontId="34" fillId="0" borderId="0" xfId="0" applyFont="1"/>
    <xf numFmtId="0" fontId="35" fillId="0" borderId="0" xfId="0" applyFont="1"/>
    <xf numFmtId="43" fontId="17" fillId="2" borderId="1" xfId="31" applyFont="1" applyFill="1" applyBorder="1"/>
    <xf numFmtId="43" fontId="36" fillId="2" borderId="1" xfId="31" applyFont="1" applyFill="1" applyBorder="1"/>
    <xf numFmtId="0" fontId="7" fillId="0" borderId="0" xfId="0" applyFont="1"/>
    <xf numFmtId="0" fontId="14" fillId="0" borderId="14" xfId="0" applyFont="1" applyBorder="1"/>
    <xf numFmtId="43" fontId="14" fillId="0" borderId="4" xfId="31" applyFont="1" applyBorder="1"/>
    <xf numFmtId="43" fontId="14" fillId="0" borderId="15" xfId="31" applyFont="1" applyBorder="1"/>
    <xf numFmtId="0" fontId="14" fillId="0" borderId="16" xfId="0" applyFont="1" applyBorder="1" applyAlignment="1">
      <alignment horizontal="center"/>
    </xf>
    <xf numFmtId="43" fontId="14" fillId="0" borderId="6" xfId="31" applyFont="1" applyBorder="1"/>
    <xf numFmtId="43" fontId="14" fillId="0" borderId="17" xfId="31" applyFont="1" applyBorder="1"/>
    <xf numFmtId="43" fontId="10" fillId="0" borderId="0" xfId="31" applyFont="1"/>
    <xf numFmtId="43" fontId="15" fillId="0" borderId="0" xfId="31" applyFont="1"/>
    <xf numFmtId="43" fontId="17" fillId="0" borderId="0" xfId="31" applyFont="1" applyFill="1" applyBorder="1"/>
    <xf numFmtId="43" fontId="5" fillId="2" borderId="0" xfId="0" applyNumberFormat="1" applyFont="1" applyFill="1"/>
    <xf numFmtId="169" fontId="0" fillId="0" borderId="0" xfId="0" applyNumberFormat="1" applyAlignment="1">
      <alignment vertical="center"/>
    </xf>
    <xf numFmtId="169" fontId="0" fillId="0" borderId="0" xfId="0" applyNumberFormat="1" applyAlignment="1">
      <alignment horizontal="center"/>
    </xf>
    <xf numFmtId="0" fontId="4" fillId="5" borderId="0" xfId="0" applyFont="1" applyFill="1"/>
    <xf numFmtId="2" fontId="4" fillId="5" borderId="0" xfId="0" applyNumberFormat="1" applyFont="1" applyFill="1"/>
    <xf numFmtId="2" fontId="32" fillId="0" borderId="0" xfId="0" applyNumberFormat="1" applyFont="1"/>
    <xf numFmtId="43" fontId="5" fillId="2" borderId="0" xfId="31" applyFont="1" applyFill="1"/>
    <xf numFmtId="0" fontId="4" fillId="9" borderId="0" xfId="0" applyFont="1" applyFill="1"/>
    <xf numFmtId="2" fontId="4" fillId="9" borderId="0" xfId="0" applyNumberFormat="1" applyFont="1" applyFill="1"/>
    <xf numFmtId="49" fontId="24" fillId="9" borderId="0" xfId="0" applyNumberFormat="1" applyFont="1" applyFill="1"/>
    <xf numFmtId="43" fontId="17" fillId="0" borderId="0" xfId="31" applyFont="1" applyBorder="1"/>
    <xf numFmtId="43" fontId="5" fillId="0" borderId="0" xfId="31" applyFont="1" applyAlignment="1"/>
    <xf numFmtId="0" fontId="37" fillId="8" borderId="1" xfId="0" applyFont="1" applyFill="1" applyBorder="1"/>
    <xf numFmtId="0" fontId="38" fillId="8" borderId="1" xfId="0" applyFont="1" applyFill="1" applyBorder="1"/>
    <xf numFmtId="43" fontId="0" fillId="0" borderId="0" xfId="31" applyFont="1" applyAlignment="1">
      <alignment horizontal="center"/>
    </xf>
    <xf numFmtId="0" fontId="4" fillId="8" borderId="1" xfId="0" applyFont="1" applyFill="1" applyBorder="1"/>
    <xf numFmtId="0" fontId="39" fillId="8" borderId="1" xfId="0" applyFont="1" applyFill="1" applyBorder="1"/>
    <xf numFmtId="1" fontId="17" fillId="0" borderId="0" xfId="0" applyNumberFormat="1" applyFont="1" applyAlignment="1">
      <alignment horizontal="center"/>
    </xf>
    <xf numFmtId="43" fontId="8" fillId="2" borderId="0" xfId="0" applyNumberFormat="1" applyFont="1" applyFill="1"/>
    <xf numFmtId="43" fontId="7" fillId="0" borderId="0" xfId="0" applyNumberFormat="1" applyFont="1"/>
    <xf numFmtId="4" fontId="5" fillId="0" borderId="0" xfId="0" applyNumberFormat="1" applyFont="1"/>
    <xf numFmtId="43" fontId="48" fillId="0" borderId="0" xfId="31" applyFont="1" applyFill="1" applyBorder="1"/>
    <xf numFmtId="17" fontId="5" fillId="0" borderId="0" xfId="31" applyNumberFormat="1" applyFont="1"/>
    <xf numFmtId="17" fontId="14" fillId="0" borderId="0" xfId="0" applyNumberFormat="1" applyFont="1" applyAlignment="1">
      <alignment horizontal="right"/>
    </xf>
    <xf numFmtId="43" fontId="11" fillId="11" borderId="0" xfId="31" applyFont="1" applyFill="1"/>
    <xf numFmtId="0" fontId="4" fillId="10" borderId="0" xfId="0" applyFont="1" applyFill="1"/>
    <xf numFmtId="0" fontId="0" fillId="0" borderId="0" xfId="0" applyNumberFormat="1"/>
    <xf numFmtId="0" fontId="0" fillId="0" borderId="0" xfId="0" applyAlignment="1">
      <alignment horizontal="left" indent="1"/>
    </xf>
    <xf numFmtId="0" fontId="4" fillId="0" borderId="0" xfId="0" applyFont="1" applyFill="1"/>
    <xf numFmtId="43" fontId="15" fillId="0" borderId="0" xfId="31" applyFont="1" applyBorder="1"/>
    <xf numFmtId="43" fontId="25" fillId="0" borderId="0" xfId="31" applyFont="1" applyBorder="1"/>
    <xf numFmtId="49" fontId="25" fillId="0" borderId="0" xfId="0" applyNumberFormat="1" applyFont="1"/>
    <xf numFmtId="14" fontId="25" fillId="0" borderId="0" xfId="0" applyNumberFormat="1" applyFont="1"/>
    <xf numFmtId="43" fontId="25" fillId="0" borderId="0" xfId="31" applyFont="1" applyFill="1" applyBorder="1"/>
    <xf numFmtId="43" fontId="4" fillId="10" borderId="0" xfId="31" applyFont="1" applyFill="1" applyBorder="1"/>
    <xf numFmtId="43" fontId="17" fillId="10" borderId="1" xfId="31" applyFont="1" applyFill="1" applyBorder="1"/>
    <xf numFmtId="0" fontId="12" fillId="10" borderId="0" xfId="0" applyFont="1" applyFill="1"/>
    <xf numFmtId="43" fontId="4" fillId="10" borderId="0" xfId="31" applyFont="1" applyFill="1"/>
    <xf numFmtId="0" fontId="0" fillId="13" borderId="0" xfId="0" applyFill="1"/>
    <xf numFmtId="1" fontId="14" fillId="13" borderId="0" xfId="0" applyNumberFormat="1" applyFont="1" applyFill="1" applyAlignment="1">
      <alignment horizontal="center"/>
    </xf>
    <xf numFmtId="0" fontId="5" fillId="13" borderId="0" xfId="0" applyFont="1" applyFill="1" applyAlignment="1">
      <alignment horizontal="right"/>
    </xf>
    <xf numFmtId="43" fontId="14" fillId="13" borderId="0" xfId="31" applyFont="1" applyFill="1" applyBorder="1"/>
    <xf numFmtId="0" fontId="4" fillId="13" borderId="0" xfId="0" applyFont="1" applyFill="1"/>
    <xf numFmtId="0" fontId="14" fillId="13" borderId="1" xfId="0" applyFont="1" applyFill="1" applyBorder="1"/>
    <xf numFmtId="43" fontId="14" fillId="13" borderId="1" xfId="31" applyFont="1" applyFill="1" applyBorder="1"/>
    <xf numFmtId="43" fontId="14" fillId="13" borderId="0" xfId="31" applyFont="1" applyFill="1"/>
    <xf numFmtId="43" fontId="5" fillId="13" borderId="0" xfId="31" applyFont="1" applyFill="1" applyAlignment="1">
      <alignment horizontal="center"/>
    </xf>
    <xf numFmtId="4" fontId="17" fillId="13" borderId="0" xfId="0" applyNumberFormat="1" applyFont="1" applyFill="1"/>
    <xf numFmtId="43" fontId="17" fillId="13" borderId="0" xfId="0" applyNumberFormat="1" applyFont="1" applyFill="1"/>
    <xf numFmtId="43" fontId="0" fillId="13" borderId="0" xfId="0" applyNumberFormat="1" applyFill="1"/>
    <xf numFmtId="43" fontId="15" fillId="0" borderId="0" xfId="31" applyFont="1" applyFill="1" applyBorder="1"/>
    <xf numFmtId="43" fontId="5" fillId="0" borderId="0" xfId="0" applyNumberFormat="1" applyFont="1" applyAlignment="1">
      <alignment horizontal="center"/>
    </xf>
    <xf numFmtId="49" fontId="24" fillId="0" borderId="0" xfId="0" applyNumberFormat="1" applyFont="1" applyFill="1"/>
    <xf numFmtId="14" fontId="4" fillId="0" borderId="0" xfId="0" applyNumberFormat="1" applyFont="1" applyFill="1"/>
    <xf numFmtId="2" fontId="4" fillId="0" borderId="0" xfId="0" applyNumberFormat="1" applyFont="1" applyFill="1"/>
    <xf numFmtId="43" fontId="4" fillId="0" borderId="0" xfId="31" applyFont="1"/>
    <xf numFmtId="43" fontId="52" fillId="2" borderId="1" xfId="31" applyFont="1" applyFill="1" applyBorder="1"/>
    <xf numFmtId="43" fontId="48" fillId="0" borderId="0" xfId="31" applyFont="1"/>
    <xf numFmtId="0" fontId="18" fillId="0" borderId="0" xfId="86"/>
    <xf numFmtId="2" fontId="18" fillId="0" borderId="0" xfId="86" applyNumberFormat="1"/>
    <xf numFmtId="49" fontId="50" fillId="0" borderId="0" xfId="86" applyNumberFormat="1" applyFont="1"/>
    <xf numFmtId="1" fontId="50" fillId="0" borderId="0" xfId="86" applyNumberFormat="1" applyFont="1"/>
    <xf numFmtId="2" fontId="50" fillId="0" borderId="0" xfId="86" applyNumberFormat="1" applyFont="1"/>
    <xf numFmtId="4" fontId="50" fillId="0" borderId="0" xfId="86" applyNumberFormat="1" applyFont="1"/>
    <xf numFmtId="0" fontId="12" fillId="0" borderId="0" xfId="86" applyFont="1"/>
    <xf numFmtId="49" fontId="45" fillId="0" borderId="0" xfId="86" applyNumberFormat="1" applyFont="1"/>
    <xf numFmtId="1" fontId="45" fillId="0" borderId="0" xfId="86" applyNumberFormat="1" applyFont="1"/>
    <xf numFmtId="4" fontId="45" fillId="0" borderId="0" xfId="86" applyNumberFormat="1" applyFont="1"/>
    <xf numFmtId="0" fontId="44" fillId="0" borderId="0" xfId="86" applyFont="1"/>
    <xf numFmtId="2" fontId="45" fillId="0" borderId="0" xfId="86" applyNumberFormat="1" applyFont="1"/>
    <xf numFmtId="0" fontId="42" fillId="0" borderId="0" xfId="86" applyFont="1"/>
    <xf numFmtId="4" fontId="6" fillId="0" borderId="0" xfId="86" applyNumberFormat="1" applyFont="1"/>
    <xf numFmtId="49" fontId="6" fillId="0" borderId="0" xfId="86" applyNumberFormat="1" applyFont="1"/>
    <xf numFmtId="1" fontId="6" fillId="0" borderId="0" xfId="86" applyNumberFormat="1" applyFont="1"/>
    <xf numFmtId="2" fontId="42" fillId="0" borderId="0" xfId="86" applyNumberFormat="1" applyFont="1"/>
    <xf numFmtId="2" fontId="6" fillId="0" borderId="0" xfId="86" applyNumberFormat="1" applyFont="1"/>
    <xf numFmtId="43" fontId="12" fillId="0" borderId="0" xfId="31" applyFont="1" applyFill="1" applyBorder="1"/>
    <xf numFmtId="2" fontId="4" fillId="0" borderId="0" xfId="0" applyNumberFormat="1" applyFont="1" applyFill="1" applyBorder="1" applyAlignment="1">
      <alignment horizontal="left"/>
    </xf>
    <xf numFmtId="43" fontId="10" fillId="2" borderId="0" xfId="31" applyFont="1" applyFill="1" applyBorder="1"/>
    <xf numFmtId="2" fontId="44" fillId="12" borderId="0" xfId="0" applyNumberFormat="1" applyFont="1" applyFill="1" applyAlignment="1">
      <alignment horizontal="left"/>
    </xf>
    <xf numFmtId="1" fontId="45" fillId="0" borderId="0" xfId="0" applyNumberFormat="1" applyFont="1"/>
    <xf numFmtId="0" fontId="55" fillId="0" borderId="0" xfId="86" applyFont="1"/>
    <xf numFmtId="1" fontId="55" fillId="0" borderId="0" xfId="86" applyNumberFormat="1" applyFont="1" applyAlignment="1">
      <alignment horizontal="center"/>
    </xf>
    <xf numFmtId="4" fontId="55" fillId="0" borderId="0" xfId="86" applyNumberFormat="1" applyFont="1"/>
    <xf numFmtId="49" fontId="50" fillId="0" borderId="0" xfId="0" applyNumberFormat="1" applyFont="1" applyFill="1"/>
    <xf numFmtId="49" fontId="50" fillId="0" borderId="0" xfId="86" applyNumberFormat="1" applyFont="1" applyAlignment="1">
      <alignment horizontal="center"/>
    </xf>
    <xf numFmtId="49" fontId="45" fillId="0" borderId="0" xfId="86" applyNumberFormat="1" applyFont="1" applyAlignment="1">
      <alignment horizontal="center"/>
    </xf>
    <xf numFmtId="49" fontId="56" fillId="0" borderId="0" xfId="86" applyNumberFormat="1" applyFont="1"/>
    <xf numFmtId="4" fontId="56" fillId="0" borderId="0" xfId="86" applyNumberFormat="1" applyFont="1"/>
    <xf numFmtId="1" fontId="56" fillId="0" borderId="0" xfId="86" applyNumberFormat="1" applyFont="1"/>
    <xf numFmtId="0" fontId="46" fillId="0" borderId="0" xfId="86" applyFont="1"/>
    <xf numFmtId="0" fontId="4" fillId="2" borderId="0" xfId="0" applyFont="1" applyFill="1" applyBorder="1"/>
    <xf numFmtId="171" fontId="4" fillId="2" borderId="0" xfId="0" applyNumberFormat="1" applyFont="1" applyFill="1" applyBorder="1"/>
    <xf numFmtId="2" fontId="4" fillId="2" borderId="0" xfId="0" applyNumberFormat="1" applyFont="1" applyFill="1" applyBorder="1"/>
    <xf numFmtId="2" fontId="24" fillId="0" borderId="0" xfId="86" applyNumberFormat="1" applyFont="1" applyFill="1"/>
    <xf numFmtId="0" fontId="42" fillId="0" borderId="0" xfId="86" applyFont="1" applyAlignment="1">
      <alignment horizontal="center"/>
    </xf>
    <xf numFmtId="43" fontId="53" fillId="0" borderId="0" xfId="130" applyFont="1"/>
    <xf numFmtId="0" fontId="18" fillId="0" borderId="0" xfId="86" applyAlignment="1">
      <alignment horizontal="center"/>
    </xf>
    <xf numFmtId="49" fontId="60" fillId="0" borderId="0" xfId="86" applyNumberFormat="1" applyFont="1"/>
    <xf numFmtId="1" fontId="60" fillId="0" borderId="0" xfId="86" applyNumberFormat="1" applyFont="1"/>
    <xf numFmtId="2" fontId="60" fillId="0" borderId="0" xfId="86" applyNumberFormat="1" applyFont="1"/>
    <xf numFmtId="4" fontId="60" fillId="0" borderId="0" xfId="86" applyNumberFormat="1" applyFont="1"/>
    <xf numFmtId="0" fontId="30" fillId="0" borderId="0" xfId="86" applyFont="1"/>
    <xf numFmtId="49" fontId="45" fillId="0" borderId="0" xfId="86" applyNumberFormat="1" applyFont="1" applyFill="1"/>
    <xf numFmtId="1" fontId="45" fillId="0" borderId="0" xfId="86" applyNumberFormat="1" applyFont="1" applyFill="1"/>
    <xf numFmtId="2" fontId="44" fillId="0" borderId="0" xfId="0" applyNumberFormat="1" applyFont="1" applyFill="1"/>
    <xf numFmtId="4" fontId="45" fillId="0" borderId="0" xfId="86" applyNumberFormat="1" applyFont="1" applyFill="1"/>
    <xf numFmtId="43" fontId="45" fillId="0" borderId="0" xfId="130" applyFont="1" applyFill="1"/>
    <xf numFmtId="1" fontId="45" fillId="0" borderId="0" xfId="86" applyNumberFormat="1" applyFont="1" applyFill="1" applyAlignment="1">
      <alignment horizontal="center"/>
    </xf>
    <xf numFmtId="0" fontId="44" fillId="0" borderId="0" xfId="86" applyFont="1" applyFill="1"/>
    <xf numFmtId="43" fontId="8" fillId="10" borderId="0" xfId="31" applyFont="1" applyFill="1"/>
    <xf numFmtId="2" fontId="56" fillId="0" borderId="0" xfId="86" applyNumberFormat="1" applyFont="1"/>
    <xf numFmtId="0" fontId="4" fillId="12" borderId="0" xfId="0" applyFont="1" applyFill="1"/>
    <xf numFmtId="0" fontId="4" fillId="12" borderId="18" xfId="0" applyFont="1" applyFill="1" applyBorder="1" applyAlignment="1">
      <alignment horizontal="center"/>
    </xf>
    <xf numFmtId="49" fontId="24" fillId="12" borderId="18" xfId="0" applyNumberFormat="1" applyFont="1" applyFill="1" applyBorder="1"/>
    <xf numFmtId="171" fontId="4" fillId="0" borderId="18" xfId="0" applyNumberFormat="1" applyFont="1" applyBorder="1" applyAlignment="1">
      <alignment horizontal="right"/>
    </xf>
    <xf numFmtId="171" fontId="8" fillId="0" borderId="18" xfId="0" applyNumberFormat="1" applyFont="1" applyBorder="1" applyAlignment="1">
      <alignment horizontal="center"/>
    </xf>
    <xf numFmtId="171" fontId="4" fillId="0" borderId="18" xfId="0" applyNumberFormat="1" applyFont="1" applyBorder="1" applyAlignment="1">
      <alignment horizontal="center" vertical="center"/>
    </xf>
    <xf numFmtId="171" fontId="4" fillId="0" borderId="18" xfId="0" applyNumberFormat="1" applyFont="1" applyBorder="1" applyAlignment="1">
      <alignment horizontal="center"/>
    </xf>
    <xf numFmtId="171" fontId="4" fillId="5" borderId="18" xfId="0" applyNumberFormat="1" applyFont="1" applyFill="1" applyBorder="1" applyAlignment="1">
      <alignment horizontal="center"/>
    </xf>
    <xf numFmtId="171" fontId="4" fillId="0" borderId="18" xfId="0" applyNumberFormat="1" applyFont="1" applyBorder="1"/>
    <xf numFmtId="171" fontId="4" fillId="0" borderId="18" xfId="31" applyNumberFormat="1" applyFont="1" applyFill="1" applyBorder="1" applyAlignment="1">
      <alignment horizontal="center"/>
    </xf>
    <xf numFmtId="171" fontId="4" fillId="12" borderId="18" xfId="31" applyNumberFormat="1" applyFont="1" applyFill="1" applyBorder="1" applyAlignment="1">
      <alignment horizontal="right" vertical="center"/>
    </xf>
    <xf numFmtId="0" fontId="9" fillId="12" borderId="0" xfId="0" applyFont="1" applyFill="1" applyBorder="1" applyAlignment="1">
      <alignment horizontal="center" vertical="center"/>
    </xf>
    <xf numFmtId="0" fontId="9" fillId="12" borderId="0" xfId="0" applyFont="1" applyFill="1" applyBorder="1" applyAlignment="1">
      <alignment horizontal="center" vertical="center" wrapText="1"/>
    </xf>
    <xf numFmtId="171" fontId="9" fillId="12" borderId="0" xfId="0" applyNumberFormat="1" applyFont="1" applyFill="1" applyBorder="1" applyAlignment="1">
      <alignment horizontal="center" vertical="center"/>
    </xf>
    <xf numFmtId="171" fontId="9" fillId="12" borderId="0" xfId="0" applyNumberFormat="1" applyFont="1" applyFill="1" applyBorder="1" applyAlignment="1">
      <alignment horizontal="center" vertical="center" wrapText="1"/>
    </xf>
    <xf numFmtId="171" fontId="47" fillId="12" borderId="0" xfId="0" applyNumberFormat="1" applyFont="1" applyFill="1" applyBorder="1" applyAlignment="1">
      <alignment horizontal="center" vertical="center" wrapText="1"/>
    </xf>
    <xf numFmtId="171" fontId="9" fillId="12" borderId="0" xfId="31" applyNumberFormat="1" applyFont="1" applyFill="1" applyBorder="1" applyAlignment="1">
      <alignment horizontal="center" vertical="center"/>
    </xf>
    <xf numFmtId="171" fontId="10" fillId="12" borderId="0" xfId="31" applyNumberFormat="1" applyFont="1" applyFill="1" applyBorder="1" applyAlignment="1">
      <alignment horizontal="center" vertical="center"/>
    </xf>
    <xf numFmtId="0" fontId="4" fillId="12" borderId="0" xfId="0" applyFont="1" applyFill="1" applyBorder="1" applyAlignment="1">
      <alignment horizontal="center" vertical="center"/>
    </xf>
    <xf numFmtId="0" fontId="4" fillId="12" borderId="0" xfId="0" applyFont="1" applyFill="1" applyBorder="1" applyAlignment="1">
      <alignment horizontal="center"/>
    </xf>
    <xf numFmtId="0" fontId="4" fillId="12" borderId="0" xfId="0" applyFont="1" applyFill="1" applyBorder="1"/>
    <xf numFmtId="171" fontId="4" fillId="12" borderId="0" xfId="0" applyNumberFormat="1" applyFont="1" applyFill="1" applyBorder="1" applyAlignment="1">
      <alignment horizontal="right"/>
    </xf>
    <xf numFmtId="171" fontId="4" fillId="12" borderId="0" xfId="0" applyNumberFormat="1" applyFont="1" applyFill="1" applyBorder="1"/>
    <xf numFmtId="171" fontId="4" fillId="12" borderId="0" xfId="31" applyNumberFormat="1" applyFont="1" applyFill="1" applyBorder="1" applyAlignment="1">
      <alignment horizontal="right"/>
    </xf>
    <xf numFmtId="171" fontId="24" fillId="12" borderId="0" xfId="31" applyNumberFormat="1" applyFont="1" applyFill="1" applyBorder="1" applyAlignment="1">
      <alignment horizontal="right"/>
    </xf>
    <xf numFmtId="171" fontId="4" fillId="12" borderId="0" xfId="31" applyNumberFormat="1" applyFont="1" applyFill="1" applyBorder="1" applyAlignment="1">
      <alignment horizontal="right" vertical="center"/>
    </xf>
    <xf numFmtId="171" fontId="4" fillId="12" borderId="0" xfId="31" applyNumberFormat="1" applyFont="1" applyFill="1" applyBorder="1"/>
    <xf numFmtId="170" fontId="4" fillId="12" borderId="0" xfId="0" applyNumberFormat="1" applyFont="1" applyFill="1" applyBorder="1" applyAlignment="1">
      <alignment horizontal="right" vertical="center"/>
    </xf>
    <xf numFmtId="49" fontId="24" fillId="12" borderId="0" xfId="0" applyNumberFormat="1" applyFont="1" applyFill="1" applyBorder="1"/>
    <xf numFmtId="170" fontId="4" fillId="12" borderId="0" xfId="0" applyNumberFormat="1" applyFont="1" applyFill="1" applyBorder="1"/>
    <xf numFmtId="171" fontId="24" fillId="12" borderId="0" xfId="0" applyNumberFormat="1" applyFont="1" applyFill="1" applyBorder="1" applyAlignment="1">
      <alignment horizontal="right"/>
    </xf>
    <xf numFmtId="172" fontId="24" fillId="12" borderId="0" xfId="0" applyNumberFormat="1" applyFont="1" applyFill="1" applyBorder="1" applyAlignment="1">
      <alignment horizontal="right"/>
    </xf>
    <xf numFmtId="171" fontId="4" fillId="12" borderId="0" xfId="227" applyNumberFormat="1" applyFont="1" applyFill="1" applyBorder="1"/>
    <xf numFmtId="4" fontId="4" fillId="12" borderId="0" xfId="0" applyNumberFormat="1" applyFont="1" applyFill="1" applyBorder="1"/>
    <xf numFmtId="0" fontId="4" fillId="12" borderId="0" xfId="0" applyFont="1" applyFill="1" applyBorder="1" applyAlignment="1">
      <alignment vertical="center"/>
    </xf>
    <xf numFmtId="171" fontId="4" fillId="12" borderId="0" xfId="31" applyNumberFormat="1" applyFont="1" applyFill="1" applyBorder="1" applyAlignment="1">
      <alignment horizontal="center"/>
    </xf>
    <xf numFmtId="171" fontId="4" fillId="2" borderId="0" xfId="31" applyNumberFormat="1" applyFont="1" applyFill="1" applyBorder="1" applyAlignment="1">
      <alignment horizontal="right"/>
    </xf>
    <xf numFmtId="171" fontId="4" fillId="2" borderId="0" xfId="31" applyNumberFormat="1" applyFont="1" applyFill="1" applyBorder="1"/>
    <xf numFmtId="0" fontId="4" fillId="14" borderId="0" xfId="0" applyFont="1" applyFill="1" applyBorder="1" applyAlignment="1">
      <alignment horizontal="center"/>
    </xf>
    <xf numFmtId="171" fontId="4" fillId="14" borderId="0" xfId="0" applyNumberFormat="1" applyFont="1" applyFill="1" applyBorder="1" applyAlignment="1">
      <alignment horizontal="right"/>
    </xf>
    <xf numFmtId="171" fontId="4" fillId="14" borderId="0" xfId="0" applyNumberFormat="1" applyFont="1" applyFill="1" applyBorder="1"/>
    <xf numFmtId="171" fontId="4" fillId="14" borderId="0" xfId="31" applyNumberFormat="1" applyFont="1" applyFill="1" applyBorder="1" applyAlignment="1">
      <alignment horizontal="right"/>
    </xf>
    <xf numFmtId="171" fontId="4" fillId="14" borderId="0" xfId="31" applyNumberFormat="1" applyFont="1" applyFill="1" applyBorder="1" applyAlignment="1">
      <alignment horizontal="right" vertical="center"/>
    </xf>
    <xf numFmtId="171" fontId="24" fillId="14" borderId="0" xfId="31" applyNumberFormat="1" applyFont="1" applyFill="1" applyBorder="1" applyAlignment="1">
      <alignment horizontal="right"/>
    </xf>
    <xf numFmtId="171" fontId="12" fillId="12" borderId="0" xfId="31" applyNumberFormat="1" applyFont="1" applyFill="1" applyBorder="1" applyAlignment="1">
      <alignment horizontal="right"/>
    </xf>
    <xf numFmtId="171" fontId="12" fillId="12" borderId="0" xfId="0" applyNumberFormat="1" applyFont="1" applyFill="1" applyBorder="1" applyAlignment="1">
      <alignment horizontal="right"/>
    </xf>
    <xf numFmtId="171" fontId="12" fillId="12" borderId="0" xfId="0" applyNumberFormat="1" applyFont="1" applyFill="1" applyBorder="1"/>
    <xf numFmtId="171" fontId="12" fillId="12" borderId="0" xfId="31" applyNumberFormat="1" applyFont="1" applyFill="1" applyBorder="1"/>
    <xf numFmtId="171" fontId="50" fillId="12" borderId="0" xfId="31" applyNumberFormat="1" applyFont="1" applyFill="1" applyBorder="1" applyAlignment="1">
      <alignment horizontal="right"/>
    </xf>
    <xf numFmtId="0" fontId="12" fillId="12" borderId="0" xfId="0" applyFont="1" applyFill="1" applyBorder="1"/>
    <xf numFmtId="0" fontId="12" fillId="12" borderId="0" xfId="0" applyFont="1" applyFill="1" applyBorder="1" applyAlignment="1">
      <alignment horizontal="center"/>
    </xf>
    <xf numFmtId="171" fontId="12" fillId="12" borderId="0" xfId="31" applyNumberFormat="1" applyFont="1" applyFill="1" applyBorder="1" applyAlignment="1">
      <alignment horizontal="right" vertical="center"/>
    </xf>
    <xf numFmtId="171" fontId="4" fillId="12" borderId="0" xfId="0" applyNumberFormat="1" applyFont="1" applyFill="1" applyBorder="1" applyAlignment="1">
      <alignment horizontal="right" vertical="center"/>
    </xf>
    <xf numFmtId="171" fontId="4" fillId="12" borderId="0" xfId="0" applyNumberFormat="1" applyFont="1" applyFill="1" applyBorder="1" applyAlignment="1">
      <alignment vertical="center"/>
    </xf>
    <xf numFmtId="171" fontId="4" fillId="12" borderId="0" xfId="31" applyNumberFormat="1" applyFont="1" applyFill="1" applyBorder="1" applyAlignment="1">
      <alignment vertical="center"/>
    </xf>
    <xf numFmtId="2" fontId="9" fillId="12" borderId="0" xfId="0" applyNumberFormat="1" applyFont="1" applyFill="1" applyBorder="1" applyAlignment="1">
      <alignment horizontal="center" vertical="center"/>
    </xf>
    <xf numFmtId="2" fontId="4" fillId="12" borderId="0" xfId="0" applyNumberFormat="1" applyFont="1" applyFill="1" applyBorder="1" applyAlignment="1">
      <alignment horizontal="left"/>
    </xf>
    <xf numFmtId="2" fontId="4" fillId="12" borderId="0" xfId="0" applyNumberFormat="1" applyFont="1" applyFill="1" applyBorder="1"/>
    <xf numFmtId="2" fontId="24" fillId="12" borderId="0" xfId="0" applyNumberFormat="1" applyFont="1" applyFill="1" applyBorder="1"/>
    <xf numFmtId="2" fontId="4" fillId="14" borderId="0" xfId="0" applyNumberFormat="1" applyFont="1" applyFill="1" applyBorder="1" applyAlignment="1">
      <alignment horizontal="left"/>
    </xf>
    <xf numFmtId="1" fontId="57" fillId="12" borderId="0" xfId="0" applyNumberFormat="1" applyFont="1" applyFill="1" applyBorder="1" applyAlignment="1">
      <alignment horizontal="center" vertical="center"/>
    </xf>
    <xf numFmtId="2" fontId="12" fillId="12" borderId="0" xfId="0" applyNumberFormat="1" applyFont="1" applyFill="1" applyBorder="1" applyAlignment="1">
      <alignment horizontal="left"/>
    </xf>
    <xf numFmtId="0" fontId="44" fillId="12" borderId="0" xfId="0" applyFont="1" applyFill="1" applyBorder="1" applyAlignment="1">
      <alignment horizontal="center"/>
    </xf>
    <xf numFmtId="171" fontId="44" fillId="12" borderId="0" xfId="0" applyNumberFormat="1" applyFont="1" applyFill="1" applyBorder="1" applyAlignment="1">
      <alignment horizontal="right"/>
    </xf>
    <xf numFmtId="171" fontId="44" fillId="12" borderId="0" xfId="0" applyNumberFormat="1" applyFont="1" applyFill="1" applyBorder="1"/>
    <xf numFmtId="171" fontId="44" fillId="12" borderId="0" xfId="31" applyNumberFormat="1" applyFont="1" applyFill="1" applyBorder="1"/>
    <xf numFmtId="171" fontId="44" fillId="12" borderId="0" xfId="31" applyNumberFormat="1" applyFont="1" applyFill="1" applyBorder="1" applyAlignment="1">
      <alignment horizontal="right"/>
    </xf>
    <xf numFmtId="171" fontId="44" fillId="12" borderId="0" xfId="31" applyNumberFormat="1" applyFont="1" applyFill="1" applyBorder="1" applyAlignment="1">
      <alignment horizontal="right" vertical="center"/>
    </xf>
    <xf numFmtId="0" fontId="44" fillId="12" borderId="0" xfId="0" applyFont="1" applyFill="1" applyBorder="1"/>
    <xf numFmtId="0" fontId="46" fillId="12" borderId="0" xfId="0" applyFont="1" applyFill="1" applyBorder="1" applyAlignment="1">
      <alignment horizontal="center"/>
    </xf>
    <xf numFmtId="171" fontId="46" fillId="12" borderId="0" xfId="0" applyNumberFormat="1" applyFont="1" applyFill="1" applyBorder="1" applyAlignment="1">
      <alignment horizontal="right"/>
    </xf>
    <xf numFmtId="0" fontId="46" fillId="12" borderId="0" xfId="0" applyFont="1" applyFill="1" applyBorder="1"/>
    <xf numFmtId="2" fontId="44" fillId="12" borderId="0" xfId="0" applyNumberFormat="1" applyFont="1" applyFill="1" applyBorder="1" applyAlignment="1">
      <alignment horizontal="left"/>
    </xf>
    <xf numFmtId="171" fontId="45" fillId="12" borderId="0" xfId="31" applyNumberFormat="1" applyFont="1" applyFill="1" applyBorder="1" applyAlignment="1">
      <alignment horizontal="right"/>
    </xf>
    <xf numFmtId="0" fontId="30" fillId="12" borderId="0" xfId="0" applyFont="1" applyFill="1" applyBorder="1" applyAlignment="1">
      <alignment horizontal="center"/>
    </xf>
    <xf numFmtId="2" fontId="60" fillId="12" borderId="0" xfId="0" applyNumberFormat="1" applyFont="1" applyFill="1" applyBorder="1"/>
    <xf numFmtId="171" fontId="30" fillId="12" borderId="0" xfId="0" applyNumberFormat="1" applyFont="1" applyFill="1" applyBorder="1" applyAlignment="1">
      <alignment horizontal="right"/>
    </xf>
    <xf numFmtId="171" fontId="30" fillId="12" borderId="0" xfId="0" applyNumberFormat="1" applyFont="1" applyFill="1" applyBorder="1"/>
    <xf numFmtId="171" fontId="30" fillId="12" borderId="0" xfId="31" applyNumberFormat="1" applyFont="1" applyFill="1" applyBorder="1" applyAlignment="1">
      <alignment horizontal="right"/>
    </xf>
    <xf numFmtId="171" fontId="60" fillId="12" borderId="0" xfId="31" applyNumberFormat="1" applyFont="1" applyFill="1" applyBorder="1" applyAlignment="1">
      <alignment horizontal="right"/>
    </xf>
    <xf numFmtId="171" fontId="30" fillId="12" borderId="0" xfId="31" applyNumberFormat="1" applyFont="1" applyFill="1" applyBorder="1" applyAlignment="1">
      <alignment horizontal="right" vertical="center"/>
    </xf>
    <xf numFmtId="0" fontId="30" fillId="12" borderId="0" xfId="0" applyFont="1" applyFill="1" applyBorder="1"/>
    <xf numFmtId="170" fontId="12" fillId="12" borderId="0" xfId="0" applyNumberFormat="1" applyFont="1" applyFill="1" applyBorder="1" applyAlignment="1">
      <alignment horizontal="right" vertical="center"/>
    </xf>
    <xf numFmtId="2" fontId="50" fillId="12" borderId="0" xfId="0" applyNumberFormat="1" applyFont="1" applyFill="1" applyBorder="1"/>
    <xf numFmtId="170" fontId="46" fillId="12" borderId="0" xfId="0" applyNumberFormat="1" applyFont="1" applyFill="1" applyBorder="1" applyAlignment="1">
      <alignment horizontal="right" vertical="center"/>
    </xf>
    <xf numFmtId="170" fontId="44" fillId="12" borderId="0" xfId="0" applyNumberFormat="1" applyFont="1" applyFill="1" applyBorder="1" applyAlignment="1">
      <alignment horizontal="right" vertical="center"/>
    </xf>
    <xf numFmtId="0" fontId="12" fillId="0" borderId="0" xfId="0" applyFont="1" applyFill="1"/>
    <xf numFmtId="0" fontId="42" fillId="15" borderId="0" xfId="86" applyFont="1" applyFill="1"/>
    <xf numFmtId="49" fontId="6" fillId="0" borderId="0" xfId="86" applyNumberFormat="1" applyFont="1" applyAlignment="1">
      <alignment horizontal="center"/>
    </xf>
    <xf numFmtId="4" fontId="6" fillId="15" borderId="0" xfId="86" applyNumberFormat="1" applyFont="1" applyFill="1"/>
    <xf numFmtId="0" fontId="55" fillId="0" borderId="0" xfId="86" applyFont="1" applyAlignment="1">
      <alignment horizontal="center"/>
    </xf>
    <xf numFmtId="4" fontId="55" fillId="15" borderId="0" xfId="86" applyNumberFormat="1" applyFont="1" applyFill="1"/>
    <xf numFmtId="4" fontId="18" fillId="0" borderId="0" xfId="86" applyNumberFormat="1"/>
    <xf numFmtId="0" fontId="42" fillId="0" borderId="0" xfId="86" applyFont="1" applyFill="1"/>
    <xf numFmtId="4" fontId="6" fillId="0" borderId="0" xfId="86" applyNumberFormat="1" applyFont="1" applyFill="1"/>
    <xf numFmtId="4" fontId="55" fillId="0" borderId="0" xfId="86" applyNumberFormat="1" applyFont="1" applyFill="1"/>
    <xf numFmtId="43" fontId="53" fillId="0" borderId="0" xfId="130" applyFont="1" applyFill="1"/>
    <xf numFmtId="0" fontId="18" fillId="0" borderId="0" xfId="86" applyFill="1"/>
    <xf numFmtId="49" fontId="6" fillId="14" borderId="0" xfId="86" applyNumberFormat="1" applyFont="1" applyFill="1"/>
    <xf numFmtId="1" fontId="6" fillId="14" borderId="0" xfId="86" applyNumberFormat="1" applyFont="1" applyFill="1"/>
    <xf numFmtId="2" fontId="6" fillId="14" borderId="0" xfId="86" applyNumberFormat="1" applyFont="1" applyFill="1"/>
    <xf numFmtId="49" fontId="6" fillId="14" borderId="0" xfId="86" applyNumberFormat="1" applyFont="1" applyFill="1" applyAlignment="1">
      <alignment horizontal="center"/>
    </xf>
    <xf numFmtId="4" fontId="6" fillId="14" borderId="0" xfId="86" applyNumberFormat="1" applyFont="1" applyFill="1"/>
    <xf numFmtId="2" fontId="55" fillId="0" borderId="0" xfId="86" applyNumberFormat="1" applyFont="1" applyAlignment="1">
      <alignment horizontal="center"/>
    </xf>
    <xf numFmtId="4" fontId="45" fillId="15" borderId="0" xfId="86" applyNumberFormat="1" applyFont="1" applyFill="1"/>
    <xf numFmtId="49" fontId="60" fillId="0" borderId="0" xfId="86" applyNumberFormat="1" applyFont="1" applyAlignment="1">
      <alignment horizontal="center"/>
    </xf>
    <xf numFmtId="4" fontId="60" fillId="15" borderId="0" xfId="86" applyNumberFormat="1" applyFont="1" applyFill="1"/>
    <xf numFmtId="4" fontId="60" fillId="0" borderId="0" xfId="86" applyNumberFormat="1" applyFont="1" applyFill="1"/>
    <xf numFmtId="49" fontId="6" fillId="0" borderId="0" xfId="86" applyNumberFormat="1" applyFont="1" applyFill="1"/>
    <xf numFmtId="1" fontId="6" fillId="0" borderId="0" xfId="86" applyNumberFormat="1" applyFont="1" applyFill="1"/>
    <xf numFmtId="43" fontId="6" fillId="0" borderId="0" xfId="130" applyFont="1" applyFill="1"/>
    <xf numFmtId="1" fontId="62" fillId="0" borderId="0" xfId="86" applyNumberFormat="1" applyFont="1" applyFill="1" applyAlignment="1">
      <alignment horizontal="center"/>
    </xf>
    <xf numFmtId="2" fontId="6" fillId="0" borderId="0" xfId="86" applyNumberFormat="1" applyFont="1" applyFill="1"/>
    <xf numFmtId="1" fontId="18" fillId="0" borderId="0" xfId="86" applyNumberFormat="1" applyAlignment="1">
      <alignment horizontal="center"/>
    </xf>
    <xf numFmtId="49" fontId="50" fillId="0" borderId="0" xfId="86" applyNumberFormat="1" applyFont="1" applyFill="1"/>
    <xf numFmtId="1" fontId="50" fillId="0" borderId="0" xfId="86" applyNumberFormat="1" applyFont="1" applyFill="1"/>
    <xf numFmtId="0" fontId="12" fillId="0" borderId="0" xfId="86" applyFont="1" applyFill="1"/>
    <xf numFmtId="2" fontId="42" fillId="0" borderId="0" xfId="86" applyNumberFormat="1" applyFont="1" applyFill="1"/>
    <xf numFmtId="2" fontId="50" fillId="0" borderId="0" xfId="86" applyNumberFormat="1" applyFont="1" applyFill="1"/>
    <xf numFmtId="2" fontId="45" fillId="0" borderId="0" xfId="86" applyNumberFormat="1" applyFont="1" applyFill="1"/>
    <xf numFmtId="2" fontId="18" fillId="0" borderId="0" xfId="86" applyNumberFormat="1" applyFill="1"/>
    <xf numFmtId="0" fontId="49" fillId="0" borderId="0" xfId="0" applyFont="1" applyFill="1"/>
    <xf numFmtId="2" fontId="63" fillId="0" borderId="0" xfId="86" applyNumberFormat="1" applyFont="1" applyFill="1"/>
    <xf numFmtId="49" fontId="63" fillId="0" borderId="0" xfId="0" applyNumberFormat="1" applyFont="1" applyFill="1"/>
    <xf numFmtId="43" fontId="42" fillId="0" borderId="0" xfId="130" applyFont="1" applyFill="1"/>
    <xf numFmtId="0" fontId="61" fillId="0" borderId="0" xfId="86" applyFont="1" applyFill="1" applyAlignment="1">
      <alignment horizontal="center"/>
    </xf>
    <xf numFmtId="0" fontId="0" fillId="0" borderId="0" xfId="0" applyFill="1"/>
    <xf numFmtId="4" fontId="50" fillId="0" borderId="0" xfId="86" applyNumberFormat="1" applyFont="1" applyFill="1"/>
    <xf numFmtId="43" fontId="50" fillId="0" borderId="0" xfId="130" applyFont="1" applyFill="1"/>
    <xf numFmtId="1" fontId="50" fillId="0" borderId="0" xfId="86" applyNumberFormat="1" applyFont="1" applyFill="1" applyAlignment="1">
      <alignment horizontal="center"/>
    </xf>
    <xf numFmtId="0" fontId="33" fillId="0" borderId="0" xfId="0" applyFont="1" applyFill="1"/>
    <xf numFmtId="0" fontId="44" fillId="0" borderId="0" xfId="0" applyFont="1" applyFill="1"/>
    <xf numFmtId="4" fontId="62" fillId="0" borderId="0" xfId="86" applyNumberFormat="1" applyFont="1" applyFill="1" applyAlignment="1">
      <alignment horizontal="center"/>
    </xf>
    <xf numFmtId="2" fontId="24" fillId="0" borderId="0" xfId="0" applyNumberFormat="1" applyFont="1" applyFill="1"/>
    <xf numFmtId="2" fontId="40" fillId="0" borderId="0" xfId="0" applyNumberFormat="1" applyFont="1" applyFill="1"/>
    <xf numFmtId="1" fontId="6" fillId="0" borderId="0" xfId="86" applyNumberFormat="1" applyFont="1" applyFill="1" applyAlignment="1">
      <alignment horizontal="center"/>
    </xf>
    <xf numFmtId="0" fontId="18" fillId="0" borderId="0" xfId="86" applyFont="1" applyFill="1"/>
    <xf numFmtId="49" fontId="24" fillId="0" borderId="0" xfId="86" applyNumberFormat="1" applyFont="1" applyFill="1"/>
    <xf numFmtId="49" fontId="23" fillId="0" borderId="0" xfId="0" applyNumberFormat="1" applyFont="1" applyFill="1"/>
    <xf numFmtId="2" fontId="45" fillId="0" borderId="0" xfId="0" applyNumberFormat="1" applyFont="1" applyFill="1"/>
    <xf numFmtId="0" fontId="58" fillId="0" borderId="0" xfId="0" applyFont="1" applyFill="1"/>
    <xf numFmtId="0" fontId="53" fillId="0" borderId="0" xfId="86" applyFont="1" applyFill="1"/>
    <xf numFmtId="1" fontId="53" fillId="0" borderId="0" xfId="86" applyNumberFormat="1" applyFont="1" applyFill="1" applyAlignment="1">
      <alignment horizontal="center"/>
    </xf>
    <xf numFmtId="4" fontId="53" fillId="0" borderId="0" xfId="86" applyNumberFormat="1" applyFont="1" applyFill="1"/>
    <xf numFmtId="43" fontId="5" fillId="0" borderId="0" xfId="130" applyFont="1" applyFill="1"/>
    <xf numFmtId="4" fontId="53" fillId="0" borderId="0" xfId="86" applyNumberFormat="1" applyFont="1" applyFill="1" applyAlignment="1">
      <alignment horizontal="center"/>
    </xf>
    <xf numFmtId="1" fontId="18" fillId="0" borderId="0" xfId="86" applyNumberFormat="1" applyFill="1" applyAlignment="1">
      <alignment horizontal="center"/>
    </xf>
    <xf numFmtId="43" fontId="0" fillId="0" borderId="0" xfId="130" applyFont="1" applyFill="1"/>
    <xf numFmtId="0" fontId="53" fillId="0" borderId="0" xfId="86" applyFont="1" applyFill="1" applyAlignment="1">
      <alignment horizontal="center"/>
    </xf>
    <xf numFmtId="49" fontId="38" fillId="2" borderId="0" xfId="86" applyNumberFormat="1" applyFont="1" applyFill="1"/>
    <xf numFmtId="1" fontId="38" fillId="2" borderId="0" xfId="86" applyNumberFormat="1" applyFont="1" applyFill="1"/>
    <xf numFmtId="2" fontId="38" fillId="2" borderId="0" xfId="86" applyNumberFormat="1" applyFont="1" applyFill="1"/>
    <xf numFmtId="4" fontId="38" fillId="2" borderId="0" xfId="86" applyNumberFormat="1" applyFont="1" applyFill="1"/>
    <xf numFmtId="43" fontId="38" fillId="2" borderId="0" xfId="130" applyFont="1" applyFill="1"/>
    <xf numFmtId="1" fontId="38" fillId="2" borderId="0" xfId="86" applyNumberFormat="1" applyFont="1" applyFill="1" applyAlignment="1">
      <alignment horizontal="center"/>
    </xf>
    <xf numFmtId="0" fontId="27" fillId="2" borderId="0" xfId="86" applyFont="1" applyFill="1"/>
    <xf numFmtId="49" fontId="63" fillId="2" borderId="0" xfId="86" applyNumberFormat="1" applyFont="1" applyFill="1"/>
    <xf numFmtId="1" fontId="63" fillId="2" borderId="0" xfId="86" applyNumberFormat="1" applyFont="1" applyFill="1"/>
    <xf numFmtId="2" fontId="63" fillId="2" borderId="0" xfId="86" applyNumberFormat="1" applyFont="1" applyFill="1"/>
    <xf numFmtId="4" fontId="63" fillId="2" borderId="0" xfId="86" applyNumberFormat="1" applyFont="1" applyFill="1"/>
    <xf numFmtId="43" fontId="63" fillId="2" borderId="0" xfId="130" applyFont="1" applyFill="1"/>
    <xf numFmtId="1" fontId="63" fillId="2" borderId="0" xfId="86" applyNumberFormat="1" applyFont="1" applyFill="1" applyAlignment="1">
      <alignment horizontal="center"/>
    </xf>
    <xf numFmtId="0" fontId="49" fillId="2" borderId="0" xfId="86" applyFont="1" applyFill="1"/>
    <xf numFmtId="2" fontId="0" fillId="0" borderId="0" xfId="0" applyNumberFormat="1" applyFill="1"/>
    <xf numFmtId="2" fontId="33" fillId="0" borderId="0" xfId="0" applyNumberFormat="1" applyFont="1" applyFill="1"/>
    <xf numFmtId="49" fontId="45" fillId="0" borderId="0" xfId="0" applyNumberFormat="1" applyFont="1" applyFill="1"/>
    <xf numFmtId="1" fontId="24" fillId="0" borderId="0" xfId="86" applyNumberFormat="1" applyFont="1" applyFill="1"/>
    <xf numFmtId="49" fontId="54" fillId="0" borderId="0" xfId="0" applyNumberFormat="1" applyFont="1" applyFill="1"/>
    <xf numFmtId="0" fontId="46" fillId="0" borderId="0" xfId="0" applyFont="1" applyFill="1"/>
    <xf numFmtId="0" fontId="31" fillId="0" borderId="0" xfId="0" applyFont="1" applyFill="1"/>
    <xf numFmtId="0" fontId="15" fillId="0" borderId="0" xfId="0" applyFont="1" applyFill="1"/>
    <xf numFmtId="0" fontId="34" fillId="0" borderId="0" xfId="0" applyFont="1" applyFill="1"/>
    <xf numFmtId="0" fontId="41" fillId="0" borderId="0" xfId="0" applyFont="1" applyFill="1"/>
    <xf numFmtId="0" fontId="25" fillId="0" borderId="0" xfId="0" applyFont="1" applyFill="1"/>
    <xf numFmtId="0" fontId="43" fillId="0" borderId="0" xfId="0" applyFont="1" applyFill="1"/>
    <xf numFmtId="2" fontId="58" fillId="0" borderId="0" xfId="0" applyNumberFormat="1" applyFont="1" applyFill="1"/>
    <xf numFmtId="0" fontId="59" fillId="0" borderId="0" xfId="0" applyFont="1" applyFill="1"/>
    <xf numFmtId="4" fontId="24" fillId="0" borderId="0" xfId="86" applyNumberFormat="1" applyFont="1" applyFill="1"/>
    <xf numFmtId="43" fontId="24" fillId="0" borderId="0" xfId="130" applyFont="1" applyFill="1"/>
    <xf numFmtId="1" fontId="24" fillId="0" borderId="0" xfId="86" applyNumberFormat="1" applyFont="1" applyFill="1" applyAlignment="1">
      <alignment horizontal="center"/>
    </xf>
    <xf numFmtId="0" fontId="4" fillId="0" borderId="0" xfId="86" applyFont="1" applyFill="1"/>
    <xf numFmtId="1" fontId="64" fillId="0" borderId="0" xfId="86" applyNumberFormat="1" applyFont="1" applyFill="1" applyAlignment="1">
      <alignment horizontal="center"/>
    </xf>
    <xf numFmtId="49" fontId="64" fillId="0" borderId="0" xfId="86" applyNumberFormat="1" applyFont="1" applyFill="1"/>
    <xf numFmtId="1" fontId="64" fillId="0" borderId="0" xfId="86" applyNumberFormat="1" applyFont="1" applyFill="1"/>
    <xf numFmtId="2" fontId="64" fillId="0" borderId="0" xfId="86" applyNumberFormat="1" applyFont="1" applyFill="1"/>
    <xf numFmtId="4" fontId="64" fillId="0" borderId="0" xfId="86" applyNumberFormat="1" applyFont="1" applyFill="1"/>
    <xf numFmtId="43" fontId="64" fillId="0" borderId="0" xfId="130" applyFont="1" applyFill="1"/>
    <xf numFmtId="0" fontId="13" fillId="0" borderId="0" xfId="86" applyFont="1" applyFill="1"/>
    <xf numFmtId="49" fontId="6" fillId="6" borderId="0" xfId="86" applyNumberFormat="1" applyFont="1" applyFill="1"/>
    <xf numFmtId="1" fontId="6" fillId="6" borderId="0" xfId="86" applyNumberFormat="1" applyFont="1" applyFill="1"/>
    <xf numFmtId="2" fontId="6" fillId="6" borderId="0" xfId="86" applyNumberFormat="1" applyFont="1" applyFill="1"/>
    <xf numFmtId="4" fontId="6" fillId="6" borderId="0" xfId="86" applyNumberFormat="1" applyFont="1" applyFill="1"/>
    <xf numFmtId="43" fontId="6" fillId="6" borderId="0" xfId="130" applyFont="1" applyFill="1"/>
    <xf numFmtId="1" fontId="62" fillId="6" borderId="0" xfId="86" applyNumberFormat="1" applyFont="1" applyFill="1" applyAlignment="1">
      <alignment horizontal="center"/>
    </xf>
    <xf numFmtId="20" fontId="18" fillId="0" borderId="0" xfId="86" applyNumberFormat="1" applyFill="1"/>
    <xf numFmtId="20" fontId="0" fillId="0" borderId="0" xfId="130" applyNumberFormat="1" applyFont="1" applyFill="1"/>
    <xf numFmtId="0" fontId="65" fillId="0" borderId="0" xfId="86" applyFont="1"/>
    <xf numFmtId="2" fontId="65" fillId="0" borderId="0" xfId="86" applyNumberFormat="1" applyFont="1"/>
    <xf numFmtId="0" fontId="66" fillId="0" borderId="0" xfId="86" applyFont="1" applyAlignment="1">
      <alignment horizontal="center"/>
    </xf>
    <xf numFmtId="49" fontId="67" fillId="0" borderId="0" xfId="86" applyNumberFormat="1" applyFont="1"/>
    <xf numFmtId="1" fontId="67" fillId="0" borderId="0" xfId="86" applyNumberFormat="1" applyFont="1"/>
    <xf numFmtId="2" fontId="67" fillId="0" borderId="0" xfId="86" applyNumberFormat="1" applyFont="1"/>
    <xf numFmtId="4" fontId="67" fillId="0" borderId="0" xfId="86" applyNumberFormat="1" applyFont="1"/>
    <xf numFmtId="0" fontId="12" fillId="0" borderId="0" xfId="86" applyFont="1" applyAlignment="1">
      <alignment horizontal="center"/>
    </xf>
    <xf numFmtId="14" fontId="18" fillId="0" borderId="0" xfId="86" applyNumberFormat="1"/>
    <xf numFmtId="43" fontId="0" fillId="0" borderId="1" xfId="0" applyNumberFormat="1" applyBorder="1"/>
    <xf numFmtId="43" fontId="0" fillId="0" borderId="1" xfId="31" applyFont="1" applyBorder="1"/>
    <xf numFmtId="43" fontId="5" fillId="0" borderId="14" xfId="0" applyNumberFormat="1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43" fontId="5" fillId="0" borderId="4" xfId="0" applyNumberFormat="1" applyFont="1" applyBorder="1" applyAlignment="1">
      <alignment horizontal="center"/>
    </xf>
    <xf numFmtId="43" fontId="14" fillId="0" borderId="4" xfId="0" applyNumberFormat="1" applyFont="1" applyBorder="1" applyAlignment="1">
      <alignment horizontal="center"/>
    </xf>
    <xf numFmtId="43" fontId="0" fillId="0" borderId="19" xfId="0" applyNumberFormat="1" applyBorder="1"/>
    <xf numFmtId="43" fontId="0" fillId="0" borderId="16" xfId="0" applyNumberFormat="1" applyBorder="1"/>
    <xf numFmtId="43" fontId="0" fillId="0" borderId="6" xfId="31" applyFont="1" applyBorder="1"/>
    <xf numFmtId="43" fontId="0" fillId="0" borderId="17" xfId="0" applyNumberFormat="1" applyBorder="1"/>
    <xf numFmtId="0" fontId="5" fillId="0" borderId="15" xfId="0" applyFont="1" applyBorder="1" applyAlignment="1">
      <alignment horizontal="center"/>
    </xf>
    <xf numFmtId="43" fontId="0" fillId="0" borderId="20" xfId="31" applyFont="1" applyBorder="1" applyAlignment="1">
      <alignment horizontal="center"/>
    </xf>
    <xf numFmtId="43" fontId="0" fillId="0" borderId="19" xfId="31" applyFont="1" applyBorder="1" applyAlignment="1">
      <alignment horizontal="center"/>
    </xf>
    <xf numFmtId="43" fontId="0" fillId="0" borderId="21" xfId="31" applyFont="1" applyBorder="1" applyAlignment="1">
      <alignment horizontal="center"/>
    </xf>
    <xf numFmtId="43" fontId="0" fillId="0" borderId="7" xfId="0" applyNumberFormat="1" applyBorder="1"/>
    <xf numFmtId="43" fontId="0" fillId="0" borderId="7" xfId="31" applyFont="1" applyBorder="1"/>
    <xf numFmtId="43" fontId="0" fillId="0" borderId="22" xfId="31" applyFont="1" applyBorder="1" applyAlignment="1">
      <alignment horizontal="center"/>
    </xf>
    <xf numFmtId="49" fontId="67" fillId="16" borderId="0" xfId="86" applyNumberFormat="1" applyFont="1" applyFill="1"/>
    <xf numFmtId="1" fontId="67" fillId="16" borderId="0" xfId="86" applyNumberFormat="1" applyFont="1" applyFill="1"/>
    <xf numFmtId="2" fontId="67" fillId="16" borderId="0" xfId="86" applyNumberFormat="1" applyFont="1" applyFill="1"/>
    <xf numFmtId="49" fontId="50" fillId="16" borderId="0" xfId="86" applyNumberFormat="1" applyFont="1" applyFill="1" applyAlignment="1">
      <alignment horizontal="center"/>
    </xf>
    <xf numFmtId="4" fontId="67" fillId="16" borderId="0" xfId="86" applyNumberFormat="1" applyFont="1" applyFill="1"/>
    <xf numFmtId="49" fontId="24" fillId="0" borderId="0" xfId="86" applyNumberFormat="1" applyFont="1"/>
    <xf numFmtId="1" fontId="24" fillId="0" borderId="0" xfId="86" applyNumberFormat="1" applyFont="1"/>
    <xf numFmtId="2" fontId="24" fillId="0" borderId="0" xfId="86" applyNumberFormat="1" applyFont="1"/>
    <xf numFmtId="4" fontId="24" fillId="0" borderId="0" xfId="86" applyNumberFormat="1" applyFont="1"/>
    <xf numFmtId="0" fontId="4" fillId="0" borderId="0" xfId="86" applyFont="1"/>
    <xf numFmtId="49" fontId="24" fillId="0" borderId="0" xfId="86" applyNumberFormat="1" applyFont="1" applyAlignment="1">
      <alignment horizontal="center"/>
    </xf>
    <xf numFmtId="2" fontId="4" fillId="12" borderId="0" xfId="0" applyNumberFormat="1" applyFont="1" applyFill="1"/>
    <xf numFmtId="171" fontId="8" fillId="12" borderId="0" xfId="0" applyNumberFormat="1" applyFont="1" applyFill="1" applyBorder="1" applyAlignment="1">
      <alignment horizontal="right" vertical="center"/>
    </xf>
    <xf numFmtId="171" fontId="8" fillId="12" borderId="0" xfId="0" applyNumberFormat="1" applyFont="1" applyFill="1" applyBorder="1" applyAlignment="1">
      <alignment vertical="center"/>
    </xf>
    <xf numFmtId="171" fontId="8" fillId="12" borderId="0" xfId="31" applyNumberFormat="1" applyFont="1" applyFill="1" applyBorder="1" applyAlignment="1">
      <alignment vertical="center"/>
    </xf>
    <xf numFmtId="171" fontId="8" fillId="12" borderId="0" xfId="31" applyNumberFormat="1" applyFont="1" applyFill="1" applyBorder="1" applyAlignment="1">
      <alignment horizontal="right" vertical="center"/>
    </xf>
    <xf numFmtId="171" fontId="4" fillId="2" borderId="0" xfId="0" applyNumberFormat="1" applyFont="1" applyFill="1" applyBorder="1" applyAlignment="1">
      <alignment horizontal="right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2" fontId="9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2" fontId="4" fillId="0" borderId="0" xfId="0" applyNumberFormat="1" applyFont="1" applyFill="1" applyBorder="1"/>
    <xf numFmtId="2" fontId="24" fillId="0" borderId="0" xfId="0" applyNumberFormat="1" applyFont="1" applyFill="1" applyBorder="1"/>
    <xf numFmtId="0" fontId="4" fillId="0" borderId="0" xfId="0" applyFont="1" applyFill="1" applyBorder="1" applyAlignment="1">
      <alignment horizontal="center" vertical="center"/>
    </xf>
    <xf numFmtId="1" fontId="57" fillId="0" borderId="0" xfId="0" applyNumberFormat="1" applyFont="1" applyFill="1" applyBorder="1" applyAlignment="1">
      <alignment horizontal="center" vertical="center"/>
    </xf>
    <xf numFmtId="171" fontId="9" fillId="0" borderId="0" xfId="31" applyNumberFormat="1" applyFont="1" applyFill="1" applyBorder="1" applyAlignment="1">
      <alignment horizontal="center" vertical="center"/>
    </xf>
    <xf numFmtId="171" fontId="4" fillId="0" borderId="0" xfId="31" applyNumberFormat="1" applyFont="1" applyFill="1" applyBorder="1" applyAlignment="1">
      <alignment horizontal="right" vertical="center"/>
    </xf>
    <xf numFmtId="0" fontId="4" fillId="0" borderId="0" xfId="0" applyFont="1" applyFill="1" applyBorder="1"/>
    <xf numFmtId="170" fontId="4" fillId="0" borderId="0" xfId="0" applyNumberFormat="1" applyFont="1" applyFill="1" applyBorder="1" applyAlignment="1">
      <alignment horizontal="right" vertical="center"/>
    </xf>
    <xf numFmtId="170" fontId="4" fillId="0" borderId="0" xfId="0" applyNumberFormat="1" applyFont="1" applyFill="1" applyBorder="1"/>
    <xf numFmtId="172" fontId="24" fillId="0" borderId="0" xfId="0" applyNumberFormat="1" applyFont="1" applyFill="1" applyBorder="1" applyAlignment="1">
      <alignment horizontal="right"/>
    </xf>
    <xf numFmtId="49" fontId="24" fillId="0" borderId="0" xfId="0" applyNumberFormat="1" applyFont="1" applyFill="1" applyBorder="1"/>
    <xf numFmtId="171" fontId="4" fillId="0" borderId="0" xfId="0" applyNumberFormat="1" applyFont="1" applyFill="1" applyBorder="1"/>
    <xf numFmtId="4" fontId="4" fillId="0" borderId="0" xfId="0" applyNumberFormat="1" applyFont="1" applyFill="1" applyBorder="1"/>
    <xf numFmtId="171" fontId="8" fillId="0" borderId="0" xfId="31" applyNumberFormat="1" applyFont="1" applyFill="1" applyBorder="1" applyAlignment="1">
      <alignment horizontal="right" vertical="center"/>
    </xf>
    <xf numFmtId="0" fontId="4" fillId="0" borderId="0" xfId="0" applyFont="1" applyFill="1" applyBorder="1" applyAlignment="1">
      <alignment vertical="center"/>
    </xf>
    <xf numFmtId="171" fontId="4" fillId="0" borderId="0" xfId="31" applyNumberFormat="1" applyFont="1" applyFill="1" applyBorder="1"/>
    <xf numFmtId="2" fontId="4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/>
    </xf>
    <xf numFmtId="2" fontId="50" fillId="0" borderId="0" xfId="0" applyNumberFormat="1" applyFont="1" applyFill="1" applyBorder="1"/>
    <xf numFmtId="171" fontId="12" fillId="0" borderId="0" xfId="31" applyNumberFormat="1" applyFont="1" applyFill="1" applyBorder="1" applyAlignment="1">
      <alignment horizontal="right" vertical="center"/>
    </xf>
    <xf numFmtId="0" fontId="12" fillId="0" borderId="0" xfId="0" applyFont="1" applyFill="1" applyBorder="1"/>
    <xf numFmtId="44" fontId="4" fillId="12" borderId="0" xfId="31" applyNumberFormat="1" applyFont="1" applyFill="1" applyBorder="1" applyAlignment="1">
      <alignment horizontal="right"/>
    </xf>
    <xf numFmtId="2" fontId="57" fillId="12" borderId="0" xfId="0" applyNumberFormat="1" applyFont="1" applyFill="1" applyBorder="1" applyAlignment="1">
      <alignment horizontal="center" vertical="center"/>
    </xf>
    <xf numFmtId="171" fontId="4" fillId="0" borderId="0" xfId="0" applyNumberFormat="1" applyFont="1" applyBorder="1" applyAlignment="1">
      <alignment horizontal="right"/>
    </xf>
    <xf numFmtId="171" fontId="8" fillId="0" borderId="0" xfId="0" applyNumberFormat="1" applyFont="1" applyBorder="1" applyAlignment="1">
      <alignment horizontal="center"/>
    </xf>
    <xf numFmtId="171" fontId="4" fillId="0" borderId="0" xfId="0" applyNumberFormat="1" applyFont="1" applyBorder="1" applyAlignment="1">
      <alignment horizontal="center" vertical="center"/>
    </xf>
    <xf numFmtId="171" fontId="4" fillId="0" borderId="0" xfId="0" applyNumberFormat="1" applyFont="1" applyBorder="1" applyAlignment="1">
      <alignment horizontal="center"/>
    </xf>
    <xf numFmtId="171" fontId="4" fillId="5" borderId="0" xfId="0" applyNumberFormat="1" applyFont="1" applyFill="1" applyBorder="1" applyAlignment="1">
      <alignment horizontal="center"/>
    </xf>
    <xf numFmtId="171" fontId="4" fillId="0" borderId="0" xfId="0" applyNumberFormat="1" applyFont="1" applyBorder="1"/>
    <xf numFmtId="171" fontId="4" fillId="0" borderId="0" xfId="31" applyNumberFormat="1" applyFont="1" applyFill="1" applyBorder="1" applyAlignment="1">
      <alignment horizontal="center"/>
    </xf>
    <xf numFmtId="0" fontId="49" fillId="12" borderId="0" xfId="0" applyFont="1" applyFill="1" applyBorder="1" applyAlignment="1">
      <alignment horizontal="center"/>
    </xf>
    <xf numFmtId="49" fontId="63" fillId="0" borderId="0" xfId="86" applyNumberFormat="1" applyFont="1"/>
    <xf numFmtId="171" fontId="49" fillId="12" borderId="0" xfId="0" applyNumberFormat="1" applyFont="1" applyFill="1" applyBorder="1" applyAlignment="1">
      <alignment horizontal="right"/>
    </xf>
    <xf numFmtId="0" fontId="49" fillId="12" borderId="0" xfId="0" applyFont="1" applyFill="1" applyBorder="1"/>
    <xf numFmtId="2" fontId="49" fillId="12" borderId="0" xfId="0" applyNumberFormat="1" applyFont="1" applyFill="1" applyBorder="1" applyAlignment="1">
      <alignment horizontal="left"/>
    </xf>
    <xf numFmtId="171" fontId="49" fillId="12" borderId="0" xfId="0" applyNumberFormat="1" applyFont="1" applyFill="1" applyBorder="1"/>
    <xf numFmtId="171" fontId="49" fillId="12" borderId="0" xfId="31" applyNumberFormat="1" applyFont="1" applyFill="1" applyBorder="1" applyAlignment="1">
      <alignment horizontal="right"/>
    </xf>
    <xf numFmtId="171" fontId="49" fillId="12" borderId="0" xfId="31" applyNumberFormat="1" applyFont="1" applyFill="1" applyBorder="1"/>
    <xf numFmtId="171" fontId="63" fillId="12" borderId="0" xfId="31" applyNumberFormat="1" applyFont="1" applyFill="1" applyBorder="1" applyAlignment="1">
      <alignment horizontal="right"/>
    </xf>
    <xf numFmtId="171" fontId="49" fillId="12" borderId="0" xfId="31" applyNumberFormat="1" applyFont="1" applyFill="1" applyBorder="1" applyAlignment="1">
      <alignment horizontal="right" vertical="center"/>
    </xf>
    <xf numFmtId="0" fontId="58" fillId="12" borderId="0" xfId="0" applyFont="1" applyFill="1" applyBorder="1" applyAlignment="1">
      <alignment horizontal="center"/>
    </xf>
    <xf numFmtId="2" fontId="58" fillId="12" borderId="0" xfId="0" applyNumberFormat="1" applyFont="1" applyFill="1" applyBorder="1" applyAlignment="1">
      <alignment horizontal="left"/>
    </xf>
    <xf numFmtId="171" fontId="58" fillId="12" borderId="0" xfId="0" applyNumberFormat="1" applyFont="1" applyFill="1" applyBorder="1" applyAlignment="1">
      <alignment horizontal="right"/>
    </xf>
    <xf numFmtId="171" fontId="58" fillId="12" borderId="0" xfId="0" applyNumberFormat="1" applyFont="1" applyFill="1" applyBorder="1"/>
    <xf numFmtId="171" fontId="58" fillId="12" borderId="0" xfId="31" applyNumberFormat="1" applyFont="1" applyFill="1" applyBorder="1" applyAlignment="1">
      <alignment horizontal="right"/>
    </xf>
    <xf numFmtId="171" fontId="51" fillId="12" borderId="0" xfId="31" applyNumberFormat="1" applyFont="1" applyFill="1" applyBorder="1" applyAlignment="1">
      <alignment horizontal="right"/>
    </xf>
    <xf numFmtId="171" fontId="58" fillId="12" borderId="0" xfId="31" applyNumberFormat="1" applyFont="1" applyFill="1" applyBorder="1"/>
    <xf numFmtId="171" fontId="58" fillId="12" borderId="0" xfId="31" applyNumberFormat="1" applyFont="1" applyFill="1" applyBorder="1" applyAlignment="1">
      <alignment horizontal="right" vertical="center"/>
    </xf>
    <xf numFmtId="170" fontId="58" fillId="12" borderId="0" xfId="0" applyNumberFormat="1" applyFont="1" applyFill="1" applyBorder="1" applyAlignment="1">
      <alignment horizontal="right" vertical="center"/>
    </xf>
    <xf numFmtId="0" fontId="58" fillId="12" borderId="0" xfId="0" applyFont="1" applyFill="1" applyBorder="1"/>
    <xf numFmtId="49" fontId="68" fillId="0" borderId="0" xfId="86" applyNumberFormat="1" applyFont="1"/>
    <xf numFmtId="1" fontId="68" fillId="0" borderId="0" xfId="86" applyNumberFormat="1" applyFont="1"/>
    <xf numFmtId="0" fontId="7" fillId="0" borderId="0" xfId="86" applyFont="1"/>
    <xf numFmtId="43" fontId="42" fillId="0" borderId="0" xfId="31" applyFont="1"/>
    <xf numFmtId="43" fontId="6" fillId="0" borderId="0" xfId="31" applyFont="1"/>
    <xf numFmtId="43" fontId="18" fillId="0" borderId="0" xfId="31" applyFont="1"/>
    <xf numFmtId="43" fontId="6" fillId="14" borderId="0" xfId="31" applyFont="1" applyFill="1"/>
    <xf numFmtId="0" fontId="53" fillId="2" borderId="0" xfId="86" applyFont="1" applyFill="1"/>
    <xf numFmtId="1" fontId="53" fillId="2" borderId="0" xfId="86" applyNumberFormat="1" applyFont="1" applyFill="1" applyAlignment="1">
      <alignment horizontal="center"/>
    </xf>
    <xf numFmtId="4" fontId="53" fillId="2" borderId="0" xfId="86" applyNumberFormat="1" applyFont="1" applyFill="1"/>
    <xf numFmtId="43" fontId="53" fillId="2" borderId="0" xfId="31" applyFont="1" applyFill="1"/>
    <xf numFmtId="0" fontId="53" fillId="0" borderId="0" xfId="86" applyFont="1"/>
    <xf numFmtId="49" fontId="68" fillId="14" borderId="0" xfId="86" applyNumberFormat="1" applyFont="1" applyFill="1"/>
    <xf numFmtId="1" fontId="68" fillId="14" borderId="0" xfId="86" applyNumberFormat="1" applyFont="1" applyFill="1"/>
    <xf numFmtId="2" fontId="68" fillId="14" borderId="0" xfId="86" applyNumberFormat="1" applyFont="1" applyFill="1"/>
    <xf numFmtId="4" fontId="68" fillId="14" borderId="0" xfId="86" applyNumberFormat="1" applyFont="1" applyFill="1"/>
    <xf numFmtId="43" fontId="68" fillId="14" borderId="0" xfId="31" applyFont="1" applyFill="1"/>
    <xf numFmtId="43" fontId="6" fillId="0" borderId="0" xfId="31" applyFont="1" applyFill="1"/>
    <xf numFmtId="0" fontId="53" fillId="0" borderId="0" xfId="86" applyFont="1" applyAlignment="1">
      <alignment horizontal="center"/>
    </xf>
    <xf numFmtId="0" fontId="61" fillId="0" borderId="0" xfId="86" applyFont="1" applyAlignment="1">
      <alignment horizontal="center"/>
    </xf>
    <xf numFmtId="1" fontId="62" fillId="0" borderId="0" xfId="86" applyNumberFormat="1" applyFont="1" applyAlignment="1">
      <alignment horizontal="center"/>
    </xf>
    <xf numFmtId="1" fontId="50" fillId="0" borderId="0" xfId="86" applyNumberFormat="1" applyFont="1" applyAlignment="1">
      <alignment horizontal="center"/>
    </xf>
    <xf numFmtId="43" fontId="53" fillId="0" borderId="0" xfId="31" applyFont="1"/>
    <xf numFmtId="2" fontId="68" fillId="0" borderId="0" xfId="86" applyNumberFormat="1" applyFont="1"/>
    <xf numFmtId="4" fontId="68" fillId="0" borderId="0" xfId="86" applyNumberFormat="1" applyFont="1"/>
    <xf numFmtId="43" fontId="68" fillId="0" borderId="0" xfId="31" applyFont="1"/>
    <xf numFmtId="1" fontId="68" fillId="0" borderId="0" xfId="86" applyNumberFormat="1" applyFont="1" applyAlignment="1">
      <alignment horizontal="center"/>
    </xf>
    <xf numFmtId="43" fontId="24" fillId="0" borderId="0" xfId="31" applyFont="1"/>
    <xf numFmtId="1" fontId="57" fillId="0" borderId="0" xfId="86" applyNumberFormat="1" applyFont="1" applyAlignment="1">
      <alignment horizontal="center"/>
    </xf>
    <xf numFmtId="2" fontId="53" fillId="0" borderId="0" xfId="86" applyNumberFormat="1" applyFont="1"/>
    <xf numFmtId="49" fontId="54" fillId="0" borderId="0" xfId="86" applyNumberFormat="1" applyFont="1"/>
    <xf numFmtId="1" fontId="54" fillId="0" borderId="0" xfId="86" applyNumberFormat="1" applyFont="1"/>
    <xf numFmtId="2" fontId="54" fillId="0" borderId="0" xfId="86" applyNumberFormat="1" applyFont="1"/>
    <xf numFmtId="4" fontId="54" fillId="0" borderId="0" xfId="86" applyNumberFormat="1" applyFont="1"/>
    <xf numFmtId="0" fontId="33" fillId="0" borderId="0" xfId="86" applyFont="1"/>
    <xf numFmtId="49" fontId="70" fillId="0" borderId="0" xfId="86" applyNumberFormat="1" applyFont="1"/>
    <xf numFmtId="1" fontId="70" fillId="0" borderId="0" xfId="86" applyNumberFormat="1" applyFont="1"/>
    <xf numFmtId="2" fontId="70" fillId="0" borderId="0" xfId="86" applyNumberFormat="1" applyFont="1"/>
    <xf numFmtId="4" fontId="70" fillId="0" borderId="0" xfId="86" applyNumberFormat="1" applyFont="1"/>
    <xf numFmtId="0" fontId="71" fillId="0" borderId="0" xfId="86" applyFont="1"/>
    <xf numFmtId="1" fontId="45" fillId="0" borderId="0" xfId="86" applyNumberFormat="1" applyFont="1" applyAlignment="1">
      <alignment horizontal="center"/>
    </xf>
    <xf numFmtId="0" fontId="7" fillId="0" borderId="0" xfId="0" applyFont="1" applyFill="1"/>
    <xf numFmtId="2" fontId="68" fillId="0" borderId="0" xfId="0" applyNumberFormat="1" applyFont="1" applyFill="1"/>
    <xf numFmtId="2" fontId="68" fillId="0" borderId="0" xfId="86" applyNumberFormat="1" applyFont="1" applyFill="1"/>
    <xf numFmtId="43" fontId="56" fillId="0" borderId="0" xfId="31" applyFont="1"/>
    <xf numFmtId="43" fontId="54" fillId="0" borderId="0" xfId="31" applyFont="1"/>
    <xf numFmtId="1" fontId="72" fillId="0" borderId="0" xfId="86" applyNumberFormat="1" applyFont="1" applyAlignment="1">
      <alignment horizontal="center"/>
    </xf>
    <xf numFmtId="49" fontId="54" fillId="0" borderId="0" xfId="86" applyNumberFormat="1" applyFont="1" applyFill="1"/>
    <xf numFmtId="1" fontId="54" fillId="0" borderId="0" xfId="86" applyNumberFormat="1" applyFont="1" applyFill="1"/>
    <xf numFmtId="2" fontId="54" fillId="0" borderId="0" xfId="86" applyNumberFormat="1" applyFont="1" applyFill="1"/>
    <xf numFmtId="4" fontId="54" fillId="0" borderId="0" xfId="86" applyNumberFormat="1" applyFont="1" applyFill="1"/>
    <xf numFmtId="43" fontId="54" fillId="0" borderId="0" xfId="31" applyFont="1" applyFill="1"/>
    <xf numFmtId="1" fontId="72" fillId="0" borderId="0" xfId="86" applyNumberFormat="1" applyFont="1" applyFill="1" applyAlignment="1">
      <alignment horizontal="center"/>
    </xf>
    <xf numFmtId="0" fontId="33" fillId="0" borderId="0" xfId="86" applyFont="1" applyFill="1"/>
    <xf numFmtId="49" fontId="63" fillId="2" borderId="0" xfId="0" applyNumberFormat="1" applyFont="1" applyFill="1"/>
    <xf numFmtId="49" fontId="24" fillId="2" borderId="0" xfId="0" applyNumberFormat="1" applyFont="1" applyFill="1"/>
    <xf numFmtId="2" fontId="24" fillId="2" borderId="0" xfId="86" applyNumberFormat="1" applyFont="1" applyFill="1"/>
    <xf numFmtId="0" fontId="33" fillId="2" borderId="0" xfId="0" applyFont="1" applyFill="1"/>
    <xf numFmtId="2" fontId="24" fillId="2" borderId="0" xfId="0" applyNumberFormat="1" applyFont="1" applyFill="1"/>
    <xf numFmtId="2" fontId="40" fillId="2" borderId="0" xfId="0" applyNumberFormat="1" applyFont="1" applyFill="1"/>
    <xf numFmtId="0" fontId="44" fillId="2" borderId="0" xfId="0" applyFont="1" applyFill="1"/>
    <xf numFmtId="49" fontId="24" fillId="2" borderId="0" xfId="86" applyNumberFormat="1" applyFont="1" applyFill="1"/>
    <xf numFmtId="0" fontId="7" fillId="2" borderId="0" xfId="0" applyFont="1" applyFill="1"/>
    <xf numFmtId="43" fontId="70" fillId="0" borderId="0" xfId="31" applyFont="1"/>
    <xf numFmtId="1" fontId="63" fillId="0" borderId="0" xfId="86" applyNumberFormat="1" applyFont="1" applyAlignment="1">
      <alignment horizontal="center"/>
    </xf>
    <xf numFmtId="49" fontId="69" fillId="2" borderId="0" xfId="86" applyNumberFormat="1" applyFont="1" applyFill="1"/>
    <xf numFmtId="2" fontId="69" fillId="2" borderId="0" xfId="86" applyNumberFormat="1" applyFont="1" applyFill="1"/>
    <xf numFmtId="2" fontId="68" fillId="2" borderId="0" xfId="86" applyNumberFormat="1" applyFont="1" applyFill="1"/>
    <xf numFmtId="49" fontId="23" fillId="2" borderId="0" xfId="0" applyNumberFormat="1" applyFont="1" applyFill="1"/>
    <xf numFmtId="2" fontId="68" fillId="2" borderId="0" xfId="0" applyNumberFormat="1" applyFont="1" applyFill="1"/>
    <xf numFmtId="0" fontId="58" fillId="2" borderId="0" xfId="0" applyFont="1" applyFill="1"/>
    <xf numFmtId="2" fontId="4" fillId="2" borderId="0" xfId="0" applyNumberFormat="1" applyFont="1" applyFill="1" applyBorder="1" applyAlignment="1">
      <alignment horizontal="left"/>
    </xf>
    <xf numFmtId="49" fontId="69" fillId="0" borderId="0" xfId="86" applyNumberFormat="1" applyFont="1" applyFill="1"/>
    <xf numFmtId="2" fontId="69" fillId="0" borderId="0" xfId="86" applyNumberFormat="1" applyFont="1" applyFill="1"/>
    <xf numFmtId="43" fontId="15" fillId="0" borderId="0" xfId="31" applyFont="1" applyFill="1"/>
    <xf numFmtId="2" fontId="4" fillId="12" borderId="0" xfId="0" applyNumberFormat="1" applyFont="1" applyFill="1" applyBorder="1" applyAlignment="1">
      <alignment horizontal="center" vertical="center"/>
    </xf>
    <xf numFmtId="43" fontId="24" fillId="0" borderId="0" xfId="31" applyFont="1" applyFill="1"/>
    <xf numFmtId="1" fontId="57" fillId="0" borderId="0" xfId="86" applyNumberFormat="1" applyFont="1" applyFill="1" applyAlignment="1">
      <alignment horizontal="center"/>
    </xf>
    <xf numFmtId="43" fontId="8" fillId="0" borderId="0" xfId="31" applyFont="1" applyFill="1" applyBorder="1"/>
    <xf numFmtId="43" fontId="8" fillId="10" borderId="0" xfId="31" applyFont="1" applyFill="1" applyBorder="1"/>
    <xf numFmtId="0" fontId="8" fillId="10" borderId="0" xfId="0" applyFont="1" applyFill="1"/>
    <xf numFmtId="14" fontId="8" fillId="10" borderId="0" xfId="0" applyNumberFormat="1" applyFont="1" applyFill="1"/>
    <xf numFmtId="43" fontId="5" fillId="10" borderId="0" xfId="31" applyFont="1" applyFill="1"/>
    <xf numFmtId="43" fontId="5" fillId="10" borderId="0" xfId="31" applyFont="1" applyFill="1" applyAlignment="1">
      <alignment horizontal="center"/>
    </xf>
    <xf numFmtId="2" fontId="5" fillId="10" borderId="0" xfId="0" applyNumberFormat="1" applyFont="1" applyFill="1"/>
    <xf numFmtId="0" fontId="8" fillId="0" borderId="0" xfId="0" applyFont="1" applyFill="1"/>
    <xf numFmtId="171" fontId="9" fillId="0" borderId="0" xfId="0" applyNumberFormat="1" applyFont="1" applyBorder="1" applyAlignment="1">
      <alignment horizontal="center" vertical="center"/>
    </xf>
    <xf numFmtId="171" fontId="9" fillId="0" borderId="0" xfId="0" applyNumberFormat="1" applyFont="1" applyBorder="1" applyAlignment="1">
      <alignment horizontal="center" vertical="center" wrapText="1"/>
    </xf>
    <xf numFmtId="171" fontId="47" fillId="0" borderId="0" xfId="0" applyNumberFormat="1" applyFont="1" applyBorder="1" applyAlignment="1">
      <alignment horizontal="center" vertical="center" wrapText="1"/>
    </xf>
    <xf numFmtId="171" fontId="9" fillId="12" borderId="0" xfId="31" applyNumberFormat="1" applyFont="1" applyFill="1" applyBorder="1" applyAlignment="1">
      <alignment horizontal="center" vertical="center" wrapText="1"/>
    </xf>
    <xf numFmtId="0" fontId="7" fillId="12" borderId="0" xfId="0" applyFont="1" applyFill="1" applyBorder="1"/>
    <xf numFmtId="171" fontId="7" fillId="0" borderId="0" xfId="0" applyNumberFormat="1" applyFont="1" applyBorder="1" applyAlignment="1">
      <alignment horizontal="right"/>
    </xf>
    <xf numFmtId="171" fontId="4" fillId="0" borderId="0" xfId="31" applyNumberFormat="1" applyFont="1" applyFill="1" applyBorder="1" applyAlignment="1">
      <alignment horizontal="right"/>
    </xf>
    <xf numFmtId="171" fontId="7" fillId="12" borderId="0" xfId="0" applyNumberFormat="1" applyFont="1" applyFill="1" applyBorder="1"/>
    <xf numFmtId="171" fontId="7" fillId="0" borderId="0" xfId="0" applyNumberFormat="1" applyFont="1" applyBorder="1"/>
    <xf numFmtId="171" fontId="7" fillId="12" borderId="0" xfId="0" applyNumberFormat="1" applyFont="1" applyFill="1" applyBorder="1" applyAlignment="1">
      <alignment horizontal="right"/>
    </xf>
    <xf numFmtId="0" fontId="7" fillId="12" borderId="0" xfId="0" applyFont="1" applyFill="1" applyBorder="1" applyAlignment="1">
      <alignment horizontal="center"/>
    </xf>
    <xf numFmtId="171" fontId="7" fillId="12" borderId="0" xfId="31" applyNumberFormat="1" applyFont="1" applyFill="1" applyBorder="1" applyAlignment="1">
      <alignment horizontal="right" vertical="center"/>
    </xf>
    <xf numFmtId="171" fontId="24" fillId="0" borderId="0" xfId="31" applyNumberFormat="1" applyFont="1" applyFill="1" applyBorder="1" applyAlignment="1">
      <alignment horizontal="right"/>
    </xf>
    <xf numFmtId="0" fontId="8" fillId="12" borderId="0" xfId="0" applyFont="1" applyFill="1" applyBorder="1" applyAlignment="1">
      <alignment horizontal="center" vertical="center"/>
    </xf>
    <xf numFmtId="171" fontId="8" fillId="0" borderId="0" xfId="0" applyNumberFormat="1" applyFont="1" applyBorder="1" applyAlignment="1">
      <alignment vertical="center"/>
    </xf>
    <xf numFmtId="0" fontId="8" fillId="12" borderId="0" xfId="0" applyFont="1" applyFill="1" applyBorder="1" applyAlignment="1">
      <alignment vertical="center"/>
    </xf>
    <xf numFmtId="171" fontId="4" fillId="12" borderId="0" xfId="0" applyNumberFormat="1" applyFont="1" applyFill="1" applyBorder="1" applyAlignment="1">
      <alignment horizontal="center"/>
    </xf>
    <xf numFmtId="2" fontId="7" fillId="12" borderId="0" xfId="0" applyNumberFormat="1" applyFont="1" applyFill="1" applyBorder="1" applyAlignment="1">
      <alignment horizontal="left"/>
    </xf>
    <xf numFmtId="171" fontId="8" fillId="0" borderId="0" xfId="0" applyNumberFormat="1" applyFont="1" applyBorder="1" applyAlignment="1">
      <alignment horizontal="right" vertical="center"/>
    </xf>
    <xf numFmtId="0" fontId="8" fillId="16" borderId="0" xfId="0" applyFont="1" applyFill="1" applyBorder="1" applyAlignment="1">
      <alignment horizontal="center"/>
    </xf>
    <xf numFmtId="2" fontId="8" fillId="16" borderId="0" xfId="0" applyNumberFormat="1" applyFont="1" applyFill="1" applyBorder="1" applyAlignment="1">
      <alignment horizontal="left"/>
    </xf>
    <xf numFmtId="171" fontId="8" fillId="16" borderId="0" xfId="0" applyNumberFormat="1" applyFont="1" applyFill="1" applyBorder="1" applyAlignment="1">
      <alignment horizontal="right"/>
    </xf>
    <xf numFmtId="171" fontId="8" fillId="16" borderId="0" xfId="0" applyNumberFormat="1" applyFont="1" applyFill="1" applyBorder="1"/>
    <xf numFmtId="171" fontId="8" fillId="16" borderId="0" xfId="31" applyNumberFormat="1" applyFont="1" applyFill="1" applyBorder="1" applyAlignment="1">
      <alignment horizontal="right"/>
    </xf>
    <xf numFmtId="171" fontId="8" fillId="16" borderId="0" xfId="31" applyNumberFormat="1" applyFont="1" applyFill="1" applyBorder="1" applyAlignment="1">
      <alignment horizontal="right" vertical="center"/>
    </xf>
    <xf numFmtId="0" fontId="33" fillId="12" borderId="0" xfId="0" applyFont="1" applyFill="1" applyBorder="1" applyAlignment="1">
      <alignment horizontal="center"/>
    </xf>
    <xf numFmtId="2" fontId="33" fillId="12" borderId="0" xfId="0" applyNumberFormat="1" applyFont="1" applyFill="1" applyBorder="1" applyAlignment="1">
      <alignment horizontal="left"/>
    </xf>
    <xf numFmtId="171" fontId="33" fillId="0" borderId="0" xfId="0" applyNumberFormat="1" applyFont="1" applyBorder="1" applyAlignment="1">
      <alignment horizontal="right"/>
    </xf>
    <xf numFmtId="171" fontId="33" fillId="0" borderId="0" xfId="0" applyNumberFormat="1" applyFont="1" applyBorder="1"/>
    <xf numFmtId="171" fontId="33" fillId="0" borderId="0" xfId="31" applyNumberFormat="1" applyFont="1" applyFill="1" applyBorder="1" applyAlignment="1">
      <alignment horizontal="right"/>
    </xf>
    <xf numFmtId="171" fontId="33" fillId="12" borderId="0" xfId="0" applyNumberFormat="1" applyFont="1" applyFill="1" applyBorder="1"/>
    <xf numFmtId="171" fontId="33" fillId="12" borderId="0" xfId="31" applyNumberFormat="1" applyFont="1" applyFill="1" applyBorder="1" applyAlignment="1">
      <alignment horizontal="right"/>
    </xf>
    <xf numFmtId="171" fontId="54" fillId="12" borderId="0" xfId="31" applyNumberFormat="1" applyFont="1" applyFill="1" applyBorder="1" applyAlignment="1">
      <alignment horizontal="right"/>
    </xf>
    <xf numFmtId="171" fontId="33" fillId="12" borderId="0" xfId="31" applyNumberFormat="1" applyFont="1" applyFill="1" applyBorder="1"/>
    <xf numFmtId="171" fontId="33" fillId="12" borderId="0" xfId="31" applyNumberFormat="1" applyFont="1" applyFill="1" applyBorder="1" applyAlignment="1">
      <alignment horizontal="right" vertical="center"/>
    </xf>
    <xf numFmtId="170" fontId="33" fillId="12" borderId="0" xfId="0" applyNumberFormat="1" applyFont="1" applyFill="1" applyBorder="1" applyAlignment="1">
      <alignment horizontal="right" vertical="center"/>
    </xf>
    <xf numFmtId="0" fontId="33" fillId="12" borderId="0" xfId="0" applyFont="1" applyFill="1" applyBorder="1"/>
    <xf numFmtId="171" fontId="44" fillId="0" borderId="0" xfId="0" applyNumberFormat="1" applyFont="1" applyBorder="1" applyAlignment="1">
      <alignment horizontal="right"/>
    </xf>
    <xf numFmtId="171" fontId="44" fillId="0" borderId="0" xfId="0" applyNumberFormat="1" applyFont="1" applyBorder="1"/>
    <xf numFmtId="171" fontId="44" fillId="0" borderId="0" xfId="31" applyNumberFormat="1" applyFont="1" applyFill="1" applyBorder="1" applyAlignment="1">
      <alignment horizontal="right"/>
    </xf>
    <xf numFmtId="0" fontId="33" fillId="0" borderId="0" xfId="0" applyFont="1" applyFill="1" applyBorder="1" applyAlignment="1">
      <alignment horizontal="center"/>
    </xf>
    <xf numFmtId="2" fontId="33" fillId="0" borderId="0" xfId="0" applyNumberFormat="1" applyFont="1" applyFill="1" applyBorder="1" applyAlignment="1">
      <alignment horizontal="left"/>
    </xf>
    <xf numFmtId="171" fontId="33" fillId="0" borderId="0" xfId="0" applyNumberFormat="1" applyFont="1" applyFill="1" applyBorder="1" applyAlignment="1">
      <alignment horizontal="right"/>
    </xf>
    <xf numFmtId="171" fontId="33" fillId="0" borderId="0" xfId="0" applyNumberFormat="1" applyFont="1" applyFill="1" applyBorder="1"/>
    <xf numFmtId="171" fontId="54" fillId="0" borderId="0" xfId="31" applyNumberFormat="1" applyFont="1" applyFill="1" applyBorder="1" applyAlignment="1">
      <alignment horizontal="right"/>
    </xf>
    <xf numFmtId="171" fontId="33" fillId="0" borderId="0" xfId="31" applyNumberFormat="1" applyFont="1" applyFill="1" applyBorder="1"/>
    <xf numFmtId="171" fontId="33" fillId="0" borderId="0" xfId="31" applyNumberFormat="1" applyFont="1" applyFill="1" applyBorder="1" applyAlignment="1">
      <alignment horizontal="right" vertical="center"/>
    </xf>
    <xf numFmtId="0" fontId="33" fillId="0" borderId="0" xfId="0" applyFont="1" applyFill="1" applyBorder="1"/>
    <xf numFmtId="0" fontId="32" fillId="12" borderId="0" xfId="0" applyFont="1" applyFill="1" applyBorder="1" applyAlignment="1">
      <alignment horizontal="center"/>
    </xf>
    <xf numFmtId="2" fontId="32" fillId="12" borderId="0" xfId="0" applyNumberFormat="1" applyFont="1" applyFill="1" applyBorder="1" applyAlignment="1">
      <alignment horizontal="left"/>
    </xf>
    <xf numFmtId="171" fontId="32" fillId="0" borderId="0" xfId="0" applyNumberFormat="1" applyFont="1" applyBorder="1" applyAlignment="1">
      <alignment horizontal="right"/>
    </xf>
    <xf numFmtId="171" fontId="32" fillId="0" borderId="0" xfId="0" applyNumberFormat="1" applyFont="1" applyBorder="1"/>
    <xf numFmtId="171" fontId="32" fillId="12" borderId="0" xfId="0" applyNumberFormat="1" applyFont="1" applyFill="1" applyBorder="1"/>
    <xf numFmtId="171" fontId="73" fillId="12" borderId="0" xfId="31" applyNumberFormat="1" applyFont="1" applyFill="1" applyBorder="1" applyAlignment="1">
      <alignment horizontal="right"/>
    </xf>
    <xf numFmtId="171" fontId="32" fillId="12" borderId="0" xfId="31" applyNumberFormat="1" applyFont="1" applyFill="1" applyBorder="1" applyAlignment="1">
      <alignment horizontal="right"/>
    </xf>
    <xf numFmtId="171" fontId="32" fillId="12" borderId="0" xfId="31" applyNumberFormat="1" applyFont="1" applyFill="1" applyBorder="1" applyAlignment="1">
      <alignment horizontal="right" vertical="center"/>
    </xf>
    <xf numFmtId="0" fontId="32" fillId="12" borderId="0" xfId="0" applyFont="1" applyFill="1" applyBorder="1"/>
    <xf numFmtId="2" fontId="73" fillId="12" borderId="0" xfId="0" applyNumberFormat="1" applyFont="1" applyFill="1" applyBorder="1"/>
    <xf numFmtId="171" fontId="32" fillId="0" borderId="0" xfId="31" applyNumberFormat="1" applyFont="1" applyFill="1" applyBorder="1" applyAlignment="1">
      <alignment horizontal="right"/>
    </xf>
    <xf numFmtId="171" fontId="32" fillId="12" borderId="0" xfId="31" applyNumberFormat="1" applyFont="1" applyFill="1" applyBorder="1"/>
    <xf numFmtId="43" fontId="4" fillId="0" borderId="0" xfId="0" applyNumberFormat="1" applyFont="1" applyFill="1"/>
    <xf numFmtId="0" fontId="0" fillId="0" borderId="0" xfId="0" applyFill="1" applyBorder="1"/>
    <xf numFmtId="0" fontId="74" fillId="0" borderId="0" xfId="0" applyFont="1" applyFill="1" applyBorder="1" applyAlignment="1">
      <alignment horizontal="right" vertical="center" wrapText="1"/>
    </xf>
    <xf numFmtId="43" fontId="0" fillId="0" borderId="0" xfId="31" applyFont="1" applyFill="1"/>
    <xf numFmtId="1" fontId="53" fillId="0" borderId="0" xfId="86" applyNumberFormat="1" applyFont="1" applyAlignment="1">
      <alignment horizontal="center"/>
    </xf>
    <xf numFmtId="4" fontId="53" fillId="0" borderId="0" xfId="86" applyNumberFormat="1" applyFont="1"/>
    <xf numFmtId="49" fontId="73" fillId="0" borderId="0" xfId="86" applyNumberFormat="1" applyFont="1"/>
    <xf numFmtId="1" fontId="73" fillId="0" borderId="0" xfId="86" applyNumberFormat="1" applyFont="1"/>
    <xf numFmtId="2" fontId="73" fillId="0" borderId="0" xfId="86" applyNumberFormat="1" applyFont="1"/>
    <xf numFmtId="4" fontId="73" fillId="0" borderId="0" xfId="86" applyNumberFormat="1" applyFont="1"/>
    <xf numFmtId="0" fontId="32" fillId="0" borderId="0" xfId="86" applyFont="1"/>
    <xf numFmtId="43" fontId="67" fillId="0" borderId="0" xfId="31" applyFont="1"/>
    <xf numFmtId="43" fontId="24" fillId="16" borderId="0" xfId="31" applyFont="1" applyFill="1"/>
    <xf numFmtId="1" fontId="6" fillId="0" borderId="0" xfId="86" applyNumberFormat="1" applyFont="1" applyAlignment="1">
      <alignment horizontal="center"/>
    </xf>
    <xf numFmtId="1" fontId="67" fillId="0" borderId="0" xfId="86" applyNumberFormat="1" applyFont="1" applyAlignment="1">
      <alignment horizontal="center"/>
    </xf>
    <xf numFmtId="1" fontId="54" fillId="0" borderId="0" xfId="86" applyNumberFormat="1" applyFont="1" applyAlignment="1">
      <alignment horizontal="center"/>
    </xf>
    <xf numFmtId="1" fontId="73" fillId="0" borderId="0" xfId="86" applyNumberFormat="1" applyFont="1" applyAlignment="1">
      <alignment horizontal="center"/>
    </xf>
    <xf numFmtId="1" fontId="54" fillId="0" borderId="0" xfId="86" applyNumberFormat="1" applyFont="1" applyFill="1" applyAlignment="1">
      <alignment horizontal="center"/>
    </xf>
    <xf numFmtId="43" fontId="73" fillId="0" borderId="0" xfId="31" applyFont="1"/>
    <xf numFmtId="49" fontId="67" fillId="0" borderId="0" xfId="86" applyNumberFormat="1" applyFont="1" applyFill="1"/>
    <xf numFmtId="1" fontId="67" fillId="0" borderId="0" xfId="86" applyNumberFormat="1" applyFont="1" applyFill="1"/>
    <xf numFmtId="2" fontId="67" fillId="0" borderId="0" xfId="86" applyNumberFormat="1" applyFont="1" applyFill="1"/>
    <xf numFmtId="4" fontId="67" fillId="0" borderId="0" xfId="86" applyNumberFormat="1" applyFont="1" applyFill="1"/>
    <xf numFmtId="43" fontId="67" fillId="0" borderId="0" xfId="31" applyFont="1" applyFill="1"/>
    <xf numFmtId="1" fontId="67" fillId="0" borderId="0" xfId="86" applyNumberFormat="1" applyFont="1" applyFill="1" applyAlignment="1">
      <alignment horizontal="center"/>
    </xf>
    <xf numFmtId="49" fontId="73" fillId="0" borderId="0" xfId="86" applyNumberFormat="1" applyFont="1" applyFill="1"/>
    <xf numFmtId="1" fontId="73" fillId="0" borderId="0" xfId="86" applyNumberFormat="1" applyFont="1" applyFill="1"/>
    <xf numFmtId="2" fontId="73" fillId="0" borderId="0" xfId="86" applyNumberFormat="1" applyFont="1" applyFill="1"/>
    <xf numFmtId="4" fontId="73" fillId="0" borderId="0" xfId="86" applyNumberFormat="1" applyFont="1" applyFill="1"/>
    <xf numFmtId="1" fontId="73" fillId="0" borderId="0" xfId="86" applyNumberFormat="1" applyFont="1" applyFill="1" applyAlignment="1">
      <alignment horizontal="center"/>
    </xf>
    <xf numFmtId="0" fontId="32" fillId="0" borderId="0" xfId="86" applyFont="1" applyFill="1"/>
    <xf numFmtId="43" fontId="73" fillId="0" borderId="0" xfId="31" applyFont="1" applyFill="1"/>
    <xf numFmtId="43" fontId="45" fillId="0" borderId="0" xfId="31" applyFont="1"/>
    <xf numFmtId="49" fontId="62" fillId="0" borderId="0" xfId="86" applyNumberFormat="1" applyFont="1" applyAlignment="1">
      <alignment horizontal="center"/>
    </xf>
    <xf numFmtId="4" fontId="53" fillId="17" borderId="23" xfId="86" applyNumberFormat="1" applyFont="1" applyFill="1" applyBorder="1"/>
    <xf numFmtId="4" fontId="53" fillId="17" borderId="3" xfId="86" applyNumberFormat="1" applyFont="1" applyFill="1" applyBorder="1"/>
    <xf numFmtId="4" fontId="53" fillId="17" borderId="24" xfId="86" applyNumberFormat="1" applyFont="1" applyFill="1" applyBorder="1"/>
    <xf numFmtId="0" fontId="18" fillId="0" borderId="25" xfId="86" applyBorder="1"/>
    <xf numFmtId="0" fontId="18" fillId="0" borderId="26" xfId="86" applyBorder="1"/>
    <xf numFmtId="0" fontId="53" fillId="0" borderId="0" xfId="86" applyFont="1" applyAlignment="1">
      <alignment horizontal="right"/>
    </xf>
    <xf numFmtId="0" fontId="74" fillId="0" borderId="0" xfId="86" applyFont="1"/>
    <xf numFmtId="0" fontId="53" fillId="2" borderId="25" xfId="86" applyFont="1" applyFill="1" applyBorder="1" applyAlignment="1">
      <alignment horizontal="right"/>
    </xf>
    <xf numFmtId="4" fontId="53" fillId="2" borderId="26" xfId="86" applyNumberFormat="1" applyFont="1" applyFill="1" applyBorder="1"/>
    <xf numFmtId="0" fontId="53" fillId="0" borderId="25" xfId="86" applyFont="1" applyBorder="1" applyAlignment="1">
      <alignment horizontal="right"/>
    </xf>
    <xf numFmtId="4" fontId="53" fillId="0" borderId="26" xfId="86" applyNumberFormat="1" applyFont="1" applyBorder="1"/>
    <xf numFmtId="4" fontId="53" fillId="17" borderId="0" xfId="86" applyNumberFormat="1" applyFont="1" applyFill="1"/>
    <xf numFmtId="0" fontId="53" fillId="17" borderId="25" xfId="86" applyFont="1" applyFill="1" applyBorder="1" applyAlignment="1">
      <alignment horizontal="right"/>
    </xf>
    <xf numFmtId="4" fontId="53" fillId="17" borderId="26" xfId="86" applyNumberFormat="1" applyFont="1" applyFill="1" applyBorder="1"/>
    <xf numFmtId="10" fontId="53" fillId="17" borderId="27" xfId="86" applyNumberFormat="1" applyFont="1" applyFill="1" applyBorder="1" applyAlignment="1">
      <alignment horizontal="right"/>
    </xf>
    <xf numFmtId="43" fontId="53" fillId="17" borderId="5" xfId="130" applyFont="1" applyFill="1" applyBorder="1"/>
    <xf numFmtId="0" fontId="18" fillId="17" borderId="5" xfId="86" applyFill="1" applyBorder="1"/>
    <xf numFmtId="4" fontId="53" fillId="17" borderId="28" xfId="86" applyNumberFormat="1" applyFont="1" applyFill="1" applyBorder="1"/>
    <xf numFmtId="43" fontId="18" fillId="0" borderId="0" xfId="86" applyNumberFormat="1"/>
    <xf numFmtId="2" fontId="42" fillId="0" borderId="0" xfId="86" applyNumberFormat="1" applyFont="1" applyAlignment="1">
      <alignment horizontal="center"/>
    </xf>
    <xf numFmtId="49" fontId="72" fillId="0" borderId="0" xfId="86" applyNumberFormat="1" applyFont="1" applyAlignment="1">
      <alignment horizontal="center"/>
    </xf>
    <xf numFmtId="49" fontId="6" fillId="16" borderId="0" xfId="86" applyNumberFormat="1" applyFont="1" applyFill="1"/>
    <xf numFmtId="1" fontId="6" fillId="16" borderId="0" xfId="86" applyNumberFormat="1" applyFont="1" applyFill="1"/>
    <xf numFmtId="2" fontId="6" fillId="16" borderId="0" xfId="86" applyNumberFormat="1" applyFont="1" applyFill="1"/>
    <xf numFmtId="49" fontId="62" fillId="16" borderId="0" xfId="86" applyNumberFormat="1" applyFont="1" applyFill="1" applyAlignment="1">
      <alignment horizontal="center"/>
    </xf>
    <xf numFmtId="4" fontId="6" fillId="16" borderId="0" xfId="86" applyNumberFormat="1" applyFont="1" applyFill="1"/>
    <xf numFmtId="49" fontId="69" fillId="0" borderId="0" xfId="86" applyNumberFormat="1" applyFont="1" applyAlignment="1">
      <alignment horizontal="center"/>
    </xf>
    <xf numFmtId="43" fontId="29" fillId="16" borderId="0" xfId="31" applyFont="1" applyFill="1"/>
    <xf numFmtId="43" fontId="0" fillId="16" borderId="0" xfId="0" applyNumberFormat="1" applyFill="1"/>
    <xf numFmtId="43" fontId="6" fillId="0" borderId="0" xfId="130" applyFont="1"/>
    <xf numFmtId="49" fontId="6" fillId="2" borderId="0" xfId="86" applyNumberFormat="1" applyFont="1" applyFill="1"/>
    <xf numFmtId="1" fontId="6" fillId="2" borderId="0" xfId="86" applyNumberFormat="1" applyFont="1" applyFill="1"/>
    <xf numFmtId="2" fontId="6" fillId="2" borderId="0" xfId="86" applyNumberFormat="1" applyFont="1" applyFill="1"/>
    <xf numFmtId="4" fontId="6" fillId="2" borderId="0" xfId="86" applyNumberFormat="1" applyFont="1" applyFill="1"/>
    <xf numFmtId="43" fontId="6" fillId="2" borderId="0" xfId="130" applyFont="1" applyFill="1"/>
    <xf numFmtId="1" fontId="62" fillId="2" borderId="0" xfId="86" applyNumberFormat="1" applyFont="1" applyFill="1" applyAlignment="1">
      <alignment horizontal="center"/>
    </xf>
    <xf numFmtId="1" fontId="69" fillId="0" borderId="0" xfId="86" applyNumberFormat="1" applyFont="1" applyAlignment="1">
      <alignment horizontal="center"/>
    </xf>
    <xf numFmtId="49" fontId="69" fillId="0" borderId="0" xfId="86" applyNumberFormat="1" applyFont="1"/>
    <xf numFmtId="1" fontId="69" fillId="0" borderId="0" xfId="86" applyNumberFormat="1" applyFont="1"/>
    <xf numFmtId="2" fontId="69" fillId="0" borderId="0" xfId="86" applyNumberFormat="1" applyFont="1"/>
    <xf numFmtId="4" fontId="69" fillId="0" borderId="0" xfId="86" applyNumberFormat="1" applyFont="1"/>
    <xf numFmtId="43" fontId="69" fillId="0" borderId="0" xfId="130" applyFont="1"/>
    <xf numFmtId="0" fontId="25" fillId="0" borderId="0" xfId="86" applyFont="1"/>
    <xf numFmtId="43" fontId="50" fillId="0" borderId="0" xfId="130" applyFont="1"/>
    <xf numFmtId="43" fontId="45" fillId="0" borderId="0" xfId="130" applyFont="1"/>
    <xf numFmtId="171" fontId="10" fillId="0" borderId="0" xfId="31" applyNumberFormat="1" applyFont="1" applyFill="1" applyBorder="1" applyAlignment="1">
      <alignment horizontal="center" vertical="center"/>
    </xf>
    <xf numFmtId="171" fontId="4" fillId="0" borderId="0" xfId="227" applyNumberFormat="1" applyFont="1" applyFill="1" applyBorder="1"/>
    <xf numFmtId="171" fontId="24" fillId="0" borderId="0" xfId="0" applyNumberFormat="1" applyFont="1" applyBorder="1" applyAlignment="1">
      <alignment horizontal="right"/>
    </xf>
    <xf numFmtId="171" fontId="8" fillId="0" borderId="0" xfId="31" applyNumberFormat="1" applyFont="1" applyFill="1" applyBorder="1" applyAlignment="1">
      <alignment vertical="center"/>
    </xf>
    <xf numFmtId="0" fontId="8" fillId="2" borderId="0" xfId="0" applyFont="1" applyFill="1" applyBorder="1" applyAlignment="1">
      <alignment horizontal="center"/>
    </xf>
    <xf numFmtId="171" fontId="8" fillId="2" borderId="0" xfId="0" applyNumberFormat="1" applyFont="1" applyFill="1" applyBorder="1" applyAlignment="1">
      <alignment horizontal="right"/>
    </xf>
    <xf numFmtId="171" fontId="8" fillId="2" borderId="0" xfId="0" applyNumberFormat="1" applyFont="1" applyFill="1" applyBorder="1"/>
    <xf numFmtId="171" fontId="8" fillId="2" borderId="0" xfId="31" applyNumberFormat="1" applyFont="1" applyFill="1" applyBorder="1"/>
    <xf numFmtId="171" fontId="8" fillId="2" borderId="0" xfId="31" applyNumberFormat="1" applyFont="1" applyFill="1" applyBorder="1" applyAlignment="1">
      <alignment horizontal="right"/>
    </xf>
    <xf numFmtId="2" fontId="8" fillId="2" borderId="0" xfId="0" applyNumberFormat="1" applyFont="1" applyFill="1" applyBorder="1" applyAlignment="1">
      <alignment horizontal="left"/>
    </xf>
    <xf numFmtId="0" fontId="4" fillId="18" borderId="0" xfId="0" applyFont="1" applyFill="1" applyBorder="1" applyAlignment="1">
      <alignment horizontal="center"/>
    </xf>
    <xf numFmtId="2" fontId="4" fillId="18" borderId="0" xfId="0" applyNumberFormat="1" applyFont="1" applyFill="1" applyBorder="1" applyAlignment="1">
      <alignment horizontal="left"/>
    </xf>
    <xf numFmtId="171" fontId="4" fillId="18" borderId="0" xfId="0" applyNumberFormat="1" applyFont="1" applyFill="1" applyBorder="1" applyAlignment="1">
      <alignment horizontal="right"/>
    </xf>
    <xf numFmtId="171" fontId="4" fillId="18" borderId="0" xfId="0" applyNumberFormat="1" applyFont="1" applyFill="1" applyBorder="1"/>
    <xf numFmtId="171" fontId="4" fillId="18" borderId="0" xfId="31" applyNumberFormat="1" applyFont="1" applyFill="1" applyBorder="1" applyAlignment="1">
      <alignment horizontal="right"/>
    </xf>
    <xf numFmtId="171" fontId="4" fillId="18" borderId="0" xfId="31" applyNumberFormat="1" applyFont="1" applyFill="1" applyBorder="1" applyAlignment="1">
      <alignment horizontal="right" vertical="center"/>
    </xf>
    <xf numFmtId="0" fontId="25" fillId="12" borderId="0" xfId="0" applyFont="1" applyFill="1" applyBorder="1"/>
    <xf numFmtId="0" fontId="4" fillId="18" borderId="0" xfId="0" applyFont="1" applyFill="1"/>
    <xf numFmtId="0" fontId="25" fillId="18" borderId="0" xfId="0" applyFont="1" applyFill="1" applyBorder="1" applyAlignment="1">
      <alignment horizontal="center"/>
    </xf>
    <xf numFmtId="0" fontId="25" fillId="18" borderId="0" xfId="0" applyFont="1" applyFill="1"/>
    <xf numFmtId="171" fontId="25" fillId="18" borderId="0" xfId="0" applyNumberFormat="1" applyFont="1" applyFill="1" applyBorder="1" applyAlignment="1">
      <alignment horizontal="right"/>
    </xf>
    <xf numFmtId="0" fontId="25" fillId="12" borderId="0" xfId="0" applyFont="1" applyFill="1" applyBorder="1" applyAlignment="1">
      <alignment horizontal="center"/>
    </xf>
    <xf numFmtId="171" fontId="25" fillId="0" borderId="0" xfId="0" applyNumberFormat="1" applyFont="1" applyBorder="1" applyAlignment="1">
      <alignment horizontal="right"/>
    </xf>
    <xf numFmtId="171" fontId="25" fillId="0" borderId="0" xfId="0" applyNumberFormat="1" applyFont="1" applyBorder="1"/>
    <xf numFmtId="171" fontId="69" fillId="0" borderId="0" xfId="31" applyNumberFormat="1" applyFont="1" applyFill="1" applyBorder="1" applyAlignment="1">
      <alignment horizontal="right"/>
    </xf>
    <xf numFmtId="171" fontId="25" fillId="0" borderId="0" xfId="31" applyNumberFormat="1" applyFont="1" applyFill="1" applyBorder="1" applyAlignment="1">
      <alignment horizontal="right"/>
    </xf>
    <xf numFmtId="171" fontId="25" fillId="0" borderId="0" xfId="31" applyNumberFormat="1" applyFont="1" applyFill="1" applyBorder="1"/>
    <xf numFmtId="171" fontId="25" fillId="0" borderId="0" xfId="31" applyNumberFormat="1" applyFont="1" applyFill="1" applyBorder="1" applyAlignment="1">
      <alignment horizontal="right" vertical="center"/>
    </xf>
    <xf numFmtId="171" fontId="45" fillId="0" borderId="0" xfId="31" applyNumberFormat="1" applyFont="1" applyFill="1" applyBorder="1" applyAlignment="1">
      <alignment horizontal="right"/>
    </xf>
    <xf numFmtId="171" fontId="44" fillId="0" borderId="0" xfId="31" applyNumberFormat="1" applyFont="1" applyFill="1" applyBorder="1" applyAlignment="1">
      <alignment horizontal="right" vertical="center"/>
    </xf>
    <xf numFmtId="171" fontId="12" fillId="0" borderId="0" xfId="0" applyNumberFormat="1" applyFont="1" applyBorder="1" applyAlignment="1">
      <alignment horizontal="right"/>
    </xf>
    <xf numFmtId="171" fontId="12" fillId="0" borderId="0" xfId="0" applyNumberFormat="1" applyFont="1" applyBorder="1"/>
    <xf numFmtId="171" fontId="12" fillId="0" borderId="0" xfId="31" applyNumberFormat="1" applyFont="1" applyFill="1" applyBorder="1" applyAlignment="1">
      <alignment horizontal="right"/>
    </xf>
    <xf numFmtId="171" fontId="50" fillId="0" borderId="0" xfId="31" applyNumberFormat="1" applyFont="1" applyFill="1" applyBorder="1" applyAlignment="1">
      <alignment horizontal="right"/>
    </xf>
    <xf numFmtId="49" fontId="45" fillId="12" borderId="0" xfId="0" applyNumberFormat="1" applyFont="1" applyFill="1" applyBorder="1"/>
    <xf numFmtId="171" fontId="12" fillId="0" borderId="0" xfId="31" applyNumberFormat="1" applyFont="1" applyFill="1" applyBorder="1"/>
    <xf numFmtId="2" fontId="69" fillId="12" borderId="0" xfId="0" applyNumberFormat="1" applyFont="1" applyFill="1" applyBorder="1"/>
    <xf numFmtId="4" fontId="53" fillId="0" borderId="0" xfId="86" applyNumberFormat="1" applyFont="1" applyAlignment="1">
      <alignment horizontal="center"/>
    </xf>
    <xf numFmtId="4" fontId="6" fillId="0" borderId="0" xfId="86" applyNumberFormat="1" applyFont="1" applyAlignment="1">
      <alignment horizontal="center"/>
    </xf>
    <xf numFmtId="49" fontId="68" fillId="2" borderId="0" xfId="86" applyNumberFormat="1" applyFont="1" applyFill="1"/>
    <xf numFmtId="1" fontId="68" fillId="2" borderId="0" xfId="86" applyNumberFormat="1" applyFont="1" applyFill="1"/>
    <xf numFmtId="4" fontId="68" fillId="2" borderId="0" xfId="86" applyNumberFormat="1" applyFont="1" applyFill="1"/>
    <xf numFmtId="4" fontId="68" fillId="2" borderId="0" xfId="86" applyNumberFormat="1" applyFont="1" applyFill="1" applyAlignment="1">
      <alignment horizontal="center"/>
    </xf>
    <xf numFmtId="9" fontId="42" fillId="0" borderId="0" xfId="86" applyNumberFormat="1" applyFont="1"/>
    <xf numFmtId="49" fontId="6" fillId="18" borderId="0" xfId="86" applyNumberFormat="1" applyFont="1" applyFill="1"/>
    <xf numFmtId="1" fontId="6" fillId="18" borderId="0" xfId="86" applyNumberFormat="1" applyFont="1" applyFill="1"/>
    <xf numFmtId="2" fontId="6" fillId="18" borderId="0" xfId="86" applyNumberFormat="1" applyFont="1" applyFill="1"/>
    <xf numFmtId="4" fontId="6" fillId="18" borderId="0" xfId="86" applyNumberFormat="1" applyFont="1" applyFill="1"/>
    <xf numFmtId="4" fontId="6" fillId="18" borderId="0" xfId="86" applyNumberFormat="1" applyFont="1" applyFill="1" applyAlignment="1">
      <alignment horizontal="center"/>
    </xf>
    <xf numFmtId="49" fontId="69" fillId="18" borderId="0" xfId="86" applyNumberFormat="1" applyFont="1" applyFill="1"/>
    <xf numFmtId="1" fontId="69" fillId="18" borderId="0" xfId="86" applyNumberFormat="1" applyFont="1" applyFill="1"/>
    <xf numFmtId="2" fontId="69" fillId="18" borderId="0" xfId="86" applyNumberFormat="1" applyFont="1" applyFill="1"/>
    <xf numFmtId="4" fontId="69" fillId="18" borderId="0" xfId="86" applyNumberFormat="1" applyFont="1" applyFill="1"/>
    <xf numFmtId="4" fontId="69" fillId="18" borderId="0" xfId="86" applyNumberFormat="1" applyFont="1" applyFill="1" applyAlignment="1">
      <alignment horizontal="center"/>
    </xf>
    <xf numFmtId="2" fontId="18" fillId="0" borderId="0" xfId="86" applyNumberFormat="1" applyAlignment="1">
      <alignment horizontal="center"/>
    </xf>
    <xf numFmtId="4" fontId="69" fillId="0" borderId="0" xfId="86" applyNumberFormat="1" applyFont="1" applyAlignment="1">
      <alignment horizontal="center"/>
    </xf>
    <xf numFmtId="4" fontId="6" fillId="0" borderId="0" xfId="86" applyNumberFormat="1" applyFont="1" applyFill="1" applyAlignment="1">
      <alignment horizontal="center"/>
    </xf>
    <xf numFmtId="4" fontId="68" fillId="0" borderId="0" xfId="86" applyNumberFormat="1" applyFont="1" applyFill="1"/>
    <xf numFmtId="49" fontId="68" fillId="0" borderId="0" xfId="86" applyNumberFormat="1" applyFont="1" applyFill="1"/>
    <xf numFmtId="1" fontId="68" fillId="0" borderId="0" xfId="86" applyNumberFormat="1" applyFont="1" applyFill="1"/>
    <xf numFmtId="0" fontId="7" fillId="0" borderId="0" xfId="86" applyFont="1" applyFill="1"/>
    <xf numFmtId="49" fontId="8" fillId="10" borderId="0" xfId="0" applyNumberFormat="1" applyFont="1" applyFill="1"/>
    <xf numFmtId="43" fontId="8" fillId="10" borderId="0" xfId="31" applyFont="1" applyFill="1" applyAlignment="1">
      <alignment horizontal="center"/>
    </xf>
    <xf numFmtId="2" fontId="8" fillId="10" borderId="0" xfId="0" applyNumberFormat="1" applyFont="1" applyFill="1"/>
    <xf numFmtId="0" fontId="8" fillId="10" borderId="1" xfId="0" applyFont="1" applyFill="1" applyBorder="1"/>
    <xf numFmtId="43" fontId="1" fillId="0" borderId="0" xfId="31" applyFont="1" applyFill="1"/>
    <xf numFmtId="43" fontId="27" fillId="0" borderId="0" xfId="31" applyFont="1" applyFill="1"/>
    <xf numFmtId="43" fontId="0" fillId="0" borderId="0" xfId="130" applyFont="1"/>
    <xf numFmtId="43" fontId="67" fillId="16" borderId="0" xfId="31" applyFont="1" applyFill="1"/>
    <xf numFmtId="1" fontId="62" fillId="16" borderId="0" xfId="86" applyNumberFormat="1" applyFont="1" applyFill="1" applyAlignment="1">
      <alignment horizontal="center"/>
    </xf>
    <xf numFmtId="0" fontId="4" fillId="16" borderId="0" xfId="0" applyFont="1" applyFill="1" applyBorder="1" applyAlignment="1">
      <alignment horizontal="center"/>
    </xf>
    <xf numFmtId="171" fontId="4" fillId="16" borderId="0" xfId="0" applyNumberFormat="1" applyFont="1" applyFill="1" applyBorder="1" applyAlignment="1">
      <alignment horizontal="right"/>
    </xf>
    <xf numFmtId="171" fontId="4" fillId="16" borderId="0" xfId="0" applyNumberFormat="1" applyFont="1" applyFill="1" applyBorder="1"/>
    <xf numFmtId="171" fontId="4" fillId="16" borderId="0" xfId="31" applyNumberFormat="1" applyFont="1" applyFill="1" applyBorder="1" applyAlignment="1">
      <alignment horizontal="right"/>
    </xf>
    <xf numFmtId="171" fontId="4" fillId="16" borderId="0" xfId="31" applyNumberFormat="1" applyFont="1" applyFill="1" applyBorder="1" applyAlignment="1">
      <alignment horizontal="right" vertical="center"/>
    </xf>
    <xf numFmtId="171" fontId="24" fillId="16" borderId="0" xfId="31" applyNumberFormat="1" applyFont="1" applyFill="1" applyBorder="1" applyAlignment="1">
      <alignment horizontal="right"/>
    </xf>
    <xf numFmtId="171" fontId="4" fillId="16" borderId="0" xfId="31" applyNumberFormat="1" applyFont="1" applyFill="1" applyBorder="1"/>
    <xf numFmtId="0" fontId="4" fillId="16" borderId="0" xfId="0" applyFont="1" applyFill="1" applyBorder="1"/>
    <xf numFmtId="2" fontId="4" fillId="16" borderId="0" xfId="0" applyNumberFormat="1" applyFont="1" applyFill="1" applyBorder="1" applyAlignment="1">
      <alignment horizontal="left"/>
    </xf>
    <xf numFmtId="1" fontId="24" fillId="0" borderId="0" xfId="86" applyNumberFormat="1" applyFont="1" applyAlignment="1">
      <alignment horizontal="center"/>
    </xf>
    <xf numFmtId="1" fontId="67" fillId="16" borderId="0" xfId="86" applyNumberFormat="1" applyFont="1" applyFill="1" applyBorder="1" applyAlignment="1">
      <alignment horizontal="center"/>
    </xf>
    <xf numFmtId="2" fontId="67" fillId="16" borderId="0" xfId="86" applyNumberFormat="1" applyFont="1" applyFill="1" applyBorder="1"/>
    <xf numFmtId="171" fontId="9" fillId="0" borderId="0" xfId="0" applyNumberFormat="1" applyFont="1" applyFill="1" applyBorder="1" applyAlignment="1">
      <alignment horizontal="center" vertical="center"/>
    </xf>
    <xf numFmtId="171" fontId="9" fillId="0" borderId="0" xfId="0" applyNumberFormat="1" applyFont="1" applyFill="1" applyBorder="1" applyAlignment="1">
      <alignment horizontal="center" vertical="center" wrapText="1"/>
    </xf>
    <xf numFmtId="171" fontId="47" fillId="0" borderId="0" xfId="0" applyNumberFormat="1" applyFont="1" applyFill="1" applyBorder="1" applyAlignment="1">
      <alignment horizontal="center" vertical="center" wrapText="1"/>
    </xf>
    <xf numFmtId="171" fontId="4" fillId="0" borderId="0" xfId="0" applyNumberFormat="1" applyFont="1" applyFill="1" applyBorder="1" applyAlignment="1">
      <alignment horizontal="right"/>
    </xf>
    <xf numFmtId="44" fontId="4" fillId="0" borderId="0" xfId="31" applyNumberFormat="1" applyFont="1" applyFill="1" applyBorder="1" applyAlignment="1">
      <alignment horizontal="right"/>
    </xf>
    <xf numFmtId="171" fontId="24" fillId="0" borderId="0" xfId="0" applyNumberFormat="1" applyFont="1" applyFill="1" applyBorder="1" applyAlignment="1">
      <alignment horizontal="right"/>
    </xf>
    <xf numFmtId="0" fontId="8" fillId="0" borderId="0" xfId="0" applyFont="1" applyFill="1" applyBorder="1" applyAlignment="1">
      <alignment horizontal="center" vertical="center"/>
    </xf>
    <xf numFmtId="171" fontId="8" fillId="0" borderId="0" xfId="0" applyNumberFormat="1" applyFont="1" applyFill="1" applyBorder="1" applyAlignment="1">
      <alignment horizontal="right" vertical="center"/>
    </xf>
    <xf numFmtId="171" fontId="8" fillId="0" borderId="0" xfId="0" applyNumberFormat="1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171" fontId="8" fillId="0" borderId="0" xfId="0" applyNumberFormat="1" applyFont="1" applyFill="1" applyBorder="1" applyAlignment="1">
      <alignment horizontal="center"/>
    </xf>
    <xf numFmtId="171" fontId="4" fillId="0" borderId="0" xfId="0" applyNumberFormat="1" applyFont="1" applyFill="1" applyBorder="1" applyAlignment="1">
      <alignment horizontal="center" vertical="center"/>
    </xf>
    <xf numFmtId="171" fontId="4" fillId="0" borderId="0" xfId="0" applyNumberFormat="1" applyFont="1" applyFill="1" applyBorder="1" applyAlignment="1">
      <alignment horizontal="center"/>
    </xf>
    <xf numFmtId="0" fontId="8" fillId="0" borderId="0" xfId="0" applyFont="1" applyFill="1" applyBorder="1"/>
    <xf numFmtId="2" fontId="8" fillId="0" borderId="0" xfId="0" applyNumberFormat="1" applyFont="1" applyFill="1" applyBorder="1"/>
    <xf numFmtId="171" fontId="8" fillId="0" borderId="0" xfId="31" applyNumberFormat="1" applyFont="1" applyFill="1" applyBorder="1" applyAlignment="1">
      <alignment horizontal="right"/>
    </xf>
    <xf numFmtId="171" fontId="8" fillId="0" borderId="0" xfId="31" applyNumberFormat="1" applyFont="1" applyFill="1" applyBorder="1"/>
    <xf numFmtId="171" fontId="8" fillId="0" borderId="0" xfId="0" applyNumberFormat="1" applyFont="1" applyFill="1" applyBorder="1"/>
    <xf numFmtId="170" fontId="33" fillId="0" borderId="0" xfId="0" applyNumberFormat="1" applyFont="1" applyFill="1" applyBorder="1" applyAlignment="1">
      <alignment horizontal="right" vertical="center"/>
    </xf>
    <xf numFmtId="2" fontId="33" fillId="0" borderId="0" xfId="0" applyNumberFormat="1" applyFont="1" applyFill="1" applyBorder="1"/>
    <xf numFmtId="0" fontId="46" fillId="0" borderId="0" xfId="0" applyFont="1" applyFill="1" applyBorder="1" applyAlignment="1">
      <alignment horizontal="center"/>
    </xf>
    <xf numFmtId="171" fontId="46" fillId="0" borderId="0" xfId="0" applyNumberFormat="1" applyFont="1" applyFill="1" applyBorder="1" applyAlignment="1">
      <alignment horizontal="right"/>
    </xf>
    <xf numFmtId="171" fontId="46" fillId="0" borderId="0" xfId="0" applyNumberFormat="1" applyFont="1" applyFill="1" applyBorder="1"/>
    <xf numFmtId="171" fontId="46" fillId="0" borderId="0" xfId="31" applyNumberFormat="1" applyFont="1" applyFill="1" applyBorder="1" applyAlignment="1">
      <alignment horizontal="right"/>
    </xf>
    <xf numFmtId="171" fontId="56" fillId="0" borderId="0" xfId="31" applyNumberFormat="1" applyFont="1" applyFill="1" applyBorder="1" applyAlignment="1">
      <alignment horizontal="right"/>
    </xf>
    <xf numFmtId="171" fontId="46" fillId="0" borderId="0" xfId="31" applyNumberFormat="1" applyFont="1" applyFill="1" applyBorder="1" applyAlignment="1">
      <alignment horizontal="right" vertical="center"/>
    </xf>
    <xf numFmtId="0" fontId="46" fillId="0" borderId="0" xfId="0" applyFont="1" applyFill="1" applyBorder="1"/>
    <xf numFmtId="2" fontId="46" fillId="0" borderId="0" xfId="0" applyNumberFormat="1" applyFont="1" applyFill="1" applyBorder="1"/>
    <xf numFmtId="0" fontId="44" fillId="0" borderId="0" xfId="0" applyFont="1" applyFill="1" applyBorder="1" applyAlignment="1">
      <alignment horizontal="center"/>
    </xf>
    <xf numFmtId="2" fontId="44" fillId="0" borderId="0" xfId="0" applyNumberFormat="1" applyFont="1" applyFill="1" applyBorder="1" applyAlignment="1">
      <alignment horizontal="left"/>
    </xf>
    <xf numFmtId="171" fontId="44" fillId="0" borderId="0" xfId="0" applyNumberFormat="1" applyFont="1" applyFill="1" applyBorder="1" applyAlignment="1">
      <alignment horizontal="right"/>
    </xf>
    <xf numFmtId="171" fontId="44" fillId="0" borderId="0" xfId="0" applyNumberFormat="1" applyFont="1" applyFill="1" applyBorder="1"/>
    <xf numFmtId="171" fontId="44" fillId="0" borderId="0" xfId="31" applyNumberFormat="1" applyFont="1" applyFill="1" applyBorder="1"/>
    <xf numFmtId="0" fontId="44" fillId="0" borderId="0" xfId="0" applyFont="1" applyFill="1" applyBorder="1"/>
    <xf numFmtId="2" fontId="44" fillId="0" borderId="0" xfId="0" applyNumberFormat="1" applyFont="1" applyFill="1" applyBorder="1"/>
    <xf numFmtId="2" fontId="54" fillId="0" borderId="0" xfId="0" applyNumberFormat="1" applyFont="1" applyFill="1"/>
    <xf numFmtId="2" fontId="56" fillId="0" borderId="0" xfId="0" applyNumberFormat="1" applyFont="1" applyFill="1" applyBorder="1"/>
    <xf numFmtId="43" fontId="50" fillId="0" borderId="0" xfId="31" applyFont="1"/>
    <xf numFmtId="0" fontId="7" fillId="0" borderId="0" xfId="0" applyFont="1" applyFill="1" applyBorder="1" applyAlignment="1">
      <alignment horizontal="center"/>
    </xf>
    <xf numFmtId="171" fontId="7" fillId="0" borderId="0" xfId="0" applyNumberFormat="1" applyFont="1" applyFill="1" applyBorder="1" applyAlignment="1">
      <alignment horizontal="right"/>
    </xf>
    <xf numFmtId="171" fontId="7" fillId="0" borderId="0" xfId="0" applyNumberFormat="1" applyFont="1" applyFill="1" applyBorder="1"/>
    <xf numFmtId="171" fontId="7" fillId="0" borderId="0" xfId="31" applyNumberFormat="1" applyFont="1" applyFill="1" applyBorder="1" applyAlignment="1">
      <alignment horizontal="right"/>
    </xf>
    <xf numFmtId="171" fontId="7" fillId="0" borderId="0" xfId="31" applyNumberFormat="1" applyFont="1" applyFill="1" applyBorder="1"/>
    <xf numFmtId="171" fontId="7" fillId="0" borderId="0" xfId="31" applyNumberFormat="1" applyFont="1" applyFill="1" applyBorder="1" applyAlignment="1">
      <alignment horizontal="right" vertical="center"/>
    </xf>
    <xf numFmtId="0" fontId="7" fillId="0" borderId="0" xfId="0" applyFont="1" applyFill="1" applyBorder="1"/>
    <xf numFmtId="2" fontId="7" fillId="0" borderId="0" xfId="0" applyNumberFormat="1" applyFont="1" applyFill="1" applyBorder="1"/>
    <xf numFmtId="171" fontId="12" fillId="0" borderId="0" xfId="0" applyNumberFormat="1" applyFont="1" applyFill="1" applyBorder="1" applyAlignment="1">
      <alignment horizontal="right"/>
    </xf>
    <xf numFmtId="2" fontId="12" fillId="0" borderId="0" xfId="0" applyNumberFormat="1" applyFont="1" applyFill="1" applyBorder="1"/>
    <xf numFmtId="2" fontId="50" fillId="0" borderId="0" xfId="0" applyNumberFormat="1" applyFont="1" applyFill="1"/>
    <xf numFmtId="43" fontId="50" fillId="0" borderId="0" xfId="31" applyFont="1" applyFill="1"/>
    <xf numFmtId="2" fontId="7" fillId="0" borderId="0" xfId="0" applyNumberFormat="1" applyFont="1" applyFill="1" applyBorder="1" applyAlignment="1">
      <alignment horizontal="left"/>
    </xf>
    <xf numFmtId="49" fontId="68" fillId="0" borderId="0" xfId="0" applyNumberFormat="1" applyFont="1" applyFill="1"/>
    <xf numFmtId="43" fontId="18" fillId="0" borderId="0" xfId="86" applyNumberFormat="1" applyFill="1"/>
    <xf numFmtId="173" fontId="67" fillId="0" borderId="0" xfId="86" applyNumberFormat="1" applyFont="1"/>
    <xf numFmtId="0" fontId="75" fillId="0" borderId="0" xfId="0" applyFont="1" applyFill="1"/>
    <xf numFmtId="2" fontId="24" fillId="0" borderId="0" xfId="86" applyNumberFormat="1" applyFont="1" applyFill="1" applyBorder="1"/>
    <xf numFmtId="2" fontId="15" fillId="0" borderId="0" xfId="0" applyNumberFormat="1" applyFont="1" applyFill="1"/>
    <xf numFmtId="49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43" fontId="15" fillId="10" borderId="0" xfId="31" applyFont="1" applyFill="1"/>
    <xf numFmtId="43" fontId="15" fillId="0" borderId="0" xfId="0" applyNumberFormat="1" applyFont="1"/>
    <xf numFmtId="49" fontId="76" fillId="0" borderId="0" xfId="0" applyNumberFormat="1" applyFont="1" applyFill="1"/>
    <xf numFmtId="43" fontId="6" fillId="8" borderId="0" xfId="130" applyFont="1" applyFill="1"/>
    <xf numFmtId="4" fontId="6" fillId="8" borderId="0" xfId="86" applyNumberFormat="1" applyFont="1" applyFill="1"/>
    <xf numFmtId="49" fontId="6" fillId="8" borderId="0" xfId="86" applyNumberFormat="1" applyFont="1" applyFill="1"/>
    <xf numFmtId="2" fontId="6" fillId="8" borderId="0" xfId="86" applyNumberFormat="1" applyFont="1" applyFill="1"/>
    <xf numFmtId="1" fontId="6" fillId="8" borderId="0" xfId="86" applyNumberFormat="1" applyFont="1" applyFill="1"/>
    <xf numFmtId="43" fontId="42" fillId="0" borderId="0" xfId="130" applyFont="1"/>
    <xf numFmtId="43" fontId="68" fillId="0" borderId="0" xfId="130" applyFont="1"/>
    <xf numFmtId="49" fontId="77" fillId="0" borderId="0" xfId="86" applyNumberFormat="1" applyFont="1"/>
    <xf numFmtId="1" fontId="77" fillId="0" borderId="0" xfId="86" applyNumberFormat="1" applyFont="1"/>
    <xf numFmtId="2" fontId="77" fillId="0" borderId="0" xfId="86" applyNumberFormat="1" applyFont="1"/>
    <xf numFmtId="4" fontId="77" fillId="0" borderId="0" xfId="86" applyNumberFormat="1" applyFont="1"/>
    <xf numFmtId="43" fontId="77" fillId="0" borderId="0" xfId="130" applyFont="1"/>
    <xf numFmtId="1" fontId="77" fillId="0" borderId="0" xfId="86" applyNumberFormat="1" applyFont="1" applyAlignment="1">
      <alignment horizontal="center"/>
    </xf>
    <xf numFmtId="0" fontId="78" fillId="0" borderId="0" xfId="86" applyFont="1"/>
    <xf numFmtId="1" fontId="77" fillId="0" borderId="0" xfId="86" applyNumberFormat="1" applyFont="1" applyFill="1"/>
    <xf numFmtId="0" fontId="9" fillId="12" borderId="0" xfId="0" applyFont="1" applyFill="1" applyAlignment="1">
      <alignment horizontal="center" vertical="center"/>
    </xf>
    <xf numFmtId="0" fontId="9" fillId="12" borderId="0" xfId="0" applyFont="1" applyFill="1" applyAlignment="1">
      <alignment horizontal="center" vertical="center" wrapText="1"/>
    </xf>
    <xf numFmtId="171" fontId="9" fillId="12" borderId="0" xfId="0" applyNumberFormat="1" applyFont="1" applyFill="1" applyAlignment="1">
      <alignment horizontal="center" vertical="center"/>
    </xf>
    <xf numFmtId="171" fontId="9" fillId="12" borderId="0" xfId="0" applyNumberFormat="1" applyFont="1" applyFill="1" applyAlignment="1">
      <alignment horizontal="center" vertical="center" wrapText="1"/>
    </xf>
    <xf numFmtId="171" fontId="47" fillId="12" borderId="0" xfId="0" applyNumberFormat="1" applyFont="1" applyFill="1" applyAlignment="1">
      <alignment horizontal="center" vertical="center" wrapText="1"/>
    </xf>
    <xf numFmtId="0" fontId="4" fillId="12" borderId="0" xfId="0" applyFont="1" applyFill="1" applyAlignment="1">
      <alignment horizontal="center" vertical="center"/>
    </xf>
    <xf numFmtId="0" fontId="4" fillId="12" borderId="0" xfId="0" applyFont="1" applyFill="1" applyAlignment="1">
      <alignment horizontal="center"/>
    </xf>
    <xf numFmtId="171" fontId="4" fillId="12" borderId="0" xfId="0" applyNumberFormat="1" applyFont="1" applyFill="1" applyAlignment="1">
      <alignment horizontal="right"/>
    </xf>
    <xf numFmtId="171" fontId="4" fillId="12" borderId="0" xfId="0" applyNumberFormat="1" applyFont="1" applyFill="1"/>
    <xf numFmtId="171" fontId="7" fillId="12" borderId="0" xfId="0" applyNumberFormat="1" applyFont="1" applyFill="1"/>
    <xf numFmtId="170" fontId="4" fillId="12" borderId="0" xfId="0" applyNumberFormat="1" applyFont="1" applyFill="1" applyAlignment="1">
      <alignment horizontal="right" vertical="center"/>
    </xf>
    <xf numFmtId="49" fontId="24" fillId="12" borderId="0" xfId="0" applyNumberFormat="1" applyFont="1" applyFill="1"/>
    <xf numFmtId="171" fontId="7" fillId="12" borderId="0" xfId="31" applyNumberFormat="1" applyFont="1" applyFill="1" applyBorder="1" applyAlignment="1">
      <alignment horizontal="right"/>
    </xf>
    <xf numFmtId="171" fontId="7" fillId="12" borderId="0" xfId="0" applyNumberFormat="1" applyFont="1" applyFill="1" applyAlignment="1">
      <alignment horizontal="right"/>
    </xf>
    <xf numFmtId="171" fontId="24" fillId="12" borderId="0" xfId="0" applyNumberFormat="1" applyFont="1" applyFill="1" applyAlignment="1">
      <alignment horizontal="right"/>
    </xf>
    <xf numFmtId="171" fontId="7" fillId="12" borderId="0" xfId="31" applyNumberFormat="1" applyFont="1" applyFill="1" applyBorder="1"/>
    <xf numFmtId="4" fontId="4" fillId="12" borderId="0" xfId="0" applyNumberFormat="1" applyFont="1" applyFill="1"/>
    <xf numFmtId="0" fontId="8" fillId="12" borderId="0" xfId="0" applyFont="1" applyFill="1" applyAlignment="1">
      <alignment horizontal="center" vertical="center"/>
    </xf>
    <xf numFmtId="171" fontId="8" fillId="12" borderId="0" xfId="0" applyNumberFormat="1" applyFont="1" applyFill="1" applyAlignment="1">
      <alignment horizontal="right" vertical="center"/>
    </xf>
    <xf numFmtId="171" fontId="8" fillId="12" borderId="0" xfId="0" applyNumberFormat="1" applyFont="1" applyFill="1" applyAlignment="1">
      <alignment vertical="center"/>
    </xf>
    <xf numFmtId="0" fontId="8" fillId="12" borderId="0" xfId="0" applyFont="1" applyFill="1" applyAlignment="1">
      <alignment vertical="center"/>
    </xf>
    <xf numFmtId="171" fontId="8" fillId="12" borderId="0" xfId="0" applyNumberFormat="1" applyFont="1" applyFill="1" applyAlignment="1">
      <alignment horizontal="center"/>
    </xf>
    <xf numFmtId="171" fontId="4" fillId="12" borderId="0" xfId="0" applyNumberFormat="1" applyFont="1" applyFill="1" applyAlignment="1">
      <alignment horizontal="center" vertical="center"/>
    </xf>
    <xf numFmtId="171" fontId="4" fillId="12" borderId="0" xfId="0" applyNumberFormat="1" applyFont="1" applyFill="1" applyAlignment="1">
      <alignment horizontal="center"/>
    </xf>
    <xf numFmtId="0" fontId="4" fillId="14" borderId="0" xfId="0" applyFont="1" applyFill="1" applyAlignment="1">
      <alignment horizontal="center"/>
    </xf>
    <xf numFmtId="171" fontId="4" fillId="14" borderId="0" xfId="0" applyNumberFormat="1" applyFont="1" applyFill="1" applyAlignment="1">
      <alignment horizontal="right"/>
    </xf>
    <xf numFmtId="171" fontId="4" fillId="14" borderId="0" xfId="0" applyNumberFormat="1" applyFont="1" applyFill="1"/>
    <xf numFmtId="171" fontId="4" fillId="14" borderId="0" xfId="31" applyNumberFormat="1" applyFont="1" applyFill="1" applyBorder="1"/>
    <xf numFmtId="1" fontId="6" fillId="14" borderId="0" xfId="86" applyNumberFormat="1" applyFont="1" applyFill="1" applyAlignment="1">
      <alignment horizontal="center"/>
    </xf>
    <xf numFmtId="0" fontId="4" fillId="14" borderId="0" xfId="0" applyFont="1" applyFill="1"/>
    <xf numFmtId="2" fontId="9" fillId="12" borderId="0" xfId="0" applyNumberFormat="1" applyFont="1" applyFill="1" applyAlignment="1">
      <alignment horizontal="center" vertical="center"/>
    </xf>
    <xf numFmtId="2" fontId="4" fillId="12" borderId="0" xfId="0" applyNumberFormat="1" applyFont="1" applyFill="1" applyAlignment="1">
      <alignment horizontal="left"/>
    </xf>
    <xf numFmtId="2" fontId="7" fillId="12" borderId="0" xfId="0" applyNumberFormat="1" applyFont="1" applyFill="1" applyAlignment="1">
      <alignment horizontal="left"/>
    </xf>
    <xf numFmtId="2" fontId="24" fillId="12" borderId="0" xfId="0" applyNumberFormat="1" applyFont="1" applyFill="1"/>
    <xf numFmtId="2" fontId="4" fillId="14" borderId="0" xfId="0" applyNumberFormat="1" applyFont="1" applyFill="1" applyAlignment="1">
      <alignment horizontal="left"/>
    </xf>
    <xf numFmtId="1" fontId="57" fillId="12" borderId="0" xfId="0" applyNumberFormat="1" applyFont="1" applyFill="1" applyAlignment="1">
      <alignment horizontal="center" vertical="center"/>
    </xf>
    <xf numFmtId="1" fontId="24" fillId="12" borderId="0" xfId="0" applyNumberFormat="1" applyFont="1" applyFill="1" applyAlignment="1">
      <alignment horizontal="center"/>
    </xf>
    <xf numFmtId="1" fontId="4" fillId="12" borderId="0" xfId="0" applyNumberFormat="1" applyFont="1" applyFill="1" applyAlignment="1">
      <alignment horizontal="center"/>
    </xf>
    <xf numFmtId="0" fontId="78" fillId="12" borderId="0" xfId="0" applyFont="1" applyFill="1" applyAlignment="1">
      <alignment horizontal="center"/>
    </xf>
    <xf numFmtId="2" fontId="78" fillId="12" borderId="0" xfId="0" applyNumberFormat="1" applyFont="1" applyFill="1" applyAlignment="1">
      <alignment horizontal="left"/>
    </xf>
    <xf numFmtId="171" fontId="78" fillId="12" borderId="0" xfId="0" applyNumberFormat="1" applyFont="1" applyFill="1" applyAlignment="1">
      <alignment horizontal="right"/>
    </xf>
    <xf numFmtId="171" fontId="78" fillId="12" borderId="0" xfId="0" applyNumberFormat="1" applyFont="1" applyFill="1"/>
    <xf numFmtId="171" fontId="78" fillId="12" borderId="0" xfId="31" applyNumberFormat="1" applyFont="1" applyFill="1" applyBorder="1" applyAlignment="1">
      <alignment horizontal="right"/>
    </xf>
    <xf numFmtId="171" fontId="78" fillId="12" borderId="0" xfId="31" applyNumberFormat="1" applyFont="1" applyFill="1" applyBorder="1"/>
    <xf numFmtId="171" fontId="78" fillId="12" borderId="0" xfId="31" applyNumberFormat="1" applyFont="1" applyFill="1" applyBorder="1" applyAlignment="1">
      <alignment horizontal="right" vertical="center"/>
    </xf>
    <xf numFmtId="0" fontId="78" fillId="12" borderId="0" xfId="0" applyFont="1" applyFill="1"/>
    <xf numFmtId="0" fontId="33" fillId="12" borderId="0" xfId="0" applyFont="1" applyFill="1" applyAlignment="1">
      <alignment horizontal="center"/>
    </xf>
    <xf numFmtId="2" fontId="33" fillId="12" borderId="0" xfId="0" applyNumberFormat="1" applyFont="1" applyFill="1" applyAlignment="1">
      <alignment horizontal="left"/>
    </xf>
    <xf numFmtId="171" fontId="33" fillId="12" borderId="0" xfId="0" applyNumberFormat="1" applyFont="1" applyFill="1" applyAlignment="1">
      <alignment horizontal="right"/>
    </xf>
    <xf numFmtId="171" fontId="33" fillId="12" borderId="0" xfId="0" applyNumberFormat="1" applyFont="1" applyFill="1"/>
    <xf numFmtId="170" fontId="33" fillId="12" borderId="0" xfId="0" applyNumberFormat="1" applyFont="1" applyFill="1" applyAlignment="1">
      <alignment horizontal="right" vertical="center"/>
    </xf>
    <xf numFmtId="0" fontId="33" fillId="12" borderId="0" xfId="0" applyFont="1" applyFill="1"/>
    <xf numFmtId="0" fontId="7" fillId="12" borderId="0" xfId="0" applyFont="1" applyFill="1" applyAlignment="1">
      <alignment horizontal="center"/>
    </xf>
    <xf numFmtId="0" fontId="7" fillId="12" borderId="0" xfId="0" applyFont="1" applyFill="1"/>
    <xf numFmtId="0" fontId="46" fillId="12" borderId="0" xfId="0" applyFont="1" applyFill="1" applyAlignment="1">
      <alignment horizontal="center"/>
    </xf>
    <xf numFmtId="171" fontId="46" fillId="12" borderId="0" xfId="0" applyNumberFormat="1" applyFont="1" applyFill="1" applyAlignment="1">
      <alignment horizontal="right"/>
    </xf>
    <xf numFmtId="0" fontId="46" fillId="12" borderId="0" xfId="0" applyFont="1" applyFill="1"/>
    <xf numFmtId="0" fontId="44" fillId="12" borderId="0" xfId="0" applyFont="1" applyFill="1" applyAlignment="1">
      <alignment horizontal="center"/>
    </xf>
    <xf numFmtId="171" fontId="44" fillId="12" borderId="0" xfId="0" applyNumberFormat="1" applyFont="1" applyFill="1" applyAlignment="1">
      <alignment horizontal="right"/>
    </xf>
    <xf numFmtId="0" fontId="44" fillId="12" borderId="0" xfId="0" applyFont="1" applyFill="1"/>
    <xf numFmtId="171" fontId="44" fillId="12" borderId="0" xfId="0" applyNumberFormat="1" applyFont="1" applyFill="1"/>
    <xf numFmtId="2" fontId="45" fillId="12" borderId="0" xfId="0" applyNumberFormat="1" applyFont="1" applyFill="1"/>
    <xf numFmtId="49" fontId="79" fillId="0" borderId="0" xfId="86" applyNumberFormat="1" applyFont="1"/>
    <xf numFmtId="1" fontId="79" fillId="0" borderId="0" xfId="86" applyNumberFormat="1" applyFont="1"/>
    <xf numFmtId="4" fontId="79" fillId="0" borderId="0" xfId="86" applyNumberFormat="1" applyFont="1"/>
    <xf numFmtId="0" fontId="80" fillId="0" borderId="0" xfId="86" applyFont="1"/>
    <xf numFmtId="2" fontId="80" fillId="0" borderId="0" xfId="86" applyNumberFormat="1" applyFont="1"/>
    <xf numFmtId="2" fontId="79" fillId="0" borderId="0" xfId="86" applyNumberFormat="1" applyFont="1"/>
    <xf numFmtId="49" fontId="79" fillId="14" borderId="0" xfId="86" applyNumberFormat="1" applyFont="1" applyFill="1"/>
    <xf numFmtId="1" fontId="79" fillId="14" borderId="0" xfId="86" applyNumberFormat="1" applyFont="1" applyFill="1"/>
    <xf numFmtId="2" fontId="79" fillId="14" borderId="0" xfId="86" applyNumberFormat="1" applyFont="1" applyFill="1"/>
    <xf numFmtId="4" fontId="79" fillId="14" borderId="0" xfId="86" applyNumberFormat="1" applyFont="1" applyFill="1"/>
    <xf numFmtId="49" fontId="81" fillId="0" borderId="0" xfId="86" applyNumberFormat="1" applyFont="1"/>
    <xf numFmtId="1" fontId="81" fillId="0" borderId="0" xfId="86" applyNumberFormat="1" applyFont="1"/>
    <xf numFmtId="2" fontId="81" fillId="0" borderId="0" xfId="86" applyNumberFormat="1" applyFont="1"/>
    <xf numFmtId="4" fontId="81" fillId="0" borderId="0" xfId="86" applyNumberFormat="1" applyFont="1"/>
    <xf numFmtId="0" fontId="82" fillId="0" borderId="0" xfId="86" applyFont="1"/>
    <xf numFmtId="4" fontId="62" fillId="0" borderId="0" xfId="86" applyNumberFormat="1" applyFont="1"/>
    <xf numFmtId="4" fontId="72" fillId="0" borderId="0" xfId="86" applyNumberFormat="1" applyFont="1"/>
    <xf numFmtId="43" fontId="62" fillId="0" borderId="0" xfId="31" applyFont="1"/>
    <xf numFmtId="14" fontId="15" fillId="0" borderId="0" xfId="0" applyNumberFormat="1" applyFont="1"/>
    <xf numFmtId="171" fontId="8" fillId="12" borderId="0" xfId="0" applyNumberFormat="1" applyFont="1" applyFill="1" applyBorder="1" applyAlignment="1">
      <alignment horizontal="center"/>
    </xf>
    <xf numFmtId="171" fontId="4" fillId="12" borderId="0" xfId="0" applyNumberFormat="1" applyFont="1" applyFill="1" applyBorder="1" applyAlignment="1">
      <alignment horizontal="center" vertical="center"/>
    </xf>
    <xf numFmtId="171" fontId="7" fillId="14" borderId="0" xfId="0" applyNumberFormat="1" applyFont="1" applyFill="1" applyBorder="1"/>
    <xf numFmtId="2" fontId="8" fillId="0" borderId="0" xfId="0" applyNumberFormat="1" applyFont="1"/>
    <xf numFmtId="2" fontId="46" fillId="12" borderId="0" xfId="0" applyNumberFormat="1" applyFont="1" applyFill="1" applyBorder="1" applyAlignment="1">
      <alignment horizontal="left"/>
    </xf>
    <xf numFmtId="171" fontId="46" fillId="12" borderId="0" xfId="0" applyNumberFormat="1" applyFont="1" applyFill="1" applyBorder="1"/>
    <xf numFmtId="171" fontId="46" fillId="12" borderId="0" xfId="31" applyNumberFormat="1" applyFont="1" applyFill="1" applyBorder="1" applyAlignment="1">
      <alignment horizontal="right"/>
    </xf>
    <xf numFmtId="171" fontId="56" fillId="12" borderId="0" xfId="31" applyNumberFormat="1" applyFont="1" applyFill="1" applyBorder="1" applyAlignment="1">
      <alignment horizontal="right"/>
    </xf>
    <xf numFmtId="171" fontId="46" fillId="12" borderId="0" xfId="31" applyNumberFormat="1" applyFont="1" applyFill="1" applyBorder="1"/>
    <xf numFmtId="171" fontId="46" fillId="12" borderId="0" xfId="31" applyNumberFormat="1" applyFont="1" applyFill="1" applyBorder="1" applyAlignment="1">
      <alignment horizontal="right" vertical="center"/>
    </xf>
    <xf numFmtId="170" fontId="7" fillId="12" borderId="0" xfId="0" applyNumberFormat="1" applyFont="1" applyFill="1" applyBorder="1" applyAlignment="1">
      <alignment horizontal="right" vertical="center"/>
    </xf>
    <xf numFmtId="0" fontId="83" fillId="12" borderId="0" xfId="0" applyFont="1" applyFill="1" applyBorder="1" applyAlignment="1">
      <alignment horizontal="center"/>
    </xf>
    <xf numFmtId="2" fontId="83" fillId="12" borderId="0" xfId="0" applyNumberFormat="1" applyFont="1" applyFill="1" applyBorder="1" applyAlignment="1">
      <alignment horizontal="left"/>
    </xf>
    <xf numFmtId="171" fontId="83" fillId="12" borderId="0" xfId="0" applyNumberFormat="1" applyFont="1" applyFill="1" applyBorder="1" applyAlignment="1">
      <alignment horizontal="right"/>
    </xf>
    <xf numFmtId="171" fontId="83" fillId="12" borderId="0" xfId="0" applyNumberFormat="1" applyFont="1" applyFill="1" applyBorder="1"/>
    <xf numFmtId="171" fontId="83" fillId="12" borderId="0" xfId="31" applyNumberFormat="1" applyFont="1" applyFill="1" applyBorder="1" applyAlignment="1">
      <alignment horizontal="right"/>
    </xf>
    <xf numFmtId="171" fontId="83" fillId="12" borderId="0" xfId="31" applyNumberFormat="1" applyFont="1" applyFill="1" applyBorder="1"/>
    <xf numFmtId="171" fontId="84" fillId="12" borderId="0" xfId="31" applyNumberFormat="1" applyFont="1" applyFill="1" applyBorder="1" applyAlignment="1">
      <alignment horizontal="right"/>
    </xf>
    <xf numFmtId="171" fontId="83" fillId="12" borderId="0" xfId="31" applyNumberFormat="1" applyFont="1" applyFill="1" applyBorder="1" applyAlignment="1">
      <alignment horizontal="right" vertical="center"/>
    </xf>
    <xf numFmtId="0" fontId="83" fillId="12" borderId="0" xfId="0" applyFont="1" applyFill="1" applyBorder="1"/>
    <xf numFmtId="2" fontId="68" fillId="12" borderId="0" xfId="0" applyNumberFormat="1" applyFont="1" applyFill="1" applyBorder="1"/>
    <xf numFmtId="171" fontId="68" fillId="12" borderId="0" xfId="31" applyNumberFormat="1" applyFont="1" applyFill="1" applyBorder="1" applyAlignment="1">
      <alignment horizontal="right"/>
    </xf>
    <xf numFmtId="171" fontId="68" fillId="12" borderId="0" xfId="0" applyNumberFormat="1" applyFont="1" applyFill="1" applyBorder="1" applyAlignment="1">
      <alignment horizontal="right"/>
    </xf>
    <xf numFmtId="4" fontId="7" fillId="12" borderId="0" xfId="0" applyNumberFormat="1" applyFont="1" applyFill="1" applyBorder="1"/>
    <xf numFmtId="2" fontId="45" fillId="12" borderId="0" xfId="0" applyNumberFormat="1" applyFont="1" applyFill="1" applyBorder="1"/>
    <xf numFmtId="0" fontId="4" fillId="2" borderId="0" xfId="0" applyFont="1" applyFill="1" applyBorder="1" applyAlignment="1">
      <alignment horizontal="center"/>
    </xf>
    <xf numFmtId="171" fontId="24" fillId="2" borderId="0" xfId="31" applyNumberFormat="1" applyFont="1" applyFill="1" applyBorder="1" applyAlignment="1">
      <alignment horizontal="right"/>
    </xf>
    <xf numFmtId="171" fontId="4" fillId="2" borderId="0" xfId="31" applyNumberFormat="1" applyFont="1" applyFill="1" applyBorder="1" applyAlignment="1">
      <alignment horizontal="right" vertical="center"/>
    </xf>
    <xf numFmtId="2" fontId="24" fillId="2" borderId="0" xfId="0" applyNumberFormat="1" applyFont="1" applyFill="1" applyBorder="1"/>
    <xf numFmtId="170" fontId="4" fillId="2" borderId="0" xfId="0" applyNumberFormat="1" applyFont="1" applyFill="1" applyBorder="1" applyAlignment="1">
      <alignment horizontal="right" vertical="center"/>
    </xf>
    <xf numFmtId="171" fontId="83" fillId="0" borderId="0" xfId="0" applyNumberFormat="1" applyFont="1" applyFill="1" applyBorder="1"/>
    <xf numFmtId="43" fontId="79" fillId="0" borderId="0" xfId="31" applyFont="1"/>
    <xf numFmtId="43" fontId="79" fillId="14" borderId="0" xfId="31" applyFont="1" applyFill="1"/>
    <xf numFmtId="49" fontId="84" fillId="0" borderId="0" xfId="86" applyNumberFormat="1" applyFont="1"/>
    <xf numFmtId="1" fontId="84" fillId="0" borderId="0" xfId="86" applyNumberFormat="1" applyFont="1"/>
    <xf numFmtId="2" fontId="84" fillId="0" borderId="0" xfId="86" applyNumberFormat="1" applyFont="1"/>
    <xf numFmtId="4" fontId="84" fillId="0" borderId="0" xfId="86" applyNumberFormat="1" applyFont="1"/>
    <xf numFmtId="43" fontId="84" fillId="0" borderId="0" xfId="31" applyFont="1"/>
    <xf numFmtId="0" fontId="83" fillId="0" borderId="0" xfId="86" applyFont="1"/>
    <xf numFmtId="1" fontId="60" fillId="0" borderId="0" xfId="86" applyNumberFormat="1" applyFont="1" applyAlignment="1">
      <alignment horizontal="center"/>
    </xf>
    <xf numFmtId="43" fontId="60" fillId="0" borderId="0" xfId="31" applyFont="1"/>
    <xf numFmtId="2" fontId="32" fillId="0" borderId="0" xfId="0" applyNumberFormat="1" applyFont="1" applyFill="1"/>
    <xf numFmtId="49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2" fontId="7" fillId="2" borderId="0" xfId="0" applyNumberFormat="1" applyFont="1" applyFill="1"/>
    <xf numFmtId="43" fontId="7" fillId="10" borderId="0" xfId="31" applyFont="1" applyFill="1"/>
    <xf numFmtId="43" fontId="7" fillId="0" borderId="0" xfId="31" applyFont="1" applyFill="1"/>
    <xf numFmtId="2" fontId="73" fillId="0" borderId="0" xfId="0" applyNumberFormat="1" applyFont="1" applyFill="1"/>
    <xf numFmtId="2" fontId="53" fillId="0" borderId="0" xfId="86" applyNumberFormat="1" applyFont="1" applyAlignment="1">
      <alignment horizontal="center"/>
    </xf>
    <xf numFmtId="4" fontId="44" fillId="0" borderId="0" xfId="86" applyNumberFormat="1" applyFont="1"/>
    <xf numFmtId="4" fontId="32" fillId="0" borderId="0" xfId="86" applyNumberFormat="1" applyFont="1"/>
    <xf numFmtId="2" fontId="23" fillId="0" borderId="0" xfId="0" applyNumberFormat="1" applyFont="1" applyFill="1"/>
    <xf numFmtId="2" fontId="5" fillId="0" borderId="0" xfId="0" applyNumberFormat="1" applyFont="1"/>
    <xf numFmtId="1" fontId="5" fillId="0" borderId="0" xfId="0" applyNumberFormat="1" applyFont="1" applyAlignment="1">
      <alignment horizontal="center"/>
    </xf>
    <xf numFmtId="171" fontId="0" fillId="12" borderId="0" xfId="31" applyNumberFormat="1" applyFont="1" applyFill="1" applyBorder="1" applyAlignment="1">
      <alignment horizontal="right"/>
    </xf>
    <xf numFmtId="171" fontId="0" fillId="12" borderId="0" xfId="0" applyNumberFormat="1" applyFill="1" applyBorder="1"/>
    <xf numFmtId="171" fontId="1" fillId="12" borderId="0" xfId="31" applyNumberFormat="1" applyFont="1" applyFill="1" applyBorder="1"/>
    <xf numFmtId="171" fontId="0" fillId="12" borderId="0" xfId="0" applyNumberFormat="1" applyFill="1" applyBorder="1" applyAlignment="1">
      <alignment horizontal="right"/>
    </xf>
    <xf numFmtId="171" fontId="1" fillId="12" borderId="0" xfId="31" applyNumberFormat="1" applyFont="1" applyFill="1" applyBorder="1" applyAlignment="1">
      <alignment horizontal="right"/>
    </xf>
    <xf numFmtId="171" fontId="1" fillId="12" borderId="0" xfId="0" applyNumberFormat="1" applyFont="1" applyFill="1" applyBorder="1"/>
    <xf numFmtId="171" fontId="85" fillId="12" borderId="0" xfId="31" applyNumberFormat="1" applyFont="1" applyFill="1" applyBorder="1" applyAlignment="1">
      <alignment horizontal="right"/>
    </xf>
    <xf numFmtId="171" fontId="0" fillId="12" borderId="0" xfId="227" applyNumberFormat="1" applyFont="1" applyFill="1" applyBorder="1"/>
    <xf numFmtId="171" fontId="1" fillId="12" borderId="0" xfId="0" applyNumberFormat="1" applyFont="1" applyFill="1" applyBorder="1" applyAlignment="1">
      <alignment horizontal="right"/>
    </xf>
    <xf numFmtId="171" fontId="7" fillId="12" borderId="0" xfId="227" applyNumberFormat="1" applyFont="1" applyFill="1" applyBorder="1"/>
    <xf numFmtId="171" fontId="0" fillId="12" borderId="0" xfId="31" applyNumberFormat="1" applyFont="1" applyFill="1" applyBorder="1"/>
    <xf numFmtId="171" fontId="0" fillId="12" borderId="0" xfId="0" applyNumberFormat="1" applyFill="1" applyBorder="1" applyAlignment="1">
      <alignment horizontal="center"/>
    </xf>
    <xf numFmtId="0" fontId="8" fillId="2" borderId="0" xfId="0" applyFont="1" applyFill="1" applyBorder="1"/>
    <xf numFmtId="171" fontId="8" fillId="2" borderId="0" xfId="31" applyNumberFormat="1" applyFont="1" applyFill="1" applyBorder="1" applyAlignment="1">
      <alignment horizontal="center"/>
    </xf>
    <xf numFmtId="171" fontId="5" fillId="2" borderId="0" xfId="0" applyNumberFormat="1" applyFont="1" applyFill="1" applyBorder="1"/>
    <xf numFmtId="171" fontId="0" fillId="14" borderId="0" xfId="0" applyNumberFormat="1" applyFill="1" applyBorder="1"/>
    <xf numFmtId="171" fontId="1" fillId="14" borderId="0" xfId="0" applyNumberFormat="1" applyFont="1" applyFill="1" applyBorder="1"/>
    <xf numFmtId="171" fontId="0" fillId="14" borderId="0" xfId="31" applyNumberFormat="1" applyFont="1" applyFill="1" applyBorder="1" applyAlignment="1">
      <alignment horizontal="right"/>
    </xf>
    <xf numFmtId="171" fontId="0" fillId="14" borderId="0" xfId="0" applyNumberFormat="1" applyFill="1" applyBorder="1" applyAlignment="1">
      <alignment horizontal="right"/>
    </xf>
    <xf numFmtId="2" fontId="0" fillId="12" borderId="0" xfId="0" applyNumberFormat="1" applyFill="1" applyBorder="1" applyAlignment="1">
      <alignment horizontal="left"/>
    </xf>
    <xf numFmtId="2" fontId="4" fillId="0" borderId="0" xfId="0" applyNumberFormat="1" applyFont="1" applyBorder="1" applyAlignment="1">
      <alignment horizontal="left"/>
    </xf>
    <xf numFmtId="1" fontId="8" fillId="2" borderId="0" xfId="0" applyNumberFormat="1" applyFont="1" applyFill="1" applyBorder="1" applyAlignment="1">
      <alignment horizontal="center"/>
    </xf>
    <xf numFmtId="2" fontId="8" fillId="12" borderId="0" xfId="0" applyNumberFormat="1" applyFont="1" applyFill="1" applyBorder="1" applyAlignment="1">
      <alignment vertical="center"/>
    </xf>
    <xf numFmtId="171" fontId="7" fillId="2" borderId="0" xfId="31" applyNumberFormat="1" applyFont="1" applyFill="1" applyBorder="1" applyAlignment="1">
      <alignment horizontal="right"/>
    </xf>
    <xf numFmtId="171" fontId="0" fillId="2" borderId="0" xfId="0" applyNumberFormat="1" applyFill="1" applyBorder="1"/>
    <xf numFmtId="171" fontId="7" fillId="2" borderId="0" xfId="0" applyNumberFormat="1" applyFont="1" applyFill="1" applyBorder="1"/>
    <xf numFmtId="2" fontId="7" fillId="2" borderId="0" xfId="0" applyNumberFormat="1" applyFont="1" applyFill="1" applyBorder="1" applyAlignment="1">
      <alignment horizontal="left"/>
    </xf>
    <xf numFmtId="171" fontId="7" fillId="2" borderId="0" xfId="31" applyNumberFormat="1" applyFont="1" applyFill="1" applyBorder="1"/>
    <xf numFmtId="2" fontId="12" fillId="12" borderId="0" xfId="0" applyNumberFormat="1" applyFont="1" applyFill="1" applyBorder="1" applyAlignment="1">
      <alignment horizontal="center"/>
    </xf>
    <xf numFmtId="171" fontId="12" fillId="12" borderId="0" xfId="0" applyNumberFormat="1" applyFont="1" applyFill="1" applyBorder="1" applyAlignment="1">
      <alignment horizontal="center"/>
    </xf>
    <xf numFmtId="171" fontId="0" fillId="2" borderId="0" xfId="31" applyNumberFormat="1" applyFont="1" applyFill="1" applyBorder="1" applyAlignment="1">
      <alignment horizontal="right"/>
    </xf>
    <xf numFmtId="171" fontId="68" fillId="2" borderId="0" xfId="31" applyNumberFormat="1" applyFont="1" applyFill="1" applyBorder="1" applyAlignment="1">
      <alignment horizontal="right"/>
    </xf>
    <xf numFmtId="171" fontId="12" fillId="0" borderId="0" xfId="0" applyNumberFormat="1" applyFont="1" applyFill="1" applyBorder="1" applyAlignment="1">
      <alignment horizontal="center"/>
    </xf>
    <xf numFmtId="171" fontId="0" fillId="0" borderId="0" xfId="0" applyNumberFormat="1" applyFill="1" applyBorder="1" applyAlignment="1">
      <alignment horizontal="right"/>
    </xf>
    <xf numFmtId="171" fontId="1" fillId="0" borderId="0" xfId="0" applyNumberFormat="1" applyFont="1" applyFill="1" applyBorder="1" applyAlignment="1">
      <alignment horizontal="right"/>
    </xf>
    <xf numFmtId="14" fontId="79" fillId="0" borderId="0" xfId="86" applyNumberFormat="1" applyFont="1"/>
    <xf numFmtId="0" fontId="53" fillId="17" borderId="0" xfId="86" applyFont="1" applyFill="1"/>
    <xf numFmtId="0" fontId="55" fillId="17" borderId="0" xfId="86" applyFont="1" applyFill="1"/>
    <xf numFmtId="4" fontId="55" fillId="17" borderId="0" xfId="86" applyNumberFormat="1" applyFont="1" applyFill="1"/>
    <xf numFmtId="43" fontId="18" fillId="0" borderId="0" xfId="31" applyFont="1" applyAlignment="1">
      <alignment horizontal="center"/>
    </xf>
    <xf numFmtId="4" fontId="79" fillId="0" borderId="0" xfId="0" applyNumberFormat="1" applyFont="1"/>
    <xf numFmtId="49" fontId="79" fillId="17" borderId="0" xfId="86" applyNumberFormat="1" applyFont="1" applyFill="1"/>
    <xf numFmtId="1" fontId="79" fillId="17" borderId="0" xfId="86" applyNumberFormat="1" applyFont="1" applyFill="1"/>
    <xf numFmtId="4" fontId="79" fillId="17" borderId="0" xfId="86" applyNumberFormat="1" applyFont="1" applyFill="1"/>
    <xf numFmtId="43" fontId="79" fillId="17" borderId="0" xfId="31" applyFont="1" applyFill="1"/>
    <xf numFmtId="1" fontId="53" fillId="17" borderId="0" xfId="86" applyNumberFormat="1" applyFont="1" applyFill="1" applyAlignment="1">
      <alignment horizontal="center"/>
    </xf>
    <xf numFmtId="14" fontId="6" fillId="0" borderId="0" xfId="86" applyNumberFormat="1" applyFont="1"/>
    <xf numFmtId="49" fontId="79" fillId="0" borderId="0" xfId="86" applyNumberFormat="1" applyFont="1" applyFill="1"/>
    <xf numFmtId="1" fontId="79" fillId="0" borderId="0" xfId="86" applyNumberFormat="1" applyFont="1" applyFill="1"/>
    <xf numFmtId="4" fontId="79" fillId="0" borderId="0" xfId="86" applyNumberFormat="1" applyFont="1" applyFill="1"/>
    <xf numFmtId="43" fontId="79" fillId="0" borderId="0" xfId="31" applyFont="1" applyFill="1"/>
    <xf numFmtId="14" fontId="79" fillId="0" borderId="0" xfId="86" applyNumberFormat="1" applyFont="1" applyFill="1"/>
    <xf numFmtId="14" fontId="68" fillId="0" borderId="0" xfId="86" applyNumberFormat="1" applyFont="1"/>
    <xf numFmtId="0" fontId="5" fillId="0" borderId="0" xfId="0" applyFont="1" applyAlignment="1">
      <alignment horizontal="center"/>
    </xf>
    <xf numFmtId="2" fontId="68" fillId="0" borderId="0" xfId="0" applyNumberFormat="1" applyFont="1" applyFill="1" applyBorder="1"/>
    <xf numFmtId="2" fontId="7" fillId="0" borderId="0" xfId="0" applyNumberFormat="1" applyFont="1" applyFill="1"/>
    <xf numFmtId="2" fontId="7" fillId="5" borderId="0" xfId="0" applyNumberFormat="1" applyFont="1" applyFill="1"/>
    <xf numFmtId="0" fontId="55" fillId="17" borderId="0" xfId="86" applyFont="1" applyFill="1" applyAlignment="1">
      <alignment horizontal="center"/>
    </xf>
    <xf numFmtId="14" fontId="54" fillId="0" borderId="0" xfId="86" applyNumberFormat="1" applyFont="1"/>
    <xf numFmtId="0" fontId="18" fillId="0" borderId="0" xfId="232"/>
    <xf numFmtId="0" fontId="20" fillId="0" borderId="32" xfId="232" applyFont="1" applyBorder="1" applyAlignment="1">
      <alignment horizontal="center" vertical="center"/>
    </xf>
    <xf numFmtId="0" fontId="20" fillId="0" borderId="33" xfId="232" applyFont="1" applyBorder="1" applyAlignment="1">
      <alignment horizontal="center" vertical="center"/>
    </xf>
    <xf numFmtId="0" fontId="20" fillId="0" borderId="33" xfId="232" applyFont="1" applyBorder="1" applyAlignment="1">
      <alignment horizontal="center"/>
    </xf>
    <xf numFmtId="0" fontId="20" fillId="0" borderId="33" xfId="232" applyFont="1" applyBorder="1" applyAlignment="1">
      <alignment vertical="center"/>
    </xf>
    <xf numFmtId="0" fontId="8" fillId="0" borderId="34" xfId="232" applyFont="1" applyBorder="1" applyAlignment="1">
      <alignment horizontal="center" vertical="center"/>
    </xf>
    <xf numFmtId="0" fontId="12" fillId="0" borderId="35" xfId="232" applyFont="1" applyBorder="1" applyAlignment="1">
      <alignment horizontal="center" vertical="center"/>
    </xf>
    <xf numFmtId="0" fontId="8" fillId="0" borderId="0" xfId="232" applyFont="1" applyAlignment="1">
      <alignment horizontal="center" vertical="center"/>
    </xf>
    <xf numFmtId="0" fontId="8" fillId="0" borderId="0" xfId="232" applyFont="1" applyAlignment="1">
      <alignment horizontal="center"/>
    </xf>
    <xf numFmtId="49" fontId="68" fillId="0" borderId="36" xfId="232" applyNumberFormat="1" applyFont="1" applyBorder="1" applyAlignment="1">
      <alignment horizontal="center" vertical="center"/>
    </xf>
    <xf numFmtId="49" fontId="68" fillId="0" borderId="18" xfId="232" applyNumberFormat="1" applyFont="1" applyBorder="1" applyAlignment="1">
      <alignment horizontal="center" vertical="center"/>
    </xf>
    <xf numFmtId="1" fontId="68" fillId="0" borderId="18" xfId="232" applyNumberFormat="1" applyFont="1" applyBorder="1" applyAlignment="1">
      <alignment horizontal="center" vertical="center"/>
    </xf>
    <xf numFmtId="49" fontId="68" fillId="0" borderId="18" xfId="232" applyNumberFormat="1" applyFont="1" applyBorder="1" applyAlignment="1">
      <alignment vertical="center"/>
    </xf>
    <xf numFmtId="14" fontId="68" fillId="0" borderId="18" xfId="232" applyNumberFormat="1" applyFont="1" applyBorder="1" applyAlignment="1">
      <alignment horizontal="center" vertical="center"/>
    </xf>
    <xf numFmtId="14" fontId="7" fillId="0" borderId="37" xfId="232" applyNumberFormat="1" applyFont="1" applyBorder="1" applyAlignment="1">
      <alignment vertical="center"/>
    </xf>
    <xf numFmtId="0" fontId="12" fillId="0" borderId="36" xfId="232" applyFont="1" applyBorder="1" applyAlignment="1">
      <alignment horizontal="center" vertical="center"/>
    </xf>
    <xf numFmtId="0" fontId="7" fillId="0" borderId="18" xfId="232" applyFont="1" applyBorder="1"/>
    <xf numFmtId="0" fontId="12" fillId="0" borderId="18" xfId="232" applyFont="1" applyBorder="1" applyAlignment="1">
      <alignment horizontal="center" vertical="center"/>
    </xf>
    <xf numFmtId="0" fontId="7" fillId="0" borderId="37" xfId="232" applyFont="1" applyBorder="1" applyAlignment="1">
      <alignment horizontal="center" vertical="center"/>
    </xf>
    <xf numFmtId="43" fontId="7" fillId="0" borderId="18" xfId="31" applyFont="1" applyBorder="1" applyAlignment="1">
      <alignment horizontal="center" vertical="center"/>
    </xf>
    <xf numFmtId="0" fontId="87" fillId="0" borderId="37" xfId="231" applyFont="1" applyBorder="1" applyAlignment="1">
      <alignment horizontal="center" vertical="center"/>
    </xf>
    <xf numFmtId="0" fontId="88" fillId="0" borderId="38" xfId="0" applyFont="1" applyBorder="1" applyAlignment="1">
      <alignment vertical="center"/>
    </xf>
    <xf numFmtId="0" fontId="7" fillId="0" borderId="0" xfId="232" applyFont="1" applyAlignment="1">
      <alignment horizontal="center" vertical="center"/>
    </xf>
    <xf numFmtId="0" fontId="7" fillId="0" borderId="0" xfId="232" applyFont="1"/>
    <xf numFmtId="49" fontId="6" fillId="0" borderId="19" xfId="232" applyNumberFormat="1" applyFont="1" applyBorder="1" applyAlignment="1">
      <alignment horizontal="center" vertical="center"/>
    </xf>
    <xf numFmtId="49" fontId="6" fillId="0" borderId="1" xfId="232" applyNumberFormat="1" applyFont="1" applyBorder="1" applyAlignment="1">
      <alignment horizontal="center" vertical="center"/>
    </xf>
    <xf numFmtId="1" fontId="6" fillId="0" borderId="1" xfId="232" applyNumberFormat="1" applyFont="1" applyBorder="1" applyAlignment="1">
      <alignment horizontal="center" vertical="center"/>
    </xf>
    <xf numFmtId="49" fontId="6" fillId="0" borderId="18" xfId="232" applyNumberFormat="1" applyFont="1" applyBorder="1" applyAlignment="1">
      <alignment vertical="center"/>
    </xf>
    <xf numFmtId="14" fontId="6" fillId="0" borderId="1" xfId="232" applyNumberFormat="1" applyFont="1" applyBorder="1" applyAlignment="1">
      <alignment horizontal="center" vertical="center"/>
    </xf>
    <xf numFmtId="14" fontId="18" fillId="0" borderId="10" xfId="232" applyNumberFormat="1" applyBorder="1" applyAlignment="1">
      <alignment vertical="center"/>
    </xf>
    <xf numFmtId="0" fontId="4" fillId="0" borderId="13" xfId="232" applyFont="1" applyBorder="1" applyAlignment="1">
      <alignment horizontal="center" vertical="center"/>
    </xf>
    <xf numFmtId="0" fontId="18" fillId="0" borderId="39" xfId="232" applyBorder="1" applyAlignment="1">
      <alignment horizontal="center" vertical="center"/>
    </xf>
    <xf numFmtId="0" fontId="18" fillId="0" borderId="10" xfId="232" applyBorder="1" applyAlignment="1">
      <alignment horizontal="center" vertical="center"/>
    </xf>
    <xf numFmtId="0" fontId="89" fillId="0" borderId="1" xfId="0" applyFont="1" applyBorder="1" applyAlignment="1">
      <alignment horizontal="center" vertical="center"/>
    </xf>
    <xf numFmtId="0" fontId="18" fillId="0" borderId="1" xfId="232" applyBorder="1" applyAlignment="1">
      <alignment horizontal="center" vertical="center"/>
    </xf>
    <xf numFmtId="0" fontId="90" fillId="0" borderId="20" xfId="232" applyFont="1" applyBorder="1" applyAlignment="1">
      <alignment horizontal="center" vertical="center"/>
    </xf>
    <xf numFmtId="0" fontId="18" fillId="0" borderId="0" xfId="232" applyAlignment="1">
      <alignment horizontal="center" vertical="center"/>
    </xf>
    <xf numFmtId="49" fontId="24" fillId="0" borderId="19" xfId="232" applyNumberFormat="1" applyFont="1" applyBorder="1" applyAlignment="1">
      <alignment horizontal="center" vertical="center"/>
    </xf>
    <xf numFmtId="49" fontId="24" fillId="0" borderId="1" xfId="232" applyNumberFormat="1" applyFont="1" applyBorder="1" applyAlignment="1">
      <alignment horizontal="center" vertical="center"/>
    </xf>
    <xf numFmtId="1" fontId="24" fillId="0" borderId="1" xfId="232" applyNumberFormat="1" applyFont="1" applyBorder="1" applyAlignment="1">
      <alignment horizontal="center" vertical="center"/>
    </xf>
    <xf numFmtId="49" fontId="24" fillId="0" borderId="1" xfId="232" applyNumberFormat="1" applyFont="1" applyBorder="1" applyAlignment="1">
      <alignment vertical="center"/>
    </xf>
    <xf numFmtId="14" fontId="68" fillId="0" borderId="1" xfId="232" applyNumberFormat="1" applyFont="1" applyBorder="1" applyAlignment="1">
      <alignment horizontal="center" vertical="center"/>
    </xf>
    <xf numFmtId="14" fontId="7" fillId="0" borderId="10" xfId="232" applyNumberFormat="1" applyFont="1" applyBorder="1" applyAlignment="1">
      <alignment vertical="center"/>
    </xf>
    <xf numFmtId="0" fontId="4" fillId="0" borderId="19" xfId="232" applyFont="1" applyBorder="1" applyAlignment="1">
      <alignment horizontal="center" vertical="center"/>
    </xf>
    <xf numFmtId="0" fontId="4" fillId="0" borderId="1" xfId="232" applyFont="1" applyBorder="1"/>
    <xf numFmtId="0" fontId="4" fillId="0" borderId="1" xfId="232" applyFont="1" applyBorder="1" applyAlignment="1">
      <alignment horizontal="center" vertical="center"/>
    </xf>
    <xf numFmtId="0" fontId="4" fillId="0" borderId="10" xfId="232" applyFont="1" applyBorder="1" applyAlignment="1">
      <alignment horizontal="center" vertical="center"/>
    </xf>
    <xf numFmtId="0" fontId="91" fillId="0" borderId="20" xfId="232" applyFont="1" applyBorder="1" applyAlignment="1">
      <alignment horizontal="center" vertical="center"/>
    </xf>
    <xf numFmtId="49" fontId="6" fillId="0" borderId="1" xfId="232" applyNumberFormat="1" applyFont="1" applyBorder="1" applyAlignment="1">
      <alignment vertical="center"/>
    </xf>
    <xf numFmtId="0" fontId="18" fillId="0" borderId="19" xfId="232" applyBorder="1" applyAlignment="1">
      <alignment horizontal="center" vertical="center"/>
    </xf>
    <xf numFmtId="0" fontId="18" fillId="0" borderId="1" xfId="232" applyBorder="1"/>
    <xf numFmtId="0" fontId="37" fillId="0" borderId="19" xfId="0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49" fontId="68" fillId="0" borderId="19" xfId="232" applyNumberFormat="1" applyFont="1" applyBorder="1" applyAlignment="1">
      <alignment horizontal="center" vertical="center"/>
    </xf>
    <xf numFmtId="49" fontId="68" fillId="0" borderId="1" xfId="232" applyNumberFormat="1" applyFont="1" applyBorder="1" applyAlignment="1">
      <alignment horizontal="center" vertical="center"/>
    </xf>
    <xf numFmtId="1" fontId="68" fillId="0" borderId="1" xfId="232" applyNumberFormat="1" applyFont="1" applyBorder="1" applyAlignment="1">
      <alignment horizontal="center" vertical="center"/>
    </xf>
    <xf numFmtId="49" fontId="68" fillId="0" borderId="1" xfId="232" applyNumberFormat="1" applyFont="1" applyBorder="1" applyAlignment="1">
      <alignment vertical="center"/>
    </xf>
    <xf numFmtId="0" fontId="7" fillId="0" borderId="19" xfId="232" applyFont="1" applyBorder="1" applyAlignment="1">
      <alignment horizontal="center" vertical="center"/>
    </xf>
    <xf numFmtId="0" fontId="7" fillId="0" borderId="1" xfId="232" applyFont="1" applyBorder="1"/>
    <xf numFmtId="0" fontId="7" fillId="0" borderId="1" xfId="232" applyFont="1" applyBorder="1" applyAlignment="1">
      <alignment horizontal="center" vertical="center"/>
    </xf>
    <xf numFmtId="49" fontId="7" fillId="0" borderId="10" xfId="232" applyNumberFormat="1" applyFont="1" applyBorder="1" applyAlignment="1">
      <alignment horizontal="center" vertical="center"/>
    </xf>
    <xf numFmtId="0" fontId="7" fillId="0" borderId="10" xfId="232" applyFont="1" applyBorder="1" applyAlignment="1">
      <alignment horizontal="center" vertical="center"/>
    </xf>
    <xf numFmtId="0" fontId="18" fillId="0" borderId="20" xfId="232" applyBorder="1" applyAlignment="1">
      <alignment horizontal="center" vertical="center"/>
    </xf>
    <xf numFmtId="0" fontId="92" fillId="0" borderId="19" xfId="0" applyFont="1" applyBorder="1" applyAlignment="1">
      <alignment horizontal="center" vertical="center"/>
    </xf>
    <xf numFmtId="0" fontId="92" fillId="0" borderId="1" xfId="0" applyFont="1" applyBorder="1" applyAlignment="1">
      <alignment horizontal="center" vertical="center"/>
    </xf>
    <xf numFmtId="49" fontId="6" fillId="0" borderId="21" xfId="232" applyNumberFormat="1" applyFont="1" applyBorder="1" applyAlignment="1">
      <alignment horizontal="center" vertical="center"/>
    </xf>
    <xf numFmtId="49" fontId="6" fillId="0" borderId="7" xfId="232" applyNumberFormat="1" applyFont="1" applyBorder="1" applyAlignment="1">
      <alignment horizontal="center" vertical="center"/>
    </xf>
    <xf numFmtId="1" fontId="6" fillId="0" borderId="7" xfId="232" applyNumberFormat="1" applyFont="1" applyBorder="1" applyAlignment="1">
      <alignment horizontal="center" vertical="center"/>
    </xf>
    <xf numFmtId="49" fontId="6" fillId="0" borderId="7" xfId="232" applyNumberFormat="1" applyFont="1" applyBorder="1" applyAlignment="1">
      <alignment vertical="center"/>
    </xf>
    <xf numFmtId="14" fontId="6" fillId="0" borderId="7" xfId="232" applyNumberFormat="1" applyFont="1" applyBorder="1" applyAlignment="1">
      <alignment horizontal="center" vertical="center"/>
    </xf>
    <xf numFmtId="14" fontId="18" fillId="0" borderId="11" xfId="232" applyNumberFormat="1" applyBorder="1" applyAlignment="1">
      <alignment vertical="center"/>
    </xf>
    <xf numFmtId="0" fontId="18" fillId="0" borderId="40" xfId="232" applyBorder="1" applyAlignment="1">
      <alignment horizontal="center" vertical="center"/>
    </xf>
    <xf numFmtId="0" fontId="18" fillId="0" borderId="41" xfId="232" applyBorder="1" applyAlignment="1">
      <alignment horizontal="center" vertical="center"/>
    </xf>
    <xf numFmtId="0" fontId="18" fillId="0" borderId="7" xfId="232" applyBorder="1"/>
    <xf numFmtId="0" fontId="18" fillId="0" borderId="7" xfId="232" applyBorder="1" applyAlignment="1">
      <alignment horizontal="center" vertical="center"/>
    </xf>
    <xf numFmtId="0" fontId="18" fillId="0" borderId="11" xfId="232" applyBorder="1" applyAlignment="1">
      <alignment horizontal="center" vertical="center"/>
    </xf>
    <xf numFmtId="0" fontId="18" fillId="0" borderId="22" xfId="232" applyBorder="1" applyAlignment="1">
      <alignment horizontal="center" vertical="center"/>
    </xf>
    <xf numFmtId="14" fontId="18" fillId="0" borderId="1" xfId="232" applyNumberFormat="1" applyBorder="1" applyAlignment="1">
      <alignment horizontal="center" vertical="center"/>
    </xf>
    <xf numFmtId="14" fontId="18" fillId="0" borderId="10" xfId="232" applyNumberFormat="1" applyBorder="1" applyAlignment="1">
      <alignment horizontal="center" vertical="center"/>
    </xf>
    <xf numFmtId="0" fontId="18" fillId="0" borderId="42" xfId="232" applyBorder="1" applyAlignment="1">
      <alignment horizontal="center" vertical="center"/>
    </xf>
    <xf numFmtId="0" fontId="18" fillId="0" borderId="0" xfId="232" applyAlignment="1">
      <alignment vertical="center"/>
    </xf>
    <xf numFmtId="1" fontId="24" fillId="2" borderId="0" xfId="86" applyNumberFormat="1" applyFont="1" applyFill="1"/>
    <xf numFmtId="4" fontId="24" fillId="2" borderId="0" xfId="86" applyNumberFormat="1" applyFont="1" applyFill="1"/>
    <xf numFmtId="1" fontId="57" fillId="2" borderId="0" xfId="86" applyNumberFormat="1" applyFont="1" applyFill="1" applyAlignment="1">
      <alignment horizontal="center"/>
    </xf>
    <xf numFmtId="14" fontId="24" fillId="2" borderId="0" xfId="86" applyNumberFormat="1" applyFont="1" applyFill="1"/>
    <xf numFmtId="0" fontId="4" fillId="2" borderId="0" xfId="86" applyFont="1" applyFill="1"/>
    <xf numFmtId="0" fontId="12" fillId="2" borderId="0" xfId="86" applyFont="1" applyFill="1" applyAlignment="1">
      <alignment horizontal="center"/>
    </xf>
    <xf numFmtId="0" fontId="7" fillId="2" borderId="0" xfId="86" applyFont="1" applyFill="1"/>
    <xf numFmtId="14" fontId="56" fillId="0" borderId="0" xfId="86" applyNumberFormat="1" applyFont="1"/>
    <xf numFmtId="2" fontId="8" fillId="9" borderId="0" xfId="0" applyNumberFormat="1" applyFont="1" applyFill="1"/>
    <xf numFmtId="14" fontId="7" fillId="0" borderId="0" xfId="0" applyNumberFormat="1" applyFont="1"/>
    <xf numFmtId="2" fontId="7" fillId="0" borderId="0" xfId="0" applyNumberFormat="1" applyFont="1"/>
    <xf numFmtId="49" fontId="68" fillId="9" borderId="0" xfId="0" applyNumberFormat="1" applyFont="1" applyFill="1"/>
    <xf numFmtId="171" fontId="9" fillId="0" borderId="0" xfId="31" applyNumberFormat="1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/>
    </xf>
    <xf numFmtId="2" fontId="57" fillId="2" borderId="0" xfId="0" applyNumberFormat="1" applyFont="1" applyFill="1" applyBorder="1" applyAlignment="1">
      <alignment horizontal="center" vertical="center"/>
    </xf>
    <xf numFmtId="171" fontId="8" fillId="2" borderId="0" xfId="0" applyNumberFormat="1" applyFont="1" applyFill="1" applyBorder="1" applyAlignment="1">
      <alignment horizontal="right" vertical="center"/>
    </xf>
    <xf numFmtId="171" fontId="8" fillId="2" borderId="0" xfId="0" applyNumberFormat="1" applyFont="1" applyFill="1" applyBorder="1" applyAlignment="1">
      <alignment vertical="center"/>
    </xf>
    <xf numFmtId="171" fontId="8" fillId="2" borderId="0" xfId="31" applyNumberFormat="1" applyFont="1" applyFill="1" applyBorder="1" applyAlignment="1">
      <alignment vertical="center"/>
    </xf>
    <xf numFmtId="171" fontId="8" fillId="2" borderId="0" xfId="31" applyNumberFormat="1" applyFont="1" applyFill="1" applyBorder="1" applyAlignment="1">
      <alignment horizontal="right" vertical="center"/>
    </xf>
    <xf numFmtId="2" fontId="4" fillId="12" borderId="0" xfId="31" applyNumberFormat="1" applyFont="1" applyFill="1" applyBorder="1" applyAlignment="1">
      <alignment horizontal="right"/>
    </xf>
    <xf numFmtId="0" fontId="42" fillId="0" borderId="0" xfId="232" applyFont="1"/>
    <xf numFmtId="2" fontId="42" fillId="0" borderId="0" xfId="232" applyNumberFormat="1" applyFont="1"/>
    <xf numFmtId="0" fontId="61" fillId="0" borderId="0" xfId="232" applyFont="1" applyAlignment="1">
      <alignment horizontal="center"/>
    </xf>
    <xf numFmtId="2" fontId="42" fillId="0" borderId="0" xfId="232" applyNumberFormat="1" applyFont="1" applyAlignment="1">
      <alignment horizontal="center"/>
    </xf>
    <xf numFmtId="49" fontId="6" fillId="0" borderId="0" xfId="232" applyNumberFormat="1" applyFont="1"/>
    <xf numFmtId="1" fontId="6" fillId="0" borderId="0" xfId="232" applyNumberFormat="1" applyFont="1"/>
    <xf numFmtId="2" fontId="6" fillId="0" borderId="0" xfId="232" applyNumberFormat="1" applyFont="1"/>
    <xf numFmtId="4" fontId="6" fillId="0" borderId="0" xfId="232" applyNumberFormat="1" applyFont="1"/>
    <xf numFmtId="4" fontId="62" fillId="0" borderId="0" xfId="232" applyNumberFormat="1" applyFont="1" applyAlignment="1">
      <alignment horizontal="center"/>
    </xf>
    <xf numFmtId="0" fontId="94" fillId="0" borderId="0" xfId="232" applyFont="1" applyAlignment="1">
      <alignment horizontal="center"/>
    </xf>
    <xf numFmtId="43" fontId="6" fillId="0" borderId="0" xfId="130" applyFont="1" applyAlignment="1">
      <alignment horizontal="center"/>
    </xf>
    <xf numFmtId="2" fontId="6" fillId="0" borderId="0" xfId="232" applyNumberFormat="1" applyFont="1" applyAlignment="1">
      <alignment horizontal="center"/>
    </xf>
    <xf numFmtId="0" fontId="95" fillId="0" borderId="0" xfId="232" applyFont="1" applyAlignment="1">
      <alignment horizontal="center"/>
    </xf>
    <xf numFmtId="49" fontId="62" fillId="0" borderId="0" xfId="232" applyNumberFormat="1" applyFont="1"/>
    <xf numFmtId="1" fontId="62" fillId="0" borderId="0" xfId="232" applyNumberFormat="1" applyFont="1"/>
    <xf numFmtId="2" fontId="62" fillId="0" borderId="0" xfId="232" applyNumberFormat="1" applyFont="1"/>
    <xf numFmtId="4" fontId="62" fillId="0" borderId="0" xfId="232" applyNumberFormat="1" applyFont="1"/>
    <xf numFmtId="43" fontId="62" fillId="0" borderId="0" xfId="130" applyFont="1"/>
    <xf numFmtId="43" fontId="62" fillId="0" borderId="0" xfId="130" applyFont="1" applyAlignment="1">
      <alignment horizontal="center"/>
    </xf>
    <xf numFmtId="0" fontId="53" fillId="0" borderId="0" xfId="232" applyFont="1"/>
    <xf numFmtId="2" fontId="62" fillId="0" borderId="0" xfId="232" applyNumberFormat="1" applyFont="1" applyAlignment="1">
      <alignment horizontal="center"/>
    </xf>
    <xf numFmtId="49" fontId="6" fillId="2" borderId="0" xfId="232" applyNumberFormat="1" applyFont="1" applyFill="1"/>
    <xf numFmtId="1" fontId="6" fillId="2" borderId="0" xfId="232" applyNumberFormat="1" applyFont="1" applyFill="1"/>
    <xf numFmtId="2" fontId="6" fillId="2" borderId="0" xfId="232" applyNumberFormat="1" applyFont="1" applyFill="1"/>
    <xf numFmtId="4" fontId="6" fillId="2" borderId="0" xfId="232" applyNumberFormat="1" applyFont="1" applyFill="1"/>
    <xf numFmtId="4" fontId="62" fillId="2" borderId="0" xfId="232" applyNumberFormat="1" applyFont="1" applyFill="1" applyAlignment="1">
      <alignment horizontal="center"/>
    </xf>
    <xf numFmtId="43" fontId="6" fillId="2" borderId="0" xfId="130" applyFont="1" applyFill="1" applyAlignment="1">
      <alignment horizontal="center"/>
    </xf>
    <xf numFmtId="2" fontId="6" fillId="2" borderId="0" xfId="232" applyNumberFormat="1" applyFont="1" applyFill="1" applyAlignment="1">
      <alignment horizontal="center"/>
    </xf>
    <xf numFmtId="43" fontId="6" fillId="0" borderId="0" xfId="130" applyFont="1" applyFill="1" applyAlignment="1">
      <alignment horizontal="center"/>
    </xf>
    <xf numFmtId="2" fontId="96" fillId="0" borderId="0" xfId="232" applyNumberFormat="1" applyFont="1"/>
    <xf numFmtId="1" fontId="6" fillId="10" borderId="0" xfId="232" applyNumberFormat="1" applyFont="1" applyFill="1"/>
    <xf numFmtId="2" fontId="6" fillId="10" borderId="0" xfId="232" applyNumberFormat="1" applyFont="1" applyFill="1"/>
    <xf numFmtId="49" fontId="6" fillId="10" borderId="0" xfId="232" applyNumberFormat="1" applyFont="1" applyFill="1"/>
    <xf numFmtId="4" fontId="6" fillId="10" borderId="0" xfId="232" applyNumberFormat="1" applyFont="1" applyFill="1"/>
    <xf numFmtId="4" fontId="62" fillId="10" borderId="0" xfId="232" applyNumberFormat="1" applyFont="1" applyFill="1" applyAlignment="1">
      <alignment horizontal="center"/>
    </xf>
    <xf numFmtId="4" fontId="97" fillId="10" borderId="0" xfId="232" applyNumberFormat="1" applyFont="1" applyFill="1"/>
    <xf numFmtId="43" fontId="6" fillId="10" borderId="0" xfId="130" applyFont="1" applyFill="1"/>
    <xf numFmtId="43" fontId="6" fillId="10" borderId="0" xfId="130" applyFont="1" applyFill="1" applyAlignment="1">
      <alignment horizontal="center"/>
    </xf>
    <xf numFmtId="2" fontId="6" fillId="10" borderId="0" xfId="232" applyNumberFormat="1" applyFont="1" applyFill="1" applyAlignment="1">
      <alignment horizontal="center"/>
    </xf>
    <xf numFmtId="2" fontId="6" fillId="0" borderId="0" xfId="130" applyNumberFormat="1" applyFont="1" applyFill="1"/>
    <xf numFmtId="0" fontId="53" fillId="7" borderId="0" xfId="232" applyFont="1" applyFill="1"/>
    <xf numFmtId="1" fontId="53" fillId="7" borderId="0" xfId="232" applyNumberFormat="1" applyFont="1" applyFill="1" applyAlignment="1">
      <alignment horizontal="center"/>
    </xf>
    <xf numFmtId="4" fontId="53" fillId="7" borderId="0" xfId="232" applyNumberFormat="1" applyFont="1" applyFill="1"/>
    <xf numFmtId="4" fontId="53" fillId="7" borderId="0" xfId="232" applyNumberFormat="1" applyFont="1" applyFill="1" applyAlignment="1">
      <alignment horizontal="center"/>
    </xf>
    <xf numFmtId="43" fontId="53" fillId="7" borderId="0" xfId="130" applyFont="1" applyFill="1" applyAlignment="1">
      <alignment horizontal="center"/>
    </xf>
    <xf numFmtId="43" fontId="53" fillId="7" borderId="0" xfId="232" applyNumberFormat="1" applyFont="1" applyFill="1"/>
    <xf numFmtId="2" fontId="18" fillId="0" borderId="0" xfId="232" applyNumberFormat="1"/>
    <xf numFmtId="0" fontId="53" fillId="0" borderId="0" xfId="232" applyFont="1" applyAlignment="1">
      <alignment horizontal="center"/>
    </xf>
    <xf numFmtId="43" fontId="98" fillId="0" borderId="0" xfId="130" applyFont="1" applyAlignment="1">
      <alignment horizontal="center"/>
    </xf>
    <xf numFmtId="43" fontId="53" fillId="0" borderId="0" xfId="130" applyFont="1" applyAlignment="1">
      <alignment horizontal="center"/>
    </xf>
    <xf numFmtId="4" fontId="99" fillId="0" borderId="0" xfId="232" applyNumberFormat="1" applyFont="1"/>
    <xf numFmtId="2" fontId="98" fillId="0" borderId="0" xfId="232" applyNumberFormat="1" applyFont="1"/>
    <xf numFmtId="2" fontId="18" fillId="0" borderId="0" xfId="232" applyNumberFormat="1" applyAlignment="1">
      <alignment horizontal="center"/>
    </xf>
    <xf numFmtId="43" fontId="18" fillId="0" borderId="0" xfId="232" applyNumberFormat="1"/>
    <xf numFmtId="4" fontId="99" fillId="7" borderId="0" xfId="232" applyNumberFormat="1" applyFont="1" applyFill="1"/>
    <xf numFmtId="43" fontId="98" fillId="7" borderId="0" xfId="130" applyFont="1" applyFill="1" applyAlignment="1">
      <alignment horizontal="center"/>
    </xf>
    <xf numFmtId="1" fontId="6" fillId="14" borderId="0" xfId="232" applyNumberFormat="1" applyFont="1" applyFill="1"/>
    <xf numFmtId="2" fontId="6" fillId="14" borderId="0" xfId="232" applyNumberFormat="1" applyFont="1" applyFill="1"/>
    <xf numFmtId="49" fontId="6" fillId="14" borderId="0" xfId="232" applyNumberFormat="1" applyFont="1" applyFill="1"/>
    <xf numFmtId="4" fontId="6" fillId="14" borderId="0" xfId="232" applyNumberFormat="1" applyFont="1" applyFill="1"/>
    <xf numFmtId="4" fontId="62" fillId="14" borderId="0" xfId="232" applyNumberFormat="1" applyFont="1" applyFill="1" applyAlignment="1">
      <alignment horizontal="center"/>
    </xf>
    <xf numFmtId="43" fontId="6" fillId="14" borderId="0" xfId="130" applyFont="1" applyFill="1"/>
    <xf numFmtId="43" fontId="6" fillId="14" borderId="0" xfId="130" applyFont="1" applyFill="1" applyAlignment="1">
      <alignment horizontal="center"/>
    </xf>
    <xf numFmtId="2" fontId="6" fillId="14" borderId="0" xfId="232" applyNumberFormat="1" applyFont="1" applyFill="1" applyAlignment="1">
      <alignment horizontal="center"/>
    </xf>
    <xf numFmtId="1" fontId="18" fillId="0" borderId="0" xfId="232" applyNumberFormat="1" applyAlignment="1">
      <alignment horizontal="center"/>
    </xf>
    <xf numFmtId="49" fontId="68" fillId="0" borderId="0" xfId="232" applyNumberFormat="1" applyFont="1" applyFill="1"/>
    <xf numFmtId="1" fontId="68" fillId="0" borderId="0" xfId="232" applyNumberFormat="1" applyFont="1" applyFill="1"/>
    <xf numFmtId="2" fontId="68" fillId="0" borderId="0" xfId="232" applyNumberFormat="1" applyFont="1" applyFill="1"/>
    <xf numFmtId="4" fontId="68" fillId="0" borderId="0" xfId="232" applyNumberFormat="1" applyFont="1" applyFill="1"/>
    <xf numFmtId="4" fontId="50" fillId="0" borderId="0" xfId="232" applyNumberFormat="1" applyFont="1" applyFill="1" applyAlignment="1">
      <alignment horizontal="center"/>
    </xf>
    <xf numFmtId="4" fontId="88" fillId="0" borderId="0" xfId="232" applyNumberFormat="1" applyFont="1" applyFill="1"/>
    <xf numFmtId="43" fontId="68" fillId="0" borderId="0" xfId="130" applyFont="1" applyFill="1"/>
    <xf numFmtId="43" fontId="68" fillId="0" borderId="0" xfId="130" applyFont="1" applyFill="1" applyAlignment="1">
      <alignment horizontal="center"/>
    </xf>
    <xf numFmtId="2" fontId="68" fillId="0" borderId="0" xfId="232" applyNumberFormat="1" applyFont="1" applyFill="1" applyAlignment="1">
      <alignment horizontal="center"/>
    </xf>
    <xf numFmtId="0" fontId="7" fillId="0" borderId="0" xfId="232" applyFont="1" applyFill="1"/>
    <xf numFmtId="49" fontId="68" fillId="0" borderId="0" xfId="232" applyNumberFormat="1" applyFont="1"/>
    <xf numFmtId="1" fontId="68" fillId="14" borderId="0" xfId="232" applyNumberFormat="1" applyFont="1" applyFill="1"/>
    <xf numFmtId="2" fontId="68" fillId="14" borderId="0" xfId="232" applyNumberFormat="1" applyFont="1" applyFill="1"/>
    <xf numFmtId="49" fontId="68" fillId="14" borderId="0" xfId="232" applyNumberFormat="1" applyFont="1" applyFill="1"/>
    <xf numFmtId="4" fontId="68" fillId="14" borderId="0" xfId="232" applyNumberFormat="1" applyFont="1" applyFill="1"/>
    <xf numFmtId="4" fontId="50" fillId="14" borderId="0" xfId="232" applyNumberFormat="1" applyFont="1" applyFill="1" applyAlignment="1">
      <alignment horizontal="center"/>
    </xf>
    <xf numFmtId="43" fontId="68" fillId="14" borderId="0" xfId="130" applyFont="1" applyFill="1"/>
    <xf numFmtId="43" fontId="68" fillId="14" borderId="0" xfId="130" applyFont="1" applyFill="1" applyAlignment="1">
      <alignment horizontal="center"/>
    </xf>
    <xf numFmtId="2" fontId="68" fillId="14" borderId="0" xfId="232" applyNumberFormat="1" applyFont="1" applyFill="1" applyAlignment="1">
      <alignment horizontal="center"/>
    </xf>
    <xf numFmtId="2" fontId="68" fillId="0" borderId="0" xfId="232" applyNumberFormat="1" applyFont="1"/>
    <xf numFmtId="1" fontId="68" fillId="0" borderId="0" xfId="232" applyNumberFormat="1" applyFont="1"/>
    <xf numFmtId="49" fontId="51" fillId="0" borderId="0" xfId="232" applyNumberFormat="1" applyFont="1"/>
    <xf numFmtId="1" fontId="51" fillId="0" borderId="0" xfId="232" applyNumberFormat="1" applyFont="1"/>
    <xf numFmtId="2" fontId="51" fillId="0" borderId="0" xfId="232" applyNumberFormat="1" applyFont="1"/>
    <xf numFmtId="4" fontId="51" fillId="0" borderId="0" xfId="232" applyNumberFormat="1" applyFont="1"/>
    <xf numFmtId="4" fontId="100" fillId="0" borderId="0" xfId="232" applyNumberFormat="1" applyFont="1" applyAlignment="1">
      <alignment horizontal="center"/>
    </xf>
    <xf numFmtId="43" fontId="51" fillId="0" borderId="0" xfId="130" applyFont="1"/>
    <xf numFmtId="43" fontId="51" fillId="0" borderId="0" xfId="130" applyFont="1" applyAlignment="1">
      <alignment horizontal="center"/>
    </xf>
    <xf numFmtId="2" fontId="51" fillId="0" borderId="0" xfId="232" applyNumberFormat="1" applyFont="1" applyAlignment="1">
      <alignment horizontal="center"/>
    </xf>
    <xf numFmtId="0" fontId="58" fillId="0" borderId="0" xfId="232" applyFont="1"/>
    <xf numFmtId="43" fontId="51" fillId="0" borderId="0" xfId="130" applyFont="1" applyFill="1"/>
    <xf numFmtId="1" fontId="68" fillId="10" borderId="0" xfId="232" applyNumberFormat="1" applyFont="1" applyFill="1"/>
    <xf numFmtId="2" fontId="68" fillId="10" borderId="0" xfId="232" applyNumberFormat="1" applyFont="1" applyFill="1"/>
    <xf numFmtId="49" fontId="68" fillId="10" borderId="0" xfId="232" applyNumberFormat="1" applyFont="1" applyFill="1"/>
    <xf numFmtId="4" fontId="68" fillId="10" borderId="0" xfId="232" applyNumberFormat="1" applyFont="1" applyFill="1"/>
    <xf numFmtId="4" fontId="50" fillId="10" borderId="0" xfId="232" applyNumberFormat="1" applyFont="1" applyFill="1" applyAlignment="1">
      <alignment horizontal="center"/>
    </xf>
    <xf numFmtId="43" fontId="68" fillId="10" borderId="0" xfId="130" applyFont="1" applyFill="1"/>
    <xf numFmtId="43" fontId="68" fillId="10" borderId="0" xfId="130" applyFont="1" applyFill="1" applyAlignment="1">
      <alignment horizontal="center"/>
    </xf>
    <xf numFmtId="2" fontId="68" fillId="10" borderId="0" xfId="232" applyNumberFormat="1" applyFont="1" applyFill="1" applyAlignment="1">
      <alignment horizontal="center"/>
    </xf>
    <xf numFmtId="49" fontId="56" fillId="2" borderId="0" xfId="232" applyNumberFormat="1" applyFont="1" applyFill="1"/>
    <xf numFmtId="1" fontId="56" fillId="2" borderId="0" xfId="232" applyNumberFormat="1" applyFont="1" applyFill="1"/>
    <xf numFmtId="2" fontId="56" fillId="2" borderId="0" xfId="232" applyNumberFormat="1" applyFont="1" applyFill="1"/>
    <xf numFmtId="4" fontId="56" fillId="2" borderId="0" xfId="232" applyNumberFormat="1" applyFont="1" applyFill="1"/>
    <xf numFmtId="4" fontId="45" fillId="2" borderId="0" xfId="232" applyNumberFormat="1" applyFont="1" applyFill="1" applyAlignment="1">
      <alignment horizontal="center"/>
    </xf>
    <xf numFmtId="43" fontId="56" fillId="2" borderId="0" xfId="130" applyFont="1" applyFill="1"/>
    <xf numFmtId="43" fontId="56" fillId="2" borderId="0" xfId="130" applyFont="1" applyFill="1" applyAlignment="1">
      <alignment horizontal="center"/>
    </xf>
    <xf numFmtId="2" fontId="56" fillId="2" borderId="0" xfId="232" applyNumberFormat="1" applyFont="1" applyFill="1" applyAlignment="1">
      <alignment horizontal="center"/>
    </xf>
    <xf numFmtId="2" fontId="56" fillId="0" borderId="0" xfId="232" applyNumberFormat="1" applyFont="1"/>
    <xf numFmtId="1" fontId="56" fillId="0" borderId="0" xfId="232" applyNumberFormat="1" applyFont="1"/>
    <xf numFmtId="49" fontId="56" fillId="0" borderId="0" xfId="232" applyNumberFormat="1" applyFont="1"/>
    <xf numFmtId="0" fontId="46" fillId="0" borderId="0" xfId="232" applyFont="1"/>
    <xf numFmtId="4" fontId="56" fillId="0" borderId="0" xfId="232" applyNumberFormat="1" applyFont="1"/>
    <xf numFmtId="4" fontId="45" fillId="0" borderId="0" xfId="232" applyNumberFormat="1" applyFont="1" applyAlignment="1">
      <alignment horizontal="center"/>
    </xf>
    <xf numFmtId="43" fontId="56" fillId="0" borderId="0" xfId="130" applyFont="1"/>
    <xf numFmtId="43" fontId="56" fillId="0" borderId="0" xfId="130" applyFont="1" applyAlignment="1">
      <alignment horizontal="center"/>
    </xf>
    <xf numFmtId="2" fontId="56" fillId="0" borderId="0" xfId="232" applyNumberFormat="1" applyFont="1" applyAlignment="1">
      <alignment horizontal="center"/>
    </xf>
    <xf numFmtId="49" fontId="54" fillId="0" borderId="0" xfId="232" applyNumberFormat="1" applyFont="1"/>
    <xf numFmtId="1" fontId="54" fillId="0" borderId="0" xfId="232" applyNumberFormat="1" applyFont="1"/>
    <xf numFmtId="2" fontId="54" fillId="0" borderId="0" xfId="232" applyNumberFormat="1" applyFont="1"/>
    <xf numFmtId="4" fontId="54" fillId="0" borderId="0" xfId="232" applyNumberFormat="1" applyFont="1"/>
    <xf numFmtId="4" fontId="72" fillId="0" borderId="0" xfId="232" applyNumberFormat="1" applyFont="1" applyAlignment="1">
      <alignment horizontal="center"/>
    </xf>
    <xf numFmtId="43" fontId="54" fillId="0" borderId="0" xfId="130" applyFont="1"/>
    <xf numFmtId="43" fontId="54" fillId="0" borderId="0" xfId="130" applyFont="1" applyAlignment="1">
      <alignment horizontal="center"/>
    </xf>
    <xf numFmtId="2" fontId="54" fillId="0" borderId="0" xfId="232" applyNumberFormat="1" applyFont="1" applyAlignment="1">
      <alignment horizontal="center"/>
    </xf>
    <xf numFmtId="0" fontId="33" fillId="0" borderId="0" xfId="232" applyFont="1"/>
    <xf numFmtId="49" fontId="50" fillId="0" borderId="0" xfId="232" applyNumberFormat="1" applyFont="1"/>
    <xf numFmtId="1" fontId="50" fillId="0" borderId="0" xfId="232" applyNumberFormat="1" applyFont="1"/>
    <xf numFmtId="2" fontId="50" fillId="0" borderId="0" xfId="232" applyNumberFormat="1" applyFont="1"/>
    <xf numFmtId="4" fontId="50" fillId="0" borderId="0" xfId="232" applyNumberFormat="1" applyFont="1"/>
    <xf numFmtId="4" fontId="50" fillId="0" borderId="0" xfId="232" applyNumberFormat="1" applyFont="1" applyAlignment="1">
      <alignment horizontal="center"/>
    </xf>
    <xf numFmtId="4" fontId="68" fillId="0" borderId="0" xfId="232" applyNumberFormat="1" applyFont="1"/>
    <xf numFmtId="43" fontId="50" fillId="0" borderId="0" xfId="130" applyFont="1" applyAlignment="1">
      <alignment horizontal="center"/>
    </xf>
    <xf numFmtId="2" fontId="50" fillId="0" borderId="0" xfId="232" applyNumberFormat="1" applyFont="1" applyAlignment="1">
      <alignment horizontal="center"/>
    </xf>
    <xf numFmtId="0" fontId="55" fillId="0" borderId="29" xfId="232" applyFont="1" applyBorder="1" applyAlignment="1">
      <alignment horizontal="center" vertical="center"/>
    </xf>
    <xf numFmtId="0" fontId="55" fillId="0" borderId="30" xfId="232" applyFont="1" applyBorder="1" applyAlignment="1">
      <alignment horizontal="center" vertical="center"/>
    </xf>
    <xf numFmtId="0" fontId="55" fillId="0" borderId="31" xfId="232" applyFont="1" applyBorder="1" applyAlignment="1">
      <alignment horizontal="center" vertical="center"/>
    </xf>
    <xf numFmtId="0" fontId="5" fillId="12" borderId="1" xfId="0" applyFont="1" applyFill="1" applyBorder="1"/>
    <xf numFmtId="0" fontId="0" fillId="12" borderId="1" xfId="0" applyFont="1" applyFill="1" applyBorder="1"/>
    <xf numFmtId="2" fontId="0" fillId="12" borderId="1" xfId="0" applyNumberFormat="1" applyFont="1" applyFill="1" applyBorder="1"/>
    <xf numFmtId="49" fontId="85" fillId="12" borderId="1" xfId="0" applyNumberFormat="1" applyFont="1" applyFill="1" applyBorder="1"/>
    <xf numFmtId="2" fontId="85" fillId="12" borderId="1" xfId="86" applyNumberFormat="1" applyFont="1" applyFill="1" applyBorder="1"/>
    <xf numFmtId="2" fontId="85" fillId="12" borderId="1" xfId="0" applyNumberFormat="1" applyFont="1" applyFill="1" applyBorder="1"/>
    <xf numFmtId="2" fontId="0" fillId="12" borderId="1" xfId="0" applyNumberFormat="1" applyFont="1" applyFill="1" applyBorder="1" applyAlignment="1">
      <alignment horizontal="left"/>
    </xf>
    <xf numFmtId="2" fontId="5" fillId="12" borderId="1" xfId="0" applyNumberFormat="1" applyFont="1" applyFill="1" applyBorder="1"/>
    <xf numFmtId="49" fontId="101" fillId="12" borderId="1" xfId="0" applyNumberFormat="1" applyFont="1" applyFill="1" applyBorder="1"/>
    <xf numFmtId="2" fontId="101" fillId="12" borderId="1" xfId="0" applyNumberFormat="1" applyFont="1" applyFill="1" applyBorder="1"/>
    <xf numFmtId="49" fontId="85" fillId="12" borderId="1" xfId="0" applyNumberFormat="1" applyFont="1" applyFill="1" applyBorder="1" applyAlignment="1">
      <alignment vertical="center"/>
    </xf>
    <xf numFmtId="49" fontId="0" fillId="12" borderId="1" xfId="0" applyNumberFormat="1" applyFont="1" applyFill="1" applyBorder="1"/>
    <xf numFmtId="2" fontId="0" fillId="12" borderId="1" xfId="31" applyNumberFormat="1" applyFont="1" applyFill="1" applyBorder="1" applyAlignment="1"/>
  </cellXfs>
  <cellStyles count="233">
    <cellStyle name="Hiperlink" xfId="231" builtinId="8"/>
    <cellStyle name="Moeda" xfId="227" builtinId="4"/>
    <cellStyle name="Moeda 2" xfId="7" xr:uid="{00000000-0005-0000-0000-000000000000}"/>
    <cellStyle name="Moeda 2 2" xfId="8" xr:uid="{00000000-0005-0000-0000-000001000000}"/>
    <cellStyle name="Moeda 2 3" xfId="32" xr:uid="{00000000-0005-0000-0000-000002000000}"/>
    <cellStyle name="Moeda 3" xfId="9" xr:uid="{00000000-0005-0000-0000-000003000000}"/>
    <cellStyle name="Moeda 3 2" xfId="38" xr:uid="{00000000-0005-0000-0000-000004000000}"/>
    <cellStyle name="Moeda 3 3" xfId="84" xr:uid="{00000000-0005-0000-0000-000005000000}"/>
    <cellStyle name="Moeda 4" xfId="24" xr:uid="{00000000-0005-0000-0000-000006000000}"/>
    <cellStyle name="Moeda 4 2" xfId="39" xr:uid="{00000000-0005-0000-0000-000007000000}"/>
    <cellStyle name="Moeda 5" xfId="26" xr:uid="{00000000-0005-0000-0000-000008000000}"/>
    <cellStyle name="Moeda 5 2" xfId="40" xr:uid="{00000000-0005-0000-0000-000009000000}"/>
    <cellStyle name="Moeda 6" xfId="28" xr:uid="{00000000-0005-0000-0000-00000A000000}"/>
    <cellStyle name="Moeda 7" xfId="134" xr:uid="{00000000-0005-0000-0000-00000B000000}"/>
    <cellStyle name="Moeda 7 2" xfId="175" xr:uid="{00000000-0005-0000-0000-00000C000000}"/>
    <cellStyle name="Moeda 7 3" xfId="174" xr:uid="{00000000-0005-0000-0000-00000D000000}"/>
    <cellStyle name="Moeda 8" xfId="225" xr:uid="{685ED6D8-4449-4ACA-8AF7-C1C4FEB1B134}"/>
    <cellStyle name="Moeda 9" xfId="230" xr:uid="{C228763A-1EE5-4CC6-8D40-4958CF10A773}"/>
    <cellStyle name="Normal" xfId="0" builtinId="0"/>
    <cellStyle name="Normal 10" xfId="10" xr:uid="{00000000-0005-0000-0000-00000F000000}"/>
    <cellStyle name="Normal 10 2" xfId="41" xr:uid="{00000000-0005-0000-0000-000010000000}"/>
    <cellStyle name="Normal 10 3" xfId="74" xr:uid="{00000000-0005-0000-0000-000011000000}"/>
    <cellStyle name="Normal 11" xfId="2" xr:uid="{00000000-0005-0000-0000-000012000000}"/>
    <cellStyle name="Normal 11 2" xfId="42" xr:uid="{00000000-0005-0000-0000-000013000000}"/>
    <cellStyle name="Normal 12" xfId="43" xr:uid="{00000000-0005-0000-0000-000014000000}"/>
    <cellStyle name="Normal 12 2" xfId="44" xr:uid="{00000000-0005-0000-0000-000015000000}"/>
    <cellStyle name="Normal 13" xfId="45" xr:uid="{00000000-0005-0000-0000-000016000000}"/>
    <cellStyle name="Normal 13 2" xfId="46" xr:uid="{00000000-0005-0000-0000-000017000000}"/>
    <cellStyle name="Normal 14" xfId="47" xr:uid="{00000000-0005-0000-0000-000018000000}"/>
    <cellStyle name="Normal 15" xfId="48" xr:uid="{00000000-0005-0000-0000-000019000000}"/>
    <cellStyle name="Normal 16" xfId="29" xr:uid="{00000000-0005-0000-0000-00001A000000}"/>
    <cellStyle name="Normal 16 2" xfId="37" xr:uid="{00000000-0005-0000-0000-00001B000000}"/>
    <cellStyle name="Normal 17" xfId="49" xr:uid="{00000000-0005-0000-0000-00001C000000}"/>
    <cellStyle name="Normal 18" xfId="36" xr:uid="{00000000-0005-0000-0000-00001D000000}"/>
    <cellStyle name="Normal 19" xfId="50" xr:uid="{00000000-0005-0000-0000-00001E000000}"/>
    <cellStyle name="Normal 2" xfId="3" xr:uid="{00000000-0005-0000-0000-00001F000000}"/>
    <cellStyle name="Normal 2 2" xfId="22" xr:uid="{00000000-0005-0000-0000-000020000000}"/>
    <cellStyle name="Normal 2 2 2" xfId="52" xr:uid="{00000000-0005-0000-0000-000021000000}"/>
    <cellStyle name="Normal 2 3" xfId="51" xr:uid="{00000000-0005-0000-0000-000022000000}"/>
    <cellStyle name="Normal 2 4" xfId="232" xr:uid="{311FBB48-7183-467B-9815-DF242E256606}"/>
    <cellStyle name="Normal 20" xfId="53" xr:uid="{00000000-0005-0000-0000-000023000000}"/>
    <cellStyle name="Normal 21" xfId="87" xr:uid="{00000000-0005-0000-0000-000024000000}"/>
    <cellStyle name="Normal 22" xfId="86" xr:uid="{00000000-0005-0000-0000-000025000000}"/>
    <cellStyle name="Normal 22 2" xfId="177" xr:uid="{00000000-0005-0000-0000-000026000000}"/>
    <cellStyle name="Normal 22 3" xfId="176" xr:uid="{00000000-0005-0000-0000-000027000000}"/>
    <cellStyle name="Normal 23" xfId="92" xr:uid="{00000000-0005-0000-0000-000028000000}"/>
    <cellStyle name="Normal 24" xfId="76" xr:uid="{00000000-0005-0000-0000-000029000000}"/>
    <cellStyle name="Normal 25" xfId="89" xr:uid="{00000000-0005-0000-0000-00002A000000}"/>
    <cellStyle name="Normal 25 2" xfId="96" xr:uid="{00000000-0005-0000-0000-00002B000000}"/>
    <cellStyle name="Normal 25 3" xfId="102" xr:uid="{00000000-0005-0000-0000-00002C000000}"/>
    <cellStyle name="Normal 25 3 2" xfId="101" xr:uid="{00000000-0005-0000-0000-00002D000000}"/>
    <cellStyle name="Normal 25 3 3" xfId="105" xr:uid="{00000000-0005-0000-0000-00002E000000}"/>
    <cellStyle name="Normal 25 3 3 2" xfId="111" xr:uid="{00000000-0005-0000-0000-00002F000000}"/>
    <cellStyle name="Normal 25 3 3 2 2" xfId="117" xr:uid="{00000000-0005-0000-0000-000030000000}"/>
    <cellStyle name="Normal 25 3 3 3" xfId="121" xr:uid="{00000000-0005-0000-0000-000031000000}"/>
    <cellStyle name="Normal 25 4" xfId="106" xr:uid="{00000000-0005-0000-0000-000032000000}"/>
    <cellStyle name="Normal 25 4 2" xfId="112" xr:uid="{00000000-0005-0000-0000-000033000000}"/>
    <cellStyle name="Normal 25 4 2 2" xfId="118" xr:uid="{00000000-0005-0000-0000-000034000000}"/>
    <cellStyle name="Normal 25 4 3" xfId="122" xr:uid="{00000000-0005-0000-0000-000035000000}"/>
    <cellStyle name="Normal 26" xfId="79" xr:uid="{00000000-0005-0000-0000-000036000000}"/>
    <cellStyle name="Normal 27" xfId="131" xr:uid="{00000000-0005-0000-0000-000037000000}"/>
    <cellStyle name="Normal 27 2" xfId="141" xr:uid="{00000000-0005-0000-0000-000038000000}"/>
    <cellStyle name="Normal 28" xfId="80" xr:uid="{00000000-0005-0000-0000-000039000000}"/>
    <cellStyle name="Normal 29" xfId="135" xr:uid="{00000000-0005-0000-0000-00003A000000}"/>
    <cellStyle name="Normal 29 2" xfId="140" xr:uid="{00000000-0005-0000-0000-00003B000000}"/>
    <cellStyle name="Normal 29 2 2" xfId="149" xr:uid="{00000000-0005-0000-0000-00003C000000}"/>
    <cellStyle name="Normal 29 3" xfId="144" xr:uid="{00000000-0005-0000-0000-00003D000000}"/>
    <cellStyle name="Normal 29 4" xfId="151" xr:uid="{00000000-0005-0000-0000-00003E000000}"/>
    <cellStyle name="Normal 29 4 2" xfId="152" xr:uid="{00000000-0005-0000-0000-00003F000000}"/>
    <cellStyle name="Normal 29 4 3" xfId="158" xr:uid="{00000000-0005-0000-0000-000040000000}"/>
    <cellStyle name="Normal 29 4 3 2" xfId="168" xr:uid="{00000000-0005-0000-0000-000041000000}"/>
    <cellStyle name="Normal 29 4 3 3" xfId="161" xr:uid="{00000000-0005-0000-0000-000042000000}"/>
    <cellStyle name="Normal 29 4 3 3 2" xfId="222" xr:uid="{00000000-0005-0000-0000-000043000000}"/>
    <cellStyle name="Normal 29 4 3 3 3" xfId="213" xr:uid="{00000000-0005-0000-0000-000044000000}"/>
    <cellStyle name="Normal 29 5" xfId="159" xr:uid="{00000000-0005-0000-0000-000045000000}"/>
    <cellStyle name="Normal 29 5 2" xfId="169" xr:uid="{00000000-0005-0000-0000-000046000000}"/>
    <cellStyle name="Normal 29 5 3" xfId="160" xr:uid="{00000000-0005-0000-0000-000047000000}"/>
    <cellStyle name="Normal 29 5 3 2" xfId="220" xr:uid="{00000000-0005-0000-0000-000048000000}"/>
    <cellStyle name="Normal 29 5 3 3" xfId="214" xr:uid="{00000000-0005-0000-0000-000049000000}"/>
    <cellStyle name="Normal 3" xfId="1" xr:uid="{00000000-0005-0000-0000-00004A000000}"/>
    <cellStyle name="Normal 3 2" xfId="11" xr:uid="{00000000-0005-0000-0000-00004B000000}"/>
    <cellStyle name="Normal 3 2 2" xfId="55" xr:uid="{00000000-0005-0000-0000-00004C000000}"/>
    <cellStyle name="Normal 3 2 2 2" xfId="56" xr:uid="{00000000-0005-0000-0000-00004D000000}"/>
    <cellStyle name="Normal 3 2 3" xfId="57" xr:uid="{00000000-0005-0000-0000-00004E000000}"/>
    <cellStyle name="Normal 3 3" xfId="33" xr:uid="{00000000-0005-0000-0000-00004F000000}"/>
    <cellStyle name="Normal 3 3 2" xfId="58" xr:uid="{00000000-0005-0000-0000-000050000000}"/>
    <cellStyle name="Normal 3 4" xfId="54" xr:uid="{00000000-0005-0000-0000-000051000000}"/>
    <cellStyle name="Normal 4" xfId="12" xr:uid="{00000000-0005-0000-0000-000052000000}"/>
    <cellStyle name="Normal 4 2" xfId="59" xr:uid="{00000000-0005-0000-0000-000053000000}"/>
    <cellStyle name="Normal 4 3" xfId="85" xr:uid="{00000000-0005-0000-0000-000054000000}"/>
    <cellStyle name="Normal 5" xfId="13" xr:uid="{00000000-0005-0000-0000-000055000000}"/>
    <cellStyle name="Normal 5 2" xfId="60" xr:uid="{00000000-0005-0000-0000-000056000000}"/>
    <cellStyle name="Normal 5 3" xfId="129" xr:uid="{00000000-0005-0000-0000-000057000000}"/>
    <cellStyle name="Normal 5 3 2" xfId="179" xr:uid="{00000000-0005-0000-0000-000058000000}"/>
    <cellStyle name="Normal 5 3 3" xfId="178" xr:uid="{00000000-0005-0000-0000-000059000000}"/>
    <cellStyle name="Normal 6" xfId="14" xr:uid="{00000000-0005-0000-0000-00005A000000}"/>
    <cellStyle name="Normal 6 2" xfId="61" xr:uid="{00000000-0005-0000-0000-00005B000000}"/>
    <cellStyle name="Normal 6 3" xfId="229" xr:uid="{8A61C700-8CF3-4502-B990-70FC7FBAFF09}"/>
    <cellStyle name="Normal 7" xfId="15" xr:uid="{00000000-0005-0000-0000-00005C000000}"/>
    <cellStyle name="Normal 7 2" xfId="62" xr:uid="{00000000-0005-0000-0000-00005D000000}"/>
    <cellStyle name="Normal 8" xfId="16" xr:uid="{00000000-0005-0000-0000-00005E000000}"/>
    <cellStyle name="Normal 8 2" xfId="63" xr:uid="{00000000-0005-0000-0000-00005F000000}"/>
    <cellStyle name="Normal 9" xfId="17" xr:uid="{00000000-0005-0000-0000-000060000000}"/>
    <cellStyle name="Normal 9 2" xfId="64" xr:uid="{00000000-0005-0000-0000-000061000000}"/>
    <cellStyle name="Porcentagem 2" xfId="25" xr:uid="{00000000-0005-0000-0000-000062000000}"/>
    <cellStyle name="Porcentagem 2 2" xfId="65" xr:uid="{00000000-0005-0000-0000-000063000000}"/>
    <cellStyle name="Porcentagem 2 3" xfId="94" xr:uid="{00000000-0005-0000-0000-000064000000}"/>
    <cellStyle name="Porcentagem 2 3 2" xfId="181" xr:uid="{00000000-0005-0000-0000-000065000000}"/>
    <cellStyle name="Porcentagem 2 3 3" xfId="180" xr:uid="{00000000-0005-0000-0000-000066000000}"/>
    <cellStyle name="Porcentagem 2 4" xfId="182" xr:uid="{00000000-0005-0000-0000-000067000000}"/>
    <cellStyle name="Porcentagem 3" xfId="90" xr:uid="{00000000-0005-0000-0000-000068000000}"/>
    <cellStyle name="Porcentagem 3 2" xfId="97" xr:uid="{00000000-0005-0000-0000-000069000000}"/>
    <cellStyle name="Porcentagem 3 3" xfId="103" xr:uid="{00000000-0005-0000-0000-00006A000000}"/>
    <cellStyle name="Porcentagem 3 3 2" xfId="100" xr:uid="{00000000-0005-0000-0000-00006B000000}"/>
    <cellStyle name="Porcentagem 3 3 3" xfId="107" xr:uid="{00000000-0005-0000-0000-00006C000000}"/>
    <cellStyle name="Porcentagem 3 3 3 2" xfId="113" xr:uid="{00000000-0005-0000-0000-00006D000000}"/>
    <cellStyle name="Porcentagem 3 3 3 2 2" xfId="119" xr:uid="{00000000-0005-0000-0000-00006E000000}"/>
    <cellStyle name="Porcentagem 3 3 3 3" xfId="123" xr:uid="{00000000-0005-0000-0000-00006F000000}"/>
    <cellStyle name="Porcentagem 3 4" xfId="108" xr:uid="{00000000-0005-0000-0000-000070000000}"/>
    <cellStyle name="Porcentagem 3 4 2" xfId="114" xr:uid="{00000000-0005-0000-0000-000071000000}"/>
    <cellStyle name="Porcentagem 3 4 2 2" xfId="120" xr:uid="{00000000-0005-0000-0000-000072000000}"/>
    <cellStyle name="Porcentagem 3 4 3" xfId="124" xr:uid="{00000000-0005-0000-0000-000073000000}"/>
    <cellStyle name="Porcentagem 4" xfId="132" xr:uid="{00000000-0005-0000-0000-000074000000}"/>
    <cellStyle name="Porcentagem 4 2" xfId="142" xr:uid="{00000000-0005-0000-0000-000075000000}"/>
    <cellStyle name="Porcentagem 5" xfId="136" xr:uid="{00000000-0005-0000-0000-000076000000}"/>
    <cellStyle name="Porcentagem 5 2" xfId="139" xr:uid="{00000000-0005-0000-0000-000077000000}"/>
    <cellStyle name="Porcentagem 5 2 2" xfId="148" xr:uid="{00000000-0005-0000-0000-000078000000}"/>
    <cellStyle name="Porcentagem 5 3" xfId="145" xr:uid="{00000000-0005-0000-0000-000079000000}"/>
    <cellStyle name="Porcentagem 5 4" xfId="153" xr:uid="{00000000-0005-0000-0000-00007A000000}"/>
    <cellStyle name="Porcentagem 5 4 2" xfId="150" xr:uid="{00000000-0005-0000-0000-00007B000000}"/>
    <cellStyle name="Porcentagem 5 4 3" xfId="162" xr:uid="{00000000-0005-0000-0000-00007C000000}"/>
    <cellStyle name="Porcentagem 5 4 3 2" xfId="170" xr:uid="{00000000-0005-0000-0000-00007D000000}"/>
    <cellStyle name="Porcentagem 5 4 3 3" xfId="157" xr:uid="{00000000-0005-0000-0000-00007E000000}"/>
    <cellStyle name="Porcentagem 5 4 3 3 2" xfId="219" xr:uid="{00000000-0005-0000-0000-00007F000000}"/>
    <cellStyle name="Porcentagem 5 4 3 3 3" xfId="215" xr:uid="{00000000-0005-0000-0000-000080000000}"/>
    <cellStyle name="Porcentagem 5 5" xfId="163" xr:uid="{00000000-0005-0000-0000-000081000000}"/>
    <cellStyle name="Porcentagem 5 5 2" xfId="171" xr:uid="{00000000-0005-0000-0000-000082000000}"/>
    <cellStyle name="Porcentagem 5 5 3" xfId="156" xr:uid="{00000000-0005-0000-0000-000083000000}"/>
    <cellStyle name="Porcentagem 5 5 3 2" xfId="221" xr:uid="{00000000-0005-0000-0000-000084000000}"/>
    <cellStyle name="Porcentagem 5 5 3 3" xfId="216" xr:uid="{00000000-0005-0000-0000-000085000000}"/>
    <cellStyle name="Separador de milhares 2" xfId="4" xr:uid="{00000000-0005-0000-0000-000086000000}"/>
    <cellStyle name="Separador de milhares 2 2" xfId="18" xr:uid="{00000000-0005-0000-0000-000087000000}"/>
    <cellStyle name="Separador de milhares 2 3" xfId="93" xr:uid="{00000000-0005-0000-0000-000088000000}"/>
    <cellStyle name="Separador de milhares 2 3 2" xfId="184" xr:uid="{00000000-0005-0000-0000-000089000000}"/>
    <cellStyle name="Separador de milhares 2 3 3" xfId="183" xr:uid="{00000000-0005-0000-0000-00008A000000}"/>
    <cellStyle name="Separador de milhares 2 4" xfId="185" xr:uid="{00000000-0005-0000-0000-00008B000000}"/>
    <cellStyle name="Separador de milhares 3" xfId="5" xr:uid="{00000000-0005-0000-0000-00008C000000}"/>
    <cellStyle name="Separador de milhares 3 2" xfId="19" xr:uid="{00000000-0005-0000-0000-00008D000000}"/>
    <cellStyle name="Separador de milhares 3 3" xfId="23" xr:uid="{00000000-0005-0000-0000-00008E000000}"/>
    <cellStyle name="Separador de milhares 3 3 2" xfId="187" xr:uid="{00000000-0005-0000-0000-00008F000000}"/>
    <cellStyle name="Separador de milhares 3 3 3" xfId="186" xr:uid="{00000000-0005-0000-0000-000090000000}"/>
    <cellStyle name="Separador de milhares 4" xfId="20" xr:uid="{00000000-0005-0000-0000-000091000000}"/>
    <cellStyle name="Separador de milhares 4 2" xfId="66" xr:uid="{00000000-0005-0000-0000-000092000000}"/>
    <cellStyle name="Separador de milhares 5" xfId="6" xr:uid="{00000000-0005-0000-0000-000093000000}"/>
    <cellStyle name="Separador de milhares 5 2" xfId="189" xr:uid="{00000000-0005-0000-0000-000094000000}"/>
    <cellStyle name="Separador de milhares 5 3" xfId="188" xr:uid="{00000000-0005-0000-0000-000095000000}"/>
    <cellStyle name="Separador de milhares 6" xfId="27" xr:uid="{00000000-0005-0000-0000-000096000000}"/>
    <cellStyle name="Separador de milhares 6 2" xfId="67" xr:uid="{00000000-0005-0000-0000-000097000000}"/>
    <cellStyle name="Separador de milhares 7" xfId="21" xr:uid="{00000000-0005-0000-0000-000098000000}"/>
    <cellStyle name="Separador de milhares 7 2" xfId="68" xr:uid="{00000000-0005-0000-0000-000099000000}"/>
    <cellStyle name="Vírgula" xfId="31" builtinId="3"/>
    <cellStyle name="Vírgula 10" xfId="75" xr:uid="{00000000-0005-0000-0000-00009B000000}"/>
    <cellStyle name="Vírgula 10 2" xfId="191" xr:uid="{00000000-0005-0000-0000-00009C000000}"/>
    <cellStyle name="Vírgula 10 3" xfId="190" xr:uid="{00000000-0005-0000-0000-00009D000000}"/>
    <cellStyle name="Vírgula 11" xfId="88" xr:uid="{00000000-0005-0000-0000-00009E000000}"/>
    <cellStyle name="Vírgula 11 2" xfId="193" xr:uid="{00000000-0005-0000-0000-00009F000000}"/>
    <cellStyle name="Vírgula 11 3" xfId="192" xr:uid="{00000000-0005-0000-0000-0000A0000000}"/>
    <cellStyle name="Vírgula 12" xfId="81" xr:uid="{00000000-0005-0000-0000-0000A1000000}"/>
    <cellStyle name="Vírgula 12 2" xfId="195" xr:uid="{00000000-0005-0000-0000-0000A2000000}"/>
    <cellStyle name="Vírgula 12 3" xfId="194" xr:uid="{00000000-0005-0000-0000-0000A3000000}"/>
    <cellStyle name="Vírgula 13" xfId="95" xr:uid="{00000000-0005-0000-0000-0000A4000000}"/>
    <cellStyle name="Vírgula 13 2" xfId="197" xr:uid="{00000000-0005-0000-0000-0000A5000000}"/>
    <cellStyle name="Vírgula 13 3" xfId="196" xr:uid="{00000000-0005-0000-0000-0000A6000000}"/>
    <cellStyle name="Vírgula 14" xfId="91" xr:uid="{00000000-0005-0000-0000-0000A7000000}"/>
    <cellStyle name="Vírgula 14 2" xfId="98" xr:uid="{00000000-0005-0000-0000-0000A8000000}"/>
    <cellStyle name="Vírgula 14 3" xfId="104" xr:uid="{00000000-0005-0000-0000-0000A9000000}"/>
    <cellStyle name="Vírgula 14 3 2" xfId="99" xr:uid="{00000000-0005-0000-0000-0000AA000000}"/>
    <cellStyle name="Vírgula 14 3 3" xfId="109" xr:uid="{00000000-0005-0000-0000-0000AB000000}"/>
    <cellStyle name="Vírgula 14 3 3 2" xfId="115" xr:uid="{00000000-0005-0000-0000-0000AC000000}"/>
    <cellStyle name="Vírgula 14 3 3 2 2" xfId="127" xr:uid="{00000000-0005-0000-0000-0000AD000000}"/>
    <cellStyle name="Vírgula 14 3 3 3" xfId="125" xr:uid="{00000000-0005-0000-0000-0000AE000000}"/>
    <cellStyle name="Vírgula 14 4" xfId="110" xr:uid="{00000000-0005-0000-0000-0000AF000000}"/>
    <cellStyle name="Vírgula 14 4 2" xfId="116" xr:uid="{00000000-0005-0000-0000-0000B0000000}"/>
    <cellStyle name="Vírgula 14 4 2 2" xfId="128" xr:uid="{00000000-0005-0000-0000-0000B1000000}"/>
    <cellStyle name="Vírgula 14 4 3" xfId="126" xr:uid="{00000000-0005-0000-0000-0000B2000000}"/>
    <cellStyle name="Vírgula 15" xfId="133" xr:uid="{00000000-0005-0000-0000-0000B3000000}"/>
    <cellStyle name="Vírgula 15 2" xfId="143" xr:uid="{00000000-0005-0000-0000-0000B4000000}"/>
    <cellStyle name="Vírgula 16" xfId="137" xr:uid="{00000000-0005-0000-0000-0000B5000000}"/>
    <cellStyle name="Vírgula 16 2" xfId="138" xr:uid="{00000000-0005-0000-0000-0000B6000000}"/>
    <cellStyle name="Vírgula 16 2 2" xfId="147" xr:uid="{00000000-0005-0000-0000-0000B7000000}"/>
    <cellStyle name="Vírgula 16 3" xfId="146" xr:uid="{00000000-0005-0000-0000-0000B8000000}"/>
    <cellStyle name="Vírgula 16 4" xfId="154" xr:uid="{00000000-0005-0000-0000-0000B9000000}"/>
    <cellStyle name="Vírgula 16 4 2" xfId="155" xr:uid="{00000000-0005-0000-0000-0000BA000000}"/>
    <cellStyle name="Vírgula 16 4 3" xfId="164" xr:uid="{00000000-0005-0000-0000-0000BB000000}"/>
    <cellStyle name="Vírgula 16 4 3 2" xfId="172" xr:uid="{00000000-0005-0000-0000-0000BC000000}"/>
    <cellStyle name="Vírgula 16 4 3 3" xfId="166" xr:uid="{00000000-0005-0000-0000-0000BD000000}"/>
    <cellStyle name="Vírgula 16 4 3 3 2" xfId="223" xr:uid="{00000000-0005-0000-0000-0000BE000000}"/>
    <cellStyle name="Vírgula 16 4 3 3 3" xfId="217" xr:uid="{00000000-0005-0000-0000-0000BF000000}"/>
    <cellStyle name="Vírgula 16 5" xfId="165" xr:uid="{00000000-0005-0000-0000-0000C0000000}"/>
    <cellStyle name="Vírgula 16 5 2" xfId="173" xr:uid="{00000000-0005-0000-0000-0000C1000000}"/>
    <cellStyle name="Vírgula 16 5 3" xfId="167" xr:uid="{00000000-0005-0000-0000-0000C2000000}"/>
    <cellStyle name="Vírgula 16 5 3 2" xfId="224" xr:uid="{00000000-0005-0000-0000-0000C3000000}"/>
    <cellStyle name="Vírgula 16 5 3 3" xfId="218" xr:uid="{00000000-0005-0000-0000-0000C4000000}"/>
    <cellStyle name="Vírgula 17" xfId="198" xr:uid="{00000000-0005-0000-0000-0000C5000000}"/>
    <cellStyle name="Vírgula 18" xfId="226" xr:uid="{E906C9BE-812B-41C1-9E86-5FCEF972332D}"/>
    <cellStyle name="Vírgula 2" xfId="30" xr:uid="{00000000-0005-0000-0000-0000C6000000}"/>
    <cellStyle name="Vírgula 2 2" xfId="69" xr:uid="{00000000-0005-0000-0000-0000C7000000}"/>
    <cellStyle name="Vírgula 2 2 2" xfId="201" xr:uid="{00000000-0005-0000-0000-0000C8000000}"/>
    <cellStyle name="Vírgula 2 2 3" xfId="200" xr:uid="{00000000-0005-0000-0000-0000C9000000}"/>
    <cellStyle name="Vírgula 2 3" xfId="78" xr:uid="{00000000-0005-0000-0000-0000CA000000}"/>
    <cellStyle name="Vírgula 2 4" xfId="202" xr:uid="{00000000-0005-0000-0000-0000CB000000}"/>
    <cellStyle name="Vírgula 2 5" xfId="199" xr:uid="{00000000-0005-0000-0000-0000CC000000}"/>
    <cellStyle name="Vírgula 3" xfId="34" xr:uid="{00000000-0005-0000-0000-0000CD000000}"/>
    <cellStyle name="Vírgula 3 2" xfId="70" xr:uid="{00000000-0005-0000-0000-0000CE000000}"/>
    <cellStyle name="Vírgula 4" xfId="35" xr:uid="{00000000-0005-0000-0000-0000CF000000}"/>
    <cellStyle name="Vírgula 4 2" xfId="71" xr:uid="{00000000-0005-0000-0000-0000D0000000}"/>
    <cellStyle name="Vírgula 5" xfId="72" xr:uid="{00000000-0005-0000-0000-0000D1000000}"/>
    <cellStyle name="Vírgula 5 2" xfId="130" xr:uid="{00000000-0005-0000-0000-0000D2000000}"/>
    <cellStyle name="Vírgula 5 2 2" xfId="205" xr:uid="{00000000-0005-0000-0000-0000D3000000}"/>
    <cellStyle name="Vírgula 5 2 3" xfId="204" xr:uid="{00000000-0005-0000-0000-0000D4000000}"/>
    <cellStyle name="Vírgula 5 3" xfId="206" xr:uid="{00000000-0005-0000-0000-0000D5000000}"/>
    <cellStyle name="Vírgula 5 4" xfId="203" xr:uid="{00000000-0005-0000-0000-0000D6000000}"/>
    <cellStyle name="Vírgula 6" xfId="73" xr:uid="{00000000-0005-0000-0000-0000D7000000}"/>
    <cellStyle name="Vírgula 6 2" xfId="208" xr:uid="{00000000-0005-0000-0000-0000D8000000}"/>
    <cellStyle name="Vírgula 6 3" xfId="207" xr:uid="{00000000-0005-0000-0000-0000D9000000}"/>
    <cellStyle name="Vírgula 6 4" xfId="228" xr:uid="{D2D4D956-E399-420A-898C-CCC078414A0E}"/>
    <cellStyle name="Vírgula 7" xfId="83" xr:uid="{00000000-0005-0000-0000-0000DA000000}"/>
    <cellStyle name="Vírgula 8" xfId="77" xr:uid="{00000000-0005-0000-0000-0000DB000000}"/>
    <cellStyle name="Vírgula 8 2" xfId="210" xr:uid="{00000000-0005-0000-0000-0000DC000000}"/>
    <cellStyle name="Vírgula 8 3" xfId="209" xr:uid="{00000000-0005-0000-0000-0000DD000000}"/>
    <cellStyle name="Vírgula 9" xfId="82" xr:uid="{00000000-0005-0000-0000-0000DE000000}"/>
    <cellStyle name="Vírgula 9 2" xfId="212" xr:uid="{00000000-0005-0000-0000-0000DF000000}"/>
    <cellStyle name="Vírgula 9 3" xfId="211" xr:uid="{00000000-0005-0000-0000-0000E0000000}"/>
  </cellStyles>
  <dxfs count="10">
    <dxf>
      <alignment horizontal="center"/>
    </dxf>
    <dxf>
      <alignment vertical="bottom"/>
    </dxf>
    <dxf>
      <numFmt numFmtId="35" formatCode="_-* #,##0.00_-;\-* #,##0.00_-;_-* &quot;-&quot;??_-;_-@_-"/>
    </dxf>
    <dxf>
      <alignment horizontal="general"/>
    </dxf>
    <dxf>
      <alignment vertical="center"/>
    </dxf>
    <dxf>
      <numFmt numFmtId="169" formatCode="_-* #,##0_-;\-* #,##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pivotCacheDefinition" Target="pivotCache/pivotCacheDefinition2.xml"/><Relationship Id="rId55" Type="http://schemas.openxmlformats.org/officeDocument/2006/relationships/powerPivotData" Target="model/item.data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microsoft.com/office/2017/10/relationships/person" Target="persons/person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pivotCacheDefinition" Target="pivotCache/pivotCacheDefinition1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onnections" Target="connection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Claudia Cristina De Gouveia" id="{7C805AFE-9D2F-4C84-BC2D-8AA1BABC365F}" userId="S::cgouveia@spobras.sp.gov.br::15fbc560-9b2a-4334-a4a7-bc7ce872c4e9" providerId="AD"/>
</personList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Claudia Cristina De Gouveia" refreshedDate="45786.774737500004" backgroundQuery="1" createdVersion="8" refreshedVersion="8" minRefreshableVersion="3" recordCount="0" supportSubquery="1" supportAdvancedDrill="1" xr:uid="{88891DCB-B0E0-4149-B693-0D8376EBCE31}">
  <cacheSource type="external" connectionId="1"/>
  <cacheFields count="3">
    <cacheField name="[Intervalo].[PROV].[PROV]" caption="PROV" numFmtId="0" level="1">
      <sharedItems count="7">
        <s v="C"/>
        <s v="CC"/>
        <s v="CONS"/>
        <s v="DIR"/>
        <s v="E"/>
        <s v="LP"/>
        <s v="TEMP"/>
      </sharedItems>
    </cacheField>
    <cacheField name="[Measures].[Contagem de PROV]" caption="Contagem de PROV" numFmtId="0" hierarchy="16" level="32767"/>
    <cacheField name="[Intervalo].[VINC].[VINC]" caption="VINC" numFmtId="0" hierarchy="10" level="1">
      <sharedItems containsSemiMixedTypes="0" containsString="0" containsNumber="1" containsInteger="1" minValue="11" maxValue="51" count="7">
        <n v="11"/>
        <n v="51"/>
        <n v="21"/>
        <n v="22"/>
        <n v="23"/>
        <n v="30"/>
        <n v="12"/>
      </sharedItems>
      <extLst>
        <ext xmlns:x15="http://schemas.microsoft.com/office/spreadsheetml/2010/11/main" uri="{4F2E5C28-24EA-4eb8-9CBF-B6C8F9C3D259}">
          <x15:cachedUniqueNames>
            <x15:cachedUniqueName index="0" name="[Intervalo].[VINC].&amp;[11]"/>
            <x15:cachedUniqueName index="1" name="[Intervalo].[VINC].&amp;[51]"/>
            <x15:cachedUniqueName index="2" name="[Intervalo].[VINC].&amp;[21]"/>
            <x15:cachedUniqueName index="3" name="[Intervalo].[VINC].&amp;[22]"/>
            <x15:cachedUniqueName index="4" name="[Intervalo].[VINC].&amp;[23]"/>
            <x15:cachedUniqueName index="5" name="[Intervalo].[VINC].&amp;[30]"/>
            <x15:cachedUniqueName index="6" name="[Intervalo].[VINC].&amp;[12]"/>
          </x15:cachedUniqueNames>
        </ext>
      </extLst>
    </cacheField>
  </cacheFields>
  <cacheHierarchies count="18">
    <cacheHierarchy uniqueName="[Intervalo].[PROV]" caption="PROV" attribute="1" defaultMemberUniqueName="[Intervalo].[PROV].[All]" allUniqueName="[Intervalo].[PROV].[All]" dimensionUniqueName="[Intervalo]" displayFolder="" count="2" memberValueDatatype="130" unbalanced="0">
      <fieldsUsage count="2">
        <fieldUsage x="-1"/>
        <fieldUsage x="0"/>
      </fieldsUsage>
    </cacheHierarchy>
    <cacheHierarchy uniqueName="[Intervalo].[CPF]" caption="CPF" attribute="1" defaultMemberUniqueName="[Intervalo].[CPF].[All]" allUniqueName="[Intervalo].[CPF].[All]" dimensionUniqueName="[Intervalo]" displayFolder="" count="0" memberValueDatatype="130" unbalanced="0"/>
    <cacheHierarchy uniqueName="[Intervalo].[NOME]" caption="NOME" attribute="1" defaultMemberUniqueName="[Intervalo].[NOME].[All]" allUniqueName="[Intervalo].[NOME].[All]" dimensionUniqueName="[Intervalo]" displayFolder="" count="0" memberValueDatatype="130" unbalanced="0"/>
    <cacheHierarchy uniqueName="[Intervalo].[CARGO]" caption="CARGO" attribute="1" defaultMemberUniqueName="[Intervalo].[CARGO].[All]" allUniqueName="[Intervalo].[CARGO].[All]" dimensionUniqueName="[Intervalo]" displayFolder="" count="0" memberValueDatatype="130" unbalanced="0"/>
    <cacheHierarchy uniqueName="[Intervalo].[SEÇÃO]" caption="SEÇÃO" attribute="1" defaultMemberUniqueName="[Intervalo].[SEÇÃO].[All]" allUniqueName="[Intervalo].[SEÇÃO].[All]" dimensionUniqueName="[Intervalo]" displayFolder="" count="0" memberValueDatatype="130" unbalanced="0"/>
    <cacheHierarchy uniqueName="[Intervalo].[ADM]" caption="ADM" attribute="1" time="1" defaultMemberUniqueName="[Intervalo].[ADM].[All]" allUniqueName="[Intervalo].[ADM].[All]" dimensionUniqueName="[Intervalo]" displayFolder="" count="0" memberValueDatatype="7" unbalanced="0"/>
    <cacheHierarchy uniqueName="[Intervalo].[NASC]" caption="NASC" attribute="1" time="1" defaultMemberUniqueName="[Intervalo].[NASC].[All]" allUniqueName="[Intervalo].[NASC].[All]" dimensionUniqueName="[Intervalo]" displayFolder="" count="0" memberValueDatatype="7" unbalanced="0"/>
    <cacheHierarchy uniqueName="[Intervalo].[VENC]" caption="VENC" attribute="1" defaultMemberUniqueName="[Intervalo].[VENC].[All]" allUniqueName="[Intervalo].[VENC].[All]" dimensionUniqueName="[Intervalo]" displayFolder="" count="0" memberValueDatatype="5" unbalanced="0"/>
    <cacheHierarchy uniqueName="[Intervalo].[ENCARG]" caption="ENCARG" attribute="1" defaultMemberUniqueName="[Intervalo].[ENCARG].[All]" allUniqueName="[Intervalo].[ENCARG].[All]" dimensionUniqueName="[Intervalo]" displayFolder="" count="0" memberValueDatatype="5" unbalanced="0"/>
    <cacheHierarchy uniqueName="[Intervalo].[BENEF]" caption="BENEF" attribute="1" defaultMemberUniqueName="[Intervalo].[BENEF].[All]" allUniqueName="[Intervalo].[BENEF].[All]" dimensionUniqueName="[Intervalo]" displayFolder="" count="0" memberValueDatatype="5" unbalanced="0"/>
    <cacheHierarchy uniqueName="[Intervalo].[VINC]" caption="VINC" attribute="1" defaultMemberUniqueName="[Intervalo].[VINC].[All]" allUniqueName="[Intervalo].[VINC].[All]" dimensionUniqueName="[Intervalo]" displayFolder="" count="2" memberValueDatatype="20" unbalanced="0">
      <fieldsUsage count="2">
        <fieldUsage x="-1"/>
        <fieldUsage x="2"/>
      </fieldsUsage>
    </cacheHierarchy>
    <cacheHierarchy uniqueName="[Intervalo].[LIMINAR]" caption="LIMINAR" attribute="1" defaultMemberUniqueName="[Intervalo].[LIMINAR].[All]" allUniqueName="[Intervalo].[LIMINAR].[All]" dimensionUniqueName="[Intervalo]" displayFolder="" count="0" memberValueDatatype="20" unbalanced="0"/>
    <cacheHierarchy uniqueName="[Intervalo].[DET VINC]" caption="DET VINC" attribute="1" defaultMemberUniqueName="[Intervalo].[DET VINC].[All]" allUniqueName="[Intervalo].[DET VINC].[All]" dimensionUniqueName="[Intervalo]" displayFolder="" count="0" memberValueDatatype="20" unbalanced="0"/>
    <cacheHierarchy uniqueName="[Intervalo].[OUTROS]" caption="OUTROS" attribute="1" defaultMemberUniqueName="[Intervalo].[OUTROS].[All]" allUniqueName="[Intervalo].[OUTROS].[All]" dimensionUniqueName="[Intervalo]" displayFolder="" count="0" memberValueDatatype="20" unbalanced="0"/>
    <cacheHierarchy uniqueName="[Measures].[__XL_Count Intervalo]" caption="__XL_Count Intervalo" measure="1" displayFolder="" measureGroup="Intervalo" count="0" hidden="1"/>
    <cacheHierarchy uniqueName="[Measures].[__No measures defined]" caption="__No measures defined" measure="1" displayFolder="" count="0" hidden="1"/>
    <cacheHierarchy uniqueName="[Measures].[Contagem de PROV]" caption="Contagem de PROV" measure="1" displayFolder="" measureGroup="Intervalo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oma de VINC]" caption="Soma de VINC" measure="1" displayFolder="" measureGroup="Intervalo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</cacheHierarchies>
  <kpis count="0"/>
  <dimensions count="2">
    <dimension name="Intervalo" uniqueName="[Intervalo]" caption="Intervalo"/>
    <dimension measure="1" name="Measures" uniqueName="[Measures]" caption="Measures"/>
  </dimensions>
  <measureGroups count="1">
    <measureGroup name="Intervalo" caption="Intervalo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laudia Cristina De Gouveia" refreshedDate="45971.665255208332" createdVersion="4" refreshedVersion="8" minRefreshableVersion="3" recordCount="243" xr:uid="{00000000-000A-0000-FFFF-FFFF01000000}">
  <cacheSource type="worksheet">
    <worksheetSource ref="A1:G244" sheet="SADIN - OUTURO-2025"/>
  </cacheSource>
  <cacheFields count="14">
    <cacheField name="PROV" numFmtId="0">
      <sharedItems containsBlank="1" count="8">
        <s v="LP"/>
        <s v="C"/>
        <s v="TEMP"/>
        <s v="DIR"/>
        <s v="E"/>
        <s v="CC"/>
        <s v="CONS"/>
        <m u="1"/>
      </sharedItems>
    </cacheField>
    <cacheField name="CPF" numFmtId="0">
      <sharedItems containsMixedTypes="1" containsNumber="1" containsInteger="1" minValue="139267808" maxValue="94529345815"/>
    </cacheField>
    <cacheField name="NOME" numFmtId="2">
      <sharedItems/>
    </cacheField>
    <cacheField name="CARGO" numFmtId="0">
      <sharedItems containsBlank="1" count="76">
        <s v="GERENTE"/>
        <s v="ANALISTA DE ADM"/>
        <s v="SUPERVISOR"/>
        <s v="AN PROJ OBR SERV-ENG"/>
        <s v="TEC PROJ OBR SERV"/>
        <s v="ADVOGADO"/>
        <s v="AG PROJ OBR SERV"/>
        <s v="AN AG CONSTR CIVIL"/>
        <s v="ASSESSOR II"/>
        <s v="ASSESSOR IV"/>
        <s v="ASS PROJ OBR SERV"/>
        <s v="SECRETARIA"/>
        <s v="TEC DE ADM"/>
        <s v="ASSESSOR V"/>
        <s v="AGENTE DE ADM"/>
        <s v="ASSESSOR I"/>
        <s v="AUXILIAR DE  ADMINISTRAÇÃO"/>
        <s v="AN PROJ OBR SERV-ARQ"/>
        <s v="ASSESSOR VI"/>
        <s v="TEC SEG TRABALHO"/>
        <s v="ASSESSOR VII"/>
        <s v="CHEFE DE GABINETE"/>
        <s v="DIRETOR ADMINISTRATIVO E FINANCEIRO"/>
        <s v="DIRETOR DE OBRAS"/>
        <s v="DIRETORA DE REPRESENT DOS EMPREGADOS "/>
        <s v="DIRETOR PROGRAMAS ESPECIAIS"/>
        <s v="DIRETOR PRESIDENTE"/>
        <s v="RECURSOS HUMANOS"/>
        <s v="DIREITO"/>
        <s v="ADM EMPRESAS"/>
        <s v="GEOGRAFIA"/>
        <s v="CIENCIAS DA COMPUTACAO"/>
        <s v="DIREIRO"/>
        <s v="ENGENHARIA CIVIL"/>
        <s v="ENGENHARIA AMBIENTAL"/>
        <s v="ARQUITETURA"/>
        <s v="GESTAO AMBIENTAL"/>
        <s v="ENGENHARIA ELETRICA"/>
        <s v="COMUNICAÇÃO SOCIAL"/>
        <s v="CIENCIAS CONTABEIS"/>
        <s v="NÃO OCUPA"/>
        <s v="COORDENADOR COMERCIAL"/>
        <s v="CONSELHEIRO ADMINISTRATIVO"/>
        <s v="CONSELHEIRO FISCAL"/>
        <s v="ANALISTA DE ADM - CONTADOR" u="1"/>
        <s v="ASSESSORII" u="1"/>
        <s v="GESTAO DA TEC DA INF" u="1"/>
        <m u="1"/>
        <s v="TEC ANALISTA DES DE SISTEMAS" u="1"/>
        <s v="AN PROJ OBR SERV-ENG - AMBIENTAL" u="1"/>
        <s v="AN PROJ OBR SERV-ENG - ELETRICO" u="1"/>
        <s v="SUPERINTENDENTE" u="1"/>
        <s v="AN PROJ OBR SERV-ENG - HIDRAULICO" u="1"/>
        <s v="GESTAO PÚBLICA" u="1"/>
        <s v="AN DESENV DE SISTEMAS" u="1"/>
        <s v="COORDENADOR DE PLANEJAMENTO" u="1"/>
        <s v="ANALISTA DE ADMINISTRAÇÃO" u="1"/>
        <s v="ANALISTA DE PROJETOS, OBRAS E SERVIÇOS-ENG ELÉTRICO" u="1"/>
        <s v="ANALISTA DE PROJETOS, OBRAS E SERVIÇOS-ENGENHEIRO" u="1"/>
        <s v="AGENTE DE PROJETOS, OBRAS E SERVIÇOS" u="1"/>
        <s v="ANALISTA DE  AGRIMENSURA E  CONSTRUÇÃO CIVIL" u="1"/>
        <s v="COORDENADOR" u="1"/>
        <s v="ASSISTENTE DE PROJETOS OBRAS E SERVIÇOS" u="1"/>
        <s v="ANALISTA PROJETOS, OBRAS E SERVIÇOS - ENGENHEIRO" u="1"/>
        <s v="AGENTE DE ADMINISTRAÇÃO" u="1"/>
        <s v="ANALISTA DE PROJETOS, OBRAS E SERVIÇOS-ENG AMBIENTAL" u="1"/>
        <s v="ANALISTA DE PROJETOS, OBRAS E SERVIÇOS-ENG HIDRÁULICO" u="1"/>
        <s v="ANALISTA DE  PROJETOS OBRAS E SERVIÇOS - ARQUITETO" u="1"/>
        <s v="ANALISTA DE PROJETOS, OBRAS E SERVIÇOS - ARQUITETO" u="1"/>
        <s v="ANALISTA DE ADMINISTRAÇÃO - CONTADOR" u="1"/>
        <s v="TECNICO EM SEGURANÇA DO TRABALHO" u="1"/>
        <s v="ANALISTA DE PROJETOS, OBRAS E SERVIÇOS - ENGENHEIRO" u="1"/>
        <s v="DIRETORA DE REPRESENTAÇÃO DOS EMPREGADOS " u="1"/>
        <s v="TECNICO ANALISTA E DES DE SISTEMAS" u="1"/>
        <s v="ASSESSOR III" u="1"/>
        <s v="TECNICO EM EDIFICAÇÕES" u="1"/>
      </sharedItems>
    </cacheField>
    <cacheField name="SEÇÃO" numFmtId="0">
      <sharedItems/>
    </cacheField>
    <cacheField name="ADM" numFmtId="0">
      <sharedItems containsSemiMixedTypes="0" containsNonDate="0" containsDate="1" containsString="0" minDate="1976-08-19T00:00:00" maxDate="2025-09-26T00:00:00"/>
    </cacheField>
    <cacheField name="NASC" numFmtId="0">
      <sharedItems containsSemiMixedTypes="0" containsNonDate="0" containsDate="1" containsString="0" minDate="1949-05-02T00:00:00" maxDate="2025-04-05T00:00:00"/>
    </cacheField>
    <cacheField name="VENC" numFmtId="2">
      <sharedItems containsSemiMixedTypes="0" containsString="0" containsNumber="1" minValue="0" maxValue="44557.760000000002" count="180">
        <n v="29469.98"/>
        <n v="21595.43"/>
        <n v="22898.799999999999"/>
        <n v="22601.18"/>
        <n v="7692.17"/>
        <n v="8310.83"/>
        <n v="13528.3"/>
        <n v="17787.3"/>
        <n v="32142.989999999998"/>
        <n v="14237.65"/>
        <n v="19748.810000000001"/>
        <n v="12537.18"/>
        <n v="28913.13"/>
        <n v="23045.8"/>
        <n v="16297.96"/>
        <n v="28950.23"/>
        <n v="23094.82"/>
        <n v="21352.91"/>
        <n v="12700.55"/>
        <n v="14159.01"/>
        <n v="17920.79"/>
        <n v="15460.130000000001"/>
        <n v="8698.41"/>
        <n v="17044.66"/>
        <n v="20419.87"/>
        <n v="13916.82"/>
        <n v="16754.519999999997"/>
        <n v="21871.16"/>
        <n v="14086.140000000001"/>
        <n v="28913.09"/>
        <n v="12027.539999999999"/>
        <n v="11952.6"/>
        <n v="6702.13"/>
        <n v="13991.460000000001"/>
        <n v="15818.14"/>
        <n v="14374.130000000001"/>
        <n v="29284.34"/>
        <n v="13970.300000000001"/>
        <n v="21004.890000000003"/>
        <n v="6349.37"/>
        <n v="14237.650000000001"/>
        <n v="18732.689999999999"/>
        <n v="13946.52"/>
        <n v="13509.529999999999"/>
        <n v="24611.59"/>
        <n v="23486.85"/>
        <n v="28974.98"/>
        <n v="12973.94"/>
        <n v="10677.09"/>
        <n v="13091"/>
        <n v="13881.169999999998"/>
        <n v="13318.470000000001"/>
        <n v="7355.7400000000007"/>
        <n v="16455.830000000002"/>
        <n v="14262.5"/>
        <n v="12976.84"/>
        <n v="14237.640000000001"/>
        <n v="23339.829999999998"/>
        <n v="13910.88"/>
        <n v="29655.62"/>
        <n v="20528.93"/>
        <n v="11473.64"/>
        <n v="16907.73"/>
        <n v="28234.719999999998"/>
        <n v="32123.75"/>
        <n v="21445.670000000002"/>
        <n v="29482.34"/>
        <n v="11193.83"/>
        <n v="23045.79"/>
        <n v="18381"/>
        <n v="13043.95"/>
        <n v="1670.64"/>
        <n v="10527.119999999999"/>
        <n v="9893.130000000001"/>
        <n v="29098.73"/>
        <n v="6695.88"/>
        <n v="26282.35"/>
        <n v="11765.64"/>
        <n v="9772.08"/>
        <n v="23045.809999999998"/>
        <n v="26624.11"/>
        <n v="11879.41"/>
        <n v="15407.57"/>
        <n v="16427.009999999998"/>
        <n v="14837.36"/>
        <n v="6412.3600000000006"/>
        <n v="15215.57"/>
        <n v="33360.729999999996"/>
        <n v="30508.28"/>
        <n v="13538.19"/>
        <n v="9672.7199999999993"/>
        <n v="0"/>
        <n v="29086.34"/>
        <n v="14066.66"/>
        <n v="28939.54"/>
        <n v="18899.859999999997"/>
        <n v="27319.72"/>
        <n v="31512.11"/>
        <n v="23628.7"/>
        <n v="13970.289999999999"/>
        <n v="22753.64"/>
        <n v="28913.089999999997"/>
        <n v="4928.5200000000004"/>
        <n v="14020.439999999999"/>
        <n v="13401.03"/>
        <n v="4487.05"/>
        <n v="12027.54"/>
        <n v="24708.82"/>
        <n v="8355.83"/>
        <n v="15278.06"/>
        <n v="24839.35"/>
        <n v="20252.560000000001"/>
        <n v="4592.42"/>
        <n v="6385.38"/>
        <n v="15348.03"/>
        <n v="22489.109999999997"/>
        <n v="17920.789999999997"/>
        <n v="12032.539999999999"/>
        <n v="16642.22"/>
        <n v="22928.2"/>
        <n v="8698.4"/>
        <n v="8121.09"/>
        <n v="13972.06"/>
        <n v="20207.439999999999"/>
        <n v="7377.53"/>
        <n v="8612.5400000000009"/>
        <n v="13964.35"/>
        <n v="35605.1"/>
        <n v="20752.400000000001"/>
        <n v="15406.46"/>
        <n v="12077.48"/>
        <n v="14006.33"/>
        <n v="6713.47"/>
        <n v="24458.09"/>
        <n v="28592.66"/>
        <n v="28653.22"/>
        <n v="15380.5"/>
        <n v="23055.589999999997"/>
        <n v="17094.45"/>
        <n v="22029.53"/>
        <n v="8269.7999999999993"/>
        <n v="20605.14"/>
        <n v="24067.040000000001"/>
        <n v="26845.35"/>
        <n v="11465.199999999999"/>
        <n v="23228.46"/>
        <n v="23104.609999999997"/>
        <n v="16132.630000000001"/>
        <n v="18225.22"/>
        <n v="16930.39"/>
        <n v="6479.99"/>
        <n v="15432.729999999998"/>
        <n v="13998.66"/>
        <n v="11156.33"/>
        <n v="23055.56"/>
        <n v="6365.61"/>
        <n v="23090.47"/>
        <n v="27887.41"/>
        <n v="18115.05"/>
        <n v="23550.5"/>
        <n v="44557.760000000002"/>
        <n v="24823.5"/>
        <n v="1500"/>
        <n v="1050"/>
        <n v="1000"/>
        <n v="1189.0700000000002"/>
        <n v="20877.68"/>
        <n v="6072.5599999999995"/>
        <n v="17816.41"/>
        <n v="31008.58"/>
        <n v="17601.11"/>
        <n v="26874.720000000001"/>
        <n v="6099.26"/>
        <n v="18006.7"/>
        <n v="24386.829999999998"/>
        <n v="22962.14"/>
        <n v="23560.66"/>
        <n v="5920.86"/>
        <n v="6000"/>
        <n v="3000"/>
      </sharedItems>
    </cacheField>
    <cacheField name="ENCARG" numFmtId="2">
      <sharedItems containsSemiMixedTypes="0" containsString="0" containsNumber="1" minValue="0" maxValue="9974.7981500000005"/>
    </cacheField>
    <cacheField name="BENEF" numFmtId="2">
      <sharedItems containsSemiMixedTypes="0" containsString="0" containsNumber="1" minValue="0" maxValue="8735.2899999999991"/>
    </cacheField>
    <cacheField name="VINC" numFmtId="0">
      <sharedItems containsSemiMixedTypes="0" containsString="0" containsNumber="1" containsInteger="1" minValue="11" maxValue="51"/>
    </cacheField>
    <cacheField name="LIMINAR" numFmtId="0">
      <sharedItems containsSemiMixedTypes="0" containsString="0" containsNumber="1" containsInteger="1" minValue="0" maxValue="0"/>
    </cacheField>
    <cacheField name="DET VINC" numFmtId="0">
      <sharedItems containsSemiMixedTypes="0" containsString="0" containsNumber="1" containsInteger="1" minValue="1" maxValue="4"/>
    </cacheField>
    <cacheField name="OUTRO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3">
  <r>
    <x v="0"/>
    <n v="1202746802"/>
    <s v="ADAO BORGES VASCONCELOS"/>
    <x v="0"/>
    <s v="GERENCIA FINANCEIRA"/>
    <d v="2017-01-06T00:00:00"/>
    <d v="1960-12-12T00:00:00"/>
    <x v="0"/>
    <n v="8288.5403000000006"/>
    <n v="3213.44"/>
    <n v="11"/>
    <n v="0"/>
    <n v="3"/>
    <n v="0"/>
  </r>
  <r>
    <x v="1"/>
    <n v="12766869867"/>
    <s v="ADRIANA NUNES CONCEICAO CORREA"/>
    <x v="1"/>
    <s v="GERENCIA FINANCEIRA"/>
    <d v="1992-09-17T00:00:00"/>
    <d v="1971-10-31T00:00:00"/>
    <x v="1"/>
    <n v="6112.2585500000005"/>
    <n v="3562.44"/>
    <n v="11"/>
    <n v="0"/>
    <n v="1"/>
    <n v="0"/>
  </r>
  <r>
    <x v="0"/>
    <n v="40203445821"/>
    <s v="ADRIANO VEDOVATO MARINHO SOUZA"/>
    <x v="2"/>
    <s v="GERENCIA TERRIT LIC E INTERF"/>
    <d v="2025-02-24T00:00:00"/>
    <d v="1991-09-21T00:00:00"/>
    <x v="2"/>
    <n v="7028.893"/>
    <n v="3917.3399999999997"/>
    <n v="11"/>
    <n v="0"/>
    <n v="3"/>
    <n v="0"/>
  </r>
  <r>
    <x v="1"/>
    <n v="23850744604"/>
    <s v="AGENOR DE NORONHA MENDONCA"/>
    <x v="3"/>
    <s v="GERENCIA DE PROJETOS DE ENGENHARIA"/>
    <d v="1992-02-20T00:00:00"/>
    <d v="1954-04-20T00:00:00"/>
    <x v="3"/>
    <n v="6452.9723000000004"/>
    <n v="3221.24"/>
    <n v="11"/>
    <n v="0"/>
    <n v="1"/>
    <n v="0"/>
  </r>
  <r>
    <x v="1"/>
    <n v="7245115800"/>
    <s v="AGUINALDO BOTELHO PEREIRA"/>
    <x v="4"/>
    <s v="GERENCIA DE OBRAS DE ARTES ESPECIAIS - OBRAS"/>
    <d v="2014-04-10T00:00:00"/>
    <d v="1966-08-28T00:00:00"/>
    <x v="4"/>
    <n v="2004.4574499999999"/>
    <n v="4676.87"/>
    <n v="11"/>
    <n v="0"/>
    <n v="1"/>
    <n v="0"/>
  </r>
  <r>
    <x v="1"/>
    <n v="3353126830"/>
    <s v="AILTON ARIZA ZACARO"/>
    <x v="4"/>
    <s v="GERENCIA DE LICITACOES E CONTRATOS"/>
    <d v="1990-07-30T00:00:00"/>
    <d v="1957-03-08T00:00:00"/>
    <x v="5"/>
    <n v="105.71605000000001"/>
    <n v="4208.5600000000004"/>
    <n v="11"/>
    <n v="0"/>
    <n v="1"/>
    <n v="0"/>
  </r>
  <r>
    <x v="1"/>
    <n v="6935274630"/>
    <s v="ALAN AUGUSTO GUIMARAES"/>
    <x v="5"/>
    <s v="GERENCIA JURIDICA"/>
    <d v="2012-12-26T00:00:00"/>
    <d v="1986-03-16T00:00:00"/>
    <x v="6"/>
    <n v="4892.5055000000002"/>
    <n v="4466.72"/>
    <n v="11"/>
    <n v="0"/>
    <n v="1"/>
    <n v="0"/>
  </r>
  <r>
    <x v="1"/>
    <n v="3967279804"/>
    <s v="ALCIDES DA SILVA FILHO"/>
    <x v="3"/>
    <s v="GERENCIA DE EDUCACAO"/>
    <d v="2004-02-11T00:00:00"/>
    <d v="1959-06-20T00:00:00"/>
    <x v="7"/>
    <n v="5061.1805000000004"/>
    <n v="5822.71"/>
    <n v="11"/>
    <n v="0"/>
    <n v="1"/>
    <n v="0"/>
  </r>
  <r>
    <x v="0"/>
    <n v="1143661877"/>
    <s v="ALDO ANTUNES DE FARIA SODRE"/>
    <x v="2"/>
    <s v="GERENCIA DE EDUCACAO"/>
    <d v="2022-07-26T00:00:00"/>
    <d v="1955-12-06T00:00:00"/>
    <x v="8"/>
    <n v="6882.9210499999999"/>
    <n v="5115.04"/>
    <n v="11"/>
    <n v="0"/>
    <n v="3"/>
    <n v="0"/>
  </r>
  <r>
    <x v="2"/>
    <n v="33475192802"/>
    <s v="ALEX BARROS"/>
    <x v="3"/>
    <s v="GERENCIA DE PROJETOS DE ENGENHARIA"/>
    <d v="2023-12-06T00:00:00"/>
    <d v="1984-07-02T00:00:00"/>
    <x v="9"/>
    <n v="3988.6900000000005"/>
    <n v="2905.0099999999998"/>
    <n v="12"/>
    <n v="0"/>
    <n v="4"/>
    <n v="0"/>
  </r>
  <r>
    <x v="2"/>
    <n v="37901610808"/>
    <s v="ALEXANDRE DA SILVA"/>
    <x v="6"/>
    <s v="GERENCIA DE EXECUCAO CONTRATUAL"/>
    <d v="2023-10-05T00:00:00"/>
    <d v="1989-07-20T00:00:00"/>
    <x v="10"/>
    <n v="2113.4145500000004"/>
    <n v="802.57999999999993"/>
    <n v="12"/>
    <n v="0"/>
    <n v="4"/>
    <n v="0"/>
  </r>
  <r>
    <x v="1"/>
    <n v="15229982845"/>
    <s v="ALEXANDRE DE OLIVEIRA"/>
    <x v="7"/>
    <s v="GERENCIA DE EDUCACAO"/>
    <d v="1993-04-15T00:00:00"/>
    <d v="1974-10-11T00:00:00"/>
    <x v="11"/>
    <n v="3574.0322999999999"/>
    <n v="1524.59"/>
    <n v="11"/>
    <n v="0"/>
    <n v="1"/>
    <n v="0"/>
  </r>
  <r>
    <x v="1"/>
    <n v="12772620808"/>
    <s v="ALEXANDRE MARQUES NOGUEIRA COBRA"/>
    <x v="3"/>
    <s v="GERENCIA DE OBRAS DE ARTES ESPECIAIS - OBRAS"/>
    <d v="2016-04-18T00:00:00"/>
    <d v="1970-07-18T00:00:00"/>
    <x v="12"/>
    <n v="8252.3530500000015"/>
    <n v="3022.05"/>
    <n v="11"/>
    <n v="0"/>
    <n v="2"/>
    <n v="0"/>
  </r>
  <r>
    <x v="0"/>
    <n v="22187079856"/>
    <s v="ALEXANDRE SOUSA VIEIRA"/>
    <x v="8"/>
    <s v="GERENCIA DE PREÇOS E CUSTOS"/>
    <d v="2023-04-19T00:00:00"/>
    <d v="1981-05-16T00:00:00"/>
    <x v="13"/>
    <n v="6545.3029999999999"/>
    <n v="2395.2299999999996"/>
    <n v="11"/>
    <n v="0"/>
    <n v="3"/>
    <n v="0"/>
  </r>
  <r>
    <x v="1"/>
    <n v="53047427968"/>
    <s v="ALFREDO LENZ"/>
    <x v="4"/>
    <s v="GERENCIA DE CONCESSOES"/>
    <d v="1987-11-18T00:00:00"/>
    <d v="1964-04-21T00:00:00"/>
    <x v="14"/>
    <n v="4808.0006000000003"/>
    <n v="3449.35"/>
    <n v="11"/>
    <n v="0"/>
    <n v="1"/>
    <n v="0"/>
  </r>
  <r>
    <x v="0"/>
    <n v="1318052823"/>
    <s v="ALVARO DA SILVA E SOUZA"/>
    <x v="0"/>
    <s v="GERENCIA ADMINISTRATIVA"/>
    <d v="2020-05-19T00:00:00"/>
    <d v="1960-02-12T00:00:00"/>
    <x v="15"/>
    <n v="8254.7565500000001"/>
    <n v="4761.5800000000008"/>
    <n v="11"/>
    <n v="0"/>
    <n v="3"/>
    <n v="0"/>
  </r>
  <r>
    <x v="0"/>
    <n v="8634325814"/>
    <s v="ANA MARIA SANTIAGO JORGE DE MELO"/>
    <x v="2"/>
    <s v="GERENCIA DE OBRAS DE DRENAGEM"/>
    <d v="2022-07-25T00:00:00"/>
    <d v="1965-06-24T00:00:00"/>
    <x v="16"/>
    <n v="6548.4876999999997"/>
    <n v="1329.76"/>
    <n v="11"/>
    <n v="0"/>
    <n v="3"/>
    <n v="0"/>
  </r>
  <r>
    <x v="2"/>
    <n v="8750421808"/>
    <s v="ANDERSON DE ARAUJO LISBOA"/>
    <x v="3"/>
    <s v="GERENCIA DE EDUCACAO"/>
    <d v="2023-11-29T00:00:00"/>
    <d v="1966-11-16T00:00:00"/>
    <x v="17"/>
    <n v="4803.7737499999994"/>
    <n v="1433.8300000000002"/>
    <n v="12"/>
    <n v="0"/>
    <n v="4"/>
    <n v="0"/>
  </r>
  <r>
    <x v="1"/>
    <n v="75465620820"/>
    <s v="ANDERSON GOMEZ"/>
    <x v="3"/>
    <s v="GERENCIA DE OBRAS - PROPRIOS"/>
    <d v="2004-01-05T00:00:00"/>
    <d v="1953-02-22T00:00:00"/>
    <x v="18"/>
    <n v="115.68680000000001"/>
    <n v="5092.4799999999996"/>
    <n v="11"/>
    <n v="0"/>
    <n v="1"/>
    <n v="0"/>
  </r>
  <r>
    <x v="2"/>
    <n v="10561752818"/>
    <s v="ANDRESS RICARDO ROMAN"/>
    <x v="3"/>
    <s v="GERENCIA DE OBRAS DE DRENAGEM"/>
    <d v="2023-11-29T00:00:00"/>
    <d v="1969-03-01T00:00:00"/>
    <x v="19"/>
    <n v="3983.6844500000007"/>
    <n v="1474.95"/>
    <n v="12"/>
    <n v="0"/>
    <n v="4"/>
    <n v="0"/>
  </r>
  <r>
    <x v="0"/>
    <n v="41439923884"/>
    <s v="ANDREWS DE SOUZA"/>
    <x v="9"/>
    <s v="GERENCIA DE EDUCACAO"/>
    <d v="2025-02-24T00:00:00"/>
    <d v="1992-10-08T00:00:00"/>
    <x v="20"/>
    <n v="5609.7681499999999"/>
    <n v="3274.7000000000003"/>
    <n v="11"/>
    <n v="0"/>
    <n v="3"/>
    <n v="0"/>
  </r>
  <r>
    <x v="1"/>
    <n v="5080046830"/>
    <s v="ANTONIO CARLOS TAVARES"/>
    <x v="3"/>
    <s v="GERENCIA DE OBRAS DE DRENAGEM"/>
    <d v="2014-02-10T00:00:00"/>
    <d v="1963-08-15T00:00:00"/>
    <x v="21"/>
    <n v="4399.1865500000004"/>
    <n v="4402.95"/>
    <n v="11"/>
    <n v="0"/>
    <n v="1"/>
    <n v="0"/>
  </r>
  <r>
    <x v="1"/>
    <n v="43765505587"/>
    <s v="ANTONIO GONCALVES"/>
    <x v="10"/>
    <s v="GERENCIA DE PROJETOS DE DRENAGEM"/>
    <d v="1990-09-03T00:00:00"/>
    <d v="1966-06-15T00:00:00"/>
    <x v="22"/>
    <n v="2210.4152000000004"/>
    <n v="3032.6499999999996"/>
    <n v="11"/>
    <n v="0"/>
    <n v="1"/>
    <n v="0"/>
  </r>
  <r>
    <x v="1"/>
    <n v="54189373753"/>
    <s v="ANTONIO PEREIRA DE LIMA"/>
    <x v="4"/>
    <s v="GERENCIA ADMINISTRATIVA"/>
    <d v="1990-10-01T00:00:00"/>
    <d v="1958-02-01T00:00:00"/>
    <x v="23"/>
    <n v="4937.7800999999999"/>
    <n v="4763.59"/>
    <n v="11"/>
    <n v="0"/>
    <n v="1"/>
    <n v="0"/>
  </r>
  <r>
    <x v="2"/>
    <n v="57739803391"/>
    <s v="ANTONIO WILSON SOARES DE SOUSA"/>
    <x v="3"/>
    <s v="GERENCIA DE OBRAS - PROPRIOS"/>
    <d v="2023-11-29T00:00:00"/>
    <d v="1975-08-10T00:00:00"/>
    <x v="24"/>
    <n v="5869.9019499999995"/>
    <n v="3453.6299999999997"/>
    <n v="12"/>
    <n v="0"/>
    <n v="4"/>
    <n v="0"/>
  </r>
  <r>
    <x v="2"/>
    <n v="11598405802"/>
    <s v="APARECIDA DE FATIMA FERNANDES"/>
    <x v="3"/>
    <s v="GERENCIA DE OBRAS DE VIARIO"/>
    <d v="2024-03-11T00:00:00"/>
    <d v="1968-12-15T00:00:00"/>
    <x v="25"/>
    <n v="3964.2677000000003"/>
    <n v="2441.37"/>
    <n v="12"/>
    <n v="0"/>
    <n v="4"/>
    <n v="0"/>
  </r>
  <r>
    <x v="0"/>
    <n v="34098678802"/>
    <s v="AUGUSTA NATALI CERCIARI"/>
    <x v="9"/>
    <s v="GERENCIA DE OBRAS - PROPRIOS"/>
    <d v="2025-04-15T00:00:00"/>
    <d v="1985-12-09T00:00:00"/>
    <x v="20"/>
    <n v="5628.0181499999999"/>
    <n v="3103.5000000000005"/>
    <n v="11"/>
    <n v="0"/>
    <n v="3"/>
    <n v="0"/>
  </r>
  <r>
    <x v="1"/>
    <n v="6033649850"/>
    <s v="BERNADETE ROSARIA SOARES DE ALMEIDA MUNIZ"/>
    <x v="1"/>
    <s v="GERENCIA DE LICITACOES E CONTRATOS"/>
    <d v="1990-10-09T00:00:00"/>
    <d v="1964-05-13T00:00:00"/>
    <x v="26"/>
    <n v="4778.3221999999996"/>
    <n v="2538.34"/>
    <n v="11"/>
    <n v="0"/>
    <n v="1"/>
    <n v="0"/>
  </r>
  <r>
    <x v="1"/>
    <n v="19467324865"/>
    <s v="BIANCA CRISTINA SANTOS"/>
    <x v="1"/>
    <s v="GERENCIA DE EXECUCAO CONTRATUAL"/>
    <d v="2002-04-01T00:00:00"/>
    <d v="1977-01-05T00:00:00"/>
    <x v="27"/>
    <n v="6437.392600000001"/>
    <n v="1375.11"/>
    <n v="11"/>
    <n v="0"/>
    <n v="1"/>
    <n v="0"/>
  </r>
  <r>
    <x v="2"/>
    <n v="6139591830"/>
    <s v="BRUNO COSER"/>
    <x v="3"/>
    <s v="GERENCIA DE OBRAS DE DRENAGEM"/>
    <d v="2024-04-23T00:00:00"/>
    <d v="1957-02-05T00:00:00"/>
    <x v="28"/>
    <n v="3912.2272000000003"/>
    <n v="2959.2200000000003"/>
    <n v="12"/>
    <n v="0"/>
    <n v="4"/>
    <n v="0"/>
  </r>
  <r>
    <x v="0"/>
    <n v="43409531807"/>
    <s v="BRUNO ROLIM DE FREITAS BRUGNERA"/>
    <x v="0"/>
    <s v="GERENCIA DE OBRAS DE ARTES ESPECIAIS - OBRAS"/>
    <d v="2020-04-01T00:00:00"/>
    <d v="1994-09-13T00:00:00"/>
    <x v="29"/>
    <n v="8252.3436499999989"/>
    <n v="1166.77"/>
    <n v="11"/>
    <n v="0"/>
    <n v="3"/>
    <n v="0"/>
  </r>
  <r>
    <x v="1"/>
    <n v="22367515832"/>
    <s v="CAMILA PERSEGHIN DA SILVA PINTO"/>
    <x v="11"/>
    <s v="GERENCIA DE OBRAS DE DRENAGEM"/>
    <d v="2013-01-02T00:00:00"/>
    <d v="1982-01-15T00:00:00"/>
    <x v="30"/>
    <n v="5053.0450500000006"/>
    <n v="6538.8200000000006"/>
    <n v="11"/>
    <n v="0"/>
    <n v="1"/>
    <n v="0"/>
  </r>
  <r>
    <x v="1"/>
    <n v="32604838885"/>
    <s v="CAMILA VALEZI DE SOUZA"/>
    <x v="11"/>
    <s v="DIRETORIA DE OBRAS"/>
    <d v="2013-02-04T00:00:00"/>
    <d v="1984-03-12T00:00:00"/>
    <x v="31"/>
    <n v="3422.8010000000004"/>
    <n v="2175.8799999999997"/>
    <n v="11"/>
    <n v="0"/>
    <n v="1"/>
    <n v="0"/>
  </r>
  <r>
    <x v="2"/>
    <n v="44361272816"/>
    <s v="CARLOS ALEXANDRE PEREIRA MACEDO"/>
    <x v="6"/>
    <s v="GERENCIA DE OBRAS DE VIARIO"/>
    <d v="2024-02-16T00:00:00"/>
    <d v="1997-06-17T00:00:00"/>
    <x v="32"/>
    <n v="1704.4980500000001"/>
    <n v="2048.64"/>
    <n v="12"/>
    <n v="0"/>
    <n v="4"/>
    <n v="0"/>
  </r>
  <r>
    <x v="2"/>
    <n v="1255028696"/>
    <s v="CARLOS EDUARDO XAVIER"/>
    <x v="3"/>
    <s v="GERENCIA TERRIT LIC E INTERF"/>
    <d v="2024-02-01T00:00:00"/>
    <d v="1981-12-18T00:00:00"/>
    <x v="33"/>
    <n v="3969.1181000000001"/>
    <n v="1953.4099999999999"/>
    <n v="12"/>
    <n v="0"/>
    <n v="4"/>
    <n v="0"/>
  </r>
  <r>
    <x v="1"/>
    <n v="11801603553"/>
    <s v="CARLOS NASCIMENTO CAETANO"/>
    <x v="4"/>
    <s v="GERENCIA DE OBRAS - PROPRIOS"/>
    <d v="1989-11-20T00:00:00"/>
    <d v="1956-07-31T00:00:00"/>
    <x v="34"/>
    <n v="4665.3179"/>
    <n v="3313.98"/>
    <n v="11"/>
    <n v="0"/>
    <n v="1"/>
    <n v="0"/>
  </r>
  <r>
    <x v="2"/>
    <n v="30222393866"/>
    <s v="CARLOS RAFAEL LEITE"/>
    <x v="3"/>
    <s v="GERENCIA DE OBRAS DE ARTES ESPECIAIS - OBRAS"/>
    <d v="2024-03-11T00:00:00"/>
    <d v="1982-07-27T00:00:00"/>
    <x v="35"/>
    <n v="3993.9980500000001"/>
    <n v="2688.8199999999997"/>
    <n v="12"/>
    <n v="0"/>
    <n v="4"/>
    <n v="0"/>
  </r>
  <r>
    <x v="0"/>
    <n v="92060617804"/>
    <s v="CELSO FRE BOLOGNINI"/>
    <x v="0"/>
    <s v="GERENCIA DE PROJETOS DE DRENAGEM"/>
    <d v="2022-07-27T00:00:00"/>
    <d v="1953-02-07T00:00:00"/>
    <x v="36"/>
    <n v="8276.4749000000011"/>
    <n v="2950.19"/>
    <n v="11"/>
    <n v="0"/>
    <n v="3"/>
    <n v="0"/>
  </r>
  <r>
    <x v="2"/>
    <n v="84162686149"/>
    <s v="CHARLES LIRA SALTARELLO"/>
    <x v="3"/>
    <s v="GERENCIA DE PROJ SIST VIARIO"/>
    <d v="2023-12-20T00:00:00"/>
    <d v="1978-12-06T00:00:00"/>
    <x v="37"/>
    <n v="3967.7455"/>
    <n v="4061.57"/>
    <n v="12"/>
    <n v="0"/>
    <n v="4"/>
    <n v="0"/>
  </r>
  <r>
    <x v="0"/>
    <n v="37554481819"/>
    <s v="CLAUDIA ASSAE TAKENAKA"/>
    <x v="9"/>
    <s v="GERENCIA DE OBRAS DE VIARIO"/>
    <d v="2025-02-24T00:00:00"/>
    <d v="1990-04-28T00:00:00"/>
    <x v="20"/>
    <n v="5114.93815"/>
    <n v="1932.06"/>
    <n v="11"/>
    <n v="0"/>
    <n v="3"/>
    <n v="0"/>
  </r>
  <r>
    <x v="1"/>
    <n v="11279530871"/>
    <s v="CLAUDIA CRISTINA DE GOUVEIA"/>
    <x v="1"/>
    <s v="GERENCIA DE PESSOAS"/>
    <d v="1991-02-01T00:00:00"/>
    <d v="1970-08-18T00:00:00"/>
    <x v="38"/>
    <n v="6197.3466500000004"/>
    <n v="3136.79"/>
    <n v="11"/>
    <n v="0"/>
    <n v="1"/>
    <n v="0"/>
  </r>
  <r>
    <x v="0"/>
    <n v="8801208863"/>
    <s v="CRISTINA FERREIRA DE SOUZA"/>
    <x v="2"/>
    <s v="GERENCIA DE PREÇOS E CUSTOS"/>
    <d v="2025-04-15T00:00:00"/>
    <d v="1966-11-23T00:00:00"/>
    <x v="2"/>
    <n v="6535.7479999999996"/>
    <n v="2870.14"/>
    <n v="11"/>
    <n v="0"/>
    <n v="3"/>
    <n v="0"/>
  </r>
  <r>
    <x v="1"/>
    <n v="22701213843"/>
    <s v="DANIEL FERREIRA DE SIQUEIRA"/>
    <x v="12"/>
    <s v="GERENCIA DE SISTEMAS E LOGICA"/>
    <d v="2017-02-20T00:00:00"/>
    <d v="1976-11-25T00:00:00"/>
    <x v="39"/>
    <n v="1745.3994500000001"/>
    <n v="3429.6600000000003"/>
    <n v="11"/>
    <n v="0"/>
    <n v="1"/>
    <n v="0"/>
  </r>
  <r>
    <x v="2"/>
    <n v="27297698890"/>
    <s v="DANIELA RAISSA M MAGANIN"/>
    <x v="3"/>
    <s v="GERENCIA DE EDUCACAO"/>
    <d v="2023-11-29T00:00:00"/>
    <d v="1980-03-25T00:00:00"/>
    <x v="40"/>
    <n v="5527.9400000000005"/>
    <n v="7372.9899999999989"/>
    <n v="12"/>
    <n v="0"/>
    <n v="4"/>
    <n v="0"/>
  </r>
  <r>
    <x v="0"/>
    <n v="29692299864"/>
    <s v="DANIELLA CAROLINA R P GANDARA"/>
    <x v="9"/>
    <s v="GERENCIA DE LICITACOES E CONTRATOS"/>
    <d v="2022-08-05T00:00:00"/>
    <d v="1978-01-19T00:00:00"/>
    <x v="41"/>
    <n v="5357.9496499999996"/>
    <n v="1585.49"/>
    <n v="11"/>
    <n v="0"/>
    <n v="3"/>
    <n v="0"/>
  </r>
  <r>
    <x v="2"/>
    <n v="38454420851"/>
    <s v="DANILO SALES LEAO"/>
    <x v="3"/>
    <s v="GERENCIA DE EDUCACAO"/>
    <d v="2023-11-29T00:00:00"/>
    <d v="1989-10-31T00:00:00"/>
    <x v="42"/>
    <n v="3966.2022000000006"/>
    <n v="1963.65"/>
    <n v="12"/>
    <n v="0"/>
    <n v="4"/>
    <n v="0"/>
  </r>
  <r>
    <x v="0"/>
    <s v="38686717810"/>
    <s v="DAYANE CRISTINA BORGES CARDOSO"/>
    <x v="13"/>
    <s v="ASSESSORIA TECNICA"/>
    <d v="2025-01-10T00:00:00"/>
    <d v="1991-07-22T00:00:00"/>
    <x v="43"/>
    <n v="4479.6070499999996"/>
    <n v="3190.3700000000003"/>
    <n v="11"/>
    <n v="0"/>
    <n v="3"/>
    <n v="0"/>
  </r>
  <r>
    <x v="0"/>
    <n v="12895506620"/>
    <s v="DENISE CARVALHO MARQUES SILVA"/>
    <x v="2"/>
    <s v="GERENCIA DE EXECUCAO CONTRATUAL"/>
    <d v="2022-08-11T00:00:00"/>
    <d v="1994-04-12T00:00:00"/>
    <x v="44"/>
    <n v="6989.4465999999993"/>
    <n v="2385.4399999999996"/>
    <n v="11"/>
    <n v="0"/>
    <n v="3"/>
    <n v="0"/>
  </r>
  <r>
    <x v="0"/>
    <n v="30530955806"/>
    <s v="DENISE DOS SANTOS VIEIRA"/>
    <x v="2"/>
    <s v="ASSESSORIA TECNICA"/>
    <d v="2023-01-10T00:00:00"/>
    <d v="1981-11-06T00:00:00"/>
    <x v="45"/>
    <n v="7092.9377000000004"/>
    <n v="2888.8799999999997"/>
    <n v="11"/>
    <n v="0"/>
    <n v="3"/>
    <n v="0"/>
  </r>
  <r>
    <x v="0"/>
    <n v="6896193832"/>
    <s v="DIRCEU GERALDO MILANI JUNIOR"/>
    <x v="0"/>
    <s v="GERENCIA DE SISTEMAS E LOGICA"/>
    <d v="2010-08-06T00:00:00"/>
    <d v="1966-06-12T00:00:00"/>
    <x v="46"/>
    <n v="8256.3652999999995"/>
    <n v="2522.3000000000002"/>
    <n v="11"/>
    <n v="0"/>
    <n v="3"/>
    <n v="0"/>
  </r>
  <r>
    <x v="0"/>
    <n v="33083627831"/>
    <s v="DOUGLAS PRADO NEPOMUCENO BATISTA"/>
    <x v="0"/>
    <s v="GERENCIA DO MEIO AMBIENTE"/>
    <d v="2025-04-15T00:00:00"/>
    <d v="1985-08-19T00:00:00"/>
    <x v="29"/>
    <n v="8252.3436499999989"/>
    <n v="1283.82"/>
    <n v="11"/>
    <n v="0"/>
    <n v="3"/>
    <n v="0"/>
  </r>
  <r>
    <x v="1"/>
    <n v="86763423853"/>
    <s v="EDEVALDO BARBOZA DE MELLO"/>
    <x v="4"/>
    <s v="GERENCIA DE PROJETOS DE DRENAGEM"/>
    <d v="1989-12-01T00:00:00"/>
    <d v="1957-11-30T00:00:00"/>
    <x v="47"/>
    <n v="3742.7909"/>
    <n v="4908.6999999999989"/>
    <n v="11"/>
    <n v="0"/>
    <n v="1"/>
    <n v="0"/>
  </r>
  <r>
    <x v="1"/>
    <n v="34344746848"/>
    <s v="EDGAR ORTIZ FRANCISCO"/>
    <x v="14"/>
    <s v="GERENCIA DE PESSOAS"/>
    <d v="2013-01-03T00:00:00"/>
    <d v="1985-09-13T00:00:00"/>
    <x v="48"/>
    <n v="3062.3836499999998"/>
    <n v="2327.94"/>
    <n v="11"/>
    <n v="0"/>
    <n v="1"/>
    <n v="0"/>
  </r>
  <r>
    <x v="1"/>
    <n v="7458366826"/>
    <s v="EDILSON REBELLO"/>
    <x v="12"/>
    <s v="GERENCIA DE LICITACOES E CONTRATOS"/>
    <d v="2012-12-26T00:00:00"/>
    <d v="1964-08-06T00:00:00"/>
    <x v="49"/>
    <n v="3741.5650000000005"/>
    <n v="4583.0199999999995"/>
    <n v="11"/>
    <n v="0"/>
    <n v="1"/>
    <n v="0"/>
  </r>
  <r>
    <x v="2"/>
    <n v="12451910801"/>
    <s v="EDMIR PORPETO"/>
    <x v="3"/>
    <s v="GERENCIA DE EDUCACAO"/>
    <d v="2024-03-11T00:00:00"/>
    <d v="1963-06-12T00:00:00"/>
    <x v="50"/>
    <n v="3961.9524500000007"/>
    <n v="4342.83"/>
    <n v="12"/>
    <n v="0"/>
    <n v="4"/>
    <n v="0"/>
  </r>
  <r>
    <x v="1"/>
    <n v="3536731880"/>
    <s v="EDWALDO DE OLIVEIRA SABIRA"/>
    <x v="4"/>
    <s v="GERENCIA DE PROJETOS DE DRENAGEM"/>
    <d v="1989-12-18T00:00:00"/>
    <d v="1960-10-31T00:00:00"/>
    <x v="51"/>
    <n v="3839.83295"/>
    <n v="6256.16"/>
    <n v="11"/>
    <n v="0"/>
    <n v="1"/>
    <n v="0"/>
  </r>
  <r>
    <x v="1"/>
    <n v="3098506814"/>
    <s v="ELENIR GARCIA TAMIASI FERRETE"/>
    <x v="12"/>
    <s v="DIRETORIA DE REPRESENTACAO DOS EMPREGADOS"/>
    <d v="2014-11-03T00:00:00"/>
    <d v="1961-12-05T00:00:00"/>
    <x v="52"/>
    <n v="2080.3339000000005"/>
    <n v="3525.81"/>
    <n v="11"/>
    <n v="0"/>
    <n v="1"/>
    <n v="0"/>
  </r>
  <r>
    <x v="1"/>
    <n v="4701866822"/>
    <s v="ELIANA MARIANO FRANCO"/>
    <x v="11"/>
    <s v="SUPERINTENDENCIA JURIDICA"/>
    <d v="1981-12-01T00:00:00"/>
    <d v="1955-09-17T00:00:00"/>
    <x v="53"/>
    <n v="4619.4413000000004"/>
    <n v="3664.57"/>
    <n v="11"/>
    <n v="0"/>
    <n v="1"/>
    <n v="0"/>
  </r>
  <r>
    <x v="2"/>
    <n v="25459453828"/>
    <s v="ELIFANIO CAMPANA NETO"/>
    <x v="3"/>
    <s v="GERENCIA DE OBRAS DE ARTES ESPECIAIS - OBRAS"/>
    <d v="2024-04-23T00:00:00"/>
    <d v="1979-03-26T00:00:00"/>
    <x v="54"/>
    <n v="3986.7425000000003"/>
    <n v="1516.0700000000002"/>
    <n v="12"/>
    <n v="0"/>
    <n v="4"/>
    <n v="0"/>
  </r>
  <r>
    <x v="1"/>
    <n v="86020382834"/>
    <s v="ELISABETE C DOS S  DE OLIVEIRA"/>
    <x v="11"/>
    <s v="CHEFIA DE GABINETE"/>
    <d v="1990-11-19T00:00:00"/>
    <d v="1956-03-12T00:00:00"/>
    <x v="55"/>
    <n v="3621.6774000000005"/>
    <n v="3733.21"/>
    <n v="11"/>
    <n v="0"/>
    <n v="1"/>
    <n v="0"/>
  </r>
  <r>
    <x v="2"/>
    <n v="4020483850"/>
    <s v="EMILIO IARUSSI"/>
    <x v="3"/>
    <s v="GERENCIA DE OBRAS DE VIARIO"/>
    <d v="2023-11-30T00:00:00"/>
    <d v="1960-09-23T00:00:00"/>
    <x v="56"/>
    <n v="3988.6901500000004"/>
    <n v="5062.6799999999994"/>
    <n v="12"/>
    <n v="0"/>
    <n v="4"/>
    <n v="0"/>
  </r>
  <r>
    <x v="1"/>
    <n v="21841590851"/>
    <s v="FABIANA DA SILVA LIMA"/>
    <x v="4"/>
    <s v="GERENCIA DE EXECUCAO CONTRATUAL"/>
    <d v="2012-12-26T00:00:00"/>
    <d v="1980-07-30T00:00:00"/>
    <x v="57"/>
    <n v="8103.6725500000002"/>
    <n v="6095.98"/>
    <n v="11"/>
    <n v="0"/>
    <n v="2"/>
    <n v="0"/>
  </r>
  <r>
    <x v="2"/>
    <n v="39541972861"/>
    <s v="FABIANA LODI HONOFRE"/>
    <x v="3"/>
    <s v="GERENCIA DE QUALIDADE E PROCESSOS"/>
    <d v="2023-11-30T00:00:00"/>
    <d v="1990-01-10T00:00:00"/>
    <x v="58"/>
    <n v="3963.8868000000002"/>
    <n v="2274.9199999999996"/>
    <n v="12"/>
    <n v="0"/>
    <n v="4"/>
    <n v="0"/>
  </r>
  <r>
    <x v="0"/>
    <n v="9267993801"/>
    <s v="FABIO CERIDONO FORTES"/>
    <x v="0"/>
    <s v="GERENCIA DE CONVENIOS E FINANCIAMENTOS"/>
    <d v="2020-07-09T00:00:00"/>
    <d v="1967-06-20T00:00:00"/>
    <x v="59"/>
    <n v="8308.0306999999993"/>
    <n v="4386.3099999999995"/>
    <n v="11"/>
    <n v="0"/>
    <n v="3"/>
    <n v="0"/>
  </r>
  <r>
    <x v="1"/>
    <n v="35701726860"/>
    <s v="FELIPE DI LAZARO BARRETO DOS SANTOS"/>
    <x v="3"/>
    <s v="GERENCIA DE OBRAS DE VIARIO"/>
    <d v="2014-12-10T00:00:00"/>
    <d v="1988-12-10T00:00:00"/>
    <x v="2"/>
    <n v="6535.7479999999996"/>
    <n v="2370.7399999999998"/>
    <n v="11"/>
    <n v="0"/>
    <n v="2"/>
    <n v="0"/>
  </r>
  <r>
    <x v="1"/>
    <n v="65950658868"/>
    <s v="FERNANDO DE ALMEIDA"/>
    <x v="3"/>
    <s v="GERENCIA DE PROJ OBRAS DE ARTE ESPECIAIS - PROJ"/>
    <d v="2004-01-05T00:00:00"/>
    <d v="1952-06-19T00:00:00"/>
    <x v="60"/>
    <n v="6020.386050000001"/>
    <n v="3642.0099999999998"/>
    <n v="11"/>
    <n v="0"/>
    <n v="1"/>
    <n v="0"/>
  </r>
  <r>
    <x v="1"/>
    <n v="17340205802"/>
    <s v="FERNANDO LUIZ DA COSTA ZWARG"/>
    <x v="4"/>
    <s v="GERENCIA DE EXECUCAO CONTRATUAL"/>
    <d v="2004-01-05T00:00:00"/>
    <d v="1977-11-27T00:00:00"/>
    <x v="61"/>
    <n v="3259.7354"/>
    <n v="4386.0199999999995"/>
    <n v="11"/>
    <n v="0"/>
    <n v="2"/>
    <n v="0"/>
  </r>
  <r>
    <x v="1"/>
    <n v="13646640898"/>
    <s v="GILMAR CONDE CONCEICAO"/>
    <x v="1"/>
    <s v="GERENCIA DE SISTEMAS E LOGICA"/>
    <d v="1991-01-07T00:00:00"/>
    <d v="1973-10-01T00:00:00"/>
    <x v="62"/>
    <n v="4788.27405"/>
    <n v="3484.9700000000003"/>
    <n v="11"/>
    <n v="0"/>
    <n v="1"/>
    <n v="0"/>
  </r>
  <r>
    <x v="0"/>
    <n v="35519948895"/>
    <s v="GLEYCE PEREIRA DOS SANTOS"/>
    <x v="15"/>
    <s v="GERENCIA DE OBRAS DE VIARIO"/>
    <d v="2020-07-07T00:00:00"/>
    <d v="1987-12-24T00:00:00"/>
    <x v="63"/>
    <n v="7979.8292000000001"/>
    <n v="2042.4299999999998"/>
    <n v="11"/>
    <n v="0"/>
    <n v="3"/>
    <n v="0"/>
  </r>
  <r>
    <x v="1"/>
    <n v="36587784828"/>
    <s v="GRACE KELLY CORACIN"/>
    <x v="12"/>
    <s v="GERENCIA FINANCEIRA"/>
    <d v="2013-06-17T00:00:00"/>
    <d v="1988-04-30T00:00:00"/>
    <x v="64"/>
    <n v="6825.5896499999999"/>
    <n v="1801.4"/>
    <n v="11"/>
    <n v="0"/>
    <n v="2"/>
    <n v="0"/>
  </r>
  <r>
    <x v="1"/>
    <n v="80507654820"/>
    <s v="HELIO MARCOS DA SILVA"/>
    <x v="3"/>
    <s v="GERENCIA DE OBRAS DE DRENAGEM"/>
    <d v="1990-08-15T00:00:00"/>
    <d v="1956-12-10T00:00:00"/>
    <x v="65"/>
    <n v="6140.5349499999993"/>
    <n v="4212.2000000000007"/>
    <n v="11"/>
    <n v="0"/>
    <n v="1"/>
    <n v="0"/>
  </r>
  <r>
    <x v="0"/>
    <n v="17879152806"/>
    <s v="HERALDO DUARTE"/>
    <x v="0"/>
    <s v="GERENCIA DE OBRAS DE DRENAGEM"/>
    <d v="2021-02-24T00:00:00"/>
    <d v="1969-11-01T00:00:00"/>
    <x v="66"/>
    <n v="8296.7698999999993"/>
    <n v="3502.17"/>
    <n v="11"/>
    <n v="0"/>
    <n v="3"/>
    <n v="0"/>
  </r>
  <r>
    <x v="1"/>
    <n v="69589240887"/>
    <s v="IVANILDO RAFAEL DA SILVA"/>
    <x v="12"/>
    <s v="GERENCIA DE EXECUCAO CONTRATUAL"/>
    <d v="2016-07-11T00:00:00"/>
    <d v="1954-10-10T00:00:00"/>
    <x v="67"/>
    <n v="3085.0644000000002"/>
    <n v="1514.78"/>
    <n v="11"/>
    <n v="0"/>
    <n v="1"/>
    <n v="0"/>
  </r>
  <r>
    <x v="1"/>
    <n v="34693040843"/>
    <s v="JANAYNA MARIA DOS SANTOS PACHECO"/>
    <x v="4"/>
    <s v="GERENCIA DE PROJ SIST VIARIO"/>
    <d v="2013-10-14T00:00:00"/>
    <d v="1986-04-01T00:00:00"/>
    <x v="68"/>
    <n v="6783.3492500000002"/>
    <n v="3002.2"/>
    <n v="11"/>
    <n v="0"/>
    <n v="2"/>
    <n v="0"/>
  </r>
  <r>
    <x v="0"/>
    <n v="41267730889"/>
    <s v="JEFERSON CORDEIRO DA SILVA"/>
    <x v="9"/>
    <s v="GERENCIA TERRIT LIC E INTERF"/>
    <d v="2022-08-26T00:00:00"/>
    <d v="1994-01-06T00:00:00"/>
    <x v="69"/>
    <n v="5149.4571500000002"/>
    <n v="1770.7599999999998"/>
    <n v="11"/>
    <n v="0"/>
    <n v="3"/>
    <n v="0"/>
  </r>
  <r>
    <x v="1"/>
    <n v="29650848860"/>
    <s v="JERUSA CASAGRANDE"/>
    <x v="1"/>
    <s v="GERENCIA FINANCEIRA"/>
    <d v="2013-06-03T00:00:00"/>
    <d v="1981-01-31T00:00:00"/>
    <x v="70"/>
    <n v="3738.5007500000002"/>
    <n v="2414.3900000000003"/>
    <n v="11"/>
    <n v="0"/>
    <n v="1"/>
    <n v="0"/>
  </r>
  <r>
    <x v="0"/>
    <n v="48587386808"/>
    <s v="JHONATAN VICTOR SILVA RIBEIRO"/>
    <x v="0"/>
    <s v="GERENCIA DE OBRAS DE VIARIO"/>
    <d v="2021-09-01T00:00:00"/>
    <d v="1998-06-05T00:00:00"/>
    <x v="59"/>
    <n v="8308.0306999999993"/>
    <n v="1227.73"/>
    <n v="11"/>
    <n v="0"/>
    <n v="3"/>
    <n v="0"/>
  </r>
  <r>
    <x v="1"/>
    <n v="35842289806"/>
    <s v="JHONATTAN WILLIAM CANASSA"/>
    <x v="3"/>
    <s v="GERENCIA DE QUALIDADE E PROCESSOS"/>
    <d v="2016-07-04T00:00:00"/>
    <d v="1988-05-27T00:00:00"/>
    <x v="71"/>
    <n v="108.5904"/>
    <n v="0"/>
    <n v="11"/>
    <n v="0"/>
    <n v="2"/>
    <n v="0"/>
  </r>
  <r>
    <x v="1"/>
    <n v="1092896848"/>
    <s v="JOAO LUIZ PEREIRA DOS SANTOS"/>
    <x v="16"/>
    <s v="GERENCIA ADMINISTRATIVA"/>
    <d v="1992-11-03T00:00:00"/>
    <d v="1960-09-08T00:00:00"/>
    <x v="72"/>
    <n v="2857.4575500000001"/>
    <n v="3431.7799999999997"/>
    <n v="11"/>
    <n v="0"/>
    <n v="1"/>
    <n v="0"/>
  </r>
  <r>
    <x v="1"/>
    <n v="922915890"/>
    <s v="JOAO PAULO RESPLANDES DE OLIVEIRA"/>
    <x v="4"/>
    <s v="GERENCIA DE CONCESSOES"/>
    <d v="1981-09-17T00:00:00"/>
    <d v="1959-04-16T00:00:00"/>
    <x v="73"/>
    <n v="2588.2330499999998"/>
    <n v="4194.4699999999993"/>
    <n v="11"/>
    <n v="0"/>
    <n v="1"/>
    <n v="0"/>
  </r>
  <r>
    <x v="1"/>
    <n v="7461473840"/>
    <s v="JOHNSON ARAUJO DA SILVA"/>
    <x v="5"/>
    <s v="GERENCIA JURIDICA"/>
    <d v="2002-07-01T00:00:00"/>
    <d v="1965-11-15T00:00:00"/>
    <x v="74"/>
    <n v="8264.4090500000002"/>
    <n v="3894.11"/>
    <n v="11"/>
    <n v="0"/>
    <n v="2"/>
    <n v="0"/>
  </r>
  <r>
    <x v="2"/>
    <n v="12509681788"/>
    <s v="JOICE LIRIO DA SILVA"/>
    <x v="6"/>
    <s v="GERENCIA DE EXECUCAO CONTRATUAL"/>
    <d v="2023-02-02T00:00:00"/>
    <d v="1989-12-16T00:00:00"/>
    <x v="75"/>
    <n v="1714.585"/>
    <n v="2123.5299999999997"/>
    <n v="12"/>
    <n v="0"/>
    <n v="4"/>
    <n v="0"/>
  </r>
  <r>
    <x v="1"/>
    <n v="88374327804"/>
    <s v="JOSE CARLOS DA SILVA"/>
    <x v="7"/>
    <s v="GERENCIA DE OBRAS - PROPRIOS"/>
    <d v="1990-09-03T00:00:00"/>
    <d v="1955-05-14T00:00:00"/>
    <x v="76"/>
    <n v="7783.8251500000006"/>
    <n v="4499.58"/>
    <n v="11"/>
    <n v="0"/>
    <n v="1"/>
    <n v="0"/>
  </r>
  <r>
    <x v="1"/>
    <n v="67972624887"/>
    <s v="JOSE CARLOS LINS DE OLIVEIRA"/>
    <x v="4"/>
    <s v="GERENCIA DE OBRAS DE ARTES ESPECIAIS - OBRAS"/>
    <d v="1991-12-16T00:00:00"/>
    <d v="1955-02-13T00:00:00"/>
    <x v="77"/>
    <n v="3285.7854000000002"/>
    <n v="4279.4499999999989"/>
    <n v="11"/>
    <n v="0"/>
    <n v="1"/>
    <n v="0"/>
  </r>
  <r>
    <x v="1"/>
    <n v="1976453801"/>
    <s v="JOSE DONIZETE DE OLIVEIRA"/>
    <x v="4"/>
    <s v="GERENCIA DE PROJETOS DE DRENAGEM"/>
    <d v="2004-01-12T00:00:00"/>
    <d v="1955-11-19T00:00:00"/>
    <x v="78"/>
    <n v="2545.2187999999996"/>
    <n v="1988.3299999999997"/>
    <n v="11"/>
    <n v="0"/>
    <n v="1"/>
    <n v="0"/>
  </r>
  <r>
    <x v="0"/>
    <n v="52865207820"/>
    <s v="JOSE EDUARDO RODRIGUES DA SILVA"/>
    <x v="2"/>
    <s v="GERENCIA DE EDUCACAO"/>
    <d v="2024-06-19T00:00:00"/>
    <d v="1949-05-02T00:00:00"/>
    <x v="79"/>
    <n v="6545.30285"/>
    <n v="2609.66"/>
    <n v="11"/>
    <n v="0"/>
    <n v="3"/>
    <n v="0"/>
  </r>
  <r>
    <x v="1"/>
    <n v="88237907868"/>
    <s v="JOSE NARCISO GOMES PASSOS"/>
    <x v="4"/>
    <s v="GERENCIA DE OBRAS DE ARTES ESPECIAIS - OBRAS"/>
    <d v="1991-12-16T00:00:00"/>
    <d v="1954-09-23T00:00:00"/>
    <x v="80"/>
    <n v="6888.1516000000001"/>
    <n v="4453.0199999999995"/>
    <n v="11"/>
    <n v="0"/>
    <n v="1"/>
    <n v="0"/>
  </r>
  <r>
    <x v="1"/>
    <n v="8072728172"/>
    <s v="JOSE PEREIRA DA SILVA"/>
    <x v="4"/>
    <s v="GERENCIA DE PROJETOS DE DRENAGEM"/>
    <d v="1990-04-23T00:00:00"/>
    <d v="1954-07-16T00:00:00"/>
    <x v="81"/>
    <n v="3392.2588499999997"/>
    <n v="1439.81"/>
    <n v="11"/>
    <n v="0"/>
    <n v="1"/>
    <n v="0"/>
  </r>
  <r>
    <x v="0"/>
    <n v="2305837844"/>
    <s v="JOSE ROSA FRANCISCO"/>
    <x v="0"/>
    <s v="GERENCIA DE PREÇOS E CUSTOS"/>
    <d v="2020-06-02T00:00:00"/>
    <d v="1964-12-27T00:00:00"/>
    <x v="29"/>
    <n v="8252.3436499999989"/>
    <n v="3332.4900000000002"/>
    <n v="11"/>
    <n v="0"/>
    <n v="3"/>
    <n v="0"/>
  </r>
  <r>
    <x v="1"/>
    <n v="35918447806"/>
    <s v="JULIA COELHO DOURADO"/>
    <x v="17"/>
    <s v="COORD DE PLANEJAMENTO"/>
    <d v="2013-01-02T00:00:00"/>
    <d v="1988-02-16T00:00:00"/>
    <x v="82"/>
    <n v="4374.7864499999996"/>
    <n v="2043.31"/>
    <n v="11"/>
    <n v="0"/>
    <n v="1"/>
    <n v="0"/>
  </r>
  <r>
    <x v="1"/>
    <n v="249822105"/>
    <s v="JULIANA OLIVEIRA DE SOUZA SILVA"/>
    <x v="17"/>
    <s v="GERENCIA DO MEIO AMBIENTE"/>
    <d v="2013-02-04T00:00:00"/>
    <d v="1985-07-20T00:00:00"/>
    <x v="83"/>
    <n v="4740.8948500000006"/>
    <n v="1480.7"/>
    <n v="11"/>
    <n v="0"/>
    <n v="1"/>
    <n v="0"/>
  </r>
  <r>
    <x v="0"/>
    <n v="65240839115"/>
    <s v="JULIANA PINTO PIRES DE OLIVEIRA ESCANDOLHERO"/>
    <x v="9"/>
    <s v="GERENCIA DE EDUCACAO"/>
    <d v="2025-02-24T00:00:00"/>
    <d v="1973-11-07T00:00:00"/>
    <x v="20"/>
    <n v="5114.93815"/>
    <n v="1379.8999999999999"/>
    <n v="11"/>
    <n v="0"/>
    <n v="3"/>
    <n v="0"/>
  </r>
  <r>
    <x v="0"/>
    <n v="34574705884"/>
    <s v="LEANDRO DO LINO CIRQUEIRA"/>
    <x v="9"/>
    <s v="GERENCIA DE OBRAS DE VIARIO"/>
    <d v="2025-09-15T00:00:00"/>
    <d v="1986-11-23T00:00:00"/>
    <x v="84"/>
    <n v="4862.9696000000004"/>
    <n v="1379.89"/>
    <n v="11"/>
    <n v="0"/>
    <n v="3"/>
    <n v="0"/>
  </r>
  <r>
    <x v="1"/>
    <n v="34089834880"/>
    <s v="LEMUEL SOUZA MENDES"/>
    <x v="12"/>
    <s v="GERENCIA FINANCEIRA"/>
    <d v="2013-01-10T00:00:00"/>
    <d v="1985-07-12T00:00:00"/>
    <x v="85"/>
    <n v="1737.8545999999999"/>
    <n v="2327.94"/>
    <n v="11"/>
    <n v="0"/>
    <n v="1"/>
    <n v="0"/>
  </r>
  <r>
    <x v="2"/>
    <n v="325598282"/>
    <s v="LEONAN DE SOUZA BRAGA"/>
    <x v="3"/>
    <s v="GERENCIA DO MEIO AMBIENTE"/>
    <d v="2024-05-16T00:00:00"/>
    <d v="1991-05-24T00:00:00"/>
    <x v="86"/>
    <n v="4388.6464500000002"/>
    <n v="2151.5599999999995"/>
    <n v="12"/>
    <n v="0"/>
    <n v="4"/>
    <n v="0"/>
  </r>
  <r>
    <x v="0"/>
    <n v="36494218873"/>
    <s v="LIDIA DE SOUSA AGUIAR"/>
    <x v="9"/>
    <s v="GERENCIA DE OBRAS DE DRENAGEM"/>
    <d v="2025-02-24T00:00:00"/>
    <d v="1987-10-28T00:00:00"/>
    <x v="20"/>
    <n v="5114.93815"/>
    <n v="1915.5699999999997"/>
    <n v="11"/>
    <n v="0"/>
    <n v="3"/>
    <n v="0"/>
  </r>
  <r>
    <x v="1"/>
    <n v="29258761880"/>
    <s v="LILIAN CRISTIANE SUNCIN AMARAL"/>
    <x v="3"/>
    <s v="GERENCIA TERRIT LIC E INTERF"/>
    <d v="2016-04-18T00:00:00"/>
    <d v="1977-01-27T00:00:00"/>
    <x v="87"/>
    <n v="9611.0340500000002"/>
    <n v="2047.08"/>
    <n v="11"/>
    <n v="0"/>
    <n v="2"/>
    <n v="0"/>
  </r>
  <r>
    <x v="2"/>
    <n v="25055183861"/>
    <s v="LINDINALDO DA SILVA DIAS"/>
    <x v="3"/>
    <s v="GERENCIA DE PREÇOS E CUSTOS"/>
    <d v="2023-10-05T00:00:00"/>
    <d v="1978-03-14T00:00:00"/>
    <x v="88"/>
    <n v="3165.5056500000001"/>
    <n v="820.00000000000011"/>
    <n v="12"/>
    <n v="0"/>
    <n v="4"/>
    <n v="0"/>
  </r>
  <r>
    <x v="1"/>
    <n v="16372647800"/>
    <s v="LUCIANA DE SOUZA SEVERINO"/>
    <x v="11"/>
    <s v="DIRETORIA ADMINISTRATIVA E FINANCEIRA"/>
    <d v="1992-02-17T00:00:00"/>
    <d v="1974-09-08T00:00:00"/>
    <x v="89"/>
    <n v="3800.4758499999998"/>
    <n v="2564.79"/>
    <n v="11"/>
    <n v="0"/>
    <n v="1"/>
    <n v="0"/>
  </r>
  <r>
    <x v="1"/>
    <n v="1637222858"/>
    <s v="LUIZ ANTONIO PINCA"/>
    <x v="3"/>
    <s v="GERENCIA DE CONCESSOES"/>
    <d v="2013-05-23T00:00:00"/>
    <d v="1953-11-29T00:00:00"/>
    <x v="90"/>
    <n v="86.143049999999988"/>
    <n v="4060.46"/>
    <n v="11"/>
    <n v="0"/>
    <n v="1"/>
    <n v="0"/>
  </r>
  <r>
    <x v="1"/>
    <n v="4457549827"/>
    <s v="LUIZ CARLOS DE SOUZA BARBOZA"/>
    <x v="4"/>
    <s v="GERENCIA DE OBRAS DE DRENAGEM"/>
    <d v="1979-10-12T00:00:00"/>
    <d v="1962-07-17T00:00:00"/>
    <x v="91"/>
    <n v="0"/>
    <n v="0"/>
    <n v="11"/>
    <n v="0"/>
    <n v="1"/>
    <n v="0"/>
  </r>
  <r>
    <x v="0"/>
    <n v="5311984724"/>
    <s v="LUIZ EDUARDO MARTINS DA SILVA"/>
    <x v="9"/>
    <s v="GERENCIA DE EDUCACAO"/>
    <d v="2025-02-24T00:00:00"/>
    <d v="1979-01-31T00:00:00"/>
    <x v="20"/>
    <n v="5114.93815"/>
    <n v="7752.4100000000008"/>
    <n v="11"/>
    <n v="0"/>
    <n v="3"/>
    <n v="0"/>
  </r>
  <r>
    <x v="0"/>
    <n v="83763643834"/>
    <s v="LUIZ TAKEO HARA"/>
    <x v="0"/>
    <s v="GERENCIA DE EDUCACAO"/>
    <d v="2021-09-03T00:00:00"/>
    <d v="1958-01-30T00:00:00"/>
    <x v="92"/>
    <n v="8263.6049000000003"/>
    <n v="1283.82"/>
    <n v="11"/>
    <n v="0"/>
    <n v="3"/>
    <n v="0"/>
  </r>
  <r>
    <x v="1"/>
    <n v="92556280891"/>
    <s v="MANOEL DIVINO ALVES"/>
    <x v="4"/>
    <s v="GERENCIA ADMINISTRATIVA"/>
    <d v="1990-09-24T00:00:00"/>
    <d v="1955-05-25T00:00:00"/>
    <x v="93"/>
    <n v="4021.3201000000004"/>
    <n v="3532.1899999999996"/>
    <n v="11"/>
    <n v="0"/>
    <n v="1"/>
    <n v="0"/>
  </r>
  <r>
    <x v="0"/>
    <n v="10418591806"/>
    <s v="MARCELO BRUCO"/>
    <x v="0"/>
    <s v="GERENCIA DE PROJETOS DE ENGENHARIA"/>
    <d v="2020-05-19T00:00:00"/>
    <d v="1968-12-17T00:00:00"/>
    <x v="94"/>
    <n v="8254.0668999999998"/>
    <n v="1324.9399999999998"/>
    <n v="11"/>
    <n v="0"/>
    <n v="3"/>
    <n v="0"/>
  </r>
  <r>
    <x v="1"/>
    <n v="12695819889"/>
    <s v="MARCELO ROCHA DA SILVA"/>
    <x v="4"/>
    <s v="GERENCIA DE OBRAS DE ARTES ESPECIAIS - OBRAS"/>
    <d v="1991-06-17T00:00:00"/>
    <d v="1974-10-18T00:00:00"/>
    <x v="95"/>
    <n v="5536.8508000000002"/>
    <n v="3530.2400000000002"/>
    <n v="11"/>
    <n v="0"/>
    <n v="1"/>
    <n v="0"/>
  </r>
  <r>
    <x v="1"/>
    <n v="139267808"/>
    <s v="MARCIA APARECIDA TEIXEIRA DE CAMPOS CARVALHO"/>
    <x v="1"/>
    <s v="GERENCIA FINANCEIRA"/>
    <d v="1980-07-14T00:00:00"/>
    <d v="1959-04-01T00:00:00"/>
    <x v="96"/>
    <n v="7727.0184000000008"/>
    <n v="3924.95"/>
    <n v="11"/>
    <n v="0"/>
    <n v="1"/>
    <n v="0"/>
  </r>
  <r>
    <x v="1"/>
    <n v="3596595860"/>
    <s v="MARCIA HELENA NUCCI EIRAS GARCIA"/>
    <x v="1"/>
    <s v="GERENCIA DE PESSOAS"/>
    <d v="1983-11-01T00:00:00"/>
    <d v="1958-02-02T00:00:00"/>
    <x v="97"/>
    <n v="9081.9248000000007"/>
    <n v="4759.1899999999996"/>
    <n v="11"/>
    <n v="0"/>
    <n v="1"/>
    <n v="0"/>
  </r>
  <r>
    <x v="0"/>
    <n v="5596601896"/>
    <s v="MARCIA KRACKER BRUFATTO"/>
    <x v="18"/>
    <s v="GERENCIA DE LICITACOES E CONTRATOS"/>
    <d v="2022-07-25T00:00:00"/>
    <d v="1964-01-15T00:00:00"/>
    <x v="98"/>
    <n v="3929.5291000000002"/>
    <n v="1365.9"/>
    <n v="11"/>
    <n v="0"/>
    <n v="3"/>
    <n v="0"/>
  </r>
  <r>
    <x v="2"/>
    <n v="10107807866"/>
    <s v="MARCOS PEREIRA"/>
    <x v="3"/>
    <s v="GERENCIA TERRIT LIC E INTERF"/>
    <d v="2023-11-07T00:00:00"/>
    <d v="1967-11-29T00:00:00"/>
    <x v="99"/>
    <n v="3967.7456500000003"/>
    <n v="2838.3799999999997"/>
    <n v="12"/>
    <n v="0"/>
    <n v="4"/>
    <n v="0"/>
  </r>
  <r>
    <x v="1"/>
    <n v="85700606887"/>
    <s v="MARCOS RIBEIRO"/>
    <x v="3"/>
    <s v="GERENCIA DE OBRAS - PROPRIOS"/>
    <d v="1990-01-02T00:00:00"/>
    <d v="1955-01-19T00:00:00"/>
    <x v="100"/>
    <n v="6531.3353999999999"/>
    <n v="4767.82"/>
    <n v="11"/>
    <n v="0"/>
    <n v="1"/>
    <n v="0"/>
  </r>
  <r>
    <x v="0"/>
    <n v="5446764676"/>
    <s v="MARCUS GUADAGNIN MORAVIA"/>
    <x v="9"/>
    <s v="GERENCIA DE OBRAS DE DRENAGEM"/>
    <d v="2025-02-24T00:00:00"/>
    <d v="1980-12-26T00:00:00"/>
    <x v="20"/>
    <n v="5628.0181499999999"/>
    <n v="4644.75"/>
    <n v="11"/>
    <n v="0"/>
    <n v="3"/>
    <n v="0"/>
  </r>
  <r>
    <x v="0"/>
    <n v="7361053874"/>
    <s v="MARIA BEATRIZ DE MARCOS MILLAN OLIVEIRA"/>
    <x v="0"/>
    <s v="GERENCIA DE LICITACOES E CONTRATOS"/>
    <d v="2008-05-09T00:00:00"/>
    <d v="1965-02-15T00:00:00"/>
    <x v="101"/>
    <n v="9791.6036500000009"/>
    <n v="8735.2899999999991"/>
    <n v="11"/>
    <n v="0"/>
    <n v="3"/>
    <n v="0"/>
  </r>
  <r>
    <x v="2"/>
    <n v="35229187204"/>
    <s v="MARIA GLAUCILENE AZEVEDO MILEO"/>
    <x v="14"/>
    <s v="GERENCIA DE EXECUCAO CONTRATUAL"/>
    <d v="2023-11-27T00:00:00"/>
    <d v="1965-11-20T00:00:00"/>
    <x v="102"/>
    <n v="1307.2422000000001"/>
    <n v="1446.86"/>
    <n v="12"/>
    <n v="0"/>
    <n v="4"/>
    <n v="0"/>
  </r>
  <r>
    <x v="2"/>
    <n v="44247999800"/>
    <s v="MARIANA FERNANDES DA SILVA"/>
    <x v="3"/>
    <s v="GERENCIA DE OBRAS - PROPRIOS"/>
    <d v="2023-11-30T00:00:00"/>
    <d v="1993-12-08T00:00:00"/>
    <x v="103"/>
    <n v="3971.0034000000005"/>
    <n v="2405.8499999999995"/>
    <n v="12"/>
    <n v="0"/>
    <n v="4"/>
    <n v="0"/>
  </r>
  <r>
    <x v="1"/>
    <n v="30760379866"/>
    <s v="MARILIA GABRIELA DA SILVA SCHETTINO"/>
    <x v="19"/>
    <s v="GERENCIA DE OBRAS DE DRENAGEM"/>
    <d v="2013-06-18T00:00:00"/>
    <d v="1983-12-30T00:00:00"/>
    <x v="91"/>
    <n v="0"/>
    <n v="0"/>
    <n v="11"/>
    <n v="0"/>
    <n v="1"/>
    <n v="0"/>
  </r>
  <r>
    <x v="1"/>
    <n v="30555656810"/>
    <s v="MARILIA RODRIGUES FERREIRA MARTINS"/>
    <x v="5"/>
    <s v="GERENCIA JURIDICA"/>
    <d v="2016-10-20T00:00:00"/>
    <d v="1982-05-15T00:00:00"/>
    <x v="104"/>
    <n v="3868.7745500000001"/>
    <n v="2177.84"/>
    <n v="11"/>
    <n v="0"/>
    <n v="1"/>
    <n v="0"/>
  </r>
  <r>
    <x v="2"/>
    <n v="29144389825"/>
    <s v="MARINA ALVES DE MOURA"/>
    <x v="14"/>
    <s v="GERENCIA DE PESSOAS"/>
    <d v="2023-11-27T00:00:00"/>
    <d v="1980-04-19T00:00:00"/>
    <x v="105"/>
    <n v="1173.92425"/>
    <n v="1678.21"/>
    <n v="12"/>
    <n v="0"/>
    <n v="4"/>
    <n v="0"/>
  </r>
  <r>
    <x v="1"/>
    <n v="37282422842"/>
    <s v="MARINA FALEIRA VELOSO"/>
    <x v="11"/>
    <s v="GERENCIA JURIDICA"/>
    <d v="2013-02-01T00:00:00"/>
    <d v="1989-02-13T00:00:00"/>
    <x v="106"/>
    <n v="3427.6769000000004"/>
    <n v="2598.8900000000003"/>
    <n v="11"/>
    <n v="0"/>
    <n v="1"/>
    <n v="0"/>
  </r>
  <r>
    <x v="0"/>
    <n v="1472235800"/>
    <s v="MARINA SADAKO TAKIMOTO"/>
    <x v="8"/>
    <s v="GERENCIA DE PREÇOS E CUSTOS"/>
    <d v="2022-07-14T00:00:00"/>
    <d v="1961-06-28T00:00:00"/>
    <x v="107"/>
    <n v="7102.0477000000001"/>
    <n v="3181.2799999999997"/>
    <n v="11"/>
    <n v="0"/>
    <n v="3"/>
    <n v="0"/>
  </r>
  <r>
    <x v="0"/>
    <n v="11768982805"/>
    <s v="MARLENE DO NASCIMENTO MARSOLLA"/>
    <x v="20"/>
    <s v="GERENCIA DE EXECUCAO CONTRATUAL"/>
    <d v="2022-08-11T00:00:00"/>
    <d v="1971-09-08T00:00:00"/>
    <x v="108"/>
    <n v="2111.4745999999996"/>
    <n v="2859.27"/>
    <n v="11"/>
    <n v="0"/>
    <n v="3"/>
    <n v="0"/>
  </r>
  <r>
    <x v="1"/>
    <n v="26996355885"/>
    <s v="MATHEUS SABADIN BUENO"/>
    <x v="17"/>
    <s v="GERENCIA DE PROJ SIST VIARIO"/>
    <d v="2013-02-06T00:00:00"/>
    <d v="1985-12-14T00:00:00"/>
    <x v="109"/>
    <n v="4366.3690999999999"/>
    <n v="3207.7999999999997"/>
    <n v="11"/>
    <n v="0"/>
    <n v="1"/>
    <n v="0"/>
  </r>
  <r>
    <x v="1"/>
    <n v="4578792897"/>
    <s v="MAURICIO DANIEL DO PRADO"/>
    <x v="3"/>
    <s v="GERENCIA DE EDUCACAO"/>
    <d v="2004-04-12T00:00:00"/>
    <d v="1963-09-30T00:00:00"/>
    <x v="110"/>
    <n v="7158.4697500000002"/>
    <n v="1379.07"/>
    <n v="11"/>
    <n v="0"/>
    <n v="1"/>
    <n v="0"/>
  </r>
  <r>
    <x v="1"/>
    <n v="18710945857"/>
    <s v="MAURICIO GUERREIRO TREVISAN"/>
    <x v="1"/>
    <s v="GERENCIA DE EXECUCAO CONTRATUAL"/>
    <d v="2002-04-01T00:00:00"/>
    <d v="1972-11-14T00:00:00"/>
    <x v="29"/>
    <n v="8252.3436499999989"/>
    <n v="1407.1899999999998"/>
    <n v="11"/>
    <n v="0"/>
    <n v="2"/>
    <n v="0"/>
  </r>
  <r>
    <x v="0"/>
    <n v="5815955809"/>
    <s v="MAURICIO MARTINS PEREIRA"/>
    <x v="8"/>
    <s v="GERENCIA DE OBRAS DE VIARIO"/>
    <d v="2025-08-01T00:00:00"/>
    <d v="1965-02-19T00:00:00"/>
    <x v="111"/>
    <n v="6363.7415999999994"/>
    <n v="1329.76"/>
    <n v="11"/>
    <n v="0"/>
    <n v="3"/>
    <n v="0"/>
  </r>
  <r>
    <x v="2"/>
    <n v="8245715840"/>
    <s v="MAURO MISAEL STEFANELI"/>
    <x v="14"/>
    <s v="GERENCIA FINANCEIRA"/>
    <d v="2023-12-20T00:00:00"/>
    <d v="1967-10-22T00:00:00"/>
    <x v="112"/>
    <n v="1174.2636000000002"/>
    <n v="4631.7699999999995"/>
    <n v="12"/>
    <n v="0"/>
    <n v="4"/>
    <n v="0"/>
  </r>
  <r>
    <x v="1"/>
    <n v="61982091487"/>
    <s v="MIRTES JANECLER BARBOSA OLIVEIRA MELQUISEDEQUE"/>
    <x v="12"/>
    <s v="GERENCIA FINANCEIRA"/>
    <d v="2013-10-07T00:00:00"/>
    <d v="1973-11-12T00:00:00"/>
    <x v="113"/>
    <n v="1739.5492999999999"/>
    <n v="1555.8999999999999"/>
    <n v="11"/>
    <n v="0"/>
    <n v="1"/>
    <n v="0"/>
  </r>
  <r>
    <x v="1"/>
    <n v="22442436809"/>
    <s v="NATALIE MATA"/>
    <x v="3"/>
    <s v="COORD DE PLANEJAMENTO"/>
    <d v="2016-04-11T00:00:00"/>
    <d v="1982-09-10T00:00:00"/>
    <x v="114"/>
    <n v="4370.9195500000005"/>
    <n v="2138.88"/>
    <n v="11"/>
    <n v="0"/>
    <n v="1"/>
    <n v="0"/>
  </r>
  <r>
    <x v="1"/>
    <n v="5453332883"/>
    <s v="OMAR AYUB"/>
    <x v="3"/>
    <s v="GERENCIA DE EDUCACAO"/>
    <d v="1990-03-06T00:00:00"/>
    <d v="1957-10-07T00:00:00"/>
    <x v="115"/>
    <n v="6445.6833500000002"/>
    <n v="2040.08"/>
    <n v="11"/>
    <n v="0"/>
    <n v="1"/>
    <n v="0"/>
  </r>
  <r>
    <x v="2"/>
    <n v="28282952818"/>
    <s v="OSNI SILVA SILVEIRA JUNIOR"/>
    <x v="3"/>
    <s v="GERENCIA DE OBRAS DE VIARIO"/>
    <d v="2024-03-11T00:00:00"/>
    <d v="1977-02-10T00:00:00"/>
    <x v="50"/>
    <n v="3961.9524500000007"/>
    <n v="2321.54"/>
    <n v="12"/>
    <n v="0"/>
    <n v="4"/>
    <n v="0"/>
  </r>
  <r>
    <x v="0"/>
    <n v="14218812764"/>
    <s v="PALOMA FERREIRA DA SILVA"/>
    <x v="9"/>
    <s v="GERENCIA DE PROJETOS DE ENGENHARIA"/>
    <d v="2025-02-24T00:00:00"/>
    <d v="1994-08-24T00:00:00"/>
    <x v="116"/>
    <n v="5114.93815"/>
    <n v="1875.5500000000002"/>
    <n v="11"/>
    <n v="0"/>
    <n v="3"/>
    <n v="0"/>
  </r>
  <r>
    <x v="1"/>
    <n v="8161324611"/>
    <s v="PAOLLA SIMOES NASCIMENTO"/>
    <x v="11"/>
    <s v="GERENCIA DE OBRAS DE ARTES ESPECIAIS - OBRAS"/>
    <d v="2013-02-04T00:00:00"/>
    <d v="1989-03-12T00:00:00"/>
    <x v="117"/>
    <n v="3428.0019000000002"/>
    <n v="3182.8099999999995"/>
    <n v="11"/>
    <n v="0"/>
    <n v="1"/>
    <n v="0"/>
  </r>
  <r>
    <x v="1"/>
    <n v="12725799805"/>
    <s v="PATRICIA ROCHA"/>
    <x v="1"/>
    <s v="GERENCIA FINANCEIRA"/>
    <d v="1991-05-15T00:00:00"/>
    <d v="1971-04-08T00:00:00"/>
    <x v="118"/>
    <n v="4771.0167000000001"/>
    <n v="4333.88"/>
    <n v="11"/>
    <n v="0"/>
    <n v="1"/>
    <n v="0"/>
  </r>
  <r>
    <x v="0"/>
    <n v="30889148805"/>
    <s v="PAULO HENRIQUE BISPO DE OLIVEIRA"/>
    <x v="0"/>
    <s v="GERENCIA DE PESSOAS"/>
    <d v="2022-06-15T00:00:00"/>
    <d v="1983-01-22T00:00:00"/>
    <x v="29"/>
    <n v="8252.3436499999989"/>
    <n v="2076.27"/>
    <n v="11"/>
    <n v="0"/>
    <n v="3"/>
    <n v="0"/>
  </r>
  <r>
    <x v="0"/>
    <n v="80971385815"/>
    <s v="PAULO HENRIQUE DE MENEZES"/>
    <x v="8"/>
    <s v="GERENCIA ADMINISTRATIVA"/>
    <d v="2020-05-19T00:00:00"/>
    <d v="1956-03-30T00:00:00"/>
    <x v="119"/>
    <n v="6537.6570000000002"/>
    <n v="3705.2999999999997"/>
    <n v="11"/>
    <n v="0"/>
    <n v="3"/>
    <n v="0"/>
  </r>
  <r>
    <x v="1"/>
    <n v="10131674811"/>
    <s v="PEDRO VICENTE DA ROCHA"/>
    <x v="10"/>
    <s v="GERENCIA DE PROJETOS DE DRENAGEM"/>
    <d v="1990-09-10T00:00:00"/>
    <d v="1967-05-27T00:00:00"/>
    <x v="120"/>
    <n v="2212.8240000000001"/>
    <n v="3102.7699999999995"/>
    <n v="11"/>
    <n v="0"/>
    <n v="1"/>
    <n v="0"/>
  </r>
  <r>
    <x v="1"/>
    <n v="16403947885"/>
    <s v="RAFAEL ANTONIO MYAWAKI"/>
    <x v="4"/>
    <s v="GERENCIA DE PREÇOS E CUSTOS"/>
    <d v="2004-01-05T00:00:00"/>
    <d v="1974-09-28T00:00:00"/>
    <x v="91"/>
    <n v="0"/>
    <n v="0"/>
    <n v="11"/>
    <n v="0"/>
    <n v="1"/>
    <n v="0"/>
  </r>
  <r>
    <x v="1"/>
    <n v="31652737820"/>
    <s v="RAFAEL NABHAN RODRIGUES"/>
    <x v="12"/>
    <s v="GERENCIA DE CONCESSOES"/>
    <d v="2016-08-01T00:00:00"/>
    <d v="1984-02-28T00:00:00"/>
    <x v="121"/>
    <n v="2202.0436499999996"/>
    <n v="4376.6099999999997"/>
    <n v="11"/>
    <n v="0"/>
    <n v="1"/>
    <n v="0"/>
  </r>
  <r>
    <x v="2"/>
    <n v="26451128899"/>
    <s v="RAQUEL NASCIMENTO FERREIRA"/>
    <x v="3"/>
    <s v="GERENCIA DE PREÇOS E CUSTOS"/>
    <d v="2023-11-27T00:00:00"/>
    <d v="1979-07-03T00:00:00"/>
    <x v="122"/>
    <n v="3967.8591000000006"/>
    <n v="1557.19"/>
    <n v="12"/>
    <n v="0"/>
    <n v="4"/>
    <n v="0"/>
  </r>
  <r>
    <x v="1"/>
    <n v="35930087857"/>
    <s v="REBECA VIEIRA POLICASTRO"/>
    <x v="1"/>
    <s v="ASSESSORIA DE COMUNICACAO"/>
    <d v="2013-06-18T00:00:00"/>
    <d v="1986-04-04T00:00:00"/>
    <x v="123"/>
    <n v="6190.0684000000001"/>
    <n v="4134.0000000000009"/>
    <n v="11"/>
    <n v="0"/>
    <n v="2"/>
    <n v="0"/>
  </r>
  <r>
    <x v="1"/>
    <n v="12997988888"/>
    <s v="REGINA NOVAES"/>
    <x v="4"/>
    <s v="GERENCIA DE QUALIDADE E PROCESSOS"/>
    <d v="2013-02-01T00:00:00"/>
    <d v="1970-01-17T00:00:00"/>
    <x v="124"/>
    <n v="1907.3634000000002"/>
    <n v="5509.2399999999989"/>
    <n v="11"/>
    <n v="0"/>
    <n v="1"/>
    <n v="0"/>
  </r>
  <r>
    <x v="1"/>
    <n v="13326389884"/>
    <s v="REGINALDO CESAR DE OLIVEIRA"/>
    <x v="10"/>
    <s v="GERENCIA DE PROJETOS DE DRENAGEM"/>
    <d v="1991-05-02T00:00:00"/>
    <d v="1971-05-30T00:00:00"/>
    <x v="125"/>
    <n v="2257.4119000000001"/>
    <n v="3066.0599999999995"/>
    <n v="11"/>
    <n v="0"/>
    <n v="1"/>
    <n v="0"/>
  </r>
  <r>
    <x v="2"/>
    <n v="32474785825"/>
    <s v="RENATA IARUSSI"/>
    <x v="17"/>
    <s v="GERENCIA DE PROJETOS DE ENGENHARIA"/>
    <d v="2024-05-07T00:00:00"/>
    <d v="1984-01-04T00:00:00"/>
    <x v="126"/>
    <n v="3967.3547500000004"/>
    <n v="2113.2200000000003"/>
    <n v="12"/>
    <n v="0"/>
    <n v="4"/>
    <n v="0"/>
  </r>
  <r>
    <x v="0"/>
    <n v="25765948839"/>
    <s v="RICARDO DE MENEZES DIAS"/>
    <x v="21"/>
    <s v="CHEFIA DE GABINETE"/>
    <d v="2020-09-22T00:00:00"/>
    <d v="1972-05-03T00:00:00"/>
    <x v="127"/>
    <n v="9974.7981500000005"/>
    <n v="1265.1299999999999"/>
    <n v="11"/>
    <n v="0"/>
    <n v="3"/>
    <n v="0"/>
  </r>
  <r>
    <x v="0"/>
    <n v="26394679801"/>
    <s v="RICARDO DUARTE MATHIAS"/>
    <x v="2"/>
    <s v="GERENCIA DE PROJ OBRAS DE ARTE ESPECIAIS - PROJ"/>
    <d v="2025-07-15T00:00:00"/>
    <d v="1978-03-09T00:00:00"/>
    <x v="128"/>
    <n v="6396.2340000000004"/>
    <n v="1453.12"/>
    <n v="11"/>
    <n v="0"/>
    <n v="3"/>
    <n v="0"/>
  </r>
  <r>
    <x v="0"/>
    <n v="5255039861"/>
    <s v="RICARDO LOURENCO DO AMARAL"/>
    <x v="4"/>
    <s v="GERENCIA DE OBRAS DE ARTES ESPECIAIS - OBRAS"/>
    <d v="2025-03-24T00:00:00"/>
    <d v="1962-05-26T00:00:00"/>
    <x v="116"/>
    <n v="5114.93815"/>
    <n v="2675.58"/>
    <n v="11"/>
    <n v="0"/>
    <n v="3"/>
    <n v="0"/>
  </r>
  <r>
    <x v="1"/>
    <n v="4313606858"/>
    <s v="RICARDO LUIZ GONCALVES TORRES DE SOUSA"/>
    <x v="3"/>
    <s v="GERENCIA DE PREÇOS E CUSTOS"/>
    <d v="2015-01-05T00:00:00"/>
    <d v="1957-08-10T00:00:00"/>
    <x v="129"/>
    <n v="4374.7130999999999"/>
    <n v="5009.0599999999995"/>
    <n v="11"/>
    <n v="0"/>
    <n v="1"/>
    <n v="0"/>
  </r>
  <r>
    <x v="1"/>
    <n v="9196401842"/>
    <s v="RITA DE CASSIA MOREIRA NEUBAUER"/>
    <x v="11"/>
    <s v="DIRETORIA DE PROJETOS"/>
    <d v="1987-12-21T00:00:00"/>
    <d v="1967-01-11T00:00:00"/>
    <x v="130"/>
    <n v="3430.9178000000006"/>
    <n v="1440.29"/>
    <n v="11"/>
    <n v="0"/>
    <n v="1"/>
    <n v="0"/>
  </r>
  <r>
    <x v="0"/>
    <n v="28100394881"/>
    <s v="ROBERTO BERNAL"/>
    <x v="8"/>
    <s v="ASSESSORIA TECNICA"/>
    <d v="2025-03-24T00:00:00"/>
    <d v="1981-05-21T00:00:00"/>
    <x v="2"/>
    <n v="6535.7479999999996"/>
    <n v="2086.4"/>
    <n v="11"/>
    <n v="0"/>
    <n v="3"/>
    <n v="0"/>
  </r>
  <r>
    <x v="1"/>
    <n v="61086002849"/>
    <s v="ROBERTO HUMIAKI MORIYA"/>
    <x v="4"/>
    <s v="GERENCIA DE OBRAS DE VIARIO"/>
    <d v="1989-11-01T00:00:00"/>
    <d v="1950-11-15T00:00:00"/>
    <x v="131"/>
    <n v="4037.6350499999999"/>
    <n v="1439.81"/>
    <n v="11"/>
    <n v="0"/>
    <n v="1"/>
    <n v="0"/>
  </r>
  <r>
    <x v="1"/>
    <n v="9538376706"/>
    <s v="RODRIGO DA SILVA FERREIRA DO CARMO"/>
    <x v="12"/>
    <s v="GERENCIA DE QUALIDADE E PROCESSOS"/>
    <d v="2016-07-11T00:00:00"/>
    <d v="1980-01-28T00:00:00"/>
    <x v="132"/>
    <n v="1717.4998500000002"/>
    <n v="1473.6599999999999"/>
    <n v="11"/>
    <n v="0"/>
    <n v="1"/>
    <n v="0"/>
  </r>
  <r>
    <x v="0"/>
    <n v="32157382879"/>
    <s v="RODRIGO RAHAL CANADO"/>
    <x v="0"/>
    <s v="GERENCIA DE ANALISE DE DADOS"/>
    <d v="2025-09-01T00:00:00"/>
    <d v="1982-12-06T00:00:00"/>
    <x v="133"/>
    <n v="7962.76865"/>
    <n v="1448.47"/>
    <n v="11"/>
    <n v="0"/>
    <n v="3"/>
    <n v="0"/>
  </r>
  <r>
    <x v="0"/>
    <n v="8139226823"/>
    <s v="ROGERIO AKAMINE"/>
    <x v="9"/>
    <s v="GERENCIA DE QUALIDADE E PROCESSOS"/>
    <d v="2025-02-24T00:00:00"/>
    <d v="1969-05-21T00:00:00"/>
    <x v="20"/>
    <n v="5114.93815"/>
    <n v="4067.7900000000004"/>
    <n v="11"/>
    <n v="0"/>
    <n v="3"/>
    <n v="0"/>
  </r>
  <r>
    <x v="0"/>
    <n v="61530980704"/>
    <s v="ROGERIO JOSE MAGALHAES PIRES"/>
    <x v="15"/>
    <s v="GERENCIA DE OBRAS DE VIARIO"/>
    <d v="2023-12-11T00:00:00"/>
    <d v="1953-02-08T00:00:00"/>
    <x v="134"/>
    <n v="8010.259"/>
    <n v="1361.86"/>
    <n v="11"/>
    <n v="0"/>
    <n v="3"/>
    <n v="0"/>
  </r>
  <r>
    <x v="0"/>
    <n v="15096585808"/>
    <s v="ROGERIO RODRIGUES PEREIRA"/>
    <x v="0"/>
    <s v="GERENCIA DE PROJ SIST VIARIO"/>
    <d v="2025-05-09T00:00:00"/>
    <d v="1976-08-03T00:00:00"/>
    <x v="135"/>
    <n v="8235.4516999999996"/>
    <n v="1366.06"/>
    <n v="11"/>
    <n v="0"/>
    <n v="3"/>
    <n v="0"/>
  </r>
  <r>
    <x v="1"/>
    <n v="7430236847"/>
    <s v="ROMUALDO EMILIO"/>
    <x v="3"/>
    <s v="GERENCIA DO MEIO AMBIENTE"/>
    <d v="2015-01-05T00:00:00"/>
    <d v="1966-07-02T00:00:00"/>
    <x v="136"/>
    <n v="4501.8832000000002"/>
    <n v="8418.64"/>
    <n v="11"/>
    <n v="0"/>
    <n v="1"/>
    <n v="0"/>
  </r>
  <r>
    <x v="1"/>
    <n v="11740327829"/>
    <s v="SANDRA KATSUURA S DE OLIVEIRA"/>
    <x v="17"/>
    <s v="GERENCIA DE OBRAS - PROPRIOS"/>
    <d v="2002-04-22T00:00:00"/>
    <d v="1972-01-04T00:00:00"/>
    <x v="137"/>
    <n v="6545.9361499999995"/>
    <n v="2253.4599999999996"/>
    <n v="11"/>
    <n v="0"/>
    <n v="2"/>
    <n v="0"/>
  </r>
  <r>
    <x v="2"/>
    <n v="26044186814"/>
    <s v="SANDRA REGINA RIBEIRO"/>
    <x v="3"/>
    <s v="GERENCIA DE OBRAS DE ARTES ESPECIAIS - OBRAS"/>
    <d v="2024-03-11T00:00:00"/>
    <d v="1979-02-01T00:00:00"/>
    <x v="138"/>
    <n v="4935.0832499999997"/>
    <n v="1433.8300000000002"/>
    <n v="12"/>
    <n v="0"/>
    <n v="4"/>
    <n v="0"/>
  </r>
  <r>
    <x v="1"/>
    <n v="8015219809"/>
    <s v="SELMA BARROS DOS SANTOS DIAS"/>
    <x v="1"/>
    <s v="GERENCIA DO MEIO AMBIENTE"/>
    <d v="1990-08-20T00:00:00"/>
    <d v="1969-07-05T00:00:00"/>
    <x v="139"/>
    <n v="6364.6870500000005"/>
    <n v="3523.3899999999994"/>
    <n v="11"/>
    <n v="0"/>
    <n v="1"/>
    <n v="0"/>
  </r>
  <r>
    <x v="1"/>
    <n v="34746024898"/>
    <s v="SERGIO COUTINHO SANT ANA JUNIOR"/>
    <x v="4"/>
    <s v="GERENCIA TERRIT LIC E INTERF"/>
    <d v="2015-01-05T00:00:00"/>
    <d v="1985-08-28T00:00:00"/>
    <x v="140"/>
    <n v="2184.0370999999996"/>
    <n v="2159.5599999999995"/>
    <n v="11"/>
    <n v="0"/>
    <n v="1"/>
    <n v="0"/>
  </r>
  <r>
    <x v="1"/>
    <n v="1305111885"/>
    <s v="SERGIO MAURICIO LANGE ESTRADA"/>
    <x v="3"/>
    <s v="GERENCIA DE OBRAS DE ARTES ESPECIAIS - OBRAS"/>
    <d v="2015-01-22T00:00:00"/>
    <d v="1961-01-01T00:00:00"/>
    <x v="141"/>
    <n v="5854.8829000000005"/>
    <n v="3767.04"/>
    <n v="11"/>
    <n v="0"/>
    <n v="1"/>
    <n v="0"/>
  </r>
  <r>
    <x v="1"/>
    <n v="32076800468"/>
    <s v="SEVERINO DOS SANTOS SOARES"/>
    <x v="7"/>
    <s v="GERENCIA DE OBRAS DE ARTES ESPECIAIS - OBRAS"/>
    <d v="1991-01-03T00:00:00"/>
    <d v="1962-03-13T00:00:00"/>
    <x v="142"/>
    <n v="6892.0743999999995"/>
    <n v="5295.6799999999994"/>
    <n v="11"/>
    <n v="0"/>
    <n v="1"/>
    <n v="0"/>
  </r>
  <r>
    <x v="1"/>
    <n v="2141893844"/>
    <s v="SILVANA ISGROI CARVALHO"/>
    <x v="1"/>
    <s v="GERENCIA ADMINISTRATIVA"/>
    <d v="1981-12-28T00:00:00"/>
    <d v="1962-01-20T00:00:00"/>
    <x v="143"/>
    <n v="7689.3397500000001"/>
    <n v="1344.21"/>
    <n v="11"/>
    <n v="0"/>
    <n v="1"/>
    <n v="0"/>
  </r>
  <r>
    <x v="0"/>
    <n v="40148427898"/>
    <s v="SILVIA GRACIELE T CAIRES"/>
    <x v="2"/>
    <s v="GERENCIA DE PROJETOS DE ENGENHARIA"/>
    <d v="2020-05-26T00:00:00"/>
    <d v="1989-08-15T00:00:00"/>
    <x v="2"/>
    <n v="6535.7479999999996"/>
    <n v="1891.37"/>
    <n v="11"/>
    <n v="0"/>
    <n v="3"/>
    <n v="0"/>
  </r>
  <r>
    <x v="1"/>
    <n v="29147587822"/>
    <s v="SIMONE DE ALMEIDA COSTA"/>
    <x v="11"/>
    <s v="GERENCIA DE CONCESSOES"/>
    <d v="2014-10-02T00:00:00"/>
    <d v="1980-07-26T00:00:00"/>
    <x v="144"/>
    <n v="4804.3820000000005"/>
    <n v="7901.98"/>
    <n v="11"/>
    <n v="0"/>
    <n v="1"/>
    <n v="0"/>
  </r>
  <r>
    <x v="1"/>
    <n v="10104414855"/>
    <s v="SIVALDO BARBOSA DOS SANTOS"/>
    <x v="7"/>
    <s v="GERENCIA DE PROJETOS DE DRENAGEM"/>
    <d v="1991-05-02T00:00:00"/>
    <d v="1969-01-31T00:00:00"/>
    <x v="145"/>
    <n v="6557.1731"/>
    <n v="4365.2299999999996"/>
    <n v="11"/>
    <n v="0"/>
    <n v="2"/>
    <n v="0"/>
  </r>
  <r>
    <x v="0"/>
    <n v="22568172886"/>
    <s v="STEFANIA REGINA DE SOUZA"/>
    <x v="9"/>
    <s v="GERENCIA DE PROJETOS DE ENGENHARIA"/>
    <d v="2025-02-24T00:00:00"/>
    <d v="1982-08-10T00:00:00"/>
    <x v="20"/>
    <n v="5114.93815"/>
    <n v="2182.2700000000004"/>
    <n v="11"/>
    <n v="0"/>
    <n v="3"/>
    <n v="0"/>
  </r>
  <r>
    <x v="0"/>
    <n v="9622876870"/>
    <s v="SYLVIO LUIS DAHER"/>
    <x v="9"/>
    <s v="GERENCIA DE OBRAS DE VIARIO"/>
    <d v="2025-02-24T00:00:00"/>
    <d v="1965-10-29T00:00:00"/>
    <x v="20"/>
    <n v="5114.93815"/>
    <n v="3599.7000000000003"/>
    <n v="11"/>
    <n v="0"/>
    <n v="3"/>
    <n v="0"/>
  </r>
  <r>
    <x v="1"/>
    <n v="37079622883"/>
    <s v="TATIANE DE SOUZA CARDOSO"/>
    <x v="11"/>
    <s v="GERENCIA DE LICITACOES E CONTRATOS"/>
    <d v="2014-10-01T00:00:00"/>
    <d v="1986-12-29T00:00:00"/>
    <x v="146"/>
    <n v="6549.1208499999993"/>
    <n v="1973.6100000000001"/>
    <n v="11"/>
    <n v="0"/>
    <n v="2"/>
    <n v="0"/>
  </r>
  <r>
    <x v="1"/>
    <n v="29680227847"/>
    <s v="THIAGO ALEX CASTILHA"/>
    <x v="1"/>
    <s v="GERENCIA DE PESSOAS"/>
    <d v="2013-02-01T00:00:00"/>
    <d v="1982-11-01T00:00:00"/>
    <x v="147"/>
    <n v="4722.97055"/>
    <n v="1884.1799999999998"/>
    <n v="11"/>
    <n v="0"/>
    <n v="1"/>
    <n v="0"/>
  </r>
  <r>
    <x v="1"/>
    <n v="36741537856"/>
    <s v="THIEGO ESCALEIRA FUZINATO"/>
    <x v="3"/>
    <s v="GERENCIA DE PROJ OBRAS DE ARTE ESPECIAIS - PROJ"/>
    <d v="2014-12-08T00:00:00"/>
    <d v="1987-04-25T00:00:00"/>
    <x v="148"/>
    <n v="5345.0317000000005"/>
    <n v="2708.99"/>
    <n v="11"/>
    <n v="0"/>
    <n v="1"/>
    <n v="0"/>
  </r>
  <r>
    <x v="1"/>
    <n v="6615909847"/>
    <s v="VALDELI DA SILVA"/>
    <x v="12"/>
    <s v="GERENCIA ADMINISTRATIVA"/>
    <d v="1980-04-10T00:00:00"/>
    <d v="1965-01-13T00:00:00"/>
    <x v="149"/>
    <n v="5149.2141499999998"/>
    <n v="2396.5"/>
    <n v="11"/>
    <n v="0"/>
    <n v="1"/>
    <n v="0"/>
  </r>
  <r>
    <x v="1"/>
    <n v="18175378816"/>
    <s v="VALERIA GONZAGA ROA"/>
    <x v="12"/>
    <s v="GERENCIA DE PESSOAS"/>
    <d v="2016-07-04T00:00:00"/>
    <d v="1976-03-21T00:00:00"/>
    <x v="150"/>
    <n v="1771.3701499999997"/>
    <n v="2970.08"/>
    <n v="11"/>
    <n v="0"/>
    <n v="1"/>
    <n v="0"/>
  </r>
  <r>
    <x v="1"/>
    <n v="38127911968"/>
    <s v="VALTER ITIRO SOLI"/>
    <x v="3"/>
    <s v="GERENCIA TERRIT LIC E INTERF"/>
    <d v="2014-06-18T00:00:00"/>
    <d v="1952-11-11T00:00:00"/>
    <x v="151"/>
    <n v="4376.4190500000004"/>
    <n v="3528.52"/>
    <n v="11"/>
    <n v="0"/>
    <n v="1"/>
    <n v="0"/>
  </r>
  <r>
    <x v="1"/>
    <n v="30037701878"/>
    <s v="VANEIDE DOS SANTOS PEDRO"/>
    <x v="11"/>
    <s v="GERENCIA DE PROJ OBRAS DE ARTE ESPECIAIS - PROJ"/>
    <d v="2013-01-08T00:00:00"/>
    <d v="1981-07-24T00:00:00"/>
    <x v="152"/>
    <n v="4114.3801000000003"/>
    <n v="2452.98"/>
    <n v="11"/>
    <n v="0"/>
    <n v="1"/>
    <n v="0"/>
  </r>
  <r>
    <x v="0"/>
    <n v="35039037805"/>
    <s v="VICENTE JULIANO MINGUILI CANELADA"/>
    <x v="13"/>
    <s v="GERENCIA DE CONCESSOES"/>
    <d v="2025-05-19T00:00:00"/>
    <d v="1990-06-09T00:00:00"/>
    <x v="153"/>
    <n v="3216.2550500000002"/>
    <n v="1391.69"/>
    <n v="11"/>
    <n v="0"/>
    <n v="3"/>
    <n v="0"/>
  </r>
  <r>
    <x v="1"/>
    <n v="32076975420"/>
    <s v="VILMA DE SOUZA HAYAKAWA"/>
    <x v="1"/>
    <s v="GERENCIA FINANCEIRA"/>
    <d v="1992-12-14T00:00:00"/>
    <d v="1964-01-20T00:00:00"/>
    <x v="154"/>
    <n v="6545.9366000000009"/>
    <n v="2933.3399999999997"/>
    <n v="11"/>
    <n v="0"/>
    <n v="2"/>
    <n v="0"/>
  </r>
  <r>
    <x v="1"/>
    <n v="7804424825"/>
    <s v="WAGNER CARDOSO"/>
    <x v="12"/>
    <s v="GERENCIA TERRIT LIC E INTERF"/>
    <d v="2015-03-02T00:00:00"/>
    <d v="1966-07-01T00:00:00"/>
    <x v="155"/>
    <n v="1744.5958500000002"/>
    <n v="3317.99"/>
    <n v="11"/>
    <n v="0"/>
    <n v="1"/>
    <n v="0"/>
  </r>
  <r>
    <x v="1"/>
    <n v="17628158854"/>
    <s v="WAGNER TRISTAO VARGAS"/>
    <x v="1"/>
    <s v="GERENCIA DE SISTEMAS E LOGICA"/>
    <d v="1991-09-02T00:00:00"/>
    <d v="1975-06-03T00:00:00"/>
    <x v="156"/>
    <n v="6548.2029500000008"/>
    <n v="2376.8199999999997"/>
    <n v="11"/>
    <n v="0"/>
    <n v="2"/>
    <n v="0"/>
  </r>
  <r>
    <x v="0"/>
    <n v="4529732878"/>
    <s v="WAGNER WILLIAM SEGANTINI"/>
    <x v="15"/>
    <s v="GERENCIA DE OBRAS DE VIARIO"/>
    <d v="2022-07-26T00:00:00"/>
    <d v="1962-10-20T00:00:00"/>
    <x v="157"/>
    <n v="7957.2588500000002"/>
    <n v="1279.6199999999999"/>
    <n v="11"/>
    <n v="0"/>
    <n v="3"/>
    <n v="0"/>
  </r>
  <r>
    <x v="1"/>
    <n v="918582830"/>
    <s v="WALTER MARTINS DE SOUZA"/>
    <x v="3"/>
    <s v="GERENCIA DE EDUCACAO"/>
    <d v="1976-08-19T00:00:00"/>
    <d v="1960-03-11T00:00:00"/>
    <x v="158"/>
    <n v="5086.9535000000005"/>
    <n v="5871.19"/>
    <n v="11"/>
    <n v="0"/>
    <n v="1"/>
    <n v="0"/>
  </r>
  <r>
    <x v="0"/>
    <n v="33573287808"/>
    <s v="YURI ROSA"/>
    <x v="0"/>
    <s v="GERENCIA DE PROJ OBRAS DE ARTE ESPECIAIS - PROJ"/>
    <d v="2024-08-02T00:00:00"/>
    <d v="1988-08-13T00:00:00"/>
    <x v="29"/>
    <n v="8252.3436499999989"/>
    <n v="1283.82"/>
    <n v="11"/>
    <n v="0"/>
    <n v="3"/>
    <n v="0"/>
  </r>
  <r>
    <x v="3"/>
    <n v="25382095876"/>
    <s v="ALEXANDRE JANINI"/>
    <x v="22"/>
    <s v="DIRETORIA ADMINISTRATIVA E FINANCEIRA"/>
    <d v="2025-04-23T00:00:00"/>
    <d v="2025-04-04T00:00:00"/>
    <x v="159"/>
    <n v="4710.1000000000004"/>
    <n v="0"/>
    <n v="23"/>
    <n v="0"/>
    <n v="3"/>
    <n v="0"/>
  </r>
  <r>
    <x v="3"/>
    <n v="58672591887"/>
    <s v="DELSON JOSE AMADOR"/>
    <x v="23"/>
    <s v="DIRETORIA DE OBRAS"/>
    <d v="2025-05-09T00:00:00"/>
    <d v="1951-11-05T00:00:00"/>
    <x v="160"/>
    <n v="6949.0100000000011"/>
    <n v="0"/>
    <n v="23"/>
    <n v="0"/>
    <n v="3"/>
    <n v="0"/>
  </r>
  <r>
    <x v="3"/>
    <n v="31901293807"/>
    <s v="HANDREZA ROBERTA DE TOLEDO CARVALHO"/>
    <x v="24"/>
    <s v="DIRETORIA DE REPRESENTACAO DOS EMPREGADOS"/>
    <d v="2024-12-01T00:00:00"/>
    <d v="1982-11-03T00:00:00"/>
    <x v="159"/>
    <n v="4710.1000000000004"/>
    <n v="748.83"/>
    <n v="23"/>
    <n v="0"/>
    <n v="3"/>
    <n v="0"/>
  </r>
  <r>
    <x v="3"/>
    <n v="4149172862"/>
    <s v="JORGE BAYERLEIN"/>
    <x v="25"/>
    <s v="DIRETORIA DE PROJETOS"/>
    <d v="2022-02-07T00:00:00"/>
    <d v="1959-05-14T00:00:00"/>
    <x v="159"/>
    <n v="4710.1000000000004"/>
    <n v="2175.63"/>
    <n v="23"/>
    <n v="0"/>
    <n v="3"/>
    <n v="0"/>
  </r>
  <r>
    <x v="3"/>
    <n v="21324155876"/>
    <s v="MARCO ALESSIO ANTUNES"/>
    <x v="26"/>
    <s v="DIRETORIA DA PRESIDENCIA"/>
    <d v="2023-07-13T00:00:00"/>
    <d v="1976-05-07T00:00:00"/>
    <x v="161"/>
    <n v="4964.7000000000007"/>
    <n v="1754.21"/>
    <n v="23"/>
    <n v="0"/>
    <n v="3"/>
    <n v="0"/>
  </r>
  <r>
    <x v="4"/>
    <s v="42523142830"/>
    <s v="ALINE PEREIRA DE SANTANA"/>
    <x v="27"/>
    <s v="GERENCIA DE PESSOAS"/>
    <d v="2025-09-25T00:00:00"/>
    <d v="2002-02-01T00:00:00"/>
    <x v="162"/>
    <n v="0"/>
    <n v="1032.46"/>
    <n v="30"/>
    <n v="0"/>
    <n v="4"/>
    <n v="0"/>
  </r>
  <r>
    <x v="4"/>
    <s v="51854667823"/>
    <s v="ANA LUIZA COCOLICHIO MOURA"/>
    <x v="28"/>
    <s v="GERENCIA JURIDICA"/>
    <d v="2024-10-10T00:00:00"/>
    <d v="2004-12-27T00:00:00"/>
    <x v="162"/>
    <n v="0"/>
    <n v="1326.82"/>
    <n v="30"/>
    <n v="0"/>
    <n v="4"/>
    <n v="0"/>
  </r>
  <r>
    <x v="4"/>
    <s v="35167543894"/>
    <s v="ANDRESSA LISBOA SILVA"/>
    <x v="29"/>
    <s v="GERENCIA DE OBRAS - PROPRIOS"/>
    <d v="2025-02-07T00:00:00"/>
    <d v="1985-11-08T00:00:00"/>
    <x v="162"/>
    <n v="0"/>
    <n v="1393.2400000000002"/>
    <n v="30"/>
    <n v="0"/>
    <n v="4"/>
    <n v="0"/>
  </r>
  <r>
    <x v="4"/>
    <s v="51500842800"/>
    <s v="BRUNA LARISSA BEZERRA MOURATO"/>
    <x v="30"/>
    <s v="GERENCIA DO MEIO AMBIENTE"/>
    <d v="2024-06-03T00:00:00"/>
    <d v="2003-08-29T00:00:00"/>
    <x v="162"/>
    <n v="0"/>
    <n v="1124.42"/>
    <n v="30"/>
    <n v="0"/>
    <n v="4"/>
    <n v="0"/>
  </r>
  <r>
    <x v="4"/>
    <s v="55368044801"/>
    <s v="CARLOS EDUARDO SENA DE FARIAS"/>
    <x v="31"/>
    <s v="GERENCIA DE SISTEMAS E LOGICA"/>
    <d v="2025-09-15T00:00:00"/>
    <d v="2006-05-25T00:00:00"/>
    <x v="162"/>
    <n v="0"/>
    <n v="1344.8600000000001"/>
    <n v="30"/>
    <n v="0"/>
    <n v="4"/>
    <n v="0"/>
  </r>
  <r>
    <x v="4"/>
    <s v="52856465889"/>
    <s v="CARLOS HENRIQUE P RAMALHO"/>
    <x v="28"/>
    <s v="GERENCIA DE CONCESSOES"/>
    <d v="2024-03-11T00:00:00"/>
    <d v="2004-08-09T00:00:00"/>
    <x v="162"/>
    <n v="0"/>
    <n v="1115.18"/>
    <n v="30"/>
    <n v="0"/>
    <n v="4"/>
    <n v="0"/>
  </r>
  <r>
    <x v="4"/>
    <s v="46258382827"/>
    <s v="DAYVID SILVA DANTAS"/>
    <x v="32"/>
    <s v="ASSESSORIA TECNICA"/>
    <d v="2025-07-24T00:00:00"/>
    <d v="2006-03-06T00:00:00"/>
    <x v="162"/>
    <n v="0"/>
    <n v="1344.8600000000001"/>
    <n v="30"/>
    <n v="0"/>
    <n v="4"/>
    <n v="0"/>
  </r>
  <r>
    <x v="4"/>
    <s v="45686389845"/>
    <s v="EMILLY MEIRE MORO"/>
    <x v="29"/>
    <s v="GERENCIA DE CONCESSOES"/>
    <d v="2025-07-07T00:00:00"/>
    <d v="2005-05-05T00:00:00"/>
    <x v="162"/>
    <n v="0"/>
    <n v="1344.8600000000001"/>
    <n v="30"/>
    <n v="0"/>
    <n v="4"/>
    <n v="0"/>
  </r>
  <r>
    <x v="4"/>
    <s v="44335858825"/>
    <s v="FERNANDO SATOSHI T ITINOCE"/>
    <x v="33"/>
    <s v="GERENCIA DE PROJ OBRAS DE ARTE ESPECIAIS - PROJ"/>
    <d v="2024-12-05T00:00:00"/>
    <d v="2002-11-14T00:00:00"/>
    <x v="162"/>
    <n v="0"/>
    <n v="1344.8600000000001"/>
    <n v="30"/>
    <n v="0"/>
    <n v="4"/>
    <n v="0"/>
  </r>
  <r>
    <x v="4"/>
    <n v="39846589824"/>
    <s v="GABRIELA FREITAS PARRA"/>
    <x v="34"/>
    <s v="GERENCIA DO MEIO AMBIENTE"/>
    <d v="2024-04-16T00:00:00"/>
    <d v="1990-06-01T00:00:00"/>
    <x v="163"/>
    <n v="0"/>
    <n v="494.19"/>
    <n v="30"/>
    <n v="0"/>
    <n v="4"/>
    <n v="0"/>
  </r>
  <r>
    <x v="4"/>
    <s v="45919767855"/>
    <s v="GABRIELA SANTANA DA SILVA"/>
    <x v="29"/>
    <s v="GERENCIA DE CONCESSOES"/>
    <d v="2025-06-26T00:00:00"/>
    <d v="1995-10-17T00:00:00"/>
    <x v="162"/>
    <n v="0"/>
    <n v="1344.8600000000001"/>
    <n v="30"/>
    <n v="0"/>
    <n v="4"/>
    <n v="0"/>
  </r>
  <r>
    <x v="4"/>
    <s v="40768632838"/>
    <s v="GABRIELLA MOTA CARDOSO"/>
    <x v="33"/>
    <s v="GERENCIA DE PROJETOS DE DRENAGEM"/>
    <d v="2025-08-25T00:00:00"/>
    <d v="2006-02-28T00:00:00"/>
    <x v="162"/>
    <n v="0"/>
    <n v="1124.42"/>
    <n v="30"/>
    <n v="0"/>
    <n v="4"/>
    <n v="0"/>
  </r>
  <r>
    <x v="4"/>
    <s v="52403967874"/>
    <s v="GABRIELLE LINO MONCAO"/>
    <x v="35"/>
    <s v="GERENCIA DE PROJETOS DE ENGENHARIA"/>
    <d v="2025-06-11T00:00:00"/>
    <d v="2004-02-20T00:00:00"/>
    <x v="164"/>
    <n v="0"/>
    <n v="471.24"/>
    <n v="30"/>
    <n v="0"/>
    <n v="4"/>
    <n v="0"/>
  </r>
  <r>
    <x v="4"/>
    <s v="49064788839"/>
    <s v="GIOVANA DO PRADO GOBO"/>
    <x v="35"/>
    <s v="GERENCIA DE PROJETOS DE ENGENHARIA"/>
    <d v="2025-05-05T00:00:00"/>
    <d v="2000-02-04T00:00:00"/>
    <x v="162"/>
    <n v="0"/>
    <n v="1163.5600000000002"/>
    <n v="30"/>
    <n v="0"/>
    <n v="4"/>
    <n v="0"/>
  </r>
  <r>
    <x v="4"/>
    <s v="36233780896"/>
    <s v="IAGO LOURENCO BEZERRA DA SILVA"/>
    <x v="36"/>
    <s v="GERENCIA DO MEIO AMBIENTE"/>
    <d v="2024-11-12T00:00:00"/>
    <d v="2000-12-31T00:00:00"/>
    <x v="162"/>
    <n v="0"/>
    <n v="1393.2400000000002"/>
    <n v="30"/>
    <n v="0"/>
    <n v="4"/>
    <n v="0"/>
  </r>
  <r>
    <x v="4"/>
    <s v="52153921880"/>
    <s v="JENNY MACEDO XAVIER LUZ"/>
    <x v="28"/>
    <s v="GERENCIA DE EXECUCAO CONTRATUAL"/>
    <d v="2025-02-07T00:00:00"/>
    <d v="2002-12-13T00:00:00"/>
    <x v="162"/>
    <n v="0"/>
    <n v="1393.2400000000002"/>
    <n v="30"/>
    <n v="0"/>
    <n v="4"/>
    <n v="0"/>
  </r>
  <r>
    <x v="4"/>
    <s v="37636851890"/>
    <s v="JOANA D'ARC A LOURENCO ALVES"/>
    <x v="29"/>
    <s v="GERENCIA DE OBRAS DE VIARIO"/>
    <d v="2025-03-11T00:00:00"/>
    <d v="2003-09-12T00:00:00"/>
    <x v="162"/>
    <n v="0"/>
    <n v="1344.8600000000001"/>
    <n v="30"/>
    <n v="0"/>
    <n v="4"/>
    <n v="0"/>
  </r>
  <r>
    <x v="4"/>
    <s v="51518412890"/>
    <s v="JULIA CHAVES SANTOS"/>
    <x v="35"/>
    <s v="GERENCIA DE CONVENIOS E FINANCIAMENTOS"/>
    <d v="2025-03-10T00:00:00"/>
    <d v="2003-06-06T00:00:00"/>
    <x v="162"/>
    <n v="0"/>
    <n v="1393.2400000000002"/>
    <n v="30"/>
    <n v="0"/>
    <n v="4"/>
    <n v="0"/>
  </r>
  <r>
    <x v="4"/>
    <s v="54388265870"/>
    <s v="JULIA FERNANDA DOS SANTOS"/>
    <x v="37"/>
    <s v="GERENCIA TERRIT LIC E INTERF"/>
    <d v="2025-03-18T00:00:00"/>
    <d v="2004-04-03T00:00:00"/>
    <x v="162"/>
    <n v="0"/>
    <n v="1344.8600000000001"/>
    <n v="30"/>
    <n v="0"/>
    <n v="4"/>
    <n v="0"/>
  </r>
  <r>
    <x v="4"/>
    <s v="49615179841"/>
    <s v="LAYANE KESIA SOUSA SANTOS"/>
    <x v="33"/>
    <s v="GERENCIA DE OBRAS - PROPRIOS"/>
    <d v="2025-07-21T00:00:00"/>
    <d v="2001-01-25T00:00:00"/>
    <x v="162"/>
    <n v="0"/>
    <n v="1344.8600000000001"/>
    <n v="30"/>
    <n v="0"/>
    <n v="4"/>
    <n v="0"/>
  </r>
  <r>
    <x v="4"/>
    <s v="47060759808"/>
    <s v="LEONARDO HENRIQUE DE OLIVEIRA ASCENCIO"/>
    <x v="33"/>
    <s v="GERENCIA DE EXECUCAO CONTRATUAL"/>
    <d v="2024-10-21T00:00:00"/>
    <d v="2003-01-06T00:00:00"/>
    <x v="162"/>
    <n v="0"/>
    <n v="1344.8600000000001"/>
    <n v="30"/>
    <n v="0"/>
    <n v="4"/>
    <n v="0"/>
  </r>
  <r>
    <x v="4"/>
    <s v="48515198851"/>
    <s v="LIVIA BARIZON QUEIROZ"/>
    <x v="35"/>
    <s v="GERENCIA DE OBRAS - PROPRIOS"/>
    <d v="2025-08-19T00:00:00"/>
    <d v="2006-01-16T00:00:00"/>
    <x v="162"/>
    <n v="0"/>
    <n v="1115.18"/>
    <n v="30"/>
    <n v="0"/>
    <n v="4"/>
    <n v="0"/>
  </r>
  <r>
    <x v="4"/>
    <s v="54296909886"/>
    <s v="LUIZA SANTOS ELEUTERIO"/>
    <x v="38"/>
    <s v="ASSESSORIA DE COMUNICACAO"/>
    <d v="2025-02-24T00:00:00"/>
    <d v="2004-03-28T00:00:00"/>
    <x v="162"/>
    <n v="0"/>
    <n v="1344.8600000000001"/>
    <n v="30"/>
    <n v="0"/>
    <n v="4"/>
    <n v="0"/>
  </r>
  <r>
    <x v="4"/>
    <s v="50435961802"/>
    <s v="MARIANA DOS SANTOS LIMA"/>
    <x v="29"/>
    <s v="GERENCIA DE QUALIDADE E PROCESSOS"/>
    <d v="2025-08-04T00:00:00"/>
    <d v="2004-07-12T00:00:00"/>
    <x v="162"/>
    <n v="0"/>
    <n v="1393.2400000000002"/>
    <n v="30"/>
    <n v="0"/>
    <n v="4"/>
    <n v="0"/>
  </r>
  <r>
    <x v="4"/>
    <s v="37509937850"/>
    <s v="RAFAEL FERREIRA GODINHO"/>
    <x v="35"/>
    <s v="GERENCIA DE PROJ SIST VIARIO"/>
    <d v="2025-08-19T00:00:00"/>
    <d v="1989-01-14T00:00:00"/>
    <x v="162"/>
    <n v="0"/>
    <n v="1115.18"/>
    <n v="30"/>
    <n v="0"/>
    <n v="4"/>
    <n v="0"/>
  </r>
  <r>
    <x v="4"/>
    <s v="17805550832"/>
    <s v="RONALD CASTELLI MASQUETTI"/>
    <x v="39"/>
    <s v="GERENCIA FINANCEIRA"/>
    <d v="2025-03-17T00:00:00"/>
    <d v="1974-02-20T00:00:00"/>
    <x v="162"/>
    <n v="0"/>
    <n v="1344.8600000000001"/>
    <n v="30"/>
    <n v="0"/>
    <n v="4"/>
    <n v="0"/>
  </r>
  <r>
    <x v="4"/>
    <n v="46527912838"/>
    <s v="THIAGO FERREIRA DIAS"/>
    <x v="35"/>
    <s v="GERENCIA TERRIT LIC E INTERF"/>
    <d v="2023-12-06T00:00:00"/>
    <d v="2000-07-06T00:00:00"/>
    <x v="162"/>
    <n v="0"/>
    <n v="1344.8600000000001"/>
    <n v="30"/>
    <n v="0"/>
    <n v="4"/>
    <n v="0"/>
  </r>
  <r>
    <x v="4"/>
    <s v="56401908840"/>
    <s v="VITORIA KIARA S DE ALMEIDA"/>
    <x v="38"/>
    <s v="DIR REPRESENTAÇÃO DOS EMPREGADOS"/>
    <d v="2025-06-02T00:00:00"/>
    <d v="2005-12-03T00:00:00"/>
    <x v="162"/>
    <n v="0"/>
    <n v="1344.8600000000001"/>
    <n v="30"/>
    <n v="0"/>
    <n v="4"/>
    <n v="0"/>
  </r>
  <r>
    <x v="4"/>
    <n v="49312883836"/>
    <s v="WELLINGTON VENANCIO AMATTI"/>
    <x v="39"/>
    <s v="GERENCIA FINANCEIRA"/>
    <d v="2025-04-10T00:00:00"/>
    <d v="1999-05-12T00:00:00"/>
    <x v="162"/>
    <n v="0"/>
    <n v="1344.8600000000001"/>
    <n v="30"/>
    <n v="0"/>
    <n v="4"/>
    <n v="0"/>
  </r>
  <r>
    <x v="5"/>
    <n v="15642696807"/>
    <s v="ANTONIO CARLOS DA SILVA"/>
    <x v="40"/>
    <s v="GERENCIA DE PESSOAS"/>
    <d v="2023-11-22T00:00:00"/>
    <d v="1971-08-26T00:00:00"/>
    <x v="165"/>
    <n v="0"/>
    <n v="1577.1"/>
    <n v="51"/>
    <n v="0"/>
    <n v="4"/>
    <n v="0"/>
  </r>
  <r>
    <x v="5"/>
    <n v="27714949813"/>
    <s v="AUDREY MARTINI CABRAL"/>
    <x v="40"/>
    <s v="GERENCIA DO MEIO AMBIENTE"/>
    <d v="2019-11-01T00:00:00"/>
    <d v="1979-06-16T00:00:00"/>
    <x v="166"/>
    <n v="3592.92"/>
    <n v="1237.06"/>
    <n v="51"/>
    <n v="0"/>
    <n v="4"/>
    <n v="0"/>
  </r>
  <r>
    <x v="5"/>
    <n v="8631366803"/>
    <s v="CLOVES NOGUEIRA DE SOUZA"/>
    <x v="40"/>
    <s v="GERENCIA DE EXECUCAO CONTRATUAL"/>
    <d v="2023-04-14T00:00:00"/>
    <d v="1967-03-28T00:00:00"/>
    <x v="167"/>
    <n v="839.73"/>
    <n v="1405.74"/>
    <n v="51"/>
    <n v="0"/>
    <n v="4"/>
    <n v="0"/>
  </r>
  <r>
    <x v="5"/>
    <n v="94529345815"/>
    <s v="DYONISIO JOSE PEDRO FILHO"/>
    <x v="40"/>
    <s v="GERENCIA DE OBRAS - PROPRIOS"/>
    <d v="2022-04-25T00:00:00"/>
    <d v="1958-10-14T00:00:00"/>
    <x v="168"/>
    <n v="4139.0200000000004"/>
    <n v="1237.06"/>
    <n v="51"/>
    <n v="0"/>
    <n v="4"/>
    <n v="0"/>
  </r>
  <r>
    <x v="5"/>
    <n v="12587960827"/>
    <s v="ELEONORA PIAGGI PORTELA"/>
    <x v="40"/>
    <s v="GERENCIA DE PREÇOS E CUSTOS"/>
    <d v="2025-05-15T00:00:00"/>
    <d v="1966-04-25T00:00:00"/>
    <x v="169"/>
    <n v="7298.96"/>
    <n v="1124.5999999999999"/>
    <n v="51"/>
    <n v="0"/>
    <n v="4"/>
    <n v="0"/>
  </r>
  <r>
    <x v="5"/>
    <n v="8722504826"/>
    <s v="JAIME GONÇALVES DA SILVA"/>
    <x v="40"/>
    <s v="GERENCIA DE PESSOAS"/>
    <d v="2018-08-28T00:00:00"/>
    <d v="1965-11-19T00:00:00"/>
    <x v="170"/>
    <n v="2290.16"/>
    <n v="1166.76"/>
    <n v="51"/>
    <n v="0"/>
    <n v="4"/>
    <n v="0"/>
  </r>
  <r>
    <x v="5"/>
    <n v="29428332895"/>
    <s v="JOEL ERNESTO GUEDES JUNIOR"/>
    <x v="41"/>
    <s v="COORDENAÇÃO COMERCIAL"/>
    <d v="2024-03-01T00:00:00"/>
    <d v="1982-01-29T00:00:00"/>
    <x v="171"/>
    <n v="1075.03"/>
    <n v="1166.77"/>
    <n v="51"/>
    <n v="0"/>
    <n v="4"/>
    <n v="0"/>
  </r>
  <r>
    <x v="5"/>
    <n v="11858634865"/>
    <s v="JONAS MESSIAS NARDIS"/>
    <x v="40"/>
    <s v="GERENCIA ADMINISTRATIVA"/>
    <d v="2022-09-29T00:00:00"/>
    <d v="1967-07-25T00:00:00"/>
    <x v="172"/>
    <n v="1484.92"/>
    <n v="1405.74"/>
    <n v="51"/>
    <n v="0"/>
    <n v="4"/>
    <n v="0"/>
  </r>
  <r>
    <x v="5"/>
    <n v="14036120808"/>
    <s v="JULIO CESAR DOS REIS"/>
    <x v="40"/>
    <s v="GERENCIA DO MEIO AMBIENTE"/>
    <d v="2022-10-20T00:00:00"/>
    <d v="1970-07-31T00:00:00"/>
    <x v="173"/>
    <n v="4767.66"/>
    <n v="1237.06"/>
    <n v="51"/>
    <n v="0"/>
    <n v="4"/>
    <n v="0"/>
  </r>
  <r>
    <x v="5"/>
    <n v="62024191720"/>
    <s v="MARIA CRISTINA ALVES DE BRITO"/>
    <x v="40"/>
    <s v="GERENCIA DE ARQUITERUA E URBANISMO"/>
    <d v="2020-06-01T00:00:00"/>
    <d v="1959-08-20T00:00:00"/>
    <x v="174"/>
    <n v="6640.99"/>
    <n v="3105.2200000000003"/>
    <n v="51"/>
    <n v="0"/>
    <n v="4"/>
    <n v="0"/>
  </r>
  <r>
    <x v="5"/>
    <n v="4786625809"/>
    <s v="MARIA CHRISTINA ZACCHELLO"/>
    <x v="40"/>
    <s v="GERENCIA DE OBRAS DE ARTES ESPECIAIS - OBRAS"/>
    <d v="2020-07-27T00:00:00"/>
    <d v="1963-09-14T00:00:00"/>
    <x v="175"/>
    <n v="4300.16"/>
    <n v="1166.76"/>
    <n v="51"/>
    <n v="0"/>
    <n v="4"/>
    <n v="0"/>
  </r>
  <r>
    <x v="5"/>
    <n v="10749447800"/>
    <s v="RONALDO APARECIDO BUENO"/>
    <x v="0"/>
    <s v="GERENCIA DE CONCESSOES"/>
    <d v="2024-03-01T00:00:00"/>
    <d v="1971-11-06T00:00:00"/>
    <x v="176"/>
    <n v="0"/>
    <n v="1166.77"/>
    <n v="51"/>
    <n v="0"/>
    <n v="4"/>
    <n v="0"/>
  </r>
  <r>
    <x v="5"/>
    <n v="11816168831"/>
    <s v="RONALDO LUIZ DE ANDRADE"/>
    <x v="40"/>
    <s v="GESTAO DE SISTEMAS LOGICA "/>
    <d v="2018-11-14T00:00:00"/>
    <d v="1960-07-17T00:00:00"/>
    <x v="177"/>
    <n v="1347.43"/>
    <n v="1405.74"/>
    <n v="51"/>
    <n v="0"/>
    <n v="4"/>
    <n v="0"/>
  </r>
  <r>
    <x v="6"/>
    <n v="63647206849"/>
    <s v="ANTONIO PENTEADO MENDONCA"/>
    <x v="42"/>
    <s v="PRE-DIR DA PRESIDENCIA        "/>
    <d v="2023-12-13T00:00:00"/>
    <d v="1952-08-20T00:00:00"/>
    <x v="178"/>
    <n v="563.35"/>
    <n v="0"/>
    <n v="21"/>
    <n v="0"/>
    <n v="4"/>
    <n v="0"/>
  </r>
  <r>
    <x v="6"/>
    <n v="22367515832"/>
    <s v="CAMILA PERSEGHIN DA SILVA PINTO"/>
    <x v="42"/>
    <s v="PRE-DIR DA PRESIDENCIA        "/>
    <d v="2024-12-01T00:00:00"/>
    <d v="1982-01-15T00:00:00"/>
    <x v="178"/>
    <n v="0"/>
    <n v="0"/>
    <n v="21"/>
    <n v="0"/>
    <n v="4"/>
    <n v="0"/>
  </r>
  <r>
    <x v="6"/>
    <n v="35976795870"/>
    <s v="CIBELE ALMEIDA MOLINA"/>
    <x v="42"/>
    <s v="PRE-DIR DA PRESIDENCIA        "/>
    <d v="2025-09-01T00:00:00"/>
    <d v="1987-05-06T00:00:00"/>
    <x v="178"/>
    <n v="0"/>
    <n v="0"/>
    <n v="21"/>
    <n v="0"/>
    <n v="4"/>
    <n v="0"/>
  </r>
  <r>
    <x v="6"/>
    <n v="29950768810"/>
    <s v="FERNANDO PADULA NOVAES"/>
    <x v="42"/>
    <s v="PRE-DIR DA PRESIDENCIA        "/>
    <d v="2021-03-19T00:00:00"/>
    <d v="1977-06-16T00:00:00"/>
    <x v="178"/>
    <n v="0"/>
    <n v="0"/>
    <n v="21"/>
    <n v="0"/>
    <n v="4"/>
    <n v="0"/>
  </r>
  <r>
    <x v="6"/>
    <n v="13446318860"/>
    <s v="MARCELO COSTA DEL BOSCO AMARAL"/>
    <x v="42"/>
    <s v="PRE-DIR DA PRESIDENCIA        "/>
    <d v="2023-10-24T00:00:00"/>
    <d v="1972-03-25T00:00:00"/>
    <x v="178"/>
    <n v="0"/>
    <n v="0"/>
    <n v="21"/>
    <n v="0"/>
    <n v="4"/>
    <n v="0"/>
  </r>
  <r>
    <x v="6"/>
    <n v="7358684842"/>
    <s v="MARCOS MONTEIRO"/>
    <x v="42"/>
    <s v="PRE-DIR DA PRESIDENCIA        "/>
    <d v="2021-03-19T00:00:00"/>
    <d v="1964-11-11T00:00:00"/>
    <x v="178"/>
    <n v="0"/>
    <n v="0"/>
    <n v="21"/>
    <n v="0"/>
    <n v="4"/>
    <n v="0"/>
  </r>
  <r>
    <x v="6"/>
    <n v="36573061888"/>
    <s v="MUSA PINO MIRANDA"/>
    <x v="42"/>
    <s v="PRE-DIR DA PRESIDENCIA        "/>
    <d v="2024-09-13T00:00:00"/>
    <d v="1993-04-14T00:00:00"/>
    <x v="178"/>
    <n v="0"/>
    <n v="0"/>
    <n v="21"/>
    <n v="0"/>
    <n v="4"/>
    <n v="0"/>
  </r>
  <r>
    <x v="6"/>
    <n v="34657275844"/>
    <s v="RENAN MARINO VIEIRA"/>
    <x v="42"/>
    <s v="PRE-DIR DA PRESIDENCIA        "/>
    <d v="2023-11-17T00:00:00"/>
    <d v="1986-10-23T00:00:00"/>
    <x v="178"/>
    <n v="0"/>
    <n v="0"/>
    <n v="21"/>
    <n v="0"/>
    <n v="4"/>
    <n v="0"/>
  </r>
  <r>
    <x v="6"/>
    <n v="9516796869"/>
    <s v="RODRIGO IGLESIAS ARENAS"/>
    <x v="42"/>
    <s v="PRE-DIR DA PRESIDENCIA        "/>
    <d v="2020-05-27T00:00:00"/>
    <d v="1971-07-30T00:00:00"/>
    <x v="178"/>
    <n v="0"/>
    <n v="0"/>
    <n v="21"/>
    <n v="0"/>
    <n v="4"/>
    <n v="0"/>
  </r>
  <r>
    <x v="6"/>
    <n v="5823391897"/>
    <s v="EDSON BRASIL DA SILVA"/>
    <x v="43"/>
    <s v="DIRETORIA ADM E FINANCEIRA"/>
    <d v="2024-11-13T00:00:00"/>
    <d v="1964-11-13T00:00:00"/>
    <x v="179"/>
    <n v="330"/>
    <n v="0"/>
    <n v="22"/>
    <n v="0"/>
    <n v="4"/>
    <n v="0"/>
  </r>
  <r>
    <x v="6"/>
    <n v="19076393818"/>
    <s v="MARCELO PINTO"/>
    <x v="43"/>
    <s v="DIRETORIA ADM E FINANCEIRA"/>
    <d v="2023-12-19T00:00:00"/>
    <d v="1977-01-03T00:00:00"/>
    <x v="179"/>
    <n v="0"/>
    <n v="0"/>
    <n v="22"/>
    <n v="0"/>
    <n v="4"/>
    <n v="0"/>
  </r>
  <r>
    <x v="6"/>
    <n v="5799167821"/>
    <s v="MARCIA REGINA MORALEZ"/>
    <x v="43"/>
    <s v="DIRETORIA ADM E FINANCEIRA"/>
    <d v="2017-04-29T00:00:00"/>
    <d v="1965-01-04T00:00:00"/>
    <x v="179"/>
    <n v="0"/>
    <n v="0"/>
    <n v="22"/>
    <n v="0"/>
    <n v="4"/>
    <n v="0"/>
  </r>
  <r>
    <x v="6"/>
    <n v="25516135826"/>
    <s v="RENATA ANDREA PIETRO PEREIRA VIANA"/>
    <x v="43"/>
    <s v="DIRETORIA ADM E FINANCEIRA"/>
    <d v="2021-04-21T00:00:00"/>
    <d v="1976-04-04T00:00:00"/>
    <x v="179"/>
    <n v="330"/>
    <n v="0"/>
    <n v="22"/>
    <n v="0"/>
    <n v="4"/>
    <n v="0"/>
  </r>
  <r>
    <x v="6"/>
    <n v="34142651846"/>
    <s v="THIAGO DEMETRIO SOUZA"/>
    <x v="43"/>
    <s v="DIRETORIA ADM E FINANCEIRA"/>
    <d v="2025-07-02T00:00:00"/>
    <d v="1986-07-29T00:00:00"/>
    <x v="179"/>
    <n v="0"/>
    <n v="0"/>
    <n v="22"/>
    <n v="0"/>
    <n v="4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5931060-47C2-4835-BE95-9DC715A2D9CA}" name="Tabela dinâ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B19" firstHeaderRow="1" firstDataRow="1" firstDataCol="1"/>
  <pivotFields count="3">
    <pivotField axis="axisRow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dataField="1" subtotalTop="0" showAll="0" defaultSubtotal="0"/>
    <pivotField axis="axisRow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</pivotFields>
  <rowFields count="2">
    <field x="0"/>
    <field x="2"/>
  </rowFields>
  <rowItems count="16">
    <i>
      <x/>
    </i>
    <i r="1">
      <x/>
    </i>
    <i>
      <x v="1"/>
    </i>
    <i r="1">
      <x v="1"/>
    </i>
    <i>
      <x v="2"/>
    </i>
    <i r="1">
      <x v="2"/>
    </i>
    <i r="1">
      <x v="3"/>
    </i>
    <i>
      <x v="3"/>
    </i>
    <i r="1">
      <x v="4"/>
    </i>
    <i>
      <x v="4"/>
    </i>
    <i r="1">
      <x v="5"/>
    </i>
    <i>
      <x v="5"/>
    </i>
    <i r="1">
      <x/>
    </i>
    <i>
      <x v="6"/>
    </i>
    <i r="1">
      <x v="6"/>
    </i>
    <i t="grand">
      <x/>
    </i>
  </rowItems>
  <colItems count="1">
    <i/>
  </colItems>
  <dataFields count="1">
    <dataField name="Contagem de PROV" fld="1" subtotal="count" baseField="0" baseItem="0"/>
  </dataFields>
  <pivotHierarchies count="1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2">
    <rowHierarchyUsage hierarchyUsage="0"/>
    <rowHierarchyUsage hierarchyUsage="10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ADIN - JAN-2024!$A$1:$N$295">
        <x15:activeTabTopLevelEntity name="[Interval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0000000}" name="Tabela dinâ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4" indent="0" outline="1" outlineData="1" multipleFieldFilters="0">
  <location ref="A3:D11" firstHeaderRow="0" firstDataRow="1" firstDataCol="1"/>
  <pivotFields count="14">
    <pivotField axis="axisRow" showAll="0">
      <items count="9">
        <item x="1"/>
        <item x="5"/>
        <item x="6"/>
        <item x="3"/>
        <item x="4"/>
        <item x="0"/>
        <item x="2"/>
        <item m="1" x="7"/>
        <item t="default"/>
      </items>
    </pivotField>
    <pivotField showAll="0"/>
    <pivotField showAll="0"/>
    <pivotField showAll="0"/>
    <pivotField showAll="0"/>
    <pivotField showAll="0"/>
    <pivotField showAll="0"/>
    <pivotField dataField="1" numFmtId="2" showAll="0"/>
    <pivotField dataField="1" numFmtId="2" showAll="0"/>
    <pivotField dataField="1" numFmtId="2" showAll="0"/>
    <pivotField showAll="0"/>
    <pivotField showAll="0"/>
    <pivotField showAll="0"/>
    <pivotField showAll="0"/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ma de VENC" fld="7" baseField="0" baseItem="0"/>
    <dataField name="Soma de ENCARG" fld="8" baseField="0" baseItem="0"/>
    <dataField name="Soma de BENEF" fld="9" baseField="0" baseItem="0"/>
  </dataFields>
  <formats count="3">
    <format dxfId="9">
      <pivotArea outline="0" collapsedLevelsAreSubtotals="1" fieldPosition="0"/>
    </format>
    <format dxfId="8">
      <pivotArea dataOnly="0" labelOnly="1" fieldPosition="0">
        <references count="1">
          <reference field="0" count="0"/>
        </references>
      </pivotArea>
    </format>
    <format dxfId="7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B06CBF7-4CE1-4744-9994-10CBFBBD5B81}" name="Tabela dinâ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4" indent="0" outline="1" outlineData="1" multipleFieldFilters="0">
  <location ref="A3:C11" firstHeaderRow="0" firstDataRow="1" firstDataCol="1"/>
  <pivotFields count="14">
    <pivotField axis="axisRow" dataField="1" showAll="0">
      <items count="9">
        <item x="1"/>
        <item x="5"/>
        <item x="6"/>
        <item x="3"/>
        <item x="4"/>
        <item x="0"/>
        <item x="2"/>
        <item m="1" x="7"/>
        <item t="default"/>
      </items>
    </pivotField>
    <pivotField showAll="0"/>
    <pivotField showAll="0"/>
    <pivotField showAll="0"/>
    <pivotField showAll="0"/>
    <pivotField showAll="0"/>
    <pivotField showAll="0"/>
    <pivotField dataField="1" numFmtId="2" showAll="0"/>
    <pivotField numFmtId="2" showAll="0"/>
    <pivotField numFmtId="2" showAll="0"/>
    <pivotField showAll="0"/>
    <pivotField showAll="0"/>
    <pivotField showAll="0"/>
    <pivotField showAll="0"/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dataFields count="2">
    <dataField name="Contagem de PROV" fld="0" subtotal="count" baseField="0" baseItem="0" numFmtId="169"/>
    <dataField name="Soma de VENC" fld="7" baseField="0" baseItem="0" numFmtId="43"/>
  </dataFields>
  <formats count="7">
    <format dxfId="6">
      <pivotArea outline="0" collapsedLevelsAreSubtotals="1" fieldPosition="0"/>
    </format>
    <format dxfId="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">
      <pivotArea collapsedLevelsAreSubtotals="1" fieldPosition="0">
        <references count="2">
          <reference field="4294967294" count="1" selected="0">
            <x v="0"/>
          </reference>
          <reference field="0" count="0"/>
        </references>
      </pivotArea>
    </format>
    <format dxfId="0">
      <pivotArea collapsedLevelsAreSubtotals="1" fieldPosition="0">
        <references count="2">
          <reference field="4294967294" count="1" selected="0">
            <x v="0"/>
          </reference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ela dinâ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4" indent="0" outline="1" outlineData="1" multipleFieldFilters="0">
  <location ref="A3:B48" firstHeaderRow="1" firstDataRow="1" firstDataCol="1" rowPageCount="1" colPageCount="1"/>
  <pivotFields count="14">
    <pivotField axis="axisPage" showAll="0">
      <items count="9">
        <item x="1"/>
        <item x="5"/>
        <item x="6"/>
        <item x="3"/>
        <item x="4"/>
        <item x="0"/>
        <item x="2"/>
        <item m="1" x="7"/>
        <item t="default"/>
      </items>
    </pivotField>
    <pivotField showAll="0"/>
    <pivotField showAll="0"/>
    <pivotField axis="axisRow" dataField="1" showAll="0">
      <items count="77">
        <item x="29"/>
        <item x="5"/>
        <item m="1" x="64"/>
        <item m="1" x="59"/>
        <item m="1" x="60"/>
        <item m="1" x="67"/>
        <item m="1" x="56"/>
        <item m="1" x="58"/>
        <item x="35"/>
        <item x="15"/>
        <item x="8"/>
        <item m="1" x="74"/>
        <item x="13"/>
        <item x="18"/>
        <item x="20"/>
        <item m="1" x="62"/>
        <item x="16"/>
        <item x="42"/>
        <item x="43"/>
        <item x="28"/>
        <item x="22"/>
        <item x="23"/>
        <item x="26"/>
        <item x="25"/>
        <item m="1" x="72"/>
        <item x="33"/>
        <item x="0"/>
        <item x="40"/>
        <item x="11"/>
        <item m="1" x="51"/>
        <item x="2"/>
        <item m="1" x="73"/>
        <item m="1" x="75"/>
        <item m="1" x="70"/>
        <item x="36"/>
        <item m="1" x="47"/>
        <item m="1" x="68"/>
        <item m="1" x="45"/>
        <item m="1" x="57"/>
        <item x="21"/>
        <item m="1" x="65"/>
        <item m="1" x="66"/>
        <item m="1" x="69"/>
        <item m="1" x="71"/>
        <item x="38"/>
        <item m="1" x="61"/>
        <item x="9"/>
        <item x="6"/>
        <item x="3"/>
        <item x="17"/>
        <item x="1"/>
        <item x="14"/>
        <item m="1" x="63"/>
        <item m="1" x="53"/>
        <item m="1" x="55"/>
        <item x="41"/>
        <item x="7"/>
        <item x="10"/>
        <item m="1" x="49"/>
        <item m="1" x="52"/>
        <item m="1" x="50"/>
        <item m="1" x="44"/>
        <item x="19"/>
        <item x="24"/>
        <item m="1" x="46"/>
        <item x="34"/>
        <item m="1" x="54"/>
        <item x="30"/>
        <item m="1" x="48"/>
        <item x="37"/>
        <item x="39"/>
        <item x="32"/>
        <item x="4"/>
        <item x="12"/>
        <item x="27"/>
        <item x="31"/>
        <item t="default"/>
      </items>
    </pivotField>
    <pivotField showAll="0"/>
    <pivotField showAll="0"/>
    <pivotField showAll="0"/>
    <pivotField numFmtId="2" showAll="0"/>
    <pivotField numFmtId="2" showAll="0"/>
    <pivotField numFmtId="2" showAll="0"/>
    <pivotField showAll="0"/>
    <pivotField showAll="0"/>
    <pivotField showAll="0"/>
    <pivotField showAll="0"/>
  </pivotFields>
  <rowFields count="1">
    <field x="3"/>
  </rowFields>
  <rowItems count="45">
    <i>
      <x/>
    </i>
    <i>
      <x v="1"/>
    </i>
    <i>
      <x v="8"/>
    </i>
    <i>
      <x v="9"/>
    </i>
    <i>
      <x v="10"/>
    </i>
    <i>
      <x v="12"/>
    </i>
    <i>
      <x v="13"/>
    </i>
    <i>
      <x v="14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5"/>
    </i>
    <i>
      <x v="26"/>
    </i>
    <i>
      <x v="27"/>
    </i>
    <i>
      <x v="28"/>
    </i>
    <i>
      <x v="30"/>
    </i>
    <i>
      <x v="34"/>
    </i>
    <i>
      <x v="39"/>
    </i>
    <i>
      <x v="44"/>
    </i>
    <i>
      <x v="46"/>
    </i>
    <i>
      <x v="47"/>
    </i>
    <i>
      <x v="48"/>
    </i>
    <i>
      <x v="49"/>
    </i>
    <i>
      <x v="50"/>
    </i>
    <i>
      <x v="51"/>
    </i>
    <i>
      <x v="55"/>
    </i>
    <i>
      <x v="56"/>
    </i>
    <i>
      <x v="57"/>
    </i>
    <i>
      <x v="62"/>
    </i>
    <i>
      <x v="63"/>
    </i>
    <i>
      <x v="65"/>
    </i>
    <i>
      <x v="67"/>
    </i>
    <i>
      <x v="69"/>
    </i>
    <i>
      <x v="70"/>
    </i>
    <i>
      <x v="71"/>
    </i>
    <i>
      <x v="72"/>
    </i>
    <i>
      <x v="73"/>
    </i>
    <i>
      <x v="74"/>
    </i>
    <i>
      <x v="75"/>
    </i>
    <i t="grand">
      <x/>
    </i>
  </rowItems>
  <colItems count="1">
    <i/>
  </colItems>
  <pageFields count="1">
    <pageField fld="0" hier="-1"/>
  </pageFields>
  <dataFields count="1">
    <dataField name="Contagem de CARGO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I200" dT="2025-05-06T14:41:49.67" personId="{7C805AFE-9D2F-4C84-BC2D-8AA1BABC365F}" id="{237A0FFB-02D7-45A2-9BAB-903D03066FD8}">
    <text>823 - BASE CÁLCULO INSS EMPREGADO</text>
  </threadedComment>
  <threadedComment ref="J200" dT="2025-05-06T14:44:10.56" personId="{7C805AFE-9D2F-4C84-BC2D-8AA1BABC365F}" id="{5EBA103C-FCE7-47CC-9322-86A19D8B5B86}">
    <text>829 - BASE 13º REM EMPREGADO</text>
  </threadedComment>
  <threadedComment ref="K200" dT="2025-05-06T14:44:41.40" personId="{7C805AFE-9D2F-4C84-BC2D-8AA1BABC365F}" id="{CAC58B6C-70BE-4115-893B-EC679327F4EA}">
    <text>TOTAL BASE CÁLCULO 823 + 829</text>
  </threadedComment>
  <threadedComment ref="L200" dT="2025-05-06T14:46:16.75" personId="{7C805AFE-9D2F-4C84-BC2D-8AA1BABC365F}" id="{554A36DB-0587-4882-874A-3BE998B649DD}">
    <text>RAT + FAP 1,5% DA 1ª BASE CÁLCULO</text>
  </threadedComment>
  <threadedComment ref="M200" dT="2025-05-06T14:46:51.44" personId="{7C805AFE-9D2F-4C84-BC2D-8AA1BABC365F}" id="{BA8FB4A2-5946-4609-9186-EA7313509B25}">
    <text>20% DA 1ª BASE DE CÁLCULO</text>
  </threadedComment>
  <threadedComment ref="K202" dT="2025-05-06T14:47:25.67" personId="{7C805AFE-9D2F-4C84-BC2D-8AA1BABC365F}" id="{56C1A155-16BD-4031-8191-39DF6ABE9AE4}">
    <text>BASE CÁLCULO DIRETORES</text>
  </threadedComment>
  <threadedComment ref="H204" dT="2025-05-06T14:49:39.79" personId="{7C805AFE-9D2F-4C84-BC2D-8AA1BABC365F}" id="{51D82BBD-77DB-44AE-B740-1C593110D47B}">
    <text>TOTAL INSS FOLHA + TERCEIROS</text>
  </threadedComment>
  <threadedComment ref="K204" dT="2025-05-06T14:47:52.32" personId="{7C805AFE-9D2F-4C84-BC2D-8AA1BABC365F}" id="{C9D17B9A-7953-4485-B05D-BF93069F87C0}">
    <text>BASE CÁLCULO CONSELHEIROS</text>
  </threadedComment>
  <threadedComment ref="K208" dT="2025-05-06T14:48:46.63" personId="{7C805AFE-9D2F-4C84-BC2D-8AA1BABC365F}" id="{CA101BBD-4B38-415B-A709-2243415909A1}">
    <text>5,8% OUTRAS ENTIDADES SISTEMA "S"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margarida.wu@yahoo.com.b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Relationship Id="rId4" Type="http://schemas.microsoft.com/office/2017/10/relationships/threadedComment" Target="../threadedComments/threadedComment1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21B1D-3382-425D-9358-D2BDEFA62888}">
  <dimension ref="A3:B23"/>
  <sheetViews>
    <sheetView workbookViewId="0">
      <selection activeCell="C21" sqref="C21"/>
    </sheetView>
  </sheetViews>
  <sheetFormatPr defaultRowHeight="15" x14ac:dyDescent="0.25"/>
  <cols>
    <col min="1" max="1" width="18" bestFit="1" customWidth="1"/>
    <col min="2" max="2" width="18.42578125" bestFit="1" customWidth="1"/>
    <col min="3" max="3" width="13.5703125" bestFit="1" customWidth="1"/>
  </cols>
  <sheetData>
    <row r="3" spans="1:2" x14ac:dyDescent="0.25">
      <c r="A3" s="1" t="s">
        <v>114</v>
      </c>
      <c r="B3" t="s">
        <v>274</v>
      </c>
    </row>
    <row r="4" spans="1:2" x14ac:dyDescent="0.25">
      <c r="A4" s="25" t="s">
        <v>84</v>
      </c>
      <c r="B4" s="150"/>
    </row>
    <row r="5" spans="1:2" x14ac:dyDescent="0.25">
      <c r="A5" s="151">
        <v>11</v>
      </c>
      <c r="B5" s="150">
        <v>102</v>
      </c>
    </row>
    <row r="6" spans="1:2" x14ac:dyDescent="0.25">
      <c r="A6" s="25" t="s">
        <v>87</v>
      </c>
      <c r="B6" s="150"/>
    </row>
    <row r="7" spans="1:2" x14ac:dyDescent="0.25">
      <c r="A7" s="151">
        <v>51</v>
      </c>
      <c r="B7" s="150">
        <v>12</v>
      </c>
    </row>
    <row r="8" spans="1:2" x14ac:dyDescent="0.25">
      <c r="A8" s="25" t="s">
        <v>90</v>
      </c>
      <c r="B8" s="150"/>
    </row>
    <row r="9" spans="1:2" x14ac:dyDescent="0.25">
      <c r="A9" s="151">
        <v>21</v>
      </c>
      <c r="B9" s="150">
        <v>10</v>
      </c>
    </row>
    <row r="10" spans="1:2" x14ac:dyDescent="0.25">
      <c r="A10" s="151">
        <v>22</v>
      </c>
      <c r="B10" s="150">
        <v>3</v>
      </c>
    </row>
    <row r="11" spans="1:2" x14ac:dyDescent="0.25">
      <c r="A11" s="25" t="s">
        <v>431</v>
      </c>
      <c r="B11" s="150"/>
    </row>
    <row r="12" spans="1:2" x14ac:dyDescent="0.25">
      <c r="A12" s="151">
        <v>23</v>
      </c>
      <c r="B12" s="150">
        <v>4</v>
      </c>
    </row>
    <row r="13" spans="1:2" x14ac:dyDescent="0.25">
      <c r="A13" s="25" t="s">
        <v>118</v>
      </c>
      <c r="B13" s="150"/>
    </row>
    <row r="14" spans="1:2" x14ac:dyDescent="0.25">
      <c r="A14" s="151">
        <v>30</v>
      </c>
      <c r="B14" s="150">
        <v>26</v>
      </c>
    </row>
    <row r="15" spans="1:2" x14ac:dyDescent="0.25">
      <c r="A15" s="25" t="s">
        <v>85</v>
      </c>
      <c r="B15" s="150"/>
    </row>
    <row r="16" spans="1:2" x14ac:dyDescent="0.25">
      <c r="A16" s="151">
        <v>11</v>
      </c>
      <c r="B16" s="150">
        <v>53</v>
      </c>
    </row>
    <row r="17" spans="1:2" x14ac:dyDescent="0.25">
      <c r="A17" s="25" t="s">
        <v>487</v>
      </c>
      <c r="B17" s="150"/>
    </row>
    <row r="18" spans="1:2" x14ac:dyDescent="0.25">
      <c r="A18" s="151">
        <v>12</v>
      </c>
      <c r="B18" s="150">
        <v>39</v>
      </c>
    </row>
    <row r="19" spans="1:2" x14ac:dyDescent="0.25">
      <c r="A19" s="25" t="s">
        <v>152</v>
      </c>
      <c r="B19" s="150">
        <v>249</v>
      </c>
    </row>
    <row r="22" spans="1:2" x14ac:dyDescent="0.25">
      <c r="B22">
        <f>54+14</f>
        <v>68</v>
      </c>
    </row>
    <row r="23" spans="1:2" x14ac:dyDescent="0.25">
      <c r="B23">
        <f>14+1</f>
        <v>15</v>
      </c>
    </row>
  </sheetData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</sheetPr>
  <dimension ref="A1:Q37"/>
  <sheetViews>
    <sheetView workbookViewId="0">
      <selection activeCell="E16" sqref="E16"/>
    </sheetView>
  </sheetViews>
  <sheetFormatPr defaultRowHeight="15" x14ac:dyDescent="0.25"/>
  <cols>
    <col min="1" max="1" width="12" bestFit="1" customWidth="1"/>
    <col min="2" max="2" width="45.5703125" style="4" bestFit="1" customWidth="1"/>
    <col min="3" max="3" width="30" bestFit="1" customWidth="1"/>
    <col min="4" max="4" width="15" bestFit="1" customWidth="1"/>
    <col min="5" max="5" width="27" bestFit="1" customWidth="1"/>
    <col min="6" max="7" width="10.7109375" bestFit="1" customWidth="1"/>
    <col min="8" max="8" width="16.5703125" bestFit="1" customWidth="1"/>
    <col min="9" max="9" width="10.5703125" bestFit="1" customWidth="1"/>
    <col min="10" max="10" width="8" bestFit="1" customWidth="1"/>
    <col min="11" max="11" width="9.5703125" bestFit="1" customWidth="1"/>
    <col min="12" max="12" width="10.5703125" bestFit="1" customWidth="1"/>
    <col min="13" max="13" width="9.85546875" bestFit="1" customWidth="1"/>
    <col min="14" max="14" width="9" bestFit="1" customWidth="1"/>
  </cols>
  <sheetData>
    <row r="1" spans="1:17" s="11" customFormat="1" ht="15.75" x14ac:dyDescent="0.25">
      <c r="A1" s="10" t="s">
        <v>153</v>
      </c>
      <c r="B1" s="15" t="s">
        <v>154</v>
      </c>
      <c r="C1" s="10" t="s">
        <v>155</v>
      </c>
      <c r="D1" s="5" t="s">
        <v>139</v>
      </c>
      <c r="E1" s="10" t="s">
        <v>156</v>
      </c>
      <c r="F1" s="10" t="s">
        <v>157</v>
      </c>
      <c r="G1" s="10" t="s">
        <v>158</v>
      </c>
      <c r="H1" s="16" t="s">
        <v>361</v>
      </c>
      <c r="I1" s="15" t="s">
        <v>159</v>
      </c>
      <c r="J1" s="15" t="s">
        <v>125</v>
      </c>
      <c r="K1" s="10" t="s">
        <v>160</v>
      </c>
      <c r="L1" s="10" t="s">
        <v>110</v>
      </c>
      <c r="M1" s="10" t="s">
        <v>172</v>
      </c>
      <c r="N1" s="10" t="s">
        <v>111</v>
      </c>
      <c r="P1"/>
      <c r="Q1"/>
    </row>
    <row r="2" spans="1:17" s="19" customFormat="1" x14ac:dyDescent="0.25">
      <c r="A2" s="19">
        <v>9516796869</v>
      </c>
      <c r="B2" s="8" t="s">
        <v>301</v>
      </c>
      <c r="C2" s="19" t="s">
        <v>130</v>
      </c>
      <c r="D2" s="6" t="s">
        <v>128</v>
      </c>
      <c r="E2" s="19" t="s">
        <v>82</v>
      </c>
      <c r="F2" s="7">
        <v>43978</v>
      </c>
      <c r="G2" s="7">
        <v>26144</v>
      </c>
      <c r="H2" s="17">
        <v>6000</v>
      </c>
      <c r="I2" s="8">
        <v>0</v>
      </c>
      <c r="J2" s="8">
        <v>0</v>
      </c>
      <c r="K2" s="19">
        <v>21</v>
      </c>
      <c r="L2" s="19">
        <v>0</v>
      </c>
      <c r="M2" s="19">
        <v>4</v>
      </c>
      <c r="N2" s="19">
        <v>0</v>
      </c>
    </row>
    <row r="3" spans="1:17" s="19" customFormat="1" x14ac:dyDescent="0.25">
      <c r="A3" s="19">
        <v>22367515832</v>
      </c>
      <c r="B3" s="19" t="s">
        <v>422</v>
      </c>
      <c r="C3" s="19" t="s">
        <v>130</v>
      </c>
      <c r="D3" s="6" t="s">
        <v>128</v>
      </c>
      <c r="E3" s="19" t="s">
        <v>91</v>
      </c>
      <c r="F3" s="7">
        <v>45627</v>
      </c>
      <c r="G3" s="7">
        <v>29966</v>
      </c>
      <c r="H3" s="17">
        <v>6000</v>
      </c>
      <c r="I3" s="8">
        <v>0</v>
      </c>
      <c r="J3" s="8">
        <v>0</v>
      </c>
      <c r="K3" s="19">
        <v>21</v>
      </c>
      <c r="L3" s="19">
        <v>0</v>
      </c>
      <c r="M3" s="19">
        <v>4</v>
      </c>
      <c r="N3" s="19">
        <v>0</v>
      </c>
    </row>
    <row r="4" spans="1:17" s="19" customFormat="1" x14ac:dyDescent="0.25">
      <c r="A4" s="19">
        <v>35976795870</v>
      </c>
      <c r="B4" s="19" t="s">
        <v>1207</v>
      </c>
      <c r="C4" s="19" t="s">
        <v>130</v>
      </c>
      <c r="D4" s="6" t="s">
        <v>128</v>
      </c>
      <c r="E4" s="19" t="s">
        <v>91</v>
      </c>
      <c r="F4" s="177">
        <v>45901</v>
      </c>
      <c r="G4" s="177">
        <v>31903</v>
      </c>
      <c r="H4" s="17">
        <v>6000</v>
      </c>
      <c r="I4" s="8">
        <v>0</v>
      </c>
      <c r="J4" s="8">
        <v>0</v>
      </c>
      <c r="K4" s="19">
        <v>21</v>
      </c>
      <c r="L4" s="19">
        <v>0</v>
      </c>
      <c r="M4" s="19">
        <v>4</v>
      </c>
      <c r="N4" s="19">
        <v>0</v>
      </c>
    </row>
    <row r="5" spans="1:17" s="19" customFormat="1" x14ac:dyDescent="0.25">
      <c r="A5" s="19">
        <v>29950768810</v>
      </c>
      <c r="B5" s="8" t="s">
        <v>330</v>
      </c>
      <c r="C5" s="19" t="s">
        <v>130</v>
      </c>
      <c r="D5" s="6" t="s">
        <v>128</v>
      </c>
      <c r="E5" s="19" t="s">
        <v>91</v>
      </c>
      <c r="F5" s="7">
        <v>44274</v>
      </c>
      <c r="G5" s="7">
        <v>28292</v>
      </c>
      <c r="H5" s="17">
        <v>6000</v>
      </c>
      <c r="I5" s="8">
        <v>0</v>
      </c>
      <c r="J5" s="8">
        <v>0</v>
      </c>
      <c r="K5" s="19">
        <v>21</v>
      </c>
      <c r="L5" s="19">
        <v>0</v>
      </c>
      <c r="M5" s="19">
        <v>4</v>
      </c>
      <c r="N5" s="19">
        <v>0</v>
      </c>
    </row>
    <row r="6" spans="1:17" s="19" customFormat="1" x14ac:dyDescent="0.25">
      <c r="A6" s="19">
        <v>63647206849</v>
      </c>
      <c r="B6" s="8" t="s">
        <v>772</v>
      </c>
      <c r="C6" s="19" t="s">
        <v>130</v>
      </c>
      <c r="D6" s="6" t="s">
        <v>128</v>
      </c>
      <c r="E6" s="19" t="s">
        <v>91</v>
      </c>
      <c r="F6" s="7">
        <v>45273</v>
      </c>
      <c r="G6" s="7">
        <v>19226</v>
      </c>
      <c r="H6" s="17">
        <v>6000</v>
      </c>
      <c r="I6" s="8">
        <v>563.35</v>
      </c>
      <c r="J6" s="8">
        <v>0</v>
      </c>
      <c r="K6" s="19">
        <v>21</v>
      </c>
      <c r="L6" s="19">
        <v>0</v>
      </c>
      <c r="M6" s="19">
        <v>4</v>
      </c>
      <c r="N6" s="19">
        <v>0</v>
      </c>
    </row>
    <row r="7" spans="1:17" s="19" customFormat="1" x14ac:dyDescent="0.25">
      <c r="A7" s="19">
        <v>7358684842</v>
      </c>
      <c r="B7" s="8" t="s">
        <v>328</v>
      </c>
      <c r="C7" s="19" t="s">
        <v>130</v>
      </c>
      <c r="D7" s="6" t="s">
        <v>128</v>
      </c>
      <c r="E7" s="19" t="s">
        <v>91</v>
      </c>
      <c r="F7" s="7">
        <v>44274</v>
      </c>
      <c r="G7" s="7">
        <v>23692</v>
      </c>
      <c r="H7" s="17">
        <v>6000</v>
      </c>
      <c r="I7" s="8">
        <v>0</v>
      </c>
      <c r="J7" s="8">
        <v>0</v>
      </c>
      <c r="K7" s="19">
        <v>21</v>
      </c>
      <c r="L7" s="19">
        <v>0</v>
      </c>
      <c r="M7" s="19">
        <v>4</v>
      </c>
      <c r="N7" s="19">
        <v>0</v>
      </c>
    </row>
    <row r="8" spans="1:17" s="19" customFormat="1" x14ac:dyDescent="0.25">
      <c r="A8" s="19">
        <v>13446318860</v>
      </c>
      <c r="B8" s="8" t="s">
        <v>747</v>
      </c>
      <c r="C8" s="19" t="s">
        <v>130</v>
      </c>
      <c r="D8" s="6" t="s">
        <v>128</v>
      </c>
      <c r="E8" s="19" t="s">
        <v>91</v>
      </c>
      <c r="F8" s="7">
        <v>45223</v>
      </c>
      <c r="G8" s="7">
        <v>26383</v>
      </c>
      <c r="H8" s="17">
        <v>6000</v>
      </c>
      <c r="I8" s="8">
        <v>0</v>
      </c>
      <c r="J8" s="8">
        <v>0</v>
      </c>
      <c r="K8" s="19">
        <v>21</v>
      </c>
      <c r="L8" s="19">
        <v>0</v>
      </c>
      <c r="M8" s="19">
        <v>4</v>
      </c>
      <c r="N8" s="19">
        <v>0</v>
      </c>
    </row>
    <row r="9" spans="1:17" s="19" customFormat="1" x14ac:dyDescent="0.25">
      <c r="A9" s="19">
        <v>36573061888</v>
      </c>
      <c r="B9" s="8" t="s">
        <v>844</v>
      </c>
      <c r="C9" s="19" t="s">
        <v>130</v>
      </c>
      <c r="D9" s="6" t="s">
        <v>128</v>
      </c>
      <c r="E9" s="19" t="s">
        <v>91</v>
      </c>
      <c r="F9" s="7">
        <v>45548</v>
      </c>
      <c r="G9" s="7">
        <v>34073</v>
      </c>
      <c r="H9" s="17">
        <v>6000</v>
      </c>
      <c r="I9" s="8">
        <v>0</v>
      </c>
      <c r="J9" s="8">
        <v>0</v>
      </c>
      <c r="K9" s="19">
        <v>21</v>
      </c>
      <c r="L9" s="19">
        <v>0</v>
      </c>
      <c r="M9" s="19">
        <v>4</v>
      </c>
      <c r="N9" s="19">
        <v>0</v>
      </c>
    </row>
    <row r="10" spans="1:17" s="19" customFormat="1" x14ac:dyDescent="0.25">
      <c r="A10" s="19">
        <v>34657275844</v>
      </c>
      <c r="B10" s="8" t="s">
        <v>748</v>
      </c>
      <c r="C10" s="19" t="s">
        <v>130</v>
      </c>
      <c r="D10" s="6" t="s">
        <v>128</v>
      </c>
      <c r="E10" s="19" t="s">
        <v>91</v>
      </c>
      <c r="F10" s="7">
        <v>45247</v>
      </c>
      <c r="G10" s="7">
        <v>31708</v>
      </c>
      <c r="H10" s="17">
        <v>6000</v>
      </c>
      <c r="I10" s="8">
        <v>0</v>
      </c>
      <c r="J10" s="8">
        <v>0</v>
      </c>
      <c r="K10" s="19">
        <v>21</v>
      </c>
      <c r="L10" s="19">
        <v>0</v>
      </c>
      <c r="M10" s="19">
        <v>4</v>
      </c>
      <c r="N10" s="19">
        <v>0</v>
      </c>
    </row>
    <row r="11" spans="1:17" s="19" customFormat="1" x14ac:dyDescent="0.25">
      <c r="A11" s="46">
        <v>19076393818</v>
      </c>
      <c r="B11" s="47" t="s">
        <v>771</v>
      </c>
      <c r="C11" s="46" t="s">
        <v>131</v>
      </c>
      <c r="D11" s="48" t="s">
        <v>168</v>
      </c>
      <c r="E11" s="46" t="s">
        <v>169</v>
      </c>
      <c r="F11" s="49">
        <v>45279</v>
      </c>
      <c r="G11" s="49">
        <v>28128</v>
      </c>
      <c r="H11" s="50">
        <v>3000</v>
      </c>
      <c r="I11" s="47">
        <v>0</v>
      </c>
      <c r="J11" s="47">
        <v>0</v>
      </c>
      <c r="K11" s="46">
        <v>22</v>
      </c>
      <c r="L11" s="46">
        <v>0</v>
      </c>
      <c r="M11" s="46">
        <v>4</v>
      </c>
      <c r="N11" s="46">
        <v>0</v>
      </c>
    </row>
    <row r="12" spans="1:17" s="19" customFormat="1" x14ac:dyDescent="0.25">
      <c r="A12" s="46">
        <v>5823391897</v>
      </c>
      <c r="B12" s="47" t="s">
        <v>864</v>
      </c>
      <c r="C12" s="46" t="s">
        <v>131</v>
      </c>
      <c r="D12" s="48" t="s">
        <v>168</v>
      </c>
      <c r="E12" s="46" t="s">
        <v>169</v>
      </c>
      <c r="F12" s="49">
        <v>45609</v>
      </c>
      <c r="G12" s="49">
        <v>23694</v>
      </c>
      <c r="H12" s="50">
        <v>3000</v>
      </c>
      <c r="I12" s="47">
        <v>330</v>
      </c>
      <c r="J12" s="47">
        <v>0</v>
      </c>
      <c r="K12" s="46">
        <v>22</v>
      </c>
      <c r="L12" s="46">
        <v>0</v>
      </c>
      <c r="M12" s="46">
        <v>4</v>
      </c>
      <c r="N12" s="46">
        <v>0</v>
      </c>
    </row>
    <row r="13" spans="1:17" s="19" customFormat="1" x14ac:dyDescent="0.25">
      <c r="A13" s="46">
        <v>5799167821</v>
      </c>
      <c r="B13" s="47" t="s">
        <v>171</v>
      </c>
      <c r="C13" s="46" t="s">
        <v>131</v>
      </c>
      <c r="D13" s="48" t="s">
        <v>168</v>
      </c>
      <c r="E13" s="46" t="s">
        <v>169</v>
      </c>
      <c r="F13" s="49">
        <v>42854</v>
      </c>
      <c r="G13" s="49">
        <v>23746</v>
      </c>
      <c r="H13" s="50">
        <v>3000</v>
      </c>
      <c r="I13" s="47">
        <v>0</v>
      </c>
      <c r="J13" s="47">
        <v>0</v>
      </c>
      <c r="K13" s="46">
        <v>22</v>
      </c>
      <c r="L13" s="46">
        <v>0</v>
      </c>
      <c r="M13" s="46">
        <v>4</v>
      </c>
      <c r="N13" s="46">
        <v>0</v>
      </c>
    </row>
    <row r="14" spans="1:17" s="19" customFormat="1" x14ac:dyDescent="0.25">
      <c r="A14" s="46">
        <v>25516135826</v>
      </c>
      <c r="B14" s="47" t="s">
        <v>336</v>
      </c>
      <c r="C14" s="46" t="s">
        <v>131</v>
      </c>
      <c r="D14" s="48" t="s">
        <v>168</v>
      </c>
      <c r="E14" s="46" t="s">
        <v>169</v>
      </c>
      <c r="F14" s="49">
        <v>44307</v>
      </c>
      <c r="G14" s="49">
        <v>27854</v>
      </c>
      <c r="H14" s="50">
        <v>3000</v>
      </c>
      <c r="I14" s="47">
        <v>330</v>
      </c>
      <c r="J14" s="47">
        <v>0</v>
      </c>
      <c r="K14" s="46">
        <v>22</v>
      </c>
      <c r="L14" s="46">
        <v>0</v>
      </c>
      <c r="M14" s="46">
        <v>4</v>
      </c>
      <c r="N14" s="46">
        <v>0</v>
      </c>
    </row>
    <row r="15" spans="1:17" s="19" customFormat="1" x14ac:dyDescent="0.25">
      <c r="A15" s="46">
        <v>34142651846</v>
      </c>
      <c r="B15" s="47" t="s">
        <v>1179</v>
      </c>
      <c r="C15" s="46" t="s">
        <v>131</v>
      </c>
      <c r="D15" s="48" t="s">
        <v>168</v>
      </c>
      <c r="E15" s="46" t="s">
        <v>169</v>
      </c>
      <c r="F15" s="49">
        <v>45840</v>
      </c>
      <c r="G15" s="49">
        <v>31622</v>
      </c>
      <c r="H15" s="50">
        <v>3000</v>
      </c>
      <c r="I15" s="47">
        <v>0</v>
      </c>
      <c r="J15" s="47">
        <v>0</v>
      </c>
      <c r="K15" s="46">
        <v>22</v>
      </c>
      <c r="L15" s="46">
        <v>0</v>
      </c>
      <c r="M15" s="46">
        <v>4</v>
      </c>
      <c r="N15" s="46">
        <v>0</v>
      </c>
    </row>
    <row r="16" spans="1:17" ht="16.5" thickBot="1" x14ac:dyDescent="0.3">
      <c r="B16" s="24">
        <f>COUNTA(B2:B15)</f>
        <v>14</v>
      </c>
      <c r="H16" s="29">
        <f>SUM(H2:H15)</f>
        <v>69000</v>
      </c>
      <c r="I16" s="29">
        <f>SUM(I2:I15)</f>
        <v>1223.3499999999999</v>
      </c>
      <c r="J16" s="4">
        <f>SUM(J2:J15)</f>
        <v>0</v>
      </c>
    </row>
    <row r="17" spans="2:12" s="30" customFormat="1" ht="15.75" x14ac:dyDescent="0.25">
      <c r="B17" s="70" t="s">
        <v>282</v>
      </c>
      <c r="C17" s="71"/>
      <c r="D17" s="71"/>
      <c r="E17" s="71"/>
      <c r="F17" s="71"/>
      <c r="G17" s="71"/>
      <c r="H17" s="72" t="s">
        <v>360</v>
      </c>
      <c r="I17" s="73" t="s">
        <v>331</v>
      </c>
      <c r="J17" s="73" t="s">
        <v>351</v>
      </c>
      <c r="K17" s="30" t="s">
        <v>828</v>
      </c>
      <c r="L17" s="30" t="s">
        <v>829</v>
      </c>
    </row>
    <row r="18" spans="2:12" x14ac:dyDescent="0.25">
      <c r="B18" s="41" t="s">
        <v>278</v>
      </c>
      <c r="C18" s="43"/>
      <c r="D18" s="43"/>
      <c r="E18" s="43"/>
      <c r="F18" s="43"/>
      <c r="G18" s="43"/>
      <c r="H18" s="34">
        <v>0</v>
      </c>
      <c r="I18" s="54">
        <v>0</v>
      </c>
      <c r="J18" s="76">
        <v>0</v>
      </c>
      <c r="K18" s="46">
        <v>0</v>
      </c>
      <c r="L18" s="3"/>
    </row>
    <row r="19" spans="2:12" x14ac:dyDescent="0.25">
      <c r="B19" s="41" t="s">
        <v>294</v>
      </c>
      <c r="C19" s="43"/>
      <c r="D19" s="43"/>
      <c r="E19" s="43"/>
      <c r="F19" s="43"/>
      <c r="G19" s="43"/>
      <c r="H19" s="34">
        <v>0</v>
      </c>
      <c r="I19" s="54">
        <v>0</v>
      </c>
      <c r="J19" s="76">
        <v>0</v>
      </c>
    </row>
    <row r="20" spans="2:12" x14ac:dyDescent="0.25">
      <c r="B20" s="41" t="s">
        <v>290</v>
      </c>
      <c r="C20" s="43"/>
      <c r="D20" s="43"/>
      <c r="E20" s="43"/>
      <c r="F20" s="43"/>
      <c r="G20" s="43"/>
      <c r="H20" s="34">
        <v>0</v>
      </c>
      <c r="I20" s="54">
        <v>0</v>
      </c>
      <c r="J20" s="76">
        <v>0</v>
      </c>
      <c r="L20" s="3"/>
    </row>
    <row r="21" spans="2:12" x14ac:dyDescent="0.25">
      <c r="B21" s="41" t="s">
        <v>359</v>
      </c>
      <c r="C21" s="43"/>
      <c r="D21" s="43"/>
      <c r="E21" s="43"/>
      <c r="F21" s="43"/>
      <c r="G21" s="43"/>
      <c r="H21" s="34">
        <v>0</v>
      </c>
      <c r="I21" s="54">
        <v>0</v>
      </c>
      <c r="J21" s="76">
        <v>0</v>
      </c>
    </row>
    <row r="22" spans="2:12" x14ac:dyDescent="0.25">
      <c r="B22" s="42" t="s">
        <v>281</v>
      </c>
      <c r="C22" s="43"/>
      <c r="D22" s="43"/>
      <c r="E22" s="43"/>
      <c r="F22" s="43"/>
      <c r="G22" s="43"/>
      <c r="H22" s="34">
        <v>0</v>
      </c>
      <c r="I22" s="54">
        <v>0</v>
      </c>
      <c r="J22" s="76">
        <v>0</v>
      </c>
    </row>
    <row r="23" spans="2:12" x14ac:dyDescent="0.25">
      <c r="B23" s="42" t="s">
        <v>285</v>
      </c>
      <c r="C23" s="43"/>
      <c r="D23" s="43"/>
      <c r="E23" s="43"/>
      <c r="F23" s="43"/>
      <c r="G23" s="43"/>
      <c r="H23" s="34">
        <v>0</v>
      </c>
      <c r="I23" s="54">
        <v>0</v>
      </c>
      <c r="J23" s="76">
        <v>0</v>
      </c>
      <c r="K23" s="89">
        <v>3105.07</v>
      </c>
      <c r="L23" s="89">
        <f>H23-I23-K23</f>
        <v>-3105.07</v>
      </c>
    </row>
    <row r="24" spans="2:12" x14ac:dyDescent="0.25">
      <c r="B24" s="42" t="s">
        <v>293</v>
      </c>
      <c r="C24" s="43"/>
      <c r="D24" s="43"/>
      <c r="E24" s="43"/>
      <c r="F24" s="43"/>
      <c r="G24" s="43"/>
      <c r="H24" s="34">
        <v>0</v>
      </c>
      <c r="I24" s="54">
        <v>0</v>
      </c>
      <c r="J24" s="76">
        <v>0</v>
      </c>
    </row>
    <row r="25" spans="2:12" x14ac:dyDescent="0.25">
      <c r="B25" s="42" t="s">
        <v>314</v>
      </c>
      <c r="C25" s="43"/>
      <c r="D25" s="43"/>
      <c r="E25" s="43"/>
      <c r="F25" s="43"/>
      <c r="G25" s="43"/>
      <c r="H25" s="34">
        <v>0</v>
      </c>
      <c r="I25" s="54">
        <v>0</v>
      </c>
      <c r="J25" s="76">
        <v>0</v>
      </c>
    </row>
    <row r="26" spans="2:12" x14ac:dyDescent="0.25">
      <c r="B26" s="42" t="s">
        <v>286</v>
      </c>
      <c r="C26" s="43"/>
      <c r="D26" s="43"/>
      <c r="E26" s="43"/>
      <c r="F26" s="43"/>
      <c r="G26" s="43"/>
      <c r="H26" s="34">
        <v>0</v>
      </c>
      <c r="I26" s="54">
        <v>0</v>
      </c>
      <c r="J26" s="76">
        <v>0</v>
      </c>
    </row>
    <row r="27" spans="2:12" x14ac:dyDescent="0.25">
      <c r="B27" s="42" t="s">
        <v>315</v>
      </c>
      <c r="C27" s="43"/>
      <c r="D27" s="43"/>
      <c r="E27" s="43"/>
      <c r="F27" s="43"/>
      <c r="G27" s="43"/>
      <c r="H27" s="38">
        <v>0</v>
      </c>
      <c r="I27" s="55">
        <v>0</v>
      </c>
      <c r="J27" s="57">
        <v>0</v>
      </c>
    </row>
    <row r="28" spans="2:12" ht="15.75" thickBot="1" x14ac:dyDescent="0.3">
      <c r="B28" s="42" t="s">
        <v>287</v>
      </c>
      <c r="C28" s="44"/>
      <c r="D28" s="44"/>
      <c r="E28" s="44"/>
      <c r="F28" s="44"/>
      <c r="G28" s="44"/>
      <c r="H28" s="35">
        <v>0</v>
      </c>
      <c r="I28" s="56">
        <v>0</v>
      </c>
      <c r="J28" s="57">
        <v>0</v>
      </c>
    </row>
    <row r="29" spans="2:12" ht="15.75" x14ac:dyDescent="0.25">
      <c r="H29" s="31">
        <f>SUM(H18:H28)</f>
        <v>0</v>
      </c>
      <c r="I29" s="31">
        <f>SUM(I18:I28)</f>
        <v>0</v>
      </c>
    </row>
    <row r="30" spans="2:12" ht="15.75" thickBot="1" x14ac:dyDescent="0.3">
      <c r="I30" s="33"/>
    </row>
    <row r="31" spans="2:12" ht="16.5" thickBot="1" x14ac:dyDescent="0.3">
      <c r="H31" s="36" t="s">
        <v>283</v>
      </c>
      <c r="I31" s="39">
        <f>I16+I29</f>
        <v>1223.3499999999999</v>
      </c>
    </row>
    <row r="33" spans="8:9" ht="15.75" x14ac:dyDescent="0.25">
      <c r="H33" s="31">
        <f>H16+H29</f>
        <v>69000</v>
      </c>
      <c r="I33" s="31">
        <f>I31</f>
        <v>1223.3499999999999</v>
      </c>
    </row>
    <row r="35" spans="8:9" x14ac:dyDescent="0.25">
      <c r="I35" s="2">
        <v>2198.87</v>
      </c>
    </row>
    <row r="36" spans="8:9" x14ac:dyDescent="0.25">
      <c r="H36" s="3"/>
    </row>
    <row r="37" spans="8:9" x14ac:dyDescent="0.25">
      <c r="I37" s="3">
        <f>I33-I35</f>
        <v>-975.52</v>
      </c>
    </row>
  </sheetData>
  <sortState xmlns:xlrd2="http://schemas.microsoft.com/office/spreadsheetml/2017/richdata2" ref="A2:N13">
    <sortCondition ref="F2:F13"/>
  </sortState>
  <pageMargins left="0.511811024" right="0.511811024" top="0.78740157499999996" bottom="0.78740157499999996" header="0.31496062000000002" footer="0.31496062000000002"/>
  <pageSetup orientation="portrait" horizontalDpi="4294967294" verticalDpi="4294967294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A0CF88-060F-4218-8BAE-83031BECCDFB}">
  <dimension ref="A1:AD207"/>
  <sheetViews>
    <sheetView topLeftCell="W177" zoomScale="115" zoomScaleNormal="115" workbookViewId="0">
      <selection activeCell="AA193" sqref="AA193"/>
    </sheetView>
  </sheetViews>
  <sheetFormatPr defaultColWidth="9.140625" defaultRowHeight="15" x14ac:dyDescent="0.25"/>
  <cols>
    <col min="1" max="1" width="6.42578125" style="255" bestFit="1" customWidth="1"/>
    <col min="2" max="2" width="12.7109375" style="255" bestFit="1" customWidth="1"/>
    <col min="3" max="3" width="12.140625" style="255" bestFit="1" customWidth="1"/>
    <col min="4" max="4" width="9.42578125" style="255" customWidth="1"/>
    <col min="5" max="5" width="34.5703125" style="292" customWidth="1"/>
    <col min="6" max="6" width="21.42578125" style="257" customWidth="1"/>
    <col min="7" max="7" width="18.42578125" style="258" customWidth="1"/>
    <col min="8" max="9" width="17" style="258" customWidth="1"/>
    <col min="10" max="10" width="17.28515625" style="1049" customWidth="1"/>
    <col min="11" max="11" width="19.28515625" style="258" customWidth="1"/>
    <col min="12" max="13" width="14.28515625" style="258" customWidth="1"/>
    <col min="14" max="14" width="13.85546875" style="258" customWidth="1"/>
    <col min="15" max="15" width="16.85546875" style="258" customWidth="1"/>
    <col min="16" max="16" width="13.5703125" style="258" customWidth="1"/>
    <col min="17" max="17" width="21.85546875" style="258" customWidth="1"/>
    <col min="18" max="18" width="20.5703125" style="258" customWidth="1"/>
    <col min="19" max="19" width="20.42578125" style="258" customWidth="1"/>
    <col min="20" max="21" width="20.140625" style="262" customWidth="1"/>
    <col min="22" max="22" width="17.5703125" style="494" customWidth="1"/>
    <col min="23" max="23" width="16.42578125" style="259" customWidth="1"/>
    <col min="24" max="24" width="24.140625" style="262" customWidth="1"/>
    <col min="25" max="25" width="2.140625" style="256" customWidth="1"/>
    <col min="26" max="27" width="9.85546875" style="256" customWidth="1"/>
    <col min="28" max="28" width="5.85546875" style="256" customWidth="1"/>
    <col min="29" max="29" width="16.85546875" style="293" customWidth="1"/>
    <col min="30" max="30" width="50.42578125" style="256" customWidth="1"/>
    <col min="31" max="31" width="9.28515625" style="256" bestFit="1" customWidth="1"/>
    <col min="32" max="32" width="8.140625" style="256" bestFit="1" customWidth="1"/>
    <col min="33" max="16384" width="9.140625" style="256"/>
  </cols>
  <sheetData>
    <row r="1" spans="1:30" s="254" customFormat="1" ht="64.5" customHeight="1" x14ac:dyDescent="0.25">
      <c r="A1" s="247" t="s">
        <v>643</v>
      </c>
      <c r="B1" s="247" t="s">
        <v>119</v>
      </c>
      <c r="C1" s="247" t="s">
        <v>536</v>
      </c>
      <c r="D1" s="248" t="s">
        <v>537</v>
      </c>
      <c r="E1" s="291" t="s">
        <v>538</v>
      </c>
      <c r="F1" s="615" t="s">
        <v>539</v>
      </c>
      <c r="G1" s="615" t="s">
        <v>96</v>
      </c>
      <c r="H1" s="616" t="s">
        <v>540</v>
      </c>
      <c r="I1" s="617" t="s">
        <v>1357</v>
      </c>
      <c r="J1" s="617" t="s">
        <v>776</v>
      </c>
      <c r="K1" s="617" t="s">
        <v>1217</v>
      </c>
      <c r="L1" s="617" t="s">
        <v>775</v>
      </c>
      <c r="M1" s="617" t="s">
        <v>1358</v>
      </c>
      <c r="N1" s="616" t="s">
        <v>541</v>
      </c>
      <c r="O1" s="616" t="s">
        <v>542</v>
      </c>
      <c r="P1" s="616" t="s">
        <v>543</v>
      </c>
      <c r="Q1" s="615" t="s">
        <v>544</v>
      </c>
      <c r="R1" s="615" t="s">
        <v>545</v>
      </c>
      <c r="S1" s="616" t="s">
        <v>789</v>
      </c>
      <c r="T1" s="483" t="s">
        <v>1359</v>
      </c>
      <c r="U1" s="1200" t="s">
        <v>1360</v>
      </c>
      <c r="V1" s="483" t="s">
        <v>547</v>
      </c>
      <c r="W1" s="483" t="s">
        <v>548</v>
      </c>
      <c r="X1" s="252" t="s">
        <v>113</v>
      </c>
      <c r="AC1" s="604"/>
    </row>
    <row r="2" spans="1:30" x14ac:dyDescent="0.25">
      <c r="A2" s="255" t="s">
        <v>86</v>
      </c>
      <c r="B2" s="255">
        <v>1</v>
      </c>
      <c r="C2" s="255">
        <v>271</v>
      </c>
      <c r="D2" s="255" t="s">
        <v>549</v>
      </c>
      <c r="E2" s="292" t="s">
        <v>824</v>
      </c>
      <c r="F2" s="257">
        <v>0</v>
      </c>
      <c r="G2" s="258">
        <v>0</v>
      </c>
      <c r="H2" s="258">
        <v>0</v>
      </c>
      <c r="I2" s="258">
        <v>0</v>
      </c>
      <c r="J2" s="259">
        <v>1929.62</v>
      </c>
      <c r="K2" s="258">
        <v>0</v>
      </c>
      <c r="L2" s="258">
        <v>0</v>
      </c>
      <c r="M2" s="258">
        <v>0</v>
      </c>
      <c r="N2" s="258">
        <v>0</v>
      </c>
      <c r="O2" s="258">
        <v>0</v>
      </c>
      <c r="P2" s="258">
        <v>0</v>
      </c>
      <c r="Q2" s="258">
        <v>0</v>
      </c>
      <c r="R2" s="259">
        <v>725.11</v>
      </c>
      <c r="S2" s="259">
        <v>0</v>
      </c>
      <c r="T2" s="260">
        <v>441.66</v>
      </c>
      <c r="U2" s="260">
        <v>0</v>
      </c>
      <c r="V2" s="627">
        <v>117.05</v>
      </c>
      <c r="W2" s="260">
        <v>0</v>
      </c>
      <c r="X2" s="261">
        <f t="shared" ref="X2:X33" si="0">SUM(F2:W2)</f>
        <v>3213.44</v>
      </c>
      <c r="AC2" s="293" t="b">
        <f>E2=AD2</f>
        <v>0</v>
      </c>
      <c r="AD2" s="479" t="s">
        <v>164</v>
      </c>
    </row>
    <row r="3" spans="1:30" x14ac:dyDescent="0.25">
      <c r="A3" s="255" t="s">
        <v>86</v>
      </c>
      <c r="B3" s="255">
        <v>1</v>
      </c>
      <c r="C3" s="255">
        <v>37</v>
      </c>
      <c r="D3" s="255" t="s">
        <v>549</v>
      </c>
      <c r="E3" s="292" t="s">
        <v>27</v>
      </c>
      <c r="F3" s="257">
        <v>0</v>
      </c>
      <c r="G3" s="258">
        <v>0</v>
      </c>
      <c r="H3" s="258">
        <v>0</v>
      </c>
      <c r="I3" s="258">
        <v>0</v>
      </c>
      <c r="J3" s="259">
        <v>1884.42</v>
      </c>
      <c r="K3" s="258">
        <v>0</v>
      </c>
      <c r="L3" s="258">
        <v>0</v>
      </c>
      <c r="M3" s="258">
        <v>354.48</v>
      </c>
      <c r="N3" s="258">
        <v>0</v>
      </c>
      <c r="O3" s="258">
        <v>0</v>
      </c>
      <c r="P3" s="258">
        <v>0</v>
      </c>
      <c r="Q3" s="258">
        <v>0</v>
      </c>
      <c r="R3" s="259">
        <v>768.79</v>
      </c>
      <c r="S3" s="259">
        <v>0</v>
      </c>
      <c r="T3" s="260">
        <v>468.27</v>
      </c>
      <c r="U3" s="260">
        <v>0</v>
      </c>
      <c r="V3" s="627">
        <v>86.48</v>
      </c>
      <c r="W3" s="260">
        <v>0</v>
      </c>
      <c r="X3" s="261">
        <f t="shared" si="0"/>
        <v>3562.44</v>
      </c>
      <c r="AC3" s="293" t="b">
        <f t="shared" ref="AC3:AC66" si="1">E3=AD3</f>
        <v>1</v>
      </c>
      <c r="AD3" s="479" t="s">
        <v>27</v>
      </c>
    </row>
    <row r="4" spans="1:30" x14ac:dyDescent="0.25">
      <c r="A4" s="255" t="s">
        <v>84</v>
      </c>
      <c r="B4" s="255">
        <v>1</v>
      </c>
      <c r="C4" s="255">
        <v>490</v>
      </c>
      <c r="E4" s="293" t="s">
        <v>629</v>
      </c>
      <c r="F4" s="257">
        <v>0</v>
      </c>
      <c r="G4" s="258">
        <v>1459</v>
      </c>
      <c r="H4" s="258">
        <v>0</v>
      </c>
      <c r="I4" s="258">
        <v>0</v>
      </c>
      <c r="J4" s="259">
        <v>960.04</v>
      </c>
      <c r="K4" s="258">
        <v>0</v>
      </c>
      <c r="L4" s="258">
        <v>0</v>
      </c>
      <c r="M4" s="258">
        <v>45.18</v>
      </c>
      <c r="N4" s="258">
        <v>0</v>
      </c>
      <c r="O4" s="258">
        <v>0</v>
      </c>
      <c r="P4" s="258">
        <v>0</v>
      </c>
      <c r="Q4" s="258">
        <v>0</v>
      </c>
      <c r="R4" s="259">
        <v>384.4</v>
      </c>
      <c r="S4" s="258">
        <v>0</v>
      </c>
      <c r="T4" s="260">
        <v>852.66</v>
      </c>
      <c r="U4" s="260">
        <v>0</v>
      </c>
      <c r="V4" s="260">
        <v>92.7</v>
      </c>
      <c r="W4" s="260">
        <v>123.36</v>
      </c>
      <c r="X4" s="261">
        <f t="shared" si="0"/>
        <v>3917.3399999999997</v>
      </c>
      <c r="AC4" s="293" t="b">
        <f t="shared" si="1"/>
        <v>0</v>
      </c>
      <c r="AD4" s="891" t="s">
        <v>484</v>
      </c>
    </row>
    <row r="5" spans="1:30" x14ac:dyDescent="0.25">
      <c r="A5" s="255" t="s">
        <v>84</v>
      </c>
      <c r="B5" s="255">
        <v>1</v>
      </c>
      <c r="C5" s="255">
        <v>35</v>
      </c>
      <c r="D5" s="255" t="s">
        <v>549</v>
      </c>
      <c r="E5" s="292" t="s">
        <v>575</v>
      </c>
      <c r="F5" s="257">
        <v>0</v>
      </c>
      <c r="G5" s="258">
        <v>0</v>
      </c>
      <c r="H5" s="258">
        <v>0</v>
      </c>
      <c r="I5" s="258">
        <v>0</v>
      </c>
      <c r="J5" s="259">
        <v>1490.28</v>
      </c>
      <c r="K5" s="258">
        <v>0</v>
      </c>
      <c r="L5" s="258">
        <v>0</v>
      </c>
      <c r="M5" s="258">
        <v>361.24</v>
      </c>
      <c r="N5" s="258">
        <v>0</v>
      </c>
      <c r="O5" s="258">
        <v>0</v>
      </c>
      <c r="P5" s="258">
        <v>0</v>
      </c>
      <c r="Q5" s="258">
        <v>0</v>
      </c>
      <c r="R5" s="259">
        <v>384.4</v>
      </c>
      <c r="S5" s="258">
        <v>0</v>
      </c>
      <c r="T5" s="260">
        <v>852.66</v>
      </c>
      <c r="U5" s="260">
        <v>0</v>
      </c>
      <c r="V5" s="627">
        <v>91.54</v>
      </c>
      <c r="W5" s="260">
        <v>41.12</v>
      </c>
      <c r="X5" s="261">
        <f t="shared" si="0"/>
        <v>3221.24</v>
      </c>
      <c r="AC5" s="293" t="b">
        <f t="shared" si="1"/>
        <v>0</v>
      </c>
      <c r="AD5" s="479" t="s">
        <v>26</v>
      </c>
    </row>
    <row r="6" spans="1:30" x14ac:dyDescent="0.25">
      <c r="A6" s="255" t="s">
        <v>84</v>
      </c>
      <c r="B6" s="255">
        <v>1</v>
      </c>
      <c r="C6" s="255">
        <v>201</v>
      </c>
      <c r="E6" s="292" t="s">
        <v>619</v>
      </c>
      <c r="F6" s="257">
        <v>0</v>
      </c>
      <c r="G6" s="258">
        <v>0</v>
      </c>
      <c r="H6" s="258">
        <v>0</v>
      </c>
      <c r="I6" s="258">
        <v>0</v>
      </c>
      <c r="J6" s="259">
        <v>3159.35</v>
      </c>
      <c r="K6" s="258">
        <v>0</v>
      </c>
      <c r="L6" s="258">
        <v>0</v>
      </c>
      <c r="M6" s="258">
        <v>0</v>
      </c>
      <c r="N6" s="258">
        <v>0</v>
      </c>
      <c r="O6" s="258">
        <v>0</v>
      </c>
      <c r="P6" s="258">
        <v>0</v>
      </c>
      <c r="Q6" s="258">
        <v>0</v>
      </c>
      <c r="R6" s="258">
        <v>873.62</v>
      </c>
      <c r="S6" s="258">
        <v>0</v>
      </c>
      <c r="T6" s="260">
        <v>532.12</v>
      </c>
      <c r="U6" s="260">
        <v>0</v>
      </c>
      <c r="V6" s="627">
        <v>29.54</v>
      </c>
      <c r="W6" s="260">
        <v>82.24</v>
      </c>
      <c r="X6" s="261">
        <f t="shared" si="0"/>
        <v>4676.87</v>
      </c>
      <c r="AC6" s="293" t="b">
        <f t="shared" si="1"/>
        <v>0</v>
      </c>
      <c r="AD6" s="479" t="s">
        <v>75</v>
      </c>
    </row>
    <row r="7" spans="1:30" x14ac:dyDescent="0.25">
      <c r="A7" s="255" t="s">
        <v>84</v>
      </c>
      <c r="B7" s="255">
        <v>1</v>
      </c>
      <c r="C7" s="255">
        <v>20</v>
      </c>
      <c r="D7" s="255" t="s">
        <v>549</v>
      </c>
      <c r="E7" s="292" t="s">
        <v>563</v>
      </c>
      <c r="F7" s="257">
        <v>0</v>
      </c>
      <c r="G7" s="258">
        <v>0</v>
      </c>
      <c r="H7" s="258">
        <v>781.12</v>
      </c>
      <c r="I7" s="258">
        <v>0</v>
      </c>
      <c r="J7" s="259">
        <v>2775.07</v>
      </c>
      <c r="K7" s="258">
        <v>0</v>
      </c>
      <c r="L7" s="258">
        <v>0</v>
      </c>
      <c r="M7" s="258">
        <v>0</v>
      </c>
      <c r="N7" s="258">
        <v>0</v>
      </c>
      <c r="O7" s="258">
        <v>0</v>
      </c>
      <c r="P7" s="258">
        <v>0</v>
      </c>
      <c r="Q7" s="258">
        <v>0</v>
      </c>
      <c r="R7" s="259">
        <v>0</v>
      </c>
      <c r="S7" s="258">
        <v>77.84</v>
      </c>
      <c r="T7" s="260">
        <v>521.48</v>
      </c>
      <c r="U7" s="260">
        <v>0</v>
      </c>
      <c r="V7" s="627">
        <v>53.05</v>
      </c>
      <c r="W7" s="260">
        <v>0</v>
      </c>
      <c r="X7" s="261">
        <f t="shared" si="0"/>
        <v>4208.5600000000004</v>
      </c>
      <c r="Y7" s="263"/>
      <c r="AC7" s="293" t="b">
        <f t="shared" si="1"/>
        <v>0</v>
      </c>
      <c r="AD7" s="479" t="s">
        <v>14</v>
      </c>
    </row>
    <row r="8" spans="1:30" x14ac:dyDescent="0.25">
      <c r="A8" s="255" t="s">
        <v>86</v>
      </c>
      <c r="B8" s="255">
        <v>1</v>
      </c>
      <c r="C8" s="255">
        <v>146</v>
      </c>
      <c r="D8" s="255" t="s">
        <v>549</v>
      </c>
      <c r="E8" s="292" t="s">
        <v>1222</v>
      </c>
      <c r="F8" s="257">
        <v>0</v>
      </c>
      <c r="G8" s="258">
        <v>3036</v>
      </c>
      <c r="H8" s="258">
        <v>0</v>
      </c>
      <c r="I8" s="258">
        <v>0</v>
      </c>
      <c r="J8" s="259">
        <v>0</v>
      </c>
      <c r="K8" s="258">
        <v>0</v>
      </c>
      <c r="L8" s="258">
        <v>0</v>
      </c>
      <c r="M8" s="258">
        <v>0</v>
      </c>
      <c r="N8" s="258">
        <v>0</v>
      </c>
      <c r="O8" s="258">
        <v>0</v>
      </c>
      <c r="P8" s="258">
        <v>0</v>
      </c>
      <c r="Q8" s="258">
        <v>0</v>
      </c>
      <c r="R8" s="258">
        <v>0</v>
      </c>
      <c r="S8" s="259">
        <v>0</v>
      </c>
      <c r="T8" s="260">
        <v>1377.63</v>
      </c>
      <c r="U8" s="260">
        <v>0</v>
      </c>
      <c r="V8" s="627">
        <v>53.09</v>
      </c>
      <c r="W8" s="260">
        <v>0</v>
      </c>
      <c r="X8" s="261">
        <f t="shared" si="0"/>
        <v>4466.72</v>
      </c>
      <c r="AC8" s="293" t="b">
        <f t="shared" si="1"/>
        <v>0</v>
      </c>
      <c r="AD8" s="479" t="s">
        <v>56</v>
      </c>
    </row>
    <row r="9" spans="1:30" x14ac:dyDescent="0.25">
      <c r="A9" s="255" t="s">
        <v>84</v>
      </c>
      <c r="B9" s="255">
        <v>1</v>
      </c>
      <c r="C9" s="255">
        <v>50</v>
      </c>
      <c r="D9" s="255" t="s">
        <v>549</v>
      </c>
      <c r="E9" s="292" t="s">
        <v>585</v>
      </c>
      <c r="F9" s="257">
        <v>0</v>
      </c>
      <c r="G9" s="258">
        <v>0</v>
      </c>
      <c r="H9" s="258">
        <v>0</v>
      </c>
      <c r="I9" s="258">
        <v>0</v>
      </c>
      <c r="J9" s="259">
        <v>3576.68</v>
      </c>
      <c r="K9" s="258">
        <v>0</v>
      </c>
      <c r="L9" s="258">
        <v>0</v>
      </c>
      <c r="M9" s="258">
        <v>866.96</v>
      </c>
      <c r="N9" s="258">
        <v>0</v>
      </c>
      <c r="O9" s="258">
        <v>0</v>
      </c>
      <c r="P9" s="258">
        <v>0</v>
      </c>
      <c r="Q9" s="258">
        <v>0</v>
      </c>
      <c r="R9" s="259">
        <v>812.47</v>
      </c>
      <c r="S9" s="258">
        <v>0</v>
      </c>
      <c r="T9" s="260">
        <v>494.88</v>
      </c>
      <c r="U9" s="260">
        <v>0</v>
      </c>
      <c r="V9" s="627">
        <v>71.72</v>
      </c>
      <c r="W9" s="260">
        <v>0</v>
      </c>
      <c r="X9" s="261">
        <f t="shared" si="0"/>
        <v>5822.71</v>
      </c>
      <c r="AC9" s="293" t="b">
        <f t="shared" si="1"/>
        <v>0</v>
      </c>
      <c r="AD9" s="479" t="s">
        <v>38</v>
      </c>
    </row>
    <row r="10" spans="1:30" x14ac:dyDescent="0.25">
      <c r="A10" s="255" t="s">
        <v>84</v>
      </c>
      <c r="B10" s="255">
        <v>1</v>
      </c>
      <c r="C10" s="255">
        <v>349</v>
      </c>
      <c r="D10" s="255" t="s">
        <v>549</v>
      </c>
      <c r="E10" s="292" t="s">
        <v>362</v>
      </c>
      <c r="F10" s="257">
        <v>0</v>
      </c>
      <c r="G10" s="258">
        <v>0</v>
      </c>
      <c r="H10" s="258">
        <v>0</v>
      </c>
      <c r="I10" s="258">
        <v>0</v>
      </c>
      <c r="J10" s="259">
        <v>2980.56</v>
      </c>
      <c r="K10" s="258">
        <v>0</v>
      </c>
      <c r="L10" s="258">
        <v>0</v>
      </c>
      <c r="M10" s="258">
        <v>722.48</v>
      </c>
      <c r="N10" s="258">
        <v>0</v>
      </c>
      <c r="O10" s="258">
        <v>0</v>
      </c>
      <c r="P10" s="258">
        <v>0</v>
      </c>
      <c r="Q10" s="258">
        <v>0</v>
      </c>
      <c r="R10" s="259">
        <v>768.79</v>
      </c>
      <c r="S10" s="258">
        <v>0</v>
      </c>
      <c r="T10" s="260">
        <v>468.27</v>
      </c>
      <c r="U10" s="260">
        <v>0</v>
      </c>
      <c r="V10" s="627">
        <v>92.7</v>
      </c>
      <c r="W10" s="260">
        <v>82.24</v>
      </c>
      <c r="X10" s="261">
        <f t="shared" si="0"/>
        <v>5115.04</v>
      </c>
      <c r="AC10" s="293" t="b">
        <f t="shared" si="1"/>
        <v>1</v>
      </c>
      <c r="AD10" s="479" t="s">
        <v>362</v>
      </c>
    </row>
    <row r="11" spans="1:30" x14ac:dyDescent="0.25">
      <c r="A11" s="255" t="s">
        <v>84</v>
      </c>
      <c r="B11" s="255">
        <v>1</v>
      </c>
      <c r="C11" s="255">
        <v>461</v>
      </c>
      <c r="D11" s="255" t="s">
        <v>549</v>
      </c>
      <c r="E11" s="292" t="s">
        <v>754</v>
      </c>
      <c r="F11" s="257">
        <v>0</v>
      </c>
      <c r="G11" s="258">
        <v>0</v>
      </c>
      <c r="H11" s="258">
        <v>0</v>
      </c>
      <c r="I11" s="258">
        <v>0</v>
      </c>
      <c r="J11" s="259">
        <v>1255.9000000000001</v>
      </c>
      <c r="K11" s="258">
        <v>0</v>
      </c>
      <c r="L11" s="258">
        <v>0</v>
      </c>
      <c r="M11" s="258">
        <v>215.28</v>
      </c>
      <c r="N11" s="258">
        <v>0</v>
      </c>
      <c r="O11" s="258">
        <v>0</v>
      </c>
      <c r="P11" s="258">
        <v>0</v>
      </c>
      <c r="Q11" s="258">
        <v>0</v>
      </c>
      <c r="R11" s="259">
        <v>856.15</v>
      </c>
      <c r="S11" s="258">
        <v>0</v>
      </c>
      <c r="T11" s="260">
        <v>521.48</v>
      </c>
      <c r="U11" s="260">
        <v>0</v>
      </c>
      <c r="V11" s="627">
        <v>56.2</v>
      </c>
      <c r="W11" s="260">
        <v>0</v>
      </c>
      <c r="X11" s="261">
        <f t="shared" si="0"/>
        <v>2905.0099999999998</v>
      </c>
      <c r="AC11" s="293" t="b">
        <f t="shared" si="1"/>
        <v>1</v>
      </c>
      <c r="AD11" s="891" t="s">
        <v>754</v>
      </c>
    </row>
    <row r="12" spans="1:30" x14ac:dyDescent="0.25">
      <c r="A12" s="255" t="s">
        <v>84</v>
      </c>
      <c r="B12" s="255">
        <v>1</v>
      </c>
      <c r="C12" s="255">
        <v>434</v>
      </c>
      <c r="D12" s="255" t="s">
        <v>549</v>
      </c>
      <c r="E12" s="292" t="s">
        <v>696</v>
      </c>
      <c r="F12" s="257">
        <v>0</v>
      </c>
      <c r="G12" s="258">
        <v>0</v>
      </c>
      <c r="H12" s="258">
        <v>0</v>
      </c>
      <c r="I12" s="258">
        <v>0</v>
      </c>
      <c r="J12" s="259">
        <v>0</v>
      </c>
      <c r="K12" s="258">
        <v>0</v>
      </c>
      <c r="L12" s="258">
        <v>0</v>
      </c>
      <c r="M12" s="258">
        <v>0</v>
      </c>
      <c r="N12" s="258">
        <v>0</v>
      </c>
      <c r="O12" s="258">
        <v>0</v>
      </c>
      <c r="P12" s="258">
        <v>82</v>
      </c>
      <c r="Q12" s="258">
        <v>0</v>
      </c>
      <c r="R12" s="259">
        <v>0</v>
      </c>
      <c r="S12" s="258">
        <v>79.42</v>
      </c>
      <c r="T12" s="260">
        <v>0</v>
      </c>
      <c r="U12" s="260">
        <v>532.12</v>
      </c>
      <c r="V12" s="627">
        <v>26.8</v>
      </c>
      <c r="W12" s="260">
        <v>82.24</v>
      </c>
      <c r="X12" s="261">
        <f t="shared" si="0"/>
        <v>802.57999999999993</v>
      </c>
      <c r="AC12" s="293" t="b">
        <f t="shared" si="1"/>
        <v>1</v>
      </c>
      <c r="AD12" s="1102" t="s">
        <v>696</v>
      </c>
    </row>
    <row r="13" spans="1:30" x14ac:dyDescent="0.25">
      <c r="A13" s="255" t="s">
        <v>84</v>
      </c>
      <c r="B13" s="255">
        <v>1</v>
      </c>
      <c r="C13" s="255">
        <v>39</v>
      </c>
      <c r="E13" s="292" t="s">
        <v>1218</v>
      </c>
      <c r="F13" s="257">
        <v>0</v>
      </c>
      <c r="G13" s="258">
        <v>0</v>
      </c>
      <c r="H13" s="258">
        <v>0</v>
      </c>
      <c r="I13" s="258">
        <v>0</v>
      </c>
      <c r="J13" s="259">
        <v>0</v>
      </c>
      <c r="K13" s="258">
        <v>0</v>
      </c>
      <c r="L13" s="258">
        <v>0</v>
      </c>
      <c r="M13" s="258">
        <v>0</v>
      </c>
      <c r="N13" s="258">
        <v>0</v>
      </c>
      <c r="O13" s="258">
        <v>0</v>
      </c>
      <c r="P13" s="258">
        <v>0</v>
      </c>
      <c r="Q13" s="258">
        <v>0</v>
      </c>
      <c r="R13" s="259">
        <v>864.88</v>
      </c>
      <c r="S13" s="258">
        <v>0</v>
      </c>
      <c r="T13" s="260">
        <v>526.79999999999995</v>
      </c>
      <c r="U13" s="260">
        <v>0</v>
      </c>
      <c r="V13" s="627">
        <v>50.67</v>
      </c>
      <c r="W13" s="260">
        <v>82.24</v>
      </c>
      <c r="X13" s="261">
        <f t="shared" si="0"/>
        <v>1524.59</v>
      </c>
      <c r="AC13" s="293" t="b">
        <f t="shared" si="1"/>
        <v>0</v>
      </c>
      <c r="AD13" s="479" t="s">
        <v>29</v>
      </c>
    </row>
    <row r="14" spans="1:30" x14ac:dyDescent="0.25">
      <c r="A14" s="255" t="s">
        <v>84</v>
      </c>
      <c r="B14" s="255">
        <v>1</v>
      </c>
      <c r="C14" s="255">
        <v>248</v>
      </c>
      <c r="D14" s="255" t="s">
        <v>549</v>
      </c>
      <c r="E14" s="292" t="s">
        <v>622</v>
      </c>
      <c r="F14" s="257">
        <v>0</v>
      </c>
      <c r="G14" s="258">
        <v>0</v>
      </c>
      <c r="H14" s="258">
        <v>0</v>
      </c>
      <c r="I14" s="258">
        <v>0</v>
      </c>
      <c r="J14" s="259">
        <v>1399.11</v>
      </c>
      <c r="K14" s="258">
        <v>0</v>
      </c>
      <c r="L14" s="258">
        <v>0</v>
      </c>
      <c r="M14" s="258">
        <v>339.12</v>
      </c>
      <c r="N14" s="258">
        <v>0</v>
      </c>
      <c r="O14" s="258">
        <v>0</v>
      </c>
      <c r="P14" s="258">
        <v>0</v>
      </c>
      <c r="Q14" s="258">
        <v>0</v>
      </c>
      <c r="R14" s="259">
        <v>725.11</v>
      </c>
      <c r="S14" s="258">
        <v>0</v>
      </c>
      <c r="T14" s="260">
        <v>441.66</v>
      </c>
      <c r="U14" s="260">
        <v>0</v>
      </c>
      <c r="V14" s="627">
        <v>117.05</v>
      </c>
      <c r="W14" s="260">
        <v>0</v>
      </c>
      <c r="X14" s="261">
        <f t="shared" si="0"/>
        <v>3022.05</v>
      </c>
      <c r="Y14" s="263"/>
      <c r="AC14" s="293" t="b">
        <f t="shared" si="1"/>
        <v>0</v>
      </c>
      <c r="AD14" s="400" t="s">
        <v>411</v>
      </c>
    </row>
    <row r="15" spans="1:30" x14ac:dyDescent="0.25">
      <c r="A15" s="255" t="s">
        <v>86</v>
      </c>
      <c r="B15" s="255">
        <v>1</v>
      </c>
      <c r="C15" s="255">
        <v>419</v>
      </c>
      <c r="E15" s="292" t="s">
        <v>645</v>
      </c>
      <c r="F15" s="257">
        <v>0</v>
      </c>
      <c r="G15" s="258">
        <v>0</v>
      </c>
      <c r="H15" s="258">
        <v>0</v>
      </c>
      <c r="I15" s="258">
        <v>0</v>
      </c>
      <c r="J15" s="259">
        <v>909.59</v>
      </c>
      <c r="K15" s="258">
        <v>0</v>
      </c>
      <c r="L15" s="258">
        <v>0</v>
      </c>
      <c r="M15" s="258">
        <v>155.88</v>
      </c>
      <c r="N15" s="258">
        <v>0</v>
      </c>
      <c r="O15" s="258">
        <v>0</v>
      </c>
      <c r="P15" s="258">
        <v>0</v>
      </c>
      <c r="Q15" s="258">
        <v>0</v>
      </c>
      <c r="R15" s="259">
        <v>768.79</v>
      </c>
      <c r="S15" s="258">
        <v>0</v>
      </c>
      <c r="T15" s="260">
        <v>468.27</v>
      </c>
      <c r="U15" s="260">
        <v>0</v>
      </c>
      <c r="V15" s="627">
        <v>92.7</v>
      </c>
      <c r="W15" s="260">
        <v>0</v>
      </c>
      <c r="X15" s="261">
        <f t="shared" si="0"/>
        <v>2395.2299999999996</v>
      </c>
      <c r="Y15" s="263"/>
      <c r="AC15" s="293" t="b">
        <f t="shared" si="1"/>
        <v>0</v>
      </c>
      <c r="AD15" s="479" t="s">
        <v>637</v>
      </c>
    </row>
    <row r="16" spans="1:30" x14ac:dyDescent="0.25">
      <c r="A16" s="255" t="s">
        <v>84</v>
      </c>
      <c r="B16" s="255">
        <v>1</v>
      </c>
      <c r="C16" s="255">
        <v>12</v>
      </c>
      <c r="D16" s="255" t="s">
        <v>549</v>
      </c>
      <c r="E16" s="292" t="s">
        <v>557</v>
      </c>
      <c r="F16" s="257">
        <v>0</v>
      </c>
      <c r="G16" s="258">
        <v>0</v>
      </c>
      <c r="H16" s="258">
        <v>0</v>
      </c>
      <c r="I16" s="258">
        <v>0</v>
      </c>
      <c r="J16" s="259">
        <v>1924.13</v>
      </c>
      <c r="K16" s="258">
        <v>0</v>
      </c>
      <c r="L16" s="258">
        <v>0</v>
      </c>
      <c r="M16" s="507">
        <v>0.76</v>
      </c>
      <c r="N16" s="258">
        <v>0</v>
      </c>
      <c r="O16" s="258">
        <v>0</v>
      </c>
      <c r="P16" s="258">
        <v>0</v>
      </c>
      <c r="Q16" s="258">
        <v>0</v>
      </c>
      <c r="R16" s="259">
        <v>864.89</v>
      </c>
      <c r="S16" s="258">
        <v>0</v>
      </c>
      <c r="T16" s="260">
        <v>526.79999999999995</v>
      </c>
      <c r="U16" s="260">
        <v>0</v>
      </c>
      <c r="V16" s="627">
        <v>50.53</v>
      </c>
      <c r="W16" s="260">
        <v>82.24</v>
      </c>
      <c r="X16" s="261">
        <f t="shared" si="0"/>
        <v>3449.35</v>
      </c>
      <c r="AC16" s="293" t="b">
        <f t="shared" si="1"/>
        <v>0</v>
      </c>
      <c r="AD16" s="479" t="s">
        <v>9</v>
      </c>
    </row>
    <row r="17" spans="1:30" x14ac:dyDescent="0.25">
      <c r="A17" s="255" t="s">
        <v>86</v>
      </c>
      <c r="B17" s="255">
        <v>1</v>
      </c>
      <c r="C17" s="255">
        <v>318</v>
      </c>
      <c r="E17" s="292" t="s">
        <v>300</v>
      </c>
      <c r="F17" s="257">
        <v>0</v>
      </c>
      <c r="G17" s="258">
        <v>0</v>
      </c>
      <c r="H17" s="258">
        <v>0</v>
      </c>
      <c r="I17" s="258">
        <v>0</v>
      </c>
      <c r="J17" s="259">
        <v>2793.33</v>
      </c>
      <c r="K17" s="258">
        <v>0</v>
      </c>
      <c r="L17" s="258">
        <v>0</v>
      </c>
      <c r="M17" s="258">
        <v>478.83</v>
      </c>
      <c r="N17" s="258">
        <v>0</v>
      </c>
      <c r="O17" s="258">
        <v>0</v>
      </c>
      <c r="P17" s="258">
        <v>0</v>
      </c>
      <c r="Q17" s="258">
        <v>0</v>
      </c>
      <c r="R17" s="258">
        <v>0</v>
      </c>
      <c r="S17" s="258">
        <v>0</v>
      </c>
      <c r="T17" s="260">
        <v>1166.77</v>
      </c>
      <c r="U17" s="260">
        <v>0</v>
      </c>
      <c r="V17" s="627">
        <v>117.05</v>
      </c>
      <c r="W17" s="260">
        <v>205.6</v>
      </c>
      <c r="X17" s="261">
        <f t="shared" si="0"/>
        <v>4761.5800000000008</v>
      </c>
      <c r="AC17" s="293" t="b">
        <f t="shared" si="1"/>
        <v>1</v>
      </c>
      <c r="AD17" s="479" t="s">
        <v>300</v>
      </c>
    </row>
    <row r="18" spans="1:30" x14ac:dyDescent="0.25">
      <c r="A18" s="255" t="s">
        <v>84</v>
      </c>
      <c r="B18" s="255">
        <v>1</v>
      </c>
      <c r="C18" s="255">
        <v>346</v>
      </c>
      <c r="D18" s="255" t="s">
        <v>549</v>
      </c>
      <c r="E18" s="292" t="s">
        <v>1219</v>
      </c>
      <c r="F18" s="257">
        <v>0</v>
      </c>
      <c r="G18" s="258">
        <v>0</v>
      </c>
      <c r="H18" s="258">
        <v>0</v>
      </c>
      <c r="I18" s="258">
        <v>0</v>
      </c>
      <c r="J18" s="259">
        <v>0</v>
      </c>
      <c r="K18" s="258">
        <v>0</v>
      </c>
      <c r="L18" s="258">
        <v>0</v>
      </c>
      <c r="M18" s="258">
        <v>0</v>
      </c>
      <c r="N18" s="258">
        <v>0</v>
      </c>
      <c r="O18" s="258">
        <v>0</v>
      </c>
      <c r="P18" s="258">
        <v>0</v>
      </c>
      <c r="Q18" s="258">
        <v>0</v>
      </c>
      <c r="R18" s="259">
        <v>1237.06</v>
      </c>
      <c r="S18" s="258">
        <v>0</v>
      </c>
      <c r="T18" s="260">
        <v>0</v>
      </c>
      <c r="U18" s="260">
        <v>0</v>
      </c>
      <c r="V18" s="627">
        <v>92.7</v>
      </c>
      <c r="W18" s="260">
        <v>0</v>
      </c>
      <c r="X18" s="261">
        <f t="shared" si="0"/>
        <v>1329.76</v>
      </c>
      <c r="AC18" s="293" t="b">
        <f t="shared" si="1"/>
        <v>0</v>
      </c>
      <c r="AD18" s="479" t="s">
        <v>377</v>
      </c>
    </row>
    <row r="19" spans="1:30" x14ac:dyDescent="0.25">
      <c r="A19" s="255" t="s">
        <v>84</v>
      </c>
      <c r="B19" s="255">
        <v>1</v>
      </c>
      <c r="C19" s="255">
        <v>452</v>
      </c>
      <c r="E19" s="292" t="s">
        <v>1220</v>
      </c>
      <c r="F19" s="257">
        <v>0</v>
      </c>
      <c r="G19" s="258">
        <v>0</v>
      </c>
      <c r="H19" s="258">
        <v>0</v>
      </c>
      <c r="I19" s="258">
        <v>0</v>
      </c>
      <c r="J19" s="259">
        <v>0</v>
      </c>
      <c r="K19" s="258">
        <v>0</v>
      </c>
      <c r="L19" s="258">
        <v>0</v>
      </c>
      <c r="M19" s="258">
        <v>0</v>
      </c>
      <c r="N19" s="258">
        <v>0</v>
      </c>
      <c r="O19" s="258">
        <v>0</v>
      </c>
      <c r="P19" s="258">
        <v>0</v>
      </c>
      <c r="Q19" s="258">
        <v>0</v>
      </c>
      <c r="R19" s="258">
        <v>856.15</v>
      </c>
      <c r="S19" s="258">
        <v>0</v>
      </c>
      <c r="T19" s="260">
        <v>521.48</v>
      </c>
      <c r="U19" s="260">
        <v>0</v>
      </c>
      <c r="V19" s="627">
        <v>56.2</v>
      </c>
      <c r="W19" s="260">
        <v>0</v>
      </c>
      <c r="X19" s="261">
        <f t="shared" si="0"/>
        <v>1433.8300000000002</v>
      </c>
      <c r="AC19" s="293" t="b">
        <f t="shared" si="1"/>
        <v>0</v>
      </c>
      <c r="AD19" s="480" t="s">
        <v>719</v>
      </c>
    </row>
    <row r="20" spans="1:30" x14ac:dyDescent="0.25">
      <c r="A20" s="255" t="s">
        <v>84</v>
      </c>
      <c r="B20" s="255">
        <v>1</v>
      </c>
      <c r="C20" s="255">
        <v>47</v>
      </c>
      <c r="D20" s="255" t="s">
        <v>549</v>
      </c>
      <c r="E20" s="292" t="s">
        <v>583</v>
      </c>
      <c r="F20" s="257">
        <v>0</v>
      </c>
      <c r="G20" s="258">
        <v>0</v>
      </c>
      <c r="H20" s="258">
        <v>0</v>
      </c>
      <c r="I20" s="258">
        <v>0</v>
      </c>
      <c r="J20" s="259">
        <v>3576.68</v>
      </c>
      <c r="K20" s="258">
        <v>0</v>
      </c>
      <c r="L20" s="258">
        <v>0</v>
      </c>
      <c r="M20" s="258">
        <v>866.96</v>
      </c>
      <c r="N20" s="258">
        <v>0</v>
      </c>
      <c r="O20" s="258">
        <v>0</v>
      </c>
      <c r="P20" s="258">
        <v>0</v>
      </c>
      <c r="Q20" s="258">
        <v>0</v>
      </c>
      <c r="R20" s="258">
        <v>0</v>
      </c>
      <c r="S20" s="258">
        <v>0</v>
      </c>
      <c r="T20" s="260">
        <v>494.88</v>
      </c>
      <c r="U20" s="260">
        <v>0</v>
      </c>
      <c r="V20" s="627">
        <v>71.72</v>
      </c>
      <c r="W20" s="260">
        <v>82.24</v>
      </c>
      <c r="X20" s="261">
        <f t="shared" si="0"/>
        <v>5092.4799999999996</v>
      </c>
      <c r="AC20" s="293" t="b">
        <f t="shared" si="1"/>
        <v>0</v>
      </c>
      <c r="AD20" s="881" t="s">
        <v>35</v>
      </c>
    </row>
    <row r="21" spans="1:30" x14ac:dyDescent="0.25">
      <c r="A21" s="255" t="s">
        <v>84</v>
      </c>
      <c r="B21" s="255">
        <v>1</v>
      </c>
      <c r="C21" s="255">
        <v>447</v>
      </c>
      <c r="E21" s="292" t="s">
        <v>715</v>
      </c>
      <c r="F21" s="257">
        <v>0</v>
      </c>
      <c r="G21" s="258">
        <v>0</v>
      </c>
      <c r="H21" s="258">
        <v>0</v>
      </c>
      <c r="I21" s="258">
        <v>0</v>
      </c>
      <c r="J21" s="259">
        <v>0</v>
      </c>
      <c r="K21" s="258">
        <v>0</v>
      </c>
      <c r="L21" s="258">
        <v>0</v>
      </c>
      <c r="M21" s="258">
        <v>0</v>
      </c>
      <c r="N21" s="258">
        <v>0</v>
      </c>
      <c r="O21" s="258">
        <v>0</v>
      </c>
      <c r="P21" s="258">
        <v>0</v>
      </c>
      <c r="Q21" s="258">
        <v>0</v>
      </c>
      <c r="R21" s="259">
        <v>1116.8900000000001</v>
      </c>
      <c r="S21" s="258">
        <v>0</v>
      </c>
      <c r="T21" s="260">
        <v>260.74</v>
      </c>
      <c r="U21" s="260">
        <v>0</v>
      </c>
      <c r="V21" s="627">
        <v>56.2</v>
      </c>
      <c r="W21" s="260">
        <v>41.12</v>
      </c>
      <c r="X21" s="261">
        <f t="shared" si="0"/>
        <v>1474.95</v>
      </c>
      <c r="AC21" s="293" t="b">
        <f t="shared" si="1"/>
        <v>1</v>
      </c>
      <c r="AD21" s="480" t="s">
        <v>715</v>
      </c>
    </row>
    <row r="22" spans="1:30" x14ac:dyDescent="0.25">
      <c r="A22" s="255" t="s">
        <v>84</v>
      </c>
      <c r="B22" s="255">
        <v>1</v>
      </c>
      <c r="C22" s="255">
        <v>498</v>
      </c>
      <c r="E22" s="294" t="s">
        <v>483</v>
      </c>
      <c r="F22" s="257">
        <v>0</v>
      </c>
      <c r="G22" s="258">
        <v>1464</v>
      </c>
      <c r="H22" s="258">
        <v>0</v>
      </c>
      <c r="I22" s="258">
        <v>0</v>
      </c>
      <c r="J22" s="259">
        <v>389.68</v>
      </c>
      <c r="K22" s="258">
        <v>0</v>
      </c>
      <c r="L22" s="258">
        <v>0</v>
      </c>
      <c r="M22" s="258">
        <v>0</v>
      </c>
      <c r="N22" s="258">
        <v>0</v>
      </c>
      <c r="O22" s="258">
        <v>0</v>
      </c>
      <c r="P22" s="258">
        <v>0</v>
      </c>
      <c r="Q22" s="258">
        <v>0</v>
      </c>
      <c r="R22" s="259">
        <v>812.47</v>
      </c>
      <c r="S22" s="258">
        <v>0</v>
      </c>
      <c r="T22" s="260">
        <v>494.88</v>
      </c>
      <c r="U22" s="260">
        <v>0</v>
      </c>
      <c r="V22" s="627">
        <v>72.55</v>
      </c>
      <c r="W22" s="260">
        <v>41.12</v>
      </c>
      <c r="X22" s="261">
        <f t="shared" si="0"/>
        <v>3274.7000000000003</v>
      </c>
      <c r="AC22" s="293" t="b">
        <f t="shared" si="1"/>
        <v>1</v>
      </c>
      <c r="AD22" s="891" t="s">
        <v>483</v>
      </c>
    </row>
    <row r="23" spans="1:30" x14ac:dyDescent="0.25">
      <c r="A23" s="255" t="s">
        <v>84</v>
      </c>
      <c r="B23" s="255">
        <v>1</v>
      </c>
      <c r="C23" s="255">
        <v>200</v>
      </c>
      <c r="E23" s="292" t="s">
        <v>618</v>
      </c>
      <c r="F23" s="257">
        <v>0</v>
      </c>
      <c r="G23" s="258">
        <v>0</v>
      </c>
      <c r="H23" s="258">
        <v>0</v>
      </c>
      <c r="I23" s="258">
        <v>0</v>
      </c>
      <c r="J23" s="259">
        <v>2693.63</v>
      </c>
      <c r="K23" s="258">
        <v>0</v>
      </c>
      <c r="L23" s="258">
        <v>0</v>
      </c>
      <c r="M23" s="258">
        <v>0</v>
      </c>
      <c r="N23" s="258">
        <v>0</v>
      </c>
      <c r="O23" s="258">
        <v>228.62</v>
      </c>
      <c r="P23" s="258">
        <v>0</v>
      </c>
      <c r="Q23" s="258">
        <v>0</v>
      </c>
      <c r="R23" s="259">
        <v>856.15</v>
      </c>
      <c r="S23" s="258">
        <v>0</v>
      </c>
      <c r="T23" s="260">
        <v>521.48</v>
      </c>
      <c r="U23" s="260">
        <v>0</v>
      </c>
      <c r="V23" s="627">
        <v>61.95</v>
      </c>
      <c r="W23" s="260">
        <v>41.12</v>
      </c>
      <c r="X23" s="261">
        <f t="shared" si="0"/>
        <v>4402.95</v>
      </c>
      <c r="AC23" s="293" t="b">
        <f t="shared" si="1"/>
        <v>0</v>
      </c>
      <c r="AD23" s="399" t="s">
        <v>74</v>
      </c>
    </row>
    <row r="24" spans="1:30" x14ac:dyDescent="0.25">
      <c r="A24" s="255" t="s">
        <v>84</v>
      </c>
      <c r="B24" s="255">
        <v>1</v>
      </c>
      <c r="C24" s="255">
        <v>84</v>
      </c>
      <c r="D24" s="255" t="s">
        <v>549</v>
      </c>
      <c r="E24" s="292" t="s">
        <v>593</v>
      </c>
      <c r="F24" s="257">
        <v>0</v>
      </c>
      <c r="G24" s="258">
        <v>0</v>
      </c>
      <c r="H24" s="258">
        <v>0</v>
      </c>
      <c r="I24" s="258">
        <v>0</v>
      </c>
      <c r="J24" s="259">
        <v>1510.18</v>
      </c>
      <c r="K24" s="258">
        <v>0</v>
      </c>
      <c r="L24" s="258">
        <v>0</v>
      </c>
      <c r="M24" s="258">
        <v>0</v>
      </c>
      <c r="N24" s="258">
        <v>0</v>
      </c>
      <c r="O24" s="258">
        <v>0</v>
      </c>
      <c r="P24" s="258">
        <v>0</v>
      </c>
      <c r="Q24" s="258">
        <v>0</v>
      </c>
      <c r="R24" s="259">
        <v>436.81</v>
      </c>
      <c r="S24" s="259">
        <v>0</v>
      </c>
      <c r="T24" s="260">
        <v>968.93</v>
      </c>
      <c r="U24" s="260">
        <v>0</v>
      </c>
      <c r="V24" s="627">
        <v>34.49</v>
      </c>
      <c r="W24" s="260">
        <v>82.24</v>
      </c>
      <c r="X24" s="261">
        <f t="shared" si="0"/>
        <v>3032.6499999999996</v>
      </c>
      <c r="AC24" s="293" t="b">
        <f t="shared" si="1"/>
        <v>0</v>
      </c>
      <c r="AD24" s="399" t="s">
        <v>45</v>
      </c>
    </row>
    <row r="25" spans="1:30" x14ac:dyDescent="0.25">
      <c r="A25" s="255" t="s">
        <v>86</v>
      </c>
      <c r="B25" s="255">
        <v>1</v>
      </c>
      <c r="C25" s="255">
        <v>88</v>
      </c>
      <c r="D25" s="255" t="s">
        <v>549</v>
      </c>
      <c r="E25" s="292" t="s">
        <v>596</v>
      </c>
      <c r="F25" s="257">
        <v>0</v>
      </c>
      <c r="G25" s="258">
        <v>0</v>
      </c>
      <c r="H25" s="258">
        <v>0</v>
      </c>
      <c r="I25" s="258">
        <v>0</v>
      </c>
      <c r="J25" s="259">
        <v>2961.61</v>
      </c>
      <c r="K25" s="258">
        <v>0</v>
      </c>
      <c r="L25" s="258">
        <v>0</v>
      </c>
      <c r="M25" s="258">
        <v>286.48</v>
      </c>
      <c r="N25" s="258">
        <v>0</v>
      </c>
      <c r="O25" s="258">
        <v>0</v>
      </c>
      <c r="P25" s="258">
        <v>0</v>
      </c>
      <c r="Q25" s="258">
        <v>0</v>
      </c>
      <c r="R25" s="259">
        <v>864.89</v>
      </c>
      <c r="S25" s="259">
        <v>0</v>
      </c>
      <c r="T25" s="260">
        <v>526.79999999999995</v>
      </c>
      <c r="U25" s="260">
        <v>0</v>
      </c>
      <c r="V25" s="627">
        <v>41.57</v>
      </c>
      <c r="W25" s="260">
        <v>82.24</v>
      </c>
      <c r="X25" s="261">
        <f t="shared" si="0"/>
        <v>4763.59</v>
      </c>
      <c r="AC25" s="293" t="b">
        <f t="shared" si="1"/>
        <v>0</v>
      </c>
      <c r="AD25" s="399" t="s">
        <v>48</v>
      </c>
    </row>
    <row r="26" spans="1:30" x14ac:dyDescent="0.25">
      <c r="A26" s="255" t="s">
        <v>84</v>
      </c>
      <c r="B26" s="255">
        <v>1</v>
      </c>
      <c r="C26" s="255">
        <v>448</v>
      </c>
      <c r="D26" s="255" t="s">
        <v>549</v>
      </c>
      <c r="E26" s="292" t="s">
        <v>1221</v>
      </c>
      <c r="F26" s="257">
        <v>0</v>
      </c>
      <c r="G26" s="258">
        <v>0</v>
      </c>
      <c r="H26" s="258">
        <v>0</v>
      </c>
      <c r="I26" s="258">
        <v>0</v>
      </c>
      <c r="J26" s="259">
        <v>1847</v>
      </c>
      <c r="K26" s="258">
        <v>0</v>
      </c>
      <c r="L26" s="258">
        <v>0</v>
      </c>
      <c r="M26" s="258">
        <v>90.56</v>
      </c>
      <c r="N26" s="258">
        <v>0</v>
      </c>
      <c r="O26" s="258">
        <v>0</v>
      </c>
      <c r="P26" s="258">
        <v>0</v>
      </c>
      <c r="Q26" s="258">
        <v>0</v>
      </c>
      <c r="R26" s="259">
        <v>856.15</v>
      </c>
      <c r="S26" s="259">
        <v>0</v>
      </c>
      <c r="T26" s="260">
        <v>521.48</v>
      </c>
      <c r="U26" s="260">
        <v>0</v>
      </c>
      <c r="V26" s="627">
        <v>56.2</v>
      </c>
      <c r="W26" s="260">
        <v>82.24</v>
      </c>
      <c r="X26" s="261">
        <f t="shared" si="0"/>
        <v>3453.6299999999997</v>
      </c>
      <c r="AC26" s="293" t="b">
        <f t="shared" si="1"/>
        <v>0</v>
      </c>
      <c r="AD26" s="369" t="s">
        <v>716</v>
      </c>
    </row>
    <row r="27" spans="1:30" x14ac:dyDescent="0.25">
      <c r="A27" s="255" t="s">
        <v>84</v>
      </c>
      <c r="B27" s="255">
        <v>1</v>
      </c>
      <c r="C27" s="255">
        <v>476</v>
      </c>
      <c r="E27" s="292" t="s">
        <v>788</v>
      </c>
      <c r="F27" s="257">
        <v>0</v>
      </c>
      <c r="G27" s="257">
        <v>0</v>
      </c>
      <c r="H27" s="257">
        <v>0</v>
      </c>
      <c r="I27" s="257">
        <v>0</v>
      </c>
      <c r="J27" s="259">
        <v>1007.54</v>
      </c>
      <c r="K27" s="257">
        <v>0</v>
      </c>
      <c r="L27" s="257">
        <v>0</v>
      </c>
      <c r="M27" s="258">
        <v>0</v>
      </c>
      <c r="N27" s="257">
        <v>0</v>
      </c>
      <c r="O27" s="257">
        <v>0</v>
      </c>
      <c r="P27" s="257">
        <v>0</v>
      </c>
      <c r="Q27" s="257">
        <v>0</v>
      </c>
      <c r="R27" s="257">
        <v>856.15</v>
      </c>
      <c r="S27" s="258">
        <v>0</v>
      </c>
      <c r="T27" s="260">
        <v>521.48</v>
      </c>
      <c r="U27" s="260">
        <v>0</v>
      </c>
      <c r="V27" s="627">
        <v>56.2</v>
      </c>
      <c r="W27" s="260">
        <v>0</v>
      </c>
      <c r="X27" s="261">
        <f t="shared" si="0"/>
        <v>2441.37</v>
      </c>
      <c r="Y27" s="263"/>
      <c r="AC27" s="293" t="b">
        <f t="shared" si="1"/>
        <v>0</v>
      </c>
      <c r="AD27" s="369" t="s">
        <v>790</v>
      </c>
    </row>
    <row r="28" spans="1:30" x14ac:dyDescent="0.25">
      <c r="A28" s="255" t="s">
        <v>86</v>
      </c>
      <c r="B28" s="255">
        <v>1</v>
      </c>
      <c r="C28" s="255">
        <v>505</v>
      </c>
      <c r="E28" s="292" t="s">
        <v>1109</v>
      </c>
      <c r="F28" s="257">
        <v>0</v>
      </c>
      <c r="G28" s="258">
        <v>1518</v>
      </c>
      <c r="H28" s="258">
        <v>0</v>
      </c>
      <c r="I28" s="258">
        <v>0</v>
      </c>
      <c r="J28" s="259">
        <v>0</v>
      </c>
      <c r="K28" s="258">
        <v>0</v>
      </c>
      <c r="L28" s="258">
        <v>0</v>
      </c>
      <c r="M28" s="258">
        <v>0</v>
      </c>
      <c r="N28" s="258">
        <v>0</v>
      </c>
      <c r="O28" s="258">
        <v>0</v>
      </c>
      <c r="P28" s="258">
        <v>0</v>
      </c>
      <c r="Q28" s="258">
        <v>0</v>
      </c>
      <c r="R28" s="259">
        <v>812.47</v>
      </c>
      <c r="S28" s="259">
        <v>0</v>
      </c>
      <c r="T28" s="260">
        <v>494.88</v>
      </c>
      <c r="U28" s="260">
        <v>0</v>
      </c>
      <c r="V28" s="627">
        <v>72.55</v>
      </c>
      <c r="W28" s="260">
        <v>205.6</v>
      </c>
      <c r="X28" s="261">
        <f t="shared" si="0"/>
        <v>3103.5000000000005</v>
      </c>
      <c r="AC28" s="293" t="b">
        <f t="shared" si="1"/>
        <v>1</v>
      </c>
      <c r="AD28" s="201" t="s">
        <v>1109</v>
      </c>
    </row>
    <row r="29" spans="1:30" x14ac:dyDescent="0.25">
      <c r="A29" s="255" t="s">
        <v>84</v>
      </c>
      <c r="B29" s="255">
        <v>1</v>
      </c>
      <c r="C29" s="255">
        <v>23</v>
      </c>
      <c r="D29" s="255" t="s">
        <v>549</v>
      </c>
      <c r="E29" s="292" t="s">
        <v>17</v>
      </c>
      <c r="F29" s="257">
        <v>0</v>
      </c>
      <c r="G29" s="258">
        <v>0</v>
      </c>
      <c r="H29" s="258">
        <v>0</v>
      </c>
      <c r="I29" s="258">
        <v>0</v>
      </c>
      <c r="J29" s="259">
        <v>1080.99</v>
      </c>
      <c r="K29" s="258">
        <v>0</v>
      </c>
      <c r="L29" s="258">
        <v>0</v>
      </c>
      <c r="M29" s="258">
        <v>0</v>
      </c>
      <c r="N29" s="258">
        <v>0</v>
      </c>
      <c r="O29" s="258">
        <v>0</v>
      </c>
      <c r="P29" s="258">
        <v>0</v>
      </c>
      <c r="Q29" s="258">
        <v>0</v>
      </c>
      <c r="R29" s="259">
        <v>1059.9100000000001</v>
      </c>
      <c r="S29" s="259">
        <v>0</v>
      </c>
      <c r="T29" s="260">
        <v>247.44</v>
      </c>
      <c r="U29" s="260">
        <v>0</v>
      </c>
      <c r="V29" s="627">
        <v>67.760000000000005</v>
      </c>
      <c r="W29" s="260">
        <v>82.24</v>
      </c>
      <c r="X29" s="261">
        <f t="shared" si="0"/>
        <v>2538.34</v>
      </c>
      <c r="Y29" s="263"/>
      <c r="AC29" s="293" t="b">
        <f t="shared" si="1"/>
        <v>0</v>
      </c>
      <c r="AD29" s="399" t="s">
        <v>426</v>
      </c>
    </row>
    <row r="30" spans="1:30" x14ac:dyDescent="0.25">
      <c r="A30" s="255" t="s">
        <v>84</v>
      </c>
      <c r="B30" s="255">
        <v>1</v>
      </c>
      <c r="C30" s="255">
        <v>40</v>
      </c>
      <c r="E30" s="292" t="s">
        <v>578</v>
      </c>
      <c r="F30" s="257">
        <v>0</v>
      </c>
      <c r="G30" s="258">
        <v>0</v>
      </c>
      <c r="H30" s="258">
        <v>0</v>
      </c>
      <c r="I30" s="258">
        <v>0</v>
      </c>
      <c r="J30" s="259">
        <v>0</v>
      </c>
      <c r="K30" s="258">
        <v>0</v>
      </c>
      <c r="L30" s="258">
        <v>0</v>
      </c>
      <c r="M30" s="258">
        <v>0</v>
      </c>
      <c r="N30" s="258">
        <v>0</v>
      </c>
      <c r="O30" s="258">
        <v>0</v>
      </c>
      <c r="P30" s="258">
        <v>0</v>
      </c>
      <c r="Q30" s="258">
        <v>0</v>
      </c>
      <c r="R30" s="259">
        <v>406.24</v>
      </c>
      <c r="S30" s="258">
        <v>0</v>
      </c>
      <c r="T30" s="260">
        <v>901.11</v>
      </c>
      <c r="U30" s="260">
        <v>0</v>
      </c>
      <c r="V30" s="627">
        <v>67.760000000000005</v>
      </c>
      <c r="W30" s="260">
        <v>0</v>
      </c>
      <c r="X30" s="261">
        <f t="shared" si="0"/>
        <v>1375.11</v>
      </c>
      <c r="AC30" s="293" t="b">
        <f t="shared" si="1"/>
        <v>0</v>
      </c>
      <c r="AD30" s="399" t="s">
        <v>30</v>
      </c>
    </row>
    <row r="31" spans="1:30" x14ac:dyDescent="0.25">
      <c r="A31" s="255" t="s">
        <v>84</v>
      </c>
      <c r="B31" s="255">
        <v>1</v>
      </c>
      <c r="C31" s="255">
        <v>481</v>
      </c>
      <c r="D31" s="255" t="s">
        <v>549</v>
      </c>
      <c r="E31" s="292" t="s">
        <v>803</v>
      </c>
      <c r="F31" s="257">
        <v>0</v>
      </c>
      <c r="G31" s="258">
        <v>0</v>
      </c>
      <c r="H31" s="258">
        <v>0</v>
      </c>
      <c r="I31" s="258">
        <v>0</v>
      </c>
      <c r="J31" s="259">
        <v>1525.39</v>
      </c>
      <c r="K31" s="258">
        <v>0</v>
      </c>
      <c r="L31" s="258">
        <v>0</v>
      </c>
      <c r="M31" s="258">
        <v>0</v>
      </c>
      <c r="N31" s="258">
        <v>0</v>
      </c>
      <c r="O31" s="258">
        <v>0</v>
      </c>
      <c r="P31" s="258">
        <v>0</v>
      </c>
      <c r="Q31" s="258">
        <v>0</v>
      </c>
      <c r="R31" s="259">
        <v>642.12</v>
      </c>
      <c r="S31" s="258">
        <v>0</v>
      </c>
      <c r="T31" s="260">
        <v>735.51</v>
      </c>
      <c r="U31" s="260">
        <v>0</v>
      </c>
      <c r="V31" s="627">
        <v>56.2</v>
      </c>
      <c r="W31" s="260">
        <v>0</v>
      </c>
      <c r="X31" s="261">
        <f t="shared" si="0"/>
        <v>2959.2200000000003</v>
      </c>
      <c r="AC31" s="293" t="b">
        <f t="shared" si="1"/>
        <v>1</v>
      </c>
      <c r="AD31" s="369" t="s">
        <v>803</v>
      </c>
    </row>
    <row r="32" spans="1:30" x14ac:dyDescent="0.25">
      <c r="A32" s="255" t="s">
        <v>84</v>
      </c>
      <c r="B32" s="255">
        <v>1</v>
      </c>
      <c r="C32" s="255">
        <v>313</v>
      </c>
      <c r="E32" s="292" t="s">
        <v>297</v>
      </c>
      <c r="F32" s="257">
        <v>0</v>
      </c>
      <c r="G32" s="258">
        <v>0</v>
      </c>
      <c r="H32" s="258">
        <v>0</v>
      </c>
      <c r="I32" s="258">
        <v>0</v>
      </c>
      <c r="J32" s="259">
        <v>0</v>
      </c>
      <c r="K32" s="258">
        <v>0</v>
      </c>
      <c r="L32" s="258">
        <v>0</v>
      </c>
      <c r="M32" s="258">
        <v>0</v>
      </c>
      <c r="N32" s="258">
        <v>0</v>
      </c>
      <c r="O32" s="258">
        <v>0</v>
      </c>
      <c r="P32" s="258">
        <v>0</v>
      </c>
      <c r="Q32" s="258">
        <v>0</v>
      </c>
      <c r="R32" s="259">
        <v>1166.77</v>
      </c>
      <c r="S32" s="258">
        <v>0</v>
      </c>
      <c r="T32" s="260">
        <v>0</v>
      </c>
      <c r="U32" s="260">
        <v>0</v>
      </c>
      <c r="V32" s="627">
        <v>0</v>
      </c>
      <c r="W32" s="260">
        <v>0</v>
      </c>
      <c r="X32" s="261">
        <f t="shared" si="0"/>
        <v>1166.77</v>
      </c>
      <c r="AC32" s="293" t="b">
        <f t="shared" si="1"/>
        <v>1</v>
      </c>
      <c r="AD32" s="399" t="s">
        <v>297</v>
      </c>
    </row>
    <row r="33" spans="1:30" x14ac:dyDescent="0.25">
      <c r="A33" s="255" t="s">
        <v>84</v>
      </c>
      <c r="B33" s="255">
        <v>1</v>
      </c>
      <c r="C33" s="255">
        <v>149</v>
      </c>
      <c r="D33" s="255" t="s">
        <v>549</v>
      </c>
      <c r="E33" s="292" t="s">
        <v>605</v>
      </c>
      <c r="F33" s="257">
        <v>254.79</v>
      </c>
      <c r="G33" s="258">
        <v>0</v>
      </c>
      <c r="H33" s="258">
        <v>0</v>
      </c>
      <c r="I33" s="258">
        <v>0</v>
      </c>
      <c r="J33" s="259">
        <v>0</v>
      </c>
      <c r="K33" s="258">
        <v>0</v>
      </c>
      <c r="L33" s="258">
        <v>0</v>
      </c>
      <c r="M33" s="258">
        <v>166.38</v>
      </c>
      <c r="N33" s="258">
        <v>4554</v>
      </c>
      <c r="O33" s="258">
        <v>0</v>
      </c>
      <c r="P33" s="258">
        <v>0</v>
      </c>
      <c r="Q33" s="258">
        <v>0</v>
      </c>
      <c r="R33" s="259">
        <v>648.66999999999996</v>
      </c>
      <c r="S33" s="259">
        <v>0</v>
      </c>
      <c r="T33" s="260">
        <v>743.02</v>
      </c>
      <c r="U33" s="260">
        <v>0</v>
      </c>
      <c r="V33" s="627">
        <v>48.6</v>
      </c>
      <c r="W33" s="260">
        <v>123.36</v>
      </c>
      <c r="X33" s="261">
        <f t="shared" si="0"/>
        <v>6538.8200000000006</v>
      </c>
      <c r="AC33" s="293" t="b">
        <f t="shared" si="1"/>
        <v>0</v>
      </c>
      <c r="AD33" s="399" t="s">
        <v>422</v>
      </c>
    </row>
    <row r="34" spans="1:30" x14ac:dyDescent="0.25">
      <c r="A34" s="255" t="s">
        <v>84</v>
      </c>
      <c r="B34" s="255">
        <v>1</v>
      </c>
      <c r="C34" s="255">
        <v>168</v>
      </c>
      <c r="E34" s="292" t="s">
        <v>611</v>
      </c>
      <c r="F34" s="257">
        <v>0</v>
      </c>
      <c r="G34" s="258">
        <v>0</v>
      </c>
      <c r="H34" s="258">
        <v>0</v>
      </c>
      <c r="I34" s="258">
        <v>0</v>
      </c>
      <c r="J34" s="259">
        <v>627.95000000000005</v>
      </c>
      <c r="K34" s="258">
        <v>0</v>
      </c>
      <c r="L34" s="258">
        <v>0</v>
      </c>
      <c r="M34" s="258">
        <v>107.64</v>
      </c>
      <c r="N34" s="258">
        <v>0</v>
      </c>
      <c r="O34" s="258">
        <v>0</v>
      </c>
      <c r="P34" s="258">
        <v>0</v>
      </c>
      <c r="Q34" s="258">
        <v>0</v>
      </c>
      <c r="R34" s="259">
        <v>864.89</v>
      </c>
      <c r="S34" s="258">
        <v>0</v>
      </c>
      <c r="T34" s="260">
        <v>526.79999999999995</v>
      </c>
      <c r="U34" s="260">
        <v>0</v>
      </c>
      <c r="V34" s="627">
        <v>48.6</v>
      </c>
      <c r="W34" s="260">
        <v>0</v>
      </c>
      <c r="X34" s="261">
        <f t="shared" ref="X34:X65" si="2">SUM(F34:W34)</f>
        <v>2175.8799999999997</v>
      </c>
      <c r="AC34" s="293" t="b">
        <f t="shared" si="1"/>
        <v>0</v>
      </c>
      <c r="AD34" s="399" t="s">
        <v>66</v>
      </c>
    </row>
    <row r="35" spans="1:30" x14ac:dyDescent="0.25">
      <c r="A35" s="255" t="s">
        <v>84</v>
      </c>
      <c r="B35" s="255">
        <v>1</v>
      </c>
      <c r="C35" s="255">
        <v>469</v>
      </c>
      <c r="D35" s="255" t="s">
        <v>549</v>
      </c>
      <c r="E35" s="292" t="s">
        <v>778</v>
      </c>
      <c r="F35" s="257">
        <v>0</v>
      </c>
      <c r="G35" s="258">
        <v>0</v>
      </c>
      <c r="H35" s="258">
        <v>0</v>
      </c>
      <c r="I35" s="258">
        <v>0</v>
      </c>
      <c r="J35" s="259">
        <v>533.86</v>
      </c>
      <c r="K35" s="258">
        <v>0</v>
      </c>
      <c r="L35" s="258">
        <v>0</v>
      </c>
      <c r="M35" s="258">
        <v>0</v>
      </c>
      <c r="N35" s="258">
        <v>0</v>
      </c>
      <c r="O35" s="258">
        <v>0</v>
      </c>
      <c r="P35" s="258">
        <v>0</v>
      </c>
      <c r="Q35" s="258">
        <v>0</v>
      </c>
      <c r="R35" s="258">
        <v>655.22</v>
      </c>
      <c r="S35" s="258">
        <v>0</v>
      </c>
      <c r="T35" s="260">
        <v>750.52</v>
      </c>
      <c r="U35" s="260">
        <v>0</v>
      </c>
      <c r="V35" s="627">
        <v>26.8</v>
      </c>
      <c r="W35" s="260">
        <v>82.24</v>
      </c>
      <c r="X35" s="261">
        <f t="shared" si="2"/>
        <v>2048.64</v>
      </c>
      <c r="AC35" s="293" t="b">
        <f t="shared" si="1"/>
        <v>1</v>
      </c>
      <c r="AD35" s="218" t="s">
        <v>778</v>
      </c>
    </row>
    <row r="36" spans="1:30" x14ac:dyDescent="0.25">
      <c r="A36" s="255" t="s">
        <v>84</v>
      </c>
      <c r="B36" s="255">
        <v>1</v>
      </c>
      <c r="C36" s="255">
        <v>468</v>
      </c>
      <c r="E36" s="292" t="s">
        <v>777</v>
      </c>
      <c r="F36" s="257">
        <v>0</v>
      </c>
      <c r="G36" s="258">
        <v>0</v>
      </c>
      <c r="H36" s="258">
        <v>0</v>
      </c>
      <c r="I36" s="258">
        <v>0</v>
      </c>
      <c r="J36" s="259">
        <v>437.33</v>
      </c>
      <c r="K36" s="258">
        <v>0</v>
      </c>
      <c r="L36" s="258">
        <v>0</v>
      </c>
      <c r="M36" s="258">
        <v>0</v>
      </c>
      <c r="N36" s="258">
        <v>0</v>
      </c>
      <c r="O36" s="258">
        <v>0</v>
      </c>
      <c r="P36" s="258">
        <v>0</v>
      </c>
      <c r="Q36" s="258">
        <v>0</v>
      </c>
      <c r="R36" s="259">
        <v>428.08</v>
      </c>
      <c r="S36" s="258">
        <v>0</v>
      </c>
      <c r="T36" s="260">
        <v>949.56</v>
      </c>
      <c r="U36" s="260">
        <v>0</v>
      </c>
      <c r="V36" s="627">
        <v>56.2</v>
      </c>
      <c r="W36" s="260">
        <v>82.24</v>
      </c>
      <c r="X36" s="261">
        <f t="shared" si="2"/>
        <v>1953.4099999999999</v>
      </c>
      <c r="AC36" s="293" t="b">
        <f t="shared" si="1"/>
        <v>1</v>
      </c>
      <c r="AD36" s="218" t="s">
        <v>777</v>
      </c>
    </row>
    <row r="37" spans="1:30" x14ac:dyDescent="0.25">
      <c r="A37" s="255" t="s">
        <v>84</v>
      </c>
      <c r="B37" s="255">
        <v>1</v>
      </c>
      <c r="C37" s="255">
        <v>16</v>
      </c>
      <c r="D37" s="255" t="s">
        <v>549</v>
      </c>
      <c r="E37" s="292" t="s">
        <v>560</v>
      </c>
      <c r="F37" s="257">
        <v>0</v>
      </c>
      <c r="G37" s="258">
        <v>0</v>
      </c>
      <c r="H37" s="258">
        <v>0</v>
      </c>
      <c r="I37" s="258">
        <v>0</v>
      </c>
      <c r="J37" s="259">
        <v>1825.55</v>
      </c>
      <c r="K37" s="258">
        <v>0</v>
      </c>
      <c r="L37" s="258">
        <v>0</v>
      </c>
      <c r="M37" s="258">
        <v>0</v>
      </c>
      <c r="N37" s="258">
        <v>0</v>
      </c>
      <c r="O37" s="258">
        <v>0</v>
      </c>
      <c r="P37" s="258">
        <v>0</v>
      </c>
      <c r="Q37" s="258">
        <v>0</v>
      </c>
      <c r="R37" s="259">
        <v>218.4</v>
      </c>
      <c r="S37" s="259">
        <v>0</v>
      </c>
      <c r="T37" s="260">
        <v>1187.3399999999999</v>
      </c>
      <c r="U37" s="260">
        <v>0</v>
      </c>
      <c r="V37" s="627">
        <v>41.57</v>
      </c>
      <c r="W37" s="260">
        <v>41.12</v>
      </c>
      <c r="X37" s="261">
        <f t="shared" si="2"/>
        <v>3313.98</v>
      </c>
      <c r="AC37" s="293" t="b">
        <f t="shared" si="1"/>
        <v>0</v>
      </c>
      <c r="AD37" s="399" t="s">
        <v>11</v>
      </c>
    </row>
    <row r="38" spans="1:30" x14ac:dyDescent="0.25">
      <c r="A38" s="255" t="s">
        <v>84</v>
      </c>
      <c r="B38" s="255">
        <v>1</v>
      </c>
      <c r="C38" s="255">
        <v>473</v>
      </c>
      <c r="E38" s="292" t="s">
        <v>787</v>
      </c>
      <c r="F38" s="259">
        <v>0</v>
      </c>
      <c r="G38" s="258">
        <v>0</v>
      </c>
      <c r="H38" s="259">
        <v>0</v>
      </c>
      <c r="I38" s="258">
        <v>0</v>
      </c>
      <c r="J38" s="259">
        <v>1049.3800000000001</v>
      </c>
      <c r="K38" s="259">
        <v>0</v>
      </c>
      <c r="L38" s="259">
        <v>0</v>
      </c>
      <c r="M38" s="258">
        <v>0</v>
      </c>
      <c r="N38" s="259">
        <v>0</v>
      </c>
      <c r="O38" s="259">
        <v>0</v>
      </c>
      <c r="P38" s="259">
        <v>0</v>
      </c>
      <c r="Q38" s="259">
        <v>0</v>
      </c>
      <c r="R38" s="259">
        <v>428.08</v>
      </c>
      <c r="S38" s="258">
        <v>0</v>
      </c>
      <c r="T38" s="260">
        <v>949.56</v>
      </c>
      <c r="U38" s="260">
        <v>0</v>
      </c>
      <c r="V38" s="627">
        <v>56.2</v>
      </c>
      <c r="W38" s="260">
        <v>205.6</v>
      </c>
      <c r="X38" s="261">
        <f t="shared" si="2"/>
        <v>2688.8199999999997</v>
      </c>
      <c r="AC38" s="293" t="b">
        <f t="shared" si="1"/>
        <v>1</v>
      </c>
      <c r="AD38" s="369" t="s">
        <v>787</v>
      </c>
    </row>
    <row r="39" spans="1:30" x14ac:dyDescent="0.25">
      <c r="A39" s="255" t="s">
        <v>84</v>
      </c>
      <c r="B39" s="255">
        <v>1</v>
      </c>
      <c r="C39" s="255">
        <v>351</v>
      </c>
      <c r="E39" s="292" t="s">
        <v>375</v>
      </c>
      <c r="F39" s="257">
        <v>0</v>
      </c>
      <c r="G39" s="258">
        <v>0</v>
      </c>
      <c r="H39" s="258">
        <v>0</v>
      </c>
      <c r="I39" s="258">
        <v>0</v>
      </c>
      <c r="J39" s="259">
        <v>1422.53</v>
      </c>
      <c r="K39" s="258">
        <v>0</v>
      </c>
      <c r="L39" s="258">
        <v>0</v>
      </c>
      <c r="M39" s="258">
        <v>243.84</v>
      </c>
      <c r="N39" s="258">
        <v>0</v>
      </c>
      <c r="O39" s="258">
        <v>0</v>
      </c>
      <c r="P39" s="258">
        <v>0</v>
      </c>
      <c r="Q39" s="258">
        <v>0</v>
      </c>
      <c r="R39" s="259">
        <v>725.11</v>
      </c>
      <c r="S39" s="258">
        <v>0</v>
      </c>
      <c r="T39" s="260">
        <v>441.66</v>
      </c>
      <c r="U39" s="260">
        <v>0</v>
      </c>
      <c r="V39" s="627">
        <v>117.05</v>
      </c>
      <c r="W39" s="260">
        <v>0</v>
      </c>
      <c r="X39" s="261">
        <f t="shared" si="2"/>
        <v>2950.19</v>
      </c>
      <c r="AC39" s="293" t="b">
        <f t="shared" si="1"/>
        <v>1</v>
      </c>
      <c r="AD39" s="399" t="s">
        <v>375</v>
      </c>
    </row>
    <row r="40" spans="1:30" x14ac:dyDescent="0.25">
      <c r="A40" s="255" t="s">
        <v>84</v>
      </c>
      <c r="B40" s="255">
        <v>1</v>
      </c>
      <c r="C40" s="255">
        <v>465</v>
      </c>
      <c r="E40" s="294" t="s">
        <v>750</v>
      </c>
      <c r="F40" s="257">
        <v>0</v>
      </c>
      <c r="G40" s="258">
        <v>0</v>
      </c>
      <c r="H40" s="258">
        <v>0</v>
      </c>
      <c r="I40" s="258">
        <v>0</v>
      </c>
      <c r="J40" s="259">
        <v>2102.84</v>
      </c>
      <c r="K40" s="258">
        <v>0</v>
      </c>
      <c r="L40" s="258">
        <v>0</v>
      </c>
      <c r="M40" s="258">
        <v>360.42</v>
      </c>
      <c r="N40" s="258">
        <v>0</v>
      </c>
      <c r="O40" s="258">
        <v>0</v>
      </c>
      <c r="P40" s="258">
        <v>0</v>
      </c>
      <c r="Q40" s="258">
        <v>0</v>
      </c>
      <c r="R40" s="259">
        <v>856.15</v>
      </c>
      <c r="S40" s="258">
        <v>0</v>
      </c>
      <c r="T40" s="260">
        <v>521.48</v>
      </c>
      <c r="U40" s="260">
        <v>0</v>
      </c>
      <c r="V40" s="627">
        <v>56.2</v>
      </c>
      <c r="W40" s="260">
        <v>164.48</v>
      </c>
      <c r="X40" s="261">
        <f t="shared" si="2"/>
        <v>4061.57</v>
      </c>
      <c r="AC40" s="293" t="b">
        <f t="shared" si="1"/>
        <v>1</v>
      </c>
      <c r="AD40" s="218" t="s">
        <v>750</v>
      </c>
    </row>
    <row r="41" spans="1:30" x14ac:dyDescent="0.25">
      <c r="A41" s="255" t="s">
        <v>84</v>
      </c>
      <c r="B41" s="255">
        <v>1</v>
      </c>
      <c r="C41" s="255">
        <v>499</v>
      </c>
      <c r="E41" s="294" t="s">
        <v>482</v>
      </c>
      <c r="F41" s="257">
        <v>0</v>
      </c>
      <c r="G41" s="258">
        <v>0</v>
      </c>
      <c r="H41" s="258">
        <v>0</v>
      </c>
      <c r="I41" s="258">
        <v>0</v>
      </c>
      <c r="J41" s="259">
        <v>428.8</v>
      </c>
      <c r="K41" s="258">
        <v>0</v>
      </c>
      <c r="L41" s="258">
        <v>0</v>
      </c>
      <c r="M41" s="258">
        <v>0</v>
      </c>
      <c r="N41" s="258">
        <v>0</v>
      </c>
      <c r="O41" s="258">
        <v>0</v>
      </c>
      <c r="P41" s="258">
        <v>0</v>
      </c>
      <c r="Q41" s="258">
        <v>0</v>
      </c>
      <c r="R41" s="259">
        <v>1059.9100000000001</v>
      </c>
      <c r="S41" s="258">
        <v>0</v>
      </c>
      <c r="T41" s="260">
        <v>247.44</v>
      </c>
      <c r="U41" s="260">
        <v>0</v>
      </c>
      <c r="V41" s="627">
        <v>72.55</v>
      </c>
      <c r="W41" s="260">
        <v>123.36</v>
      </c>
      <c r="X41" s="261">
        <f t="shared" si="2"/>
        <v>1932.06</v>
      </c>
      <c r="AC41" s="293" t="b">
        <f t="shared" si="1"/>
        <v>1</v>
      </c>
      <c r="AD41" s="369" t="s">
        <v>482</v>
      </c>
    </row>
    <row r="42" spans="1:30" x14ac:dyDescent="0.25">
      <c r="A42" s="255" t="s">
        <v>86</v>
      </c>
      <c r="B42" s="255">
        <v>1</v>
      </c>
      <c r="C42" s="255">
        <v>89</v>
      </c>
      <c r="E42" s="292" t="s">
        <v>597</v>
      </c>
      <c r="F42" s="257">
        <v>0</v>
      </c>
      <c r="G42" s="258">
        <v>0</v>
      </c>
      <c r="H42" s="258">
        <v>0</v>
      </c>
      <c r="I42" s="258">
        <v>0</v>
      </c>
      <c r="J42" s="259">
        <v>1679.44</v>
      </c>
      <c r="K42" s="258">
        <v>0</v>
      </c>
      <c r="L42" s="258">
        <v>0</v>
      </c>
      <c r="M42" s="258">
        <v>0</v>
      </c>
      <c r="N42" s="258">
        <v>0</v>
      </c>
      <c r="O42" s="258">
        <v>0</v>
      </c>
      <c r="P42" s="258">
        <v>0</v>
      </c>
      <c r="Q42" s="258">
        <v>0</v>
      </c>
      <c r="R42" s="259">
        <v>812.47</v>
      </c>
      <c r="S42" s="258">
        <v>0</v>
      </c>
      <c r="T42" s="260">
        <v>494.88</v>
      </c>
      <c r="U42" s="260">
        <v>0</v>
      </c>
      <c r="V42" s="627">
        <v>67.760000000000005</v>
      </c>
      <c r="W42" s="260">
        <v>82.24</v>
      </c>
      <c r="X42" s="261">
        <f t="shared" si="2"/>
        <v>3136.79</v>
      </c>
      <c r="AC42" s="293" t="b">
        <f t="shared" si="1"/>
        <v>0</v>
      </c>
      <c r="AD42" s="178" t="s">
        <v>49</v>
      </c>
    </row>
    <row r="43" spans="1:30" x14ac:dyDescent="0.25">
      <c r="A43" s="255" t="s">
        <v>84</v>
      </c>
      <c r="B43" s="255">
        <v>1</v>
      </c>
      <c r="C43" s="255">
        <v>504</v>
      </c>
      <c r="E43" s="294" t="s">
        <v>1104</v>
      </c>
      <c r="F43" s="257">
        <v>0</v>
      </c>
      <c r="G43" s="258">
        <v>0</v>
      </c>
      <c r="H43" s="258">
        <v>0</v>
      </c>
      <c r="I43" s="258">
        <v>0</v>
      </c>
      <c r="J43" s="259">
        <v>1244.69</v>
      </c>
      <c r="K43" s="258">
        <v>0</v>
      </c>
      <c r="L43" s="258">
        <v>0</v>
      </c>
      <c r="M43" s="258">
        <v>213.45</v>
      </c>
      <c r="N43" s="258">
        <v>0</v>
      </c>
      <c r="O43" s="258">
        <v>0</v>
      </c>
      <c r="P43" s="258">
        <v>0</v>
      </c>
      <c r="Q43" s="258">
        <v>0</v>
      </c>
      <c r="R43" s="259">
        <v>768.79</v>
      </c>
      <c r="S43" s="258">
        <v>0</v>
      </c>
      <c r="T43" s="260">
        <v>468.27</v>
      </c>
      <c r="U43" s="260">
        <v>0</v>
      </c>
      <c r="V43" s="627">
        <v>92.7</v>
      </c>
      <c r="W43" s="260">
        <v>82.24</v>
      </c>
      <c r="X43" s="261">
        <f t="shared" si="2"/>
        <v>2870.14</v>
      </c>
      <c r="AC43" s="293" t="b">
        <f t="shared" si="1"/>
        <v>1</v>
      </c>
      <c r="AD43" s="178" t="s">
        <v>1104</v>
      </c>
    </row>
    <row r="44" spans="1:30" x14ac:dyDescent="0.25">
      <c r="A44" s="255" t="s">
        <v>86</v>
      </c>
      <c r="B44" s="255">
        <v>1</v>
      </c>
      <c r="C44" s="255">
        <v>279</v>
      </c>
      <c r="D44" s="255" t="s">
        <v>549</v>
      </c>
      <c r="E44" s="292" t="s">
        <v>165</v>
      </c>
      <c r="F44" s="257">
        <v>0</v>
      </c>
      <c r="G44" s="258">
        <v>0</v>
      </c>
      <c r="H44" s="258">
        <v>0</v>
      </c>
      <c r="I44" s="258">
        <v>0</v>
      </c>
      <c r="J44" s="259">
        <v>1832.64</v>
      </c>
      <c r="K44" s="258">
        <v>0</v>
      </c>
      <c r="L44" s="258">
        <v>0</v>
      </c>
      <c r="M44" s="258">
        <v>0</v>
      </c>
      <c r="N44" s="258">
        <v>0</v>
      </c>
      <c r="O44" s="258">
        <v>0</v>
      </c>
      <c r="P44" s="258">
        <v>0</v>
      </c>
      <c r="Q44" s="258">
        <v>0</v>
      </c>
      <c r="R44" s="259">
        <v>436.81</v>
      </c>
      <c r="S44" s="258">
        <v>0</v>
      </c>
      <c r="T44" s="260">
        <v>968.93</v>
      </c>
      <c r="U44" s="260">
        <v>0</v>
      </c>
      <c r="V44" s="627">
        <v>26.8</v>
      </c>
      <c r="W44" s="260">
        <v>164.48</v>
      </c>
      <c r="X44" s="261">
        <f t="shared" si="2"/>
        <v>3429.6600000000003</v>
      </c>
      <c r="AC44" s="293" t="b">
        <f t="shared" si="1"/>
        <v>1</v>
      </c>
      <c r="AD44" s="399" t="s">
        <v>165</v>
      </c>
    </row>
    <row r="45" spans="1:30" x14ac:dyDescent="0.25">
      <c r="A45" s="255" t="s">
        <v>84</v>
      </c>
      <c r="B45" s="255">
        <v>1</v>
      </c>
      <c r="C45" s="255">
        <v>451</v>
      </c>
      <c r="D45" s="255" t="s">
        <v>549</v>
      </c>
      <c r="E45" s="294" t="s">
        <v>759</v>
      </c>
      <c r="F45" s="257">
        <v>0</v>
      </c>
      <c r="G45" s="258">
        <v>0</v>
      </c>
      <c r="H45" s="258">
        <v>0</v>
      </c>
      <c r="I45" s="258">
        <v>0</v>
      </c>
      <c r="J45" s="259">
        <v>1114.92</v>
      </c>
      <c r="K45" s="258">
        <v>0</v>
      </c>
      <c r="L45" s="258">
        <v>0</v>
      </c>
      <c r="M45" s="258">
        <v>270.24</v>
      </c>
      <c r="N45" s="258">
        <v>4554</v>
      </c>
      <c r="O45" s="258">
        <v>0</v>
      </c>
      <c r="P45" s="258">
        <v>0</v>
      </c>
      <c r="Q45" s="258">
        <v>0</v>
      </c>
      <c r="R45" s="259">
        <v>856.15</v>
      </c>
      <c r="S45" s="259">
        <v>0</v>
      </c>
      <c r="T45" s="260">
        <v>521.48</v>
      </c>
      <c r="U45" s="260">
        <v>0</v>
      </c>
      <c r="V45" s="627">
        <v>56.2</v>
      </c>
      <c r="W45" s="260">
        <v>0</v>
      </c>
      <c r="X45" s="261">
        <f t="shared" si="2"/>
        <v>7372.9899999999989</v>
      </c>
      <c r="AC45" s="293" t="b">
        <f t="shared" si="1"/>
        <v>0</v>
      </c>
      <c r="AD45" s="369" t="s">
        <v>718</v>
      </c>
    </row>
    <row r="46" spans="1:30" x14ac:dyDescent="0.25">
      <c r="A46" s="255" t="s">
        <v>84</v>
      </c>
      <c r="B46" s="255">
        <v>1</v>
      </c>
      <c r="C46" s="255">
        <v>353</v>
      </c>
      <c r="E46" s="292" t="s">
        <v>626</v>
      </c>
      <c r="F46" s="257">
        <v>0</v>
      </c>
      <c r="G46" s="258">
        <v>0</v>
      </c>
      <c r="H46" s="258">
        <v>0</v>
      </c>
      <c r="I46" s="258">
        <v>0</v>
      </c>
      <c r="J46" s="259">
        <v>0</v>
      </c>
      <c r="K46" s="258">
        <v>0</v>
      </c>
      <c r="L46" s="258">
        <v>0</v>
      </c>
      <c r="M46" s="258">
        <v>0</v>
      </c>
      <c r="N46" s="258">
        <v>0</v>
      </c>
      <c r="O46" s="258">
        <v>0</v>
      </c>
      <c r="P46" s="258">
        <v>0</v>
      </c>
      <c r="Q46" s="258">
        <v>0</v>
      </c>
      <c r="R46" s="259">
        <v>406.24</v>
      </c>
      <c r="S46" s="258">
        <v>0</v>
      </c>
      <c r="T46" s="260">
        <v>901.1</v>
      </c>
      <c r="U46" s="260">
        <v>0</v>
      </c>
      <c r="V46" s="627">
        <v>72.55</v>
      </c>
      <c r="W46" s="260">
        <v>205.6</v>
      </c>
      <c r="X46" s="261">
        <f t="shared" si="2"/>
        <v>1585.49</v>
      </c>
      <c r="AC46" s="293" t="b">
        <f t="shared" si="1"/>
        <v>0</v>
      </c>
      <c r="AD46" s="399" t="s">
        <v>379</v>
      </c>
    </row>
    <row r="47" spans="1:30" x14ac:dyDescent="0.25">
      <c r="A47" s="255" t="s">
        <v>84</v>
      </c>
      <c r="B47" s="255">
        <v>1</v>
      </c>
      <c r="C47" s="255">
        <v>450</v>
      </c>
      <c r="D47" s="255" t="s">
        <v>549</v>
      </c>
      <c r="E47" s="292" t="s">
        <v>760</v>
      </c>
      <c r="F47" s="257">
        <v>0</v>
      </c>
      <c r="G47" s="258">
        <v>0</v>
      </c>
      <c r="H47" s="258">
        <v>0</v>
      </c>
      <c r="I47" s="258">
        <v>0</v>
      </c>
      <c r="J47" s="259">
        <v>529.82000000000005</v>
      </c>
      <c r="K47" s="258">
        <v>0</v>
      </c>
      <c r="L47" s="258">
        <v>0</v>
      </c>
      <c r="M47" s="258">
        <v>0</v>
      </c>
      <c r="N47" s="258">
        <v>0</v>
      </c>
      <c r="O47" s="258">
        <v>0</v>
      </c>
      <c r="P47" s="258">
        <v>0</v>
      </c>
      <c r="Q47" s="258">
        <v>0</v>
      </c>
      <c r="R47" s="259">
        <v>856.15</v>
      </c>
      <c r="S47" s="258">
        <v>0</v>
      </c>
      <c r="T47" s="260">
        <v>521.48</v>
      </c>
      <c r="U47" s="260">
        <v>0</v>
      </c>
      <c r="V47" s="627">
        <v>56.2</v>
      </c>
      <c r="W47" s="260">
        <v>0</v>
      </c>
      <c r="X47" s="261">
        <f t="shared" si="2"/>
        <v>1963.65</v>
      </c>
      <c r="AC47" s="293" t="b">
        <f t="shared" si="1"/>
        <v>0</v>
      </c>
      <c r="AD47" s="369" t="s">
        <v>717</v>
      </c>
    </row>
    <row r="48" spans="1:30" x14ac:dyDescent="0.25">
      <c r="A48" s="255" t="s">
        <v>84</v>
      </c>
      <c r="B48" s="255">
        <v>1</v>
      </c>
      <c r="C48" s="255">
        <v>489</v>
      </c>
      <c r="E48" s="294" t="s">
        <v>871</v>
      </c>
      <c r="F48" s="257">
        <v>0</v>
      </c>
      <c r="G48" s="258">
        <v>1518</v>
      </c>
      <c r="H48" s="258">
        <v>0</v>
      </c>
      <c r="I48" s="258">
        <v>0</v>
      </c>
      <c r="J48" s="259">
        <v>0</v>
      </c>
      <c r="K48" s="258">
        <v>0</v>
      </c>
      <c r="L48" s="258">
        <v>0</v>
      </c>
      <c r="M48" s="258">
        <v>70.03</v>
      </c>
      <c r="N48" s="258">
        <v>0</v>
      </c>
      <c r="O48" s="258">
        <v>0</v>
      </c>
      <c r="P48" s="258">
        <v>0</v>
      </c>
      <c r="Q48" s="258">
        <v>0</v>
      </c>
      <c r="R48" s="259">
        <v>0</v>
      </c>
      <c r="S48" s="258">
        <v>0</v>
      </c>
      <c r="T48" s="260">
        <v>1391.69</v>
      </c>
      <c r="U48" s="260">
        <v>0</v>
      </c>
      <c r="V48" s="627">
        <v>46.17</v>
      </c>
      <c r="W48" s="260">
        <v>164.48</v>
      </c>
      <c r="X48" s="261">
        <f t="shared" si="2"/>
        <v>3190.3700000000003</v>
      </c>
      <c r="AC48" s="293" t="b">
        <f t="shared" si="1"/>
        <v>1</v>
      </c>
      <c r="AD48" s="218" t="s">
        <v>871</v>
      </c>
    </row>
    <row r="49" spans="1:30" x14ac:dyDescent="0.25">
      <c r="A49" s="255" t="s">
        <v>84</v>
      </c>
      <c r="B49" s="255">
        <v>1</v>
      </c>
      <c r="C49" s="255">
        <v>355</v>
      </c>
      <c r="E49" s="292" t="s">
        <v>381</v>
      </c>
      <c r="F49" s="257">
        <v>0</v>
      </c>
      <c r="G49" s="258">
        <v>0</v>
      </c>
      <c r="H49" s="258">
        <v>0</v>
      </c>
      <c r="I49" s="258">
        <v>0</v>
      </c>
      <c r="J49" s="259">
        <v>831</v>
      </c>
      <c r="K49" s="258">
        <v>0</v>
      </c>
      <c r="L49" s="258">
        <v>0</v>
      </c>
      <c r="M49" s="258">
        <v>142.44</v>
      </c>
      <c r="N49" s="258">
        <v>0</v>
      </c>
      <c r="O49" s="258">
        <v>0</v>
      </c>
      <c r="P49" s="258">
        <v>0</v>
      </c>
      <c r="Q49" s="258">
        <v>0</v>
      </c>
      <c r="R49" s="259">
        <v>768.79</v>
      </c>
      <c r="S49" s="258">
        <v>0</v>
      </c>
      <c r="T49" s="260">
        <v>468.27</v>
      </c>
      <c r="U49" s="260">
        <v>0</v>
      </c>
      <c r="V49" s="627">
        <v>92.7</v>
      </c>
      <c r="W49" s="260">
        <v>82.24</v>
      </c>
      <c r="X49" s="261">
        <f t="shared" si="2"/>
        <v>2385.4399999999996</v>
      </c>
      <c r="Y49" s="263"/>
      <c r="AC49" s="293" t="b">
        <f t="shared" si="1"/>
        <v>1</v>
      </c>
      <c r="AD49" s="178" t="s">
        <v>381</v>
      </c>
    </row>
    <row r="50" spans="1:30" x14ac:dyDescent="0.25">
      <c r="A50" s="255" t="s">
        <v>84</v>
      </c>
      <c r="B50" s="255">
        <v>1</v>
      </c>
      <c r="C50" s="255">
        <v>361</v>
      </c>
      <c r="E50" s="292" t="s">
        <v>446</v>
      </c>
      <c r="F50" s="257">
        <v>0</v>
      </c>
      <c r="G50" s="258">
        <v>1518</v>
      </c>
      <c r="H50" s="258">
        <v>0</v>
      </c>
      <c r="I50" s="258">
        <v>0</v>
      </c>
      <c r="J50" s="259">
        <v>0</v>
      </c>
      <c r="K50" s="258">
        <v>0</v>
      </c>
      <c r="L50" s="258">
        <v>0</v>
      </c>
      <c r="M50" s="258">
        <v>0</v>
      </c>
      <c r="N50" s="258">
        <v>0</v>
      </c>
      <c r="O50" s="258">
        <v>0</v>
      </c>
      <c r="P50" s="258">
        <v>0</v>
      </c>
      <c r="Q50" s="258">
        <v>0</v>
      </c>
      <c r="R50" s="258">
        <v>768.79</v>
      </c>
      <c r="S50" s="258">
        <v>0</v>
      </c>
      <c r="T50" s="260">
        <v>468.27</v>
      </c>
      <c r="U50" s="260">
        <v>0</v>
      </c>
      <c r="V50" s="627">
        <v>92.7</v>
      </c>
      <c r="W50" s="260">
        <v>41.12</v>
      </c>
      <c r="X50" s="261">
        <f t="shared" si="2"/>
        <v>2888.8799999999997</v>
      </c>
      <c r="AC50" s="293" t="b">
        <f t="shared" si="1"/>
        <v>1</v>
      </c>
      <c r="AD50" s="369" t="s">
        <v>446</v>
      </c>
    </row>
    <row r="51" spans="1:30" x14ac:dyDescent="0.25">
      <c r="A51" s="255" t="s">
        <v>86</v>
      </c>
      <c r="B51" s="255">
        <v>1</v>
      </c>
      <c r="C51" s="255">
        <v>76</v>
      </c>
      <c r="E51" s="292" t="s">
        <v>588</v>
      </c>
      <c r="F51" s="257">
        <v>0</v>
      </c>
      <c r="G51" s="258">
        <v>0</v>
      </c>
      <c r="H51" s="258">
        <v>0</v>
      </c>
      <c r="I51" s="258">
        <v>0</v>
      </c>
      <c r="J51" s="259">
        <v>947.85</v>
      </c>
      <c r="K51" s="258">
        <v>0</v>
      </c>
      <c r="L51" s="258">
        <v>0</v>
      </c>
      <c r="M51" s="258">
        <v>290.62</v>
      </c>
      <c r="N51" s="258">
        <v>0</v>
      </c>
      <c r="O51" s="258">
        <v>0</v>
      </c>
      <c r="P51" s="258">
        <v>0</v>
      </c>
      <c r="Q51" s="258">
        <v>0</v>
      </c>
      <c r="R51" s="259">
        <v>362.56</v>
      </c>
      <c r="S51" s="258">
        <v>0</v>
      </c>
      <c r="T51" s="260">
        <v>804.22</v>
      </c>
      <c r="U51" s="260">
        <v>0</v>
      </c>
      <c r="V51" s="627">
        <v>117.05</v>
      </c>
      <c r="W51" s="260">
        <v>0</v>
      </c>
      <c r="X51" s="261">
        <f t="shared" si="2"/>
        <v>2522.3000000000002</v>
      </c>
      <c r="AC51" s="293" t="b">
        <f t="shared" si="1"/>
        <v>0</v>
      </c>
      <c r="AD51" s="399" t="s">
        <v>40</v>
      </c>
    </row>
    <row r="52" spans="1:30" x14ac:dyDescent="0.25">
      <c r="A52" s="255" t="s">
        <v>84</v>
      </c>
      <c r="B52" s="255">
        <v>1</v>
      </c>
      <c r="C52" s="255">
        <v>503</v>
      </c>
      <c r="E52" s="292" t="s">
        <v>1105</v>
      </c>
      <c r="F52" s="257">
        <v>0</v>
      </c>
      <c r="G52" s="258">
        <v>0</v>
      </c>
      <c r="H52" s="258">
        <v>0</v>
      </c>
      <c r="I52" s="258">
        <v>0</v>
      </c>
      <c r="J52" s="259">
        <v>0</v>
      </c>
      <c r="K52" s="258">
        <v>0</v>
      </c>
      <c r="L52" s="258">
        <v>0</v>
      </c>
      <c r="M52" s="258">
        <v>0</v>
      </c>
      <c r="N52" s="258">
        <v>0</v>
      </c>
      <c r="O52" s="258">
        <v>0</v>
      </c>
      <c r="P52" s="258">
        <v>0</v>
      </c>
      <c r="Q52" s="258">
        <v>0</v>
      </c>
      <c r="R52" s="258">
        <v>725.11</v>
      </c>
      <c r="S52" s="258">
        <v>0</v>
      </c>
      <c r="T52" s="260">
        <v>441.66</v>
      </c>
      <c r="U52" s="260">
        <v>0</v>
      </c>
      <c r="V52" s="627">
        <v>117.05</v>
      </c>
      <c r="W52" s="260">
        <v>0</v>
      </c>
      <c r="X52" s="261">
        <f t="shared" si="2"/>
        <v>1283.82</v>
      </c>
      <c r="AC52" s="293" t="b">
        <f t="shared" si="1"/>
        <v>1</v>
      </c>
      <c r="AD52" s="178" t="s">
        <v>1105</v>
      </c>
    </row>
    <row r="53" spans="1:30" x14ac:dyDescent="0.25">
      <c r="A53" s="255" t="s">
        <v>84</v>
      </c>
      <c r="B53" s="255">
        <v>1</v>
      </c>
      <c r="C53" s="255">
        <v>79</v>
      </c>
      <c r="D53" s="255" t="s">
        <v>549</v>
      </c>
      <c r="E53" s="292" t="s">
        <v>589</v>
      </c>
      <c r="F53" s="257">
        <v>0</v>
      </c>
      <c r="G53" s="258">
        <v>0</v>
      </c>
      <c r="H53" s="258">
        <v>0</v>
      </c>
      <c r="I53" s="258">
        <v>0</v>
      </c>
      <c r="J53" s="259">
        <v>3384.24</v>
      </c>
      <c r="K53" s="258">
        <v>0</v>
      </c>
      <c r="L53" s="258">
        <v>0</v>
      </c>
      <c r="M53" s="258">
        <v>0</v>
      </c>
      <c r="N53" s="258">
        <v>0</v>
      </c>
      <c r="O53" s="258">
        <v>0</v>
      </c>
      <c r="P53" s="258">
        <v>0</v>
      </c>
      <c r="Q53" s="258">
        <v>0</v>
      </c>
      <c r="R53" s="259">
        <v>216.22</v>
      </c>
      <c r="S53" s="259">
        <v>0</v>
      </c>
      <c r="T53" s="260">
        <v>1175.47</v>
      </c>
      <c r="U53" s="260">
        <v>0</v>
      </c>
      <c r="V53" s="627">
        <v>50.53</v>
      </c>
      <c r="W53" s="260">
        <v>82.24</v>
      </c>
      <c r="X53" s="261">
        <f t="shared" si="2"/>
        <v>4908.6999999999989</v>
      </c>
      <c r="AC53" s="293" t="b">
        <f t="shared" si="1"/>
        <v>0</v>
      </c>
      <c r="AD53" s="399" t="s">
        <v>41</v>
      </c>
    </row>
    <row r="54" spans="1:30" x14ac:dyDescent="0.25">
      <c r="A54" s="255" t="s">
        <v>86</v>
      </c>
      <c r="B54" s="255">
        <v>1</v>
      </c>
      <c r="C54" s="255">
        <v>152</v>
      </c>
      <c r="E54" s="292" t="s">
        <v>607</v>
      </c>
      <c r="F54" s="257">
        <v>0</v>
      </c>
      <c r="G54" s="258">
        <v>0</v>
      </c>
      <c r="H54" s="258">
        <v>0</v>
      </c>
      <c r="I54" s="258">
        <v>0</v>
      </c>
      <c r="J54" s="259">
        <v>724.56</v>
      </c>
      <c r="K54" s="258">
        <v>0</v>
      </c>
      <c r="L54" s="258">
        <v>0</v>
      </c>
      <c r="M54" s="258">
        <v>129.72</v>
      </c>
      <c r="N54" s="258">
        <v>0</v>
      </c>
      <c r="O54" s="258">
        <v>0</v>
      </c>
      <c r="P54" s="268">
        <v>0</v>
      </c>
      <c r="Q54" s="258">
        <v>0</v>
      </c>
      <c r="R54" s="259">
        <v>218.4</v>
      </c>
      <c r="S54" s="258">
        <v>0</v>
      </c>
      <c r="T54" s="260">
        <v>1187.3399999999999</v>
      </c>
      <c r="U54" s="260">
        <v>0</v>
      </c>
      <c r="V54" s="627">
        <v>26.8</v>
      </c>
      <c r="W54" s="260">
        <v>41.12</v>
      </c>
      <c r="X54" s="261">
        <f t="shared" si="2"/>
        <v>2327.94</v>
      </c>
      <c r="AC54" s="293" t="b">
        <f t="shared" si="1"/>
        <v>0</v>
      </c>
      <c r="AD54" s="399" t="s">
        <v>59</v>
      </c>
    </row>
    <row r="55" spans="1:30" x14ac:dyDescent="0.25">
      <c r="A55" s="255" t="s">
        <v>84</v>
      </c>
      <c r="B55" s="255">
        <v>1</v>
      </c>
      <c r="C55" s="255">
        <v>148</v>
      </c>
      <c r="D55" s="255" t="s">
        <v>549</v>
      </c>
      <c r="E55" s="292" t="s">
        <v>604</v>
      </c>
      <c r="F55" s="257">
        <v>0</v>
      </c>
      <c r="G55" s="258">
        <v>0</v>
      </c>
      <c r="H55" s="258">
        <v>0</v>
      </c>
      <c r="I55" s="258">
        <v>0</v>
      </c>
      <c r="J55" s="259">
        <v>2762.94</v>
      </c>
      <c r="K55" s="258">
        <v>0</v>
      </c>
      <c r="L55" s="258">
        <v>0</v>
      </c>
      <c r="M55" s="258">
        <v>266</v>
      </c>
      <c r="N55" s="258">
        <v>0</v>
      </c>
      <c r="O55" s="258">
        <v>0</v>
      </c>
      <c r="P55" s="258">
        <v>0</v>
      </c>
      <c r="Q55" s="258">
        <v>0</v>
      </c>
      <c r="R55" s="259">
        <v>856.15</v>
      </c>
      <c r="S55" s="259">
        <v>0</v>
      </c>
      <c r="T55" s="260">
        <v>521.48</v>
      </c>
      <c r="U55" s="260">
        <v>0</v>
      </c>
      <c r="V55" s="627">
        <v>53.09</v>
      </c>
      <c r="W55" s="260">
        <v>123.36</v>
      </c>
      <c r="X55" s="261">
        <f t="shared" si="2"/>
        <v>4583.0199999999995</v>
      </c>
      <c r="Y55" s="263"/>
      <c r="AC55" s="293" t="b">
        <f t="shared" si="1"/>
        <v>0</v>
      </c>
      <c r="AD55" s="399" t="s">
        <v>57</v>
      </c>
    </row>
    <row r="56" spans="1:30" x14ac:dyDescent="0.25">
      <c r="A56" s="255" t="s">
        <v>84</v>
      </c>
      <c r="B56" s="255">
        <v>1</v>
      </c>
      <c r="C56" s="255">
        <v>474</v>
      </c>
      <c r="E56" s="292" t="s">
        <v>786</v>
      </c>
      <c r="F56" s="257">
        <v>0</v>
      </c>
      <c r="G56" s="258">
        <v>0</v>
      </c>
      <c r="H56" s="258">
        <v>0</v>
      </c>
      <c r="I56" s="258">
        <v>0</v>
      </c>
      <c r="J56" s="259">
        <v>2909</v>
      </c>
      <c r="K56" s="258">
        <v>0</v>
      </c>
      <c r="L56" s="258">
        <v>0</v>
      </c>
      <c r="M56" s="258">
        <v>0</v>
      </c>
      <c r="N56" s="258">
        <v>0</v>
      </c>
      <c r="O56" s="258">
        <v>0</v>
      </c>
      <c r="P56" s="258">
        <v>0</v>
      </c>
      <c r="Q56" s="258">
        <v>0</v>
      </c>
      <c r="R56" s="258">
        <v>0</v>
      </c>
      <c r="S56" s="259">
        <v>0</v>
      </c>
      <c r="T56" s="260">
        <v>1377.63</v>
      </c>
      <c r="U56" s="260">
        <v>0</v>
      </c>
      <c r="V56" s="627">
        <v>56.2</v>
      </c>
      <c r="W56" s="260">
        <v>0</v>
      </c>
      <c r="X56" s="261">
        <f t="shared" si="2"/>
        <v>4342.83</v>
      </c>
      <c r="Y56" s="263"/>
      <c r="AC56" s="293" t="b">
        <f t="shared" si="1"/>
        <v>1</v>
      </c>
      <c r="AD56" s="369" t="s">
        <v>786</v>
      </c>
    </row>
    <row r="57" spans="1:30" x14ac:dyDescent="0.25">
      <c r="A57" s="255" t="s">
        <v>84</v>
      </c>
      <c r="B57" s="255">
        <v>1</v>
      </c>
      <c r="C57" s="255">
        <v>80</v>
      </c>
      <c r="E57" s="292" t="s">
        <v>590</v>
      </c>
      <c r="F57" s="257">
        <v>0</v>
      </c>
      <c r="G57" s="258">
        <v>0</v>
      </c>
      <c r="H57" s="258">
        <v>0</v>
      </c>
      <c r="I57" s="258">
        <v>0</v>
      </c>
      <c r="J57" s="259">
        <v>4109.54</v>
      </c>
      <c r="K57" s="258">
        <v>0</v>
      </c>
      <c r="L57" s="258">
        <v>0</v>
      </c>
      <c r="M57" s="258">
        <v>704.4</v>
      </c>
      <c r="N57" s="258">
        <v>0</v>
      </c>
      <c r="O57" s="258">
        <v>0</v>
      </c>
      <c r="P57" s="258">
        <v>0</v>
      </c>
      <c r="Q57" s="258">
        <v>0</v>
      </c>
      <c r="R57" s="259">
        <v>216.22</v>
      </c>
      <c r="S57" s="258">
        <v>0</v>
      </c>
      <c r="T57" s="260">
        <v>1175.47</v>
      </c>
      <c r="U57" s="260">
        <v>0</v>
      </c>
      <c r="V57" s="627">
        <v>50.53</v>
      </c>
      <c r="W57" s="260">
        <v>0</v>
      </c>
      <c r="X57" s="261">
        <f t="shared" si="2"/>
        <v>6256.16</v>
      </c>
      <c r="AB57" s="500"/>
      <c r="AC57" s="293" t="b">
        <f t="shared" si="1"/>
        <v>0</v>
      </c>
      <c r="AD57" s="399" t="s">
        <v>42</v>
      </c>
    </row>
    <row r="58" spans="1:30" x14ac:dyDescent="0.25">
      <c r="A58" s="255" t="s">
        <v>86</v>
      </c>
      <c r="B58" s="255">
        <v>1</v>
      </c>
      <c r="C58" s="255">
        <v>214</v>
      </c>
      <c r="D58" s="255" t="s">
        <v>549</v>
      </c>
      <c r="E58" s="292" t="s">
        <v>620</v>
      </c>
      <c r="F58" s="257">
        <v>0</v>
      </c>
      <c r="G58" s="258">
        <v>0</v>
      </c>
      <c r="H58" s="258">
        <v>0</v>
      </c>
      <c r="I58" s="258">
        <v>0</v>
      </c>
      <c r="J58" s="259">
        <v>2011.03</v>
      </c>
      <c r="K58" s="258">
        <v>0</v>
      </c>
      <c r="L58" s="258">
        <v>0</v>
      </c>
      <c r="M58" s="258">
        <v>0</v>
      </c>
      <c r="N58" s="258">
        <v>0</v>
      </c>
      <c r="O58" s="258">
        <v>0</v>
      </c>
      <c r="P58" s="258">
        <v>0</v>
      </c>
      <c r="Q58" s="258">
        <v>0</v>
      </c>
      <c r="R58" s="259">
        <v>436.81</v>
      </c>
      <c r="S58" s="259">
        <v>0</v>
      </c>
      <c r="T58" s="260">
        <v>968.93</v>
      </c>
      <c r="U58" s="260">
        <v>0</v>
      </c>
      <c r="V58" s="627">
        <v>26.8</v>
      </c>
      <c r="W58" s="260">
        <v>82.24</v>
      </c>
      <c r="X58" s="261">
        <f t="shared" si="2"/>
        <v>3525.81</v>
      </c>
      <c r="AC58" s="293" t="b">
        <f t="shared" si="1"/>
        <v>0</v>
      </c>
      <c r="AD58" s="399" t="s">
        <v>415</v>
      </c>
    </row>
    <row r="59" spans="1:30" x14ac:dyDescent="0.25">
      <c r="A59" s="255" t="s">
        <v>86</v>
      </c>
      <c r="B59" s="255">
        <v>1</v>
      </c>
      <c r="C59" s="255">
        <v>9</v>
      </c>
      <c r="E59" s="292" t="s">
        <v>7</v>
      </c>
      <c r="F59" s="257">
        <v>0</v>
      </c>
      <c r="G59" s="258">
        <v>0</v>
      </c>
      <c r="H59" s="258">
        <v>0</v>
      </c>
      <c r="I59" s="258">
        <v>0</v>
      </c>
      <c r="J59" s="259">
        <v>1896.71</v>
      </c>
      <c r="K59" s="258">
        <v>0</v>
      </c>
      <c r="L59" s="258">
        <v>0</v>
      </c>
      <c r="M59" s="507">
        <v>325.11</v>
      </c>
      <c r="N59" s="258">
        <v>0</v>
      </c>
      <c r="O59" s="258">
        <v>0</v>
      </c>
      <c r="P59" s="258">
        <v>0</v>
      </c>
      <c r="Q59" s="258">
        <v>0</v>
      </c>
      <c r="R59" s="259">
        <v>856.15</v>
      </c>
      <c r="S59" s="258">
        <v>0</v>
      </c>
      <c r="T59" s="260">
        <v>521.48</v>
      </c>
      <c r="U59" s="260">
        <v>0</v>
      </c>
      <c r="V59" s="627">
        <v>65.12</v>
      </c>
      <c r="W59" s="260">
        <v>0</v>
      </c>
      <c r="X59" s="261">
        <f t="shared" si="2"/>
        <v>3664.57</v>
      </c>
      <c r="AC59" s="293" t="b">
        <f t="shared" si="1"/>
        <v>1</v>
      </c>
      <c r="AD59" s="399" t="s">
        <v>7</v>
      </c>
    </row>
    <row r="60" spans="1:30" x14ac:dyDescent="0.25">
      <c r="A60" s="255" t="s">
        <v>84</v>
      </c>
      <c r="B60" s="255">
        <v>1</v>
      </c>
      <c r="C60" s="255">
        <v>479</v>
      </c>
      <c r="E60" s="294" t="s">
        <v>804</v>
      </c>
      <c r="F60" s="257">
        <v>0</v>
      </c>
      <c r="G60" s="258">
        <v>0</v>
      </c>
      <c r="H60" s="258">
        <v>0</v>
      </c>
      <c r="I60" s="258">
        <v>0</v>
      </c>
      <c r="J60" s="259">
        <v>0</v>
      </c>
      <c r="K60" s="258">
        <v>0</v>
      </c>
      <c r="L60" s="258">
        <v>0</v>
      </c>
      <c r="M60" s="258">
        <v>0</v>
      </c>
      <c r="N60" s="258">
        <v>0</v>
      </c>
      <c r="O60" s="258">
        <v>0</v>
      </c>
      <c r="P60" s="258">
        <v>0</v>
      </c>
      <c r="Q60" s="258">
        <v>0</v>
      </c>
      <c r="R60" s="259">
        <v>856.15</v>
      </c>
      <c r="S60" s="258">
        <v>0</v>
      </c>
      <c r="T60" s="260">
        <v>521.48</v>
      </c>
      <c r="U60" s="260">
        <v>0</v>
      </c>
      <c r="V60" s="627">
        <v>56.2</v>
      </c>
      <c r="W60" s="260">
        <v>82.24</v>
      </c>
      <c r="X60" s="261">
        <f t="shared" si="2"/>
        <v>1516.0700000000002</v>
      </c>
      <c r="AC60" s="293" t="b">
        <f t="shared" si="1"/>
        <v>1</v>
      </c>
      <c r="AD60" s="369" t="s">
        <v>804</v>
      </c>
    </row>
    <row r="61" spans="1:30" x14ac:dyDescent="0.25">
      <c r="A61" s="255" t="s">
        <v>86</v>
      </c>
      <c r="B61" s="255">
        <v>1</v>
      </c>
      <c r="C61" s="255">
        <v>24</v>
      </c>
      <c r="D61" s="255" t="s">
        <v>549</v>
      </c>
      <c r="E61" s="292" t="s">
        <v>566</v>
      </c>
      <c r="F61" s="257">
        <v>0</v>
      </c>
      <c r="G61" s="258">
        <v>0</v>
      </c>
      <c r="H61" s="258">
        <v>0</v>
      </c>
      <c r="I61" s="258">
        <v>0</v>
      </c>
      <c r="J61" s="259">
        <v>2290.48</v>
      </c>
      <c r="K61" s="258">
        <v>0</v>
      </c>
      <c r="L61" s="258">
        <v>0</v>
      </c>
      <c r="M61" s="258">
        <v>0</v>
      </c>
      <c r="N61" s="258">
        <v>0</v>
      </c>
      <c r="O61" s="258">
        <v>0</v>
      </c>
      <c r="P61" s="258">
        <v>0</v>
      </c>
      <c r="Q61" s="258">
        <v>0</v>
      </c>
      <c r="R61" s="259">
        <v>432.45</v>
      </c>
      <c r="S61" s="259">
        <v>0</v>
      </c>
      <c r="T61" s="260">
        <v>959.25</v>
      </c>
      <c r="U61" s="260">
        <v>0</v>
      </c>
      <c r="V61" s="627">
        <v>51.03</v>
      </c>
      <c r="W61" s="260">
        <v>0</v>
      </c>
      <c r="X61" s="261">
        <f t="shared" si="2"/>
        <v>3733.21</v>
      </c>
      <c r="AC61" s="293" t="b">
        <f t="shared" si="1"/>
        <v>0</v>
      </c>
      <c r="AD61" s="399" t="s">
        <v>140</v>
      </c>
    </row>
    <row r="62" spans="1:30" x14ac:dyDescent="0.25">
      <c r="A62" s="255" t="s">
        <v>84</v>
      </c>
      <c r="B62" s="255">
        <v>1</v>
      </c>
      <c r="C62" s="255">
        <v>457</v>
      </c>
      <c r="E62" s="294" t="s">
        <v>724</v>
      </c>
      <c r="F62" s="257">
        <v>0</v>
      </c>
      <c r="G62" s="258">
        <v>0</v>
      </c>
      <c r="H62" s="258">
        <v>0</v>
      </c>
      <c r="I62" s="258">
        <v>0</v>
      </c>
      <c r="J62" s="259">
        <v>3284.25</v>
      </c>
      <c r="K62" s="258">
        <v>0</v>
      </c>
      <c r="L62" s="258">
        <v>0</v>
      </c>
      <c r="M62" s="258">
        <v>277.44</v>
      </c>
      <c r="N62" s="258">
        <v>0</v>
      </c>
      <c r="O62" s="258">
        <v>0</v>
      </c>
      <c r="P62" s="258">
        <v>0</v>
      </c>
      <c r="Q62" s="258">
        <v>0</v>
      </c>
      <c r="R62" s="258">
        <v>0</v>
      </c>
      <c r="S62" s="258">
        <v>0</v>
      </c>
      <c r="T62" s="260">
        <v>1377.63</v>
      </c>
      <c r="U62" s="260">
        <v>0</v>
      </c>
      <c r="V62" s="627">
        <v>0</v>
      </c>
      <c r="W62" s="260">
        <v>123.36</v>
      </c>
      <c r="X62" s="261">
        <f t="shared" si="2"/>
        <v>5062.6799999999994</v>
      </c>
      <c r="Y62" s="263"/>
      <c r="AC62" s="293" t="b">
        <f t="shared" si="1"/>
        <v>1</v>
      </c>
      <c r="AD62" s="369" t="s">
        <v>724</v>
      </c>
    </row>
    <row r="63" spans="1:30" x14ac:dyDescent="0.25">
      <c r="A63" s="255" t="s">
        <v>84</v>
      </c>
      <c r="B63" s="255">
        <v>1</v>
      </c>
      <c r="C63" s="255">
        <v>145</v>
      </c>
      <c r="E63" s="292" t="s">
        <v>602</v>
      </c>
      <c r="F63" s="257">
        <v>0</v>
      </c>
      <c r="G63" s="258">
        <v>0</v>
      </c>
      <c r="H63" s="258">
        <v>0</v>
      </c>
      <c r="I63" s="257">
        <v>0</v>
      </c>
      <c r="J63" s="259">
        <v>0</v>
      </c>
      <c r="K63" s="258">
        <v>0</v>
      </c>
      <c r="L63" s="258">
        <v>0</v>
      </c>
      <c r="M63" s="258">
        <v>88.86</v>
      </c>
      <c r="N63" s="258">
        <v>4554</v>
      </c>
      <c r="O63" s="258">
        <v>0</v>
      </c>
      <c r="P63" s="258">
        <v>0</v>
      </c>
      <c r="Q63" s="258">
        <v>0</v>
      </c>
      <c r="R63" s="259">
        <v>576.6</v>
      </c>
      <c r="S63" s="258">
        <v>0</v>
      </c>
      <c r="T63" s="260">
        <v>660.46</v>
      </c>
      <c r="U63" s="260">
        <v>0</v>
      </c>
      <c r="V63" s="627">
        <v>92.7</v>
      </c>
      <c r="W63" s="260">
        <v>123.36</v>
      </c>
      <c r="X63" s="261">
        <f t="shared" si="2"/>
        <v>6095.98</v>
      </c>
      <c r="Y63" s="263"/>
      <c r="AC63" s="293" t="b">
        <f t="shared" si="1"/>
        <v>0</v>
      </c>
      <c r="AD63" s="400" t="s">
        <v>55</v>
      </c>
    </row>
    <row r="64" spans="1:30" x14ac:dyDescent="0.25">
      <c r="A64" s="255" t="s">
        <v>84</v>
      </c>
      <c r="B64" s="255">
        <v>1</v>
      </c>
      <c r="C64" s="255">
        <v>455</v>
      </c>
      <c r="D64" s="255" t="s">
        <v>549</v>
      </c>
      <c r="E64" s="292" t="s">
        <v>722</v>
      </c>
      <c r="F64" s="257">
        <v>0</v>
      </c>
      <c r="G64" s="258">
        <v>0</v>
      </c>
      <c r="H64" s="258">
        <v>0</v>
      </c>
      <c r="I64" s="258">
        <v>0</v>
      </c>
      <c r="J64" s="259">
        <v>544.61</v>
      </c>
      <c r="K64" s="258">
        <v>0</v>
      </c>
      <c r="L64" s="258">
        <v>0</v>
      </c>
      <c r="M64" s="258">
        <v>132</v>
      </c>
      <c r="N64" s="258">
        <v>0</v>
      </c>
      <c r="O64" s="258">
        <v>0</v>
      </c>
      <c r="P64" s="258">
        <v>0</v>
      </c>
      <c r="Q64" s="258">
        <v>0</v>
      </c>
      <c r="R64" s="259">
        <v>856.15</v>
      </c>
      <c r="S64" s="259">
        <v>0</v>
      </c>
      <c r="T64" s="260">
        <v>521.48</v>
      </c>
      <c r="U64" s="260">
        <v>0</v>
      </c>
      <c r="V64" s="627">
        <v>56.2</v>
      </c>
      <c r="W64" s="260">
        <v>164.48</v>
      </c>
      <c r="X64" s="261">
        <f t="shared" si="2"/>
        <v>2274.9199999999996</v>
      </c>
      <c r="AC64" s="293" t="b">
        <f t="shared" si="1"/>
        <v>1</v>
      </c>
      <c r="AD64" s="369" t="s">
        <v>722</v>
      </c>
    </row>
    <row r="65" spans="1:30" x14ac:dyDescent="0.25">
      <c r="A65" s="255" t="s">
        <v>84</v>
      </c>
      <c r="B65" s="255">
        <v>1</v>
      </c>
      <c r="C65" s="255">
        <v>325</v>
      </c>
      <c r="E65" s="292" t="s">
        <v>318</v>
      </c>
      <c r="F65" s="257">
        <v>0</v>
      </c>
      <c r="G65" s="258">
        <v>0</v>
      </c>
      <c r="H65" s="258">
        <v>0</v>
      </c>
      <c r="I65" s="258">
        <v>0</v>
      </c>
      <c r="J65" s="259">
        <v>2543.1999999999998</v>
      </c>
      <c r="K65" s="258">
        <v>0</v>
      </c>
      <c r="L65" s="258">
        <v>0</v>
      </c>
      <c r="M65" s="258">
        <v>435.93</v>
      </c>
      <c r="N65" s="258">
        <v>0</v>
      </c>
      <c r="O65" s="258">
        <v>0</v>
      </c>
      <c r="P65" s="258">
        <v>0</v>
      </c>
      <c r="Q65" s="258">
        <v>0</v>
      </c>
      <c r="R65" s="259">
        <v>725.11</v>
      </c>
      <c r="S65" s="258">
        <v>0</v>
      </c>
      <c r="T65" s="260">
        <v>441.66</v>
      </c>
      <c r="U65" s="260">
        <v>0</v>
      </c>
      <c r="V65" s="627">
        <v>117.05</v>
      </c>
      <c r="W65" s="260">
        <v>123.36</v>
      </c>
      <c r="X65" s="261">
        <f t="shared" si="2"/>
        <v>4386.3099999999995</v>
      </c>
      <c r="Y65" s="263"/>
      <c r="AC65" s="293" t="b">
        <f t="shared" si="1"/>
        <v>1</v>
      </c>
      <c r="AD65" s="399" t="s">
        <v>318</v>
      </c>
    </row>
    <row r="66" spans="1:30" x14ac:dyDescent="0.25">
      <c r="A66" s="255" t="s">
        <v>84</v>
      </c>
      <c r="B66" s="255">
        <v>1</v>
      </c>
      <c r="C66" s="255">
        <v>218</v>
      </c>
      <c r="D66" s="255" t="s">
        <v>549</v>
      </c>
      <c r="E66" s="292" t="s">
        <v>621</v>
      </c>
      <c r="F66" s="257">
        <v>0</v>
      </c>
      <c r="G66" s="258">
        <v>0</v>
      </c>
      <c r="H66" s="258">
        <v>0</v>
      </c>
      <c r="I66" s="258">
        <v>0</v>
      </c>
      <c r="J66" s="259">
        <v>837.86</v>
      </c>
      <c r="K66" s="258">
        <v>0</v>
      </c>
      <c r="L66" s="258">
        <v>0</v>
      </c>
      <c r="M66" s="258">
        <v>203.12</v>
      </c>
      <c r="N66" s="258">
        <v>0</v>
      </c>
      <c r="O66" s="258">
        <v>0</v>
      </c>
      <c r="P66" s="258">
        <v>0</v>
      </c>
      <c r="Q66" s="258">
        <v>0</v>
      </c>
      <c r="R66" s="259">
        <v>576.6</v>
      </c>
      <c r="S66" s="259">
        <v>0</v>
      </c>
      <c r="T66" s="260">
        <v>660.46</v>
      </c>
      <c r="U66" s="260">
        <v>0</v>
      </c>
      <c r="V66" s="627">
        <v>92.7</v>
      </c>
      <c r="W66" s="260">
        <v>0</v>
      </c>
      <c r="X66" s="261">
        <f t="shared" ref="X66:X97" si="3">SUM(F66:W66)</f>
        <v>2370.7399999999998</v>
      </c>
      <c r="AC66" s="293" t="b">
        <f t="shared" si="1"/>
        <v>0</v>
      </c>
      <c r="AD66" s="400" t="s">
        <v>414</v>
      </c>
    </row>
    <row r="67" spans="1:30" x14ac:dyDescent="0.25">
      <c r="A67" s="255" t="s">
        <v>84</v>
      </c>
      <c r="B67" s="255">
        <v>1</v>
      </c>
      <c r="C67" s="255">
        <v>46</v>
      </c>
      <c r="E67" s="292" t="s">
        <v>582</v>
      </c>
      <c r="F67" s="257">
        <v>0</v>
      </c>
      <c r="G67" s="258">
        <v>0</v>
      </c>
      <c r="H67" s="258">
        <v>0</v>
      </c>
      <c r="I67" s="258">
        <v>0</v>
      </c>
      <c r="J67" s="259">
        <v>1896.71</v>
      </c>
      <c r="K67" s="258">
        <v>0</v>
      </c>
      <c r="L67" s="258">
        <v>0</v>
      </c>
      <c r="M67" s="258">
        <v>325.11</v>
      </c>
      <c r="N67" s="258">
        <v>0</v>
      </c>
      <c r="O67" s="258">
        <v>0</v>
      </c>
      <c r="P67" s="258">
        <v>0</v>
      </c>
      <c r="Q67" s="258">
        <v>0</v>
      </c>
      <c r="R67" s="259">
        <v>812.47</v>
      </c>
      <c r="S67" s="258">
        <v>0</v>
      </c>
      <c r="T67" s="260">
        <v>494.88</v>
      </c>
      <c r="U67" s="260">
        <v>0</v>
      </c>
      <c r="V67" s="627">
        <v>71.72</v>
      </c>
      <c r="W67" s="260">
        <v>41.12</v>
      </c>
      <c r="X67" s="261">
        <f t="shared" si="3"/>
        <v>3642.0099999999998</v>
      </c>
      <c r="AC67" s="293" t="b">
        <f t="shared" ref="AC67:AC130" si="4">E67=AD67</f>
        <v>0</v>
      </c>
      <c r="AD67" s="399" t="s">
        <v>34</v>
      </c>
    </row>
    <row r="68" spans="1:30" x14ac:dyDescent="0.25">
      <c r="A68" s="255" t="s">
        <v>86</v>
      </c>
      <c r="B68" s="255">
        <v>1</v>
      </c>
      <c r="C68" s="255">
        <v>48</v>
      </c>
      <c r="E68" s="292" t="s">
        <v>584</v>
      </c>
      <c r="F68" s="257">
        <v>0</v>
      </c>
      <c r="G68" s="258">
        <v>0</v>
      </c>
      <c r="H68" s="258">
        <v>0</v>
      </c>
      <c r="I68" s="258">
        <v>0</v>
      </c>
      <c r="J68" s="259">
        <v>2477.02</v>
      </c>
      <c r="K68" s="258">
        <v>0</v>
      </c>
      <c r="L68" s="258">
        <v>0</v>
      </c>
      <c r="M68" s="258">
        <v>306.66000000000003</v>
      </c>
      <c r="N68" s="258">
        <v>0</v>
      </c>
      <c r="O68" s="258">
        <v>0</v>
      </c>
      <c r="P68" s="258">
        <v>0</v>
      </c>
      <c r="Q68" s="258">
        <v>0</v>
      </c>
      <c r="R68" s="258">
        <v>0</v>
      </c>
      <c r="S68" s="258">
        <v>0</v>
      </c>
      <c r="T68" s="260">
        <v>1391.69</v>
      </c>
      <c r="U68" s="260">
        <v>0</v>
      </c>
      <c r="V68" s="627">
        <v>46.17</v>
      </c>
      <c r="W68" s="260">
        <v>164.48</v>
      </c>
      <c r="X68" s="261">
        <f t="shared" si="3"/>
        <v>4386.0199999999995</v>
      </c>
      <c r="AC68" s="293" t="b">
        <f t="shared" si="4"/>
        <v>0</v>
      </c>
      <c r="AD68" s="400" t="s">
        <v>36</v>
      </c>
    </row>
    <row r="69" spans="1:30" x14ac:dyDescent="0.25">
      <c r="A69" s="255" t="s">
        <v>86</v>
      </c>
      <c r="B69" s="255">
        <v>1</v>
      </c>
      <c r="C69" s="255">
        <v>26</v>
      </c>
      <c r="E69" s="292" t="s">
        <v>568</v>
      </c>
      <c r="F69" s="257">
        <v>0</v>
      </c>
      <c r="G69" s="258">
        <v>0</v>
      </c>
      <c r="H69" s="258">
        <v>0</v>
      </c>
      <c r="I69" s="258">
        <v>0</v>
      </c>
      <c r="J69" s="259">
        <v>1986.5</v>
      </c>
      <c r="K69" s="258">
        <v>0</v>
      </c>
      <c r="L69" s="258">
        <v>0</v>
      </c>
      <c r="M69" s="258">
        <v>0</v>
      </c>
      <c r="N69" s="258">
        <v>0</v>
      </c>
      <c r="O69" s="258">
        <v>0</v>
      </c>
      <c r="P69" s="258">
        <v>0</v>
      </c>
      <c r="Q69" s="258">
        <v>0</v>
      </c>
      <c r="R69" s="259">
        <v>406.24</v>
      </c>
      <c r="S69" s="258">
        <v>0</v>
      </c>
      <c r="T69" s="260">
        <v>901.11</v>
      </c>
      <c r="U69" s="260">
        <v>0</v>
      </c>
      <c r="V69" s="627">
        <v>67.760000000000005</v>
      </c>
      <c r="W69" s="260">
        <v>123.36</v>
      </c>
      <c r="X69" s="261">
        <f t="shared" si="3"/>
        <v>3484.9700000000003</v>
      </c>
      <c r="AC69" s="293" t="b">
        <f t="shared" si="4"/>
        <v>0</v>
      </c>
      <c r="AD69" s="178" t="s">
        <v>19</v>
      </c>
    </row>
    <row r="70" spans="1:30" x14ac:dyDescent="0.25">
      <c r="A70" s="255" t="s">
        <v>84</v>
      </c>
      <c r="B70" s="255">
        <v>1</v>
      </c>
      <c r="C70" s="255">
        <v>324</v>
      </c>
      <c r="D70" s="255" t="s">
        <v>549</v>
      </c>
      <c r="E70" s="292" t="s">
        <v>316</v>
      </c>
      <c r="F70" s="257">
        <v>0</v>
      </c>
      <c r="G70" s="258">
        <v>0</v>
      </c>
      <c r="H70" s="258">
        <v>0</v>
      </c>
      <c r="I70" s="258">
        <v>0</v>
      </c>
      <c r="J70" s="259">
        <v>639.45000000000005</v>
      </c>
      <c r="K70" s="258">
        <v>0</v>
      </c>
      <c r="L70" s="258">
        <v>0</v>
      </c>
      <c r="M70" s="258">
        <v>0</v>
      </c>
      <c r="N70" s="258">
        <v>0</v>
      </c>
      <c r="O70" s="258">
        <v>0</v>
      </c>
      <c r="P70" s="258">
        <v>0</v>
      </c>
      <c r="Q70" s="258">
        <v>0</v>
      </c>
      <c r="R70" s="259">
        <v>725.11</v>
      </c>
      <c r="S70" s="259">
        <v>0</v>
      </c>
      <c r="T70" s="260">
        <v>441.66</v>
      </c>
      <c r="U70" s="260">
        <v>0</v>
      </c>
      <c r="V70" s="627">
        <v>112.85</v>
      </c>
      <c r="W70" s="260">
        <v>123.36</v>
      </c>
      <c r="X70" s="261">
        <f t="shared" si="3"/>
        <v>2042.4299999999998</v>
      </c>
      <c r="AC70" s="293" t="b">
        <f t="shared" si="4"/>
        <v>1</v>
      </c>
      <c r="AD70" s="178" t="s">
        <v>316</v>
      </c>
    </row>
    <row r="71" spans="1:30" x14ac:dyDescent="0.25">
      <c r="A71" s="255" t="s">
        <v>86</v>
      </c>
      <c r="B71" s="255">
        <v>1</v>
      </c>
      <c r="C71" s="255">
        <v>191</v>
      </c>
      <c r="D71" s="255" t="s">
        <v>549</v>
      </c>
      <c r="E71" s="292" t="s">
        <v>614</v>
      </c>
      <c r="F71" s="257">
        <v>0</v>
      </c>
      <c r="G71" s="258">
        <v>0</v>
      </c>
      <c r="H71" s="258">
        <v>0</v>
      </c>
      <c r="I71" s="258">
        <v>0</v>
      </c>
      <c r="J71" s="259">
        <v>389.4</v>
      </c>
      <c r="K71" s="258">
        <v>0</v>
      </c>
      <c r="L71" s="258">
        <v>0</v>
      </c>
      <c r="M71" s="258">
        <v>0</v>
      </c>
      <c r="N71" s="258">
        <v>0</v>
      </c>
      <c r="O71" s="258">
        <v>0</v>
      </c>
      <c r="P71" s="258">
        <v>0</v>
      </c>
      <c r="Q71" s="258">
        <v>0</v>
      </c>
      <c r="R71" s="259">
        <v>768.79</v>
      </c>
      <c r="S71" s="258">
        <v>0</v>
      </c>
      <c r="T71" s="260">
        <v>468.27</v>
      </c>
      <c r="U71" s="260">
        <v>0</v>
      </c>
      <c r="V71" s="627">
        <v>92.7</v>
      </c>
      <c r="W71" s="260">
        <v>82.24</v>
      </c>
      <c r="X71" s="261">
        <f t="shared" si="3"/>
        <v>1801.4</v>
      </c>
      <c r="AC71" s="293" t="b">
        <f t="shared" si="4"/>
        <v>0</v>
      </c>
      <c r="AD71" s="400" t="s">
        <v>71</v>
      </c>
    </row>
    <row r="72" spans="1:30" x14ac:dyDescent="0.25">
      <c r="A72" s="255" t="s">
        <v>84</v>
      </c>
      <c r="B72" s="255">
        <v>1</v>
      </c>
      <c r="C72" s="255">
        <v>21</v>
      </c>
      <c r="D72" s="255" t="s">
        <v>549</v>
      </c>
      <c r="E72" s="292" t="s">
        <v>564</v>
      </c>
      <c r="F72" s="257">
        <v>0</v>
      </c>
      <c r="G72" s="258">
        <v>0</v>
      </c>
      <c r="H72" s="258">
        <v>0</v>
      </c>
      <c r="I72" s="258">
        <v>0</v>
      </c>
      <c r="J72" s="259">
        <v>2659.35</v>
      </c>
      <c r="K72" s="258">
        <v>0</v>
      </c>
      <c r="L72" s="258">
        <v>0</v>
      </c>
      <c r="M72" s="258">
        <v>228.61</v>
      </c>
      <c r="N72" s="258">
        <v>0</v>
      </c>
      <c r="O72" s="258">
        <v>0</v>
      </c>
      <c r="P72" s="258">
        <v>0</v>
      </c>
      <c r="Q72" s="258">
        <v>0</v>
      </c>
      <c r="R72" s="259">
        <v>768.79</v>
      </c>
      <c r="S72" s="259">
        <v>0</v>
      </c>
      <c r="T72" s="260">
        <v>468.27</v>
      </c>
      <c r="U72" s="260">
        <v>0</v>
      </c>
      <c r="V72" s="627">
        <v>87.18</v>
      </c>
      <c r="W72" s="260">
        <v>0</v>
      </c>
      <c r="X72" s="261">
        <f t="shared" si="3"/>
        <v>4212.2000000000007</v>
      </c>
      <c r="AC72" s="293" t="b">
        <f t="shared" si="4"/>
        <v>0</v>
      </c>
      <c r="AD72" s="178" t="s">
        <v>15</v>
      </c>
    </row>
    <row r="73" spans="1:30" x14ac:dyDescent="0.25">
      <c r="A73" s="255" t="s">
        <v>84</v>
      </c>
      <c r="B73" s="255">
        <v>1</v>
      </c>
      <c r="C73" s="255">
        <v>330</v>
      </c>
      <c r="E73" s="292" t="s">
        <v>327</v>
      </c>
      <c r="F73" s="257">
        <v>0</v>
      </c>
      <c r="G73" s="258">
        <v>0</v>
      </c>
      <c r="H73" s="258">
        <v>0</v>
      </c>
      <c r="I73" s="258">
        <v>0</v>
      </c>
      <c r="J73" s="259">
        <v>1945.26</v>
      </c>
      <c r="K73" s="258">
        <v>0</v>
      </c>
      <c r="L73" s="258">
        <v>0</v>
      </c>
      <c r="M73" s="258">
        <v>266.77999999999997</v>
      </c>
      <c r="N73" s="258">
        <v>0</v>
      </c>
      <c r="O73" s="258">
        <v>0</v>
      </c>
      <c r="P73" s="258">
        <v>0</v>
      </c>
      <c r="Q73" s="258">
        <v>0</v>
      </c>
      <c r="R73" s="259">
        <v>725.11</v>
      </c>
      <c r="S73" s="258">
        <v>0</v>
      </c>
      <c r="T73" s="260">
        <v>441.66</v>
      </c>
      <c r="U73" s="260">
        <v>0</v>
      </c>
      <c r="V73" s="627">
        <v>0</v>
      </c>
      <c r="W73" s="260">
        <v>123.36</v>
      </c>
      <c r="X73" s="261">
        <f t="shared" si="3"/>
        <v>3502.17</v>
      </c>
      <c r="AC73" s="293" t="b">
        <f t="shared" si="4"/>
        <v>1</v>
      </c>
      <c r="AD73" s="399" t="s">
        <v>327</v>
      </c>
    </row>
    <row r="74" spans="1:30" x14ac:dyDescent="0.25">
      <c r="A74" s="255" t="s">
        <v>84</v>
      </c>
      <c r="B74" s="255">
        <v>1</v>
      </c>
      <c r="C74" s="255">
        <v>254</v>
      </c>
      <c r="E74" s="292" t="s">
        <v>145</v>
      </c>
      <c r="F74" s="257">
        <v>0</v>
      </c>
      <c r="G74" s="258">
        <v>0</v>
      </c>
      <c r="H74" s="258">
        <v>0</v>
      </c>
      <c r="I74" s="258">
        <v>0</v>
      </c>
      <c r="J74" s="259">
        <v>0</v>
      </c>
      <c r="K74" s="258">
        <v>0</v>
      </c>
      <c r="L74" s="258">
        <v>0</v>
      </c>
      <c r="M74" s="258">
        <v>0</v>
      </c>
      <c r="N74" s="258">
        <v>0</v>
      </c>
      <c r="O74" s="258">
        <v>0</v>
      </c>
      <c r="P74" s="258">
        <v>0</v>
      </c>
      <c r="Q74" s="258">
        <v>0</v>
      </c>
      <c r="R74" s="259">
        <v>873.62</v>
      </c>
      <c r="S74" s="258">
        <v>0</v>
      </c>
      <c r="T74" s="260">
        <v>532.12</v>
      </c>
      <c r="U74" s="260">
        <v>0</v>
      </c>
      <c r="V74" s="627">
        <v>26.8</v>
      </c>
      <c r="W74" s="260">
        <v>82.24</v>
      </c>
      <c r="X74" s="261">
        <f t="shared" si="3"/>
        <v>1514.78</v>
      </c>
      <c r="AC74" s="293" t="b">
        <f t="shared" si="4"/>
        <v>1</v>
      </c>
      <c r="AD74" s="399" t="s">
        <v>145</v>
      </c>
    </row>
    <row r="75" spans="1:30" x14ac:dyDescent="0.25">
      <c r="A75" s="255" t="s">
        <v>84</v>
      </c>
      <c r="B75" s="255">
        <v>1</v>
      </c>
      <c r="C75" s="255">
        <v>196</v>
      </c>
      <c r="E75" s="292" t="s">
        <v>617</v>
      </c>
      <c r="F75" s="257">
        <v>704.26</v>
      </c>
      <c r="G75" s="258">
        <v>0</v>
      </c>
      <c r="H75" s="258">
        <v>0</v>
      </c>
      <c r="I75" s="258">
        <v>0</v>
      </c>
      <c r="J75" s="259">
        <v>803.7</v>
      </c>
      <c r="K75" s="258">
        <v>0</v>
      </c>
      <c r="L75" s="258">
        <v>0</v>
      </c>
      <c r="M75" s="258">
        <v>0</v>
      </c>
      <c r="N75" s="258">
        <v>0</v>
      </c>
      <c r="O75" s="258">
        <v>0</v>
      </c>
      <c r="P75" s="258">
        <v>0</v>
      </c>
      <c r="Q75" s="258">
        <v>0</v>
      </c>
      <c r="R75" s="259">
        <v>768.79</v>
      </c>
      <c r="S75" s="258">
        <v>0</v>
      </c>
      <c r="T75" s="260">
        <v>468.27</v>
      </c>
      <c r="U75" s="260">
        <v>0</v>
      </c>
      <c r="V75" s="627">
        <v>92.7</v>
      </c>
      <c r="W75" s="260">
        <v>164.48</v>
      </c>
      <c r="X75" s="261">
        <f t="shared" si="3"/>
        <v>3002.2</v>
      </c>
      <c r="AC75" s="293" t="b">
        <f t="shared" si="4"/>
        <v>0</v>
      </c>
      <c r="AD75" s="400" t="s">
        <v>416</v>
      </c>
    </row>
    <row r="76" spans="1:30" x14ac:dyDescent="0.25">
      <c r="A76" s="255" t="s">
        <v>84</v>
      </c>
      <c r="B76" s="255">
        <v>1</v>
      </c>
      <c r="C76" s="255">
        <v>358</v>
      </c>
      <c r="E76" s="292" t="s">
        <v>387</v>
      </c>
      <c r="F76" s="257">
        <v>0</v>
      </c>
      <c r="G76" s="258">
        <v>0</v>
      </c>
      <c r="H76" s="258">
        <v>0</v>
      </c>
      <c r="I76" s="258">
        <v>0</v>
      </c>
      <c r="J76" s="259">
        <v>422.29</v>
      </c>
      <c r="K76" s="258">
        <v>0</v>
      </c>
      <c r="L76" s="258">
        <v>0</v>
      </c>
      <c r="M76" s="258">
        <v>0</v>
      </c>
      <c r="N76" s="258">
        <v>0</v>
      </c>
      <c r="O76" s="258">
        <v>0</v>
      </c>
      <c r="P76" s="258">
        <v>0</v>
      </c>
      <c r="Q76" s="258">
        <v>0</v>
      </c>
      <c r="R76" s="259">
        <v>812.47</v>
      </c>
      <c r="S76" s="258">
        <v>0</v>
      </c>
      <c r="T76" s="260">
        <v>494.88</v>
      </c>
      <c r="U76" s="260">
        <v>0</v>
      </c>
      <c r="V76" s="627">
        <v>0</v>
      </c>
      <c r="W76" s="260">
        <v>41.12</v>
      </c>
      <c r="X76" s="261">
        <f t="shared" si="3"/>
        <v>1770.7599999999998</v>
      </c>
      <c r="AC76" s="293" t="b">
        <f t="shared" si="4"/>
        <v>1</v>
      </c>
      <c r="AD76" s="479" t="s">
        <v>387</v>
      </c>
    </row>
    <row r="77" spans="1:30" x14ac:dyDescent="0.25">
      <c r="A77" s="255" t="s">
        <v>86</v>
      </c>
      <c r="B77" s="255">
        <v>1</v>
      </c>
      <c r="C77" s="255">
        <v>188</v>
      </c>
      <c r="E77" s="292" t="s">
        <v>613</v>
      </c>
      <c r="F77" s="257">
        <v>0</v>
      </c>
      <c r="G77" s="258">
        <v>0</v>
      </c>
      <c r="H77" s="258">
        <v>0</v>
      </c>
      <c r="I77" s="258">
        <v>0</v>
      </c>
      <c r="J77" s="259">
        <v>839.73</v>
      </c>
      <c r="K77" s="258">
        <v>0</v>
      </c>
      <c r="L77" s="258">
        <v>0</v>
      </c>
      <c r="M77" s="258">
        <v>143.94</v>
      </c>
      <c r="N77" s="258">
        <v>0</v>
      </c>
      <c r="O77" s="258">
        <v>0</v>
      </c>
      <c r="P77" s="258">
        <v>0</v>
      </c>
      <c r="Q77" s="258">
        <v>0</v>
      </c>
      <c r="R77" s="259">
        <v>986.52</v>
      </c>
      <c r="S77" s="258">
        <v>0</v>
      </c>
      <c r="T77" s="260">
        <v>391.11</v>
      </c>
      <c r="U77" s="260">
        <v>0</v>
      </c>
      <c r="V77" s="627">
        <v>53.09</v>
      </c>
      <c r="W77" s="260">
        <v>0</v>
      </c>
      <c r="X77" s="261">
        <f t="shared" si="3"/>
        <v>2414.3900000000003</v>
      </c>
      <c r="Y77" s="263"/>
      <c r="AC77" s="293" t="b">
        <f t="shared" si="4"/>
        <v>0</v>
      </c>
      <c r="AD77" s="399" t="s">
        <v>70</v>
      </c>
    </row>
    <row r="78" spans="1:30" x14ac:dyDescent="0.25">
      <c r="A78" s="255" t="s">
        <v>84</v>
      </c>
      <c r="B78" s="255">
        <v>1</v>
      </c>
      <c r="C78" s="255">
        <v>338</v>
      </c>
      <c r="D78" s="255" t="s">
        <v>549</v>
      </c>
      <c r="E78" s="292" t="s">
        <v>625</v>
      </c>
      <c r="F78" s="257">
        <v>0</v>
      </c>
      <c r="G78" s="258">
        <v>0</v>
      </c>
      <c r="H78" s="258">
        <v>0</v>
      </c>
      <c r="I78" s="258">
        <v>0</v>
      </c>
      <c r="J78" s="259">
        <v>0</v>
      </c>
      <c r="K78" s="258">
        <v>0</v>
      </c>
      <c r="L78" s="258">
        <v>0</v>
      </c>
      <c r="M78" s="258">
        <v>19.84</v>
      </c>
      <c r="N78" s="258">
        <v>0</v>
      </c>
      <c r="O78" s="258">
        <v>0</v>
      </c>
      <c r="P78" s="258">
        <v>0</v>
      </c>
      <c r="Q78" s="258">
        <v>0</v>
      </c>
      <c r="R78" s="259">
        <v>725.11</v>
      </c>
      <c r="S78" s="259">
        <v>0</v>
      </c>
      <c r="T78" s="260">
        <v>441.66</v>
      </c>
      <c r="U78" s="260">
        <v>0</v>
      </c>
      <c r="V78" s="627">
        <v>0</v>
      </c>
      <c r="W78" s="260">
        <v>41.12</v>
      </c>
      <c r="X78" s="261">
        <f t="shared" si="3"/>
        <v>1227.73</v>
      </c>
      <c r="Y78" s="263"/>
      <c r="AC78" s="293" t="b">
        <f t="shared" si="4"/>
        <v>0</v>
      </c>
      <c r="AD78" s="399" t="s">
        <v>347</v>
      </c>
    </row>
    <row r="79" spans="1:30" x14ac:dyDescent="0.25">
      <c r="A79" s="255" t="s">
        <v>84</v>
      </c>
      <c r="B79" s="255">
        <v>1</v>
      </c>
      <c r="C79" s="255">
        <v>251</v>
      </c>
      <c r="D79" s="255" t="s">
        <v>549</v>
      </c>
      <c r="E79" s="292" t="s">
        <v>143</v>
      </c>
      <c r="F79" s="257">
        <v>0</v>
      </c>
      <c r="G79" s="258">
        <v>0</v>
      </c>
      <c r="H79" s="258">
        <v>0</v>
      </c>
      <c r="I79" s="258">
        <v>0</v>
      </c>
      <c r="J79" s="259">
        <v>0</v>
      </c>
      <c r="K79" s="258">
        <v>0</v>
      </c>
      <c r="L79" s="258">
        <v>0</v>
      </c>
      <c r="M79" s="258">
        <v>0</v>
      </c>
      <c r="N79" s="258">
        <v>0</v>
      </c>
      <c r="O79" s="258">
        <v>0</v>
      </c>
      <c r="P79" s="258">
        <v>0</v>
      </c>
      <c r="Q79" s="258">
        <v>0</v>
      </c>
      <c r="R79" s="259">
        <v>0</v>
      </c>
      <c r="S79" s="259">
        <v>0</v>
      </c>
      <c r="T79" s="260">
        <v>0</v>
      </c>
      <c r="U79" s="260">
        <v>0</v>
      </c>
      <c r="V79" s="627">
        <v>0</v>
      </c>
      <c r="W79" s="260">
        <v>0</v>
      </c>
      <c r="X79" s="261">
        <f t="shared" si="3"/>
        <v>0</v>
      </c>
      <c r="AC79" s="293" t="b">
        <f t="shared" si="4"/>
        <v>1</v>
      </c>
      <c r="AD79" s="229" t="s">
        <v>143</v>
      </c>
    </row>
    <row r="80" spans="1:30" x14ac:dyDescent="0.25">
      <c r="A80" s="255" t="s">
        <v>86</v>
      </c>
      <c r="B80" s="255">
        <v>1</v>
      </c>
      <c r="C80" s="255">
        <v>93</v>
      </c>
      <c r="E80" s="292" t="s">
        <v>53</v>
      </c>
      <c r="F80" s="257">
        <v>0</v>
      </c>
      <c r="G80" s="258">
        <v>0</v>
      </c>
      <c r="H80" s="258">
        <v>0</v>
      </c>
      <c r="I80" s="258">
        <v>0</v>
      </c>
      <c r="J80" s="259">
        <v>1920.46</v>
      </c>
      <c r="K80" s="258">
        <v>0</v>
      </c>
      <c r="L80" s="258">
        <v>0</v>
      </c>
      <c r="M80" s="258">
        <v>0</v>
      </c>
      <c r="N80" s="258">
        <v>0</v>
      </c>
      <c r="O80" s="258">
        <v>0</v>
      </c>
      <c r="P80" s="258">
        <v>0</v>
      </c>
      <c r="Q80" s="258">
        <v>0</v>
      </c>
      <c r="R80" s="259">
        <v>436.81</v>
      </c>
      <c r="S80" s="258">
        <v>0</v>
      </c>
      <c r="T80" s="260">
        <v>968.93</v>
      </c>
      <c r="U80" s="260">
        <v>0</v>
      </c>
      <c r="V80" s="627">
        <v>23.34</v>
      </c>
      <c r="W80" s="260">
        <v>82.24</v>
      </c>
      <c r="X80" s="261">
        <f t="shared" si="3"/>
        <v>3431.7799999999997</v>
      </c>
      <c r="AC80" s="293" t="b">
        <f t="shared" si="4"/>
        <v>1</v>
      </c>
      <c r="AD80" s="399" t="s">
        <v>53</v>
      </c>
    </row>
    <row r="81" spans="1:30" x14ac:dyDescent="0.25">
      <c r="A81" s="255" t="s">
        <v>84</v>
      </c>
      <c r="B81" s="255">
        <v>1</v>
      </c>
      <c r="C81" s="255">
        <v>8</v>
      </c>
      <c r="E81" s="292" t="s">
        <v>554</v>
      </c>
      <c r="F81" s="257">
        <v>0</v>
      </c>
      <c r="G81" s="258">
        <v>0</v>
      </c>
      <c r="H81" s="258">
        <v>0</v>
      </c>
      <c r="I81" s="258">
        <v>0</v>
      </c>
      <c r="J81" s="259">
        <v>2666.9</v>
      </c>
      <c r="K81" s="258">
        <v>0</v>
      </c>
      <c r="L81" s="258">
        <v>0</v>
      </c>
      <c r="M81" s="258">
        <v>0</v>
      </c>
      <c r="N81" s="258">
        <v>0</v>
      </c>
      <c r="O81" s="258">
        <v>0</v>
      </c>
      <c r="P81" s="258">
        <v>0</v>
      </c>
      <c r="Q81" s="258">
        <v>0</v>
      </c>
      <c r="R81" s="259">
        <v>655.22</v>
      </c>
      <c r="S81" s="258">
        <v>0</v>
      </c>
      <c r="T81" s="260">
        <v>750.52</v>
      </c>
      <c r="U81" s="260">
        <v>0</v>
      </c>
      <c r="V81" s="627">
        <v>39.590000000000003</v>
      </c>
      <c r="W81" s="260">
        <v>82.24</v>
      </c>
      <c r="X81" s="261">
        <f t="shared" si="3"/>
        <v>4194.4699999999993</v>
      </c>
      <c r="AC81" s="293" t="b">
        <f t="shared" si="4"/>
        <v>0</v>
      </c>
      <c r="AD81" s="399" t="s">
        <v>429</v>
      </c>
    </row>
    <row r="82" spans="1:30" x14ac:dyDescent="0.25">
      <c r="A82" s="255" t="s">
        <v>86</v>
      </c>
      <c r="B82" s="255">
        <v>1</v>
      </c>
      <c r="C82" s="255">
        <v>44</v>
      </c>
      <c r="E82" s="292" t="s">
        <v>581</v>
      </c>
      <c r="F82" s="257">
        <v>0</v>
      </c>
      <c r="G82" s="258">
        <v>0</v>
      </c>
      <c r="H82" s="258">
        <v>0</v>
      </c>
      <c r="I82" s="258">
        <v>0</v>
      </c>
      <c r="J82" s="259">
        <v>2228.33</v>
      </c>
      <c r="K82" s="258">
        <v>0</v>
      </c>
      <c r="L82" s="258">
        <v>0</v>
      </c>
      <c r="M82" s="258">
        <v>381.96</v>
      </c>
      <c r="N82" s="258">
        <v>0</v>
      </c>
      <c r="O82" s="258">
        <v>0</v>
      </c>
      <c r="P82" s="258">
        <v>0</v>
      </c>
      <c r="Q82" s="258">
        <v>0</v>
      </c>
      <c r="R82" s="259">
        <v>725.11</v>
      </c>
      <c r="S82" s="258">
        <v>0</v>
      </c>
      <c r="T82" s="260">
        <v>441.66</v>
      </c>
      <c r="U82" s="260">
        <v>0</v>
      </c>
      <c r="V82" s="627">
        <v>117.05</v>
      </c>
      <c r="W82" s="260">
        <v>0</v>
      </c>
      <c r="X82" s="261">
        <f t="shared" si="3"/>
        <v>3894.11</v>
      </c>
      <c r="AC82" s="293" t="b">
        <f t="shared" si="4"/>
        <v>0</v>
      </c>
      <c r="AD82" s="400" t="s">
        <v>33</v>
      </c>
    </row>
    <row r="83" spans="1:30" s="619" customFormat="1" x14ac:dyDescent="0.25">
      <c r="A83" s="255" t="s">
        <v>84</v>
      </c>
      <c r="B83" s="255">
        <v>1</v>
      </c>
      <c r="C83" s="255">
        <v>396</v>
      </c>
      <c r="D83" s="255" t="s">
        <v>549</v>
      </c>
      <c r="E83" s="294" t="s">
        <v>475</v>
      </c>
      <c r="F83" s="257">
        <v>0</v>
      </c>
      <c r="G83" s="258">
        <v>0</v>
      </c>
      <c r="H83" s="258">
        <v>0</v>
      </c>
      <c r="I83" s="258">
        <v>0</v>
      </c>
      <c r="J83" s="259">
        <v>1441.25</v>
      </c>
      <c r="K83" s="258">
        <v>0</v>
      </c>
      <c r="L83" s="258">
        <v>0</v>
      </c>
      <c r="M83" s="258">
        <v>0</v>
      </c>
      <c r="N83" s="258">
        <v>0</v>
      </c>
      <c r="O83" s="258">
        <v>0</v>
      </c>
      <c r="P83" s="258">
        <v>0</v>
      </c>
      <c r="Q83" s="258">
        <v>0</v>
      </c>
      <c r="R83" s="258">
        <v>0</v>
      </c>
      <c r="S83" s="258">
        <v>0</v>
      </c>
      <c r="T83" s="260">
        <v>532.12</v>
      </c>
      <c r="U83" s="260">
        <v>0</v>
      </c>
      <c r="V83" s="627">
        <v>26.8</v>
      </c>
      <c r="W83" s="260">
        <v>123.36</v>
      </c>
      <c r="X83" s="261">
        <f t="shared" si="3"/>
        <v>2123.5299999999997</v>
      </c>
      <c r="AC83" s="293" t="b">
        <f t="shared" si="4"/>
        <v>1</v>
      </c>
      <c r="AD83" s="375" t="s">
        <v>475</v>
      </c>
    </row>
    <row r="84" spans="1:30" x14ac:dyDescent="0.25">
      <c r="A84" s="255" t="s">
        <v>84</v>
      </c>
      <c r="B84" s="255">
        <v>1</v>
      </c>
      <c r="C84" s="255">
        <v>83</v>
      </c>
      <c r="E84" s="292" t="s">
        <v>592</v>
      </c>
      <c r="F84" s="257">
        <v>0</v>
      </c>
      <c r="G84" s="258">
        <v>0</v>
      </c>
      <c r="H84" s="258">
        <v>0</v>
      </c>
      <c r="I84" s="258">
        <v>0</v>
      </c>
      <c r="J84" s="259">
        <v>2978.11</v>
      </c>
      <c r="K84" s="258">
        <v>0</v>
      </c>
      <c r="L84" s="258">
        <v>0</v>
      </c>
      <c r="M84" s="258">
        <v>0</v>
      </c>
      <c r="N84" s="258">
        <v>0</v>
      </c>
      <c r="O84" s="258">
        <v>0</v>
      </c>
      <c r="P84" s="258">
        <v>0</v>
      </c>
      <c r="Q84" s="258">
        <v>0</v>
      </c>
      <c r="R84" s="259">
        <v>642.12</v>
      </c>
      <c r="S84" s="258">
        <v>0</v>
      </c>
      <c r="T84" s="260">
        <v>735.51</v>
      </c>
      <c r="U84" s="260">
        <v>0</v>
      </c>
      <c r="V84" s="627">
        <v>61.6</v>
      </c>
      <c r="W84" s="260">
        <v>82.24</v>
      </c>
      <c r="X84" s="261">
        <f t="shared" si="3"/>
        <v>4499.58</v>
      </c>
      <c r="AC84" s="293" t="b">
        <f t="shared" si="4"/>
        <v>0</v>
      </c>
      <c r="AD84" s="399" t="s">
        <v>44</v>
      </c>
    </row>
    <row r="85" spans="1:30" x14ac:dyDescent="0.25">
      <c r="A85" s="255" t="s">
        <v>84</v>
      </c>
      <c r="B85" s="255">
        <v>1</v>
      </c>
      <c r="C85" s="255">
        <v>92</v>
      </c>
      <c r="E85" s="292" t="s">
        <v>600</v>
      </c>
      <c r="F85" s="257">
        <v>0</v>
      </c>
      <c r="G85" s="258">
        <v>0</v>
      </c>
      <c r="H85" s="258">
        <v>0</v>
      </c>
      <c r="I85" s="258">
        <v>0</v>
      </c>
      <c r="J85" s="259">
        <v>2802.99</v>
      </c>
      <c r="K85" s="258">
        <v>0</v>
      </c>
      <c r="L85" s="258">
        <v>0</v>
      </c>
      <c r="M85" s="258">
        <v>0</v>
      </c>
      <c r="N85" s="258">
        <v>0</v>
      </c>
      <c r="O85" s="258">
        <v>0</v>
      </c>
      <c r="P85" s="258">
        <v>0</v>
      </c>
      <c r="Q85" s="258">
        <v>0</v>
      </c>
      <c r="R85" s="259">
        <v>864.89</v>
      </c>
      <c r="S85" s="258">
        <v>0</v>
      </c>
      <c r="T85" s="260">
        <v>526.79999999999995</v>
      </c>
      <c r="U85" s="260">
        <v>0</v>
      </c>
      <c r="V85" s="627">
        <v>43.65</v>
      </c>
      <c r="W85" s="260">
        <v>41.12</v>
      </c>
      <c r="X85" s="261">
        <f t="shared" si="3"/>
        <v>4279.4499999999989</v>
      </c>
      <c r="AC85" s="293" t="b">
        <f t="shared" si="4"/>
        <v>0</v>
      </c>
      <c r="AD85" s="399" t="s">
        <v>52</v>
      </c>
    </row>
    <row r="86" spans="1:30" x14ac:dyDescent="0.25">
      <c r="A86" s="255" t="s">
        <v>84</v>
      </c>
      <c r="B86" s="255">
        <v>1</v>
      </c>
      <c r="C86" s="255">
        <v>95</v>
      </c>
      <c r="E86" s="292" t="s">
        <v>601</v>
      </c>
      <c r="F86" s="257">
        <v>0</v>
      </c>
      <c r="G86" s="258">
        <v>0</v>
      </c>
      <c r="H86" s="258">
        <v>0</v>
      </c>
      <c r="I86" s="258">
        <v>0</v>
      </c>
      <c r="J86" s="259">
        <v>543</v>
      </c>
      <c r="K86" s="258">
        <v>0</v>
      </c>
      <c r="L86" s="258">
        <v>0</v>
      </c>
      <c r="M86" s="258">
        <v>0</v>
      </c>
      <c r="N86" s="258">
        <v>0</v>
      </c>
      <c r="O86" s="258">
        <v>0</v>
      </c>
      <c r="P86" s="258">
        <v>0</v>
      </c>
      <c r="Q86" s="258">
        <v>0</v>
      </c>
      <c r="R86" s="259">
        <v>218.4</v>
      </c>
      <c r="S86" s="258">
        <v>0</v>
      </c>
      <c r="T86" s="260">
        <v>1187.3399999999999</v>
      </c>
      <c r="U86" s="260">
        <v>0</v>
      </c>
      <c r="V86" s="627">
        <v>39.590000000000003</v>
      </c>
      <c r="W86" s="260">
        <v>0</v>
      </c>
      <c r="X86" s="261">
        <f t="shared" si="3"/>
        <v>1988.3299999999997</v>
      </c>
      <c r="Y86" s="263"/>
      <c r="AC86" s="293" t="b">
        <f t="shared" si="4"/>
        <v>0</v>
      </c>
      <c r="AD86" s="399" t="s">
        <v>54</v>
      </c>
    </row>
    <row r="87" spans="1:30" x14ac:dyDescent="0.25">
      <c r="A87" s="255" t="s">
        <v>84</v>
      </c>
      <c r="B87" s="255">
        <v>1</v>
      </c>
      <c r="C87" s="255">
        <v>485</v>
      </c>
      <c r="E87" s="292" t="s">
        <v>357</v>
      </c>
      <c r="F87" s="257">
        <v>0</v>
      </c>
      <c r="G87" s="258">
        <v>0</v>
      </c>
      <c r="H87" s="258">
        <v>0</v>
      </c>
      <c r="I87" s="258">
        <v>0</v>
      </c>
      <c r="J87" s="259">
        <v>1279.9000000000001</v>
      </c>
      <c r="K87" s="258">
        <v>0</v>
      </c>
      <c r="L87" s="258">
        <v>0</v>
      </c>
      <c r="M87" s="258">
        <v>0</v>
      </c>
      <c r="N87" s="258">
        <v>0</v>
      </c>
      <c r="O87" s="258">
        <v>0</v>
      </c>
      <c r="P87" s="258">
        <v>0</v>
      </c>
      <c r="Q87" s="258">
        <v>0</v>
      </c>
      <c r="R87" s="259">
        <v>768.79</v>
      </c>
      <c r="S87" s="258">
        <v>0</v>
      </c>
      <c r="T87" s="260">
        <v>468.27</v>
      </c>
      <c r="U87" s="260">
        <v>0</v>
      </c>
      <c r="V87" s="627">
        <v>92.7</v>
      </c>
      <c r="W87" s="260">
        <v>0</v>
      </c>
      <c r="X87" s="261">
        <f t="shared" si="3"/>
        <v>2609.66</v>
      </c>
      <c r="Y87" s="263"/>
      <c r="AC87" s="293" t="b">
        <f t="shared" si="4"/>
        <v>1</v>
      </c>
      <c r="AD87" s="178" t="s">
        <v>357</v>
      </c>
    </row>
    <row r="88" spans="1:30" x14ac:dyDescent="0.25">
      <c r="A88" s="255" t="s">
        <v>84</v>
      </c>
      <c r="B88" s="255">
        <v>1</v>
      </c>
      <c r="C88" s="255">
        <v>33</v>
      </c>
      <c r="E88" s="292" t="s">
        <v>573</v>
      </c>
      <c r="F88" s="257">
        <v>0</v>
      </c>
      <c r="G88" s="258">
        <v>0</v>
      </c>
      <c r="H88" s="258">
        <v>0</v>
      </c>
      <c r="I88" s="258">
        <v>0</v>
      </c>
      <c r="J88" s="259">
        <v>3019.75</v>
      </c>
      <c r="K88" s="258">
        <v>0</v>
      </c>
      <c r="L88" s="258">
        <v>0</v>
      </c>
      <c r="M88" s="258">
        <v>0</v>
      </c>
      <c r="N88" s="258">
        <v>0</v>
      </c>
      <c r="O88" s="258">
        <v>0</v>
      </c>
      <c r="P88" s="258">
        <v>0</v>
      </c>
      <c r="Q88" s="258">
        <v>0</v>
      </c>
      <c r="R88" s="259">
        <v>432.45</v>
      </c>
      <c r="S88" s="258">
        <v>0</v>
      </c>
      <c r="T88" s="260">
        <v>959.25</v>
      </c>
      <c r="U88" s="260">
        <v>0</v>
      </c>
      <c r="V88" s="627">
        <v>41.57</v>
      </c>
      <c r="W88" s="260">
        <v>0</v>
      </c>
      <c r="X88" s="261">
        <f t="shared" si="3"/>
        <v>4453.0199999999995</v>
      </c>
      <c r="AC88" s="293" t="b">
        <f t="shared" si="4"/>
        <v>0</v>
      </c>
      <c r="AD88" s="399" t="s">
        <v>24</v>
      </c>
    </row>
    <row r="89" spans="1:30" x14ac:dyDescent="0.25">
      <c r="A89" s="255" t="s">
        <v>84</v>
      </c>
      <c r="B89" s="255">
        <v>1</v>
      </c>
      <c r="C89" s="255">
        <v>81</v>
      </c>
      <c r="E89" s="292" t="s">
        <v>591</v>
      </c>
      <c r="F89" s="257">
        <v>0</v>
      </c>
      <c r="G89" s="258">
        <v>0</v>
      </c>
      <c r="H89" s="258">
        <v>0</v>
      </c>
      <c r="I89" s="258">
        <v>0</v>
      </c>
      <c r="J89" s="259">
        <v>0</v>
      </c>
      <c r="K89" s="258">
        <v>0</v>
      </c>
      <c r="L89" s="258">
        <v>0</v>
      </c>
      <c r="M89" s="258">
        <v>0</v>
      </c>
      <c r="N89" s="258">
        <v>0</v>
      </c>
      <c r="O89" s="258">
        <v>0</v>
      </c>
      <c r="P89" s="258">
        <v>0</v>
      </c>
      <c r="Q89" s="258">
        <v>0</v>
      </c>
      <c r="R89" s="259">
        <v>864.89</v>
      </c>
      <c r="S89" s="258">
        <v>0</v>
      </c>
      <c r="T89" s="260">
        <v>526.79999999999995</v>
      </c>
      <c r="U89" s="260">
        <v>0</v>
      </c>
      <c r="V89" s="627">
        <v>48.12</v>
      </c>
      <c r="W89" s="260">
        <v>0</v>
      </c>
      <c r="X89" s="261">
        <f t="shared" si="3"/>
        <v>1439.81</v>
      </c>
      <c r="AC89" s="293" t="b">
        <f t="shared" si="4"/>
        <v>0</v>
      </c>
      <c r="AD89" s="399" t="s">
        <v>43</v>
      </c>
    </row>
    <row r="90" spans="1:30" x14ac:dyDescent="0.25">
      <c r="A90" s="255" t="s">
        <v>84</v>
      </c>
      <c r="B90" s="255">
        <v>1</v>
      </c>
      <c r="C90" s="255">
        <v>321</v>
      </c>
      <c r="E90" s="292" t="s">
        <v>309</v>
      </c>
      <c r="F90" s="257">
        <v>0</v>
      </c>
      <c r="G90" s="258">
        <v>0</v>
      </c>
      <c r="H90" s="258">
        <v>0</v>
      </c>
      <c r="I90" s="258">
        <v>0</v>
      </c>
      <c r="J90" s="259">
        <v>1787.19</v>
      </c>
      <c r="K90" s="258">
        <v>0</v>
      </c>
      <c r="L90" s="258">
        <v>0</v>
      </c>
      <c r="M90" s="258">
        <v>138.12</v>
      </c>
      <c r="N90" s="258">
        <v>0</v>
      </c>
      <c r="O90" s="258">
        <v>0</v>
      </c>
      <c r="P90" s="258">
        <v>0</v>
      </c>
      <c r="Q90" s="258">
        <v>0</v>
      </c>
      <c r="R90" s="259">
        <v>725.11</v>
      </c>
      <c r="S90" s="258">
        <v>0</v>
      </c>
      <c r="T90" s="260">
        <v>441.66</v>
      </c>
      <c r="U90" s="260">
        <v>0</v>
      </c>
      <c r="V90" s="627">
        <v>117.05</v>
      </c>
      <c r="W90" s="260">
        <v>123.36</v>
      </c>
      <c r="X90" s="261">
        <f t="shared" si="3"/>
        <v>3332.4900000000002</v>
      </c>
      <c r="AC90" s="293" t="b">
        <f t="shared" si="4"/>
        <v>1</v>
      </c>
      <c r="AD90" s="399" t="s">
        <v>309</v>
      </c>
    </row>
    <row r="91" spans="1:30" x14ac:dyDescent="0.25">
      <c r="A91" s="255" t="s">
        <v>84</v>
      </c>
      <c r="B91" s="255">
        <v>1</v>
      </c>
      <c r="C91" s="255">
        <v>151</v>
      </c>
      <c r="E91" s="292" t="s">
        <v>606</v>
      </c>
      <c r="F91" s="257">
        <v>0</v>
      </c>
      <c r="G91" s="258">
        <v>0</v>
      </c>
      <c r="H91" s="258">
        <v>0</v>
      </c>
      <c r="I91" s="258">
        <v>0</v>
      </c>
      <c r="J91" s="259">
        <v>533.17999999999995</v>
      </c>
      <c r="K91" s="258">
        <v>0</v>
      </c>
      <c r="L91" s="258">
        <v>0</v>
      </c>
      <c r="M91" s="258">
        <v>91.38</v>
      </c>
      <c r="N91" s="258">
        <v>0</v>
      </c>
      <c r="O91" s="258">
        <v>0</v>
      </c>
      <c r="P91" s="258">
        <v>0</v>
      </c>
      <c r="Q91" s="258">
        <v>0</v>
      </c>
      <c r="R91" s="258">
        <v>856.15</v>
      </c>
      <c r="S91" s="258">
        <v>0</v>
      </c>
      <c r="T91" s="260">
        <v>521.48</v>
      </c>
      <c r="U91" s="260">
        <v>0</v>
      </c>
      <c r="V91" s="627">
        <v>0</v>
      </c>
      <c r="W91" s="260">
        <v>41.12</v>
      </c>
      <c r="X91" s="261">
        <f t="shared" si="3"/>
        <v>2043.31</v>
      </c>
      <c r="AC91" s="293" t="b">
        <f t="shared" si="4"/>
        <v>0</v>
      </c>
      <c r="AD91" s="178" t="s">
        <v>58</v>
      </c>
    </row>
    <row r="92" spans="1:30" x14ac:dyDescent="0.25">
      <c r="A92" s="255" t="s">
        <v>84</v>
      </c>
      <c r="B92" s="255">
        <v>1</v>
      </c>
      <c r="C92" s="255">
        <v>170</v>
      </c>
      <c r="E92" s="292" t="s">
        <v>420</v>
      </c>
      <c r="F92" s="257">
        <v>0</v>
      </c>
      <c r="G92" s="258">
        <v>0</v>
      </c>
      <c r="H92" s="258">
        <v>0</v>
      </c>
      <c r="I92" s="258">
        <v>0</v>
      </c>
      <c r="J92" s="259">
        <v>0</v>
      </c>
      <c r="K92" s="258">
        <v>0</v>
      </c>
      <c r="L92" s="258">
        <v>0</v>
      </c>
      <c r="M92" s="258">
        <v>0</v>
      </c>
      <c r="N92" s="258">
        <v>0</v>
      </c>
      <c r="O92" s="258">
        <v>0</v>
      </c>
      <c r="P92" s="258">
        <v>0</v>
      </c>
      <c r="Q92" s="258">
        <v>0</v>
      </c>
      <c r="R92" s="258">
        <v>856.15</v>
      </c>
      <c r="S92" s="258">
        <v>0</v>
      </c>
      <c r="T92" s="260">
        <v>521.48</v>
      </c>
      <c r="U92" s="260">
        <v>0</v>
      </c>
      <c r="V92" s="627">
        <v>61.95</v>
      </c>
      <c r="W92" s="260">
        <v>41.12</v>
      </c>
      <c r="X92" s="261">
        <f t="shared" si="3"/>
        <v>1480.7</v>
      </c>
      <c r="AC92" s="293" t="b">
        <f t="shared" si="4"/>
        <v>1</v>
      </c>
      <c r="AD92" s="178" t="s">
        <v>420</v>
      </c>
    </row>
    <row r="93" spans="1:30" x14ac:dyDescent="0.25">
      <c r="A93" s="255" t="s">
        <v>84</v>
      </c>
      <c r="B93" s="255">
        <v>1</v>
      </c>
      <c r="C93" s="255">
        <v>494</v>
      </c>
      <c r="E93" s="294" t="s">
        <v>479</v>
      </c>
      <c r="F93" s="257">
        <v>0</v>
      </c>
      <c r="G93" s="258">
        <v>0</v>
      </c>
      <c r="H93" s="258">
        <v>0</v>
      </c>
      <c r="I93" s="258">
        <v>0</v>
      </c>
      <c r="J93" s="259">
        <v>0</v>
      </c>
      <c r="K93" s="258">
        <v>0</v>
      </c>
      <c r="L93" s="258">
        <v>0</v>
      </c>
      <c r="M93" s="258">
        <v>0</v>
      </c>
      <c r="N93" s="258">
        <v>0</v>
      </c>
      <c r="O93" s="258">
        <v>0</v>
      </c>
      <c r="P93" s="258">
        <v>0</v>
      </c>
      <c r="Q93" s="258">
        <v>0</v>
      </c>
      <c r="R93" s="259">
        <v>406.24</v>
      </c>
      <c r="S93" s="258">
        <v>0</v>
      </c>
      <c r="T93" s="260">
        <v>901.11</v>
      </c>
      <c r="U93" s="260">
        <v>0</v>
      </c>
      <c r="V93" s="627">
        <v>72.55</v>
      </c>
      <c r="W93" s="260">
        <v>0</v>
      </c>
      <c r="X93" s="261">
        <f t="shared" si="3"/>
        <v>1379.8999999999999</v>
      </c>
      <c r="AC93" s="293" t="b">
        <f t="shared" si="4"/>
        <v>1</v>
      </c>
      <c r="AD93" s="369" t="s">
        <v>479</v>
      </c>
    </row>
    <row r="94" spans="1:30" x14ac:dyDescent="0.25">
      <c r="A94" s="255" t="s">
        <v>84</v>
      </c>
      <c r="B94" s="255">
        <v>1</v>
      </c>
      <c r="C94" s="255">
        <v>511</v>
      </c>
      <c r="E94" s="294" t="s">
        <v>687</v>
      </c>
      <c r="F94" s="257">
        <v>0</v>
      </c>
      <c r="G94" s="258">
        <v>0</v>
      </c>
      <c r="H94" s="258">
        <v>0</v>
      </c>
      <c r="I94" s="258">
        <v>0</v>
      </c>
      <c r="J94" s="259">
        <v>0</v>
      </c>
      <c r="K94" s="258">
        <v>0</v>
      </c>
      <c r="L94" s="258">
        <v>0</v>
      </c>
      <c r="M94" s="258">
        <v>0</v>
      </c>
      <c r="N94" s="258">
        <v>0</v>
      </c>
      <c r="O94" s="258">
        <v>0</v>
      </c>
      <c r="P94" s="258">
        <v>0</v>
      </c>
      <c r="Q94" s="258">
        <v>0</v>
      </c>
      <c r="R94" s="258">
        <v>812.47</v>
      </c>
      <c r="S94" s="258">
        <v>0</v>
      </c>
      <c r="T94" s="260">
        <v>494.87</v>
      </c>
      <c r="U94" s="260">
        <v>0</v>
      </c>
      <c r="V94" s="627">
        <v>72.55</v>
      </c>
      <c r="W94" s="260">
        <v>0</v>
      </c>
      <c r="X94" s="261">
        <f t="shared" si="3"/>
        <v>1379.89</v>
      </c>
      <c r="Y94" s="263"/>
      <c r="AC94" s="293" t="b">
        <f t="shared" si="4"/>
        <v>0</v>
      </c>
      <c r="AD94" s="369" t="s">
        <v>674</v>
      </c>
    </row>
    <row r="95" spans="1:30" x14ac:dyDescent="0.25">
      <c r="A95" s="255" t="s">
        <v>86</v>
      </c>
      <c r="B95" s="255">
        <v>1</v>
      </c>
      <c r="C95" s="255">
        <v>156</v>
      </c>
      <c r="E95" s="292" t="s">
        <v>609</v>
      </c>
      <c r="F95" s="257">
        <v>0</v>
      </c>
      <c r="G95" s="258">
        <v>0</v>
      </c>
      <c r="H95" s="258">
        <v>0</v>
      </c>
      <c r="I95" s="258">
        <v>0</v>
      </c>
      <c r="J95" s="259">
        <v>724.56</v>
      </c>
      <c r="K95" s="258">
        <v>0</v>
      </c>
      <c r="L95" s="258">
        <v>0</v>
      </c>
      <c r="M95" s="258">
        <v>129.72</v>
      </c>
      <c r="N95" s="258">
        <v>0</v>
      </c>
      <c r="O95" s="258">
        <v>0</v>
      </c>
      <c r="P95" s="258">
        <v>0</v>
      </c>
      <c r="Q95" s="258">
        <v>0</v>
      </c>
      <c r="R95" s="259">
        <v>873.62</v>
      </c>
      <c r="S95" s="259">
        <v>0</v>
      </c>
      <c r="T95" s="260">
        <v>532.12</v>
      </c>
      <c r="U95" s="260">
        <v>0</v>
      </c>
      <c r="V95" s="627">
        <v>26.8</v>
      </c>
      <c r="W95" s="260">
        <v>41.12</v>
      </c>
      <c r="X95" s="261">
        <f t="shared" si="3"/>
        <v>2327.94</v>
      </c>
      <c r="AC95" s="293" t="b">
        <f t="shared" si="4"/>
        <v>0</v>
      </c>
      <c r="AD95" s="399" t="s">
        <v>61</v>
      </c>
    </row>
    <row r="96" spans="1:30" x14ac:dyDescent="0.25">
      <c r="A96" s="255" t="s">
        <v>84</v>
      </c>
      <c r="B96" s="255">
        <v>1</v>
      </c>
      <c r="C96" s="255">
        <v>483</v>
      </c>
      <c r="D96" s="255" t="s">
        <v>549</v>
      </c>
      <c r="E96" s="294" t="s">
        <v>820</v>
      </c>
      <c r="F96" s="257">
        <v>0</v>
      </c>
      <c r="G96" s="258">
        <v>0</v>
      </c>
      <c r="H96" s="258">
        <v>0</v>
      </c>
      <c r="I96" s="258">
        <v>0</v>
      </c>
      <c r="J96" s="259">
        <v>544.61</v>
      </c>
      <c r="K96" s="258">
        <v>0</v>
      </c>
      <c r="L96" s="258">
        <v>0</v>
      </c>
      <c r="M96" s="258">
        <v>132</v>
      </c>
      <c r="N96" s="258">
        <v>0</v>
      </c>
      <c r="O96" s="258">
        <v>0</v>
      </c>
      <c r="P96" s="258">
        <v>0</v>
      </c>
      <c r="Q96" s="258">
        <v>0</v>
      </c>
      <c r="R96" s="258">
        <v>856.15</v>
      </c>
      <c r="S96" s="258">
        <v>0</v>
      </c>
      <c r="T96" s="260">
        <v>521.48</v>
      </c>
      <c r="U96" s="260">
        <v>0</v>
      </c>
      <c r="V96" s="627">
        <v>56.2</v>
      </c>
      <c r="W96" s="260">
        <v>41.12</v>
      </c>
      <c r="X96" s="261">
        <f t="shared" si="3"/>
        <v>2151.5599999999995</v>
      </c>
      <c r="AC96" s="293" t="b">
        <f t="shared" si="4"/>
        <v>1</v>
      </c>
      <c r="AD96" s="369" t="s">
        <v>820</v>
      </c>
    </row>
    <row r="97" spans="1:30" x14ac:dyDescent="0.25">
      <c r="A97" s="255" t="s">
        <v>84</v>
      </c>
      <c r="B97" s="255">
        <v>1</v>
      </c>
      <c r="C97" s="255">
        <v>495</v>
      </c>
      <c r="E97" s="294" t="s">
        <v>466</v>
      </c>
      <c r="F97" s="257">
        <v>0</v>
      </c>
      <c r="G97" s="258">
        <v>0</v>
      </c>
      <c r="H97" s="258">
        <v>0</v>
      </c>
      <c r="I97" s="257">
        <v>0</v>
      </c>
      <c r="J97" s="259">
        <v>412.32</v>
      </c>
      <c r="K97" s="258">
        <v>0</v>
      </c>
      <c r="L97" s="258">
        <v>0</v>
      </c>
      <c r="M97" s="258">
        <v>0</v>
      </c>
      <c r="N97" s="258">
        <v>0</v>
      </c>
      <c r="O97" s="258">
        <v>0</v>
      </c>
      <c r="P97" s="268">
        <v>0</v>
      </c>
      <c r="Q97" s="258">
        <v>0</v>
      </c>
      <c r="R97" s="259">
        <v>812.47</v>
      </c>
      <c r="S97" s="258">
        <v>0</v>
      </c>
      <c r="T97" s="260">
        <v>494.87</v>
      </c>
      <c r="U97" s="260">
        <v>0</v>
      </c>
      <c r="V97" s="627">
        <v>72.55</v>
      </c>
      <c r="W97" s="260">
        <v>123.36</v>
      </c>
      <c r="X97" s="261">
        <f t="shared" si="3"/>
        <v>1915.5699999999997</v>
      </c>
      <c r="AC97" s="293" t="b">
        <f t="shared" si="4"/>
        <v>1</v>
      </c>
      <c r="AD97" s="369" t="s">
        <v>466</v>
      </c>
    </row>
    <row r="98" spans="1:30" x14ac:dyDescent="0.25">
      <c r="A98" s="255" t="s">
        <v>84</v>
      </c>
      <c r="B98" s="255">
        <v>1</v>
      </c>
      <c r="C98" s="255">
        <v>247</v>
      </c>
      <c r="E98" s="292" t="s">
        <v>1107</v>
      </c>
      <c r="F98" s="257">
        <v>0</v>
      </c>
      <c r="G98" s="258">
        <v>0</v>
      </c>
      <c r="H98" s="258">
        <v>0</v>
      </c>
      <c r="I98" s="258">
        <v>0</v>
      </c>
      <c r="J98" s="259">
        <v>581.35</v>
      </c>
      <c r="K98" s="258">
        <v>0</v>
      </c>
      <c r="L98" s="258">
        <v>0</v>
      </c>
      <c r="M98" s="258">
        <v>99.66</v>
      </c>
      <c r="N98" s="258">
        <v>0</v>
      </c>
      <c r="O98" s="258">
        <v>0</v>
      </c>
      <c r="P98" s="258">
        <v>0</v>
      </c>
      <c r="Q98" s="258">
        <v>0</v>
      </c>
      <c r="R98" s="259">
        <v>362.56</v>
      </c>
      <c r="S98" s="258">
        <v>0</v>
      </c>
      <c r="T98" s="260">
        <v>804.22</v>
      </c>
      <c r="U98" s="260">
        <v>0</v>
      </c>
      <c r="V98" s="627">
        <v>117.05</v>
      </c>
      <c r="W98" s="260">
        <v>82.24</v>
      </c>
      <c r="X98" s="261">
        <f t="shared" ref="X98:X129" si="5">SUM(F98:W98)</f>
        <v>2047.08</v>
      </c>
      <c r="AC98" s="293" t="b">
        <f t="shared" si="4"/>
        <v>0</v>
      </c>
      <c r="AD98" s="855" t="s">
        <v>136</v>
      </c>
    </row>
    <row r="99" spans="1:30" x14ac:dyDescent="0.25">
      <c r="A99" s="255" t="s">
        <v>84</v>
      </c>
      <c r="B99" s="255">
        <v>1</v>
      </c>
      <c r="C99" s="255">
        <v>435</v>
      </c>
      <c r="E99" s="292" t="s">
        <v>697</v>
      </c>
      <c r="F99" s="257">
        <v>0</v>
      </c>
      <c r="G99" s="258">
        <v>0</v>
      </c>
      <c r="H99" s="258">
        <v>0</v>
      </c>
      <c r="I99" s="258">
        <v>0</v>
      </c>
      <c r="J99" s="259">
        <v>0</v>
      </c>
      <c r="K99" s="258">
        <v>0</v>
      </c>
      <c r="L99" s="258">
        <v>0</v>
      </c>
      <c r="M99" s="258">
        <v>0</v>
      </c>
      <c r="N99" s="258">
        <v>0</v>
      </c>
      <c r="O99" s="258">
        <v>0</v>
      </c>
      <c r="P99" s="258">
        <v>0</v>
      </c>
      <c r="Q99" s="258">
        <v>0</v>
      </c>
      <c r="R99" s="259">
        <v>0</v>
      </c>
      <c r="S99" s="258">
        <v>77.84</v>
      </c>
      <c r="T99" s="260">
        <v>0</v>
      </c>
      <c r="U99" s="260">
        <v>521.48</v>
      </c>
      <c r="V99" s="627">
        <v>56.2</v>
      </c>
      <c r="W99" s="260">
        <v>164.48</v>
      </c>
      <c r="X99" s="261">
        <f t="shared" si="5"/>
        <v>820.00000000000011</v>
      </c>
      <c r="AC99" s="293" t="b">
        <f t="shared" si="4"/>
        <v>1</v>
      </c>
      <c r="AD99" s="571" t="s">
        <v>697</v>
      </c>
    </row>
    <row r="100" spans="1:30" x14ac:dyDescent="0.25">
      <c r="A100" s="255" t="s">
        <v>86</v>
      </c>
      <c r="B100" s="255">
        <v>1</v>
      </c>
      <c r="C100" s="255">
        <v>34</v>
      </c>
      <c r="E100" s="292" t="s">
        <v>574</v>
      </c>
      <c r="F100" s="257">
        <v>0</v>
      </c>
      <c r="G100" s="258">
        <v>0</v>
      </c>
      <c r="H100" s="258">
        <v>0</v>
      </c>
      <c r="I100" s="258">
        <v>0</v>
      </c>
      <c r="J100" s="259">
        <v>1133.58</v>
      </c>
      <c r="K100" s="258">
        <v>0</v>
      </c>
      <c r="L100" s="258">
        <v>0</v>
      </c>
      <c r="M100" s="258">
        <v>0</v>
      </c>
      <c r="N100" s="258">
        <v>0</v>
      </c>
      <c r="O100" s="258">
        <v>0</v>
      </c>
      <c r="P100" s="258">
        <v>0</v>
      </c>
      <c r="Q100" s="258">
        <v>0</v>
      </c>
      <c r="R100" s="259">
        <v>856.15</v>
      </c>
      <c r="S100" s="258">
        <v>0</v>
      </c>
      <c r="T100" s="260">
        <v>521.48</v>
      </c>
      <c r="U100" s="260">
        <v>0</v>
      </c>
      <c r="V100" s="627">
        <v>53.58</v>
      </c>
      <c r="W100" s="260">
        <v>0</v>
      </c>
      <c r="X100" s="261">
        <f t="shared" si="5"/>
        <v>2564.79</v>
      </c>
      <c r="AC100" s="293" t="b">
        <f t="shared" si="4"/>
        <v>0</v>
      </c>
      <c r="AD100" s="399" t="s">
        <v>25</v>
      </c>
    </row>
    <row r="101" spans="1:30" x14ac:dyDescent="0.25">
      <c r="A101" s="255" t="s">
        <v>84</v>
      </c>
      <c r="B101" s="255">
        <v>1</v>
      </c>
      <c r="C101" s="255">
        <v>187</v>
      </c>
      <c r="E101" s="292" t="s">
        <v>836</v>
      </c>
      <c r="F101" s="257">
        <v>0</v>
      </c>
      <c r="G101" s="258">
        <v>0</v>
      </c>
      <c r="H101" s="258">
        <v>0</v>
      </c>
      <c r="I101" s="258">
        <v>0</v>
      </c>
      <c r="J101" s="259">
        <v>3399.19</v>
      </c>
      <c r="K101" s="258">
        <v>0</v>
      </c>
      <c r="L101" s="258">
        <v>0</v>
      </c>
      <c r="M101" s="258">
        <v>0</v>
      </c>
      <c r="N101" s="258">
        <v>0</v>
      </c>
      <c r="O101" s="258">
        <v>0</v>
      </c>
      <c r="P101" s="258">
        <v>0</v>
      </c>
      <c r="Q101" s="258">
        <v>0</v>
      </c>
      <c r="R101" s="258">
        <v>0</v>
      </c>
      <c r="S101" s="258">
        <v>77.84</v>
      </c>
      <c r="T101" s="260">
        <v>521.48</v>
      </c>
      <c r="U101" s="260">
        <v>0</v>
      </c>
      <c r="V101" s="627">
        <v>61.95</v>
      </c>
      <c r="W101" s="260">
        <v>0</v>
      </c>
      <c r="X101" s="261">
        <f t="shared" si="5"/>
        <v>4060.46</v>
      </c>
      <c r="Y101" s="263"/>
      <c r="AC101" s="293" t="b">
        <f t="shared" si="4"/>
        <v>0</v>
      </c>
      <c r="AD101" s="178" t="s">
        <v>69</v>
      </c>
    </row>
    <row r="102" spans="1:30" x14ac:dyDescent="0.25">
      <c r="E102" s="850" t="s">
        <v>5</v>
      </c>
      <c r="F102" s="257">
        <v>0</v>
      </c>
      <c r="G102" s="257">
        <v>0</v>
      </c>
      <c r="H102" s="257">
        <v>0</v>
      </c>
      <c r="I102" s="257">
        <v>0</v>
      </c>
      <c r="J102" s="257">
        <v>0</v>
      </c>
      <c r="K102" s="257">
        <v>0</v>
      </c>
      <c r="L102" s="257">
        <v>0</v>
      </c>
      <c r="M102" s="257">
        <v>0</v>
      </c>
      <c r="N102" s="257">
        <v>0</v>
      </c>
      <c r="O102" s="257">
        <v>0</v>
      </c>
      <c r="P102" s="257">
        <v>0</v>
      </c>
      <c r="Q102" s="257">
        <v>0</v>
      </c>
      <c r="R102" s="257">
        <v>0</v>
      </c>
      <c r="S102" s="257">
        <v>0</v>
      </c>
      <c r="T102" s="257">
        <v>0</v>
      </c>
      <c r="U102" s="257">
        <v>0</v>
      </c>
      <c r="V102" s="257">
        <v>0</v>
      </c>
      <c r="W102" s="257">
        <v>0</v>
      </c>
      <c r="X102" s="257">
        <v>0</v>
      </c>
      <c r="Y102" s="263"/>
      <c r="AC102" s="293" t="b">
        <f t="shared" si="4"/>
        <v>1</v>
      </c>
      <c r="AD102" s="229" t="s">
        <v>5</v>
      </c>
    </row>
    <row r="103" spans="1:30" x14ac:dyDescent="0.25">
      <c r="A103" s="255" t="s">
        <v>84</v>
      </c>
      <c r="B103" s="255">
        <v>1</v>
      </c>
      <c r="C103" s="255">
        <v>493</v>
      </c>
      <c r="D103" s="255" t="s">
        <v>549</v>
      </c>
      <c r="E103" s="294" t="s">
        <v>451</v>
      </c>
      <c r="F103" s="257">
        <v>0</v>
      </c>
      <c r="G103" s="258">
        <v>0</v>
      </c>
      <c r="H103" s="258">
        <v>0</v>
      </c>
      <c r="I103" s="258">
        <v>0</v>
      </c>
      <c r="J103" s="259">
        <v>2155</v>
      </c>
      <c r="K103" s="258">
        <v>2155</v>
      </c>
      <c r="L103" s="258">
        <v>1724</v>
      </c>
      <c r="M103" s="258">
        <v>297.39</v>
      </c>
      <c r="N103" s="258">
        <v>0</v>
      </c>
      <c r="O103" s="258">
        <v>0</v>
      </c>
      <c r="P103" s="258">
        <v>0</v>
      </c>
      <c r="Q103" s="258">
        <v>0</v>
      </c>
      <c r="R103" s="259">
        <v>812.47</v>
      </c>
      <c r="S103" s="258">
        <v>0</v>
      </c>
      <c r="T103" s="260">
        <v>494.88</v>
      </c>
      <c r="U103" s="260">
        <v>0</v>
      </c>
      <c r="V103" s="627">
        <v>72.55</v>
      </c>
      <c r="W103" s="260">
        <v>41.12</v>
      </c>
      <c r="X103" s="261">
        <f t="shared" ref="X103:X116" si="6">SUM(F103:W103)</f>
        <v>7752.4100000000008</v>
      </c>
      <c r="AC103" s="293" t="b">
        <f t="shared" si="4"/>
        <v>1</v>
      </c>
      <c r="AD103" s="369" t="s">
        <v>451</v>
      </c>
    </row>
    <row r="104" spans="1:30" s="264" customFormat="1" x14ac:dyDescent="0.25">
      <c r="A104" s="255" t="s">
        <v>84</v>
      </c>
      <c r="B104" s="255">
        <v>1</v>
      </c>
      <c r="C104" s="255">
        <v>339</v>
      </c>
      <c r="D104" s="255"/>
      <c r="E104" s="292" t="s">
        <v>346</v>
      </c>
      <c r="F104" s="257">
        <v>0</v>
      </c>
      <c r="G104" s="258">
        <v>0</v>
      </c>
      <c r="H104" s="258">
        <v>0</v>
      </c>
      <c r="I104" s="258">
        <v>0</v>
      </c>
      <c r="J104" s="259">
        <v>0</v>
      </c>
      <c r="K104" s="258">
        <v>0</v>
      </c>
      <c r="L104" s="258">
        <v>0</v>
      </c>
      <c r="M104" s="258">
        <v>0</v>
      </c>
      <c r="N104" s="258">
        <v>0</v>
      </c>
      <c r="O104" s="258">
        <v>0</v>
      </c>
      <c r="P104" s="258">
        <v>0</v>
      </c>
      <c r="Q104" s="258">
        <v>0</v>
      </c>
      <c r="R104" s="259">
        <v>725.11</v>
      </c>
      <c r="S104" s="258">
        <v>0</v>
      </c>
      <c r="T104" s="260">
        <v>441.66</v>
      </c>
      <c r="U104" s="260">
        <v>0</v>
      </c>
      <c r="V104" s="627">
        <v>117.05</v>
      </c>
      <c r="W104" s="260">
        <v>0</v>
      </c>
      <c r="X104" s="261">
        <f t="shared" si="6"/>
        <v>1283.82</v>
      </c>
      <c r="Y104" s="256"/>
      <c r="Z104" s="256"/>
      <c r="AA104" s="256"/>
      <c r="AB104" s="256"/>
      <c r="AC104" s="293" t="b">
        <f t="shared" si="4"/>
        <v>1</v>
      </c>
      <c r="AD104" s="399" t="s">
        <v>346</v>
      </c>
    </row>
    <row r="105" spans="1:30" x14ac:dyDescent="0.25">
      <c r="A105" s="255" t="s">
        <v>86</v>
      </c>
      <c r="B105" s="255">
        <v>1</v>
      </c>
      <c r="C105" s="255">
        <v>87</v>
      </c>
      <c r="D105" s="255" t="s">
        <v>549</v>
      </c>
      <c r="E105" s="292" t="s">
        <v>595</v>
      </c>
      <c r="F105" s="257">
        <v>0</v>
      </c>
      <c r="G105" s="258">
        <v>0</v>
      </c>
      <c r="H105" s="258">
        <v>0</v>
      </c>
      <c r="I105" s="258">
        <v>0</v>
      </c>
      <c r="J105" s="259">
        <v>2010.01</v>
      </c>
      <c r="K105" s="258">
        <v>0</v>
      </c>
      <c r="L105" s="258">
        <v>0</v>
      </c>
      <c r="M105" s="258">
        <v>0</v>
      </c>
      <c r="N105" s="258">
        <v>0</v>
      </c>
      <c r="O105" s="258">
        <v>0</v>
      </c>
      <c r="P105" s="258">
        <v>0</v>
      </c>
      <c r="Q105" s="258">
        <v>0</v>
      </c>
      <c r="R105" s="259">
        <v>218.4</v>
      </c>
      <c r="S105" s="259">
        <v>0</v>
      </c>
      <c r="T105" s="260">
        <v>1187.3399999999999</v>
      </c>
      <c r="U105" s="260">
        <v>0</v>
      </c>
      <c r="V105" s="627">
        <v>34.200000000000003</v>
      </c>
      <c r="W105" s="260">
        <v>82.24</v>
      </c>
      <c r="X105" s="261">
        <f t="shared" si="6"/>
        <v>3532.1899999999996</v>
      </c>
      <c r="Y105" s="264"/>
      <c r="Z105" s="264"/>
      <c r="AA105" s="264"/>
      <c r="AB105" s="264"/>
      <c r="AC105" s="293" t="b">
        <f t="shared" si="4"/>
        <v>0</v>
      </c>
      <c r="AD105" s="399" t="s">
        <v>47</v>
      </c>
    </row>
    <row r="106" spans="1:30" x14ac:dyDescent="0.25">
      <c r="A106" s="255" t="s">
        <v>84</v>
      </c>
      <c r="B106" s="255">
        <v>1</v>
      </c>
      <c r="C106" s="255">
        <v>317</v>
      </c>
      <c r="E106" s="292" t="s">
        <v>623</v>
      </c>
      <c r="F106" s="257">
        <v>0</v>
      </c>
      <c r="G106" s="258">
        <v>0</v>
      </c>
      <c r="H106" s="258">
        <v>0</v>
      </c>
      <c r="I106" s="258">
        <v>0</v>
      </c>
      <c r="J106" s="259">
        <v>0</v>
      </c>
      <c r="K106" s="258">
        <v>0</v>
      </c>
      <c r="L106" s="258">
        <v>0</v>
      </c>
      <c r="M106" s="258">
        <v>0</v>
      </c>
      <c r="N106" s="258">
        <v>0</v>
      </c>
      <c r="O106" s="258">
        <v>0</v>
      </c>
      <c r="P106" s="258">
        <v>0</v>
      </c>
      <c r="Q106" s="258">
        <v>0</v>
      </c>
      <c r="R106" s="259">
        <v>725.11</v>
      </c>
      <c r="S106" s="258">
        <v>0</v>
      </c>
      <c r="T106" s="260">
        <v>441.66</v>
      </c>
      <c r="U106" s="260">
        <v>0</v>
      </c>
      <c r="V106" s="627">
        <v>117.05</v>
      </c>
      <c r="W106" s="260">
        <v>41.12</v>
      </c>
      <c r="X106" s="261">
        <f t="shared" si="6"/>
        <v>1324.9399999999998</v>
      </c>
      <c r="AC106" s="293" t="b">
        <f t="shared" si="4"/>
        <v>0</v>
      </c>
      <c r="AD106" s="399" t="s">
        <v>303</v>
      </c>
    </row>
    <row r="107" spans="1:30" x14ac:dyDescent="0.25">
      <c r="A107" s="255" t="s">
        <v>84</v>
      </c>
      <c r="B107" s="255">
        <v>1</v>
      </c>
      <c r="C107" s="255">
        <v>28</v>
      </c>
      <c r="D107" s="255" t="s">
        <v>549</v>
      </c>
      <c r="E107" s="292" t="s">
        <v>570</v>
      </c>
      <c r="F107" s="257">
        <v>338.98</v>
      </c>
      <c r="G107" s="258">
        <v>0</v>
      </c>
      <c r="H107" s="258">
        <v>0</v>
      </c>
      <c r="I107" s="258">
        <v>0</v>
      </c>
      <c r="J107" s="259">
        <v>1622.57</v>
      </c>
      <c r="K107" s="258">
        <v>0</v>
      </c>
      <c r="L107" s="258">
        <v>0</v>
      </c>
      <c r="M107" s="258">
        <v>0</v>
      </c>
      <c r="N107" s="258">
        <v>0</v>
      </c>
      <c r="O107" s="258">
        <v>0</v>
      </c>
      <c r="P107" s="258">
        <v>0</v>
      </c>
      <c r="Q107" s="258">
        <v>0</v>
      </c>
      <c r="R107" s="259">
        <v>436.81</v>
      </c>
      <c r="S107" s="259">
        <v>0</v>
      </c>
      <c r="T107" s="260">
        <v>968.93</v>
      </c>
      <c r="U107" s="260">
        <v>0</v>
      </c>
      <c r="V107" s="627">
        <v>39.590000000000003</v>
      </c>
      <c r="W107" s="260">
        <v>123.36</v>
      </c>
      <c r="X107" s="261">
        <f t="shared" si="6"/>
        <v>3530.2400000000002</v>
      </c>
      <c r="Y107" s="264"/>
      <c r="AC107" s="293" t="b">
        <f t="shared" si="4"/>
        <v>0</v>
      </c>
      <c r="AD107" s="178" t="s">
        <v>21</v>
      </c>
    </row>
    <row r="108" spans="1:30" x14ac:dyDescent="0.25">
      <c r="A108" s="255" t="s">
        <v>86</v>
      </c>
      <c r="B108" s="255">
        <v>1</v>
      </c>
      <c r="C108" s="255">
        <v>6</v>
      </c>
      <c r="E108" s="292" t="s">
        <v>553</v>
      </c>
      <c r="F108" s="257">
        <v>0</v>
      </c>
      <c r="G108" s="258">
        <v>0</v>
      </c>
      <c r="H108" s="258">
        <v>0</v>
      </c>
      <c r="I108" s="258">
        <v>0</v>
      </c>
      <c r="J108" s="259">
        <v>2498.5</v>
      </c>
      <c r="K108" s="258">
        <v>0</v>
      </c>
      <c r="L108" s="258">
        <v>0</v>
      </c>
      <c r="M108" s="258">
        <v>0</v>
      </c>
      <c r="N108" s="258">
        <v>0</v>
      </c>
      <c r="O108" s="258">
        <v>0</v>
      </c>
      <c r="P108" s="258">
        <v>0</v>
      </c>
      <c r="Q108" s="258">
        <v>0</v>
      </c>
      <c r="R108" s="259">
        <v>768.79</v>
      </c>
      <c r="S108" s="258">
        <v>0</v>
      </c>
      <c r="T108" s="260">
        <v>468.27</v>
      </c>
      <c r="U108" s="260">
        <v>0</v>
      </c>
      <c r="V108" s="627">
        <v>107.15</v>
      </c>
      <c r="W108" s="260">
        <v>82.24</v>
      </c>
      <c r="X108" s="261">
        <f t="shared" si="6"/>
        <v>3924.95</v>
      </c>
      <c r="AC108" s="293" t="b">
        <f t="shared" si="4"/>
        <v>0</v>
      </c>
      <c r="AD108" s="399" t="s">
        <v>430</v>
      </c>
    </row>
    <row r="109" spans="1:30" x14ac:dyDescent="0.25">
      <c r="A109" s="255" t="s">
        <v>86</v>
      </c>
      <c r="B109" s="255">
        <v>1</v>
      </c>
      <c r="C109" s="255">
        <v>11</v>
      </c>
      <c r="E109" s="292" t="s">
        <v>556</v>
      </c>
      <c r="F109" s="257">
        <v>0</v>
      </c>
      <c r="G109" s="258">
        <v>0</v>
      </c>
      <c r="H109" s="258">
        <v>0</v>
      </c>
      <c r="I109" s="258">
        <v>0</v>
      </c>
      <c r="J109" s="259">
        <v>2845.06</v>
      </c>
      <c r="K109" s="258">
        <v>0</v>
      </c>
      <c r="L109" s="258">
        <v>0</v>
      </c>
      <c r="M109" s="507">
        <v>487.68</v>
      </c>
      <c r="N109" s="258">
        <v>0</v>
      </c>
      <c r="O109" s="258">
        <v>0</v>
      </c>
      <c r="P109" s="258">
        <v>0</v>
      </c>
      <c r="Q109" s="258">
        <v>0</v>
      </c>
      <c r="R109" s="259">
        <v>384.4</v>
      </c>
      <c r="S109" s="258">
        <v>0</v>
      </c>
      <c r="T109" s="260">
        <v>852.66</v>
      </c>
      <c r="U109" s="260">
        <v>0</v>
      </c>
      <c r="V109" s="627">
        <v>107.15</v>
      </c>
      <c r="W109" s="260">
        <v>82.24</v>
      </c>
      <c r="X109" s="261">
        <f t="shared" si="6"/>
        <v>4759.1899999999996</v>
      </c>
      <c r="AC109" s="293" t="b">
        <f t="shared" si="4"/>
        <v>0</v>
      </c>
      <c r="AD109" s="399" t="s">
        <v>428</v>
      </c>
    </row>
    <row r="110" spans="1:30" x14ac:dyDescent="0.25">
      <c r="A110" s="255" t="s">
        <v>84</v>
      </c>
      <c r="B110" s="255">
        <v>1</v>
      </c>
      <c r="C110" s="255">
        <v>345</v>
      </c>
      <c r="E110" s="292" t="s">
        <v>366</v>
      </c>
      <c r="F110" s="257">
        <v>0</v>
      </c>
      <c r="G110" s="258">
        <v>0</v>
      </c>
      <c r="H110" s="258">
        <v>0</v>
      </c>
      <c r="I110" s="258">
        <v>0</v>
      </c>
      <c r="J110" s="259">
        <v>0</v>
      </c>
      <c r="K110" s="258">
        <v>0</v>
      </c>
      <c r="L110" s="258">
        <v>0</v>
      </c>
      <c r="M110" s="258">
        <v>0</v>
      </c>
      <c r="N110" s="258">
        <v>0</v>
      </c>
      <c r="O110" s="258">
        <v>0</v>
      </c>
      <c r="P110" s="258">
        <v>0</v>
      </c>
      <c r="Q110" s="258">
        <v>0</v>
      </c>
      <c r="R110" s="259">
        <v>0</v>
      </c>
      <c r="S110" s="258">
        <v>794.2</v>
      </c>
      <c r="T110" s="260">
        <v>0</v>
      </c>
      <c r="U110" s="260">
        <v>532.12</v>
      </c>
      <c r="V110" s="627">
        <v>39.58</v>
      </c>
      <c r="W110" s="260">
        <v>0</v>
      </c>
      <c r="X110" s="261">
        <f t="shared" si="6"/>
        <v>1365.9</v>
      </c>
      <c r="AC110" s="293" t="b">
        <f t="shared" si="4"/>
        <v>1</v>
      </c>
      <c r="AD110" s="1103" t="s">
        <v>366</v>
      </c>
    </row>
    <row r="111" spans="1:30" x14ac:dyDescent="0.25">
      <c r="A111" s="255" t="s">
        <v>84</v>
      </c>
      <c r="B111" s="255">
        <v>1</v>
      </c>
      <c r="C111" s="255">
        <v>438</v>
      </c>
      <c r="E111" s="292" t="s">
        <v>708</v>
      </c>
      <c r="F111" s="257">
        <v>0</v>
      </c>
      <c r="G111" s="258">
        <v>0</v>
      </c>
      <c r="H111" s="258">
        <v>0</v>
      </c>
      <c r="I111" s="258">
        <v>0</v>
      </c>
      <c r="J111" s="259">
        <v>1163.93</v>
      </c>
      <c r="K111" s="258">
        <v>0</v>
      </c>
      <c r="L111" s="258">
        <v>0</v>
      </c>
      <c r="M111" s="258">
        <v>199.5</v>
      </c>
      <c r="N111" s="258">
        <v>0</v>
      </c>
      <c r="O111" s="258">
        <v>0</v>
      </c>
      <c r="P111" s="258">
        <v>0</v>
      </c>
      <c r="Q111" s="258">
        <v>0</v>
      </c>
      <c r="R111" s="259">
        <v>856.15</v>
      </c>
      <c r="S111" s="258">
        <v>0</v>
      </c>
      <c r="T111" s="260">
        <v>521.48</v>
      </c>
      <c r="U111" s="260">
        <v>0</v>
      </c>
      <c r="V111" s="627">
        <v>56.2</v>
      </c>
      <c r="W111" s="260">
        <v>41.12</v>
      </c>
      <c r="X111" s="261">
        <f t="shared" si="6"/>
        <v>2838.3799999999997</v>
      </c>
      <c r="AC111" s="293" t="b">
        <f t="shared" si="4"/>
        <v>1</v>
      </c>
      <c r="AD111" s="369" t="s">
        <v>708</v>
      </c>
    </row>
    <row r="112" spans="1:30" x14ac:dyDescent="0.25">
      <c r="A112" s="255" t="s">
        <v>84</v>
      </c>
      <c r="B112" s="255">
        <v>1</v>
      </c>
      <c r="C112" s="255">
        <v>18</v>
      </c>
      <c r="D112" s="255" t="s">
        <v>549</v>
      </c>
      <c r="E112" s="292" t="s">
        <v>561</v>
      </c>
      <c r="F112" s="257">
        <v>0</v>
      </c>
      <c r="G112" s="258">
        <v>0</v>
      </c>
      <c r="H112" s="258">
        <v>0</v>
      </c>
      <c r="I112" s="258">
        <v>0</v>
      </c>
      <c r="J112" s="259">
        <v>3384.24</v>
      </c>
      <c r="K112" s="258">
        <v>0</v>
      </c>
      <c r="L112" s="258">
        <v>0</v>
      </c>
      <c r="M112" s="507">
        <v>0.92</v>
      </c>
      <c r="N112" s="258">
        <v>0</v>
      </c>
      <c r="O112" s="258">
        <v>0</v>
      </c>
      <c r="P112" s="258">
        <v>0</v>
      </c>
      <c r="Q112" s="258">
        <v>0</v>
      </c>
      <c r="R112" s="259">
        <v>406.24</v>
      </c>
      <c r="S112" s="259">
        <v>0</v>
      </c>
      <c r="T112" s="260">
        <v>901.11</v>
      </c>
      <c r="U112" s="260">
        <v>0</v>
      </c>
      <c r="V112" s="627">
        <v>75.31</v>
      </c>
      <c r="W112" s="260">
        <v>0</v>
      </c>
      <c r="X112" s="261">
        <f t="shared" si="6"/>
        <v>4767.82</v>
      </c>
      <c r="AC112" s="293" t="b">
        <f t="shared" si="4"/>
        <v>0</v>
      </c>
      <c r="AD112" s="399" t="s">
        <v>12</v>
      </c>
    </row>
    <row r="113" spans="1:30" x14ac:dyDescent="0.25">
      <c r="A113" s="255" t="s">
        <v>84</v>
      </c>
      <c r="B113" s="255">
        <v>1</v>
      </c>
      <c r="C113" s="255">
        <v>492</v>
      </c>
      <c r="E113" s="294" t="s">
        <v>456</v>
      </c>
      <c r="F113" s="257">
        <v>0</v>
      </c>
      <c r="G113" s="258">
        <v>1518</v>
      </c>
      <c r="H113" s="258">
        <v>0</v>
      </c>
      <c r="I113" s="258">
        <v>0</v>
      </c>
      <c r="J113" s="259">
        <v>1610.4</v>
      </c>
      <c r="K113" s="258">
        <v>0</v>
      </c>
      <c r="L113" s="258">
        <v>0</v>
      </c>
      <c r="M113" s="258">
        <v>54.21</v>
      </c>
      <c r="N113" s="258">
        <v>0</v>
      </c>
      <c r="O113" s="258">
        <v>0</v>
      </c>
      <c r="P113" s="258">
        <v>0</v>
      </c>
      <c r="Q113" s="258">
        <v>0</v>
      </c>
      <c r="R113" s="259">
        <v>812.47</v>
      </c>
      <c r="S113" s="258">
        <v>0</v>
      </c>
      <c r="T113" s="260">
        <v>494.88</v>
      </c>
      <c r="U113" s="260">
        <v>0</v>
      </c>
      <c r="V113" s="627">
        <v>72.55</v>
      </c>
      <c r="W113" s="260">
        <v>82.24</v>
      </c>
      <c r="X113" s="261">
        <f t="shared" si="6"/>
        <v>4644.75</v>
      </c>
      <c r="AC113" s="293" t="b">
        <f t="shared" si="4"/>
        <v>1</v>
      </c>
      <c r="AD113" s="369" t="s">
        <v>456</v>
      </c>
    </row>
    <row r="114" spans="1:30" x14ac:dyDescent="0.25">
      <c r="A114" s="255" t="s">
        <v>84</v>
      </c>
      <c r="B114" s="255">
        <v>1</v>
      </c>
      <c r="C114" s="255">
        <v>69</v>
      </c>
      <c r="D114" s="255" t="s">
        <v>549</v>
      </c>
      <c r="E114" s="292" t="s">
        <v>587</v>
      </c>
      <c r="F114" s="257">
        <v>0</v>
      </c>
      <c r="G114" s="258">
        <v>0</v>
      </c>
      <c r="H114" s="258">
        <v>0</v>
      </c>
      <c r="I114" s="258">
        <v>0</v>
      </c>
      <c r="J114" s="259">
        <v>2567.23</v>
      </c>
      <c r="K114" s="258">
        <v>0</v>
      </c>
      <c r="L114" s="258">
        <v>0</v>
      </c>
      <c r="M114" s="258">
        <v>330.24</v>
      </c>
      <c r="N114" s="258">
        <f>3*1518</f>
        <v>4554</v>
      </c>
      <c r="O114" s="258">
        <v>0</v>
      </c>
      <c r="P114" s="258">
        <v>0</v>
      </c>
      <c r="Q114" s="258">
        <v>0</v>
      </c>
      <c r="R114" s="259">
        <v>725.11</v>
      </c>
      <c r="S114" s="259">
        <v>0</v>
      </c>
      <c r="T114" s="260">
        <v>441.66</v>
      </c>
      <c r="U114" s="260">
        <v>0</v>
      </c>
      <c r="V114" s="627">
        <v>117.05</v>
      </c>
      <c r="W114" s="260">
        <v>0</v>
      </c>
      <c r="X114" s="261">
        <f t="shared" si="6"/>
        <v>8735.2899999999991</v>
      </c>
      <c r="AC114" s="293" t="b">
        <f t="shared" si="4"/>
        <v>0</v>
      </c>
      <c r="AD114" s="399" t="s">
        <v>423</v>
      </c>
    </row>
    <row r="115" spans="1:30" x14ac:dyDescent="0.25">
      <c r="A115" s="255" t="s">
        <v>86</v>
      </c>
      <c r="B115" s="255">
        <v>1</v>
      </c>
      <c r="C115" s="255">
        <v>443</v>
      </c>
      <c r="E115" s="292" t="s">
        <v>711</v>
      </c>
      <c r="F115" s="257">
        <v>0</v>
      </c>
      <c r="G115" s="258">
        <v>0</v>
      </c>
      <c r="H115" s="258">
        <v>0</v>
      </c>
      <c r="I115" s="258">
        <v>0</v>
      </c>
      <c r="J115" s="259">
        <v>0</v>
      </c>
      <c r="K115" s="258">
        <v>0</v>
      </c>
      <c r="L115" s="258">
        <v>0</v>
      </c>
      <c r="M115" s="258">
        <v>0</v>
      </c>
      <c r="N115" s="258">
        <v>0</v>
      </c>
      <c r="O115" s="258">
        <v>0</v>
      </c>
      <c r="P115" s="258">
        <v>0</v>
      </c>
      <c r="Q115" s="258">
        <v>0</v>
      </c>
      <c r="R115" s="258">
        <v>873.62</v>
      </c>
      <c r="S115" s="258">
        <v>0</v>
      </c>
      <c r="T115" s="260">
        <v>532.12</v>
      </c>
      <c r="U115" s="260">
        <v>0</v>
      </c>
      <c r="V115" s="627">
        <v>0</v>
      </c>
      <c r="W115" s="260">
        <v>41.12</v>
      </c>
      <c r="X115" s="261">
        <f t="shared" si="6"/>
        <v>1446.86</v>
      </c>
      <c r="Y115" s="263"/>
      <c r="AC115" s="293" t="b">
        <f t="shared" si="4"/>
        <v>1</v>
      </c>
      <c r="AD115" s="369" t="s">
        <v>711</v>
      </c>
    </row>
    <row r="116" spans="1:30" x14ac:dyDescent="0.25">
      <c r="A116" s="255" t="s">
        <v>84</v>
      </c>
      <c r="B116" s="255">
        <v>1</v>
      </c>
      <c r="C116" s="255">
        <v>456</v>
      </c>
      <c r="D116" s="255" t="s">
        <v>549</v>
      </c>
      <c r="E116" s="292" t="s">
        <v>723</v>
      </c>
      <c r="F116" s="257">
        <v>0</v>
      </c>
      <c r="G116" s="258">
        <v>0</v>
      </c>
      <c r="H116" s="258">
        <v>0</v>
      </c>
      <c r="I116" s="258">
        <v>0</v>
      </c>
      <c r="J116" s="259">
        <v>889.78</v>
      </c>
      <c r="K116" s="258">
        <v>0</v>
      </c>
      <c r="L116" s="258">
        <v>0</v>
      </c>
      <c r="M116" s="258">
        <v>0</v>
      </c>
      <c r="N116" s="258">
        <v>0</v>
      </c>
      <c r="O116" s="258">
        <v>0</v>
      </c>
      <c r="P116" s="258">
        <v>0</v>
      </c>
      <c r="Q116" s="258">
        <v>0</v>
      </c>
      <c r="R116" s="259">
        <v>642.12</v>
      </c>
      <c r="S116" s="258">
        <v>0</v>
      </c>
      <c r="T116" s="260">
        <v>735.51</v>
      </c>
      <c r="U116" s="260">
        <v>0</v>
      </c>
      <c r="V116" s="627">
        <v>56.2</v>
      </c>
      <c r="W116" s="260">
        <v>82.24</v>
      </c>
      <c r="X116" s="261">
        <f t="shared" si="6"/>
        <v>2405.8499999999995</v>
      </c>
      <c r="AC116" s="293" t="b">
        <f t="shared" si="4"/>
        <v>1</v>
      </c>
      <c r="AD116" s="369" t="s">
        <v>723</v>
      </c>
    </row>
    <row r="117" spans="1:30" x14ac:dyDescent="0.25">
      <c r="E117" s="850" t="s">
        <v>419</v>
      </c>
      <c r="F117" s="257">
        <v>0</v>
      </c>
      <c r="G117" s="257">
        <v>0</v>
      </c>
      <c r="H117" s="257">
        <v>0</v>
      </c>
      <c r="I117" s="257">
        <v>0</v>
      </c>
      <c r="J117" s="257">
        <v>0</v>
      </c>
      <c r="K117" s="257">
        <v>0</v>
      </c>
      <c r="L117" s="257">
        <v>0</v>
      </c>
      <c r="M117" s="257">
        <v>0</v>
      </c>
      <c r="N117" s="257">
        <v>0</v>
      </c>
      <c r="O117" s="257">
        <v>0</v>
      </c>
      <c r="P117" s="257">
        <v>0</v>
      </c>
      <c r="Q117" s="257">
        <v>0</v>
      </c>
      <c r="R117" s="257">
        <v>0</v>
      </c>
      <c r="S117" s="257">
        <v>0</v>
      </c>
      <c r="T117" s="257">
        <v>0</v>
      </c>
      <c r="U117" s="257">
        <v>0</v>
      </c>
      <c r="V117" s="257">
        <v>0</v>
      </c>
      <c r="W117" s="257">
        <v>0</v>
      </c>
      <c r="X117" s="257">
        <v>0</v>
      </c>
      <c r="AC117" s="293" t="b">
        <f t="shared" si="4"/>
        <v>1</v>
      </c>
      <c r="AD117" s="229" t="s">
        <v>419</v>
      </c>
    </row>
    <row r="118" spans="1:30" x14ac:dyDescent="0.25">
      <c r="A118" s="255" t="s">
        <v>86</v>
      </c>
      <c r="B118" s="255">
        <v>1</v>
      </c>
      <c r="C118" s="255">
        <v>260</v>
      </c>
      <c r="E118" s="292" t="s">
        <v>148</v>
      </c>
      <c r="F118" s="257">
        <v>0</v>
      </c>
      <c r="G118" s="258">
        <v>0</v>
      </c>
      <c r="H118" s="258">
        <v>0</v>
      </c>
      <c r="I118" s="258">
        <v>0</v>
      </c>
      <c r="J118" s="259">
        <v>627.95000000000005</v>
      </c>
      <c r="K118" s="258">
        <v>0</v>
      </c>
      <c r="L118" s="258">
        <v>0</v>
      </c>
      <c r="M118" s="258">
        <v>107.64</v>
      </c>
      <c r="N118" s="258">
        <v>0</v>
      </c>
      <c r="O118" s="258">
        <v>0</v>
      </c>
      <c r="P118" s="258">
        <v>0</v>
      </c>
      <c r="Q118" s="258">
        <v>0</v>
      </c>
      <c r="R118" s="258">
        <v>0</v>
      </c>
      <c r="S118" s="258">
        <v>0</v>
      </c>
      <c r="T118" s="260">
        <v>1391.69</v>
      </c>
      <c r="U118" s="260">
        <v>0</v>
      </c>
      <c r="V118" s="627">
        <v>50.56</v>
      </c>
      <c r="W118" s="260">
        <v>0</v>
      </c>
      <c r="X118" s="261">
        <f t="shared" ref="X118:X149" si="7">SUM(F118:W118)</f>
        <v>2177.84</v>
      </c>
      <c r="AC118" s="293" t="b">
        <f t="shared" si="4"/>
        <v>1</v>
      </c>
      <c r="AD118" s="399" t="s">
        <v>148</v>
      </c>
    </row>
    <row r="119" spans="1:30" x14ac:dyDescent="0.25">
      <c r="A119" s="255" t="s">
        <v>86</v>
      </c>
      <c r="B119" s="255">
        <v>1</v>
      </c>
      <c r="C119" s="255">
        <v>444</v>
      </c>
      <c r="E119" s="292" t="s">
        <v>712</v>
      </c>
      <c r="F119" s="257">
        <v>0</v>
      </c>
      <c r="G119" s="258">
        <v>0</v>
      </c>
      <c r="H119" s="258">
        <v>0</v>
      </c>
      <c r="I119" s="258">
        <v>0</v>
      </c>
      <c r="J119" s="259">
        <v>0</v>
      </c>
      <c r="K119" s="258">
        <v>0</v>
      </c>
      <c r="L119" s="258">
        <v>0</v>
      </c>
      <c r="M119" s="258">
        <v>0</v>
      </c>
      <c r="N119" s="258">
        <v>0</v>
      </c>
      <c r="O119" s="258">
        <v>0</v>
      </c>
      <c r="P119" s="268">
        <v>254.34</v>
      </c>
      <c r="Q119" s="258">
        <v>0</v>
      </c>
      <c r="R119" s="259">
        <v>436.81</v>
      </c>
      <c r="S119" s="258">
        <v>0</v>
      </c>
      <c r="T119" s="260">
        <v>968.93</v>
      </c>
      <c r="U119" s="260">
        <v>0</v>
      </c>
      <c r="V119" s="627">
        <v>18.13</v>
      </c>
      <c r="W119" s="260">
        <v>0</v>
      </c>
      <c r="X119" s="261">
        <f t="shared" si="7"/>
        <v>1678.21</v>
      </c>
      <c r="AC119" s="293" t="b">
        <f t="shared" si="4"/>
        <v>1</v>
      </c>
      <c r="AD119" s="369" t="s">
        <v>712</v>
      </c>
    </row>
    <row r="120" spans="1:30" x14ac:dyDescent="0.25">
      <c r="A120" s="255" t="s">
        <v>86</v>
      </c>
      <c r="B120" s="255">
        <v>1</v>
      </c>
      <c r="C120" s="255">
        <v>161</v>
      </c>
      <c r="D120" s="255" t="s">
        <v>549</v>
      </c>
      <c r="E120" s="292" t="s">
        <v>63</v>
      </c>
      <c r="F120" s="257">
        <v>0</v>
      </c>
      <c r="G120" s="258">
        <v>0</v>
      </c>
      <c r="H120" s="258">
        <v>0</v>
      </c>
      <c r="I120" s="258">
        <v>0</v>
      </c>
      <c r="J120" s="259">
        <v>1035.24</v>
      </c>
      <c r="K120" s="258">
        <v>0</v>
      </c>
      <c r="L120" s="258">
        <v>0</v>
      </c>
      <c r="M120" s="258">
        <v>0</v>
      </c>
      <c r="N120" s="258">
        <v>0</v>
      </c>
      <c r="O120" s="258">
        <v>0</v>
      </c>
      <c r="P120" s="258">
        <v>0</v>
      </c>
      <c r="Q120" s="258">
        <v>0</v>
      </c>
      <c r="R120" s="259">
        <v>864.89</v>
      </c>
      <c r="S120" s="258">
        <v>0</v>
      </c>
      <c r="T120" s="260">
        <v>526.79999999999995</v>
      </c>
      <c r="U120" s="260">
        <v>0</v>
      </c>
      <c r="V120" s="627">
        <v>48.6</v>
      </c>
      <c r="W120" s="260">
        <v>123.36</v>
      </c>
      <c r="X120" s="261">
        <f t="shared" si="7"/>
        <v>2598.8900000000003</v>
      </c>
      <c r="AC120" s="293" t="b">
        <f t="shared" si="4"/>
        <v>1</v>
      </c>
      <c r="AD120" s="399" t="s">
        <v>63</v>
      </c>
    </row>
    <row r="121" spans="1:30" x14ac:dyDescent="0.25">
      <c r="A121" s="255" t="s">
        <v>84</v>
      </c>
      <c r="B121" s="255">
        <v>1</v>
      </c>
      <c r="C121" s="255">
        <v>344</v>
      </c>
      <c r="D121" s="255" t="s">
        <v>549</v>
      </c>
      <c r="E121" s="292" t="s">
        <v>364</v>
      </c>
      <c r="F121" s="257">
        <v>0</v>
      </c>
      <c r="G121" s="258">
        <v>0</v>
      </c>
      <c r="H121" s="258">
        <v>0</v>
      </c>
      <c r="I121" s="258">
        <v>0</v>
      </c>
      <c r="J121" s="259">
        <v>1490.28</v>
      </c>
      <c r="K121" s="258">
        <v>0</v>
      </c>
      <c r="L121" s="258">
        <v>0</v>
      </c>
      <c r="M121" s="258">
        <v>361.24</v>
      </c>
      <c r="N121" s="258">
        <v>0</v>
      </c>
      <c r="O121" s="258">
        <v>0</v>
      </c>
      <c r="P121" s="258">
        <v>0</v>
      </c>
      <c r="Q121" s="258">
        <v>0</v>
      </c>
      <c r="R121" s="259">
        <v>768.79</v>
      </c>
      <c r="S121" s="259">
        <v>0</v>
      </c>
      <c r="T121" s="260">
        <v>468.27</v>
      </c>
      <c r="U121" s="260">
        <v>0</v>
      </c>
      <c r="V121" s="627">
        <v>92.7</v>
      </c>
      <c r="W121" s="260">
        <v>0</v>
      </c>
      <c r="X121" s="261">
        <f t="shared" si="7"/>
        <v>3181.2799999999997</v>
      </c>
      <c r="AC121" s="293" t="b">
        <f t="shared" si="4"/>
        <v>1</v>
      </c>
      <c r="AD121" s="399" t="s">
        <v>364</v>
      </c>
    </row>
    <row r="122" spans="1:30" x14ac:dyDescent="0.25">
      <c r="A122" s="255" t="s">
        <v>84</v>
      </c>
      <c r="B122" s="255">
        <v>1</v>
      </c>
      <c r="C122" s="255">
        <v>356</v>
      </c>
      <c r="E122" s="292" t="s">
        <v>383</v>
      </c>
      <c r="F122" s="257">
        <v>0</v>
      </c>
      <c r="G122" s="258">
        <v>0</v>
      </c>
      <c r="H122" s="258">
        <v>0</v>
      </c>
      <c r="I122" s="258">
        <v>0</v>
      </c>
      <c r="J122" s="259">
        <v>1227.75</v>
      </c>
      <c r="K122" s="258">
        <v>0</v>
      </c>
      <c r="L122" s="258">
        <v>0</v>
      </c>
      <c r="M122" s="258">
        <v>151.68</v>
      </c>
      <c r="N122" s="258">
        <v>0</v>
      </c>
      <c r="O122" s="258">
        <v>0</v>
      </c>
      <c r="P122" s="258">
        <v>0</v>
      </c>
      <c r="Q122" s="258">
        <v>0</v>
      </c>
      <c r="R122" s="259">
        <v>873.62</v>
      </c>
      <c r="S122" s="258">
        <v>0</v>
      </c>
      <c r="T122" s="260">
        <v>532.12</v>
      </c>
      <c r="U122" s="260">
        <v>0</v>
      </c>
      <c r="V122" s="627">
        <v>32.979999999999997</v>
      </c>
      <c r="W122" s="260">
        <v>41.12</v>
      </c>
      <c r="X122" s="261">
        <f t="shared" si="7"/>
        <v>2859.27</v>
      </c>
      <c r="AC122" s="293" t="b">
        <f t="shared" si="4"/>
        <v>1</v>
      </c>
      <c r="AD122" s="399" t="s">
        <v>383</v>
      </c>
    </row>
    <row r="123" spans="1:30" x14ac:dyDescent="0.25">
      <c r="A123" s="255" t="s">
        <v>84</v>
      </c>
      <c r="B123" s="255">
        <v>1</v>
      </c>
      <c r="C123" s="255">
        <v>172</v>
      </c>
      <c r="E123" s="292" t="s">
        <v>630</v>
      </c>
      <c r="F123" s="257">
        <v>0</v>
      </c>
      <c r="G123" s="258">
        <v>0</v>
      </c>
      <c r="H123" s="258">
        <v>0</v>
      </c>
      <c r="I123" s="258">
        <v>0</v>
      </c>
      <c r="J123" s="259">
        <v>1454.74</v>
      </c>
      <c r="K123" s="258">
        <v>0</v>
      </c>
      <c r="L123" s="258">
        <v>0</v>
      </c>
      <c r="M123" s="258">
        <v>190.11</v>
      </c>
      <c r="N123" s="258">
        <v>0</v>
      </c>
      <c r="O123" s="258">
        <v>0</v>
      </c>
      <c r="P123" s="258">
        <v>0</v>
      </c>
      <c r="Q123" s="258">
        <v>0</v>
      </c>
      <c r="R123" s="258">
        <v>428.08</v>
      </c>
      <c r="S123" s="258">
        <v>0</v>
      </c>
      <c r="T123" s="260">
        <v>949.56</v>
      </c>
      <c r="U123" s="260">
        <v>0</v>
      </c>
      <c r="V123" s="627">
        <v>61.95</v>
      </c>
      <c r="W123" s="260">
        <v>123.36</v>
      </c>
      <c r="X123" s="261">
        <f t="shared" si="7"/>
        <v>3207.7999999999997</v>
      </c>
      <c r="AC123" s="293" t="b">
        <f t="shared" si="4"/>
        <v>0</v>
      </c>
      <c r="AD123" s="178" t="s">
        <v>68</v>
      </c>
    </row>
    <row r="124" spans="1:30" x14ac:dyDescent="0.25">
      <c r="A124" s="255" t="s">
        <v>84</v>
      </c>
      <c r="B124" s="255">
        <v>1</v>
      </c>
      <c r="C124" s="255">
        <v>52</v>
      </c>
      <c r="E124" s="292" t="s">
        <v>586</v>
      </c>
      <c r="F124" s="257">
        <v>0</v>
      </c>
      <c r="G124" s="258">
        <v>0</v>
      </c>
      <c r="H124" s="258">
        <v>0</v>
      </c>
      <c r="I124" s="258">
        <v>0</v>
      </c>
      <c r="J124" s="259">
        <v>0</v>
      </c>
      <c r="K124" s="258">
        <v>0</v>
      </c>
      <c r="L124" s="258">
        <v>0</v>
      </c>
      <c r="M124" s="258">
        <v>0</v>
      </c>
      <c r="N124" s="258">
        <v>0</v>
      </c>
      <c r="O124" s="258">
        <v>0</v>
      </c>
      <c r="P124" s="258">
        <v>0</v>
      </c>
      <c r="Q124" s="258">
        <v>0</v>
      </c>
      <c r="R124" s="259">
        <v>609.36</v>
      </c>
      <c r="S124" s="258">
        <v>0</v>
      </c>
      <c r="T124" s="260">
        <v>697.99</v>
      </c>
      <c r="U124" s="260">
        <v>0</v>
      </c>
      <c r="V124" s="627">
        <v>71.72</v>
      </c>
      <c r="W124" s="260">
        <v>0</v>
      </c>
      <c r="X124" s="261">
        <f t="shared" si="7"/>
        <v>1379.07</v>
      </c>
      <c r="AC124" s="293" t="b">
        <f t="shared" si="4"/>
        <v>0</v>
      </c>
      <c r="AD124" s="399" t="s">
        <v>39</v>
      </c>
    </row>
    <row r="125" spans="1:30" x14ac:dyDescent="0.25">
      <c r="A125" s="255" t="s">
        <v>84</v>
      </c>
      <c r="B125" s="255">
        <v>1</v>
      </c>
      <c r="C125" s="255">
        <v>42</v>
      </c>
      <c r="E125" s="292" t="s">
        <v>579</v>
      </c>
      <c r="F125" s="257">
        <v>0</v>
      </c>
      <c r="G125" s="258">
        <v>0</v>
      </c>
      <c r="H125" s="258">
        <v>0</v>
      </c>
      <c r="I125" s="258">
        <v>0</v>
      </c>
      <c r="J125" s="259">
        <v>0</v>
      </c>
      <c r="K125" s="258">
        <v>0</v>
      </c>
      <c r="L125" s="258">
        <v>0</v>
      </c>
      <c r="M125" s="258">
        <v>0</v>
      </c>
      <c r="N125" s="258">
        <v>0</v>
      </c>
      <c r="O125" s="258">
        <v>0</v>
      </c>
      <c r="P125" s="258">
        <v>0</v>
      </c>
      <c r="Q125" s="258">
        <v>0</v>
      </c>
      <c r="R125" s="259">
        <v>362.56</v>
      </c>
      <c r="S125" s="258">
        <v>0</v>
      </c>
      <c r="T125" s="260">
        <v>804.22</v>
      </c>
      <c r="U125" s="260">
        <v>0</v>
      </c>
      <c r="V125" s="627">
        <v>117.05</v>
      </c>
      <c r="W125" s="260">
        <v>123.36</v>
      </c>
      <c r="X125" s="261">
        <f t="shared" si="7"/>
        <v>1407.1899999999998</v>
      </c>
      <c r="AC125" s="293" t="b">
        <f t="shared" si="4"/>
        <v>0</v>
      </c>
      <c r="AD125" s="400" t="s">
        <v>31</v>
      </c>
    </row>
    <row r="126" spans="1:30" x14ac:dyDescent="0.25">
      <c r="A126" s="255" t="s">
        <v>84</v>
      </c>
      <c r="B126" s="255">
        <v>1</v>
      </c>
      <c r="C126" s="255">
        <v>509</v>
      </c>
      <c r="E126" s="292" t="s">
        <v>1192</v>
      </c>
      <c r="F126" s="257">
        <v>0</v>
      </c>
      <c r="G126" s="258">
        <v>0</v>
      </c>
      <c r="H126" s="258">
        <v>0</v>
      </c>
      <c r="I126" s="258">
        <v>0</v>
      </c>
      <c r="J126" s="259">
        <v>0</v>
      </c>
      <c r="K126" s="258">
        <v>0</v>
      </c>
      <c r="L126" s="258">
        <v>0</v>
      </c>
      <c r="M126" s="258">
        <v>0</v>
      </c>
      <c r="N126" s="258">
        <v>0</v>
      </c>
      <c r="O126" s="258">
        <v>0</v>
      </c>
      <c r="P126" s="258">
        <v>0</v>
      </c>
      <c r="Q126" s="258">
        <v>0</v>
      </c>
      <c r="R126" s="259">
        <v>0</v>
      </c>
      <c r="S126" s="258">
        <v>0</v>
      </c>
      <c r="T126" s="260">
        <v>1237.06</v>
      </c>
      <c r="U126" s="260">
        <v>0</v>
      </c>
      <c r="V126" s="627">
        <v>92.7</v>
      </c>
      <c r="W126" s="260">
        <v>0</v>
      </c>
      <c r="X126" s="261">
        <f t="shared" si="7"/>
        <v>1329.76</v>
      </c>
      <c r="AC126" s="293" t="b">
        <f t="shared" si="4"/>
        <v>0</v>
      </c>
      <c r="AD126" s="178" t="s">
        <v>1194</v>
      </c>
    </row>
    <row r="127" spans="1:30" x14ac:dyDescent="0.25">
      <c r="A127" s="255" t="s">
        <v>86</v>
      </c>
      <c r="B127" s="255">
        <v>1</v>
      </c>
      <c r="C127" s="255">
        <v>466</v>
      </c>
      <c r="D127" s="255" t="s">
        <v>549</v>
      </c>
      <c r="E127" s="292" t="s">
        <v>749</v>
      </c>
      <c r="F127" s="257">
        <v>0</v>
      </c>
      <c r="G127" s="258">
        <v>0</v>
      </c>
      <c r="H127" s="258">
        <v>0</v>
      </c>
      <c r="I127" s="258">
        <v>0</v>
      </c>
      <c r="J127" s="259">
        <v>2830.2</v>
      </c>
      <c r="K127" s="258">
        <v>0</v>
      </c>
      <c r="L127" s="258">
        <v>0</v>
      </c>
      <c r="M127" s="258">
        <v>0</v>
      </c>
      <c r="N127" s="258">
        <v>0</v>
      </c>
      <c r="O127" s="258">
        <v>0</v>
      </c>
      <c r="P127" s="268">
        <v>254.34</v>
      </c>
      <c r="Q127" s="258">
        <v>0</v>
      </c>
      <c r="R127" s="257">
        <v>873.62</v>
      </c>
      <c r="S127" s="259">
        <v>0</v>
      </c>
      <c r="T127" s="260">
        <v>532.12</v>
      </c>
      <c r="U127" s="260">
        <v>0</v>
      </c>
      <c r="V127" s="627">
        <v>18.13</v>
      </c>
      <c r="W127" s="260">
        <v>123.36</v>
      </c>
      <c r="X127" s="261">
        <f t="shared" si="7"/>
        <v>4631.7699999999995</v>
      </c>
      <c r="AC127" s="293" t="b">
        <f t="shared" si="4"/>
        <v>1</v>
      </c>
      <c r="AD127" s="399" t="s">
        <v>749</v>
      </c>
    </row>
    <row r="128" spans="1:30" x14ac:dyDescent="0.25">
      <c r="A128" s="255" t="s">
        <v>86</v>
      </c>
      <c r="B128" s="255">
        <v>1</v>
      </c>
      <c r="C128" s="255">
        <v>195</v>
      </c>
      <c r="E128" s="292" t="s">
        <v>779</v>
      </c>
      <c r="F128" s="257">
        <v>0</v>
      </c>
      <c r="G128" s="258">
        <v>0</v>
      </c>
      <c r="H128" s="258">
        <v>0</v>
      </c>
      <c r="I128" s="258">
        <v>0</v>
      </c>
      <c r="J128" s="259">
        <v>0</v>
      </c>
      <c r="K128" s="258">
        <v>0</v>
      </c>
      <c r="L128" s="258">
        <v>0</v>
      </c>
      <c r="M128" s="258">
        <v>0</v>
      </c>
      <c r="N128" s="258">
        <v>0</v>
      </c>
      <c r="O128" s="258">
        <v>0</v>
      </c>
      <c r="P128" s="258">
        <v>0</v>
      </c>
      <c r="Q128" s="258">
        <v>0</v>
      </c>
      <c r="R128" s="259">
        <v>655.22</v>
      </c>
      <c r="S128" s="258">
        <v>0</v>
      </c>
      <c r="T128" s="260">
        <v>750.52</v>
      </c>
      <c r="U128" s="260">
        <v>0</v>
      </c>
      <c r="V128" s="627">
        <v>26.8</v>
      </c>
      <c r="W128" s="260">
        <v>123.36</v>
      </c>
      <c r="X128" s="261">
        <f t="shared" si="7"/>
        <v>1555.8999999999999</v>
      </c>
      <c r="AC128" s="293" t="b">
        <f t="shared" si="4"/>
        <v>0</v>
      </c>
      <c r="AD128" s="399" t="s">
        <v>417</v>
      </c>
    </row>
    <row r="129" spans="1:30" x14ac:dyDescent="0.25">
      <c r="A129" s="255" t="s">
        <v>84</v>
      </c>
      <c r="B129" s="255">
        <v>1</v>
      </c>
      <c r="C129" s="255">
        <v>245</v>
      </c>
      <c r="D129" s="255" t="s">
        <v>549</v>
      </c>
      <c r="E129" s="294" t="s">
        <v>135</v>
      </c>
      <c r="F129" s="257">
        <v>0</v>
      </c>
      <c r="G129" s="258">
        <v>0</v>
      </c>
      <c r="H129" s="258">
        <v>0</v>
      </c>
      <c r="I129" s="258">
        <v>0</v>
      </c>
      <c r="J129" s="259">
        <v>546.53</v>
      </c>
      <c r="K129" s="258">
        <v>0</v>
      </c>
      <c r="L129" s="258">
        <v>0</v>
      </c>
      <c r="M129" s="258">
        <v>132.47999999999999</v>
      </c>
      <c r="N129" s="258">
        <v>0</v>
      </c>
      <c r="O129" s="258">
        <v>0</v>
      </c>
      <c r="P129" s="258">
        <v>0</v>
      </c>
      <c r="Q129" s="258">
        <v>0</v>
      </c>
      <c r="R129" s="259">
        <v>642.12</v>
      </c>
      <c r="S129" s="259">
        <v>0</v>
      </c>
      <c r="T129" s="260">
        <v>735.51</v>
      </c>
      <c r="U129" s="260">
        <v>0</v>
      </c>
      <c r="V129" s="627">
        <v>0</v>
      </c>
      <c r="W129" s="260">
        <v>82.24</v>
      </c>
      <c r="X129" s="261">
        <f t="shared" si="7"/>
        <v>2138.88</v>
      </c>
      <c r="AC129" s="293" t="b">
        <f t="shared" si="4"/>
        <v>1</v>
      </c>
      <c r="AD129" s="399" t="s">
        <v>135</v>
      </c>
    </row>
    <row r="130" spans="1:30" x14ac:dyDescent="0.25">
      <c r="A130" s="255" t="s">
        <v>84</v>
      </c>
      <c r="B130" s="255">
        <v>1</v>
      </c>
      <c r="C130" s="255">
        <v>19</v>
      </c>
      <c r="E130" s="292" t="s">
        <v>562</v>
      </c>
      <c r="F130" s="257">
        <v>0</v>
      </c>
      <c r="G130" s="258">
        <v>0</v>
      </c>
      <c r="H130" s="258">
        <v>629.24</v>
      </c>
      <c r="I130" s="258">
        <v>0</v>
      </c>
      <c r="J130" s="259">
        <v>0</v>
      </c>
      <c r="K130" s="258">
        <v>0</v>
      </c>
      <c r="L130" s="258">
        <v>0</v>
      </c>
      <c r="M130" s="258">
        <v>0</v>
      </c>
      <c r="N130" s="258">
        <v>0</v>
      </c>
      <c r="O130" s="258">
        <v>0</v>
      </c>
      <c r="P130" s="258">
        <v>0</v>
      </c>
      <c r="Q130" s="258">
        <v>0</v>
      </c>
      <c r="R130" s="258">
        <v>0</v>
      </c>
      <c r="S130" s="258">
        <v>0</v>
      </c>
      <c r="T130" s="260">
        <v>1237.06</v>
      </c>
      <c r="U130" s="260">
        <v>0</v>
      </c>
      <c r="V130" s="627">
        <v>91.54</v>
      </c>
      <c r="W130" s="260">
        <v>82.24</v>
      </c>
      <c r="X130" s="261">
        <f t="shared" si="7"/>
        <v>2040.08</v>
      </c>
      <c r="AC130" s="293" t="b">
        <f t="shared" si="4"/>
        <v>0</v>
      </c>
      <c r="AD130" s="399" t="s">
        <v>13</v>
      </c>
    </row>
    <row r="131" spans="1:30" x14ac:dyDescent="0.25">
      <c r="A131" s="255" t="s">
        <v>84</v>
      </c>
      <c r="B131" s="255">
        <v>1</v>
      </c>
      <c r="C131" s="255">
        <v>475</v>
      </c>
      <c r="E131" s="292" t="s">
        <v>785</v>
      </c>
      <c r="F131" s="257">
        <v>0</v>
      </c>
      <c r="G131" s="257">
        <v>0</v>
      </c>
      <c r="H131" s="257">
        <v>0</v>
      </c>
      <c r="I131" s="258">
        <v>0</v>
      </c>
      <c r="J131" s="259">
        <v>839.73</v>
      </c>
      <c r="K131" s="257">
        <v>0</v>
      </c>
      <c r="L131" s="257">
        <v>0</v>
      </c>
      <c r="M131" s="257">
        <v>47.98</v>
      </c>
      <c r="N131" s="257">
        <v>0</v>
      </c>
      <c r="O131" s="257">
        <v>0</v>
      </c>
      <c r="P131" s="257">
        <v>0</v>
      </c>
      <c r="Q131" s="257">
        <v>0</v>
      </c>
      <c r="R131" s="257">
        <v>856.15</v>
      </c>
      <c r="S131" s="258">
        <v>0</v>
      </c>
      <c r="T131" s="260">
        <v>521.48</v>
      </c>
      <c r="U131" s="260">
        <v>0</v>
      </c>
      <c r="V131" s="627">
        <v>56.2</v>
      </c>
      <c r="W131" s="260">
        <v>0</v>
      </c>
      <c r="X131" s="261">
        <f t="shared" si="7"/>
        <v>2321.54</v>
      </c>
      <c r="AC131" s="293" t="b">
        <f t="shared" ref="AC131:AC188" si="8">E131=AD131</f>
        <v>1</v>
      </c>
      <c r="AD131" s="369" t="s">
        <v>785</v>
      </c>
    </row>
    <row r="132" spans="1:30" s="269" customFormat="1" x14ac:dyDescent="0.25">
      <c r="A132" s="255" t="s">
        <v>84</v>
      </c>
      <c r="B132" s="255">
        <v>1</v>
      </c>
      <c r="C132" s="255">
        <v>496</v>
      </c>
      <c r="D132" s="255"/>
      <c r="E132" s="294" t="s">
        <v>462</v>
      </c>
      <c r="F132" s="257">
        <v>0</v>
      </c>
      <c r="G132" s="258">
        <v>0</v>
      </c>
      <c r="H132" s="258">
        <v>0</v>
      </c>
      <c r="I132" s="258">
        <v>0</v>
      </c>
      <c r="J132" s="259">
        <v>498.6</v>
      </c>
      <c r="K132" s="259">
        <v>0</v>
      </c>
      <c r="L132" s="259">
        <v>0</v>
      </c>
      <c r="M132" s="259">
        <v>28.48</v>
      </c>
      <c r="N132" s="258">
        <v>0</v>
      </c>
      <c r="O132" s="258">
        <v>0</v>
      </c>
      <c r="P132" s="258">
        <v>0</v>
      </c>
      <c r="Q132" s="258">
        <v>0</v>
      </c>
      <c r="R132" s="259">
        <v>1059.9100000000001</v>
      </c>
      <c r="S132" s="258">
        <v>0</v>
      </c>
      <c r="T132" s="260">
        <v>247.44</v>
      </c>
      <c r="U132" s="260">
        <v>0</v>
      </c>
      <c r="V132" s="627">
        <v>0</v>
      </c>
      <c r="W132" s="260">
        <v>41.12</v>
      </c>
      <c r="X132" s="261">
        <f t="shared" si="7"/>
        <v>1875.5500000000002</v>
      </c>
      <c r="Y132" s="256"/>
      <c r="Z132" s="256"/>
      <c r="AA132" s="256"/>
      <c r="AB132" s="256"/>
      <c r="AC132" s="293" t="b">
        <f t="shared" si="8"/>
        <v>1</v>
      </c>
      <c r="AD132" s="369" t="s">
        <v>462</v>
      </c>
    </row>
    <row r="133" spans="1:30" x14ac:dyDescent="0.25">
      <c r="A133" s="255" t="s">
        <v>84</v>
      </c>
      <c r="B133" s="255">
        <v>1</v>
      </c>
      <c r="C133" s="255">
        <v>169</v>
      </c>
      <c r="E133" s="292" t="s">
        <v>612</v>
      </c>
      <c r="F133" s="257">
        <v>0</v>
      </c>
      <c r="G133" s="258">
        <v>0</v>
      </c>
      <c r="H133" s="258">
        <v>0</v>
      </c>
      <c r="I133" s="258">
        <v>0</v>
      </c>
      <c r="J133" s="259">
        <v>1417.34</v>
      </c>
      <c r="K133" s="258">
        <v>0</v>
      </c>
      <c r="L133" s="258">
        <v>0</v>
      </c>
      <c r="M133" s="258">
        <v>242.94</v>
      </c>
      <c r="N133" s="258">
        <v>0</v>
      </c>
      <c r="O133" s="258">
        <v>0</v>
      </c>
      <c r="P133" s="258">
        <v>0</v>
      </c>
      <c r="Q133" s="258">
        <v>0</v>
      </c>
      <c r="R133" s="259">
        <v>648.66999999999996</v>
      </c>
      <c r="S133" s="258">
        <v>0</v>
      </c>
      <c r="T133" s="260">
        <v>743.02</v>
      </c>
      <c r="U133" s="260">
        <v>0</v>
      </c>
      <c r="V133" s="627">
        <v>48.6</v>
      </c>
      <c r="W133" s="260">
        <v>82.24</v>
      </c>
      <c r="X133" s="261">
        <f t="shared" si="7"/>
        <v>3182.8099999999995</v>
      </c>
      <c r="AC133" s="293" t="b">
        <f t="shared" si="8"/>
        <v>0</v>
      </c>
      <c r="AD133" s="399" t="s">
        <v>67</v>
      </c>
    </row>
    <row r="134" spans="1:30" x14ac:dyDescent="0.25">
      <c r="A134" s="255" t="s">
        <v>86</v>
      </c>
      <c r="B134" s="255">
        <v>1</v>
      </c>
      <c r="C134" s="255">
        <v>27</v>
      </c>
      <c r="D134" s="255" t="s">
        <v>549</v>
      </c>
      <c r="E134" s="292" t="s">
        <v>569</v>
      </c>
      <c r="F134" s="257">
        <v>0</v>
      </c>
      <c r="G134" s="258">
        <v>0</v>
      </c>
      <c r="H134" s="258">
        <v>840.26</v>
      </c>
      <c r="I134" s="258">
        <v>144.03</v>
      </c>
      <c r="J134" s="259">
        <v>1892.24</v>
      </c>
      <c r="K134" s="258">
        <v>0</v>
      </c>
      <c r="L134" s="258">
        <v>0</v>
      </c>
      <c r="M134" s="258">
        <v>0</v>
      </c>
      <c r="N134" s="258">
        <v>0</v>
      </c>
      <c r="O134" s="258">
        <v>0</v>
      </c>
      <c r="P134" s="258">
        <v>0</v>
      </c>
      <c r="Q134" s="258">
        <v>0</v>
      </c>
      <c r="R134" s="259">
        <v>812.47</v>
      </c>
      <c r="S134" s="259">
        <v>0</v>
      </c>
      <c r="T134" s="260">
        <v>494.88</v>
      </c>
      <c r="U134" s="260">
        <v>0</v>
      </c>
      <c r="V134" s="627">
        <v>67.760000000000005</v>
      </c>
      <c r="W134" s="260">
        <v>82.24</v>
      </c>
      <c r="X134" s="261">
        <f t="shared" si="7"/>
        <v>4333.88</v>
      </c>
      <c r="Y134" s="269"/>
      <c r="Z134" s="269"/>
      <c r="AA134" s="269"/>
      <c r="AB134" s="269"/>
      <c r="AC134" s="293" t="b">
        <f t="shared" si="8"/>
        <v>0</v>
      </c>
      <c r="AD134" s="399" t="s">
        <v>20</v>
      </c>
    </row>
    <row r="135" spans="1:30" x14ac:dyDescent="0.25">
      <c r="A135" s="255" t="s">
        <v>86</v>
      </c>
      <c r="B135" s="255">
        <v>1</v>
      </c>
      <c r="C135" s="255">
        <v>343</v>
      </c>
      <c r="D135" s="255" t="s">
        <v>549</v>
      </c>
      <c r="E135" s="292" t="s">
        <v>352</v>
      </c>
      <c r="F135" s="257">
        <v>0</v>
      </c>
      <c r="G135" s="258">
        <v>0</v>
      </c>
      <c r="H135" s="258">
        <v>0</v>
      </c>
      <c r="I135" s="258">
        <v>0</v>
      </c>
      <c r="J135" s="259">
        <v>0</v>
      </c>
      <c r="K135" s="258">
        <v>706.78</v>
      </c>
      <c r="L135" s="258">
        <v>0</v>
      </c>
      <c r="M135" s="258">
        <v>85.66</v>
      </c>
      <c r="N135" s="258">
        <v>0</v>
      </c>
      <c r="O135" s="258">
        <v>0</v>
      </c>
      <c r="P135" s="258">
        <v>0</v>
      </c>
      <c r="Q135" s="258">
        <v>0</v>
      </c>
      <c r="R135" s="259">
        <v>543.84</v>
      </c>
      <c r="S135" s="259">
        <v>0</v>
      </c>
      <c r="T135" s="260">
        <v>622.94000000000005</v>
      </c>
      <c r="U135" s="260">
        <v>0</v>
      </c>
      <c r="V135" s="627">
        <v>117.05</v>
      </c>
      <c r="W135" s="260">
        <v>0</v>
      </c>
      <c r="X135" s="261">
        <f t="shared" si="7"/>
        <v>2076.27</v>
      </c>
      <c r="Y135" s="263"/>
      <c r="AC135" s="293" t="b">
        <f t="shared" si="8"/>
        <v>1</v>
      </c>
      <c r="AD135" s="399" t="s">
        <v>352</v>
      </c>
    </row>
    <row r="136" spans="1:30" x14ac:dyDescent="0.25">
      <c r="A136" s="255" t="s">
        <v>86</v>
      </c>
      <c r="B136" s="255">
        <v>1</v>
      </c>
      <c r="C136" s="255">
        <v>315</v>
      </c>
      <c r="D136" s="255" t="s">
        <v>549</v>
      </c>
      <c r="E136" s="292" t="s">
        <v>299</v>
      </c>
      <c r="F136" s="257">
        <v>0</v>
      </c>
      <c r="G136" s="258">
        <v>0</v>
      </c>
      <c r="H136" s="258">
        <v>0</v>
      </c>
      <c r="I136" s="258">
        <v>0</v>
      </c>
      <c r="J136" s="259">
        <v>2375.54</v>
      </c>
      <c r="K136" s="258">
        <v>0</v>
      </c>
      <c r="L136" s="258">
        <v>0</v>
      </c>
      <c r="M136" s="258">
        <v>0</v>
      </c>
      <c r="N136" s="258">
        <v>0</v>
      </c>
      <c r="O136" s="258">
        <v>0</v>
      </c>
      <c r="P136" s="258">
        <v>0</v>
      </c>
      <c r="Q136" s="258">
        <v>0</v>
      </c>
      <c r="R136" s="258">
        <v>0</v>
      </c>
      <c r="S136" s="259">
        <v>0</v>
      </c>
      <c r="T136" s="260">
        <v>1237.06</v>
      </c>
      <c r="U136" s="260">
        <v>0</v>
      </c>
      <c r="V136" s="627">
        <v>92.7</v>
      </c>
      <c r="W136" s="260">
        <v>0</v>
      </c>
      <c r="X136" s="261">
        <f t="shared" si="7"/>
        <v>3705.2999999999997</v>
      </c>
      <c r="AC136" s="293" t="b">
        <f t="shared" si="8"/>
        <v>1</v>
      </c>
      <c r="AD136" s="399" t="s">
        <v>299</v>
      </c>
    </row>
    <row r="137" spans="1:30" x14ac:dyDescent="0.25">
      <c r="A137" s="255" t="s">
        <v>84</v>
      </c>
      <c r="B137" s="255">
        <v>1</v>
      </c>
      <c r="C137" s="255">
        <v>86</v>
      </c>
      <c r="D137" s="255" t="s">
        <v>549</v>
      </c>
      <c r="E137" s="292" t="s">
        <v>594</v>
      </c>
      <c r="F137" s="257">
        <v>0</v>
      </c>
      <c r="G137" s="258">
        <v>0</v>
      </c>
      <c r="H137" s="258">
        <v>0</v>
      </c>
      <c r="I137" s="258">
        <v>0</v>
      </c>
      <c r="J137" s="259">
        <v>1500.2</v>
      </c>
      <c r="K137" s="258">
        <v>0</v>
      </c>
      <c r="L137" s="258">
        <v>0</v>
      </c>
      <c r="M137" s="258">
        <v>0</v>
      </c>
      <c r="N137" s="258">
        <v>0</v>
      </c>
      <c r="O137" s="258">
        <v>0</v>
      </c>
      <c r="P137" s="268">
        <v>80.099999999999994</v>
      </c>
      <c r="Q137" s="258">
        <v>0</v>
      </c>
      <c r="R137" s="259">
        <v>218.4</v>
      </c>
      <c r="S137" s="259">
        <v>0</v>
      </c>
      <c r="T137" s="260">
        <v>1187.3399999999999</v>
      </c>
      <c r="U137" s="260">
        <v>0</v>
      </c>
      <c r="V137" s="627">
        <v>34.49</v>
      </c>
      <c r="W137" s="260">
        <v>82.24</v>
      </c>
      <c r="X137" s="261">
        <f t="shared" si="7"/>
        <v>3102.7699999999995</v>
      </c>
      <c r="AC137" s="293" t="b">
        <f t="shared" si="8"/>
        <v>0</v>
      </c>
      <c r="AD137" s="399" t="s">
        <v>46</v>
      </c>
    </row>
    <row r="138" spans="1:30" x14ac:dyDescent="0.25">
      <c r="A138" s="255" t="s">
        <v>84</v>
      </c>
      <c r="B138" s="255">
        <v>1</v>
      </c>
      <c r="C138" s="255">
        <v>49</v>
      </c>
      <c r="E138" s="292" t="s">
        <v>837</v>
      </c>
      <c r="F138" s="257">
        <v>0</v>
      </c>
      <c r="G138" s="258">
        <v>0</v>
      </c>
      <c r="H138" s="258">
        <v>0</v>
      </c>
      <c r="I138" s="258">
        <v>0</v>
      </c>
      <c r="J138" s="259">
        <v>0</v>
      </c>
      <c r="K138" s="259">
        <v>0</v>
      </c>
      <c r="L138" s="259">
        <v>0</v>
      </c>
      <c r="M138" s="258">
        <v>0</v>
      </c>
      <c r="N138" s="258">
        <v>0</v>
      </c>
      <c r="O138" s="258">
        <v>0</v>
      </c>
      <c r="P138" s="258">
        <v>0</v>
      </c>
      <c r="Q138" s="258">
        <v>0</v>
      </c>
      <c r="R138" s="258">
        <v>0</v>
      </c>
      <c r="S138" s="258">
        <v>0</v>
      </c>
      <c r="T138" s="260">
        <v>0</v>
      </c>
      <c r="U138" s="260">
        <v>0</v>
      </c>
      <c r="V138" s="627">
        <v>0</v>
      </c>
      <c r="W138" s="260">
        <v>0</v>
      </c>
      <c r="X138" s="261">
        <f t="shared" si="7"/>
        <v>0</v>
      </c>
      <c r="AC138" s="293" t="b">
        <f t="shared" si="8"/>
        <v>0</v>
      </c>
      <c r="AD138" s="229" t="s">
        <v>37</v>
      </c>
    </row>
    <row r="139" spans="1:30" x14ac:dyDescent="0.25">
      <c r="A139" s="255" t="s">
        <v>84</v>
      </c>
      <c r="B139" s="255">
        <v>1</v>
      </c>
      <c r="C139" s="255">
        <v>259</v>
      </c>
      <c r="E139" s="292" t="s">
        <v>147</v>
      </c>
      <c r="F139" s="257">
        <v>0</v>
      </c>
      <c r="G139" s="258">
        <v>0</v>
      </c>
      <c r="H139" s="258">
        <v>0</v>
      </c>
      <c r="I139" s="258">
        <v>0</v>
      </c>
      <c r="J139" s="259">
        <v>2240.08</v>
      </c>
      <c r="K139" s="258">
        <v>0</v>
      </c>
      <c r="L139" s="258">
        <v>0</v>
      </c>
      <c r="M139" s="258">
        <v>349.76</v>
      </c>
      <c r="N139" s="258">
        <v>0</v>
      </c>
      <c r="O139" s="258">
        <v>0</v>
      </c>
      <c r="P139" s="268">
        <v>189.75</v>
      </c>
      <c r="Q139" s="258">
        <v>0</v>
      </c>
      <c r="R139" s="259">
        <v>218.4</v>
      </c>
      <c r="S139" s="258">
        <v>0</v>
      </c>
      <c r="T139" s="260">
        <v>1187.3399999999999</v>
      </c>
      <c r="U139" s="260">
        <v>0</v>
      </c>
      <c r="V139" s="627">
        <v>26.8</v>
      </c>
      <c r="W139" s="260">
        <v>164.48</v>
      </c>
      <c r="X139" s="261">
        <f t="shared" si="7"/>
        <v>4376.6099999999997</v>
      </c>
      <c r="AC139" s="293" t="b">
        <f t="shared" si="8"/>
        <v>1</v>
      </c>
      <c r="AD139" s="399" t="s">
        <v>147</v>
      </c>
    </row>
    <row r="140" spans="1:30" x14ac:dyDescent="0.25">
      <c r="A140" s="255" t="s">
        <v>84</v>
      </c>
      <c r="B140" s="255">
        <v>1</v>
      </c>
      <c r="C140" s="255">
        <v>445</v>
      </c>
      <c r="E140" s="292" t="s">
        <v>713</v>
      </c>
      <c r="F140" s="257">
        <v>0</v>
      </c>
      <c r="G140" s="258">
        <v>0</v>
      </c>
      <c r="H140" s="258">
        <v>0</v>
      </c>
      <c r="I140" s="257">
        <v>0</v>
      </c>
      <c r="J140" s="259">
        <v>0</v>
      </c>
      <c r="K140" s="258">
        <v>0</v>
      </c>
      <c r="L140" s="258">
        <v>0</v>
      </c>
      <c r="M140" s="258">
        <v>0</v>
      </c>
      <c r="N140" s="258">
        <v>0</v>
      </c>
      <c r="O140" s="258">
        <v>0</v>
      </c>
      <c r="P140" s="258">
        <v>0</v>
      </c>
      <c r="Q140" s="258">
        <v>0</v>
      </c>
      <c r="R140" s="258">
        <v>986.52</v>
      </c>
      <c r="S140" s="258">
        <v>0</v>
      </c>
      <c r="T140" s="260">
        <v>391.11</v>
      </c>
      <c r="U140" s="260">
        <v>0</v>
      </c>
      <c r="V140" s="627">
        <v>56.2</v>
      </c>
      <c r="W140" s="260">
        <v>123.36</v>
      </c>
      <c r="X140" s="261">
        <f t="shared" si="7"/>
        <v>1557.19</v>
      </c>
      <c r="AC140" s="293" t="b">
        <f t="shared" si="8"/>
        <v>1</v>
      </c>
      <c r="AD140" s="369" t="s">
        <v>713</v>
      </c>
    </row>
    <row r="141" spans="1:30" x14ac:dyDescent="0.25">
      <c r="A141" s="255" t="s">
        <v>86</v>
      </c>
      <c r="B141" s="255">
        <v>1</v>
      </c>
      <c r="C141" s="255">
        <v>193</v>
      </c>
      <c r="D141" s="255" t="s">
        <v>549</v>
      </c>
      <c r="E141" s="292" t="s">
        <v>616</v>
      </c>
      <c r="F141" s="257">
        <v>0</v>
      </c>
      <c r="G141" s="258">
        <v>1334</v>
      </c>
      <c r="H141" s="258">
        <v>0</v>
      </c>
      <c r="I141" s="258">
        <v>0</v>
      </c>
      <c r="J141" s="259">
        <v>1159.47</v>
      </c>
      <c r="K141" s="258">
        <v>0</v>
      </c>
      <c r="L141" s="258">
        <v>0</v>
      </c>
      <c r="M141" s="258">
        <v>210.78</v>
      </c>
      <c r="N141" s="258">
        <v>0</v>
      </c>
      <c r="O141" s="258">
        <v>0</v>
      </c>
      <c r="P141" s="258">
        <v>0</v>
      </c>
      <c r="Q141" s="258">
        <v>0</v>
      </c>
      <c r="R141" s="259">
        <v>812.47</v>
      </c>
      <c r="S141" s="259">
        <v>0</v>
      </c>
      <c r="T141" s="260">
        <v>494.88</v>
      </c>
      <c r="U141" s="260">
        <v>0</v>
      </c>
      <c r="V141" s="627">
        <v>81.28</v>
      </c>
      <c r="W141" s="260">
        <v>41.12</v>
      </c>
      <c r="X141" s="261">
        <f t="shared" si="7"/>
        <v>4134.0000000000009</v>
      </c>
      <c r="AC141" s="293" t="b">
        <f t="shared" si="8"/>
        <v>0</v>
      </c>
      <c r="AD141" s="400" t="s">
        <v>72</v>
      </c>
    </row>
    <row r="142" spans="1:30" x14ac:dyDescent="0.25">
      <c r="A142" s="255" t="s">
        <v>84</v>
      </c>
      <c r="B142" s="255">
        <v>1</v>
      </c>
      <c r="C142" s="255">
        <v>159</v>
      </c>
      <c r="E142" s="292" t="s">
        <v>62</v>
      </c>
      <c r="F142" s="257">
        <v>0</v>
      </c>
      <c r="G142" s="258">
        <v>0</v>
      </c>
      <c r="H142" s="258">
        <v>0</v>
      </c>
      <c r="I142" s="258">
        <v>0</v>
      </c>
      <c r="J142" s="259">
        <v>3713.89</v>
      </c>
      <c r="K142" s="258">
        <v>0</v>
      </c>
      <c r="L142" s="258">
        <v>0</v>
      </c>
      <c r="M142" s="258">
        <v>636.63</v>
      </c>
      <c r="N142" s="258">
        <v>0</v>
      </c>
      <c r="O142" s="258">
        <v>0</v>
      </c>
      <c r="P142" s="258">
        <v>0</v>
      </c>
      <c r="Q142" s="258">
        <v>0</v>
      </c>
      <c r="R142" s="259">
        <v>0</v>
      </c>
      <c r="S142" s="258">
        <v>555.94000000000005</v>
      </c>
      <c r="T142" s="260">
        <v>0</v>
      </c>
      <c r="U142" s="260">
        <v>532.12</v>
      </c>
      <c r="V142" s="627">
        <v>29.54</v>
      </c>
      <c r="W142" s="260">
        <v>41.12</v>
      </c>
      <c r="X142" s="261">
        <f t="shared" si="7"/>
        <v>5509.2399999999989</v>
      </c>
      <c r="AC142" s="293" t="b">
        <f t="shared" si="8"/>
        <v>1</v>
      </c>
      <c r="AD142" s="178" t="s">
        <v>62</v>
      </c>
    </row>
    <row r="143" spans="1:30" x14ac:dyDescent="0.25">
      <c r="A143" s="255" t="s">
        <v>84</v>
      </c>
      <c r="B143" s="255">
        <v>1</v>
      </c>
      <c r="C143" s="255">
        <v>91</v>
      </c>
      <c r="D143" s="255" t="s">
        <v>549</v>
      </c>
      <c r="E143" s="292" t="s">
        <v>599</v>
      </c>
      <c r="F143" s="257">
        <v>0</v>
      </c>
      <c r="G143" s="258">
        <v>0</v>
      </c>
      <c r="H143" s="258">
        <v>0</v>
      </c>
      <c r="I143" s="258">
        <v>0</v>
      </c>
      <c r="J143" s="259">
        <v>1844.23</v>
      </c>
      <c r="K143" s="258">
        <v>0</v>
      </c>
      <c r="L143" s="258">
        <v>0</v>
      </c>
      <c r="M143" s="258">
        <v>0</v>
      </c>
      <c r="N143" s="258">
        <v>0</v>
      </c>
      <c r="O143" s="258">
        <v>0</v>
      </c>
      <c r="P143" s="258">
        <v>0</v>
      </c>
      <c r="Q143" s="258">
        <v>0</v>
      </c>
      <c r="R143" s="259">
        <v>655.22</v>
      </c>
      <c r="S143" s="259">
        <v>0</v>
      </c>
      <c r="T143" s="260">
        <v>0</v>
      </c>
      <c r="U143" s="260">
        <v>532.12</v>
      </c>
      <c r="V143" s="627">
        <v>34.49</v>
      </c>
      <c r="W143" s="260">
        <v>0</v>
      </c>
      <c r="X143" s="261">
        <f t="shared" si="7"/>
        <v>3066.0599999999995</v>
      </c>
      <c r="Y143" s="263"/>
      <c r="AC143" s="293" t="b">
        <f t="shared" si="8"/>
        <v>0</v>
      </c>
      <c r="AD143" s="399" t="s">
        <v>51</v>
      </c>
    </row>
    <row r="144" spans="1:30" x14ac:dyDescent="0.25">
      <c r="A144" s="255" t="s">
        <v>84</v>
      </c>
      <c r="B144" s="255">
        <v>1</v>
      </c>
      <c r="C144" s="255">
        <v>482</v>
      </c>
      <c r="E144" s="292" t="s">
        <v>821</v>
      </c>
      <c r="F144" s="257">
        <v>0</v>
      </c>
      <c r="G144" s="258">
        <v>0</v>
      </c>
      <c r="H144" s="258">
        <v>0</v>
      </c>
      <c r="I144" s="258">
        <v>0</v>
      </c>
      <c r="J144" s="259">
        <v>627.95000000000005</v>
      </c>
      <c r="K144" s="258">
        <v>0</v>
      </c>
      <c r="L144" s="258">
        <v>0</v>
      </c>
      <c r="M144" s="258">
        <v>107.64</v>
      </c>
      <c r="N144" s="258">
        <v>0</v>
      </c>
      <c r="O144" s="258">
        <v>0</v>
      </c>
      <c r="P144" s="258">
        <v>0</v>
      </c>
      <c r="Q144" s="258">
        <v>0</v>
      </c>
      <c r="R144" s="259">
        <v>856.15</v>
      </c>
      <c r="S144" s="259">
        <v>0</v>
      </c>
      <c r="T144" s="260">
        <v>521.48</v>
      </c>
      <c r="U144" s="260">
        <v>0</v>
      </c>
      <c r="V144" s="627">
        <v>0</v>
      </c>
      <c r="W144" s="260">
        <v>0</v>
      </c>
      <c r="X144" s="261">
        <f t="shared" si="7"/>
        <v>2113.2200000000003</v>
      </c>
      <c r="AC144" s="293" t="b">
        <f t="shared" si="8"/>
        <v>1</v>
      </c>
      <c r="AD144" s="369" t="s">
        <v>821</v>
      </c>
    </row>
    <row r="145" spans="1:30" x14ac:dyDescent="0.25">
      <c r="A145" s="255" t="s">
        <v>86</v>
      </c>
      <c r="B145" s="255">
        <v>1</v>
      </c>
      <c r="C145" s="255">
        <v>326</v>
      </c>
      <c r="E145" s="292" t="s">
        <v>322</v>
      </c>
      <c r="F145" s="257">
        <v>0</v>
      </c>
      <c r="G145" s="258">
        <v>0</v>
      </c>
      <c r="H145" s="258">
        <v>0</v>
      </c>
      <c r="I145" s="258">
        <v>0</v>
      </c>
      <c r="J145" s="259">
        <v>0</v>
      </c>
      <c r="K145" s="258">
        <v>0</v>
      </c>
      <c r="L145" s="258">
        <v>0</v>
      </c>
      <c r="M145" s="258">
        <v>0</v>
      </c>
      <c r="N145" s="258">
        <v>0</v>
      </c>
      <c r="O145" s="258">
        <v>0</v>
      </c>
      <c r="P145" s="258">
        <v>0</v>
      </c>
      <c r="Q145" s="258">
        <v>0</v>
      </c>
      <c r="R145" s="259">
        <v>698.9</v>
      </c>
      <c r="S145" s="258">
        <v>0</v>
      </c>
      <c r="T145" s="260">
        <v>425.7</v>
      </c>
      <c r="U145" s="260">
        <v>0</v>
      </c>
      <c r="V145" s="627">
        <v>140.53</v>
      </c>
      <c r="W145" s="260">
        <v>0</v>
      </c>
      <c r="X145" s="261">
        <f t="shared" si="7"/>
        <v>1265.1299999999999</v>
      </c>
      <c r="AC145" s="293" t="b">
        <f t="shared" si="8"/>
        <v>1</v>
      </c>
      <c r="AD145" s="400" t="s">
        <v>322</v>
      </c>
    </row>
    <row r="146" spans="1:30" x14ac:dyDescent="0.25">
      <c r="A146" s="255" t="s">
        <v>84</v>
      </c>
      <c r="B146" s="255">
        <v>1</v>
      </c>
      <c r="C146" s="255">
        <v>508</v>
      </c>
      <c r="E146" s="292" t="s">
        <v>1170</v>
      </c>
      <c r="F146" s="257">
        <v>0</v>
      </c>
      <c r="G146" s="258">
        <v>0</v>
      </c>
      <c r="H146" s="258">
        <v>0</v>
      </c>
      <c r="I146" s="258">
        <v>0</v>
      </c>
      <c r="J146" s="259">
        <v>0</v>
      </c>
      <c r="K146" s="258">
        <v>0</v>
      </c>
      <c r="L146" s="258">
        <v>0</v>
      </c>
      <c r="M146" s="258">
        <v>0</v>
      </c>
      <c r="N146" s="258">
        <v>0</v>
      </c>
      <c r="O146" s="258">
        <v>0</v>
      </c>
      <c r="P146" s="258">
        <v>0</v>
      </c>
      <c r="Q146" s="258">
        <v>0</v>
      </c>
      <c r="R146" s="259">
        <v>768.79</v>
      </c>
      <c r="S146" s="259">
        <v>0</v>
      </c>
      <c r="T146" s="260">
        <v>468.27</v>
      </c>
      <c r="U146" s="260">
        <v>0</v>
      </c>
      <c r="V146" s="627">
        <v>92.7</v>
      </c>
      <c r="W146" s="260">
        <v>123.36</v>
      </c>
      <c r="X146" s="261">
        <f t="shared" si="7"/>
        <v>1453.12</v>
      </c>
      <c r="AC146" s="293" t="b">
        <f t="shared" si="8"/>
        <v>1</v>
      </c>
      <c r="AD146" s="178" t="s">
        <v>1170</v>
      </c>
    </row>
    <row r="147" spans="1:30" x14ac:dyDescent="0.25">
      <c r="A147" s="255" t="s">
        <v>84</v>
      </c>
      <c r="B147" s="255">
        <v>1</v>
      </c>
      <c r="C147" s="255">
        <v>501</v>
      </c>
      <c r="E147" s="292" t="s">
        <v>1108</v>
      </c>
      <c r="F147" s="257">
        <v>0</v>
      </c>
      <c r="G147" s="258">
        <v>0</v>
      </c>
      <c r="H147" s="258">
        <v>0</v>
      </c>
      <c r="I147" s="258">
        <v>0</v>
      </c>
      <c r="J147" s="259">
        <v>1285.99</v>
      </c>
      <c r="K147" s="258">
        <v>0</v>
      </c>
      <c r="L147" s="258">
        <v>0</v>
      </c>
      <c r="M147" s="258">
        <v>0</v>
      </c>
      <c r="N147" s="258">
        <v>0</v>
      </c>
      <c r="O147" s="258">
        <v>0</v>
      </c>
      <c r="P147" s="258">
        <v>0</v>
      </c>
      <c r="Q147" s="258">
        <v>0</v>
      </c>
      <c r="R147" s="259">
        <v>609.36</v>
      </c>
      <c r="S147" s="259">
        <v>0</v>
      </c>
      <c r="T147" s="260">
        <v>697.99</v>
      </c>
      <c r="U147" s="260">
        <v>0</v>
      </c>
      <c r="V147" s="627">
        <v>0</v>
      </c>
      <c r="W147" s="260">
        <v>82.24</v>
      </c>
      <c r="X147" s="261">
        <f t="shared" si="7"/>
        <v>2675.58</v>
      </c>
      <c r="AC147" s="293" t="b">
        <f t="shared" si="8"/>
        <v>0</v>
      </c>
      <c r="AD147" s="218" t="s">
        <v>1042</v>
      </c>
    </row>
    <row r="148" spans="1:30" x14ac:dyDescent="0.25">
      <c r="A148" s="255" t="s">
        <v>84</v>
      </c>
      <c r="B148" s="255">
        <v>1</v>
      </c>
      <c r="C148" s="255">
        <v>221</v>
      </c>
      <c r="D148" s="255" t="s">
        <v>549</v>
      </c>
      <c r="E148" s="292" t="s">
        <v>109</v>
      </c>
      <c r="F148" s="257">
        <v>0</v>
      </c>
      <c r="G148" s="258">
        <v>0</v>
      </c>
      <c r="H148" s="258">
        <v>0</v>
      </c>
      <c r="I148" s="258">
        <v>0</v>
      </c>
      <c r="J148" s="259">
        <v>3094.88</v>
      </c>
      <c r="K148" s="258">
        <v>0</v>
      </c>
      <c r="L148" s="258">
        <v>0</v>
      </c>
      <c r="M148" s="258">
        <v>433.48</v>
      </c>
      <c r="N148" s="258">
        <v>0</v>
      </c>
      <c r="O148" s="258">
        <v>0</v>
      </c>
      <c r="P148" s="258">
        <v>0</v>
      </c>
      <c r="Q148" s="258">
        <v>0</v>
      </c>
      <c r="R148" s="259">
        <v>856.15</v>
      </c>
      <c r="S148" s="259">
        <v>0</v>
      </c>
      <c r="T148" s="260">
        <v>521.48</v>
      </c>
      <c r="U148" s="260">
        <v>0</v>
      </c>
      <c r="V148" s="627">
        <v>61.95</v>
      </c>
      <c r="W148" s="260">
        <v>41.12</v>
      </c>
      <c r="X148" s="261">
        <f t="shared" si="7"/>
        <v>5009.0599999999995</v>
      </c>
      <c r="AC148" s="293" t="b">
        <f t="shared" si="8"/>
        <v>0</v>
      </c>
      <c r="AD148" s="399" t="s">
        <v>413</v>
      </c>
    </row>
    <row r="149" spans="1:30" x14ac:dyDescent="0.25">
      <c r="A149" s="255" t="s">
        <v>84</v>
      </c>
      <c r="B149" s="255">
        <v>1</v>
      </c>
      <c r="C149" s="255">
        <v>13</v>
      </c>
      <c r="E149" s="292" t="s">
        <v>558</v>
      </c>
      <c r="F149" s="257">
        <v>0</v>
      </c>
      <c r="G149" s="258">
        <v>0</v>
      </c>
      <c r="H149" s="258">
        <v>0</v>
      </c>
      <c r="I149" s="258">
        <v>0</v>
      </c>
      <c r="J149" s="259">
        <v>0</v>
      </c>
      <c r="K149" s="258">
        <v>0</v>
      </c>
      <c r="L149" s="258">
        <v>0</v>
      </c>
      <c r="M149" s="258">
        <v>0</v>
      </c>
      <c r="N149" s="258">
        <v>0</v>
      </c>
      <c r="O149" s="258">
        <v>0</v>
      </c>
      <c r="P149" s="258">
        <v>0</v>
      </c>
      <c r="Q149" s="258">
        <v>0</v>
      </c>
      <c r="R149" s="259">
        <v>996.59</v>
      </c>
      <c r="S149" s="258">
        <v>0</v>
      </c>
      <c r="T149" s="260">
        <v>395.1</v>
      </c>
      <c r="U149" s="260">
        <v>0</v>
      </c>
      <c r="V149" s="627">
        <v>48.6</v>
      </c>
      <c r="W149" s="260">
        <v>0</v>
      </c>
      <c r="X149" s="261">
        <f t="shared" si="7"/>
        <v>1440.29</v>
      </c>
      <c r="AC149" s="293" t="b">
        <f t="shared" si="8"/>
        <v>0</v>
      </c>
      <c r="AD149" s="399" t="s">
        <v>427</v>
      </c>
    </row>
    <row r="150" spans="1:30" x14ac:dyDescent="0.25">
      <c r="A150" s="255" t="s">
        <v>86</v>
      </c>
      <c r="B150" s="255">
        <v>1</v>
      </c>
      <c r="C150" s="255">
        <v>502</v>
      </c>
      <c r="E150" s="292" t="s">
        <v>1036</v>
      </c>
      <c r="F150" s="257">
        <v>0</v>
      </c>
      <c r="G150" s="258">
        <v>0</v>
      </c>
      <c r="H150" s="258">
        <v>0</v>
      </c>
      <c r="I150" s="258">
        <v>0</v>
      </c>
      <c r="J150" s="259">
        <v>609.04</v>
      </c>
      <c r="K150" s="258">
        <v>0</v>
      </c>
      <c r="L150" s="258">
        <v>0</v>
      </c>
      <c r="M150" s="258">
        <v>147.6</v>
      </c>
      <c r="N150" s="258">
        <v>0</v>
      </c>
      <c r="O150" s="258">
        <v>0</v>
      </c>
      <c r="P150" s="258">
        <v>0</v>
      </c>
      <c r="Q150" s="258">
        <v>0</v>
      </c>
      <c r="R150" s="259">
        <v>576.6</v>
      </c>
      <c r="S150" s="258">
        <v>0</v>
      </c>
      <c r="T150" s="260">
        <v>660.46</v>
      </c>
      <c r="U150" s="260">
        <v>0</v>
      </c>
      <c r="V150" s="627">
        <v>92.7</v>
      </c>
      <c r="W150" s="260">
        <v>0</v>
      </c>
      <c r="X150" s="261">
        <f t="shared" ref="X150:X181" si="9">SUM(F150:W150)</f>
        <v>2086.4</v>
      </c>
      <c r="AC150" s="293" t="b">
        <f t="shared" si="8"/>
        <v>1</v>
      </c>
      <c r="AD150" s="218" t="s">
        <v>1036</v>
      </c>
    </row>
    <row r="151" spans="1:30" x14ac:dyDescent="0.25">
      <c r="A151" s="255" t="s">
        <v>84</v>
      </c>
      <c r="B151" s="255">
        <v>1</v>
      </c>
      <c r="C151" s="255">
        <v>15</v>
      </c>
      <c r="E151" s="292" t="s">
        <v>559</v>
      </c>
      <c r="F151" s="257">
        <v>0</v>
      </c>
      <c r="G151" s="258">
        <v>0</v>
      </c>
      <c r="H151" s="258">
        <v>0</v>
      </c>
      <c r="I151" s="258">
        <v>0</v>
      </c>
      <c r="J151" s="259">
        <v>0</v>
      </c>
      <c r="K151" s="258">
        <v>0</v>
      </c>
      <c r="L151" s="258">
        <v>0</v>
      </c>
      <c r="M151" s="258">
        <v>0</v>
      </c>
      <c r="N151" s="258">
        <v>0</v>
      </c>
      <c r="O151" s="258">
        <v>0</v>
      </c>
      <c r="P151" s="258">
        <v>0</v>
      </c>
      <c r="Q151" s="258">
        <v>0</v>
      </c>
      <c r="R151" s="259">
        <v>648.66999999999996</v>
      </c>
      <c r="S151" s="258">
        <v>0</v>
      </c>
      <c r="T151" s="260">
        <v>743.02</v>
      </c>
      <c r="U151" s="260">
        <v>0</v>
      </c>
      <c r="V151" s="627">
        <v>48.12</v>
      </c>
      <c r="W151" s="260">
        <v>0</v>
      </c>
      <c r="X151" s="261">
        <f t="shared" si="9"/>
        <v>1439.81</v>
      </c>
      <c r="AC151" s="293" t="b">
        <f t="shared" si="8"/>
        <v>0</v>
      </c>
      <c r="AD151" s="399" t="s">
        <v>10</v>
      </c>
    </row>
    <row r="152" spans="1:30" x14ac:dyDescent="0.25">
      <c r="A152" s="255" t="s">
        <v>84</v>
      </c>
      <c r="B152" s="255">
        <v>1</v>
      </c>
      <c r="C152" s="255">
        <v>253</v>
      </c>
      <c r="E152" s="292" t="s">
        <v>144</v>
      </c>
      <c r="F152" s="257">
        <v>0</v>
      </c>
      <c r="G152" s="258">
        <v>0</v>
      </c>
      <c r="H152" s="258">
        <v>0</v>
      </c>
      <c r="I152" s="258">
        <v>0</v>
      </c>
      <c r="J152" s="259">
        <v>0</v>
      </c>
      <c r="K152" s="258">
        <v>0</v>
      </c>
      <c r="L152" s="258">
        <v>0</v>
      </c>
      <c r="M152" s="258">
        <v>0</v>
      </c>
      <c r="N152" s="258">
        <v>0</v>
      </c>
      <c r="O152" s="258">
        <v>0</v>
      </c>
      <c r="P152" s="258">
        <v>0</v>
      </c>
      <c r="Q152" s="258">
        <v>0</v>
      </c>
      <c r="R152" s="259">
        <v>873.62</v>
      </c>
      <c r="S152" s="258">
        <v>0</v>
      </c>
      <c r="T152" s="260">
        <v>532.12</v>
      </c>
      <c r="U152" s="260">
        <v>0</v>
      </c>
      <c r="V152" s="627">
        <v>26.8</v>
      </c>
      <c r="W152" s="260">
        <v>41.12</v>
      </c>
      <c r="X152" s="261">
        <f t="shared" si="9"/>
        <v>1473.6599999999999</v>
      </c>
      <c r="AC152" s="293" t="b">
        <f t="shared" si="8"/>
        <v>1</v>
      </c>
      <c r="AD152" s="399" t="s">
        <v>144</v>
      </c>
    </row>
    <row r="153" spans="1:30" x14ac:dyDescent="0.25">
      <c r="A153" s="255" t="s">
        <v>86</v>
      </c>
      <c r="B153" s="255">
        <v>1</v>
      </c>
      <c r="C153" s="255">
        <v>510</v>
      </c>
      <c r="E153" s="292" t="s">
        <v>1208</v>
      </c>
      <c r="F153" s="257">
        <v>0</v>
      </c>
      <c r="G153" s="257">
        <v>0</v>
      </c>
      <c r="H153" s="257">
        <v>0</v>
      </c>
      <c r="I153" s="258">
        <v>0</v>
      </c>
      <c r="J153" s="259">
        <v>0</v>
      </c>
      <c r="K153" s="257">
        <v>0</v>
      </c>
      <c r="L153" s="257">
        <v>0</v>
      </c>
      <c r="M153" s="258">
        <v>0</v>
      </c>
      <c r="N153" s="257">
        <v>0</v>
      </c>
      <c r="O153" s="257">
        <v>0</v>
      </c>
      <c r="P153" s="258">
        <v>0</v>
      </c>
      <c r="Q153" s="258">
        <v>0</v>
      </c>
      <c r="R153" s="259">
        <v>181.28</v>
      </c>
      <c r="S153" s="258">
        <v>0</v>
      </c>
      <c r="T153" s="260">
        <v>985.66</v>
      </c>
      <c r="U153" s="260">
        <v>0</v>
      </c>
      <c r="V153" s="627">
        <v>117.05</v>
      </c>
      <c r="W153" s="260">
        <v>164.48</v>
      </c>
      <c r="X153" s="261">
        <f t="shared" si="9"/>
        <v>1448.47</v>
      </c>
      <c r="AC153" s="293" t="b">
        <f t="shared" si="8"/>
        <v>1</v>
      </c>
      <c r="AD153" s="178" t="s">
        <v>1208</v>
      </c>
    </row>
    <row r="154" spans="1:30" x14ac:dyDescent="0.25">
      <c r="A154" s="255" t="s">
        <v>84</v>
      </c>
      <c r="B154" s="255">
        <v>1</v>
      </c>
      <c r="C154" s="255">
        <v>500</v>
      </c>
      <c r="E154" s="294" t="s">
        <v>467</v>
      </c>
      <c r="F154" s="257">
        <v>0</v>
      </c>
      <c r="G154" s="258">
        <v>0</v>
      </c>
      <c r="H154" s="258">
        <v>0</v>
      </c>
      <c r="I154" s="258">
        <v>0</v>
      </c>
      <c r="J154" s="259">
        <v>2482.29</v>
      </c>
      <c r="K154" s="258">
        <v>0</v>
      </c>
      <c r="L154" s="258">
        <v>0</v>
      </c>
      <c r="M154" s="258">
        <v>0</v>
      </c>
      <c r="N154" s="258">
        <v>0</v>
      </c>
      <c r="O154" s="258">
        <v>0</v>
      </c>
      <c r="P154" s="258">
        <v>0</v>
      </c>
      <c r="Q154" s="258">
        <v>0</v>
      </c>
      <c r="R154" s="259">
        <v>812.47</v>
      </c>
      <c r="S154" s="258">
        <v>0</v>
      </c>
      <c r="T154" s="260">
        <v>494.88</v>
      </c>
      <c r="U154" s="260">
        <v>0</v>
      </c>
      <c r="V154" s="627">
        <v>72.55</v>
      </c>
      <c r="W154" s="260">
        <v>205.6</v>
      </c>
      <c r="X154" s="261">
        <f t="shared" si="9"/>
        <v>4067.7900000000004</v>
      </c>
      <c r="AC154" s="293" t="b">
        <f t="shared" si="8"/>
        <v>1</v>
      </c>
      <c r="AD154" s="369" t="s">
        <v>467</v>
      </c>
    </row>
    <row r="155" spans="1:30" x14ac:dyDescent="0.25">
      <c r="A155" s="255" t="s">
        <v>86</v>
      </c>
      <c r="B155" s="255">
        <v>1</v>
      </c>
      <c r="C155" s="255">
        <v>463</v>
      </c>
      <c r="E155" s="292" t="s">
        <v>761</v>
      </c>
      <c r="F155" s="257">
        <v>0</v>
      </c>
      <c r="G155" s="258">
        <v>0</v>
      </c>
      <c r="H155" s="258">
        <v>0</v>
      </c>
      <c r="I155" s="258">
        <v>0</v>
      </c>
      <c r="J155" s="259">
        <v>0</v>
      </c>
      <c r="K155" s="258">
        <v>0</v>
      </c>
      <c r="L155" s="258">
        <v>0</v>
      </c>
      <c r="M155" s="258">
        <v>0</v>
      </c>
      <c r="N155" s="258">
        <v>0</v>
      </c>
      <c r="O155" s="258">
        <v>0</v>
      </c>
      <c r="P155" s="258">
        <v>0</v>
      </c>
      <c r="Q155" s="258">
        <v>0</v>
      </c>
      <c r="R155" s="259">
        <v>725.11</v>
      </c>
      <c r="S155" s="258">
        <v>0</v>
      </c>
      <c r="T155" s="260">
        <v>441.66</v>
      </c>
      <c r="U155" s="260">
        <v>0</v>
      </c>
      <c r="V155" s="627">
        <v>112.85</v>
      </c>
      <c r="W155" s="260">
        <v>82.24</v>
      </c>
      <c r="X155" s="261">
        <f t="shared" si="9"/>
        <v>1361.86</v>
      </c>
      <c r="AC155" s="293" t="b">
        <f t="shared" si="8"/>
        <v>0</v>
      </c>
      <c r="AD155" s="218" t="s">
        <v>752</v>
      </c>
    </row>
    <row r="156" spans="1:30" x14ac:dyDescent="0.25">
      <c r="A156" s="255" t="s">
        <v>84</v>
      </c>
      <c r="B156" s="255">
        <v>1</v>
      </c>
      <c r="C156" s="255">
        <v>506</v>
      </c>
      <c r="E156" s="294" t="s">
        <v>1139</v>
      </c>
      <c r="F156" s="257">
        <v>0</v>
      </c>
      <c r="G156" s="258">
        <v>0</v>
      </c>
      <c r="H156" s="258">
        <v>0</v>
      </c>
      <c r="I156" s="258">
        <v>0</v>
      </c>
      <c r="J156" s="259">
        <v>0</v>
      </c>
      <c r="K156" s="258">
        <v>0</v>
      </c>
      <c r="L156" s="258">
        <v>0</v>
      </c>
      <c r="M156" s="258">
        <v>0</v>
      </c>
      <c r="N156" s="258">
        <v>0</v>
      </c>
      <c r="O156" s="258">
        <v>0</v>
      </c>
      <c r="P156" s="258">
        <v>0</v>
      </c>
      <c r="Q156" s="258">
        <v>0</v>
      </c>
      <c r="R156" s="259">
        <v>725.11</v>
      </c>
      <c r="S156" s="258">
        <v>0</v>
      </c>
      <c r="T156" s="260">
        <v>441.66</v>
      </c>
      <c r="U156" s="260">
        <v>0</v>
      </c>
      <c r="V156" s="627">
        <v>117.05</v>
      </c>
      <c r="W156" s="260">
        <v>82.24</v>
      </c>
      <c r="X156" s="261">
        <f t="shared" si="9"/>
        <v>1366.06</v>
      </c>
      <c r="AC156" s="293" t="b">
        <f t="shared" si="8"/>
        <v>1</v>
      </c>
      <c r="AD156" s="218" t="s">
        <v>1139</v>
      </c>
    </row>
    <row r="157" spans="1:30" x14ac:dyDescent="0.25">
      <c r="A157" s="255" t="s">
        <v>84</v>
      </c>
      <c r="B157" s="255">
        <v>1</v>
      </c>
      <c r="C157" s="255">
        <v>222</v>
      </c>
      <c r="E157" s="292" t="s">
        <v>80</v>
      </c>
      <c r="F157" s="257">
        <v>0</v>
      </c>
      <c r="G157" s="258">
        <v>0</v>
      </c>
      <c r="H157" s="258">
        <v>0</v>
      </c>
      <c r="I157" s="258">
        <v>0</v>
      </c>
      <c r="J157" s="259">
        <v>3099.58</v>
      </c>
      <c r="K157" s="258">
        <v>3094.18</v>
      </c>
      <c r="L157" s="258">
        <v>0</v>
      </c>
      <c r="M157" s="258">
        <v>72.19</v>
      </c>
      <c r="N157" s="258">
        <v>0</v>
      </c>
      <c r="O157" s="258">
        <v>548.62</v>
      </c>
      <c r="P157" s="258">
        <v>0</v>
      </c>
      <c r="Q157" s="258">
        <v>0</v>
      </c>
      <c r="R157" s="259">
        <v>214.04</v>
      </c>
      <c r="S157" s="258">
        <v>0</v>
      </c>
      <c r="T157" s="260">
        <v>1163.5999999999999</v>
      </c>
      <c r="U157" s="260">
        <v>0</v>
      </c>
      <c r="V157" s="627">
        <v>61.95</v>
      </c>
      <c r="W157" s="260">
        <v>164.48</v>
      </c>
      <c r="X157" s="261">
        <f t="shared" si="9"/>
        <v>8418.64</v>
      </c>
      <c r="AC157" s="293" t="b">
        <f t="shared" si="8"/>
        <v>1</v>
      </c>
      <c r="AD157" s="399" t="s">
        <v>80</v>
      </c>
    </row>
    <row r="158" spans="1:30" x14ac:dyDescent="0.25">
      <c r="A158" s="255" t="s">
        <v>84</v>
      </c>
      <c r="B158" s="255">
        <v>1</v>
      </c>
      <c r="C158" s="255">
        <v>43</v>
      </c>
      <c r="E158" s="292" t="s">
        <v>1163</v>
      </c>
      <c r="F158" s="257">
        <v>0</v>
      </c>
      <c r="G158" s="258">
        <v>0</v>
      </c>
      <c r="H158" s="258">
        <v>0</v>
      </c>
      <c r="I158" s="258">
        <v>0</v>
      </c>
      <c r="J158" s="259">
        <v>753.43</v>
      </c>
      <c r="K158" s="257">
        <v>0</v>
      </c>
      <c r="L158" s="257">
        <v>0</v>
      </c>
      <c r="M158" s="257">
        <v>129.15</v>
      </c>
      <c r="N158" s="257">
        <v>0</v>
      </c>
      <c r="O158" s="257">
        <v>0</v>
      </c>
      <c r="P158" s="257">
        <v>0</v>
      </c>
      <c r="Q158" s="257">
        <v>0</v>
      </c>
      <c r="R158" s="257">
        <v>576.6</v>
      </c>
      <c r="S158" s="258">
        <v>0</v>
      </c>
      <c r="T158" s="260">
        <v>660.46</v>
      </c>
      <c r="U158" s="260">
        <v>0</v>
      </c>
      <c r="V158" s="627">
        <v>92.7</v>
      </c>
      <c r="W158" s="260">
        <v>41.12</v>
      </c>
      <c r="X158" s="261">
        <f t="shared" si="9"/>
        <v>2253.4599999999996</v>
      </c>
      <c r="AC158" s="293" t="b">
        <f t="shared" si="8"/>
        <v>0</v>
      </c>
      <c r="AD158" s="400" t="s">
        <v>1158</v>
      </c>
    </row>
    <row r="159" spans="1:30" x14ac:dyDescent="0.25">
      <c r="A159" s="255" t="s">
        <v>84</v>
      </c>
      <c r="B159" s="255">
        <v>1</v>
      </c>
      <c r="C159" s="255">
        <v>472</v>
      </c>
      <c r="E159" s="292" t="s">
        <v>784</v>
      </c>
      <c r="F159" s="257">
        <v>0</v>
      </c>
      <c r="G159" s="257">
        <v>0</v>
      </c>
      <c r="H159" s="257">
        <v>0</v>
      </c>
      <c r="I159" s="258">
        <v>0</v>
      </c>
      <c r="J159" s="259">
        <v>0</v>
      </c>
      <c r="K159" s="258">
        <v>0</v>
      </c>
      <c r="L159" s="258">
        <v>0</v>
      </c>
      <c r="M159" s="258">
        <v>0</v>
      </c>
      <c r="N159" s="258">
        <v>0</v>
      </c>
      <c r="O159" s="258">
        <v>0</v>
      </c>
      <c r="P159" s="258">
        <v>0</v>
      </c>
      <c r="Q159" s="258">
        <v>0</v>
      </c>
      <c r="R159" s="259">
        <v>856.15</v>
      </c>
      <c r="S159" s="258">
        <v>0</v>
      </c>
      <c r="T159" s="260">
        <v>521.48</v>
      </c>
      <c r="U159" s="260">
        <v>0</v>
      </c>
      <c r="V159" s="627">
        <v>56.2</v>
      </c>
      <c r="W159" s="260">
        <v>0</v>
      </c>
      <c r="X159" s="261">
        <f t="shared" si="9"/>
        <v>1433.8300000000002</v>
      </c>
      <c r="AC159" s="293" t="b">
        <f t="shared" si="8"/>
        <v>1</v>
      </c>
      <c r="AD159" s="369" t="s">
        <v>784</v>
      </c>
    </row>
    <row r="160" spans="1:30" x14ac:dyDescent="0.25">
      <c r="A160" s="255" t="s">
        <v>84</v>
      </c>
      <c r="B160" s="255">
        <v>1</v>
      </c>
      <c r="C160" s="255">
        <v>22</v>
      </c>
      <c r="D160" s="255" t="s">
        <v>549</v>
      </c>
      <c r="E160" s="292" t="s">
        <v>565</v>
      </c>
      <c r="F160" s="257">
        <v>0</v>
      </c>
      <c r="G160" s="258">
        <v>0</v>
      </c>
      <c r="H160" s="258">
        <v>0</v>
      </c>
      <c r="I160" s="258">
        <v>0</v>
      </c>
      <c r="J160" s="259">
        <v>1688.34</v>
      </c>
      <c r="K160" s="258">
        <v>0</v>
      </c>
      <c r="L160" s="258">
        <v>0</v>
      </c>
      <c r="M160" s="258">
        <v>429.27</v>
      </c>
      <c r="N160" s="258">
        <v>0</v>
      </c>
      <c r="O160" s="258">
        <v>0</v>
      </c>
      <c r="P160" s="258">
        <v>0</v>
      </c>
      <c r="Q160" s="258">
        <v>0</v>
      </c>
      <c r="R160" s="258">
        <v>0</v>
      </c>
      <c r="S160" s="259">
        <v>0</v>
      </c>
      <c r="T160" s="260">
        <v>1237.06</v>
      </c>
      <c r="U160" s="260">
        <v>0</v>
      </c>
      <c r="V160" s="627">
        <v>86.48</v>
      </c>
      <c r="W160" s="260">
        <v>82.24</v>
      </c>
      <c r="X160" s="261">
        <f t="shared" si="9"/>
        <v>3523.3899999999994</v>
      </c>
      <c r="AC160" s="293" t="b">
        <f t="shared" si="8"/>
        <v>0</v>
      </c>
      <c r="AD160" s="178" t="s">
        <v>16</v>
      </c>
    </row>
    <row r="161" spans="1:30" x14ac:dyDescent="0.25">
      <c r="A161" s="255" t="s">
        <v>84</v>
      </c>
      <c r="B161" s="255">
        <v>1</v>
      </c>
      <c r="C161" s="255">
        <v>220</v>
      </c>
      <c r="D161" s="255" t="s">
        <v>549</v>
      </c>
      <c r="E161" s="292" t="s">
        <v>108</v>
      </c>
      <c r="F161" s="257">
        <v>0</v>
      </c>
      <c r="G161" s="258">
        <v>0</v>
      </c>
      <c r="H161" s="258">
        <v>0</v>
      </c>
      <c r="I161" s="258">
        <v>0</v>
      </c>
      <c r="J161" s="259">
        <v>683.16</v>
      </c>
      <c r="K161" s="258">
        <v>0</v>
      </c>
      <c r="L161" s="258">
        <v>0</v>
      </c>
      <c r="M161" s="258">
        <v>0</v>
      </c>
      <c r="N161" s="258">
        <v>0</v>
      </c>
      <c r="O161" s="258">
        <v>0</v>
      </c>
      <c r="P161" s="258">
        <v>0</v>
      </c>
      <c r="Q161" s="258">
        <v>0</v>
      </c>
      <c r="R161" s="259">
        <v>218.4</v>
      </c>
      <c r="S161" s="259">
        <v>0</v>
      </c>
      <c r="T161" s="260">
        <v>1187.3399999999999</v>
      </c>
      <c r="U161" s="260">
        <v>0</v>
      </c>
      <c r="V161" s="627">
        <v>29.54</v>
      </c>
      <c r="W161" s="260">
        <v>41.12</v>
      </c>
      <c r="X161" s="261">
        <f t="shared" si="9"/>
        <v>2159.5599999999995</v>
      </c>
      <c r="AC161" s="293" t="b">
        <f t="shared" si="8"/>
        <v>0</v>
      </c>
      <c r="AD161" s="399" t="s">
        <v>412</v>
      </c>
    </row>
    <row r="162" spans="1:30" x14ac:dyDescent="0.25">
      <c r="A162" s="255" t="s">
        <v>84</v>
      </c>
      <c r="B162" s="255">
        <v>1</v>
      </c>
      <c r="C162" s="255">
        <v>224</v>
      </c>
      <c r="E162" s="292" t="s">
        <v>81</v>
      </c>
      <c r="F162" s="257">
        <v>0</v>
      </c>
      <c r="G162" s="258">
        <v>0</v>
      </c>
      <c r="H162" s="258">
        <v>0</v>
      </c>
      <c r="I162" s="258">
        <v>0</v>
      </c>
      <c r="J162" s="259">
        <v>2307.17</v>
      </c>
      <c r="K162" s="258">
        <v>0</v>
      </c>
      <c r="L162" s="258">
        <v>0</v>
      </c>
      <c r="M162" s="258">
        <v>0</v>
      </c>
      <c r="N162" s="258">
        <v>0</v>
      </c>
      <c r="O162" s="258">
        <v>0</v>
      </c>
      <c r="P162" s="258">
        <v>0</v>
      </c>
      <c r="Q162" s="258">
        <v>0</v>
      </c>
      <c r="R162" s="259">
        <v>642.12</v>
      </c>
      <c r="S162" s="258">
        <v>0</v>
      </c>
      <c r="T162" s="260">
        <v>735.51</v>
      </c>
      <c r="U162" s="260">
        <v>0</v>
      </c>
      <c r="V162" s="627">
        <v>0</v>
      </c>
      <c r="W162" s="260">
        <v>82.24</v>
      </c>
      <c r="X162" s="261">
        <f t="shared" si="9"/>
        <v>3767.04</v>
      </c>
      <c r="AC162" s="293" t="b">
        <f t="shared" si="8"/>
        <v>1</v>
      </c>
      <c r="AD162" s="399" t="s">
        <v>81</v>
      </c>
    </row>
    <row r="163" spans="1:30" x14ac:dyDescent="0.25">
      <c r="A163" s="255" t="s">
        <v>84</v>
      </c>
      <c r="B163" s="255">
        <v>1</v>
      </c>
      <c r="C163" s="254">
        <v>25</v>
      </c>
      <c r="D163" s="254"/>
      <c r="E163" s="292" t="s">
        <v>567</v>
      </c>
      <c r="F163" s="257">
        <v>0</v>
      </c>
      <c r="G163" s="258">
        <v>0</v>
      </c>
      <c r="H163" s="258">
        <v>0</v>
      </c>
      <c r="I163" s="258">
        <v>0</v>
      </c>
      <c r="J163" s="259">
        <v>3729.96</v>
      </c>
      <c r="K163" s="258">
        <v>0</v>
      </c>
      <c r="L163" s="258">
        <v>0</v>
      </c>
      <c r="M163" s="258">
        <v>0</v>
      </c>
      <c r="N163" s="258">
        <v>0</v>
      </c>
      <c r="O163" s="258">
        <v>0</v>
      </c>
      <c r="P163" s="258">
        <v>0</v>
      </c>
      <c r="Q163" s="258">
        <v>0</v>
      </c>
      <c r="R163" s="259">
        <v>216.22</v>
      </c>
      <c r="S163" s="258">
        <v>0</v>
      </c>
      <c r="T163" s="260">
        <v>1175.47</v>
      </c>
      <c r="U163" s="260">
        <v>0</v>
      </c>
      <c r="V163" s="627">
        <v>50.67</v>
      </c>
      <c r="W163" s="260">
        <v>123.36</v>
      </c>
      <c r="X163" s="261">
        <f t="shared" si="9"/>
        <v>5295.6799999999994</v>
      </c>
      <c r="AC163" s="293" t="b">
        <f t="shared" si="8"/>
        <v>0</v>
      </c>
      <c r="AD163" s="399" t="s">
        <v>18</v>
      </c>
    </row>
    <row r="164" spans="1:30" x14ac:dyDescent="0.25">
      <c r="A164" s="255" t="s">
        <v>86</v>
      </c>
      <c r="B164" s="255">
        <v>1</v>
      </c>
      <c r="C164" s="255">
        <v>10</v>
      </c>
      <c r="E164" s="292" t="s">
        <v>555</v>
      </c>
      <c r="F164" s="257">
        <v>0</v>
      </c>
      <c r="G164" s="258">
        <v>0</v>
      </c>
      <c r="H164" s="258">
        <v>0</v>
      </c>
      <c r="I164" s="258">
        <v>0</v>
      </c>
      <c r="J164" s="259">
        <v>0</v>
      </c>
      <c r="K164" s="258">
        <v>0</v>
      </c>
      <c r="L164" s="258">
        <v>0</v>
      </c>
      <c r="M164" s="258">
        <v>0</v>
      </c>
      <c r="N164" s="258">
        <v>0</v>
      </c>
      <c r="O164" s="258">
        <v>0</v>
      </c>
      <c r="P164" s="258">
        <v>0</v>
      </c>
      <c r="Q164" s="258">
        <v>0</v>
      </c>
      <c r="R164" s="259">
        <v>192.2</v>
      </c>
      <c r="S164" s="258">
        <v>0</v>
      </c>
      <c r="T164" s="260">
        <v>1044.8599999999999</v>
      </c>
      <c r="U164" s="260">
        <v>0</v>
      </c>
      <c r="V164" s="627">
        <v>107.15</v>
      </c>
      <c r="W164" s="260">
        <v>0</v>
      </c>
      <c r="X164" s="261">
        <f t="shared" si="9"/>
        <v>1344.21</v>
      </c>
      <c r="AC164" s="293" t="b">
        <f t="shared" si="8"/>
        <v>0</v>
      </c>
      <c r="AD164" s="399" t="s">
        <v>8</v>
      </c>
    </row>
    <row r="165" spans="1:30" x14ac:dyDescent="0.25">
      <c r="A165" s="255" t="s">
        <v>84</v>
      </c>
      <c r="B165" s="255">
        <v>1</v>
      </c>
      <c r="C165" s="254">
        <v>319</v>
      </c>
      <c r="D165" s="254"/>
      <c r="E165" s="292" t="s">
        <v>624</v>
      </c>
      <c r="F165" s="257">
        <v>0</v>
      </c>
      <c r="G165" s="258">
        <v>0</v>
      </c>
      <c r="H165" s="258">
        <v>0</v>
      </c>
      <c r="I165" s="258">
        <v>0</v>
      </c>
      <c r="J165" s="259">
        <v>444.32</v>
      </c>
      <c r="K165" s="258">
        <v>0</v>
      </c>
      <c r="L165" s="258">
        <v>0</v>
      </c>
      <c r="M165" s="258">
        <v>76.17</v>
      </c>
      <c r="N165" s="258">
        <v>0</v>
      </c>
      <c r="O165" s="258">
        <v>0</v>
      </c>
      <c r="P165" s="258">
        <v>0</v>
      </c>
      <c r="Q165" s="258">
        <v>0</v>
      </c>
      <c r="R165" s="259">
        <v>768.79</v>
      </c>
      <c r="S165" s="258">
        <v>0</v>
      </c>
      <c r="T165" s="260">
        <v>468.27</v>
      </c>
      <c r="U165" s="260">
        <v>0</v>
      </c>
      <c r="V165" s="627">
        <v>92.7</v>
      </c>
      <c r="W165" s="260">
        <v>41.12</v>
      </c>
      <c r="X165" s="261">
        <f t="shared" si="9"/>
        <v>1891.37</v>
      </c>
      <c r="AC165" s="293" t="b">
        <f t="shared" si="8"/>
        <v>0</v>
      </c>
      <c r="AD165" s="399" t="s">
        <v>306</v>
      </c>
    </row>
    <row r="166" spans="1:30" x14ac:dyDescent="0.25">
      <c r="A166" s="255" t="s">
        <v>84</v>
      </c>
      <c r="B166" s="255">
        <v>1</v>
      </c>
      <c r="C166" s="255">
        <v>212</v>
      </c>
      <c r="E166" s="292" t="s">
        <v>78</v>
      </c>
      <c r="F166" s="257">
        <v>0</v>
      </c>
      <c r="G166" s="258">
        <v>0</v>
      </c>
      <c r="H166" s="258">
        <v>0</v>
      </c>
      <c r="I166" s="258">
        <v>0</v>
      </c>
      <c r="J166" s="259">
        <v>1525.23</v>
      </c>
      <c r="K166" s="258">
        <v>0</v>
      </c>
      <c r="L166" s="258">
        <v>0</v>
      </c>
      <c r="M166" s="258">
        <v>261.42</v>
      </c>
      <c r="N166" s="258">
        <f>3*1518</f>
        <v>4554</v>
      </c>
      <c r="O166" s="258">
        <v>0</v>
      </c>
      <c r="P166" s="258">
        <v>0</v>
      </c>
      <c r="Q166" s="258">
        <v>0</v>
      </c>
      <c r="R166" s="259">
        <v>648.66999999999996</v>
      </c>
      <c r="S166" s="258">
        <v>0</v>
      </c>
      <c r="T166" s="260">
        <v>743.02</v>
      </c>
      <c r="U166" s="260">
        <v>0</v>
      </c>
      <c r="V166" s="627">
        <v>46.28</v>
      </c>
      <c r="W166" s="260">
        <v>123.36</v>
      </c>
      <c r="X166" s="261">
        <f t="shared" si="9"/>
        <v>7901.98</v>
      </c>
      <c r="AC166" s="293" t="b">
        <f t="shared" si="8"/>
        <v>1</v>
      </c>
      <c r="AD166" s="399" t="s">
        <v>78</v>
      </c>
    </row>
    <row r="167" spans="1:30" x14ac:dyDescent="0.25">
      <c r="A167" s="255" t="s">
        <v>84</v>
      </c>
      <c r="B167" s="255">
        <v>1</v>
      </c>
      <c r="C167" s="255">
        <v>90</v>
      </c>
      <c r="D167" s="255" t="s">
        <v>549</v>
      </c>
      <c r="E167" s="292" t="s">
        <v>598</v>
      </c>
      <c r="F167" s="257">
        <v>0</v>
      </c>
      <c r="G167" s="258">
        <v>0</v>
      </c>
      <c r="H167" s="258">
        <v>570.89</v>
      </c>
      <c r="I167" s="258">
        <v>0</v>
      </c>
      <c r="J167" s="259">
        <v>1884.42</v>
      </c>
      <c r="K167" s="258">
        <v>0</v>
      </c>
      <c r="L167" s="258">
        <v>0</v>
      </c>
      <c r="M167" s="258">
        <v>456.8</v>
      </c>
      <c r="N167" s="258">
        <v>0</v>
      </c>
      <c r="O167" s="258">
        <v>0</v>
      </c>
      <c r="P167" s="258">
        <v>0</v>
      </c>
      <c r="Q167" s="258">
        <v>0</v>
      </c>
      <c r="R167" s="259">
        <v>384.4</v>
      </c>
      <c r="S167" s="259">
        <v>0</v>
      </c>
      <c r="T167" s="260">
        <v>852.66</v>
      </c>
      <c r="U167" s="260">
        <v>0</v>
      </c>
      <c r="V167" s="627">
        <v>92.7</v>
      </c>
      <c r="W167" s="260">
        <v>123.36</v>
      </c>
      <c r="X167" s="261">
        <f t="shared" si="9"/>
        <v>4365.2299999999996</v>
      </c>
      <c r="AC167" s="293" t="b">
        <f t="shared" si="8"/>
        <v>0</v>
      </c>
      <c r="AD167" s="400" t="s">
        <v>50</v>
      </c>
    </row>
    <row r="168" spans="1:30" x14ac:dyDescent="0.25">
      <c r="A168" s="255" t="s">
        <v>84</v>
      </c>
      <c r="B168" s="255">
        <v>1</v>
      </c>
      <c r="C168" s="255">
        <v>497</v>
      </c>
      <c r="E168" s="294" t="s">
        <v>461</v>
      </c>
      <c r="F168" s="257">
        <v>0</v>
      </c>
      <c r="G168" s="258">
        <v>0</v>
      </c>
      <c r="H168" s="258">
        <v>0</v>
      </c>
      <c r="I168" s="258">
        <v>0</v>
      </c>
      <c r="J168" s="259">
        <v>579.65</v>
      </c>
      <c r="K168" s="258">
        <v>0</v>
      </c>
      <c r="L168" s="258">
        <v>0</v>
      </c>
      <c r="M168" s="258">
        <v>99.36</v>
      </c>
      <c r="N168" s="258">
        <v>0</v>
      </c>
      <c r="O168" s="258">
        <v>0</v>
      </c>
      <c r="P168" s="258">
        <v>0</v>
      </c>
      <c r="Q168" s="258">
        <v>0</v>
      </c>
      <c r="R168" s="259">
        <v>812.47</v>
      </c>
      <c r="S168" s="258">
        <v>0</v>
      </c>
      <c r="T168" s="260">
        <v>494.88</v>
      </c>
      <c r="U168" s="260">
        <v>0</v>
      </c>
      <c r="V168" s="627">
        <v>72.55</v>
      </c>
      <c r="W168" s="260">
        <v>123.36</v>
      </c>
      <c r="X168" s="261">
        <f t="shared" si="9"/>
        <v>2182.2700000000004</v>
      </c>
      <c r="AC168" s="293" t="b">
        <f t="shared" si="8"/>
        <v>1</v>
      </c>
      <c r="AD168" s="1045" t="s">
        <v>461</v>
      </c>
    </row>
    <row r="169" spans="1:30" x14ac:dyDescent="0.25">
      <c r="A169" s="255" t="s">
        <v>84</v>
      </c>
      <c r="B169" s="255">
        <v>1</v>
      </c>
      <c r="C169" s="255">
        <v>491</v>
      </c>
      <c r="E169" s="294" t="s">
        <v>485</v>
      </c>
      <c r="F169" s="257">
        <v>0</v>
      </c>
      <c r="G169" s="258">
        <v>0</v>
      </c>
      <c r="H169" s="258">
        <v>0</v>
      </c>
      <c r="I169" s="258">
        <v>0</v>
      </c>
      <c r="J169" s="259">
        <v>1895.7</v>
      </c>
      <c r="K169" s="258">
        <v>0</v>
      </c>
      <c r="L169" s="258">
        <v>0</v>
      </c>
      <c r="M169" s="258">
        <v>324.10000000000002</v>
      </c>
      <c r="N169" s="258">
        <v>0</v>
      </c>
      <c r="O169" s="258">
        <v>0</v>
      </c>
      <c r="P169" s="258">
        <v>0</v>
      </c>
      <c r="Q169" s="258">
        <v>0</v>
      </c>
      <c r="R169" s="259">
        <v>406.24</v>
      </c>
      <c r="S169" s="258">
        <v>0</v>
      </c>
      <c r="T169" s="260">
        <v>901.11</v>
      </c>
      <c r="U169" s="260">
        <v>0</v>
      </c>
      <c r="V169" s="627">
        <v>72.55</v>
      </c>
      <c r="W169" s="260">
        <v>0</v>
      </c>
      <c r="X169" s="261">
        <f t="shared" si="9"/>
        <v>3599.7000000000003</v>
      </c>
      <c r="AC169" s="293" t="b">
        <f t="shared" si="8"/>
        <v>1</v>
      </c>
      <c r="AD169" s="1045" t="s">
        <v>485</v>
      </c>
    </row>
    <row r="170" spans="1:30" x14ac:dyDescent="0.25">
      <c r="A170" s="255" t="s">
        <v>84</v>
      </c>
      <c r="B170" s="255">
        <v>1</v>
      </c>
      <c r="C170" s="255">
        <v>211</v>
      </c>
      <c r="E170" s="292" t="s">
        <v>77</v>
      </c>
      <c r="F170" s="257">
        <v>0</v>
      </c>
      <c r="G170" s="258">
        <v>0</v>
      </c>
      <c r="H170" s="258">
        <v>0</v>
      </c>
      <c r="I170" s="258">
        <v>0</v>
      </c>
      <c r="J170" s="259">
        <v>444.32</v>
      </c>
      <c r="K170" s="258">
        <v>0</v>
      </c>
      <c r="L170" s="258">
        <v>0</v>
      </c>
      <c r="M170" s="258">
        <v>76.17</v>
      </c>
      <c r="N170" s="258">
        <v>0</v>
      </c>
      <c r="O170" s="258">
        <v>0</v>
      </c>
      <c r="P170" s="258">
        <v>0</v>
      </c>
      <c r="Q170" s="258">
        <v>0</v>
      </c>
      <c r="R170" s="259">
        <v>576.6</v>
      </c>
      <c r="S170" s="258">
        <v>0</v>
      </c>
      <c r="T170" s="260">
        <v>660.46</v>
      </c>
      <c r="U170" s="260">
        <v>0</v>
      </c>
      <c r="V170" s="627">
        <v>92.7</v>
      </c>
      <c r="W170" s="260">
        <v>123.36</v>
      </c>
      <c r="X170" s="261">
        <f t="shared" si="9"/>
        <v>1973.6100000000001</v>
      </c>
      <c r="AC170" s="293" t="b">
        <f t="shared" si="8"/>
        <v>1</v>
      </c>
      <c r="AD170" s="400" t="s">
        <v>77</v>
      </c>
    </row>
    <row r="171" spans="1:30" x14ac:dyDescent="0.25">
      <c r="A171" s="255" t="s">
        <v>86</v>
      </c>
      <c r="B171" s="255">
        <v>1</v>
      </c>
      <c r="C171" s="255">
        <v>162</v>
      </c>
      <c r="D171" s="255" t="s">
        <v>549</v>
      </c>
      <c r="E171" s="292" t="s">
        <v>610</v>
      </c>
      <c r="F171" s="257">
        <v>0</v>
      </c>
      <c r="G171" s="258">
        <v>0</v>
      </c>
      <c r="H171" s="258">
        <v>0</v>
      </c>
      <c r="I171" s="258">
        <v>0</v>
      </c>
      <c r="J171" s="259">
        <v>412.34</v>
      </c>
      <c r="K171" s="258">
        <v>0</v>
      </c>
      <c r="L171" s="258">
        <v>0</v>
      </c>
      <c r="M171" s="258">
        <v>0</v>
      </c>
      <c r="N171" s="258">
        <v>0</v>
      </c>
      <c r="O171" s="258">
        <v>0</v>
      </c>
      <c r="P171" s="258">
        <v>0</v>
      </c>
      <c r="Q171" s="258">
        <v>0</v>
      </c>
      <c r="R171" s="259">
        <v>642.12</v>
      </c>
      <c r="S171" s="259">
        <v>0</v>
      </c>
      <c r="T171" s="260">
        <v>735.51</v>
      </c>
      <c r="U171" s="260">
        <v>0</v>
      </c>
      <c r="V171" s="627">
        <v>53.09</v>
      </c>
      <c r="W171" s="260">
        <v>41.12</v>
      </c>
      <c r="X171" s="261">
        <f t="shared" si="9"/>
        <v>1884.1799999999998</v>
      </c>
      <c r="AC171" s="293" t="b">
        <f t="shared" si="8"/>
        <v>0</v>
      </c>
      <c r="AD171" s="399" t="s">
        <v>64</v>
      </c>
    </row>
    <row r="172" spans="1:30" x14ac:dyDescent="0.25">
      <c r="A172" s="255" t="s">
        <v>84</v>
      </c>
      <c r="B172" s="255">
        <v>1</v>
      </c>
      <c r="C172" s="255">
        <v>217</v>
      </c>
      <c r="D172" s="255" t="s">
        <v>549</v>
      </c>
      <c r="E172" s="292" t="s">
        <v>79</v>
      </c>
      <c r="F172" s="257">
        <v>0</v>
      </c>
      <c r="G172" s="258">
        <v>0</v>
      </c>
      <c r="H172" s="258">
        <v>0</v>
      </c>
      <c r="I172" s="258">
        <v>0</v>
      </c>
      <c r="J172" s="259">
        <v>1005.44</v>
      </c>
      <c r="K172" s="258">
        <v>0</v>
      </c>
      <c r="L172" s="258">
        <v>0</v>
      </c>
      <c r="M172" s="258">
        <v>243.68</v>
      </c>
      <c r="N172" s="258">
        <v>0</v>
      </c>
      <c r="O172" s="258">
        <v>0</v>
      </c>
      <c r="P172" s="258">
        <v>0</v>
      </c>
      <c r="Q172" s="258">
        <v>0</v>
      </c>
      <c r="R172" s="259">
        <v>642.12</v>
      </c>
      <c r="S172" s="259">
        <v>0</v>
      </c>
      <c r="T172" s="260">
        <v>735.51</v>
      </c>
      <c r="U172" s="260">
        <v>0</v>
      </c>
      <c r="V172" s="627">
        <v>0</v>
      </c>
      <c r="W172" s="260">
        <v>82.24</v>
      </c>
      <c r="X172" s="261">
        <f t="shared" si="9"/>
        <v>2708.99</v>
      </c>
      <c r="AC172" s="293" t="b">
        <f t="shared" si="8"/>
        <v>1</v>
      </c>
      <c r="AD172" s="399" t="s">
        <v>79</v>
      </c>
    </row>
    <row r="173" spans="1:30" x14ac:dyDescent="0.25">
      <c r="A173" s="255" t="s">
        <v>86</v>
      </c>
      <c r="B173" s="255">
        <v>1</v>
      </c>
      <c r="C173" s="255">
        <v>5</v>
      </c>
      <c r="E173" s="292" t="s">
        <v>552</v>
      </c>
      <c r="F173" s="257">
        <v>0</v>
      </c>
      <c r="G173" s="258">
        <v>0</v>
      </c>
      <c r="H173" s="258">
        <v>0</v>
      </c>
      <c r="I173" s="258">
        <v>0</v>
      </c>
      <c r="J173" s="259">
        <v>958.98</v>
      </c>
      <c r="K173" s="258">
        <v>0</v>
      </c>
      <c r="L173" s="258">
        <v>0</v>
      </c>
      <c r="M173" s="258">
        <v>0</v>
      </c>
      <c r="N173" s="258">
        <v>0</v>
      </c>
      <c r="O173" s="258">
        <v>0</v>
      </c>
      <c r="P173" s="258">
        <v>0</v>
      </c>
      <c r="Q173" s="258">
        <v>0</v>
      </c>
      <c r="R173" s="259">
        <v>648.66999999999996</v>
      </c>
      <c r="S173" s="258">
        <v>0</v>
      </c>
      <c r="T173" s="260">
        <v>743.02</v>
      </c>
      <c r="U173" s="260">
        <v>0</v>
      </c>
      <c r="V173" s="627">
        <v>45.83</v>
      </c>
      <c r="W173" s="260">
        <v>0</v>
      </c>
      <c r="X173" s="261">
        <f t="shared" si="9"/>
        <v>2396.5</v>
      </c>
      <c r="AC173" s="293" t="b">
        <f t="shared" si="8"/>
        <v>0</v>
      </c>
      <c r="AD173" s="399" t="s">
        <v>6</v>
      </c>
    </row>
    <row r="174" spans="1:30" x14ac:dyDescent="0.25">
      <c r="A174" s="255" t="s">
        <v>86</v>
      </c>
      <c r="B174" s="255">
        <v>1</v>
      </c>
      <c r="C174" s="255">
        <v>250</v>
      </c>
      <c r="D174" s="255" t="s">
        <v>549</v>
      </c>
      <c r="E174" s="292" t="s">
        <v>142</v>
      </c>
      <c r="F174" s="257">
        <v>0</v>
      </c>
      <c r="G174" s="258">
        <v>0</v>
      </c>
      <c r="H174" s="258">
        <v>0</v>
      </c>
      <c r="I174" s="258">
        <v>0</v>
      </c>
      <c r="J174" s="259">
        <v>1065.58</v>
      </c>
      <c r="K174" s="258">
        <v>0</v>
      </c>
      <c r="L174" s="258">
        <v>0</v>
      </c>
      <c r="M174" s="258">
        <v>198.01</v>
      </c>
      <c r="N174" s="258">
        <v>0</v>
      </c>
      <c r="O174" s="258">
        <v>0</v>
      </c>
      <c r="P174" s="258">
        <v>150.59</v>
      </c>
      <c r="Q174" s="258">
        <v>0</v>
      </c>
      <c r="R174" s="259">
        <v>873.62</v>
      </c>
      <c r="S174" s="259">
        <v>0</v>
      </c>
      <c r="T174" s="260">
        <v>532.12</v>
      </c>
      <c r="U174" s="260">
        <v>0</v>
      </c>
      <c r="V174" s="627">
        <v>26.8</v>
      </c>
      <c r="W174" s="260">
        <v>123.36</v>
      </c>
      <c r="X174" s="261">
        <f t="shared" si="9"/>
        <v>2970.08</v>
      </c>
      <c r="AC174" s="293" t="b">
        <f t="shared" si="8"/>
        <v>1</v>
      </c>
      <c r="AD174" s="399" t="s">
        <v>142</v>
      </c>
    </row>
    <row r="175" spans="1:30" x14ac:dyDescent="0.25">
      <c r="A175" s="255" t="s">
        <v>84</v>
      </c>
      <c r="B175" s="255">
        <v>1</v>
      </c>
      <c r="C175" s="255">
        <v>210</v>
      </c>
      <c r="E175" s="292" t="s">
        <v>76</v>
      </c>
      <c r="F175" s="257">
        <v>0</v>
      </c>
      <c r="G175" s="258">
        <v>0</v>
      </c>
      <c r="H175" s="258">
        <v>0</v>
      </c>
      <c r="I175" s="258">
        <v>0</v>
      </c>
      <c r="J175" s="259">
        <v>1863.49</v>
      </c>
      <c r="K175" s="258">
        <v>0</v>
      </c>
      <c r="L175" s="258">
        <v>0</v>
      </c>
      <c r="M175" s="258">
        <v>225.45</v>
      </c>
      <c r="N175" s="258">
        <v>0</v>
      </c>
      <c r="O175" s="258">
        <v>0</v>
      </c>
      <c r="P175" s="258">
        <v>0</v>
      </c>
      <c r="Q175" s="258">
        <v>0</v>
      </c>
      <c r="R175" s="259">
        <v>856.15</v>
      </c>
      <c r="S175" s="258">
        <v>0</v>
      </c>
      <c r="T175" s="260">
        <v>521.48</v>
      </c>
      <c r="U175" s="260">
        <v>0</v>
      </c>
      <c r="V175" s="627">
        <v>61.95</v>
      </c>
      <c r="W175" s="260">
        <v>0</v>
      </c>
      <c r="X175" s="261">
        <f t="shared" si="9"/>
        <v>3528.52</v>
      </c>
      <c r="AC175" s="293" t="b">
        <f t="shared" si="8"/>
        <v>1</v>
      </c>
      <c r="AD175" s="399" t="s">
        <v>76</v>
      </c>
    </row>
    <row r="176" spans="1:30" x14ac:dyDescent="0.25">
      <c r="A176" s="255" t="s">
        <v>84</v>
      </c>
      <c r="B176" s="255">
        <v>1</v>
      </c>
      <c r="C176" s="255">
        <v>155</v>
      </c>
      <c r="E176" s="292" t="s">
        <v>608</v>
      </c>
      <c r="F176" s="257">
        <v>0</v>
      </c>
      <c r="G176" s="258">
        <v>0</v>
      </c>
      <c r="H176" s="258">
        <v>0</v>
      </c>
      <c r="I176" s="258">
        <v>0</v>
      </c>
      <c r="J176" s="259">
        <v>839.73</v>
      </c>
      <c r="K176" s="258">
        <v>0</v>
      </c>
      <c r="L176" s="258">
        <v>0</v>
      </c>
      <c r="M176" s="258">
        <v>131.84</v>
      </c>
      <c r="N176" s="258">
        <v>0</v>
      </c>
      <c r="O176" s="258">
        <v>0</v>
      </c>
      <c r="P176" s="258">
        <v>0</v>
      </c>
      <c r="Q176" s="258">
        <v>0</v>
      </c>
      <c r="R176" s="259">
        <v>864.89</v>
      </c>
      <c r="S176" s="258">
        <v>0</v>
      </c>
      <c r="T176" s="260">
        <v>526.79999999999995</v>
      </c>
      <c r="U176" s="260">
        <v>0</v>
      </c>
      <c r="V176" s="627">
        <v>48.6</v>
      </c>
      <c r="W176" s="260">
        <v>41.12</v>
      </c>
      <c r="X176" s="261">
        <f t="shared" si="9"/>
        <v>2452.98</v>
      </c>
      <c r="AC176" s="293" t="b">
        <f t="shared" si="8"/>
        <v>0</v>
      </c>
      <c r="AD176" s="399" t="s">
        <v>60</v>
      </c>
    </row>
    <row r="177" spans="1:30" x14ac:dyDescent="0.25">
      <c r="A177" s="255" t="s">
        <v>84</v>
      </c>
      <c r="B177" s="255">
        <v>1</v>
      </c>
      <c r="C177" s="255">
        <v>507</v>
      </c>
      <c r="E177" s="292" t="s">
        <v>1162</v>
      </c>
      <c r="F177" s="257">
        <v>0</v>
      </c>
      <c r="G177" s="258">
        <v>0</v>
      </c>
      <c r="H177" s="258">
        <v>0</v>
      </c>
      <c r="I177" s="258">
        <v>0</v>
      </c>
      <c r="J177" s="259">
        <v>0</v>
      </c>
      <c r="K177" s="258">
        <v>0</v>
      </c>
      <c r="L177" s="258">
        <v>0</v>
      </c>
      <c r="M177" s="258">
        <v>0</v>
      </c>
      <c r="N177" s="258">
        <v>0</v>
      </c>
      <c r="O177" s="258">
        <v>0</v>
      </c>
      <c r="P177" s="258">
        <v>0</v>
      </c>
      <c r="Q177" s="258">
        <v>0</v>
      </c>
      <c r="R177" s="259">
        <v>864.89</v>
      </c>
      <c r="S177" s="258">
        <v>0</v>
      </c>
      <c r="T177" s="260">
        <v>526.79999999999995</v>
      </c>
      <c r="U177" s="260">
        <v>0</v>
      </c>
      <c r="V177" s="627">
        <v>0</v>
      </c>
      <c r="W177" s="260">
        <v>0</v>
      </c>
      <c r="X177" s="261">
        <f t="shared" si="9"/>
        <v>1391.69</v>
      </c>
      <c r="AC177" s="293" t="b">
        <f t="shared" si="8"/>
        <v>0</v>
      </c>
      <c r="AD177" s="178" t="s">
        <v>1141</v>
      </c>
    </row>
    <row r="178" spans="1:30" x14ac:dyDescent="0.25">
      <c r="A178" s="255" t="s">
        <v>86</v>
      </c>
      <c r="B178" s="255">
        <v>1</v>
      </c>
      <c r="C178" s="255">
        <v>38</v>
      </c>
      <c r="D178" s="255" t="s">
        <v>549</v>
      </c>
      <c r="E178" s="292" t="s">
        <v>576</v>
      </c>
      <c r="F178" s="257">
        <v>0</v>
      </c>
      <c r="G178" s="258">
        <v>0</v>
      </c>
      <c r="H178" s="258">
        <v>0</v>
      </c>
      <c r="I178" s="258">
        <v>0</v>
      </c>
      <c r="J178" s="259">
        <v>1461.1</v>
      </c>
      <c r="K178" s="258">
        <v>0</v>
      </c>
      <c r="L178" s="258">
        <v>0</v>
      </c>
      <c r="M178" s="258">
        <v>60.24</v>
      </c>
      <c r="N178" s="258">
        <v>0</v>
      </c>
      <c r="O178" s="258">
        <v>0</v>
      </c>
      <c r="P178" s="258">
        <v>0</v>
      </c>
      <c r="Q178" s="258">
        <v>0</v>
      </c>
      <c r="R178" s="259">
        <v>576.6</v>
      </c>
      <c r="S178" s="259">
        <v>0</v>
      </c>
      <c r="T178" s="260">
        <v>660.46</v>
      </c>
      <c r="U178" s="260">
        <v>0</v>
      </c>
      <c r="V178" s="627">
        <v>92.7</v>
      </c>
      <c r="W178" s="260">
        <v>82.24</v>
      </c>
      <c r="X178" s="261">
        <f t="shared" si="9"/>
        <v>2933.3399999999997</v>
      </c>
      <c r="AC178" s="293" t="b">
        <f t="shared" si="8"/>
        <v>0</v>
      </c>
      <c r="AD178" s="400" t="s">
        <v>28</v>
      </c>
    </row>
    <row r="179" spans="1:30" x14ac:dyDescent="0.25">
      <c r="A179" s="255" t="s">
        <v>86</v>
      </c>
      <c r="B179" s="255">
        <v>1</v>
      </c>
      <c r="C179" s="255">
        <v>226</v>
      </c>
      <c r="E179" s="292" t="s">
        <v>116</v>
      </c>
      <c r="F179" s="257">
        <v>0</v>
      </c>
      <c r="G179" s="258">
        <v>0</v>
      </c>
      <c r="H179" s="258">
        <v>0</v>
      </c>
      <c r="I179" s="258">
        <v>0</v>
      </c>
      <c r="J179" s="259">
        <v>1679.42</v>
      </c>
      <c r="K179" s="258">
        <v>0</v>
      </c>
      <c r="L179" s="258">
        <v>0</v>
      </c>
      <c r="M179" s="258">
        <v>0</v>
      </c>
      <c r="N179" s="258">
        <v>0</v>
      </c>
      <c r="O179" s="258">
        <v>0</v>
      </c>
      <c r="P179" s="268">
        <v>150.59</v>
      </c>
      <c r="Q179" s="258">
        <v>0</v>
      </c>
      <c r="R179" s="259">
        <v>655.22</v>
      </c>
      <c r="S179" s="258">
        <v>0</v>
      </c>
      <c r="T179" s="260">
        <v>750.52</v>
      </c>
      <c r="U179" s="260">
        <v>0</v>
      </c>
      <c r="V179" s="627">
        <v>0</v>
      </c>
      <c r="W179" s="260">
        <v>82.24</v>
      </c>
      <c r="X179" s="261">
        <f t="shared" si="9"/>
        <v>3317.99</v>
      </c>
      <c r="AC179" s="293" t="b">
        <f t="shared" si="8"/>
        <v>1</v>
      </c>
      <c r="AD179" s="399" t="s">
        <v>116</v>
      </c>
    </row>
    <row r="180" spans="1:30" x14ac:dyDescent="0.25">
      <c r="A180" s="255" t="s">
        <v>86</v>
      </c>
      <c r="B180" s="255">
        <v>1</v>
      </c>
      <c r="C180" s="255">
        <v>30</v>
      </c>
      <c r="D180" s="255" t="s">
        <v>549</v>
      </c>
      <c r="E180" s="292" t="s">
        <v>571</v>
      </c>
      <c r="F180" s="257">
        <v>0</v>
      </c>
      <c r="G180" s="258">
        <v>0</v>
      </c>
      <c r="H180" s="258">
        <v>0</v>
      </c>
      <c r="I180" s="258">
        <v>0</v>
      </c>
      <c r="J180" s="259">
        <v>710.38</v>
      </c>
      <c r="K180" s="258">
        <v>0</v>
      </c>
      <c r="L180" s="258">
        <v>0</v>
      </c>
      <c r="M180" s="258">
        <v>172.2</v>
      </c>
      <c r="N180" s="258">
        <v>0</v>
      </c>
      <c r="O180" s="258">
        <v>0</v>
      </c>
      <c r="P180" s="258">
        <v>0</v>
      </c>
      <c r="Q180" s="258">
        <v>0</v>
      </c>
      <c r="R180" s="259">
        <v>576.6</v>
      </c>
      <c r="S180" s="259">
        <v>0</v>
      </c>
      <c r="T180" s="260">
        <v>660.46</v>
      </c>
      <c r="U180" s="260">
        <v>0</v>
      </c>
      <c r="V180" s="627">
        <v>92.7</v>
      </c>
      <c r="W180" s="260">
        <v>164.48</v>
      </c>
      <c r="X180" s="261">
        <f t="shared" si="9"/>
        <v>2376.8199999999997</v>
      </c>
      <c r="AC180" s="293" t="b">
        <f t="shared" si="8"/>
        <v>0</v>
      </c>
      <c r="AD180" s="411" t="s">
        <v>22</v>
      </c>
    </row>
    <row r="181" spans="1:30" x14ac:dyDescent="0.25">
      <c r="A181" s="255" t="s">
        <v>84</v>
      </c>
      <c r="B181" s="255">
        <v>1</v>
      </c>
      <c r="C181" s="255">
        <v>348</v>
      </c>
      <c r="E181" s="292" t="s">
        <v>370</v>
      </c>
      <c r="F181" s="257">
        <v>0</v>
      </c>
      <c r="G181" s="258">
        <v>0</v>
      </c>
      <c r="H181" s="258">
        <v>0</v>
      </c>
      <c r="I181" s="257">
        <v>0</v>
      </c>
      <c r="J181" s="259">
        <v>0</v>
      </c>
      <c r="K181" s="258">
        <v>0</v>
      </c>
      <c r="L181" s="258">
        <v>0</v>
      </c>
      <c r="M181" s="258">
        <v>0</v>
      </c>
      <c r="N181" s="258">
        <v>0</v>
      </c>
      <c r="O181" s="258">
        <v>0</v>
      </c>
      <c r="P181" s="258">
        <v>0</v>
      </c>
      <c r="Q181" s="258">
        <v>0</v>
      </c>
      <c r="R181" s="259">
        <v>725.11</v>
      </c>
      <c r="S181" s="258">
        <v>0</v>
      </c>
      <c r="T181" s="260">
        <v>441.66</v>
      </c>
      <c r="U181" s="260">
        <v>0</v>
      </c>
      <c r="V181" s="627">
        <v>112.85</v>
      </c>
      <c r="W181" s="260">
        <v>0</v>
      </c>
      <c r="X181" s="261">
        <f t="shared" si="9"/>
        <v>1279.6199999999999</v>
      </c>
      <c r="AC181" s="293" t="b">
        <f t="shared" si="8"/>
        <v>1</v>
      </c>
      <c r="AD181" s="399" t="s">
        <v>370</v>
      </c>
    </row>
    <row r="182" spans="1:30" x14ac:dyDescent="0.25">
      <c r="A182" s="255" t="s">
        <v>84</v>
      </c>
      <c r="B182" s="255">
        <v>1</v>
      </c>
      <c r="C182" s="255">
        <v>2</v>
      </c>
      <c r="D182" s="255" t="s">
        <v>549</v>
      </c>
      <c r="E182" s="292" t="s">
        <v>550</v>
      </c>
      <c r="F182" s="257">
        <v>0</v>
      </c>
      <c r="G182" s="258">
        <v>0</v>
      </c>
      <c r="H182" s="258">
        <v>0</v>
      </c>
      <c r="I182" s="258">
        <v>0</v>
      </c>
      <c r="J182" s="259">
        <v>3576.68</v>
      </c>
      <c r="K182" s="258">
        <v>0</v>
      </c>
      <c r="L182" s="258">
        <v>0</v>
      </c>
      <c r="M182" s="507">
        <v>833.2</v>
      </c>
      <c r="N182" s="258">
        <v>0</v>
      </c>
      <c r="O182" s="258">
        <v>0</v>
      </c>
      <c r="P182" s="258">
        <v>0</v>
      </c>
      <c r="Q182" s="258">
        <v>0</v>
      </c>
      <c r="R182" s="259">
        <v>609.36</v>
      </c>
      <c r="S182" s="259">
        <v>0</v>
      </c>
      <c r="T182" s="260">
        <v>697.99</v>
      </c>
      <c r="U182" s="260">
        <v>0</v>
      </c>
      <c r="V182" s="627">
        <v>71.72</v>
      </c>
      <c r="W182" s="260">
        <v>82.24</v>
      </c>
      <c r="X182" s="261">
        <f t="shared" ref="X182:X213" si="10">SUM(F182:W182)</f>
        <v>5871.19</v>
      </c>
      <c r="AC182" s="293" t="b">
        <f t="shared" si="8"/>
        <v>0</v>
      </c>
      <c r="AD182" s="399" t="s">
        <v>4</v>
      </c>
    </row>
    <row r="183" spans="1:30" x14ac:dyDescent="0.25">
      <c r="A183" s="255" t="s">
        <v>84</v>
      </c>
      <c r="B183" s="255">
        <v>1</v>
      </c>
      <c r="C183" s="255">
        <v>487</v>
      </c>
      <c r="E183" s="1068" t="s">
        <v>840</v>
      </c>
      <c r="F183" s="257">
        <v>0</v>
      </c>
      <c r="G183" s="258">
        <v>0</v>
      </c>
      <c r="H183" s="258">
        <v>0</v>
      </c>
      <c r="I183" s="258">
        <v>0</v>
      </c>
      <c r="J183" s="259">
        <v>0</v>
      </c>
      <c r="K183" s="258">
        <v>0</v>
      </c>
      <c r="L183" s="258">
        <v>0</v>
      </c>
      <c r="M183" s="258">
        <v>0</v>
      </c>
      <c r="N183" s="258">
        <v>0</v>
      </c>
      <c r="O183" s="258">
        <v>0</v>
      </c>
      <c r="P183" s="258">
        <v>0</v>
      </c>
      <c r="Q183" s="258">
        <v>0</v>
      </c>
      <c r="R183" s="258">
        <v>362.55</v>
      </c>
      <c r="S183" s="259">
        <v>0</v>
      </c>
      <c r="T183" s="260">
        <v>804.22</v>
      </c>
      <c r="U183" s="260">
        <v>0</v>
      </c>
      <c r="V183" s="627">
        <v>117.05</v>
      </c>
      <c r="W183" s="260">
        <v>0</v>
      </c>
      <c r="X183" s="261">
        <f t="shared" si="10"/>
        <v>1283.82</v>
      </c>
      <c r="AC183" s="293" t="b">
        <f t="shared" si="8"/>
        <v>1</v>
      </c>
      <c r="AD183" s="201" t="s">
        <v>840</v>
      </c>
    </row>
    <row r="184" spans="1:30" x14ac:dyDescent="0.25">
      <c r="A184" s="274"/>
      <c r="B184" s="274"/>
      <c r="C184" s="274">
        <v>20046</v>
      </c>
      <c r="D184" s="274"/>
      <c r="E184" s="295" t="s">
        <v>1110</v>
      </c>
      <c r="F184" s="275">
        <v>0</v>
      </c>
      <c r="G184" s="275">
        <v>0</v>
      </c>
      <c r="H184" s="275">
        <v>0</v>
      </c>
      <c r="I184" s="275">
        <v>0</v>
      </c>
      <c r="J184" s="275">
        <v>0</v>
      </c>
      <c r="K184" s="275">
        <v>0</v>
      </c>
      <c r="L184" s="275">
        <v>0</v>
      </c>
      <c r="M184" s="275">
        <v>0</v>
      </c>
      <c r="N184" s="275">
        <v>0</v>
      </c>
      <c r="O184" s="275">
        <v>0</v>
      </c>
      <c r="P184" s="275">
        <v>0</v>
      </c>
      <c r="Q184" s="275">
        <v>0</v>
      </c>
      <c r="R184" s="275">
        <v>0</v>
      </c>
      <c r="S184" s="275">
        <v>0</v>
      </c>
      <c r="T184" s="275">
        <v>0</v>
      </c>
      <c r="U184" s="275">
        <v>0</v>
      </c>
      <c r="V184" s="275">
        <v>0</v>
      </c>
      <c r="W184" s="275">
        <v>0</v>
      </c>
      <c r="X184" s="275">
        <v>0</v>
      </c>
      <c r="AC184" s="293" t="b">
        <f t="shared" si="8"/>
        <v>1</v>
      </c>
      <c r="AD184" s="128" t="s">
        <v>1110</v>
      </c>
    </row>
    <row r="185" spans="1:30" x14ac:dyDescent="0.25">
      <c r="A185" s="274" t="s">
        <v>84</v>
      </c>
      <c r="B185" s="274">
        <v>1</v>
      </c>
      <c r="C185" s="274">
        <v>20047</v>
      </c>
      <c r="D185" s="274"/>
      <c r="E185" s="295" t="s">
        <v>1132</v>
      </c>
      <c r="F185" s="275">
        <v>0</v>
      </c>
      <c r="G185" s="276">
        <v>0</v>
      </c>
      <c r="H185" s="276">
        <v>0</v>
      </c>
      <c r="I185" s="276">
        <v>0</v>
      </c>
      <c r="J185" s="1065">
        <v>0</v>
      </c>
      <c r="K185" s="276">
        <v>0</v>
      </c>
      <c r="L185" s="1063">
        <v>0</v>
      </c>
      <c r="M185" s="1063">
        <v>0</v>
      </c>
      <c r="N185" s="1064">
        <v>0</v>
      </c>
      <c r="O185" s="1063">
        <v>0</v>
      </c>
      <c r="P185" s="1063">
        <v>0</v>
      </c>
      <c r="Q185" s="276">
        <v>0</v>
      </c>
      <c r="R185" s="277">
        <v>0</v>
      </c>
      <c r="S185" s="276">
        <v>0</v>
      </c>
      <c r="T185" s="279">
        <v>0</v>
      </c>
      <c r="U185" s="279">
        <v>0</v>
      </c>
      <c r="V185" s="279">
        <v>0</v>
      </c>
      <c r="W185" s="279">
        <v>0</v>
      </c>
      <c r="X185" s="278">
        <f>SUM(F185:W185)</f>
        <v>0</v>
      </c>
      <c r="AC185" s="293" t="b">
        <f t="shared" si="8"/>
        <v>1</v>
      </c>
      <c r="AD185" s="1104" t="s">
        <v>1132</v>
      </c>
    </row>
    <row r="186" spans="1:30" x14ac:dyDescent="0.25">
      <c r="A186" s="274" t="s">
        <v>84</v>
      </c>
      <c r="B186" s="274">
        <v>1</v>
      </c>
      <c r="C186" s="274">
        <v>20045</v>
      </c>
      <c r="D186" s="274" t="s">
        <v>549</v>
      </c>
      <c r="E186" s="295" t="s">
        <v>151</v>
      </c>
      <c r="F186" s="275">
        <v>0</v>
      </c>
      <c r="G186" s="275">
        <v>0</v>
      </c>
      <c r="H186" s="275">
        <v>0</v>
      </c>
      <c r="I186" s="276">
        <v>0</v>
      </c>
      <c r="J186" s="1065">
        <v>633.63</v>
      </c>
      <c r="K186" s="275">
        <v>0</v>
      </c>
      <c r="L186" s="1063">
        <v>0</v>
      </c>
      <c r="M186" s="1063">
        <v>115.2</v>
      </c>
      <c r="N186" s="1064">
        <v>0</v>
      </c>
      <c r="O186" s="1063">
        <v>0</v>
      </c>
      <c r="P186" s="1063">
        <v>0</v>
      </c>
      <c r="Q186" s="276">
        <v>0</v>
      </c>
      <c r="R186" s="276">
        <v>0</v>
      </c>
      <c r="S186" s="276">
        <v>0</v>
      </c>
      <c r="T186" s="279">
        <v>0</v>
      </c>
      <c r="U186" s="279">
        <v>0</v>
      </c>
      <c r="V186" s="279">
        <v>0</v>
      </c>
      <c r="W186" s="279">
        <v>0</v>
      </c>
      <c r="X186" s="278">
        <f>SUM(F186:W186)</f>
        <v>748.83</v>
      </c>
      <c r="AC186" s="293" t="b">
        <f t="shared" si="8"/>
        <v>0</v>
      </c>
      <c r="AD186" s="128" t="s">
        <v>408</v>
      </c>
    </row>
    <row r="187" spans="1:30" s="630" customFormat="1" x14ac:dyDescent="0.25">
      <c r="A187" s="274" t="s">
        <v>84</v>
      </c>
      <c r="B187" s="274">
        <v>1</v>
      </c>
      <c r="C187" s="274">
        <v>20039</v>
      </c>
      <c r="D187" s="274"/>
      <c r="E187" s="295" t="s">
        <v>353</v>
      </c>
      <c r="F187" s="275">
        <v>0</v>
      </c>
      <c r="G187" s="276">
        <v>0</v>
      </c>
      <c r="H187" s="276">
        <v>0</v>
      </c>
      <c r="I187" s="276">
        <v>0</v>
      </c>
      <c r="J187" s="1065">
        <v>1857.27</v>
      </c>
      <c r="K187" s="1063">
        <v>0</v>
      </c>
      <c r="L187" s="1063">
        <v>0</v>
      </c>
      <c r="M187" s="1063">
        <v>318.36</v>
      </c>
      <c r="N187" s="1064">
        <v>0</v>
      </c>
      <c r="O187" s="1063">
        <v>0</v>
      </c>
      <c r="P187" s="1063">
        <v>0</v>
      </c>
      <c r="Q187" s="276">
        <v>0</v>
      </c>
      <c r="R187" s="276">
        <v>0</v>
      </c>
      <c r="S187" s="277">
        <v>0</v>
      </c>
      <c r="T187" s="279">
        <v>0</v>
      </c>
      <c r="U187" s="279">
        <v>0</v>
      </c>
      <c r="V187" s="279">
        <v>0</v>
      </c>
      <c r="W187" s="279">
        <v>0</v>
      </c>
      <c r="X187" s="278">
        <f>SUM(F187:W187)</f>
        <v>2175.63</v>
      </c>
      <c r="Y187" s="256"/>
      <c r="Z187" s="256"/>
      <c r="AA187" s="256"/>
      <c r="AB187" s="256"/>
      <c r="AC187" s="293" t="b">
        <f t="shared" si="8"/>
        <v>1</v>
      </c>
      <c r="AD187" s="79" t="s">
        <v>353</v>
      </c>
    </row>
    <row r="188" spans="1:30" x14ac:dyDescent="0.25">
      <c r="A188" s="274" t="s">
        <v>84</v>
      </c>
      <c r="B188" s="274">
        <v>1</v>
      </c>
      <c r="C188" s="274">
        <v>20043</v>
      </c>
      <c r="D188" s="274" t="s">
        <v>549</v>
      </c>
      <c r="E188" s="295" t="s">
        <v>166</v>
      </c>
      <c r="F188" s="275">
        <v>0</v>
      </c>
      <c r="G188" s="276">
        <v>0</v>
      </c>
      <c r="H188" s="276">
        <v>0</v>
      </c>
      <c r="I188" s="276">
        <v>0</v>
      </c>
      <c r="J188" s="1065">
        <v>1484.36</v>
      </c>
      <c r="K188" s="1063">
        <v>0</v>
      </c>
      <c r="L188" s="1063">
        <v>0</v>
      </c>
      <c r="M188" s="1063">
        <v>269.85000000000002</v>
      </c>
      <c r="N188" s="1064">
        <v>0</v>
      </c>
      <c r="O188" s="1063">
        <v>0</v>
      </c>
      <c r="P188" s="1063">
        <v>0</v>
      </c>
      <c r="Q188" s="276">
        <v>0</v>
      </c>
      <c r="R188" s="276">
        <v>0</v>
      </c>
      <c r="S188" s="277">
        <v>0</v>
      </c>
      <c r="T188" s="279">
        <v>0</v>
      </c>
      <c r="U188" s="279">
        <v>0</v>
      </c>
      <c r="V188" s="279">
        <v>0</v>
      </c>
      <c r="W188" s="279">
        <v>0</v>
      </c>
      <c r="X188" s="278">
        <f>SUM(F188:W188)</f>
        <v>1754.21</v>
      </c>
      <c r="AC188" s="293" t="b">
        <f t="shared" si="8"/>
        <v>1</v>
      </c>
      <c r="AD188" s="128" t="s">
        <v>166</v>
      </c>
    </row>
    <row r="189" spans="1:30" x14ac:dyDescent="0.25">
      <c r="A189" s="1201"/>
      <c r="B189" s="1201"/>
      <c r="C189" s="1201"/>
      <c r="D189" s="1201"/>
      <c r="E189" s="1202">
        <f>COUNTA(E2:E188)</f>
        <v>187</v>
      </c>
      <c r="F189" s="1203">
        <f>SUBTOTAL(9,F2:F188)</f>
        <v>1298.03</v>
      </c>
      <c r="G189" s="1204">
        <f t="shared" ref="G189:N189" si="11">SUM(G2:G188)</f>
        <v>13365</v>
      </c>
      <c r="H189" s="1204">
        <f t="shared" si="11"/>
        <v>2821.5099999999998</v>
      </c>
      <c r="I189" s="1204">
        <f t="shared" si="11"/>
        <v>144.03</v>
      </c>
      <c r="J189" s="1204">
        <f t="shared" si="11"/>
        <v>221718.44000000009</v>
      </c>
      <c r="K189" s="1204">
        <f t="shared" si="11"/>
        <v>5955.9599999999991</v>
      </c>
      <c r="L189" s="1204">
        <f t="shared" si="11"/>
        <v>1724</v>
      </c>
      <c r="M189" s="1204">
        <f t="shared" si="11"/>
        <v>20572.329999999994</v>
      </c>
      <c r="N189" s="1204">
        <f t="shared" si="11"/>
        <v>22770</v>
      </c>
      <c r="O189" s="1204">
        <f>SUBTOTAL(9,O2:O188)</f>
        <v>777.24</v>
      </c>
      <c r="P189" s="1204">
        <f t="shared" ref="P189:X189" si="12">SUM(P2:P188)</f>
        <v>1161.71</v>
      </c>
      <c r="Q189" s="1204">
        <f t="shared" si="12"/>
        <v>0</v>
      </c>
      <c r="R189" s="1203">
        <f t="shared" si="12"/>
        <v>108099.29999999993</v>
      </c>
      <c r="S189" s="1205">
        <f t="shared" si="12"/>
        <v>1663.0800000000002</v>
      </c>
      <c r="T189" s="1205">
        <f t="shared" si="12"/>
        <v>116973.0900000001</v>
      </c>
      <c r="U189" s="1205">
        <f t="shared" si="12"/>
        <v>2649.9599999999996</v>
      </c>
      <c r="V189" s="1205">
        <f t="shared" si="12"/>
        <v>11160.89000000001</v>
      </c>
      <c r="W189" s="1206">
        <f t="shared" si="12"/>
        <v>10937.919999999996</v>
      </c>
      <c r="X189" s="1206">
        <f t="shared" si="12"/>
        <v>543792.48999999987</v>
      </c>
      <c r="Y189" s="630"/>
      <c r="Z189" s="630"/>
      <c r="AA189" s="630"/>
      <c r="AB189" s="630"/>
    </row>
    <row r="190" spans="1:30" x14ac:dyDescent="0.25">
      <c r="E190" s="294"/>
      <c r="G190" s="994"/>
      <c r="H190" s="995"/>
      <c r="I190" s="995"/>
      <c r="J190" s="1059"/>
      <c r="K190" s="631"/>
      <c r="Q190" s="631"/>
      <c r="R190" s="631"/>
      <c r="S190" s="631"/>
      <c r="T190" s="271"/>
      <c r="U190" s="271"/>
      <c r="V190" s="508"/>
      <c r="W190" s="271"/>
      <c r="X190" s="261"/>
      <c r="Z190" s="293"/>
      <c r="AA190" s="293"/>
    </row>
    <row r="191" spans="1:30" ht="19.5" customHeight="1" x14ac:dyDescent="0.25">
      <c r="A191" s="256"/>
      <c r="B191" s="256"/>
      <c r="C191" s="256"/>
      <c r="D191" s="256"/>
      <c r="E191" s="293" t="s">
        <v>855</v>
      </c>
      <c r="F191" s="257">
        <v>1298.03</v>
      </c>
      <c r="G191" s="258">
        <v>13365</v>
      </c>
      <c r="H191" s="258">
        <v>2821.51</v>
      </c>
      <c r="I191" s="258">
        <v>144.03</v>
      </c>
      <c r="J191" s="1049">
        <v>221718.44000000003</v>
      </c>
      <c r="K191" s="258">
        <v>5955.96</v>
      </c>
      <c r="L191" s="258">
        <v>1724</v>
      </c>
      <c r="M191" s="258">
        <v>20572.329999999998</v>
      </c>
      <c r="N191" s="258">
        <v>22770</v>
      </c>
      <c r="O191" s="258">
        <v>777.24</v>
      </c>
      <c r="P191" s="258">
        <v>1161.71</v>
      </c>
      <c r="Q191" s="258">
        <v>0</v>
      </c>
      <c r="R191" s="258">
        <v>108099.29999999993</v>
      </c>
      <c r="S191" s="258">
        <v>1663.0800000000002</v>
      </c>
      <c r="T191" s="258">
        <v>116973.0900000001</v>
      </c>
      <c r="U191" s="258">
        <v>2649.9599999999996</v>
      </c>
      <c r="V191" s="507">
        <v>11160.889999999998</v>
      </c>
      <c r="W191" s="258">
        <v>10937.919999999993</v>
      </c>
      <c r="X191" s="258">
        <v>543792.49000000011</v>
      </c>
    </row>
    <row r="192" spans="1:30" x14ac:dyDescent="0.25">
      <c r="A192" s="256"/>
      <c r="B192" s="256"/>
      <c r="C192" s="256"/>
      <c r="D192" s="256"/>
      <c r="E192" s="293"/>
      <c r="F192" s="259"/>
      <c r="G192" s="271"/>
      <c r="H192" s="271"/>
      <c r="I192" s="271"/>
      <c r="N192" s="271"/>
      <c r="O192" s="271"/>
      <c r="P192" s="271"/>
      <c r="Q192" s="271"/>
      <c r="R192" s="271"/>
      <c r="S192" s="271"/>
      <c r="T192" s="271"/>
      <c r="U192" s="271"/>
      <c r="V192" s="271"/>
      <c r="W192" s="271"/>
      <c r="X192" s="258"/>
    </row>
    <row r="193" spans="1:29" x14ac:dyDescent="0.25">
      <c r="A193" s="256"/>
      <c r="B193" s="256"/>
      <c r="C193" s="256"/>
      <c r="D193" s="256"/>
      <c r="E193" s="293"/>
      <c r="F193" s="259"/>
      <c r="G193" s="262"/>
      <c r="H193" s="262"/>
      <c r="I193" s="262"/>
      <c r="J193" s="1058"/>
      <c r="K193" s="262"/>
      <c r="L193" s="262"/>
      <c r="M193" s="262"/>
      <c r="N193" s="262"/>
      <c r="O193" s="262"/>
      <c r="P193" s="262"/>
      <c r="Q193" s="262"/>
      <c r="R193" s="262"/>
      <c r="S193" s="262"/>
      <c r="V193" s="262"/>
      <c r="W193" s="262"/>
      <c r="X193" s="258"/>
    </row>
    <row r="194" spans="1:29" s="259" customFormat="1" x14ac:dyDescent="0.25">
      <c r="A194" s="255"/>
      <c r="B194" s="255"/>
      <c r="C194" s="255"/>
      <c r="D194" s="255"/>
      <c r="E194" s="292"/>
      <c r="F194" s="257"/>
      <c r="G194" s="258"/>
      <c r="H194" s="258"/>
      <c r="I194" s="258"/>
      <c r="J194" s="1049"/>
      <c r="K194" s="258"/>
      <c r="L194" s="258"/>
      <c r="M194" s="258"/>
      <c r="N194" s="258"/>
      <c r="O194" s="258"/>
      <c r="P194" s="258"/>
      <c r="Q194" s="258"/>
      <c r="R194" s="258"/>
      <c r="S194" s="258"/>
      <c r="T194" s="262"/>
      <c r="U194" s="262"/>
      <c r="V194" s="262"/>
      <c r="X194" s="262"/>
      <c r="Y194" s="256"/>
      <c r="Z194" s="256"/>
      <c r="AA194" s="256"/>
      <c r="AB194" s="256"/>
      <c r="AC194" s="1207"/>
    </row>
    <row r="195" spans="1:29" s="259" customFormat="1" x14ac:dyDescent="0.25">
      <c r="A195" s="255"/>
      <c r="B195" s="255"/>
      <c r="C195" s="255"/>
      <c r="D195" s="255"/>
      <c r="E195" s="292"/>
      <c r="F195" s="257">
        <f>F189-F191</f>
        <v>0</v>
      </c>
      <c r="G195" s="257">
        <f t="shared" ref="G195:X195" si="13">G189-G191</f>
        <v>0</v>
      </c>
      <c r="H195" s="257">
        <f t="shared" si="13"/>
        <v>0</v>
      </c>
      <c r="I195" s="257">
        <f t="shared" si="13"/>
        <v>0</v>
      </c>
      <c r="J195" s="257">
        <f t="shared" si="13"/>
        <v>0</v>
      </c>
      <c r="K195" s="257">
        <f t="shared" si="13"/>
        <v>0</v>
      </c>
      <c r="L195" s="257">
        <f t="shared" si="13"/>
        <v>0</v>
      </c>
      <c r="M195" s="257">
        <f t="shared" si="13"/>
        <v>0</v>
      </c>
      <c r="N195" s="257">
        <f t="shared" si="13"/>
        <v>0</v>
      </c>
      <c r="O195" s="257">
        <f t="shared" si="13"/>
        <v>0</v>
      </c>
      <c r="P195" s="257">
        <f t="shared" si="13"/>
        <v>0</v>
      </c>
      <c r="Q195" s="257">
        <f t="shared" si="13"/>
        <v>0</v>
      </c>
      <c r="R195" s="257">
        <f t="shared" si="13"/>
        <v>0</v>
      </c>
      <c r="S195" s="257">
        <f t="shared" si="13"/>
        <v>0</v>
      </c>
      <c r="T195" s="257">
        <f t="shared" si="13"/>
        <v>0</v>
      </c>
      <c r="U195" s="257">
        <f t="shared" si="13"/>
        <v>0</v>
      </c>
      <c r="V195" s="257">
        <f t="shared" si="13"/>
        <v>0</v>
      </c>
      <c r="W195" s="257">
        <f t="shared" si="13"/>
        <v>0</v>
      </c>
      <c r="X195" s="257">
        <f t="shared" si="13"/>
        <v>0</v>
      </c>
      <c r="Y195" s="256"/>
      <c r="Z195" s="256"/>
      <c r="AA195" s="256"/>
      <c r="AB195" s="256"/>
      <c r="AC195" s="1207"/>
    </row>
    <row r="196" spans="1:29" s="259" customFormat="1" x14ac:dyDescent="0.25">
      <c r="A196" s="255"/>
      <c r="B196" s="255"/>
      <c r="C196" s="255"/>
      <c r="D196" s="255"/>
      <c r="E196" s="292"/>
      <c r="F196" s="257"/>
      <c r="G196" s="258"/>
      <c r="H196" s="258"/>
      <c r="I196" s="258"/>
      <c r="J196" s="1049"/>
      <c r="K196" s="258"/>
      <c r="L196" s="258"/>
      <c r="M196" s="258"/>
      <c r="N196" s="258"/>
      <c r="O196" s="258"/>
      <c r="P196" s="258"/>
      <c r="Q196" s="258"/>
      <c r="R196" s="258"/>
      <c r="S196" s="258"/>
      <c r="T196" s="262"/>
      <c r="U196" s="262"/>
      <c r="V196" s="262"/>
      <c r="X196" s="262"/>
      <c r="AC196" s="1207"/>
    </row>
    <row r="197" spans="1:29" s="259" customFormat="1" x14ac:dyDescent="0.25">
      <c r="A197" s="255"/>
      <c r="B197" s="255"/>
      <c r="C197" s="255"/>
      <c r="D197" s="255"/>
      <c r="E197" s="292"/>
      <c r="F197" s="257"/>
      <c r="G197" s="258"/>
      <c r="H197" s="258"/>
      <c r="I197" s="258"/>
      <c r="J197" s="1049"/>
      <c r="K197" s="258"/>
      <c r="L197" s="258"/>
      <c r="M197" s="258"/>
      <c r="N197" s="258"/>
      <c r="O197" s="258"/>
      <c r="P197" s="258"/>
      <c r="Q197" s="258"/>
      <c r="R197" s="258"/>
      <c r="S197" s="258"/>
      <c r="T197" s="262"/>
      <c r="U197" s="262"/>
      <c r="V197" s="262"/>
      <c r="X197" s="262"/>
      <c r="AC197" s="1207"/>
    </row>
    <row r="198" spans="1:29" s="259" customFormat="1" x14ac:dyDescent="0.25">
      <c r="A198" s="255"/>
      <c r="B198" s="255"/>
      <c r="C198" s="255"/>
      <c r="D198" s="255"/>
      <c r="E198" s="292"/>
      <c r="F198" s="257"/>
      <c r="G198" s="258"/>
      <c r="H198" s="258"/>
      <c r="I198" s="258"/>
      <c r="J198" s="1049"/>
      <c r="K198" s="258"/>
      <c r="L198" s="258"/>
      <c r="M198" s="258"/>
      <c r="N198" s="258"/>
      <c r="O198" s="258"/>
      <c r="P198" s="258"/>
      <c r="Q198" s="258"/>
      <c r="R198" s="258"/>
      <c r="S198" s="258"/>
      <c r="T198" s="262"/>
      <c r="U198" s="262"/>
      <c r="V198" s="262"/>
      <c r="X198" s="262"/>
      <c r="AC198" s="1207"/>
    </row>
    <row r="199" spans="1:29" s="259" customFormat="1" x14ac:dyDescent="0.25">
      <c r="A199" s="255"/>
      <c r="B199" s="255"/>
      <c r="C199" s="255"/>
      <c r="D199" s="255"/>
      <c r="E199" s="292"/>
      <c r="F199" s="257"/>
      <c r="G199" s="258"/>
      <c r="H199" s="258"/>
      <c r="I199" s="258"/>
      <c r="J199" s="1049"/>
      <c r="K199" s="258"/>
      <c r="L199" s="258"/>
      <c r="M199" s="258"/>
      <c r="N199" s="258"/>
      <c r="O199" s="258"/>
      <c r="P199" s="258"/>
      <c r="Q199" s="258"/>
      <c r="R199" s="258"/>
      <c r="S199" s="258"/>
      <c r="T199" s="262"/>
      <c r="U199" s="262"/>
      <c r="V199" s="262"/>
      <c r="X199" s="262"/>
      <c r="AC199" s="1207"/>
    </row>
    <row r="200" spans="1:29" s="259" customFormat="1" x14ac:dyDescent="0.25">
      <c r="A200" s="255"/>
      <c r="B200" s="255"/>
      <c r="C200" s="255"/>
      <c r="D200" s="255"/>
      <c r="E200" s="292"/>
      <c r="F200" s="257"/>
      <c r="G200" s="258"/>
      <c r="H200" s="258"/>
      <c r="I200" s="258"/>
      <c r="J200" s="1049"/>
      <c r="K200" s="258"/>
      <c r="L200" s="258"/>
      <c r="M200" s="258"/>
      <c r="N200" s="258"/>
      <c r="O200" s="258"/>
      <c r="P200" s="258"/>
      <c r="Q200" s="258"/>
      <c r="R200" s="258"/>
      <c r="S200" s="258"/>
      <c r="T200" s="262"/>
      <c r="U200" s="262"/>
      <c r="V200" s="262"/>
      <c r="X200" s="262"/>
      <c r="AC200" s="1207"/>
    </row>
    <row r="201" spans="1:29" s="259" customFormat="1" x14ac:dyDescent="0.25">
      <c r="A201" s="255"/>
      <c r="B201" s="255"/>
      <c r="C201" s="255"/>
      <c r="D201" s="255"/>
      <c r="E201" s="292"/>
      <c r="F201" s="257"/>
      <c r="G201" s="258"/>
      <c r="H201" s="258"/>
      <c r="I201" s="258"/>
      <c r="J201" s="1049"/>
      <c r="K201" s="258"/>
      <c r="L201" s="258"/>
      <c r="M201" s="258"/>
      <c r="N201" s="258"/>
      <c r="O201" s="258"/>
      <c r="P201" s="258"/>
      <c r="Q201" s="258"/>
      <c r="R201" s="258"/>
      <c r="S201" s="258"/>
      <c r="T201" s="262"/>
      <c r="U201" s="262"/>
      <c r="V201" s="262"/>
      <c r="X201" s="262"/>
      <c r="AC201" s="1207"/>
    </row>
    <row r="202" spans="1:29" s="259" customFormat="1" x14ac:dyDescent="0.25">
      <c r="A202" s="255"/>
      <c r="B202" s="255"/>
      <c r="C202" s="255"/>
      <c r="D202" s="255"/>
      <c r="E202" s="292"/>
      <c r="F202" s="257"/>
      <c r="G202" s="258"/>
      <c r="H202" s="258"/>
      <c r="I202" s="258"/>
      <c r="J202" s="1049"/>
      <c r="K202" s="258"/>
      <c r="L202" s="258"/>
      <c r="M202" s="258"/>
      <c r="N202" s="258"/>
      <c r="O202" s="258"/>
      <c r="P202" s="258"/>
      <c r="Q202" s="258"/>
      <c r="R202" s="258"/>
      <c r="S202" s="258"/>
      <c r="T202" s="262"/>
      <c r="U202" s="262"/>
      <c r="V202" s="262"/>
      <c r="X202" s="262"/>
      <c r="AC202" s="1207"/>
    </row>
    <row r="203" spans="1:29" s="259" customFormat="1" x14ac:dyDescent="0.25">
      <c r="A203" s="255"/>
      <c r="B203" s="255"/>
      <c r="C203" s="255"/>
      <c r="D203" s="255"/>
      <c r="E203" s="292"/>
      <c r="F203" s="257"/>
      <c r="G203" s="258"/>
      <c r="H203" s="258"/>
      <c r="I203" s="258"/>
      <c r="J203" s="1049"/>
      <c r="K203" s="258"/>
      <c r="L203" s="258"/>
      <c r="M203" s="258"/>
      <c r="N203" s="258"/>
      <c r="O203" s="258"/>
      <c r="P203" s="258"/>
      <c r="Q203" s="258"/>
      <c r="R203" s="258"/>
      <c r="S203" s="258"/>
      <c r="T203" s="262"/>
      <c r="U203" s="262"/>
      <c r="V203" s="262"/>
      <c r="X203" s="262"/>
      <c r="AC203" s="1207"/>
    </row>
    <row r="204" spans="1:29" s="259" customFormat="1" x14ac:dyDescent="0.25">
      <c r="A204" s="255"/>
      <c r="B204" s="255"/>
      <c r="C204" s="255"/>
      <c r="D204" s="255"/>
      <c r="E204" s="292"/>
      <c r="F204" s="257"/>
      <c r="G204" s="258"/>
      <c r="H204" s="258"/>
      <c r="I204" s="258"/>
      <c r="J204" s="1049"/>
      <c r="K204" s="258"/>
      <c r="L204" s="258"/>
      <c r="M204" s="258"/>
      <c r="N204" s="258"/>
      <c r="O204" s="258"/>
      <c r="P204" s="258"/>
      <c r="Q204" s="258"/>
      <c r="R204" s="258"/>
      <c r="S204" s="258"/>
      <c r="T204" s="262"/>
      <c r="U204" s="262"/>
      <c r="V204" s="262"/>
      <c r="X204" s="262"/>
      <c r="AC204" s="1207"/>
    </row>
    <row r="205" spans="1:29" s="259" customFormat="1" x14ac:dyDescent="0.25">
      <c r="A205" s="255"/>
      <c r="B205" s="255"/>
      <c r="C205" s="255"/>
      <c r="D205" s="255"/>
      <c r="E205" s="292"/>
      <c r="F205" s="257"/>
      <c r="G205" s="258"/>
      <c r="H205" s="258"/>
      <c r="I205" s="258"/>
      <c r="J205" s="1049"/>
      <c r="K205" s="258"/>
      <c r="L205" s="258"/>
      <c r="M205" s="258"/>
      <c r="N205" s="258"/>
      <c r="O205" s="258"/>
      <c r="P205" s="258"/>
      <c r="Q205" s="258"/>
      <c r="R205" s="258"/>
      <c r="S205" s="258"/>
      <c r="T205" s="262"/>
      <c r="U205" s="262"/>
      <c r="V205" s="262"/>
      <c r="X205" s="262"/>
      <c r="AC205" s="1207"/>
    </row>
    <row r="206" spans="1:29" x14ac:dyDescent="0.25">
      <c r="V206" s="262"/>
      <c r="Y206" s="259"/>
      <c r="Z206" s="259"/>
      <c r="AA206" s="259"/>
      <c r="AB206" s="259"/>
    </row>
    <row r="207" spans="1:29" x14ac:dyDescent="0.25">
      <c r="V207" s="262"/>
      <c r="Y207" s="259"/>
      <c r="Z207" s="259"/>
      <c r="AA207" s="259"/>
      <c r="AB207" s="259"/>
    </row>
  </sheetData>
  <autoFilter ref="A1:AB190" xr:uid="{0E942C05-CCF8-463C-A6E9-B6BCD9209FC5}">
    <sortState xmlns:xlrd2="http://schemas.microsoft.com/office/spreadsheetml/2017/richdata2" ref="A158:AB158">
      <sortCondition ref="E1:E190"/>
    </sortState>
  </autoFilter>
  <sortState xmlns:xlrd2="http://schemas.microsoft.com/office/spreadsheetml/2017/richdata2" ref="A184:X188">
    <sortCondition ref="E184:E188"/>
  </sortState>
  <pageMargins left="0.511811024" right="0.511811024" top="0.78740157499999996" bottom="0.78740157499999996" header="0.31496062000000002" footer="0.31496062000000002"/>
  <pageSetup paperSize="9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3581C590-5E36-4371-89E3-9A84A1276E6E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'BENEF OUT-2025'!E22:E22</xm:f>
              <xm:sqref>E22</xm:sqref>
            </x14:sparkline>
          </x14:sparklines>
        </x14:sparklineGroup>
      </x14:sparklineGroup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76E85-20CA-4821-827F-D14C24C63BBF}">
  <dimension ref="A1:Q20"/>
  <sheetViews>
    <sheetView view="pageBreakPreview" zoomScale="60" zoomScaleNormal="100" workbookViewId="0">
      <selection activeCell="D3" sqref="D3:D20"/>
    </sheetView>
  </sheetViews>
  <sheetFormatPr defaultRowHeight="15" x14ac:dyDescent="0.25"/>
  <cols>
    <col min="1" max="1" width="6.28515625" style="1143" bestFit="1" customWidth="1" collapsed="1"/>
    <col min="2" max="2" width="11.85546875" style="1143" customWidth="1" collapsed="1"/>
    <col min="3" max="3" width="10" style="1143" bestFit="1" customWidth="1" collapsed="1"/>
    <col min="4" max="4" width="32" style="1107" bestFit="1" customWidth="1" collapsed="1"/>
    <col min="5" max="5" width="12.42578125" style="1143" bestFit="1" customWidth="1" collapsed="1"/>
    <col min="6" max="6" width="10.42578125" style="1187" bestFit="1" customWidth="1"/>
    <col min="7" max="7" width="26.42578125" style="1107" bestFit="1" customWidth="1"/>
    <col min="8" max="8" width="21.42578125" style="1107" bestFit="1" customWidth="1"/>
    <col min="9" max="9" width="20.7109375" style="1107" bestFit="1" customWidth="1"/>
    <col min="10" max="10" width="23.140625" style="1107" bestFit="1" customWidth="1"/>
    <col min="11" max="11" width="31.28515625" style="1107" bestFit="1" customWidth="1"/>
    <col min="12" max="12" width="15" style="1107" bestFit="1" customWidth="1"/>
    <col min="13" max="13" width="33.140625" style="1107" bestFit="1" customWidth="1"/>
    <col min="14" max="14" width="32.7109375" style="1107" bestFit="1" customWidth="1"/>
    <col min="15" max="16384" width="9.140625" style="1107"/>
  </cols>
  <sheetData>
    <row r="1" spans="1:17" ht="24.95" customHeight="1" thickBot="1" x14ac:dyDescent="0.3">
      <c r="A1" s="1346" t="s">
        <v>1251</v>
      </c>
      <c r="B1" s="1347"/>
      <c r="C1" s="1347"/>
      <c r="D1" s="1347"/>
      <c r="E1" s="1347"/>
      <c r="F1" s="1347"/>
      <c r="G1" s="1347"/>
      <c r="H1" s="1347"/>
      <c r="I1" s="1347"/>
      <c r="J1" s="1347"/>
      <c r="K1" s="1347"/>
      <c r="L1" s="1347"/>
      <c r="M1" s="1348"/>
    </row>
    <row r="2" spans="1:17" s="1115" customFormat="1" ht="24.95" customHeight="1" thickBot="1" x14ac:dyDescent="0.3">
      <c r="A2" s="1108" t="s">
        <v>1252</v>
      </c>
      <c r="B2" s="1109" t="s">
        <v>1233</v>
      </c>
      <c r="C2" s="1109" t="s">
        <v>1253</v>
      </c>
      <c r="D2" s="1110" t="s">
        <v>154</v>
      </c>
      <c r="E2" s="1109" t="s">
        <v>1228</v>
      </c>
      <c r="F2" s="1111" t="s">
        <v>1254</v>
      </c>
      <c r="G2" s="1110" t="s">
        <v>1255</v>
      </c>
      <c r="H2" s="1110" t="s">
        <v>1256</v>
      </c>
      <c r="I2" s="1110" t="s">
        <v>1257</v>
      </c>
      <c r="J2" s="1110" t="s">
        <v>1258</v>
      </c>
      <c r="K2" s="1110" t="s">
        <v>1259</v>
      </c>
      <c r="L2" s="1109" t="s">
        <v>1260</v>
      </c>
      <c r="M2" s="1112" t="s">
        <v>1261</v>
      </c>
      <c r="N2" s="1113" t="s">
        <v>1262</v>
      </c>
      <c r="O2" s="1114"/>
      <c r="P2" s="1114"/>
      <c r="Q2" s="1114"/>
    </row>
    <row r="3" spans="1:17" s="1130" customFormat="1" ht="24.95" customHeight="1" x14ac:dyDescent="0.25">
      <c r="A3" s="1116" t="s">
        <v>847</v>
      </c>
      <c r="B3" s="1117" t="s">
        <v>1263</v>
      </c>
      <c r="C3" s="1118">
        <v>31</v>
      </c>
      <c r="D3" s="1119" t="s">
        <v>23</v>
      </c>
      <c r="E3" s="1120">
        <v>33526</v>
      </c>
      <c r="F3" s="1121">
        <v>45841</v>
      </c>
      <c r="G3" s="1122" t="s">
        <v>1264</v>
      </c>
      <c r="H3" s="1122">
        <v>237</v>
      </c>
      <c r="I3" s="1123"/>
      <c r="J3" s="1124" t="s">
        <v>1265</v>
      </c>
      <c r="K3" s="1125" t="s">
        <v>1266</v>
      </c>
      <c r="L3" s="1126" t="s">
        <v>1267</v>
      </c>
      <c r="M3" s="1127" t="s">
        <v>1268</v>
      </c>
      <c r="N3" s="1128" t="s">
        <v>1269</v>
      </c>
      <c r="O3" s="1129"/>
      <c r="P3" s="1129"/>
      <c r="Q3" s="1129"/>
    </row>
    <row r="4" spans="1:17" ht="24.95" customHeight="1" x14ac:dyDescent="0.25">
      <c r="A4" s="1131" t="s">
        <v>847</v>
      </c>
      <c r="B4" s="1132" t="s">
        <v>1270</v>
      </c>
      <c r="C4" s="1133">
        <v>199</v>
      </c>
      <c r="D4" s="1134" t="s">
        <v>73</v>
      </c>
      <c r="E4" s="1135">
        <v>41680</v>
      </c>
      <c r="F4" s="1136">
        <v>45781</v>
      </c>
      <c r="G4" s="1137" t="s">
        <v>1271</v>
      </c>
      <c r="H4" s="1138">
        <v>1</v>
      </c>
      <c r="I4" s="1139"/>
      <c r="J4" s="1140" t="s">
        <v>1272</v>
      </c>
      <c r="K4" s="1141" t="s">
        <v>1273</v>
      </c>
      <c r="L4" s="1141" t="s">
        <v>1274</v>
      </c>
      <c r="M4" s="1139" t="s">
        <v>1275</v>
      </c>
      <c r="N4" s="1142"/>
      <c r="O4" s="1143"/>
      <c r="P4" s="1143"/>
      <c r="Q4" s="1143"/>
    </row>
    <row r="5" spans="1:17" s="1130" customFormat="1" ht="24.95" customHeight="1" x14ac:dyDescent="0.25">
      <c r="A5" s="1144" t="s">
        <v>847</v>
      </c>
      <c r="B5" s="1145" t="s">
        <v>1270</v>
      </c>
      <c r="C5" s="1146">
        <v>350</v>
      </c>
      <c r="D5" s="1147" t="s">
        <v>373</v>
      </c>
      <c r="E5" s="1148">
        <v>44769</v>
      </c>
      <c r="F5" s="1149">
        <v>45790</v>
      </c>
      <c r="G5" s="1150" t="s">
        <v>1276</v>
      </c>
      <c r="H5" s="1150">
        <v>341</v>
      </c>
      <c r="I5" s="1151"/>
      <c r="J5" s="1152">
        <v>7983</v>
      </c>
      <c r="K5" s="1153" t="s">
        <v>1277</v>
      </c>
      <c r="L5" s="1152" t="s">
        <v>1278</v>
      </c>
      <c r="M5" s="1153" t="s">
        <v>1279</v>
      </c>
      <c r="N5" s="1154"/>
      <c r="O5" s="1129"/>
      <c r="P5" s="1129"/>
      <c r="Q5" s="1129"/>
    </row>
    <row r="6" spans="1:17" ht="24.95" customHeight="1" x14ac:dyDescent="0.25">
      <c r="A6" s="1131" t="s">
        <v>847</v>
      </c>
      <c r="B6" s="1132" t="s">
        <v>1270</v>
      </c>
      <c r="C6" s="1133">
        <v>415</v>
      </c>
      <c r="D6" s="1155" t="s">
        <v>633</v>
      </c>
      <c r="E6" s="1135">
        <v>45008</v>
      </c>
      <c r="F6" s="1136">
        <v>45790</v>
      </c>
      <c r="G6" s="1156" t="s">
        <v>1280</v>
      </c>
      <c r="H6" s="1156">
        <v>341</v>
      </c>
      <c r="I6" s="1157"/>
      <c r="J6" s="1141">
        <v>3744</v>
      </c>
      <c r="K6" s="1139" t="s">
        <v>1281</v>
      </c>
      <c r="L6" s="1141" t="s">
        <v>1282</v>
      </c>
      <c r="M6" s="1139" t="s">
        <v>1283</v>
      </c>
      <c r="N6" s="1142"/>
      <c r="O6" s="1143"/>
      <c r="P6" s="1143"/>
      <c r="Q6" s="1143"/>
    </row>
    <row r="7" spans="1:17" ht="24.95" customHeight="1" x14ac:dyDescent="0.25">
      <c r="A7" s="1131" t="s">
        <v>847</v>
      </c>
      <c r="B7" s="1132" t="s">
        <v>1270</v>
      </c>
      <c r="C7" s="1133">
        <v>421</v>
      </c>
      <c r="D7" s="1155" t="s">
        <v>639</v>
      </c>
      <c r="E7" s="1135">
        <v>45035</v>
      </c>
      <c r="F7" s="1136">
        <v>45804</v>
      </c>
      <c r="G7" s="1156" t="s">
        <v>1284</v>
      </c>
      <c r="H7" s="1156">
        <v>104</v>
      </c>
      <c r="I7" s="1157"/>
      <c r="J7" s="1141">
        <v>3217</v>
      </c>
      <c r="K7" s="1139" t="s">
        <v>1285</v>
      </c>
      <c r="L7" s="1141" t="s">
        <v>1286</v>
      </c>
      <c r="M7" s="1139" t="s">
        <v>1287</v>
      </c>
      <c r="N7" s="1142"/>
      <c r="O7" s="1143"/>
      <c r="P7" s="1143"/>
      <c r="Q7" s="1143"/>
    </row>
    <row r="8" spans="1:17" ht="24.95" customHeight="1" x14ac:dyDescent="0.25">
      <c r="A8" s="1131" t="s">
        <v>847</v>
      </c>
      <c r="B8" s="1132" t="s">
        <v>1288</v>
      </c>
      <c r="C8" s="1133">
        <v>425</v>
      </c>
      <c r="D8" s="1155" t="s">
        <v>672</v>
      </c>
      <c r="E8" s="1135">
        <v>45145</v>
      </c>
      <c r="F8" s="1136">
        <v>45875</v>
      </c>
      <c r="G8" s="1158" t="s">
        <v>1289</v>
      </c>
      <c r="H8" s="1158" t="s">
        <v>1290</v>
      </c>
      <c r="I8" s="1157"/>
      <c r="J8" s="1159" t="s">
        <v>1291</v>
      </c>
      <c r="K8" s="1139" t="s">
        <v>1292</v>
      </c>
      <c r="L8" s="1141" t="s">
        <v>1293</v>
      </c>
      <c r="M8" s="1139" t="s">
        <v>1294</v>
      </c>
      <c r="N8" s="1142"/>
      <c r="O8" s="1143"/>
      <c r="P8" s="1143"/>
      <c r="Q8" s="1143"/>
    </row>
    <row r="9" spans="1:17" s="1130" customFormat="1" ht="24.95" customHeight="1" x14ac:dyDescent="0.25">
      <c r="A9" s="1160" t="s">
        <v>847</v>
      </c>
      <c r="B9" s="1161" t="s">
        <v>1288</v>
      </c>
      <c r="C9" s="1162">
        <v>427</v>
      </c>
      <c r="D9" s="1163" t="s">
        <v>674</v>
      </c>
      <c r="E9" s="1135">
        <v>45152</v>
      </c>
      <c r="F9" s="1136">
        <v>45882</v>
      </c>
      <c r="G9" s="1164" t="s">
        <v>1284</v>
      </c>
      <c r="H9" s="1164">
        <v>104</v>
      </c>
      <c r="I9" s="1165"/>
      <c r="J9" s="1166">
        <v>30538</v>
      </c>
      <c r="K9" s="1167" t="s">
        <v>1295</v>
      </c>
      <c r="L9" s="1166" t="s">
        <v>1296</v>
      </c>
      <c r="M9" s="1168" t="s">
        <v>1297</v>
      </c>
      <c r="N9" s="1154" t="s">
        <v>1298</v>
      </c>
      <c r="O9" s="1129"/>
      <c r="P9" s="1129"/>
      <c r="Q9" s="1129"/>
    </row>
    <row r="10" spans="1:17" ht="24.95" customHeight="1" x14ac:dyDescent="0.25">
      <c r="A10" s="1131" t="s">
        <v>847</v>
      </c>
      <c r="B10" s="1132" t="s">
        <v>1288</v>
      </c>
      <c r="C10" s="1133">
        <v>429</v>
      </c>
      <c r="D10" s="1155" t="s">
        <v>676</v>
      </c>
      <c r="E10" s="1135">
        <v>45159</v>
      </c>
      <c r="F10" s="1136">
        <v>45889</v>
      </c>
      <c r="G10" s="1156" t="s">
        <v>1276</v>
      </c>
      <c r="H10" s="1156">
        <v>341</v>
      </c>
      <c r="I10" s="1157"/>
      <c r="J10" s="1141" t="s">
        <v>1299</v>
      </c>
      <c r="K10" s="1139" t="s">
        <v>1300</v>
      </c>
      <c r="L10" s="1141" t="s">
        <v>1301</v>
      </c>
      <c r="M10" s="1139" t="s">
        <v>1302</v>
      </c>
      <c r="N10" s="1169"/>
      <c r="O10" s="1143"/>
      <c r="P10" s="1143"/>
      <c r="Q10" s="1143"/>
    </row>
    <row r="11" spans="1:17" ht="24.95" customHeight="1" x14ac:dyDescent="0.25">
      <c r="A11" s="1131" t="s">
        <v>847</v>
      </c>
      <c r="B11" s="1132" t="s">
        <v>1288</v>
      </c>
      <c r="C11" s="1133">
        <v>430</v>
      </c>
      <c r="D11" s="1155" t="s">
        <v>678</v>
      </c>
      <c r="E11" s="1135">
        <v>45159</v>
      </c>
      <c r="F11" s="1136">
        <v>45889</v>
      </c>
      <c r="G11" s="1156" t="s">
        <v>1303</v>
      </c>
      <c r="H11" s="1156">
        <v>1</v>
      </c>
      <c r="I11" s="1157"/>
      <c r="J11" s="1141" t="s">
        <v>1304</v>
      </c>
      <c r="K11" s="1139" t="s">
        <v>1305</v>
      </c>
      <c r="L11" s="1141" t="s">
        <v>1306</v>
      </c>
      <c r="M11" s="1139" t="s">
        <v>1307</v>
      </c>
      <c r="N11" s="1169"/>
      <c r="O11" s="1143"/>
      <c r="P11" s="1143"/>
      <c r="Q11" s="1143"/>
    </row>
    <row r="12" spans="1:17" ht="24.95" customHeight="1" x14ac:dyDescent="0.25">
      <c r="A12" s="1131" t="s">
        <v>847</v>
      </c>
      <c r="B12" s="1132" t="s">
        <v>1288</v>
      </c>
      <c r="C12" s="1133">
        <v>431</v>
      </c>
      <c r="D12" s="1155" t="s">
        <v>680</v>
      </c>
      <c r="E12" s="1135">
        <v>45159</v>
      </c>
      <c r="F12" s="1136">
        <v>45889</v>
      </c>
      <c r="G12" s="1170" t="s">
        <v>1308</v>
      </c>
      <c r="H12" s="1170" t="s">
        <v>1309</v>
      </c>
      <c r="I12" s="1157"/>
      <c r="J12" s="1171">
        <v>760</v>
      </c>
      <c r="K12" s="1139" t="s">
        <v>1310</v>
      </c>
      <c r="L12" s="1141" t="s">
        <v>1311</v>
      </c>
      <c r="M12" s="1139" t="s">
        <v>1312</v>
      </c>
      <c r="N12" s="1169"/>
      <c r="O12" s="1143"/>
      <c r="P12" s="1143"/>
      <c r="Q12" s="1143"/>
    </row>
    <row r="13" spans="1:17" ht="24.95" customHeight="1" x14ac:dyDescent="0.25">
      <c r="A13" s="1131" t="s">
        <v>847</v>
      </c>
      <c r="B13" s="1132" t="s">
        <v>1288</v>
      </c>
      <c r="C13" s="1133">
        <v>433</v>
      </c>
      <c r="D13" s="1155" t="s">
        <v>684</v>
      </c>
      <c r="E13" s="1135">
        <v>45166</v>
      </c>
      <c r="F13" s="1136">
        <v>45896</v>
      </c>
      <c r="G13" s="1156" t="s">
        <v>1313</v>
      </c>
      <c r="H13" s="1156">
        <v>237</v>
      </c>
      <c r="I13" s="1157"/>
      <c r="J13" s="1141" t="s">
        <v>1314</v>
      </c>
      <c r="K13" s="1139" t="s">
        <v>1315</v>
      </c>
      <c r="L13" s="1141" t="s">
        <v>1316</v>
      </c>
      <c r="M13" s="1139" t="s">
        <v>1317</v>
      </c>
      <c r="N13" s="1169"/>
      <c r="O13" s="1143"/>
      <c r="P13" s="1143"/>
      <c r="Q13" s="1143"/>
    </row>
    <row r="14" spans="1:17" ht="24.95" customHeight="1" x14ac:dyDescent="0.25">
      <c r="A14" s="1131" t="s">
        <v>847</v>
      </c>
      <c r="B14" s="1132" t="s">
        <v>1318</v>
      </c>
      <c r="C14" s="1133">
        <v>446</v>
      </c>
      <c r="D14" s="1155" t="s">
        <v>714</v>
      </c>
      <c r="E14" s="1135">
        <v>45259</v>
      </c>
      <c r="F14" s="1136">
        <v>45834</v>
      </c>
      <c r="G14" s="1156" t="s">
        <v>1264</v>
      </c>
      <c r="H14" s="1156">
        <v>237</v>
      </c>
      <c r="I14" s="1157"/>
      <c r="J14" s="1141">
        <v>380</v>
      </c>
      <c r="K14" s="1139" t="s">
        <v>1319</v>
      </c>
      <c r="L14" s="1141" t="s">
        <v>1320</v>
      </c>
      <c r="M14" s="1139" t="s">
        <v>1321</v>
      </c>
      <c r="N14" s="1169"/>
      <c r="O14" s="1143"/>
      <c r="P14" s="1143"/>
      <c r="Q14" s="1143"/>
    </row>
    <row r="15" spans="1:17" ht="24.95" customHeight="1" x14ac:dyDescent="0.25">
      <c r="A15" s="1131" t="s">
        <v>847</v>
      </c>
      <c r="B15" s="1132" t="s">
        <v>1318</v>
      </c>
      <c r="C15" s="1133">
        <v>453</v>
      </c>
      <c r="D15" s="1155" t="s">
        <v>720</v>
      </c>
      <c r="E15" s="1135">
        <v>45260</v>
      </c>
      <c r="F15" s="1136">
        <v>45824</v>
      </c>
      <c r="G15" s="1170" t="s">
        <v>1322</v>
      </c>
      <c r="H15" s="1170" t="s">
        <v>1323</v>
      </c>
      <c r="I15" s="1157"/>
      <c r="J15" s="1171">
        <v>112</v>
      </c>
      <c r="K15" s="1139" t="s">
        <v>1324</v>
      </c>
      <c r="L15" s="1141" t="s">
        <v>1325</v>
      </c>
      <c r="M15" s="1139" t="s">
        <v>1326</v>
      </c>
      <c r="N15" s="1169"/>
      <c r="O15" s="1143"/>
      <c r="P15" s="1143"/>
      <c r="Q15" s="1143"/>
    </row>
    <row r="16" spans="1:17" ht="24.95" customHeight="1" x14ac:dyDescent="0.25">
      <c r="A16" s="1131" t="s">
        <v>847</v>
      </c>
      <c r="B16" s="1132" t="s">
        <v>1318</v>
      </c>
      <c r="C16" s="1133">
        <v>454</v>
      </c>
      <c r="D16" s="1155" t="s">
        <v>721</v>
      </c>
      <c r="E16" s="1135">
        <v>45260</v>
      </c>
      <c r="F16" s="1136">
        <v>45824</v>
      </c>
      <c r="G16" s="1156" t="s">
        <v>1327</v>
      </c>
      <c r="H16" s="1156">
        <v>33</v>
      </c>
      <c r="I16" s="1157"/>
      <c r="J16" s="1141">
        <v>4463</v>
      </c>
      <c r="K16" s="1139" t="s">
        <v>1328</v>
      </c>
      <c r="L16" s="1141" t="s">
        <v>1329</v>
      </c>
      <c r="M16" s="1139" t="s">
        <v>1330</v>
      </c>
      <c r="N16" s="1169"/>
      <c r="O16" s="1143"/>
      <c r="P16" s="1143"/>
      <c r="Q16" s="1143"/>
    </row>
    <row r="17" spans="1:17" ht="24.95" customHeight="1" x14ac:dyDescent="0.25">
      <c r="A17" s="1131" t="s">
        <v>847</v>
      </c>
      <c r="B17" s="1132" t="s">
        <v>1263</v>
      </c>
      <c r="C17" s="1133">
        <v>462</v>
      </c>
      <c r="D17" s="1155" t="s">
        <v>753</v>
      </c>
      <c r="E17" s="1135">
        <v>45266</v>
      </c>
      <c r="F17" s="1136">
        <v>45851</v>
      </c>
      <c r="G17" s="1170" t="s">
        <v>1331</v>
      </c>
      <c r="H17" s="1170" t="s">
        <v>1332</v>
      </c>
      <c r="I17" s="1157"/>
      <c r="J17" s="1171" t="s">
        <v>1333</v>
      </c>
      <c r="K17" s="1139" t="s">
        <v>1334</v>
      </c>
      <c r="L17" s="1141" t="s">
        <v>1335</v>
      </c>
      <c r="M17" s="1139" t="s">
        <v>1336</v>
      </c>
      <c r="N17" s="1169"/>
      <c r="O17" s="1143"/>
      <c r="P17" s="1143"/>
      <c r="Q17" s="1143"/>
    </row>
    <row r="18" spans="1:17" ht="24.95" customHeight="1" x14ac:dyDescent="0.25">
      <c r="A18" s="1131" t="s">
        <v>847</v>
      </c>
      <c r="B18" s="1132" t="s">
        <v>1226</v>
      </c>
      <c r="C18" s="1133">
        <v>434</v>
      </c>
      <c r="D18" s="1155" t="s">
        <v>696</v>
      </c>
      <c r="E18" s="1135">
        <v>45204</v>
      </c>
      <c r="F18" s="1136">
        <v>45934</v>
      </c>
      <c r="G18" s="1170" t="s">
        <v>1337</v>
      </c>
      <c r="H18" s="1170" t="s">
        <v>1338</v>
      </c>
      <c r="I18" s="1157"/>
      <c r="J18" s="1141">
        <v>3055</v>
      </c>
      <c r="K18" s="1139" t="s">
        <v>1339</v>
      </c>
      <c r="L18" s="1141" t="s">
        <v>1340</v>
      </c>
      <c r="M18" s="1139" t="s">
        <v>1341</v>
      </c>
      <c r="N18" s="1169"/>
      <c r="O18" s="1143"/>
      <c r="P18" s="1143"/>
      <c r="Q18" s="1143"/>
    </row>
    <row r="19" spans="1:17" ht="24.95" customHeight="1" x14ac:dyDescent="0.25">
      <c r="A19" s="1172" t="s">
        <v>847</v>
      </c>
      <c r="B19" s="1173" t="s">
        <v>1226</v>
      </c>
      <c r="C19" s="1174">
        <v>435</v>
      </c>
      <c r="D19" s="1175" t="s">
        <v>697</v>
      </c>
      <c r="E19" s="1176">
        <v>45204</v>
      </c>
      <c r="F19" s="1177">
        <v>45934</v>
      </c>
      <c r="G19" s="1178" t="s">
        <v>1276</v>
      </c>
      <c r="H19" s="1179">
        <v>341</v>
      </c>
      <c r="I19" s="1180"/>
      <c r="J19" s="1181" t="s">
        <v>1342</v>
      </c>
      <c r="K19" s="1182" t="s">
        <v>1343</v>
      </c>
      <c r="L19" s="1181" t="s">
        <v>1344</v>
      </c>
      <c r="M19" s="1182" t="s">
        <v>1345</v>
      </c>
      <c r="N19" s="1183"/>
      <c r="O19" s="1143"/>
      <c r="P19" s="1143"/>
      <c r="Q19" s="1143"/>
    </row>
    <row r="20" spans="1:17" s="1141" customFormat="1" ht="24.95" customHeight="1" thickBot="1" x14ac:dyDescent="0.3">
      <c r="C20" s="1133">
        <v>20047</v>
      </c>
      <c r="D20" s="1155" t="s">
        <v>1132</v>
      </c>
      <c r="E20" s="1184">
        <v>45786</v>
      </c>
      <c r="F20" s="1185">
        <v>45942</v>
      </c>
      <c r="G20" s="1186" t="s">
        <v>1271</v>
      </c>
      <c r="H20" s="1138">
        <v>1</v>
      </c>
      <c r="J20" s="1141" t="s">
        <v>1346</v>
      </c>
      <c r="K20" s="1141" t="s">
        <v>1347</v>
      </c>
      <c r="L20" s="1141" t="s">
        <v>1348</v>
      </c>
      <c r="M20" s="1141" t="s">
        <v>1349</v>
      </c>
    </row>
  </sheetData>
  <mergeCells count="1">
    <mergeCell ref="A1:M1"/>
  </mergeCells>
  <hyperlinks>
    <hyperlink ref="M3" r:id="rId1" xr:uid="{E62E9266-A04C-42EA-9C2B-F920457D9BFB}"/>
  </hyperlinks>
  <pageMargins left="0.9055118110236221" right="0.70866141732283472" top="0.74803149606299213" bottom="0.74803149606299213" header="0.31496062992125984" footer="0.31496062992125984"/>
  <pageSetup paperSize="9" scale="44" orientation="landscape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14211-08BA-4C39-B888-38D8218A04D2}">
  <dimension ref="A1:AP203"/>
  <sheetViews>
    <sheetView topLeftCell="C1" workbookViewId="0">
      <pane ySplit="1" topLeftCell="A185" activePane="bottomLeft" state="frozen"/>
      <selection pane="bottomLeft" activeCell="D206" sqref="D206"/>
    </sheetView>
  </sheetViews>
  <sheetFormatPr defaultRowHeight="15" x14ac:dyDescent="0.25"/>
  <cols>
    <col min="1" max="1" width="9.28515625" style="182" hidden="1" customWidth="1" collapsed="1"/>
    <col min="2" max="2" width="12.5703125" style="182" hidden="1" customWidth="1" collapsed="1"/>
    <col min="3" max="3" width="6.140625" style="182" customWidth="1" collapsed="1"/>
    <col min="4" max="4" width="34.85546875" style="182" customWidth="1" collapsed="1"/>
    <col min="5" max="5" width="14.42578125" style="182" hidden="1" customWidth="1" collapsed="1"/>
    <col min="6" max="6" width="14.5703125" style="182" hidden="1" customWidth="1" collapsed="1"/>
    <col min="7" max="7" width="14.28515625" style="182" hidden="1" customWidth="1" collapsed="1"/>
    <col min="8" max="8" width="13.7109375" style="182" hidden="1" customWidth="1" collapsed="1"/>
    <col min="9" max="9" width="14.28515625" style="182" hidden="1" customWidth="1" collapsed="1"/>
    <col min="10" max="10" width="15.28515625" style="182" hidden="1" customWidth="1" collapsed="1"/>
    <col min="11" max="12" width="15.7109375" style="182" hidden="1" customWidth="1" collapsed="1"/>
    <col min="13" max="13" width="15.7109375" style="182" hidden="1" customWidth="1"/>
    <col min="14" max="14" width="15.5703125" style="182" hidden="1" customWidth="1" collapsed="1"/>
    <col min="15" max="15" width="15.5703125" style="182" hidden="1" customWidth="1"/>
    <col min="16" max="16" width="13" style="182" hidden="1" customWidth="1" collapsed="1"/>
    <col min="17" max="17" width="15.7109375" style="182" hidden="1" customWidth="1" collapsed="1"/>
    <col min="18" max="19" width="15.7109375" style="182" hidden="1" customWidth="1"/>
    <col min="20" max="20" width="15.28515625" style="182" hidden="1" customWidth="1" collapsed="1"/>
    <col min="21" max="22" width="15.28515625" style="182" hidden="1" customWidth="1"/>
    <col min="23" max="23" width="15.42578125" style="182" hidden="1" customWidth="1" collapsed="1"/>
    <col min="24" max="24" width="15.42578125" style="182" hidden="1" customWidth="1"/>
    <col min="25" max="25" width="15.28515625" style="182" hidden="1" customWidth="1"/>
    <col min="26" max="26" width="15.28515625" style="182" customWidth="1"/>
    <col min="27" max="27" width="15.28515625" style="534" customWidth="1" collapsed="1"/>
    <col min="28" max="28" width="15.28515625" style="534" customWidth="1"/>
    <col min="29" max="29" width="11.5703125" style="547" customWidth="1" collapsed="1"/>
    <col min="30" max="30" width="18" style="182" customWidth="1" collapsed="1"/>
    <col min="31" max="31" width="12.28515625" style="182" customWidth="1" collapsed="1"/>
    <col min="32" max="32" width="34.85546875" style="182" customWidth="1" collapsed="1"/>
    <col min="33" max="33" width="12.140625" style="182" customWidth="1" collapsed="1"/>
    <col min="34" max="34" width="6.28515625" style="182" bestFit="1" customWidth="1" collapsed="1"/>
    <col min="35" max="35" width="9.140625" style="182"/>
    <col min="36" max="36" width="9.28515625" style="182" customWidth="1" collapsed="1"/>
    <col min="37" max="37" width="32.28515625" style="182" customWidth="1" collapsed="1"/>
    <col min="38" max="38" width="22.7109375" style="182" customWidth="1" collapsed="1"/>
    <col min="39" max="39" width="13.7109375" style="182" customWidth="1" collapsed="1"/>
    <col min="40" max="40" width="15.5703125" style="182" customWidth="1" collapsed="1"/>
    <col min="41" max="41" width="9.28515625" style="182" customWidth="1" collapsed="1"/>
    <col min="42" max="16384" width="9.140625" style="182"/>
  </cols>
  <sheetData>
    <row r="1" spans="1:42" ht="15" customHeight="1" x14ac:dyDescent="0.25">
      <c r="A1" s="978" t="s">
        <v>127</v>
      </c>
      <c r="B1" s="978" t="s">
        <v>119</v>
      </c>
      <c r="C1" s="978" t="s">
        <v>92</v>
      </c>
      <c r="D1" s="978" t="s">
        <v>93</v>
      </c>
      <c r="E1" s="978" t="s">
        <v>153</v>
      </c>
      <c r="F1" s="978" t="s">
        <v>94</v>
      </c>
      <c r="G1" s="978" t="s">
        <v>126</v>
      </c>
      <c r="H1" s="978" t="s">
        <v>95</v>
      </c>
      <c r="I1" s="978" t="s">
        <v>96</v>
      </c>
      <c r="J1" s="194" t="s">
        <v>1236</v>
      </c>
      <c r="K1" s="978" t="s">
        <v>1241</v>
      </c>
      <c r="L1" s="194" t="s">
        <v>1237</v>
      </c>
      <c r="M1" s="194" t="s">
        <v>1085</v>
      </c>
      <c r="N1" s="978" t="s">
        <v>98</v>
      </c>
      <c r="O1" s="978" t="s">
        <v>1248</v>
      </c>
      <c r="P1" s="978" t="s">
        <v>117</v>
      </c>
      <c r="Q1" s="194" t="s">
        <v>1238</v>
      </c>
      <c r="R1" s="194" t="s">
        <v>1242</v>
      </c>
      <c r="S1" s="978" t="s">
        <v>1243</v>
      </c>
      <c r="T1" s="978" t="s">
        <v>1239</v>
      </c>
      <c r="U1" s="978" t="s">
        <v>1249</v>
      </c>
      <c r="V1" s="978" t="s">
        <v>1250</v>
      </c>
      <c r="W1" s="978" t="s">
        <v>1240</v>
      </c>
      <c r="X1" s="978" t="s">
        <v>122</v>
      </c>
      <c r="Y1" s="194" t="s">
        <v>1234</v>
      </c>
      <c r="Z1" s="978" t="s">
        <v>1235</v>
      </c>
      <c r="AA1" s="532" t="s">
        <v>1247</v>
      </c>
      <c r="AB1" s="532" t="s">
        <v>1234</v>
      </c>
      <c r="AC1" s="548" t="s">
        <v>774</v>
      </c>
      <c r="AD1" s="978"/>
      <c r="AE1" s="978"/>
      <c r="AF1" s="978"/>
      <c r="AG1" s="978"/>
      <c r="AH1" s="978"/>
      <c r="AI1" s="978"/>
      <c r="AJ1" s="978"/>
      <c r="AK1" s="978"/>
      <c r="AL1" s="978"/>
      <c r="AM1" s="978"/>
      <c r="AN1" s="978"/>
      <c r="AO1" s="978"/>
      <c r="AP1" s="978"/>
    </row>
    <row r="2" spans="1:42" ht="15" customHeight="1" x14ac:dyDescent="0.25">
      <c r="A2" s="975" t="s">
        <v>1223</v>
      </c>
      <c r="B2" s="975" t="s">
        <v>847</v>
      </c>
      <c r="C2" s="976">
        <v>2</v>
      </c>
      <c r="D2" s="975" t="s">
        <v>4</v>
      </c>
      <c r="E2" s="975" t="s">
        <v>173</v>
      </c>
      <c r="F2" s="977">
        <v>22524.93</v>
      </c>
      <c r="G2" s="977">
        <v>0</v>
      </c>
      <c r="H2" s="977">
        <v>0</v>
      </c>
      <c r="I2" s="977">
        <v>0</v>
      </c>
      <c r="J2" s="977">
        <v>0</v>
      </c>
      <c r="K2" s="977">
        <v>0</v>
      </c>
      <c r="L2" s="977">
        <v>0</v>
      </c>
      <c r="M2" s="977">
        <v>0</v>
      </c>
      <c r="N2" s="977">
        <v>0</v>
      </c>
      <c r="O2" s="977">
        <v>0</v>
      </c>
      <c r="P2" s="977">
        <v>0</v>
      </c>
      <c r="Q2" s="977">
        <v>0</v>
      </c>
      <c r="R2" s="977">
        <v>0</v>
      </c>
      <c r="S2" s="977">
        <v>833.2</v>
      </c>
      <c r="T2" s="977">
        <v>3576.68</v>
      </c>
      <c r="U2" s="977">
        <v>0</v>
      </c>
      <c r="V2" s="977">
        <v>0</v>
      </c>
      <c r="W2" s="977">
        <v>0</v>
      </c>
      <c r="X2" s="977">
        <f>SUM(G2:W2)</f>
        <v>4409.88</v>
      </c>
      <c r="Y2" s="977">
        <f t="shared" ref="Y2:Y33" si="0">F2-X2</f>
        <v>18115.05</v>
      </c>
      <c r="Z2" s="977">
        <v>3810.97</v>
      </c>
      <c r="AA2" s="1025">
        <f t="shared" ref="AA2:AA33" si="1">Y2-Z2</f>
        <v>14304.08</v>
      </c>
      <c r="AB2" s="1025">
        <f>Y2</f>
        <v>18115.05</v>
      </c>
      <c r="AC2" s="549" t="s">
        <v>167</v>
      </c>
      <c r="AD2" s="975"/>
      <c r="AE2" s="976"/>
      <c r="AF2" s="975"/>
      <c r="AG2" s="1083"/>
      <c r="AH2" s="975"/>
      <c r="AI2" s="977"/>
      <c r="AJ2" s="976"/>
      <c r="AK2" s="975"/>
      <c r="AL2" s="975"/>
      <c r="AM2" s="976"/>
      <c r="AN2" s="975"/>
      <c r="AO2" s="976"/>
      <c r="AP2" s="975"/>
    </row>
    <row r="3" spans="1:42" ht="15" customHeight="1" x14ac:dyDescent="0.25">
      <c r="A3" s="975" t="s">
        <v>1223</v>
      </c>
      <c r="B3" s="975" t="s">
        <v>847</v>
      </c>
      <c r="C3" s="976">
        <v>5</v>
      </c>
      <c r="D3" s="975" t="s">
        <v>6</v>
      </c>
      <c r="E3" s="975" t="s">
        <v>174</v>
      </c>
      <c r="F3" s="977">
        <v>17889.37</v>
      </c>
      <c r="G3" s="977">
        <v>0</v>
      </c>
      <c r="H3" s="977">
        <v>0</v>
      </c>
      <c r="I3" s="977">
        <v>0</v>
      </c>
      <c r="J3" s="977">
        <v>0</v>
      </c>
      <c r="K3" s="977">
        <v>0</v>
      </c>
      <c r="L3" s="977">
        <v>958.98</v>
      </c>
      <c r="M3" s="977">
        <v>0</v>
      </c>
      <c r="N3" s="977">
        <v>0</v>
      </c>
      <c r="O3" s="977">
        <v>0</v>
      </c>
      <c r="P3" s="977">
        <v>0</v>
      </c>
      <c r="Q3" s="977">
        <v>0</v>
      </c>
      <c r="R3" s="977">
        <v>0</v>
      </c>
      <c r="S3" s="977">
        <v>0</v>
      </c>
      <c r="T3" s="977">
        <v>0</v>
      </c>
      <c r="U3" s="977">
        <v>0</v>
      </c>
      <c r="V3" s="977">
        <v>0</v>
      </c>
      <c r="W3" s="977">
        <v>0</v>
      </c>
      <c r="X3" s="977">
        <f t="shared" ref="X3:X66" si="2">SUM(G3:W3)</f>
        <v>958.98</v>
      </c>
      <c r="Y3" s="977">
        <f t="shared" si="0"/>
        <v>16930.39</v>
      </c>
      <c r="Z3" s="977">
        <v>2099.85</v>
      </c>
      <c r="AA3" s="1025">
        <f t="shared" si="1"/>
        <v>14830.539999999999</v>
      </c>
      <c r="AB3" s="1025">
        <f t="shared" ref="AB3:AB66" si="3">Y3</f>
        <v>16930.39</v>
      </c>
      <c r="AC3" s="549" t="s">
        <v>167</v>
      </c>
      <c r="AD3" s="975"/>
      <c r="AE3" s="976"/>
      <c r="AF3" s="975"/>
      <c r="AG3" s="1083"/>
      <c r="AH3" s="975"/>
      <c r="AI3" s="977"/>
      <c r="AJ3" s="976"/>
      <c r="AK3" s="975"/>
      <c r="AL3" s="975"/>
      <c r="AM3" s="976"/>
      <c r="AN3" s="975"/>
      <c r="AO3" s="976"/>
      <c r="AP3" s="975"/>
    </row>
    <row r="4" spans="1:42" ht="15" customHeight="1" x14ac:dyDescent="0.25">
      <c r="A4" s="975" t="s">
        <v>1223</v>
      </c>
      <c r="B4" s="975" t="s">
        <v>847</v>
      </c>
      <c r="C4" s="976">
        <v>6</v>
      </c>
      <c r="D4" s="975" t="s">
        <v>99</v>
      </c>
      <c r="E4" s="975" t="s">
        <v>175</v>
      </c>
      <c r="F4" s="977">
        <v>29818.22</v>
      </c>
      <c r="G4" s="977">
        <v>0</v>
      </c>
      <c r="H4" s="977">
        <v>0</v>
      </c>
      <c r="I4" s="977">
        <v>0</v>
      </c>
      <c r="J4" s="977">
        <v>0</v>
      </c>
      <c r="K4" s="977">
        <v>0</v>
      </c>
      <c r="L4" s="977">
        <v>2498.5</v>
      </c>
      <c r="M4" s="977">
        <v>0</v>
      </c>
      <c r="N4" s="977">
        <v>0</v>
      </c>
      <c r="O4" s="977">
        <v>0</v>
      </c>
      <c r="P4" s="977">
        <v>0</v>
      </c>
      <c r="Q4" s="977">
        <v>0</v>
      </c>
      <c r="R4" s="977">
        <v>0</v>
      </c>
      <c r="S4" s="977">
        <v>0</v>
      </c>
      <c r="T4" s="977">
        <v>0</v>
      </c>
      <c r="U4" s="977">
        <v>0</v>
      </c>
      <c r="V4" s="977">
        <v>0</v>
      </c>
      <c r="W4" s="977">
        <v>0</v>
      </c>
      <c r="X4" s="977">
        <f t="shared" si="2"/>
        <v>2498.5</v>
      </c>
      <c r="Y4" s="977">
        <f t="shared" si="0"/>
        <v>27319.72</v>
      </c>
      <c r="Z4" s="977">
        <v>5545.36</v>
      </c>
      <c r="AA4" s="1025">
        <f t="shared" si="1"/>
        <v>21774.36</v>
      </c>
      <c r="AB4" s="1025">
        <f t="shared" si="3"/>
        <v>27319.72</v>
      </c>
      <c r="AC4" s="549" t="s">
        <v>167</v>
      </c>
      <c r="AD4" s="975"/>
      <c r="AE4" s="976"/>
      <c r="AF4" s="975"/>
      <c r="AG4" s="1083"/>
      <c r="AH4" s="975"/>
      <c r="AI4" s="977"/>
      <c r="AJ4" s="976"/>
      <c r="AK4" s="975"/>
      <c r="AL4" s="975"/>
      <c r="AM4" s="976"/>
      <c r="AN4" s="975"/>
      <c r="AO4" s="976"/>
      <c r="AP4" s="975"/>
    </row>
    <row r="5" spans="1:42" ht="15" customHeight="1" x14ac:dyDescent="0.25">
      <c r="A5" s="975" t="s">
        <v>1223</v>
      </c>
      <c r="B5" s="975" t="s">
        <v>847</v>
      </c>
      <c r="C5" s="976">
        <v>8</v>
      </c>
      <c r="D5" s="975" t="s">
        <v>100</v>
      </c>
      <c r="E5" s="975" t="s">
        <v>176</v>
      </c>
      <c r="F5" s="977">
        <v>12560.03</v>
      </c>
      <c r="G5" s="977">
        <v>0</v>
      </c>
      <c r="H5" s="977">
        <v>0</v>
      </c>
      <c r="I5" s="977">
        <v>0</v>
      </c>
      <c r="J5" s="977">
        <v>0</v>
      </c>
      <c r="K5" s="977">
        <v>0</v>
      </c>
      <c r="L5" s="977">
        <v>2666.9</v>
      </c>
      <c r="M5" s="977">
        <v>0</v>
      </c>
      <c r="N5" s="977">
        <v>0</v>
      </c>
      <c r="O5" s="977">
        <v>0</v>
      </c>
      <c r="P5" s="977">
        <v>0</v>
      </c>
      <c r="Q5" s="977">
        <v>0</v>
      </c>
      <c r="R5" s="977">
        <v>0</v>
      </c>
      <c r="S5" s="977">
        <v>0</v>
      </c>
      <c r="T5" s="977">
        <v>0</v>
      </c>
      <c r="U5" s="977">
        <v>0</v>
      </c>
      <c r="V5" s="977">
        <v>0</v>
      </c>
      <c r="W5" s="977">
        <v>0</v>
      </c>
      <c r="X5" s="977">
        <f t="shared" si="2"/>
        <v>2666.9</v>
      </c>
      <c r="Y5" s="977">
        <f t="shared" si="0"/>
        <v>9893.130000000001</v>
      </c>
      <c r="Z5" s="977">
        <v>1997.29</v>
      </c>
      <c r="AA5" s="1025">
        <f t="shared" si="1"/>
        <v>7895.8400000000011</v>
      </c>
      <c r="AB5" s="1025">
        <f t="shared" si="3"/>
        <v>9893.130000000001</v>
      </c>
      <c r="AC5" s="549" t="s">
        <v>167</v>
      </c>
      <c r="AD5" s="975"/>
      <c r="AE5" s="976"/>
      <c r="AF5" s="975"/>
      <c r="AG5" s="1083"/>
      <c r="AH5" s="975"/>
      <c r="AI5" s="977"/>
      <c r="AJ5" s="976"/>
      <c r="AK5" s="975"/>
      <c r="AL5" s="975"/>
      <c r="AM5" s="976"/>
      <c r="AN5" s="975"/>
      <c r="AO5" s="976"/>
      <c r="AP5" s="975"/>
    </row>
    <row r="6" spans="1:42" ht="15" customHeight="1" x14ac:dyDescent="0.25">
      <c r="A6" s="975" t="s">
        <v>1223</v>
      </c>
      <c r="B6" s="975" t="s">
        <v>847</v>
      </c>
      <c r="C6" s="976">
        <v>9</v>
      </c>
      <c r="D6" s="975" t="s">
        <v>7</v>
      </c>
      <c r="E6" s="975" t="s">
        <v>177</v>
      </c>
      <c r="F6" s="977">
        <v>18677.650000000001</v>
      </c>
      <c r="G6" s="977">
        <v>0</v>
      </c>
      <c r="H6" s="977">
        <v>0</v>
      </c>
      <c r="I6" s="977">
        <v>0</v>
      </c>
      <c r="J6" s="977">
        <v>0</v>
      </c>
      <c r="K6" s="977">
        <v>0</v>
      </c>
      <c r="L6" s="977">
        <v>1896.71</v>
      </c>
      <c r="M6" s="977">
        <v>0</v>
      </c>
      <c r="N6" s="977">
        <v>0</v>
      </c>
      <c r="O6" s="977">
        <v>0</v>
      </c>
      <c r="P6" s="977">
        <v>0</v>
      </c>
      <c r="Q6" s="977">
        <v>0</v>
      </c>
      <c r="R6" s="977">
        <v>0</v>
      </c>
      <c r="S6" s="977">
        <v>325.11</v>
      </c>
      <c r="T6" s="977">
        <v>0</v>
      </c>
      <c r="U6" s="977">
        <v>0</v>
      </c>
      <c r="V6" s="977">
        <v>0</v>
      </c>
      <c r="W6" s="977">
        <v>0</v>
      </c>
      <c r="X6" s="977">
        <f t="shared" si="2"/>
        <v>2221.8200000000002</v>
      </c>
      <c r="Y6" s="977">
        <f t="shared" si="0"/>
        <v>16455.830000000002</v>
      </c>
      <c r="Z6" s="977">
        <v>3467.73</v>
      </c>
      <c r="AA6" s="1025">
        <f t="shared" si="1"/>
        <v>12988.100000000002</v>
      </c>
      <c r="AB6" s="1025">
        <f t="shared" si="3"/>
        <v>16455.830000000002</v>
      </c>
      <c r="AC6" s="549" t="s">
        <v>167</v>
      </c>
      <c r="AD6" s="975"/>
      <c r="AE6" s="976"/>
      <c r="AF6" s="975"/>
      <c r="AG6" s="1083"/>
      <c r="AH6" s="975"/>
      <c r="AI6" s="977"/>
      <c r="AJ6" s="976"/>
      <c r="AK6" s="975"/>
      <c r="AL6" s="975"/>
      <c r="AM6" s="976"/>
      <c r="AN6" s="975"/>
      <c r="AO6" s="976"/>
      <c r="AP6" s="975"/>
    </row>
    <row r="7" spans="1:42" ht="15" customHeight="1" x14ac:dyDescent="0.25">
      <c r="A7" s="975" t="s">
        <v>1223</v>
      </c>
      <c r="B7" s="975" t="s">
        <v>847</v>
      </c>
      <c r="C7" s="976">
        <v>10</v>
      </c>
      <c r="D7" s="975" t="s">
        <v>8</v>
      </c>
      <c r="E7" s="975" t="s">
        <v>178</v>
      </c>
      <c r="F7" s="977">
        <v>26845.35</v>
      </c>
      <c r="G7" s="977">
        <v>0</v>
      </c>
      <c r="H7" s="977">
        <v>0</v>
      </c>
      <c r="I7" s="977">
        <v>0</v>
      </c>
      <c r="J7" s="977">
        <v>0</v>
      </c>
      <c r="K7" s="977">
        <v>0</v>
      </c>
      <c r="L7" s="977">
        <v>0</v>
      </c>
      <c r="M7" s="977">
        <v>0</v>
      </c>
      <c r="N7" s="977">
        <v>0</v>
      </c>
      <c r="O7" s="977">
        <v>0</v>
      </c>
      <c r="P7" s="977">
        <v>0</v>
      </c>
      <c r="Q7" s="977">
        <v>0</v>
      </c>
      <c r="R7" s="977">
        <v>0</v>
      </c>
      <c r="S7" s="977">
        <v>0</v>
      </c>
      <c r="T7" s="977">
        <v>0</v>
      </c>
      <c r="U7" s="977">
        <v>0</v>
      </c>
      <c r="V7" s="977">
        <v>0</v>
      </c>
      <c r="W7" s="977">
        <v>0</v>
      </c>
      <c r="X7" s="977">
        <f t="shared" si="2"/>
        <v>0</v>
      </c>
      <c r="Y7" s="977">
        <f t="shared" si="0"/>
        <v>26845.35</v>
      </c>
      <c r="Z7" s="977">
        <v>5070.99</v>
      </c>
      <c r="AA7" s="1025">
        <f t="shared" si="1"/>
        <v>21774.36</v>
      </c>
      <c r="AB7" s="1025">
        <f t="shared" si="3"/>
        <v>26845.35</v>
      </c>
      <c r="AC7" s="549" t="s">
        <v>167</v>
      </c>
      <c r="AD7" s="975"/>
      <c r="AE7" s="976"/>
      <c r="AF7" s="975"/>
      <c r="AG7" s="1083"/>
      <c r="AH7" s="975"/>
      <c r="AI7" s="977"/>
      <c r="AJ7" s="976"/>
      <c r="AK7" s="975"/>
      <c r="AL7" s="975"/>
      <c r="AM7" s="976"/>
      <c r="AN7" s="975"/>
      <c r="AO7" s="976"/>
      <c r="AP7" s="975"/>
    </row>
    <row r="8" spans="1:42" ht="15" customHeight="1" x14ac:dyDescent="0.25">
      <c r="A8" s="975" t="s">
        <v>1223</v>
      </c>
      <c r="B8" s="975" t="s">
        <v>847</v>
      </c>
      <c r="C8" s="976">
        <v>11</v>
      </c>
      <c r="D8" s="975" t="s">
        <v>101</v>
      </c>
      <c r="E8" s="975" t="s">
        <v>179</v>
      </c>
      <c r="F8" s="977">
        <v>34844.85</v>
      </c>
      <c r="G8" s="977">
        <v>0</v>
      </c>
      <c r="H8" s="977">
        <v>0</v>
      </c>
      <c r="I8" s="977">
        <v>0</v>
      </c>
      <c r="J8" s="977">
        <v>0</v>
      </c>
      <c r="K8" s="977">
        <v>0</v>
      </c>
      <c r="L8" s="977">
        <v>2845.06</v>
      </c>
      <c r="M8" s="977">
        <v>0</v>
      </c>
      <c r="N8" s="977">
        <v>0</v>
      </c>
      <c r="O8" s="977">
        <v>0</v>
      </c>
      <c r="P8" s="977">
        <v>0</v>
      </c>
      <c r="Q8" s="977">
        <v>0</v>
      </c>
      <c r="R8" s="977">
        <v>0</v>
      </c>
      <c r="S8" s="977">
        <v>487.68</v>
      </c>
      <c r="T8" s="977">
        <v>0</v>
      </c>
      <c r="U8" s="977">
        <v>0</v>
      </c>
      <c r="V8" s="977">
        <v>0</v>
      </c>
      <c r="W8" s="977">
        <v>0</v>
      </c>
      <c r="X8" s="977">
        <f t="shared" si="2"/>
        <v>3332.74</v>
      </c>
      <c r="Y8" s="977">
        <f t="shared" si="0"/>
        <v>31512.11</v>
      </c>
      <c r="Z8" s="977">
        <v>5773.03</v>
      </c>
      <c r="AA8" s="1025">
        <f t="shared" si="1"/>
        <v>25739.08</v>
      </c>
      <c r="AB8" s="1025">
        <f t="shared" si="3"/>
        <v>31512.11</v>
      </c>
      <c r="AC8" s="549" t="s">
        <v>167</v>
      </c>
      <c r="AD8" s="975"/>
      <c r="AE8" s="976"/>
      <c r="AF8" s="975"/>
      <c r="AG8" s="1083"/>
      <c r="AH8" s="975"/>
      <c r="AI8" s="977"/>
      <c r="AJ8" s="976"/>
      <c r="AK8" s="975"/>
      <c r="AL8" s="975"/>
      <c r="AM8" s="976"/>
      <c r="AN8" s="975"/>
      <c r="AO8" s="976"/>
      <c r="AP8" s="975"/>
    </row>
    <row r="9" spans="1:42" ht="15" customHeight="1" x14ac:dyDescent="0.25">
      <c r="A9" s="975" t="s">
        <v>1223</v>
      </c>
      <c r="B9" s="975" t="s">
        <v>847</v>
      </c>
      <c r="C9" s="976">
        <v>12</v>
      </c>
      <c r="D9" s="975" t="s">
        <v>9</v>
      </c>
      <c r="E9" s="975" t="s">
        <v>180</v>
      </c>
      <c r="F9" s="977">
        <v>18222.849999999999</v>
      </c>
      <c r="G9" s="977">
        <v>0</v>
      </c>
      <c r="H9" s="977">
        <v>0</v>
      </c>
      <c r="I9" s="977">
        <v>0</v>
      </c>
      <c r="J9" s="977">
        <v>0</v>
      </c>
      <c r="K9" s="977">
        <v>0</v>
      </c>
      <c r="L9" s="977">
        <v>0</v>
      </c>
      <c r="M9" s="977">
        <v>0</v>
      </c>
      <c r="N9" s="977">
        <v>0</v>
      </c>
      <c r="O9" s="977">
        <v>0</v>
      </c>
      <c r="P9" s="977">
        <v>0</v>
      </c>
      <c r="Q9" s="977">
        <v>0</v>
      </c>
      <c r="R9" s="977">
        <v>0</v>
      </c>
      <c r="S9" s="977">
        <v>0.76</v>
      </c>
      <c r="T9" s="977">
        <v>1924.13</v>
      </c>
      <c r="U9" s="977">
        <v>0</v>
      </c>
      <c r="V9" s="977">
        <v>0</v>
      </c>
      <c r="W9" s="977">
        <v>0</v>
      </c>
      <c r="X9" s="977">
        <f t="shared" si="2"/>
        <v>1924.89</v>
      </c>
      <c r="Y9" s="977">
        <f t="shared" si="0"/>
        <v>16297.96</v>
      </c>
      <c r="Z9" s="977">
        <v>2566.67</v>
      </c>
      <c r="AA9" s="1025">
        <f t="shared" si="1"/>
        <v>13731.289999999999</v>
      </c>
      <c r="AB9" s="1025">
        <f t="shared" si="3"/>
        <v>16297.96</v>
      </c>
      <c r="AC9" s="549" t="s">
        <v>167</v>
      </c>
      <c r="AD9" s="975"/>
      <c r="AE9" s="976"/>
      <c r="AF9" s="975"/>
      <c r="AG9" s="1083"/>
      <c r="AH9" s="975"/>
      <c r="AI9" s="977"/>
      <c r="AJ9" s="976"/>
      <c r="AK9" s="975"/>
      <c r="AL9" s="975"/>
      <c r="AM9" s="976"/>
      <c r="AN9" s="975"/>
      <c r="AO9" s="976"/>
      <c r="AP9" s="975"/>
    </row>
    <row r="10" spans="1:42" ht="15" customHeight="1" x14ac:dyDescent="0.25">
      <c r="A10" s="975" t="s">
        <v>1223</v>
      </c>
      <c r="B10" s="975" t="s">
        <v>847</v>
      </c>
      <c r="C10" s="976">
        <v>13</v>
      </c>
      <c r="D10" s="975" t="s">
        <v>102</v>
      </c>
      <c r="E10" s="975" t="s">
        <v>181</v>
      </c>
      <c r="F10" s="977">
        <v>12077.48</v>
      </c>
      <c r="G10" s="977">
        <v>0</v>
      </c>
      <c r="H10" s="977">
        <v>0</v>
      </c>
      <c r="I10" s="977">
        <v>0</v>
      </c>
      <c r="J10" s="977">
        <v>0</v>
      </c>
      <c r="K10" s="977">
        <v>0</v>
      </c>
      <c r="L10" s="977">
        <v>0</v>
      </c>
      <c r="M10" s="977">
        <v>0</v>
      </c>
      <c r="N10" s="977">
        <v>0</v>
      </c>
      <c r="O10" s="977">
        <v>0</v>
      </c>
      <c r="P10" s="977">
        <v>0</v>
      </c>
      <c r="Q10" s="977">
        <v>0</v>
      </c>
      <c r="R10" s="977">
        <v>0</v>
      </c>
      <c r="S10" s="977">
        <v>0</v>
      </c>
      <c r="T10" s="977">
        <v>0</v>
      </c>
      <c r="U10" s="977">
        <v>0</v>
      </c>
      <c r="V10" s="977">
        <v>0</v>
      </c>
      <c r="W10" s="977">
        <v>0</v>
      </c>
      <c r="X10" s="977">
        <f t="shared" si="2"/>
        <v>0</v>
      </c>
      <c r="Y10" s="977">
        <f t="shared" si="0"/>
        <v>12077.48</v>
      </c>
      <c r="Z10" s="977">
        <v>2385.56</v>
      </c>
      <c r="AA10" s="1025">
        <f t="shared" si="1"/>
        <v>9691.92</v>
      </c>
      <c r="AB10" s="1025">
        <f t="shared" si="3"/>
        <v>12077.48</v>
      </c>
      <c r="AC10" s="549" t="s">
        <v>167</v>
      </c>
      <c r="AD10" s="975"/>
      <c r="AE10" s="976"/>
      <c r="AF10" s="975"/>
      <c r="AG10" s="1083"/>
      <c r="AH10" s="975"/>
      <c r="AI10" s="977"/>
      <c r="AJ10" s="976"/>
      <c r="AK10" s="975"/>
      <c r="AL10" s="975"/>
      <c r="AM10" s="976"/>
      <c r="AN10" s="975"/>
      <c r="AO10" s="976"/>
      <c r="AP10" s="975"/>
    </row>
    <row r="11" spans="1:42" ht="15" customHeight="1" x14ac:dyDescent="0.25">
      <c r="A11" s="975" t="s">
        <v>1223</v>
      </c>
      <c r="B11" s="975" t="s">
        <v>847</v>
      </c>
      <c r="C11" s="976">
        <v>15</v>
      </c>
      <c r="D11" s="975" t="s">
        <v>10</v>
      </c>
      <c r="E11" s="975" t="s">
        <v>182</v>
      </c>
      <c r="F11" s="977">
        <v>14006.33</v>
      </c>
      <c r="G11" s="977">
        <v>0</v>
      </c>
      <c r="H11" s="977">
        <v>0</v>
      </c>
      <c r="I11" s="977">
        <v>0</v>
      </c>
      <c r="J11" s="977">
        <v>0</v>
      </c>
      <c r="K11" s="977">
        <v>0</v>
      </c>
      <c r="L11" s="977">
        <v>0</v>
      </c>
      <c r="M11" s="977">
        <v>0</v>
      </c>
      <c r="N11" s="977">
        <v>0</v>
      </c>
      <c r="O11" s="977">
        <v>0</v>
      </c>
      <c r="P11" s="977">
        <v>0</v>
      </c>
      <c r="Q11" s="977">
        <v>0</v>
      </c>
      <c r="R11" s="977">
        <v>0</v>
      </c>
      <c r="S11" s="977">
        <v>0</v>
      </c>
      <c r="T11" s="977">
        <v>0</v>
      </c>
      <c r="U11" s="977">
        <v>0</v>
      </c>
      <c r="V11" s="977">
        <v>0</v>
      </c>
      <c r="W11" s="977">
        <v>0</v>
      </c>
      <c r="X11" s="977">
        <f t="shared" si="2"/>
        <v>0</v>
      </c>
      <c r="Y11" s="977">
        <f t="shared" si="0"/>
        <v>14006.33</v>
      </c>
      <c r="Z11" s="977">
        <v>2276.13</v>
      </c>
      <c r="AA11" s="1025">
        <f t="shared" si="1"/>
        <v>11730.2</v>
      </c>
      <c r="AB11" s="1025">
        <f t="shared" si="3"/>
        <v>14006.33</v>
      </c>
      <c r="AC11" s="549" t="s">
        <v>167</v>
      </c>
      <c r="AD11" s="975"/>
      <c r="AE11" s="976"/>
      <c r="AF11" s="975"/>
      <c r="AG11" s="1083"/>
      <c r="AH11" s="975"/>
      <c r="AI11" s="977"/>
      <c r="AJ11" s="976"/>
      <c r="AK11" s="975"/>
      <c r="AL11" s="975"/>
      <c r="AM11" s="976"/>
      <c r="AN11" s="975"/>
      <c r="AO11" s="976"/>
      <c r="AP11" s="975"/>
    </row>
    <row r="12" spans="1:42" ht="15" customHeight="1" x14ac:dyDescent="0.25">
      <c r="A12" s="975" t="s">
        <v>1223</v>
      </c>
      <c r="B12" s="975" t="s">
        <v>847</v>
      </c>
      <c r="C12" s="976">
        <v>16</v>
      </c>
      <c r="D12" s="975" t="s">
        <v>11</v>
      </c>
      <c r="E12" s="975" t="s">
        <v>183</v>
      </c>
      <c r="F12" s="977">
        <v>17643.689999999999</v>
      </c>
      <c r="G12" s="977">
        <v>0</v>
      </c>
      <c r="H12" s="977">
        <v>0</v>
      </c>
      <c r="I12" s="977">
        <v>0</v>
      </c>
      <c r="J12" s="977">
        <v>0</v>
      </c>
      <c r="K12" s="977">
        <v>0</v>
      </c>
      <c r="L12" s="977">
        <v>0</v>
      </c>
      <c r="M12" s="977">
        <v>0</v>
      </c>
      <c r="N12" s="977">
        <v>0</v>
      </c>
      <c r="O12" s="977">
        <v>0</v>
      </c>
      <c r="P12" s="977">
        <v>0</v>
      </c>
      <c r="Q12" s="977">
        <v>0</v>
      </c>
      <c r="R12" s="977">
        <v>0</v>
      </c>
      <c r="S12" s="977">
        <v>0</v>
      </c>
      <c r="T12" s="977">
        <v>1825.55</v>
      </c>
      <c r="U12" s="977">
        <v>0</v>
      </c>
      <c r="V12" s="977">
        <v>0</v>
      </c>
      <c r="W12" s="977">
        <v>0</v>
      </c>
      <c r="X12" s="977">
        <f t="shared" si="2"/>
        <v>1825.55</v>
      </c>
      <c r="Y12" s="977">
        <f t="shared" si="0"/>
        <v>15818.14</v>
      </c>
      <c r="Z12" s="977">
        <v>2495.3000000000002</v>
      </c>
      <c r="AA12" s="1025">
        <f t="shared" si="1"/>
        <v>13322.84</v>
      </c>
      <c r="AB12" s="1025">
        <f t="shared" si="3"/>
        <v>15818.14</v>
      </c>
      <c r="AC12" s="549" t="s">
        <v>167</v>
      </c>
      <c r="AD12" s="975"/>
      <c r="AE12" s="976"/>
      <c r="AF12" s="975"/>
      <c r="AG12" s="1083"/>
      <c r="AH12" s="975"/>
      <c r="AI12" s="977"/>
      <c r="AJ12" s="976"/>
      <c r="AK12" s="975"/>
      <c r="AL12" s="975"/>
      <c r="AM12" s="976"/>
      <c r="AN12" s="975"/>
      <c r="AO12" s="976"/>
      <c r="AP12" s="975"/>
    </row>
    <row r="13" spans="1:42" ht="15" customHeight="1" x14ac:dyDescent="0.25">
      <c r="A13" s="975" t="s">
        <v>1223</v>
      </c>
      <c r="B13" s="975" t="s">
        <v>847</v>
      </c>
      <c r="C13" s="976">
        <v>18</v>
      </c>
      <c r="D13" s="975" t="s">
        <v>12</v>
      </c>
      <c r="E13" s="975" t="s">
        <v>184</v>
      </c>
      <c r="F13" s="977">
        <v>26138.799999999999</v>
      </c>
      <c r="G13" s="977">
        <v>0</v>
      </c>
      <c r="H13" s="977">
        <v>0</v>
      </c>
      <c r="I13" s="977">
        <v>0</v>
      </c>
      <c r="J13" s="977">
        <v>0</v>
      </c>
      <c r="K13" s="977">
        <v>0</v>
      </c>
      <c r="L13" s="977">
        <v>0</v>
      </c>
      <c r="M13" s="977">
        <v>0</v>
      </c>
      <c r="N13" s="977">
        <v>0</v>
      </c>
      <c r="O13" s="977">
        <v>0</v>
      </c>
      <c r="P13" s="977">
        <v>0</v>
      </c>
      <c r="Q13" s="977">
        <v>0</v>
      </c>
      <c r="R13" s="977">
        <v>0</v>
      </c>
      <c r="S13" s="977">
        <v>0.92</v>
      </c>
      <c r="T13" s="977">
        <v>3384.24</v>
      </c>
      <c r="U13" s="977">
        <v>0</v>
      </c>
      <c r="V13" s="977">
        <v>0</v>
      </c>
      <c r="W13" s="977">
        <v>0</v>
      </c>
      <c r="X13" s="977">
        <f t="shared" si="2"/>
        <v>3385.16</v>
      </c>
      <c r="Y13" s="977">
        <f t="shared" si="0"/>
        <v>22753.64</v>
      </c>
      <c r="Z13" s="977">
        <v>4246.8500000000004</v>
      </c>
      <c r="AA13" s="1025">
        <f t="shared" si="1"/>
        <v>18506.79</v>
      </c>
      <c r="AB13" s="1025">
        <f t="shared" si="3"/>
        <v>22753.64</v>
      </c>
      <c r="AC13" s="549" t="s">
        <v>167</v>
      </c>
      <c r="AD13" s="975"/>
      <c r="AE13" s="976"/>
      <c r="AF13" s="975"/>
      <c r="AG13" s="1083"/>
      <c r="AH13" s="975"/>
      <c r="AI13" s="977"/>
      <c r="AJ13" s="976"/>
      <c r="AK13" s="975"/>
      <c r="AL13" s="975"/>
      <c r="AM13" s="976"/>
      <c r="AN13" s="975"/>
      <c r="AO13" s="976"/>
      <c r="AP13" s="975"/>
    </row>
    <row r="14" spans="1:42" ht="15" customHeight="1" x14ac:dyDescent="0.25">
      <c r="A14" s="975" t="s">
        <v>1223</v>
      </c>
      <c r="B14" s="975" t="s">
        <v>847</v>
      </c>
      <c r="C14" s="976">
        <v>19</v>
      </c>
      <c r="D14" s="975" t="s">
        <v>13</v>
      </c>
      <c r="E14" s="975" t="s">
        <v>185</v>
      </c>
      <c r="F14" s="977">
        <v>23118.35</v>
      </c>
      <c r="G14" s="977">
        <v>0</v>
      </c>
      <c r="H14" s="977">
        <v>0</v>
      </c>
      <c r="I14" s="977">
        <v>0</v>
      </c>
      <c r="J14" s="977">
        <v>0</v>
      </c>
      <c r="K14" s="977">
        <v>0</v>
      </c>
      <c r="L14" s="977">
        <v>0</v>
      </c>
      <c r="M14" s="977">
        <v>0</v>
      </c>
      <c r="N14" s="977">
        <v>0</v>
      </c>
      <c r="O14" s="977">
        <v>0</v>
      </c>
      <c r="P14" s="977">
        <v>0</v>
      </c>
      <c r="Q14" s="977">
        <v>629.24</v>
      </c>
      <c r="R14" s="977">
        <v>0</v>
      </c>
      <c r="S14" s="977">
        <v>0</v>
      </c>
      <c r="T14" s="977">
        <v>0</v>
      </c>
      <c r="U14" s="977">
        <v>0</v>
      </c>
      <c r="V14" s="977">
        <v>0</v>
      </c>
      <c r="W14" s="977">
        <v>0</v>
      </c>
      <c r="X14" s="977">
        <f t="shared" si="2"/>
        <v>629.24</v>
      </c>
      <c r="Y14" s="977">
        <f t="shared" si="0"/>
        <v>22489.109999999997</v>
      </c>
      <c r="Z14" s="977">
        <v>4233.07</v>
      </c>
      <c r="AA14" s="1025">
        <f t="shared" si="1"/>
        <v>18256.039999999997</v>
      </c>
      <c r="AB14" s="1025">
        <f t="shared" si="3"/>
        <v>22489.109999999997</v>
      </c>
      <c r="AC14" s="549" t="s">
        <v>167</v>
      </c>
      <c r="AD14" s="975"/>
      <c r="AE14" s="976"/>
      <c r="AF14" s="975"/>
      <c r="AG14" s="1083"/>
      <c r="AH14" s="975"/>
      <c r="AI14" s="977"/>
      <c r="AJ14" s="976"/>
      <c r="AK14" s="975"/>
      <c r="AL14" s="975"/>
      <c r="AM14" s="976"/>
      <c r="AN14" s="975"/>
      <c r="AO14" s="976"/>
      <c r="AP14" s="975"/>
    </row>
    <row r="15" spans="1:42" ht="15" customHeight="1" x14ac:dyDescent="0.25">
      <c r="A15" s="975" t="s">
        <v>1223</v>
      </c>
      <c r="B15" s="975" t="s">
        <v>847</v>
      </c>
      <c r="C15" s="976">
        <v>20</v>
      </c>
      <c r="D15" s="975" t="s">
        <v>14</v>
      </c>
      <c r="E15" s="975" t="s">
        <v>186</v>
      </c>
      <c r="F15" s="977">
        <v>11867.02</v>
      </c>
      <c r="G15" s="977">
        <v>0</v>
      </c>
      <c r="H15" s="977">
        <v>0</v>
      </c>
      <c r="I15" s="977">
        <v>0</v>
      </c>
      <c r="J15" s="977">
        <v>0</v>
      </c>
      <c r="K15" s="977">
        <v>0</v>
      </c>
      <c r="L15" s="977">
        <v>0</v>
      </c>
      <c r="M15" s="977">
        <v>0</v>
      </c>
      <c r="N15" s="977">
        <v>0</v>
      </c>
      <c r="O15" s="977">
        <v>0</v>
      </c>
      <c r="P15" s="977">
        <v>0</v>
      </c>
      <c r="Q15" s="977">
        <v>781.12</v>
      </c>
      <c r="R15" s="977">
        <v>0</v>
      </c>
      <c r="S15" s="977">
        <v>0</v>
      </c>
      <c r="T15" s="977">
        <v>2775.07</v>
      </c>
      <c r="U15" s="977">
        <v>0</v>
      </c>
      <c r="V15" s="977">
        <v>0</v>
      </c>
      <c r="W15" s="977">
        <v>0</v>
      </c>
      <c r="X15" s="977">
        <f t="shared" si="2"/>
        <v>3556.19</v>
      </c>
      <c r="Y15" s="977">
        <f t="shared" si="0"/>
        <v>8310.83</v>
      </c>
      <c r="Z15" s="977">
        <v>2278.9299999999998</v>
      </c>
      <c r="AA15" s="1025">
        <f t="shared" si="1"/>
        <v>6031.9</v>
      </c>
      <c r="AB15" s="1025">
        <f t="shared" si="3"/>
        <v>8310.83</v>
      </c>
      <c r="AC15" s="549" t="s">
        <v>167</v>
      </c>
      <c r="AD15" s="975"/>
      <c r="AE15" s="976"/>
      <c r="AF15" s="975"/>
      <c r="AG15" s="1083"/>
      <c r="AH15" s="975"/>
      <c r="AI15" s="977"/>
      <c r="AJ15" s="976"/>
      <c r="AK15" s="975"/>
      <c r="AL15" s="975"/>
      <c r="AM15" s="976"/>
      <c r="AN15" s="975"/>
      <c r="AO15" s="976"/>
      <c r="AP15" s="975"/>
    </row>
    <row r="16" spans="1:42" ht="15" customHeight="1" x14ac:dyDescent="0.25">
      <c r="A16" s="975" t="s">
        <v>1223</v>
      </c>
      <c r="B16" s="975" t="s">
        <v>847</v>
      </c>
      <c r="C16" s="976">
        <v>21</v>
      </c>
      <c r="D16" s="975" t="s">
        <v>15</v>
      </c>
      <c r="E16" s="975" t="s">
        <v>187</v>
      </c>
      <c r="F16" s="977">
        <v>24333.63</v>
      </c>
      <c r="G16" s="977">
        <v>0</v>
      </c>
      <c r="H16" s="977">
        <v>0</v>
      </c>
      <c r="I16" s="977">
        <v>0</v>
      </c>
      <c r="J16" s="977">
        <v>0</v>
      </c>
      <c r="K16" s="977">
        <v>0</v>
      </c>
      <c r="L16" s="977">
        <v>0</v>
      </c>
      <c r="M16" s="977">
        <v>0</v>
      </c>
      <c r="N16" s="977">
        <v>0</v>
      </c>
      <c r="O16" s="977">
        <v>0</v>
      </c>
      <c r="P16" s="977">
        <v>0</v>
      </c>
      <c r="Q16" s="977">
        <v>0</v>
      </c>
      <c r="R16" s="977">
        <v>0</v>
      </c>
      <c r="S16" s="977">
        <v>228.61</v>
      </c>
      <c r="T16" s="977">
        <v>2659.35</v>
      </c>
      <c r="U16" s="977">
        <v>0</v>
      </c>
      <c r="V16" s="977">
        <v>0</v>
      </c>
      <c r="W16" s="977">
        <v>0</v>
      </c>
      <c r="X16" s="977">
        <f t="shared" si="2"/>
        <v>2887.96</v>
      </c>
      <c r="Y16" s="977">
        <f t="shared" si="0"/>
        <v>21445.670000000002</v>
      </c>
      <c r="Z16" s="977">
        <v>4058.96</v>
      </c>
      <c r="AA16" s="1025">
        <f t="shared" si="1"/>
        <v>17386.710000000003</v>
      </c>
      <c r="AB16" s="1025">
        <f t="shared" si="3"/>
        <v>21445.670000000002</v>
      </c>
      <c r="AC16" s="549" t="s">
        <v>167</v>
      </c>
      <c r="AD16" s="975"/>
      <c r="AE16" s="976"/>
      <c r="AF16" s="975"/>
      <c r="AG16" s="1083"/>
      <c r="AH16" s="975"/>
      <c r="AI16" s="977"/>
      <c r="AJ16" s="976"/>
      <c r="AK16" s="975"/>
      <c r="AL16" s="975"/>
      <c r="AM16" s="976"/>
      <c r="AN16" s="975"/>
      <c r="AO16" s="976"/>
      <c r="AP16" s="975"/>
    </row>
    <row r="17" spans="1:42" ht="15" customHeight="1" x14ac:dyDescent="0.25">
      <c r="A17" s="975" t="s">
        <v>1223</v>
      </c>
      <c r="B17" s="975" t="s">
        <v>847</v>
      </c>
      <c r="C17" s="976">
        <v>22</v>
      </c>
      <c r="D17" s="975" t="s">
        <v>16</v>
      </c>
      <c r="E17" s="975" t="s">
        <v>269</v>
      </c>
      <c r="F17" s="977">
        <v>24147.14</v>
      </c>
      <c r="G17" s="977">
        <v>0</v>
      </c>
      <c r="H17" s="977">
        <v>0</v>
      </c>
      <c r="I17" s="977">
        <v>0</v>
      </c>
      <c r="J17" s="977">
        <v>0</v>
      </c>
      <c r="K17" s="977">
        <v>0</v>
      </c>
      <c r="L17" s="977">
        <v>0</v>
      </c>
      <c r="M17" s="977">
        <v>0</v>
      </c>
      <c r="N17" s="977">
        <v>0</v>
      </c>
      <c r="O17" s="977">
        <v>0</v>
      </c>
      <c r="P17" s="977">
        <v>0</v>
      </c>
      <c r="Q17" s="977">
        <v>0</v>
      </c>
      <c r="R17" s="977">
        <v>0</v>
      </c>
      <c r="S17" s="977">
        <v>429.27</v>
      </c>
      <c r="T17" s="977">
        <v>1688.34</v>
      </c>
      <c r="U17" s="977">
        <v>0</v>
      </c>
      <c r="V17" s="977">
        <v>0</v>
      </c>
      <c r="W17" s="977">
        <v>0</v>
      </c>
      <c r="X17" s="977">
        <f t="shared" si="2"/>
        <v>2117.6099999999997</v>
      </c>
      <c r="Y17" s="977">
        <f t="shared" si="0"/>
        <v>22029.53</v>
      </c>
      <c r="Z17" s="977">
        <v>3960.77</v>
      </c>
      <c r="AA17" s="1025">
        <f t="shared" si="1"/>
        <v>18068.759999999998</v>
      </c>
      <c r="AB17" s="1025">
        <f t="shared" si="3"/>
        <v>22029.53</v>
      </c>
      <c r="AC17" s="549" t="s">
        <v>167</v>
      </c>
      <c r="AD17" s="975"/>
      <c r="AE17" s="976"/>
      <c r="AF17" s="975"/>
      <c r="AG17" s="1083"/>
      <c r="AH17" s="975"/>
      <c r="AI17" s="977"/>
      <c r="AJ17" s="976"/>
      <c r="AK17" s="975"/>
      <c r="AL17" s="975"/>
      <c r="AM17" s="976"/>
      <c r="AN17" s="975"/>
      <c r="AO17" s="976"/>
      <c r="AP17" s="975"/>
    </row>
    <row r="18" spans="1:42" ht="15" customHeight="1" x14ac:dyDescent="0.25">
      <c r="A18" s="975" t="s">
        <v>1223</v>
      </c>
      <c r="B18" s="975" t="s">
        <v>847</v>
      </c>
      <c r="C18" s="976">
        <v>23</v>
      </c>
      <c r="D18" s="975" t="s">
        <v>17</v>
      </c>
      <c r="E18" s="975" t="s">
        <v>188</v>
      </c>
      <c r="F18" s="977">
        <v>17835.509999999998</v>
      </c>
      <c r="G18" s="977">
        <v>0</v>
      </c>
      <c r="H18" s="977">
        <v>0</v>
      </c>
      <c r="I18" s="977">
        <v>0</v>
      </c>
      <c r="J18" s="977">
        <v>0</v>
      </c>
      <c r="K18" s="977">
        <v>0</v>
      </c>
      <c r="L18" s="977">
        <v>0</v>
      </c>
      <c r="M18" s="977">
        <v>0</v>
      </c>
      <c r="N18" s="977">
        <v>0</v>
      </c>
      <c r="O18" s="977">
        <v>0</v>
      </c>
      <c r="P18" s="977">
        <v>0</v>
      </c>
      <c r="Q18" s="977">
        <v>0</v>
      </c>
      <c r="R18" s="977">
        <v>0</v>
      </c>
      <c r="S18" s="977">
        <v>0</v>
      </c>
      <c r="T18" s="977">
        <v>1080.99</v>
      </c>
      <c r="U18" s="977">
        <v>0</v>
      </c>
      <c r="V18" s="977">
        <v>0</v>
      </c>
      <c r="W18" s="977">
        <v>0</v>
      </c>
      <c r="X18" s="977">
        <f t="shared" si="2"/>
        <v>1080.99</v>
      </c>
      <c r="Y18" s="977">
        <f t="shared" si="0"/>
        <v>16754.519999999997</v>
      </c>
      <c r="Z18" s="977">
        <v>3240.68</v>
      </c>
      <c r="AA18" s="1025">
        <f t="shared" si="1"/>
        <v>13513.839999999997</v>
      </c>
      <c r="AB18" s="1025">
        <f t="shared" si="3"/>
        <v>16754.519999999997</v>
      </c>
      <c r="AC18" s="549" t="s">
        <v>167</v>
      </c>
      <c r="AD18" s="975"/>
      <c r="AE18" s="976"/>
      <c r="AF18" s="975"/>
      <c r="AG18" s="1083"/>
      <c r="AH18" s="975"/>
      <c r="AI18" s="977"/>
      <c r="AJ18" s="976"/>
      <c r="AK18" s="975"/>
      <c r="AL18" s="975"/>
      <c r="AM18" s="976"/>
      <c r="AN18" s="975"/>
      <c r="AO18" s="976"/>
      <c r="AP18" s="975"/>
    </row>
    <row r="19" spans="1:42" ht="15" customHeight="1" x14ac:dyDescent="0.25">
      <c r="A19" s="975" t="s">
        <v>1223</v>
      </c>
      <c r="B19" s="975" t="s">
        <v>847</v>
      </c>
      <c r="C19" s="976">
        <v>24</v>
      </c>
      <c r="D19" s="975" t="s">
        <v>832</v>
      </c>
      <c r="E19" s="975" t="s">
        <v>189</v>
      </c>
      <c r="F19" s="977">
        <v>15267.32</v>
      </c>
      <c r="G19" s="977">
        <v>0</v>
      </c>
      <c r="H19" s="977">
        <v>0</v>
      </c>
      <c r="I19" s="977">
        <v>0</v>
      </c>
      <c r="J19" s="977">
        <v>0</v>
      </c>
      <c r="K19" s="977">
        <v>0</v>
      </c>
      <c r="L19" s="977">
        <v>0</v>
      </c>
      <c r="M19" s="977">
        <v>0</v>
      </c>
      <c r="N19" s="977">
        <v>0</v>
      </c>
      <c r="O19" s="977">
        <v>0</v>
      </c>
      <c r="P19" s="977">
        <v>0</v>
      </c>
      <c r="Q19" s="977">
        <v>0</v>
      </c>
      <c r="R19" s="977">
        <v>0</v>
      </c>
      <c r="S19" s="977">
        <v>0</v>
      </c>
      <c r="T19" s="977">
        <v>2290.48</v>
      </c>
      <c r="U19" s="977">
        <v>0</v>
      </c>
      <c r="V19" s="977">
        <v>0</v>
      </c>
      <c r="W19" s="977">
        <v>0</v>
      </c>
      <c r="X19" s="977">
        <f t="shared" si="2"/>
        <v>2290.48</v>
      </c>
      <c r="Y19" s="977">
        <f t="shared" si="0"/>
        <v>12976.84</v>
      </c>
      <c r="Z19" s="977">
        <v>2800.33</v>
      </c>
      <c r="AA19" s="1025">
        <f t="shared" si="1"/>
        <v>10176.51</v>
      </c>
      <c r="AB19" s="1025">
        <f t="shared" si="3"/>
        <v>12976.84</v>
      </c>
      <c r="AC19" s="549" t="s">
        <v>167</v>
      </c>
      <c r="AD19" s="975"/>
      <c r="AE19" s="976"/>
      <c r="AF19" s="975"/>
      <c r="AG19" s="1083"/>
      <c r="AH19" s="975"/>
      <c r="AI19" s="977"/>
      <c r="AJ19" s="976"/>
      <c r="AK19" s="975"/>
      <c r="AL19" s="975"/>
      <c r="AM19" s="976"/>
      <c r="AN19" s="975"/>
      <c r="AO19" s="976"/>
      <c r="AP19" s="975"/>
    </row>
    <row r="20" spans="1:42" ht="15" customHeight="1" x14ac:dyDescent="0.25">
      <c r="A20" s="975" t="s">
        <v>1223</v>
      </c>
      <c r="B20" s="975" t="s">
        <v>847</v>
      </c>
      <c r="C20" s="976">
        <v>25</v>
      </c>
      <c r="D20" s="975" t="s">
        <v>18</v>
      </c>
      <c r="E20" s="975" t="s">
        <v>190</v>
      </c>
      <c r="F20" s="977">
        <v>27797</v>
      </c>
      <c r="G20" s="977">
        <v>0</v>
      </c>
      <c r="H20" s="977">
        <v>0</v>
      </c>
      <c r="I20" s="977">
        <v>0</v>
      </c>
      <c r="J20" s="977">
        <v>0</v>
      </c>
      <c r="K20" s="977">
        <v>0</v>
      </c>
      <c r="L20" s="977">
        <v>3729.96</v>
      </c>
      <c r="M20" s="977">
        <v>0</v>
      </c>
      <c r="N20" s="977">
        <v>0</v>
      </c>
      <c r="O20" s="977">
        <v>0</v>
      </c>
      <c r="P20" s="977">
        <v>0</v>
      </c>
      <c r="Q20" s="977">
        <v>0</v>
      </c>
      <c r="R20" s="977">
        <v>0</v>
      </c>
      <c r="S20" s="977">
        <v>0</v>
      </c>
      <c r="T20" s="977">
        <v>0</v>
      </c>
      <c r="U20" s="977">
        <v>0</v>
      </c>
      <c r="V20" s="977">
        <v>0</v>
      </c>
      <c r="W20" s="977">
        <v>0</v>
      </c>
      <c r="X20" s="977">
        <f t="shared" si="2"/>
        <v>3729.96</v>
      </c>
      <c r="Y20" s="977">
        <f t="shared" si="0"/>
        <v>24067.040000000001</v>
      </c>
      <c r="Z20" s="977">
        <v>4551.57</v>
      </c>
      <c r="AA20" s="1025">
        <f t="shared" si="1"/>
        <v>19515.47</v>
      </c>
      <c r="AB20" s="1025">
        <f t="shared" si="3"/>
        <v>24067.040000000001</v>
      </c>
      <c r="AC20" s="549" t="s">
        <v>167</v>
      </c>
      <c r="AD20" s="975"/>
      <c r="AE20" s="976"/>
      <c r="AF20" s="975"/>
      <c r="AG20" s="1083"/>
      <c r="AH20" s="975"/>
      <c r="AI20" s="977"/>
      <c r="AJ20" s="976"/>
      <c r="AK20" s="975"/>
      <c r="AL20" s="975"/>
      <c r="AM20" s="976"/>
      <c r="AN20" s="975"/>
      <c r="AO20" s="976"/>
      <c r="AP20" s="975"/>
    </row>
    <row r="21" spans="1:42" ht="15" customHeight="1" x14ac:dyDescent="0.25">
      <c r="A21" s="975" t="s">
        <v>1223</v>
      </c>
      <c r="B21" s="975" t="s">
        <v>847</v>
      </c>
      <c r="C21" s="976">
        <v>26</v>
      </c>
      <c r="D21" s="975" t="s">
        <v>19</v>
      </c>
      <c r="E21" s="975" t="s">
        <v>191</v>
      </c>
      <c r="F21" s="977">
        <v>18894.23</v>
      </c>
      <c r="G21" s="977">
        <v>0</v>
      </c>
      <c r="H21" s="977">
        <v>0</v>
      </c>
      <c r="I21" s="977">
        <v>0</v>
      </c>
      <c r="J21" s="977">
        <v>0</v>
      </c>
      <c r="K21" s="977">
        <v>0</v>
      </c>
      <c r="L21" s="977">
        <v>1986.5</v>
      </c>
      <c r="M21" s="977">
        <v>0</v>
      </c>
      <c r="N21" s="977">
        <v>0</v>
      </c>
      <c r="O21" s="977">
        <v>0</v>
      </c>
      <c r="P21" s="977">
        <v>0</v>
      </c>
      <c r="Q21" s="977">
        <v>0</v>
      </c>
      <c r="R21" s="977">
        <v>0</v>
      </c>
      <c r="S21" s="977">
        <v>0</v>
      </c>
      <c r="T21" s="977">
        <v>0</v>
      </c>
      <c r="U21" s="977">
        <v>0</v>
      </c>
      <c r="V21" s="977">
        <v>0</v>
      </c>
      <c r="W21" s="977">
        <v>0</v>
      </c>
      <c r="X21" s="977">
        <f t="shared" si="2"/>
        <v>1986.5</v>
      </c>
      <c r="Y21" s="977">
        <f t="shared" si="0"/>
        <v>16907.73</v>
      </c>
      <c r="Z21" s="977">
        <v>3393.89</v>
      </c>
      <c r="AA21" s="1025">
        <f t="shared" si="1"/>
        <v>13513.84</v>
      </c>
      <c r="AB21" s="1025">
        <f t="shared" si="3"/>
        <v>16907.73</v>
      </c>
      <c r="AC21" s="549" t="s">
        <v>167</v>
      </c>
      <c r="AD21" s="975"/>
      <c r="AE21" s="976"/>
      <c r="AF21" s="975"/>
      <c r="AG21" s="1083"/>
      <c r="AH21" s="975"/>
      <c r="AI21" s="977"/>
      <c r="AJ21" s="976"/>
      <c r="AK21" s="975"/>
      <c r="AL21" s="975"/>
      <c r="AM21" s="976"/>
      <c r="AN21" s="975"/>
      <c r="AO21" s="976"/>
      <c r="AP21" s="975"/>
    </row>
    <row r="22" spans="1:42" ht="15" customHeight="1" x14ac:dyDescent="0.25">
      <c r="A22" s="975" t="s">
        <v>1223</v>
      </c>
      <c r="B22" s="975" t="s">
        <v>847</v>
      </c>
      <c r="C22" s="976">
        <v>27</v>
      </c>
      <c r="D22" s="975" t="s">
        <v>20</v>
      </c>
      <c r="E22" s="975" t="s">
        <v>192</v>
      </c>
      <c r="F22" s="977">
        <v>19518.75</v>
      </c>
      <c r="G22" s="977">
        <v>0</v>
      </c>
      <c r="H22" s="977">
        <v>0</v>
      </c>
      <c r="I22" s="977">
        <v>0</v>
      </c>
      <c r="J22" s="977">
        <v>0</v>
      </c>
      <c r="K22" s="977">
        <v>0</v>
      </c>
      <c r="L22" s="977">
        <v>0</v>
      </c>
      <c r="M22" s="977">
        <v>0</v>
      </c>
      <c r="N22" s="977">
        <v>0</v>
      </c>
      <c r="O22" s="977">
        <v>0</v>
      </c>
      <c r="P22" s="977">
        <v>0</v>
      </c>
      <c r="Q22" s="977">
        <v>840.26</v>
      </c>
      <c r="R22" s="977">
        <v>144.03</v>
      </c>
      <c r="S22" s="977">
        <v>0</v>
      </c>
      <c r="T22" s="977">
        <v>1892.24</v>
      </c>
      <c r="U22" s="977">
        <v>0</v>
      </c>
      <c r="V22" s="977">
        <v>0</v>
      </c>
      <c r="W22" s="977">
        <v>0</v>
      </c>
      <c r="X22" s="977">
        <f t="shared" si="2"/>
        <v>2876.5299999999997</v>
      </c>
      <c r="Y22" s="977">
        <f t="shared" si="0"/>
        <v>16642.22</v>
      </c>
      <c r="Z22" s="977">
        <v>3128.38</v>
      </c>
      <c r="AA22" s="1025">
        <f t="shared" si="1"/>
        <v>13513.84</v>
      </c>
      <c r="AB22" s="1025">
        <f t="shared" si="3"/>
        <v>16642.22</v>
      </c>
      <c r="AC22" s="549" t="s">
        <v>167</v>
      </c>
      <c r="AD22" s="975"/>
      <c r="AE22" s="976"/>
      <c r="AF22" s="975"/>
      <c r="AG22" s="1083"/>
      <c r="AH22" s="975"/>
      <c r="AI22" s="977"/>
      <c r="AJ22" s="976"/>
      <c r="AK22" s="975"/>
      <c r="AL22" s="975"/>
      <c r="AM22" s="976"/>
      <c r="AN22" s="975"/>
      <c r="AO22" s="976"/>
      <c r="AP22" s="975"/>
    </row>
    <row r="23" spans="1:42" s="333" customFormat="1" ht="15" customHeight="1" x14ac:dyDescent="0.25">
      <c r="A23" s="1095" t="s">
        <v>1223</v>
      </c>
      <c r="B23" s="1095" t="s">
        <v>847</v>
      </c>
      <c r="C23" s="1096">
        <v>28</v>
      </c>
      <c r="D23" s="1095" t="s">
        <v>21</v>
      </c>
      <c r="E23" s="1095" t="s">
        <v>193</v>
      </c>
      <c r="F23" s="1097">
        <v>20937.849999999999</v>
      </c>
      <c r="G23" s="1097">
        <v>0</v>
      </c>
      <c r="H23" s="1097">
        <v>338.98</v>
      </c>
      <c r="I23" s="1097">
        <v>0</v>
      </c>
      <c r="J23" s="1097">
        <v>76.44</v>
      </c>
      <c r="K23" s="1097">
        <v>0</v>
      </c>
      <c r="L23" s="1097">
        <v>0</v>
      </c>
      <c r="M23" s="1097">
        <v>0</v>
      </c>
      <c r="N23" s="1097">
        <v>0</v>
      </c>
      <c r="O23" s="1097">
        <v>0</v>
      </c>
      <c r="P23" s="1097">
        <v>0</v>
      </c>
      <c r="Q23" s="1097">
        <v>0</v>
      </c>
      <c r="R23" s="1097">
        <v>0</v>
      </c>
      <c r="S23" s="1097">
        <v>0</v>
      </c>
      <c r="T23" s="1097">
        <v>1622.57</v>
      </c>
      <c r="U23" s="977">
        <v>0</v>
      </c>
      <c r="V23" s="977">
        <v>0</v>
      </c>
      <c r="W23" s="1097">
        <v>0</v>
      </c>
      <c r="X23" s="1097">
        <f t="shared" si="2"/>
        <v>2037.99</v>
      </c>
      <c r="Y23" s="1097">
        <f t="shared" si="0"/>
        <v>18899.859999999997</v>
      </c>
      <c r="Z23" s="1097">
        <v>3632.65</v>
      </c>
      <c r="AA23" s="1098">
        <f t="shared" si="1"/>
        <v>15267.209999999997</v>
      </c>
      <c r="AB23" s="1098">
        <f t="shared" si="3"/>
        <v>18899.859999999997</v>
      </c>
      <c r="AC23" s="347" t="s">
        <v>167</v>
      </c>
      <c r="AD23" s="1095"/>
      <c r="AE23" s="1096"/>
      <c r="AF23" s="1095"/>
      <c r="AG23" s="1099"/>
      <c r="AH23" s="1095"/>
      <c r="AI23" s="1097"/>
      <c r="AJ23" s="1096"/>
      <c r="AK23" s="1095"/>
      <c r="AL23" s="1095"/>
      <c r="AM23" s="1096"/>
      <c r="AN23" s="1095"/>
      <c r="AO23" s="1096"/>
      <c r="AP23" s="1095"/>
    </row>
    <row r="24" spans="1:42" ht="15" customHeight="1" x14ac:dyDescent="0.25">
      <c r="A24" s="975" t="s">
        <v>1223</v>
      </c>
      <c r="B24" s="975" t="s">
        <v>847</v>
      </c>
      <c r="C24" s="976">
        <v>30</v>
      </c>
      <c r="D24" s="975" t="s">
        <v>22</v>
      </c>
      <c r="E24" s="975" t="s">
        <v>194</v>
      </c>
      <c r="F24" s="977">
        <v>23973.05</v>
      </c>
      <c r="G24" s="977">
        <v>0</v>
      </c>
      <c r="H24" s="977">
        <v>0</v>
      </c>
      <c r="I24" s="977">
        <v>0</v>
      </c>
      <c r="J24" s="977">
        <v>0</v>
      </c>
      <c r="K24" s="977">
        <v>0</v>
      </c>
      <c r="L24" s="977">
        <v>0</v>
      </c>
      <c r="M24" s="977">
        <v>0</v>
      </c>
      <c r="N24" s="977">
        <v>0</v>
      </c>
      <c r="O24" s="977">
        <v>0</v>
      </c>
      <c r="P24" s="977">
        <v>0</v>
      </c>
      <c r="Q24" s="977">
        <v>0</v>
      </c>
      <c r="R24" s="977">
        <v>0</v>
      </c>
      <c r="S24" s="977">
        <v>172.2</v>
      </c>
      <c r="T24" s="977">
        <v>710.38</v>
      </c>
      <c r="U24" s="977">
        <v>0</v>
      </c>
      <c r="V24" s="977">
        <v>0</v>
      </c>
      <c r="W24" s="977">
        <v>0</v>
      </c>
      <c r="X24" s="977">
        <f t="shared" si="2"/>
        <v>882.57999999999993</v>
      </c>
      <c r="Y24" s="977">
        <f t="shared" si="0"/>
        <v>23090.47</v>
      </c>
      <c r="Z24" s="977">
        <v>4602.07</v>
      </c>
      <c r="AA24" s="1025">
        <f t="shared" si="1"/>
        <v>18488.400000000001</v>
      </c>
      <c r="AB24" s="1025">
        <f t="shared" si="3"/>
        <v>23090.47</v>
      </c>
      <c r="AC24" s="549" t="s">
        <v>167</v>
      </c>
      <c r="AD24" s="975"/>
      <c r="AE24" s="976"/>
      <c r="AF24" s="975"/>
      <c r="AG24" s="1083"/>
      <c r="AH24" s="975"/>
      <c r="AI24" s="977"/>
      <c r="AJ24" s="976"/>
      <c r="AK24" s="975"/>
      <c r="AL24" s="975"/>
      <c r="AM24" s="976"/>
      <c r="AN24" s="975"/>
      <c r="AO24" s="976"/>
      <c r="AP24" s="975"/>
    </row>
    <row r="25" spans="1:42" ht="15" customHeight="1" x14ac:dyDescent="0.25">
      <c r="A25" s="975" t="s">
        <v>1223</v>
      </c>
      <c r="B25" s="975" t="s">
        <v>847</v>
      </c>
      <c r="C25" s="976">
        <v>31</v>
      </c>
      <c r="D25" s="975" t="s">
        <v>23</v>
      </c>
      <c r="E25" s="975" t="s">
        <v>195</v>
      </c>
      <c r="F25" s="977">
        <v>2137.02</v>
      </c>
      <c r="G25" s="977">
        <v>0</v>
      </c>
      <c r="H25" s="977">
        <v>0</v>
      </c>
      <c r="I25" s="977">
        <v>0</v>
      </c>
      <c r="J25" s="977">
        <v>0</v>
      </c>
      <c r="K25" s="977">
        <v>0</v>
      </c>
      <c r="L25" s="977">
        <v>0</v>
      </c>
      <c r="M25" s="977">
        <v>0</v>
      </c>
      <c r="N25" s="977">
        <v>0</v>
      </c>
      <c r="O25" s="977">
        <v>0</v>
      </c>
      <c r="P25" s="977">
        <v>0</v>
      </c>
      <c r="Q25" s="977">
        <v>0</v>
      </c>
      <c r="R25" s="977">
        <v>0</v>
      </c>
      <c r="S25" s="977">
        <v>0</v>
      </c>
      <c r="T25" s="977">
        <v>0</v>
      </c>
      <c r="U25" s="977">
        <v>0</v>
      </c>
      <c r="V25" s="977">
        <v>0</v>
      </c>
      <c r="W25" s="977">
        <v>0</v>
      </c>
      <c r="X25" s="977">
        <f t="shared" si="2"/>
        <v>0</v>
      </c>
      <c r="Y25" s="977">
        <f t="shared" si="0"/>
        <v>2137.02</v>
      </c>
      <c r="Z25" s="977">
        <v>2137.02</v>
      </c>
      <c r="AA25" s="1025">
        <f t="shared" si="1"/>
        <v>0</v>
      </c>
      <c r="AB25" s="1025">
        <f t="shared" si="3"/>
        <v>2137.02</v>
      </c>
      <c r="AC25" s="549" t="s">
        <v>167</v>
      </c>
      <c r="AD25" s="975"/>
      <c r="AE25" s="976"/>
      <c r="AF25" s="975"/>
      <c r="AG25" s="1083"/>
      <c r="AH25" s="975"/>
      <c r="AI25" s="977"/>
      <c r="AJ25" s="976"/>
      <c r="AK25" s="975"/>
      <c r="AL25" s="975"/>
      <c r="AM25" s="976"/>
      <c r="AN25" s="975"/>
      <c r="AO25" s="976"/>
      <c r="AP25" s="975"/>
    </row>
    <row r="26" spans="1:42" ht="15" customHeight="1" x14ac:dyDescent="0.25">
      <c r="A26" s="975" t="s">
        <v>1223</v>
      </c>
      <c r="B26" s="975" t="s">
        <v>847</v>
      </c>
      <c r="C26" s="976">
        <v>33</v>
      </c>
      <c r="D26" s="975" t="s">
        <v>24</v>
      </c>
      <c r="E26" s="975" t="s">
        <v>196</v>
      </c>
      <c r="F26" s="977">
        <v>29643.86</v>
      </c>
      <c r="G26" s="977">
        <v>0</v>
      </c>
      <c r="H26" s="977">
        <v>0</v>
      </c>
      <c r="I26" s="977">
        <v>0</v>
      </c>
      <c r="J26" s="977">
        <v>0</v>
      </c>
      <c r="K26" s="977">
        <v>0</v>
      </c>
      <c r="L26" s="977">
        <v>3019.75</v>
      </c>
      <c r="M26" s="977">
        <v>0</v>
      </c>
      <c r="N26" s="977">
        <v>0</v>
      </c>
      <c r="O26" s="977">
        <v>0</v>
      </c>
      <c r="P26" s="977">
        <v>0</v>
      </c>
      <c r="Q26" s="977">
        <v>0</v>
      </c>
      <c r="R26" s="977">
        <v>0</v>
      </c>
      <c r="S26" s="977">
        <v>0</v>
      </c>
      <c r="T26" s="977">
        <v>0</v>
      </c>
      <c r="U26" s="977">
        <v>0</v>
      </c>
      <c r="V26" s="977">
        <v>0</v>
      </c>
      <c r="W26" s="977">
        <v>0</v>
      </c>
      <c r="X26" s="977">
        <f t="shared" si="2"/>
        <v>3019.75</v>
      </c>
      <c r="Y26" s="977">
        <f t="shared" si="0"/>
        <v>26624.11</v>
      </c>
      <c r="Z26" s="977">
        <v>4001.18</v>
      </c>
      <c r="AA26" s="1025">
        <f t="shared" si="1"/>
        <v>22622.93</v>
      </c>
      <c r="AB26" s="1025">
        <f t="shared" si="3"/>
        <v>26624.11</v>
      </c>
      <c r="AC26" s="549" t="s">
        <v>167</v>
      </c>
      <c r="AD26" s="975"/>
      <c r="AE26" s="976"/>
      <c r="AF26" s="975"/>
      <c r="AG26" s="1083"/>
      <c r="AH26" s="975"/>
      <c r="AI26" s="977"/>
      <c r="AJ26" s="976"/>
      <c r="AK26" s="975"/>
      <c r="AL26" s="975"/>
      <c r="AM26" s="976"/>
      <c r="AN26" s="975"/>
      <c r="AO26" s="976"/>
      <c r="AP26" s="975"/>
    </row>
    <row r="27" spans="1:42" ht="15" customHeight="1" x14ac:dyDescent="0.25">
      <c r="A27" s="975" t="s">
        <v>1223</v>
      </c>
      <c r="B27" s="975" t="s">
        <v>847</v>
      </c>
      <c r="C27" s="976">
        <v>34</v>
      </c>
      <c r="D27" s="975" t="s">
        <v>25</v>
      </c>
      <c r="E27" s="975" t="s">
        <v>197</v>
      </c>
      <c r="F27" s="977">
        <v>14671.77</v>
      </c>
      <c r="G27" s="977">
        <v>0</v>
      </c>
      <c r="H27" s="977">
        <v>0</v>
      </c>
      <c r="I27" s="977">
        <v>0</v>
      </c>
      <c r="J27" s="977">
        <v>0</v>
      </c>
      <c r="K27" s="977">
        <v>0</v>
      </c>
      <c r="L27" s="977">
        <v>1133.58</v>
      </c>
      <c r="M27" s="977">
        <v>0</v>
      </c>
      <c r="N27" s="977">
        <v>0</v>
      </c>
      <c r="O27" s="977">
        <v>0</v>
      </c>
      <c r="P27" s="977">
        <v>0</v>
      </c>
      <c r="Q27" s="977">
        <v>0</v>
      </c>
      <c r="R27" s="977">
        <v>0</v>
      </c>
      <c r="S27" s="977">
        <v>0</v>
      </c>
      <c r="T27" s="977">
        <v>0</v>
      </c>
      <c r="U27" s="977">
        <v>0</v>
      </c>
      <c r="V27" s="977">
        <v>0</v>
      </c>
      <c r="W27" s="977">
        <v>0</v>
      </c>
      <c r="X27" s="977">
        <f t="shared" si="2"/>
        <v>1133.58</v>
      </c>
      <c r="Y27" s="977">
        <f t="shared" si="0"/>
        <v>13538.19</v>
      </c>
      <c r="Z27" s="977">
        <v>2852.86</v>
      </c>
      <c r="AA27" s="1025">
        <f t="shared" si="1"/>
        <v>10685.33</v>
      </c>
      <c r="AB27" s="1025">
        <f t="shared" si="3"/>
        <v>13538.19</v>
      </c>
      <c r="AC27" s="549" t="s">
        <v>167</v>
      </c>
      <c r="AD27" s="975"/>
      <c r="AE27" s="976"/>
      <c r="AF27" s="975"/>
      <c r="AG27" s="1083"/>
      <c r="AH27" s="975"/>
      <c r="AI27" s="977"/>
      <c r="AJ27" s="976"/>
      <c r="AK27" s="975"/>
      <c r="AL27" s="975"/>
      <c r="AM27" s="976"/>
      <c r="AN27" s="975"/>
      <c r="AO27" s="976"/>
      <c r="AP27" s="975"/>
    </row>
    <row r="28" spans="1:42" ht="15" customHeight="1" x14ac:dyDescent="0.25">
      <c r="A28" s="975" t="s">
        <v>1223</v>
      </c>
      <c r="B28" s="975" t="s">
        <v>847</v>
      </c>
      <c r="C28" s="976">
        <v>35</v>
      </c>
      <c r="D28" s="975" t="s">
        <v>26</v>
      </c>
      <c r="E28" s="975" t="s">
        <v>198</v>
      </c>
      <c r="F28" s="977">
        <v>24452.7</v>
      </c>
      <c r="G28" s="977">
        <v>0</v>
      </c>
      <c r="H28" s="977">
        <v>0</v>
      </c>
      <c r="I28" s="977">
        <v>0</v>
      </c>
      <c r="J28" s="977">
        <v>0</v>
      </c>
      <c r="K28" s="977">
        <v>0</v>
      </c>
      <c r="L28" s="977">
        <v>0</v>
      </c>
      <c r="M28" s="977">
        <v>0</v>
      </c>
      <c r="N28" s="977">
        <v>0</v>
      </c>
      <c r="O28" s="977">
        <v>0</v>
      </c>
      <c r="P28" s="977">
        <v>0</v>
      </c>
      <c r="Q28" s="977">
        <v>0</v>
      </c>
      <c r="R28" s="977">
        <v>0</v>
      </c>
      <c r="S28" s="977">
        <v>361.24</v>
      </c>
      <c r="T28" s="977">
        <v>1490.28</v>
      </c>
      <c r="U28" s="977">
        <v>0</v>
      </c>
      <c r="V28" s="977">
        <v>0</v>
      </c>
      <c r="W28" s="977">
        <v>0</v>
      </c>
      <c r="X28" s="977">
        <f t="shared" si="2"/>
        <v>1851.52</v>
      </c>
      <c r="Y28" s="977">
        <f t="shared" si="0"/>
        <v>22601.18</v>
      </c>
      <c r="Z28" s="977">
        <v>4345.1400000000003</v>
      </c>
      <c r="AA28" s="1025">
        <f t="shared" si="1"/>
        <v>18256.04</v>
      </c>
      <c r="AB28" s="1025">
        <f t="shared" si="3"/>
        <v>22601.18</v>
      </c>
      <c r="AC28" s="549" t="s">
        <v>167</v>
      </c>
      <c r="AD28" s="975"/>
      <c r="AE28" s="976"/>
      <c r="AF28" s="975"/>
      <c r="AG28" s="1083"/>
      <c r="AH28" s="975"/>
      <c r="AI28" s="977"/>
      <c r="AJ28" s="976"/>
      <c r="AK28" s="975"/>
      <c r="AL28" s="975"/>
      <c r="AM28" s="976"/>
      <c r="AN28" s="975"/>
      <c r="AO28" s="976"/>
      <c r="AP28" s="975"/>
    </row>
    <row r="29" spans="1:42" ht="15" customHeight="1" x14ac:dyDescent="0.25">
      <c r="A29" s="975" t="s">
        <v>1223</v>
      </c>
      <c r="B29" s="975" t="s">
        <v>847</v>
      </c>
      <c r="C29" s="976">
        <v>37</v>
      </c>
      <c r="D29" s="975" t="s">
        <v>27</v>
      </c>
      <c r="E29" s="975" t="s">
        <v>199</v>
      </c>
      <c r="F29" s="977">
        <v>23834.33</v>
      </c>
      <c r="G29" s="977">
        <v>0</v>
      </c>
      <c r="H29" s="977">
        <v>0</v>
      </c>
      <c r="I29" s="977">
        <v>0</v>
      </c>
      <c r="J29" s="977">
        <v>0</v>
      </c>
      <c r="K29" s="977">
        <v>0</v>
      </c>
      <c r="L29" s="977">
        <v>0</v>
      </c>
      <c r="M29" s="977">
        <v>0</v>
      </c>
      <c r="N29" s="977">
        <v>0</v>
      </c>
      <c r="O29" s="977">
        <v>0</v>
      </c>
      <c r="P29" s="977">
        <v>0</v>
      </c>
      <c r="Q29" s="977">
        <v>0</v>
      </c>
      <c r="R29" s="977">
        <v>0</v>
      </c>
      <c r="S29" s="977">
        <v>354.48</v>
      </c>
      <c r="T29" s="977">
        <v>1884.42</v>
      </c>
      <c r="U29" s="977">
        <v>0</v>
      </c>
      <c r="V29" s="977">
        <v>0</v>
      </c>
      <c r="W29" s="977">
        <v>0</v>
      </c>
      <c r="X29" s="977">
        <f t="shared" si="2"/>
        <v>2238.9</v>
      </c>
      <c r="Y29" s="977">
        <f t="shared" si="0"/>
        <v>21595.43</v>
      </c>
      <c r="Z29" s="977">
        <v>4347.97</v>
      </c>
      <c r="AA29" s="1025">
        <f t="shared" si="1"/>
        <v>17247.46</v>
      </c>
      <c r="AB29" s="1025">
        <f t="shared" si="3"/>
        <v>21595.43</v>
      </c>
      <c r="AC29" s="549" t="s">
        <v>167</v>
      </c>
      <c r="AD29" s="975"/>
      <c r="AE29" s="976"/>
      <c r="AF29" s="975"/>
      <c r="AG29" s="1083"/>
      <c r="AH29" s="975"/>
      <c r="AI29" s="977"/>
      <c r="AJ29" s="976"/>
      <c r="AK29" s="975"/>
      <c r="AL29" s="975"/>
      <c r="AM29" s="976"/>
      <c r="AN29" s="975"/>
      <c r="AO29" s="976"/>
      <c r="AP29" s="975"/>
    </row>
    <row r="30" spans="1:42" ht="15" customHeight="1" x14ac:dyDescent="0.25">
      <c r="A30" s="975" t="s">
        <v>1223</v>
      </c>
      <c r="B30" s="975" t="s">
        <v>847</v>
      </c>
      <c r="C30" s="976">
        <v>38</v>
      </c>
      <c r="D30" s="975" t="s">
        <v>28</v>
      </c>
      <c r="E30" s="975" t="s">
        <v>200</v>
      </c>
      <c r="F30" s="977">
        <v>24576.9</v>
      </c>
      <c r="G30" s="977">
        <v>0</v>
      </c>
      <c r="H30" s="977">
        <v>0</v>
      </c>
      <c r="I30" s="977">
        <v>0</v>
      </c>
      <c r="J30" s="977">
        <v>0</v>
      </c>
      <c r="K30" s="977">
        <v>0</v>
      </c>
      <c r="L30" s="977">
        <v>0</v>
      </c>
      <c r="M30" s="977">
        <v>0</v>
      </c>
      <c r="N30" s="977">
        <v>0</v>
      </c>
      <c r="O30" s="977">
        <v>0</v>
      </c>
      <c r="P30" s="977">
        <v>0</v>
      </c>
      <c r="Q30" s="977">
        <v>0</v>
      </c>
      <c r="R30" s="977">
        <v>0</v>
      </c>
      <c r="S30" s="977">
        <v>60.24</v>
      </c>
      <c r="T30" s="977">
        <v>1461.1</v>
      </c>
      <c r="U30" s="977">
        <v>0</v>
      </c>
      <c r="V30" s="977">
        <v>0</v>
      </c>
      <c r="W30" s="977">
        <v>0</v>
      </c>
      <c r="X30" s="977">
        <f t="shared" si="2"/>
        <v>1521.34</v>
      </c>
      <c r="Y30" s="977">
        <f t="shared" si="0"/>
        <v>23055.56</v>
      </c>
      <c r="Z30" s="977">
        <v>4567.16</v>
      </c>
      <c r="AA30" s="1025">
        <f t="shared" si="1"/>
        <v>18488.400000000001</v>
      </c>
      <c r="AB30" s="1025">
        <f t="shared" si="3"/>
        <v>23055.56</v>
      </c>
      <c r="AC30" s="549" t="s">
        <v>167</v>
      </c>
      <c r="AD30" s="975"/>
      <c r="AE30" s="976"/>
      <c r="AF30" s="975"/>
      <c r="AG30" s="1083"/>
      <c r="AH30" s="975"/>
      <c r="AI30" s="977"/>
      <c r="AJ30" s="976"/>
      <c r="AK30" s="975"/>
      <c r="AL30" s="975"/>
      <c r="AM30" s="976"/>
      <c r="AN30" s="975"/>
      <c r="AO30" s="976"/>
      <c r="AP30" s="975"/>
    </row>
    <row r="31" spans="1:42" ht="15" customHeight="1" x14ac:dyDescent="0.25">
      <c r="A31" s="975" t="s">
        <v>1223</v>
      </c>
      <c r="B31" s="975" t="s">
        <v>847</v>
      </c>
      <c r="C31" s="976">
        <v>39</v>
      </c>
      <c r="D31" s="975" t="s">
        <v>29</v>
      </c>
      <c r="E31" s="975" t="s">
        <v>201</v>
      </c>
      <c r="F31" s="977">
        <v>12537.18</v>
      </c>
      <c r="G31" s="977">
        <v>0</v>
      </c>
      <c r="H31" s="977">
        <v>0</v>
      </c>
      <c r="I31" s="977">
        <v>0</v>
      </c>
      <c r="J31" s="977">
        <v>0</v>
      </c>
      <c r="K31" s="977">
        <v>0</v>
      </c>
      <c r="L31" s="977">
        <v>0</v>
      </c>
      <c r="M31" s="977">
        <v>0</v>
      </c>
      <c r="N31" s="977">
        <v>0</v>
      </c>
      <c r="O31" s="977">
        <v>0</v>
      </c>
      <c r="P31" s="977">
        <v>0</v>
      </c>
      <c r="Q31" s="977">
        <v>0</v>
      </c>
      <c r="R31" s="977">
        <v>0</v>
      </c>
      <c r="S31" s="977">
        <v>0</v>
      </c>
      <c r="T31" s="977">
        <v>0</v>
      </c>
      <c r="U31" s="977">
        <v>0</v>
      </c>
      <c r="V31" s="977">
        <v>0</v>
      </c>
      <c r="W31" s="977">
        <v>0</v>
      </c>
      <c r="X31" s="977">
        <f t="shared" si="2"/>
        <v>0</v>
      </c>
      <c r="Y31" s="977">
        <f t="shared" si="0"/>
        <v>12537.18</v>
      </c>
      <c r="Z31" s="977">
        <v>2430.5300000000002</v>
      </c>
      <c r="AA31" s="1025">
        <f t="shared" si="1"/>
        <v>10106.65</v>
      </c>
      <c r="AB31" s="1025">
        <f t="shared" si="3"/>
        <v>12537.18</v>
      </c>
      <c r="AC31" s="549" t="s">
        <v>167</v>
      </c>
      <c r="AD31" s="975"/>
      <c r="AE31" s="976"/>
      <c r="AF31" s="975"/>
      <c r="AG31" s="1083"/>
      <c r="AH31" s="975"/>
      <c r="AI31" s="977"/>
      <c r="AJ31" s="976"/>
      <c r="AK31" s="975"/>
      <c r="AL31" s="975"/>
      <c r="AM31" s="976"/>
      <c r="AN31" s="975"/>
      <c r="AO31" s="976"/>
      <c r="AP31" s="975"/>
    </row>
    <row r="32" spans="1:42" ht="15" customHeight="1" x14ac:dyDescent="0.25">
      <c r="A32" s="975" t="s">
        <v>1223</v>
      </c>
      <c r="B32" s="975" t="s">
        <v>847</v>
      </c>
      <c r="C32" s="976">
        <v>40</v>
      </c>
      <c r="D32" s="975" t="s">
        <v>30</v>
      </c>
      <c r="E32" s="975" t="s">
        <v>202</v>
      </c>
      <c r="F32" s="977">
        <v>21871.16</v>
      </c>
      <c r="G32" s="977">
        <v>0</v>
      </c>
      <c r="H32" s="977">
        <v>0</v>
      </c>
      <c r="I32" s="977">
        <v>0</v>
      </c>
      <c r="J32" s="977">
        <v>0</v>
      </c>
      <c r="K32" s="977">
        <v>0</v>
      </c>
      <c r="L32" s="977">
        <v>0</v>
      </c>
      <c r="M32" s="977">
        <v>0</v>
      </c>
      <c r="N32" s="977">
        <v>0</v>
      </c>
      <c r="O32" s="977">
        <v>0</v>
      </c>
      <c r="P32" s="977">
        <v>0</v>
      </c>
      <c r="Q32" s="977">
        <v>0</v>
      </c>
      <c r="R32" s="977">
        <v>0</v>
      </c>
      <c r="S32" s="977">
        <v>0</v>
      </c>
      <c r="T32" s="977">
        <v>0</v>
      </c>
      <c r="U32" s="977">
        <v>0</v>
      </c>
      <c r="V32" s="977">
        <v>0</v>
      </c>
      <c r="W32" s="977">
        <v>0</v>
      </c>
      <c r="X32" s="977">
        <f t="shared" si="2"/>
        <v>0</v>
      </c>
      <c r="Y32" s="977">
        <f t="shared" si="0"/>
        <v>21871.16</v>
      </c>
      <c r="Z32" s="977">
        <v>3498.37</v>
      </c>
      <c r="AA32" s="1025">
        <f t="shared" si="1"/>
        <v>18372.79</v>
      </c>
      <c r="AB32" s="1025">
        <f t="shared" si="3"/>
        <v>21871.16</v>
      </c>
      <c r="AC32" s="549" t="s">
        <v>167</v>
      </c>
      <c r="AD32" s="975"/>
      <c r="AE32" s="976"/>
      <c r="AF32" s="975"/>
      <c r="AG32" s="1083"/>
      <c r="AH32" s="975"/>
      <c r="AI32" s="977"/>
      <c r="AJ32" s="976"/>
      <c r="AK32" s="975"/>
      <c r="AL32" s="975"/>
      <c r="AM32" s="976"/>
      <c r="AN32" s="975"/>
      <c r="AO32" s="976"/>
      <c r="AP32" s="975"/>
    </row>
    <row r="33" spans="1:42" ht="15" customHeight="1" x14ac:dyDescent="0.25">
      <c r="A33" s="975" t="s">
        <v>1223</v>
      </c>
      <c r="B33" s="975" t="s">
        <v>847</v>
      </c>
      <c r="C33" s="976">
        <v>42</v>
      </c>
      <c r="D33" s="975" t="s">
        <v>31</v>
      </c>
      <c r="E33" s="975" t="s">
        <v>203</v>
      </c>
      <c r="F33" s="977">
        <v>28913.09</v>
      </c>
      <c r="G33" s="977">
        <v>0</v>
      </c>
      <c r="H33" s="977">
        <v>0</v>
      </c>
      <c r="I33" s="977">
        <v>0</v>
      </c>
      <c r="J33" s="977">
        <v>0</v>
      </c>
      <c r="K33" s="977">
        <v>0</v>
      </c>
      <c r="L33" s="977">
        <v>0</v>
      </c>
      <c r="M33" s="977">
        <v>0</v>
      </c>
      <c r="N33" s="977">
        <v>0</v>
      </c>
      <c r="O33" s="977">
        <v>0</v>
      </c>
      <c r="P33" s="977">
        <v>0</v>
      </c>
      <c r="Q33" s="977">
        <v>0</v>
      </c>
      <c r="R33" s="977">
        <v>0</v>
      </c>
      <c r="S33" s="977">
        <v>0</v>
      </c>
      <c r="T33" s="977">
        <v>0</v>
      </c>
      <c r="U33" s="977">
        <v>0</v>
      </c>
      <c r="V33" s="977">
        <v>0</v>
      </c>
      <c r="W33" s="977">
        <v>0</v>
      </c>
      <c r="X33" s="977">
        <f t="shared" si="2"/>
        <v>0</v>
      </c>
      <c r="Y33" s="977">
        <f t="shared" si="0"/>
        <v>28913.09</v>
      </c>
      <c r="Z33" s="977">
        <v>5568.75</v>
      </c>
      <c r="AA33" s="1025">
        <f t="shared" si="1"/>
        <v>23344.34</v>
      </c>
      <c r="AB33" s="1025">
        <f t="shared" si="3"/>
        <v>28913.09</v>
      </c>
      <c r="AC33" s="549" t="s">
        <v>167</v>
      </c>
      <c r="AD33" s="975"/>
      <c r="AE33" s="976"/>
      <c r="AF33" s="975"/>
      <c r="AG33" s="1083"/>
      <c r="AH33" s="975"/>
      <c r="AI33" s="977"/>
      <c r="AJ33" s="976"/>
      <c r="AK33" s="975"/>
      <c r="AL33" s="975"/>
      <c r="AM33" s="976"/>
      <c r="AN33" s="975"/>
      <c r="AO33" s="976"/>
      <c r="AP33" s="975"/>
    </row>
    <row r="34" spans="1:42" ht="15" customHeight="1" x14ac:dyDescent="0.25">
      <c r="A34" s="975" t="s">
        <v>1223</v>
      </c>
      <c r="B34" s="975" t="s">
        <v>847</v>
      </c>
      <c r="C34" s="976">
        <v>43</v>
      </c>
      <c r="D34" s="975" t="s">
        <v>1158</v>
      </c>
      <c r="E34" s="975" t="s">
        <v>204</v>
      </c>
      <c r="F34" s="977">
        <v>23938.17</v>
      </c>
      <c r="G34" s="977">
        <v>0</v>
      </c>
      <c r="H34" s="977">
        <v>0</v>
      </c>
      <c r="I34" s="977">
        <v>0</v>
      </c>
      <c r="J34" s="977">
        <v>0</v>
      </c>
      <c r="K34" s="977">
        <v>0</v>
      </c>
      <c r="L34" s="977">
        <v>753.43</v>
      </c>
      <c r="M34" s="977">
        <v>0</v>
      </c>
      <c r="N34" s="977">
        <v>0</v>
      </c>
      <c r="O34" s="977">
        <v>0</v>
      </c>
      <c r="P34" s="977">
        <v>0</v>
      </c>
      <c r="Q34" s="977">
        <v>0</v>
      </c>
      <c r="R34" s="977">
        <v>0</v>
      </c>
      <c r="S34" s="977">
        <v>129.15</v>
      </c>
      <c r="T34" s="977">
        <v>0</v>
      </c>
      <c r="U34" s="977">
        <v>0</v>
      </c>
      <c r="V34" s="977">
        <v>0</v>
      </c>
      <c r="W34" s="977">
        <v>0</v>
      </c>
      <c r="X34" s="977">
        <f t="shared" si="2"/>
        <v>882.57999999999993</v>
      </c>
      <c r="Y34" s="977">
        <f t="shared" ref="Y34:Y65" si="4">F34-X34</f>
        <v>23055.589999999997</v>
      </c>
      <c r="Z34" s="977">
        <v>4567.1899999999996</v>
      </c>
      <c r="AA34" s="1025">
        <f t="shared" ref="AA34:AA65" si="5">Y34-Z34</f>
        <v>18488.399999999998</v>
      </c>
      <c r="AB34" s="1025">
        <f t="shared" si="3"/>
        <v>23055.589999999997</v>
      </c>
      <c r="AC34" s="549" t="s">
        <v>167</v>
      </c>
      <c r="AD34" s="975"/>
      <c r="AE34" s="976"/>
      <c r="AF34" s="975"/>
      <c r="AG34" s="1083"/>
      <c r="AH34" s="975"/>
      <c r="AI34" s="977"/>
      <c r="AJ34" s="976"/>
      <c r="AK34" s="975"/>
      <c r="AL34" s="975"/>
      <c r="AM34" s="976"/>
      <c r="AN34" s="975"/>
      <c r="AO34" s="976"/>
      <c r="AP34" s="975"/>
    </row>
    <row r="35" spans="1:42" ht="15" customHeight="1" x14ac:dyDescent="0.25">
      <c r="A35" s="975" t="s">
        <v>1223</v>
      </c>
      <c r="B35" s="975" t="s">
        <v>847</v>
      </c>
      <c r="C35" s="976">
        <v>44</v>
      </c>
      <c r="D35" s="975" t="s">
        <v>33</v>
      </c>
      <c r="E35" s="975" t="s">
        <v>205</v>
      </c>
      <c r="F35" s="977">
        <v>31709.02</v>
      </c>
      <c r="G35" s="977">
        <v>0</v>
      </c>
      <c r="H35" s="977">
        <v>0</v>
      </c>
      <c r="I35" s="977">
        <v>0</v>
      </c>
      <c r="J35" s="977">
        <v>0</v>
      </c>
      <c r="K35" s="977">
        <v>0</v>
      </c>
      <c r="L35" s="977">
        <v>2228.33</v>
      </c>
      <c r="M35" s="977">
        <v>0</v>
      </c>
      <c r="N35" s="977">
        <v>0</v>
      </c>
      <c r="O35" s="977">
        <v>0</v>
      </c>
      <c r="P35" s="977">
        <v>0</v>
      </c>
      <c r="Q35" s="977">
        <v>0</v>
      </c>
      <c r="R35" s="977">
        <v>0</v>
      </c>
      <c r="S35" s="977">
        <v>381.96</v>
      </c>
      <c r="T35" s="977">
        <v>0</v>
      </c>
      <c r="U35" s="977">
        <v>0</v>
      </c>
      <c r="V35" s="977">
        <v>0</v>
      </c>
      <c r="W35" s="977">
        <v>0</v>
      </c>
      <c r="X35" s="977">
        <f t="shared" si="2"/>
        <v>2610.29</v>
      </c>
      <c r="Y35" s="977">
        <f t="shared" si="4"/>
        <v>29098.73</v>
      </c>
      <c r="Z35" s="977">
        <v>5754.39</v>
      </c>
      <c r="AA35" s="1025">
        <f t="shared" si="5"/>
        <v>23344.34</v>
      </c>
      <c r="AB35" s="1025">
        <f t="shared" si="3"/>
        <v>29098.73</v>
      </c>
      <c r="AC35" s="549" t="s">
        <v>167</v>
      </c>
      <c r="AD35" s="975"/>
      <c r="AE35" s="976"/>
      <c r="AF35" s="975"/>
      <c r="AG35" s="1083"/>
      <c r="AH35" s="975"/>
      <c r="AI35" s="977"/>
      <c r="AJ35" s="976"/>
      <c r="AK35" s="975"/>
      <c r="AL35" s="975"/>
      <c r="AM35" s="976"/>
      <c r="AN35" s="975"/>
      <c r="AO35" s="976"/>
      <c r="AP35" s="975"/>
    </row>
    <row r="36" spans="1:42" ht="15" customHeight="1" x14ac:dyDescent="0.25">
      <c r="A36" s="975" t="s">
        <v>1223</v>
      </c>
      <c r="B36" s="975" t="s">
        <v>847</v>
      </c>
      <c r="C36" s="976">
        <v>46</v>
      </c>
      <c r="D36" s="975" t="s">
        <v>34</v>
      </c>
      <c r="E36" s="975" t="s">
        <v>206</v>
      </c>
      <c r="F36" s="977">
        <v>22750.75</v>
      </c>
      <c r="G36" s="977">
        <v>0</v>
      </c>
      <c r="H36" s="977">
        <v>0</v>
      </c>
      <c r="I36" s="977">
        <v>0</v>
      </c>
      <c r="J36" s="977">
        <v>0</v>
      </c>
      <c r="K36" s="977">
        <v>0</v>
      </c>
      <c r="L36" s="977">
        <v>1896.71</v>
      </c>
      <c r="M36" s="977">
        <v>0</v>
      </c>
      <c r="N36" s="977">
        <v>0</v>
      </c>
      <c r="O36" s="977">
        <v>0</v>
      </c>
      <c r="P36" s="977">
        <v>0</v>
      </c>
      <c r="Q36" s="977">
        <v>0</v>
      </c>
      <c r="R36" s="977">
        <v>0</v>
      </c>
      <c r="S36" s="977">
        <v>325.11</v>
      </c>
      <c r="T36" s="977">
        <v>0</v>
      </c>
      <c r="U36" s="977">
        <v>0</v>
      </c>
      <c r="V36" s="977">
        <v>0</v>
      </c>
      <c r="W36" s="977">
        <v>0</v>
      </c>
      <c r="X36" s="977">
        <f t="shared" si="2"/>
        <v>2221.8200000000002</v>
      </c>
      <c r="Y36" s="977">
        <f t="shared" si="4"/>
        <v>20528.93</v>
      </c>
      <c r="Z36" s="977">
        <v>3364.04</v>
      </c>
      <c r="AA36" s="1025">
        <f t="shared" si="5"/>
        <v>17164.89</v>
      </c>
      <c r="AB36" s="1025">
        <f t="shared" si="3"/>
        <v>20528.93</v>
      </c>
      <c r="AC36" s="549" t="s">
        <v>167</v>
      </c>
      <c r="AD36" s="975"/>
      <c r="AE36" s="976"/>
      <c r="AF36" s="975"/>
      <c r="AG36" s="1083"/>
      <c r="AH36" s="975"/>
      <c r="AI36" s="977"/>
      <c r="AJ36" s="976"/>
      <c r="AK36" s="975"/>
      <c r="AL36" s="975"/>
      <c r="AM36" s="976"/>
      <c r="AN36" s="975"/>
      <c r="AO36" s="976"/>
      <c r="AP36" s="975"/>
    </row>
    <row r="37" spans="1:42" ht="15" customHeight="1" x14ac:dyDescent="0.25">
      <c r="A37" s="975" t="s">
        <v>1223</v>
      </c>
      <c r="B37" s="975" t="s">
        <v>847</v>
      </c>
      <c r="C37" s="976">
        <v>47</v>
      </c>
      <c r="D37" s="975" t="s">
        <v>35</v>
      </c>
      <c r="E37" s="975" t="s">
        <v>207</v>
      </c>
      <c r="F37" s="977">
        <v>17144.189999999999</v>
      </c>
      <c r="G37" s="977">
        <v>0</v>
      </c>
      <c r="H37" s="977">
        <v>0</v>
      </c>
      <c r="I37" s="977">
        <v>0</v>
      </c>
      <c r="J37" s="977">
        <v>0</v>
      </c>
      <c r="K37" s="977">
        <v>0</v>
      </c>
      <c r="L37" s="977">
        <v>0</v>
      </c>
      <c r="M37" s="977">
        <v>0</v>
      </c>
      <c r="N37" s="977">
        <v>0</v>
      </c>
      <c r="O37" s="977">
        <v>0</v>
      </c>
      <c r="P37" s="977">
        <v>0</v>
      </c>
      <c r="Q37" s="977">
        <v>0</v>
      </c>
      <c r="R37" s="977">
        <v>0</v>
      </c>
      <c r="S37" s="977">
        <v>866.96</v>
      </c>
      <c r="T37" s="977">
        <v>3576.68</v>
      </c>
      <c r="U37" s="977">
        <v>0</v>
      </c>
      <c r="V37" s="977">
        <v>0</v>
      </c>
      <c r="W37" s="977">
        <v>0</v>
      </c>
      <c r="X37" s="977">
        <f t="shared" si="2"/>
        <v>4443.6399999999994</v>
      </c>
      <c r="Y37" s="977">
        <f t="shared" si="4"/>
        <v>12700.55</v>
      </c>
      <c r="Z37" s="977">
        <v>2338.88</v>
      </c>
      <c r="AA37" s="1025">
        <f t="shared" si="5"/>
        <v>10361.669999999998</v>
      </c>
      <c r="AB37" s="1025">
        <f t="shared" si="3"/>
        <v>12700.55</v>
      </c>
      <c r="AC37" s="549" t="s">
        <v>167</v>
      </c>
      <c r="AD37" s="975"/>
      <c r="AE37" s="976"/>
      <c r="AF37" s="975"/>
      <c r="AG37" s="1083"/>
      <c r="AH37" s="975"/>
      <c r="AI37" s="977"/>
      <c r="AJ37" s="976"/>
      <c r="AK37" s="975"/>
      <c r="AL37" s="975"/>
      <c r="AM37" s="976"/>
      <c r="AN37" s="975"/>
      <c r="AO37" s="976"/>
      <c r="AP37" s="975"/>
    </row>
    <row r="38" spans="1:42" ht="15" customHeight="1" x14ac:dyDescent="0.25">
      <c r="A38" s="975" t="s">
        <v>1223</v>
      </c>
      <c r="B38" s="975" t="s">
        <v>847</v>
      </c>
      <c r="C38" s="976">
        <v>48</v>
      </c>
      <c r="D38" s="975" t="s">
        <v>36</v>
      </c>
      <c r="E38" s="975" t="s">
        <v>208</v>
      </c>
      <c r="F38" s="977">
        <v>14257.32</v>
      </c>
      <c r="G38" s="977">
        <v>0</v>
      </c>
      <c r="H38" s="977">
        <v>0</v>
      </c>
      <c r="I38" s="977">
        <v>0</v>
      </c>
      <c r="J38" s="977">
        <v>0</v>
      </c>
      <c r="K38" s="977">
        <v>0</v>
      </c>
      <c r="L38" s="977">
        <v>2477.02</v>
      </c>
      <c r="M38" s="977">
        <v>0</v>
      </c>
      <c r="N38" s="977">
        <v>0</v>
      </c>
      <c r="O38" s="977">
        <v>0</v>
      </c>
      <c r="P38" s="977">
        <v>0</v>
      </c>
      <c r="Q38" s="977">
        <v>0</v>
      </c>
      <c r="R38" s="977">
        <v>0</v>
      </c>
      <c r="S38" s="977">
        <v>306.66000000000003</v>
      </c>
      <c r="T38" s="977">
        <v>0</v>
      </c>
      <c r="U38" s="977">
        <v>0</v>
      </c>
      <c r="V38" s="977">
        <v>0</v>
      </c>
      <c r="W38" s="977">
        <v>0</v>
      </c>
      <c r="X38" s="977">
        <f t="shared" si="2"/>
        <v>2783.68</v>
      </c>
      <c r="Y38" s="977">
        <f t="shared" si="4"/>
        <v>11473.64</v>
      </c>
      <c r="Z38" s="977">
        <v>2265.0500000000002</v>
      </c>
      <c r="AA38" s="1025">
        <f t="shared" si="5"/>
        <v>9208.59</v>
      </c>
      <c r="AB38" s="1025">
        <f t="shared" si="3"/>
        <v>11473.64</v>
      </c>
      <c r="AC38" s="549" t="s">
        <v>167</v>
      </c>
      <c r="AD38" s="975"/>
      <c r="AE38" s="976"/>
      <c r="AF38" s="975"/>
      <c r="AG38" s="1083"/>
      <c r="AH38" s="975"/>
      <c r="AI38" s="977"/>
      <c r="AJ38" s="976"/>
      <c r="AK38" s="975"/>
      <c r="AL38" s="975"/>
      <c r="AM38" s="976"/>
      <c r="AN38" s="975"/>
      <c r="AO38" s="976"/>
      <c r="AP38" s="975"/>
    </row>
    <row r="39" spans="1:42" ht="15" customHeight="1" x14ac:dyDescent="0.25">
      <c r="A39" s="975" t="s">
        <v>1223</v>
      </c>
      <c r="B39" s="975" t="s">
        <v>847</v>
      </c>
      <c r="C39" s="976">
        <v>50</v>
      </c>
      <c r="D39" s="975" t="s">
        <v>38</v>
      </c>
      <c r="E39" s="975" t="s">
        <v>209</v>
      </c>
      <c r="F39" s="977">
        <v>22230.94</v>
      </c>
      <c r="G39" s="977">
        <v>0</v>
      </c>
      <c r="H39" s="977">
        <v>0</v>
      </c>
      <c r="I39" s="977">
        <v>0</v>
      </c>
      <c r="J39" s="977">
        <v>0</v>
      </c>
      <c r="K39" s="977">
        <v>0</v>
      </c>
      <c r="L39" s="977">
        <v>0</v>
      </c>
      <c r="M39" s="977">
        <v>0</v>
      </c>
      <c r="N39" s="977">
        <v>0</v>
      </c>
      <c r="O39" s="977">
        <v>0</v>
      </c>
      <c r="P39" s="977">
        <v>0</v>
      </c>
      <c r="Q39" s="977">
        <v>0</v>
      </c>
      <c r="R39" s="977">
        <v>0</v>
      </c>
      <c r="S39" s="977">
        <v>866.96</v>
      </c>
      <c r="T39" s="977">
        <v>3576.68</v>
      </c>
      <c r="U39" s="977">
        <v>0</v>
      </c>
      <c r="V39" s="977">
        <v>0</v>
      </c>
      <c r="W39" s="977">
        <v>0</v>
      </c>
      <c r="X39" s="977">
        <f t="shared" si="2"/>
        <v>4443.6399999999994</v>
      </c>
      <c r="Y39" s="977">
        <f t="shared" si="4"/>
        <v>17787.3</v>
      </c>
      <c r="Z39" s="977">
        <v>3483.22</v>
      </c>
      <c r="AA39" s="1025">
        <f t="shared" si="5"/>
        <v>14304.08</v>
      </c>
      <c r="AB39" s="1025">
        <f t="shared" si="3"/>
        <v>17787.3</v>
      </c>
      <c r="AC39" s="549" t="s">
        <v>167</v>
      </c>
      <c r="AD39" s="975"/>
      <c r="AE39" s="976"/>
      <c r="AF39" s="975"/>
      <c r="AG39" s="1083"/>
      <c r="AH39" s="975"/>
      <c r="AI39" s="977"/>
      <c r="AJ39" s="976"/>
      <c r="AK39" s="975"/>
      <c r="AL39" s="975"/>
      <c r="AM39" s="976"/>
      <c r="AN39" s="975"/>
      <c r="AO39" s="976"/>
      <c r="AP39" s="975"/>
    </row>
    <row r="40" spans="1:42" ht="15" customHeight="1" x14ac:dyDescent="0.25">
      <c r="A40" s="975" t="s">
        <v>1223</v>
      </c>
      <c r="B40" s="975" t="s">
        <v>847</v>
      </c>
      <c r="C40" s="976">
        <v>52</v>
      </c>
      <c r="D40" s="975" t="s">
        <v>39</v>
      </c>
      <c r="E40" s="975" t="s">
        <v>210</v>
      </c>
      <c r="F40" s="977">
        <v>24839.35</v>
      </c>
      <c r="G40" s="977">
        <v>0</v>
      </c>
      <c r="H40" s="977">
        <v>0</v>
      </c>
      <c r="I40" s="977">
        <v>0</v>
      </c>
      <c r="J40" s="977">
        <v>0</v>
      </c>
      <c r="K40" s="977">
        <v>0</v>
      </c>
      <c r="L40" s="977">
        <v>0</v>
      </c>
      <c r="M40" s="977">
        <v>0</v>
      </c>
      <c r="N40" s="977">
        <v>0</v>
      </c>
      <c r="O40" s="977">
        <v>0</v>
      </c>
      <c r="P40" s="977">
        <v>0</v>
      </c>
      <c r="Q40" s="977">
        <v>0</v>
      </c>
      <c r="R40" s="977">
        <v>0</v>
      </c>
      <c r="S40" s="977">
        <v>0</v>
      </c>
      <c r="T40" s="977">
        <v>0</v>
      </c>
      <c r="U40" s="977">
        <v>0</v>
      </c>
      <c r="V40" s="977">
        <v>0</v>
      </c>
      <c r="W40" s="977">
        <v>0</v>
      </c>
      <c r="X40" s="977">
        <f t="shared" si="2"/>
        <v>0</v>
      </c>
      <c r="Y40" s="977">
        <f t="shared" si="4"/>
        <v>24839.35</v>
      </c>
      <c r="Z40" s="977">
        <v>4531.95</v>
      </c>
      <c r="AA40" s="1025">
        <f t="shared" si="5"/>
        <v>20307.399999999998</v>
      </c>
      <c r="AB40" s="1025">
        <f t="shared" si="3"/>
        <v>24839.35</v>
      </c>
      <c r="AC40" s="549" t="s">
        <v>167</v>
      </c>
      <c r="AD40" s="975"/>
      <c r="AE40" s="976"/>
      <c r="AF40" s="975"/>
      <c r="AG40" s="1083"/>
      <c r="AH40" s="975"/>
      <c r="AI40" s="977"/>
      <c r="AJ40" s="976"/>
      <c r="AK40" s="975"/>
      <c r="AL40" s="975"/>
      <c r="AM40" s="976"/>
      <c r="AN40" s="975"/>
      <c r="AO40" s="976"/>
      <c r="AP40" s="975"/>
    </row>
    <row r="41" spans="1:42" ht="15" customHeight="1" x14ac:dyDescent="0.25">
      <c r="A41" s="975" t="s">
        <v>1223</v>
      </c>
      <c r="B41" s="975" t="s">
        <v>847</v>
      </c>
      <c r="C41" s="976">
        <v>69</v>
      </c>
      <c r="D41" s="975" t="s">
        <v>103</v>
      </c>
      <c r="E41" s="975" t="s">
        <v>211</v>
      </c>
      <c r="F41" s="977">
        <v>36364.559999999998</v>
      </c>
      <c r="G41" s="977">
        <v>0</v>
      </c>
      <c r="H41" s="977">
        <v>0</v>
      </c>
      <c r="I41" s="977">
        <v>0</v>
      </c>
      <c r="J41" s="977">
        <v>0</v>
      </c>
      <c r="K41" s="977">
        <v>0</v>
      </c>
      <c r="L41" s="977">
        <v>0</v>
      </c>
      <c r="M41" s="977">
        <v>0</v>
      </c>
      <c r="N41" s="977">
        <v>0</v>
      </c>
      <c r="O41" s="977">
        <v>0</v>
      </c>
      <c r="P41" s="977">
        <v>4554</v>
      </c>
      <c r="Q41" s="977">
        <v>0</v>
      </c>
      <c r="R41" s="977">
        <v>0</v>
      </c>
      <c r="S41" s="977">
        <v>330.24</v>
      </c>
      <c r="T41" s="977">
        <v>2567.23</v>
      </c>
      <c r="U41" s="977">
        <v>0</v>
      </c>
      <c r="V41" s="977">
        <v>0</v>
      </c>
      <c r="W41" s="977">
        <v>0</v>
      </c>
      <c r="X41" s="977">
        <f t="shared" si="2"/>
        <v>7451.4699999999993</v>
      </c>
      <c r="Y41" s="977">
        <f t="shared" si="4"/>
        <v>28913.089999999997</v>
      </c>
      <c r="Z41" s="977">
        <v>5568.75</v>
      </c>
      <c r="AA41" s="1025">
        <f t="shared" si="5"/>
        <v>23344.339999999997</v>
      </c>
      <c r="AB41" s="1025">
        <f t="shared" si="3"/>
        <v>28913.089999999997</v>
      </c>
      <c r="AC41" s="549" t="s">
        <v>167</v>
      </c>
      <c r="AD41" s="975"/>
      <c r="AE41" s="976"/>
      <c r="AF41" s="975"/>
      <c r="AG41" s="1083"/>
      <c r="AH41" s="975"/>
      <c r="AI41" s="977"/>
      <c r="AJ41" s="976"/>
      <c r="AK41" s="975"/>
      <c r="AL41" s="975"/>
      <c r="AM41" s="976"/>
      <c r="AN41" s="975"/>
      <c r="AO41" s="976"/>
      <c r="AP41" s="975"/>
    </row>
    <row r="42" spans="1:42" ht="15" customHeight="1" x14ac:dyDescent="0.25">
      <c r="A42" s="975" t="s">
        <v>1223</v>
      </c>
      <c r="B42" s="975" t="s">
        <v>847</v>
      </c>
      <c r="C42" s="976">
        <v>76</v>
      </c>
      <c r="D42" s="975" t="s">
        <v>40</v>
      </c>
      <c r="E42" s="975" t="s">
        <v>212</v>
      </c>
      <c r="F42" s="977">
        <v>30213.45</v>
      </c>
      <c r="G42" s="977">
        <v>0</v>
      </c>
      <c r="H42" s="977">
        <v>0</v>
      </c>
      <c r="I42" s="977">
        <v>0</v>
      </c>
      <c r="J42" s="977">
        <v>0</v>
      </c>
      <c r="K42" s="977">
        <v>0</v>
      </c>
      <c r="L42" s="977">
        <v>947.85</v>
      </c>
      <c r="M42" s="977">
        <v>0</v>
      </c>
      <c r="N42" s="977">
        <v>0</v>
      </c>
      <c r="O42" s="977">
        <v>0</v>
      </c>
      <c r="P42" s="977">
        <v>0</v>
      </c>
      <c r="Q42" s="977">
        <v>0</v>
      </c>
      <c r="R42" s="977">
        <v>0</v>
      </c>
      <c r="S42" s="977">
        <v>290.62</v>
      </c>
      <c r="T42" s="977">
        <v>0</v>
      </c>
      <c r="U42" s="977">
        <v>0</v>
      </c>
      <c r="V42" s="977">
        <v>0</v>
      </c>
      <c r="W42" s="977">
        <v>0</v>
      </c>
      <c r="X42" s="977">
        <f t="shared" si="2"/>
        <v>1238.47</v>
      </c>
      <c r="Y42" s="977">
        <f t="shared" si="4"/>
        <v>28974.98</v>
      </c>
      <c r="Z42" s="977">
        <v>5630.64</v>
      </c>
      <c r="AA42" s="1025">
        <f t="shared" si="5"/>
        <v>23344.34</v>
      </c>
      <c r="AB42" s="1025">
        <f t="shared" si="3"/>
        <v>28974.98</v>
      </c>
      <c r="AC42" s="549" t="s">
        <v>167</v>
      </c>
      <c r="AD42" s="975"/>
      <c r="AE42" s="976"/>
      <c r="AF42" s="975"/>
      <c r="AG42" s="1083"/>
      <c r="AH42" s="975"/>
      <c r="AI42" s="977"/>
      <c r="AJ42" s="976"/>
      <c r="AK42" s="975"/>
      <c r="AL42" s="975"/>
      <c r="AM42" s="976"/>
      <c r="AN42" s="975"/>
      <c r="AO42" s="976"/>
      <c r="AP42" s="975"/>
    </row>
    <row r="43" spans="1:42" ht="15" customHeight="1" x14ac:dyDescent="0.25">
      <c r="A43" s="975" t="s">
        <v>1223</v>
      </c>
      <c r="B43" s="975" t="s">
        <v>847</v>
      </c>
      <c r="C43" s="976">
        <v>79</v>
      </c>
      <c r="D43" s="975" t="s">
        <v>41</v>
      </c>
      <c r="E43" s="975" t="s">
        <v>213</v>
      </c>
      <c r="F43" s="977">
        <v>16358.18</v>
      </c>
      <c r="G43" s="977">
        <v>0</v>
      </c>
      <c r="H43" s="977">
        <v>0</v>
      </c>
      <c r="I43" s="977">
        <v>0</v>
      </c>
      <c r="J43" s="977">
        <v>0</v>
      </c>
      <c r="K43" s="977">
        <v>0</v>
      </c>
      <c r="L43" s="977">
        <v>0</v>
      </c>
      <c r="M43" s="977">
        <v>0</v>
      </c>
      <c r="N43" s="977">
        <v>0</v>
      </c>
      <c r="O43" s="977">
        <v>0</v>
      </c>
      <c r="P43" s="977">
        <v>0</v>
      </c>
      <c r="Q43" s="977">
        <v>0</v>
      </c>
      <c r="R43" s="977">
        <v>0</v>
      </c>
      <c r="S43" s="977">
        <v>0</v>
      </c>
      <c r="T43" s="977">
        <v>3384.24</v>
      </c>
      <c r="U43" s="977">
        <v>0</v>
      </c>
      <c r="V43" s="977">
        <v>0</v>
      </c>
      <c r="W43" s="977">
        <v>0</v>
      </c>
      <c r="X43" s="977">
        <f t="shared" si="2"/>
        <v>3384.24</v>
      </c>
      <c r="Y43" s="977">
        <f t="shared" si="4"/>
        <v>12973.94</v>
      </c>
      <c r="Z43" s="977">
        <v>2353.09</v>
      </c>
      <c r="AA43" s="1025">
        <f t="shared" si="5"/>
        <v>10620.85</v>
      </c>
      <c r="AB43" s="1025">
        <f t="shared" si="3"/>
        <v>12973.94</v>
      </c>
      <c r="AC43" s="549" t="s">
        <v>167</v>
      </c>
      <c r="AD43" s="975"/>
      <c r="AE43" s="976"/>
      <c r="AF43" s="975"/>
      <c r="AG43" s="1083"/>
      <c r="AH43" s="975"/>
      <c r="AI43" s="977"/>
      <c r="AJ43" s="976"/>
      <c r="AK43" s="975"/>
      <c r="AL43" s="975"/>
      <c r="AM43" s="976"/>
      <c r="AN43" s="975"/>
      <c r="AO43" s="976"/>
      <c r="AP43" s="975"/>
    </row>
    <row r="44" spans="1:42" ht="15" customHeight="1" x14ac:dyDescent="0.25">
      <c r="A44" s="975" t="s">
        <v>1223</v>
      </c>
      <c r="B44" s="975" t="s">
        <v>847</v>
      </c>
      <c r="C44" s="976">
        <v>80</v>
      </c>
      <c r="D44" s="975" t="s">
        <v>42</v>
      </c>
      <c r="E44" s="975" t="s">
        <v>214</v>
      </c>
      <c r="F44" s="977">
        <v>18132.41</v>
      </c>
      <c r="G44" s="977">
        <v>0</v>
      </c>
      <c r="H44" s="977">
        <v>0</v>
      </c>
      <c r="I44" s="977">
        <v>0</v>
      </c>
      <c r="J44" s="977">
        <v>0</v>
      </c>
      <c r="K44" s="977">
        <v>0</v>
      </c>
      <c r="L44" s="977">
        <v>4109.54</v>
      </c>
      <c r="M44" s="977">
        <v>0</v>
      </c>
      <c r="N44" s="977">
        <v>0</v>
      </c>
      <c r="O44" s="977">
        <v>0</v>
      </c>
      <c r="P44" s="977">
        <v>0</v>
      </c>
      <c r="Q44" s="977">
        <v>0</v>
      </c>
      <c r="R44" s="977">
        <v>0</v>
      </c>
      <c r="S44" s="977">
        <v>704.4</v>
      </c>
      <c r="T44" s="977">
        <v>0</v>
      </c>
      <c r="U44" s="977">
        <v>0</v>
      </c>
      <c r="V44" s="977">
        <v>0</v>
      </c>
      <c r="W44" s="977">
        <v>0</v>
      </c>
      <c r="X44" s="977">
        <f t="shared" si="2"/>
        <v>4813.9399999999996</v>
      </c>
      <c r="Y44" s="977">
        <f t="shared" si="4"/>
        <v>13318.470000000001</v>
      </c>
      <c r="Z44" s="977">
        <v>2424.19</v>
      </c>
      <c r="AA44" s="1025">
        <f t="shared" si="5"/>
        <v>10894.28</v>
      </c>
      <c r="AB44" s="1025">
        <f t="shared" si="3"/>
        <v>13318.470000000001</v>
      </c>
      <c r="AC44" s="549" t="s">
        <v>167</v>
      </c>
      <c r="AD44" s="975"/>
      <c r="AE44" s="976"/>
      <c r="AF44" s="975"/>
      <c r="AG44" s="1083"/>
      <c r="AH44" s="975"/>
      <c r="AI44" s="977"/>
      <c r="AJ44" s="976"/>
      <c r="AK44" s="975"/>
      <c r="AL44" s="975"/>
      <c r="AM44" s="976"/>
      <c r="AN44" s="975"/>
      <c r="AO44" s="976"/>
      <c r="AP44" s="975"/>
    </row>
    <row r="45" spans="1:42" ht="15" customHeight="1" x14ac:dyDescent="0.25">
      <c r="A45" s="975" t="s">
        <v>1223</v>
      </c>
      <c r="B45" s="975" t="s">
        <v>847</v>
      </c>
      <c r="C45" s="976">
        <v>81</v>
      </c>
      <c r="D45" s="975" t="s">
        <v>43</v>
      </c>
      <c r="E45" s="975" t="s">
        <v>215</v>
      </c>
      <c r="F45" s="977">
        <v>11879.41</v>
      </c>
      <c r="G45" s="977">
        <v>0</v>
      </c>
      <c r="H45" s="977">
        <v>0</v>
      </c>
      <c r="I45" s="977">
        <v>0</v>
      </c>
      <c r="J45" s="977">
        <v>0</v>
      </c>
      <c r="K45" s="977">
        <v>0</v>
      </c>
      <c r="L45" s="977">
        <v>0</v>
      </c>
      <c r="M45" s="977">
        <v>0</v>
      </c>
      <c r="N45" s="977">
        <v>0</v>
      </c>
      <c r="O45" s="977">
        <v>0</v>
      </c>
      <c r="P45" s="977">
        <v>0</v>
      </c>
      <c r="Q45" s="977">
        <v>0</v>
      </c>
      <c r="R45" s="977">
        <v>0</v>
      </c>
      <c r="S45" s="977">
        <v>0</v>
      </c>
      <c r="T45" s="977">
        <v>0</v>
      </c>
      <c r="U45" s="977">
        <v>0</v>
      </c>
      <c r="V45" s="977">
        <v>0</v>
      </c>
      <c r="W45" s="977">
        <v>0</v>
      </c>
      <c r="X45" s="977">
        <f t="shared" si="2"/>
        <v>0</v>
      </c>
      <c r="Y45" s="977">
        <f t="shared" si="4"/>
        <v>11879.41</v>
      </c>
      <c r="Z45" s="977">
        <v>2281.9699999999998</v>
      </c>
      <c r="AA45" s="1025">
        <f t="shared" si="5"/>
        <v>9597.44</v>
      </c>
      <c r="AB45" s="1025">
        <f t="shared" si="3"/>
        <v>11879.41</v>
      </c>
      <c r="AC45" s="549" t="s">
        <v>167</v>
      </c>
      <c r="AD45" s="975"/>
      <c r="AE45" s="976"/>
      <c r="AF45" s="975"/>
      <c r="AG45" s="1083"/>
      <c r="AH45" s="975"/>
      <c r="AI45" s="977"/>
      <c r="AJ45" s="976"/>
      <c r="AK45" s="975"/>
      <c r="AL45" s="975"/>
      <c r="AM45" s="976"/>
      <c r="AN45" s="975"/>
      <c r="AO45" s="976"/>
      <c r="AP45" s="975"/>
    </row>
    <row r="46" spans="1:42" ht="15" customHeight="1" x14ac:dyDescent="0.25">
      <c r="A46" s="975" t="s">
        <v>1223</v>
      </c>
      <c r="B46" s="975" t="s">
        <v>847</v>
      </c>
      <c r="C46" s="976">
        <v>83</v>
      </c>
      <c r="D46" s="975" t="s">
        <v>44</v>
      </c>
      <c r="E46" s="975" t="s">
        <v>216</v>
      </c>
      <c r="F46" s="977">
        <v>29260.46</v>
      </c>
      <c r="G46" s="977">
        <v>0</v>
      </c>
      <c r="H46" s="977">
        <v>0</v>
      </c>
      <c r="I46" s="977">
        <v>0</v>
      </c>
      <c r="J46" s="977">
        <v>0</v>
      </c>
      <c r="K46" s="977">
        <v>0</v>
      </c>
      <c r="L46" s="977">
        <v>2978.11</v>
      </c>
      <c r="M46" s="977">
        <v>0</v>
      </c>
      <c r="N46" s="977">
        <v>0</v>
      </c>
      <c r="O46" s="977">
        <v>0</v>
      </c>
      <c r="P46" s="977">
        <v>0</v>
      </c>
      <c r="Q46" s="977">
        <v>0</v>
      </c>
      <c r="R46" s="977">
        <v>0</v>
      </c>
      <c r="S46" s="977">
        <v>0</v>
      </c>
      <c r="T46" s="977">
        <v>0</v>
      </c>
      <c r="U46" s="977">
        <v>0</v>
      </c>
      <c r="V46" s="977">
        <v>0</v>
      </c>
      <c r="W46" s="977">
        <v>0</v>
      </c>
      <c r="X46" s="977">
        <f t="shared" si="2"/>
        <v>2978.11</v>
      </c>
      <c r="Y46" s="977">
        <f t="shared" si="4"/>
        <v>26282.35</v>
      </c>
      <c r="Z46" s="977">
        <v>4044.94</v>
      </c>
      <c r="AA46" s="1025">
        <f t="shared" si="5"/>
        <v>22237.41</v>
      </c>
      <c r="AB46" s="1025">
        <f t="shared" si="3"/>
        <v>26282.35</v>
      </c>
      <c r="AC46" s="549" t="s">
        <v>167</v>
      </c>
      <c r="AD46" s="975"/>
      <c r="AE46" s="976"/>
      <c r="AF46" s="975"/>
      <c r="AG46" s="1083"/>
      <c r="AH46" s="975"/>
      <c r="AI46" s="977"/>
      <c r="AJ46" s="976"/>
      <c r="AK46" s="975"/>
      <c r="AL46" s="975"/>
      <c r="AM46" s="976"/>
      <c r="AN46" s="975"/>
      <c r="AO46" s="976"/>
      <c r="AP46" s="975"/>
    </row>
    <row r="47" spans="1:42" ht="15" customHeight="1" x14ac:dyDescent="0.25">
      <c r="A47" s="975" t="s">
        <v>1223</v>
      </c>
      <c r="B47" s="975" t="s">
        <v>847</v>
      </c>
      <c r="C47" s="976">
        <v>84</v>
      </c>
      <c r="D47" s="975" t="s">
        <v>45</v>
      </c>
      <c r="E47" s="975" t="s">
        <v>217</v>
      </c>
      <c r="F47" s="977">
        <v>10208.59</v>
      </c>
      <c r="G47" s="977">
        <v>0</v>
      </c>
      <c r="H47" s="977">
        <v>0</v>
      </c>
      <c r="I47" s="977">
        <v>0</v>
      </c>
      <c r="J47" s="977">
        <v>0</v>
      </c>
      <c r="K47" s="977">
        <v>0</v>
      </c>
      <c r="L47" s="977">
        <v>0</v>
      </c>
      <c r="M47" s="977">
        <v>0</v>
      </c>
      <c r="N47" s="977">
        <v>0</v>
      </c>
      <c r="O47" s="977">
        <v>0</v>
      </c>
      <c r="P47" s="977">
        <v>0</v>
      </c>
      <c r="Q47" s="977">
        <v>0</v>
      </c>
      <c r="R47" s="977">
        <v>0</v>
      </c>
      <c r="S47" s="977">
        <v>0</v>
      </c>
      <c r="T47" s="977">
        <v>1510.18</v>
      </c>
      <c r="U47" s="977">
        <v>0</v>
      </c>
      <c r="V47" s="977">
        <v>0</v>
      </c>
      <c r="W47" s="977">
        <v>0</v>
      </c>
      <c r="X47" s="977">
        <f t="shared" si="2"/>
        <v>1510.18</v>
      </c>
      <c r="Y47" s="977">
        <f t="shared" si="4"/>
        <v>8698.41</v>
      </c>
      <c r="Z47" s="977">
        <v>1820.06</v>
      </c>
      <c r="AA47" s="1025">
        <f t="shared" si="5"/>
        <v>6878.35</v>
      </c>
      <c r="AB47" s="1025">
        <f t="shared" si="3"/>
        <v>8698.41</v>
      </c>
      <c r="AC47" s="549" t="s">
        <v>167</v>
      </c>
      <c r="AD47" s="975"/>
      <c r="AE47" s="976"/>
      <c r="AF47" s="975"/>
      <c r="AG47" s="1083"/>
      <c r="AH47" s="975"/>
      <c r="AI47" s="977"/>
      <c r="AJ47" s="976"/>
      <c r="AK47" s="975"/>
      <c r="AL47" s="975"/>
      <c r="AM47" s="976"/>
      <c r="AN47" s="975"/>
      <c r="AO47" s="976"/>
      <c r="AP47" s="975"/>
    </row>
    <row r="48" spans="1:42" ht="15" customHeight="1" x14ac:dyDescent="0.25">
      <c r="A48" s="975" t="s">
        <v>1223</v>
      </c>
      <c r="B48" s="975" t="s">
        <v>847</v>
      </c>
      <c r="C48" s="976">
        <v>86</v>
      </c>
      <c r="D48" s="975" t="s">
        <v>46</v>
      </c>
      <c r="E48" s="975" t="s">
        <v>218</v>
      </c>
      <c r="F48" s="977">
        <v>10198.6</v>
      </c>
      <c r="G48" s="977">
        <v>0</v>
      </c>
      <c r="H48" s="977">
        <v>0</v>
      </c>
      <c r="I48" s="977">
        <v>0</v>
      </c>
      <c r="J48" s="977">
        <v>0</v>
      </c>
      <c r="K48" s="977">
        <v>0</v>
      </c>
      <c r="L48" s="977">
        <v>0</v>
      </c>
      <c r="M48" s="977">
        <v>0</v>
      </c>
      <c r="N48" s="977">
        <v>0</v>
      </c>
      <c r="O48" s="977">
        <v>0</v>
      </c>
      <c r="P48" s="977">
        <v>0</v>
      </c>
      <c r="Q48" s="977">
        <v>0</v>
      </c>
      <c r="R48" s="977">
        <v>0</v>
      </c>
      <c r="S48" s="977">
        <v>0</v>
      </c>
      <c r="T48" s="977">
        <v>1500.2</v>
      </c>
      <c r="U48" s="977">
        <v>0</v>
      </c>
      <c r="V48" s="977">
        <v>0</v>
      </c>
      <c r="W48" s="977">
        <v>0</v>
      </c>
      <c r="X48" s="977">
        <f t="shared" si="2"/>
        <v>1500.2</v>
      </c>
      <c r="Y48" s="977">
        <f t="shared" si="4"/>
        <v>8698.4</v>
      </c>
      <c r="Z48" s="977">
        <v>1820.05</v>
      </c>
      <c r="AA48" s="1025">
        <f t="shared" si="5"/>
        <v>6878.3499999999995</v>
      </c>
      <c r="AB48" s="1025">
        <f t="shared" si="3"/>
        <v>8698.4</v>
      </c>
      <c r="AC48" s="549" t="s">
        <v>167</v>
      </c>
      <c r="AD48" s="975"/>
      <c r="AE48" s="976"/>
      <c r="AF48" s="975"/>
      <c r="AG48" s="1083"/>
      <c r="AH48" s="975"/>
      <c r="AI48" s="977"/>
      <c r="AJ48" s="976"/>
      <c r="AK48" s="975"/>
      <c r="AL48" s="975"/>
      <c r="AM48" s="976"/>
      <c r="AN48" s="975"/>
      <c r="AO48" s="976"/>
      <c r="AP48" s="975"/>
    </row>
    <row r="49" spans="1:42" ht="15" customHeight="1" x14ac:dyDescent="0.25">
      <c r="A49" s="975" t="s">
        <v>1223</v>
      </c>
      <c r="B49" s="975" t="s">
        <v>847</v>
      </c>
      <c r="C49" s="976">
        <v>87</v>
      </c>
      <c r="D49" s="975" t="s">
        <v>47</v>
      </c>
      <c r="E49" s="975" t="s">
        <v>219</v>
      </c>
      <c r="F49" s="977">
        <v>16076.67</v>
      </c>
      <c r="G49" s="977">
        <v>0</v>
      </c>
      <c r="H49" s="977">
        <v>0</v>
      </c>
      <c r="I49" s="977">
        <v>0</v>
      </c>
      <c r="J49" s="977">
        <v>0</v>
      </c>
      <c r="K49" s="977">
        <v>0</v>
      </c>
      <c r="L49" s="977">
        <v>0</v>
      </c>
      <c r="M49" s="977">
        <v>0</v>
      </c>
      <c r="N49" s="977">
        <v>0</v>
      </c>
      <c r="O49" s="977">
        <v>0</v>
      </c>
      <c r="P49" s="977">
        <v>0</v>
      </c>
      <c r="Q49" s="977">
        <v>0</v>
      </c>
      <c r="R49" s="977">
        <v>0</v>
      </c>
      <c r="S49" s="977">
        <v>0</v>
      </c>
      <c r="T49" s="977">
        <v>2010.01</v>
      </c>
      <c r="U49" s="977">
        <v>0</v>
      </c>
      <c r="V49" s="977">
        <v>0</v>
      </c>
      <c r="W49" s="977">
        <v>0</v>
      </c>
      <c r="X49" s="977">
        <f t="shared" si="2"/>
        <v>2010.01</v>
      </c>
      <c r="Y49" s="977">
        <f t="shared" si="4"/>
        <v>14066.66</v>
      </c>
      <c r="Z49" s="977">
        <v>2525.0700000000002</v>
      </c>
      <c r="AA49" s="1025">
        <f t="shared" si="5"/>
        <v>11541.59</v>
      </c>
      <c r="AB49" s="1025">
        <f t="shared" si="3"/>
        <v>14066.66</v>
      </c>
      <c r="AC49" s="549" t="s">
        <v>167</v>
      </c>
      <c r="AD49" s="975"/>
      <c r="AE49" s="976"/>
      <c r="AF49" s="975"/>
      <c r="AG49" s="1083"/>
      <c r="AH49" s="975"/>
      <c r="AI49" s="977"/>
      <c r="AJ49" s="976"/>
      <c r="AK49" s="975"/>
      <c r="AL49" s="975"/>
      <c r="AM49" s="976"/>
      <c r="AN49" s="975"/>
      <c r="AO49" s="976"/>
      <c r="AP49" s="975"/>
    </row>
    <row r="50" spans="1:42" ht="15" customHeight="1" x14ac:dyDescent="0.25">
      <c r="A50" s="975" t="s">
        <v>1223</v>
      </c>
      <c r="B50" s="975" t="s">
        <v>847</v>
      </c>
      <c r="C50" s="976">
        <v>88</v>
      </c>
      <c r="D50" s="975" t="s">
        <v>48</v>
      </c>
      <c r="E50" s="975" t="s">
        <v>220</v>
      </c>
      <c r="F50" s="977">
        <v>20292.75</v>
      </c>
      <c r="G50" s="977">
        <v>0</v>
      </c>
      <c r="H50" s="977">
        <v>0</v>
      </c>
      <c r="I50" s="977">
        <v>0</v>
      </c>
      <c r="J50" s="977">
        <v>0</v>
      </c>
      <c r="K50" s="977">
        <v>0</v>
      </c>
      <c r="L50" s="977">
        <v>0</v>
      </c>
      <c r="M50" s="977">
        <v>0</v>
      </c>
      <c r="N50" s="977">
        <v>0</v>
      </c>
      <c r="O50" s="977">
        <v>0</v>
      </c>
      <c r="P50" s="977">
        <v>0</v>
      </c>
      <c r="Q50" s="977">
        <v>0</v>
      </c>
      <c r="R50" s="977">
        <v>0</v>
      </c>
      <c r="S50" s="977">
        <v>286.48</v>
      </c>
      <c r="T50" s="977">
        <v>2961.61</v>
      </c>
      <c r="U50" s="977">
        <v>0</v>
      </c>
      <c r="V50" s="977">
        <v>0</v>
      </c>
      <c r="W50" s="977">
        <v>0</v>
      </c>
      <c r="X50" s="977">
        <f t="shared" si="2"/>
        <v>3248.09</v>
      </c>
      <c r="Y50" s="977">
        <f t="shared" si="4"/>
        <v>17044.66</v>
      </c>
      <c r="Z50" s="977">
        <v>3015.8</v>
      </c>
      <c r="AA50" s="1025">
        <f t="shared" si="5"/>
        <v>14028.86</v>
      </c>
      <c r="AB50" s="1025">
        <f t="shared" si="3"/>
        <v>17044.66</v>
      </c>
      <c r="AC50" s="549" t="s">
        <v>167</v>
      </c>
      <c r="AD50" s="975"/>
      <c r="AE50" s="976"/>
      <c r="AF50" s="975"/>
      <c r="AG50" s="1083"/>
      <c r="AH50" s="975"/>
      <c r="AI50" s="977"/>
      <c r="AJ50" s="976"/>
      <c r="AK50" s="975"/>
      <c r="AL50" s="975"/>
      <c r="AM50" s="976"/>
      <c r="AN50" s="975"/>
      <c r="AO50" s="976"/>
      <c r="AP50" s="975"/>
    </row>
    <row r="51" spans="1:42" ht="15" customHeight="1" x14ac:dyDescent="0.25">
      <c r="A51" s="975" t="s">
        <v>1223</v>
      </c>
      <c r="B51" s="975" t="s">
        <v>847</v>
      </c>
      <c r="C51" s="976">
        <v>89</v>
      </c>
      <c r="D51" s="975" t="s">
        <v>49</v>
      </c>
      <c r="E51" s="975" t="s">
        <v>221</v>
      </c>
      <c r="F51" s="977">
        <v>22684.33</v>
      </c>
      <c r="G51" s="977">
        <v>0</v>
      </c>
      <c r="H51" s="977">
        <v>0</v>
      </c>
      <c r="I51" s="977">
        <v>0</v>
      </c>
      <c r="J51" s="977">
        <v>0</v>
      </c>
      <c r="K51" s="977">
        <v>0</v>
      </c>
      <c r="L51" s="977">
        <v>1679.44</v>
      </c>
      <c r="M51" s="977">
        <v>0</v>
      </c>
      <c r="N51" s="977">
        <v>0</v>
      </c>
      <c r="O51" s="977">
        <v>0</v>
      </c>
      <c r="P51" s="977">
        <v>0</v>
      </c>
      <c r="Q51" s="977">
        <v>0</v>
      </c>
      <c r="R51" s="977">
        <v>0</v>
      </c>
      <c r="S51" s="977">
        <v>0</v>
      </c>
      <c r="T51" s="977">
        <v>0</v>
      </c>
      <c r="U51" s="977">
        <v>0</v>
      </c>
      <c r="V51" s="977">
        <v>0</v>
      </c>
      <c r="W51" s="977">
        <v>0</v>
      </c>
      <c r="X51" s="977">
        <f t="shared" si="2"/>
        <v>1679.44</v>
      </c>
      <c r="Y51" s="977">
        <f t="shared" si="4"/>
        <v>21004.890000000003</v>
      </c>
      <c r="Z51" s="977">
        <v>3305.16</v>
      </c>
      <c r="AA51" s="1025">
        <f t="shared" si="5"/>
        <v>17699.730000000003</v>
      </c>
      <c r="AB51" s="1025">
        <f t="shared" si="3"/>
        <v>21004.890000000003</v>
      </c>
      <c r="AC51" s="549" t="s">
        <v>167</v>
      </c>
      <c r="AD51" s="975"/>
      <c r="AE51" s="976"/>
      <c r="AF51" s="975"/>
      <c r="AG51" s="1083"/>
      <c r="AH51" s="975"/>
      <c r="AI51" s="977"/>
      <c r="AJ51" s="976"/>
      <c r="AK51" s="975"/>
      <c r="AL51" s="975"/>
      <c r="AM51" s="976"/>
      <c r="AN51" s="975"/>
      <c r="AO51" s="976"/>
      <c r="AP51" s="975"/>
    </row>
    <row r="52" spans="1:42" ht="15" customHeight="1" x14ac:dyDescent="0.25">
      <c r="A52" s="975" t="s">
        <v>1223</v>
      </c>
      <c r="B52" s="975" t="s">
        <v>847</v>
      </c>
      <c r="C52" s="976">
        <v>90</v>
      </c>
      <c r="D52" s="975" t="s">
        <v>50</v>
      </c>
      <c r="E52" s="975" t="s">
        <v>222</v>
      </c>
      <c r="F52" s="977">
        <v>26140.57</v>
      </c>
      <c r="G52" s="977">
        <v>0</v>
      </c>
      <c r="H52" s="977">
        <v>0</v>
      </c>
      <c r="I52" s="977">
        <v>0</v>
      </c>
      <c r="J52" s="977">
        <v>0</v>
      </c>
      <c r="K52" s="977">
        <v>0</v>
      </c>
      <c r="L52" s="977">
        <v>0</v>
      </c>
      <c r="M52" s="977">
        <v>0</v>
      </c>
      <c r="N52" s="977">
        <v>0</v>
      </c>
      <c r="O52" s="977">
        <v>0</v>
      </c>
      <c r="P52" s="977">
        <v>0</v>
      </c>
      <c r="Q52" s="977">
        <v>570.89</v>
      </c>
      <c r="R52" s="977">
        <v>0</v>
      </c>
      <c r="S52" s="977">
        <v>456.8</v>
      </c>
      <c r="T52" s="977">
        <v>1884.42</v>
      </c>
      <c r="U52" s="977">
        <v>0</v>
      </c>
      <c r="V52" s="977">
        <v>0</v>
      </c>
      <c r="W52" s="977">
        <v>0</v>
      </c>
      <c r="X52" s="977">
        <f t="shared" si="2"/>
        <v>2912.11</v>
      </c>
      <c r="Y52" s="977">
        <f t="shared" si="4"/>
        <v>23228.46</v>
      </c>
      <c r="Z52" s="977">
        <v>4740.0600000000004</v>
      </c>
      <c r="AA52" s="1025">
        <f t="shared" si="5"/>
        <v>18488.399999999998</v>
      </c>
      <c r="AB52" s="1025">
        <f t="shared" si="3"/>
        <v>23228.46</v>
      </c>
      <c r="AC52" s="549" t="s">
        <v>167</v>
      </c>
      <c r="AD52" s="975"/>
      <c r="AE52" s="976"/>
      <c r="AF52" s="975"/>
      <c r="AG52" s="1083"/>
      <c r="AH52" s="975"/>
      <c r="AI52" s="977"/>
      <c r="AJ52" s="976"/>
      <c r="AK52" s="975"/>
      <c r="AL52" s="975"/>
      <c r="AM52" s="976"/>
      <c r="AN52" s="975"/>
      <c r="AO52" s="976"/>
      <c r="AP52" s="975"/>
    </row>
    <row r="53" spans="1:42" ht="15" customHeight="1" x14ac:dyDescent="0.25">
      <c r="A53" s="975" t="s">
        <v>1223</v>
      </c>
      <c r="B53" s="975" t="s">
        <v>847</v>
      </c>
      <c r="C53" s="976">
        <v>91</v>
      </c>
      <c r="D53" s="975" t="s">
        <v>51</v>
      </c>
      <c r="E53" s="975" t="s">
        <v>223</v>
      </c>
      <c r="F53" s="977">
        <v>10456.77</v>
      </c>
      <c r="G53" s="977">
        <v>0</v>
      </c>
      <c r="H53" s="977">
        <v>0</v>
      </c>
      <c r="I53" s="977">
        <v>0</v>
      </c>
      <c r="J53" s="977">
        <v>0</v>
      </c>
      <c r="K53" s="977">
        <v>0</v>
      </c>
      <c r="L53" s="977">
        <v>0</v>
      </c>
      <c r="M53" s="977">
        <v>0</v>
      </c>
      <c r="N53" s="977">
        <v>0</v>
      </c>
      <c r="O53" s="977">
        <v>0</v>
      </c>
      <c r="P53" s="977">
        <v>0</v>
      </c>
      <c r="Q53" s="977">
        <v>0</v>
      </c>
      <c r="R53" s="977">
        <v>0</v>
      </c>
      <c r="S53" s="977">
        <v>0</v>
      </c>
      <c r="T53" s="977">
        <v>1844.23</v>
      </c>
      <c r="U53" s="977">
        <v>0</v>
      </c>
      <c r="V53" s="977">
        <v>0</v>
      </c>
      <c r="W53" s="977">
        <v>0</v>
      </c>
      <c r="X53" s="977">
        <f t="shared" si="2"/>
        <v>1844.23</v>
      </c>
      <c r="Y53" s="977">
        <f t="shared" si="4"/>
        <v>8612.5400000000009</v>
      </c>
      <c r="Z53" s="977">
        <v>1734.19</v>
      </c>
      <c r="AA53" s="1025">
        <f t="shared" si="5"/>
        <v>6878.35</v>
      </c>
      <c r="AB53" s="1025">
        <f t="shared" si="3"/>
        <v>8612.5400000000009</v>
      </c>
      <c r="AC53" s="549" t="s">
        <v>167</v>
      </c>
      <c r="AD53" s="975"/>
      <c r="AE53" s="976"/>
      <c r="AF53" s="975"/>
      <c r="AG53" s="1083"/>
      <c r="AH53" s="975"/>
      <c r="AI53" s="977"/>
      <c r="AJ53" s="976"/>
      <c r="AK53" s="975"/>
      <c r="AL53" s="975"/>
      <c r="AM53" s="976"/>
      <c r="AN53" s="975"/>
      <c r="AO53" s="976"/>
      <c r="AP53" s="975"/>
    </row>
    <row r="54" spans="1:42" ht="15" customHeight="1" x14ac:dyDescent="0.25">
      <c r="A54" s="975" t="s">
        <v>1223</v>
      </c>
      <c r="B54" s="975" t="s">
        <v>847</v>
      </c>
      <c r="C54" s="976">
        <v>92</v>
      </c>
      <c r="D54" s="975" t="s">
        <v>52</v>
      </c>
      <c r="E54" s="975" t="s">
        <v>224</v>
      </c>
      <c r="F54" s="977">
        <v>14568.63</v>
      </c>
      <c r="G54" s="977">
        <v>0</v>
      </c>
      <c r="H54" s="977">
        <v>0</v>
      </c>
      <c r="I54" s="977">
        <v>0</v>
      </c>
      <c r="J54" s="977">
        <v>0</v>
      </c>
      <c r="K54" s="977">
        <v>0</v>
      </c>
      <c r="L54" s="977">
        <v>2802.99</v>
      </c>
      <c r="M54" s="977">
        <v>0</v>
      </c>
      <c r="N54" s="977">
        <v>0</v>
      </c>
      <c r="O54" s="977">
        <v>0</v>
      </c>
      <c r="P54" s="977">
        <v>0</v>
      </c>
      <c r="Q54" s="977">
        <v>0</v>
      </c>
      <c r="R54" s="977">
        <v>0</v>
      </c>
      <c r="S54" s="977">
        <v>0</v>
      </c>
      <c r="T54" s="977">
        <v>0</v>
      </c>
      <c r="U54" s="977">
        <v>0</v>
      </c>
      <c r="V54" s="977">
        <v>0</v>
      </c>
      <c r="W54" s="977">
        <v>0</v>
      </c>
      <c r="X54" s="977">
        <f t="shared" si="2"/>
        <v>2802.99</v>
      </c>
      <c r="Y54" s="977">
        <f t="shared" si="4"/>
        <v>11765.64</v>
      </c>
      <c r="Z54" s="977">
        <v>2531.14</v>
      </c>
      <c r="AA54" s="1025">
        <f t="shared" si="5"/>
        <v>9234.5</v>
      </c>
      <c r="AB54" s="1025">
        <f t="shared" si="3"/>
        <v>11765.64</v>
      </c>
      <c r="AC54" s="549" t="s">
        <v>167</v>
      </c>
      <c r="AD54" s="975"/>
      <c r="AE54" s="976"/>
      <c r="AF54" s="975"/>
      <c r="AG54" s="1083"/>
      <c r="AH54" s="975"/>
      <c r="AI54" s="977"/>
      <c r="AJ54" s="976"/>
      <c r="AK54" s="975"/>
      <c r="AL54" s="975"/>
      <c r="AM54" s="976"/>
      <c r="AN54" s="975"/>
      <c r="AO54" s="976"/>
      <c r="AP54" s="975"/>
    </row>
    <row r="55" spans="1:42" ht="15" customHeight="1" x14ac:dyDescent="0.25">
      <c r="A55" s="975" t="s">
        <v>1223</v>
      </c>
      <c r="B55" s="975" t="s">
        <v>847</v>
      </c>
      <c r="C55" s="976">
        <v>93</v>
      </c>
      <c r="D55" s="975" t="s">
        <v>53</v>
      </c>
      <c r="E55" s="975" t="s">
        <v>225</v>
      </c>
      <c r="F55" s="977">
        <v>12447.58</v>
      </c>
      <c r="G55" s="977">
        <v>0</v>
      </c>
      <c r="H55" s="977">
        <v>0</v>
      </c>
      <c r="I55" s="977">
        <v>0</v>
      </c>
      <c r="J55" s="977">
        <v>0</v>
      </c>
      <c r="K55" s="977">
        <v>0</v>
      </c>
      <c r="L55" s="977">
        <v>1920.46</v>
      </c>
      <c r="M55" s="977">
        <v>0</v>
      </c>
      <c r="N55" s="977">
        <v>0</v>
      </c>
      <c r="O55" s="977">
        <v>0</v>
      </c>
      <c r="P55" s="977">
        <v>0</v>
      </c>
      <c r="Q55" s="977">
        <v>0</v>
      </c>
      <c r="R55" s="977">
        <v>0</v>
      </c>
      <c r="S55" s="977">
        <v>0</v>
      </c>
      <c r="T55" s="977">
        <v>0</v>
      </c>
      <c r="U55" s="977">
        <v>0</v>
      </c>
      <c r="V55" s="977">
        <v>0</v>
      </c>
      <c r="W55" s="977">
        <v>0</v>
      </c>
      <c r="X55" s="977">
        <f t="shared" si="2"/>
        <v>1920.46</v>
      </c>
      <c r="Y55" s="977">
        <f t="shared" si="4"/>
        <v>10527.119999999999</v>
      </c>
      <c r="Z55" s="977">
        <v>1787.14</v>
      </c>
      <c r="AA55" s="1025">
        <f t="shared" si="5"/>
        <v>8739.98</v>
      </c>
      <c r="AB55" s="1025">
        <f t="shared" si="3"/>
        <v>10527.119999999999</v>
      </c>
      <c r="AC55" s="549" t="s">
        <v>167</v>
      </c>
      <c r="AD55" s="975"/>
      <c r="AE55" s="976"/>
      <c r="AF55" s="975"/>
      <c r="AG55" s="1083"/>
      <c r="AH55" s="975"/>
      <c r="AI55" s="977"/>
      <c r="AJ55" s="976"/>
      <c r="AK55" s="975"/>
      <c r="AL55" s="975"/>
      <c r="AM55" s="976"/>
      <c r="AN55" s="975"/>
      <c r="AO55" s="976"/>
      <c r="AP55" s="975"/>
    </row>
    <row r="56" spans="1:42" ht="15" customHeight="1" x14ac:dyDescent="0.25">
      <c r="A56" s="975" t="s">
        <v>1223</v>
      </c>
      <c r="B56" s="975" t="s">
        <v>847</v>
      </c>
      <c r="C56" s="976">
        <v>95</v>
      </c>
      <c r="D56" s="975" t="s">
        <v>54</v>
      </c>
      <c r="E56" s="975" t="s">
        <v>226</v>
      </c>
      <c r="F56" s="977">
        <v>10315.08</v>
      </c>
      <c r="G56" s="977">
        <v>0</v>
      </c>
      <c r="H56" s="977">
        <v>0</v>
      </c>
      <c r="I56" s="977">
        <v>0</v>
      </c>
      <c r="J56" s="977">
        <v>0</v>
      </c>
      <c r="K56" s="977">
        <v>0</v>
      </c>
      <c r="L56" s="977">
        <v>543</v>
      </c>
      <c r="M56" s="977">
        <v>0</v>
      </c>
      <c r="N56" s="977">
        <v>0</v>
      </c>
      <c r="O56" s="977">
        <v>0</v>
      </c>
      <c r="P56" s="977">
        <v>0</v>
      </c>
      <c r="Q56" s="977">
        <v>0</v>
      </c>
      <c r="R56" s="977">
        <v>0</v>
      </c>
      <c r="S56" s="977">
        <v>0</v>
      </c>
      <c r="T56" s="977">
        <v>0</v>
      </c>
      <c r="U56" s="977">
        <v>0</v>
      </c>
      <c r="V56" s="977">
        <v>0</v>
      </c>
      <c r="W56" s="977">
        <v>0</v>
      </c>
      <c r="X56" s="977">
        <f t="shared" si="2"/>
        <v>543</v>
      </c>
      <c r="Y56" s="977">
        <f t="shared" si="4"/>
        <v>9772.08</v>
      </c>
      <c r="Z56" s="977">
        <v>1876.24</v>
      </c>
      <c r="AA56" s="1025">
        <f t="shared" si="5"/>
        <v>7895.84</v>
      </c>
      <c r="AB56" s="1025">
        <f t="shared" si="3"/>
        <v>9772.08</v>
      </c>
      <c r="AC56" s="549" t="s">
        <v>167</v>
      </c>
      <c r="AD56" s="975"/>
      <c r="AE56" s="976"/>
      <c r="AF56" s="975"/>
      <c r="AG56" s="1083"/>
      <c r="AH56" s="975"/>
      <c r="AI56" s="977"/>
      <c r="AJ56" s="976"/>
      <c r="AK56" s="975"/>
      <c r="AL56" s="975"/>
      <c r="AM56" s="976"/>
      <c r="AN56" s="975"/>
      <c r="AO56" s="976"/>
      <c r="AP56" s="975"/>
    </row>
    <row r="57" spans="1:42" ht="15" customHeight="1" x14ac:dyDescent="0.25">
      <c r="A57" s="975" t="s">
        <v>1223</v>
      </c>
      <c r="B57" s="975" t="s">
        <v>847</v>
      </c>
      <c r="C57" s="976">
        <v>145</v>
      </c>
      <c r="D57" s="975" t="s">
        <v>55</v>
      </c>
      <c r="E57" s="975" t="s">
        <v>227</v>
      </c>
      <c r="F57" s="977">
        <v>27982.69</v>
      </c>
      <c r="G57" s="977">
        <v>0</v>
      </c>
      <c r="H57" s="977">
        <v>0</v>
      </c>
      <c r="I57" s="977">
        <v>0</v>
      </c>
      <c r="J57" s="977">
        <v>0</v>
      </c>
      <c r="K57" s="977">
        <v>0</v>
      </c>
      <c r="L57" s="977">
        <v>0</v>
      </c>
      <c r="M57" s="977">
        <v>0</v>
      </c>
      <c r="N57" s="977">
        <v>0</v>
      </c>
      <c r="O57" s="977">
        <v>0</v>
      </c>
      <c r="P57" s="977">
        <v>4554</v>
      </c>
      <c r="Q57" s="977">
        <v>0</v>
      </c>
      <c r="R57" s="977">
        <v>0</v>
      </c>
      <c r="S57" s="977">
        <v>88.86</v>
      </c>
      <c r="T57" s="977">
        <v>0</v>
      </c>
      <c r="U57" s="977">
        <v>0</v>
      </c>
      <c r="V57" s="977">
        <v>0</v>
      </c>
      <c r="W57" s="977">
        <v>0</v>
      </c>
      <c r="X57" s="977">
        <f t="shared" si="2"/>
        <v>4642.8599999999997</v>
      </c>
      <c r="Y57" s="977">
        <f t="shared" si="4"/>
        <v>23339.829999999998</v>
      </c>
      <c r="Z57" s="977">
        <v>4851.43</v>
      </c>
      <c r="AA57" s="1025">
        <f t="shared" si="5"/>
        <v>18488.399999999998</v>
      </c>
      <c r="AB57" s="1025">
        <f t="shared" si="3"/>
        <v>23339.829999999998</v>
      </c>
      <c r="AC57" s="549" t="s">
        <v>167</v>
      </c>
      <c r="AD57" s="975"/>
      <c r="AE57" s="976"/>
      <c r="AF57" s="975"/>
      <c r="AG57" s="1083"/>
      <c r="AH57" s="975"/>
      <c r="AI57" s="977"/>
      <c r="AJ57" s="976"/>
      <c r="AK57" s="975"/>
      <c r="AL57" s="975"/>
      <c r="AM57" s="976"/>
      <c r="AN57" s="975"/>
      <c r="AO57" s="976"/>
      <c r="AP57" s="975"/>
    </row>
    <row r="58" spans="1:42" ht="15" customHeight="1" x14ac:dyDescent="0.25">
      <c r="A58" s="975" t="s">
        <v>1223</v>
      </c>
      <c r="B58" s="975" t="s">
        <v>847</v>
      </c>
      <c r="C58" s="976">
        <v>146</v>
      </c>
      <c r="D58" s="975" t="s">
        <v>56</v>
      </c>
      <c r="E58" s="975" t="s">
        <v>228</v>
      </c>
      <c r="F58" s="977">
        <v>16564.3</v>
      </c>
      <c r="G58" s="977">
        <v>0</v>
      </c>
      <c r="H58" s="977">
        <v>0</v>
      </c>
      <c r="I58" s="977">
        <v>3036</v>
      </c>
      <c r="J58" s="977">
        <v>0</v>
      </c>
      <c r="K58" s="977">
        <v>0</v>
      </c>
      <c r="L58" s="977">
        <v>0</v>
      </c>
      <c r="M58" s="977">
        <v>0</v>
      </c>
      <c r="N58" s="977">
        <v>0</v>
      </c>
      <c r="O58" s="977">
        <v>0</v>
      </c>
      <c r="P58" s="977">
        <v>0</v>
      </c>
      <c r="Q58" s="977">
        <v>0</v>
      </c>
      <c r="R58" s="977">
        <v>0</v>
      </c>
      <c r="S58" s="977">
        <v>0</v>
      </c>
      <c r="T58" s="977">
        <v>0</v>
      </c>
      <c r="U58" s="977">
        <v>0</v>
      </c>
      <c r="V58" s="977">
        <v>0</v>
      </c>
      <c r="W58" s="977">
        <v>0</v>
      </c>
      <c r="X58" s="977">
        <f t="shared" si="2"/>
        <v>3036</v>
      </c>
      <c r="Y58" s="977">
        <f t="shared" si="4"/>
        <v>13528.3</v>
      </c>
      <c r="Z58" s="977">
        <v>2586.91</v>
      </c>
      <c r="AA58" s="1025">
        <f t="shared" si="5"/>
        <v>10941.39</v>
      </c>
      <c r="AB58" s="1025">
        <f t="shared" si="3"/>
        <v>13528.3</v>
      </c>
      <c r="AC58" s="549" t="s">
        <v>167</v>
      </c>
      <c r="AD58" s="975"/>
      <c r="AE58" s="976"/>
      <c r="AF58" s="975"/>
      <c r="AG58" s="1083"/>
      <c r="AH58" s="975"/>
      <c r="AI58" s="977"/>
      <c r="AJ58" s="976"/>
      <c r="AK58" s="975"/>
      <c r="AL58" s="975"/>
      <c r="AM58" s="976"/>
      <c r="AN58" s="975"/>
      <c r="AO58" s="976"/>
      <c r="AP58" s="975"/>
    </row>
    <row r="59" spans="1:42" ht="15" customHeight="1" x14ac:dyDescent="0.25">
      <c r="A59" s="975" t="s">
        <v>1223</v>
      </c>
      <c r="B59" s="975" t="s">
        <v>847</v>
      </c>
      <c r="C59" s="976">
        <v>148</v>
      </c>
      <c r="D59" s="975" t="s">
        <v>57</v>
      </c>
      <c r="E59" s="975" t="s">
        <v>229</v>
      </c>
      <c r="F59" s="977">
        <v>16119.94</v>
      </c>
      <c r="G59" s="977">
        <v>0</v>
      </c>
      <c r="H59" s="977">
        <v>0</v>
      </c>
      <c r="I59" s="977">
        <v>0</v>
      </c>
      <c r="J59" s="977">
        <v>0</v>
      </c>
      <c r="K59" s="977">
        <v>0</v>
      </c>
      <c r="L59" s="977">
        <v>0</v>
      </c>
      <c r="M59" s="977">
        <v>0</v>
      </c>
      <c r="N59" s="977">
        <v>0</v>
      </c>
      <c r="O59" s="977">
        <v>0</v>
      </c>
      <c r="P59" s="977">
        <v>0</v>
      </c>
      <c r="Q59" s="977">
        <v>0</v>
      </c>
      <c r="R59" s="977">
        <v>0</v>
      </c>
      <c r="S59" s="977">
        <v>266</v>
      </c>
      <c r="T59" s="977">
        <v>2762.94</v>
      </c>
      <c r="U59" s="977">
        <v>0</v>
      </c>
      <c r="V59" s="977">
        <v>0</v>
      </c>
      <c r="W59" s="977">
        <v>0</v>
      </c>
      <c r="X59" s="977">
        <f t="shared" si="2"/>
        <v>3028.94</v>
      </c>
      <c r="Y59" s="977">
        <f t="shared" si="4"/>
        <v>13091</v>
      </c>
      <c r="Z59" s="977">
        <v>2502.5500000000002</v>
      </c>
      <c r="AA59" s="1025">
        <f t="shared" si="5"/>
        <v>10588.45</v>
      </c>
      <c r="AB59" s="1025">
        <f t="shared" si="3"/>
        <v>13091</v>
      </c>
      <c r="AC59" s="549" t="s">
        <v>167</v>
      </c>
      <c r="AD59" s="975"/>
      <c r="AE59" s="976"/>
      <c r="AF59" s="975"/>
      <c r="AG59" s="1083"/>
      <c r="AH59" s="975"/>
      <c r="AI59" s="977"/>
      <c r="AJ59" s="976"/>
      <c r="AK59" s="975"/>
      <c r="AL59" s="975"/>
      <c r="AM59" s="976"/>
      <c r="AN59" s="975"/>
      <c r="AO59" s="976"/>
      <c r="AP59" s="975"/>
    </row>
    <row r="60" spans="1:42" ht="15" customHeight="1" x14ac:dyDescent="0.25">
      <c r="A60" s="975" t="s">
        <v>1223</v>
      </c>
      <c r="B60" s="975" t="s">
        <v>847</v>
      </c>
      <c r="C60" s="976">
        <v>149</v>
      </c>
      <c r="D60" s="975" t="s">
        <v>104</v>
      </c>
      <c r="E60" s="975" t="s">
        <v>230</v>
      </c>
      <c r="F60" s="977">
        <v>17002.71</v>
      </c>
      <c r="G60" s="977">
        <v>0</v>
      </c>
      <c r="H60" s="977">
        <v>254.79</v>
      </c>
      <c r="I60" s="977">
        <v>0</v>
      </c>
      <c r="J60" s="977">
        <v>0</v>
      </c>
      <c r="K60" s="977">
        <v>0</v>
      </c>
      <c r="L60" s="977">
        <v>0</v>
      </c>
      <c r="M60" s="977">
        <v>0</v>
      </c>
      <c r="N60" s="977">
        <v>0</v>
      </c>
      <c r="O60" s="977">
        <v>0</v>
      </c>
      <c r="P60" s="977">
        <v>4554</v>
      </c>
      <c r="Q60" s="977">
        <v>0</v>
      </c>
      <c r="R60" s="977">
        <v>0</v>
      </c>
      <c r="S60" s="977">
        <v>166.38</v>
      </c>
      <c r="T60" s="977">
        <v>0</v>
      </c>
      <c r="U60" s="977">
        <v>0</v>
      </c>
      <c r="V60" s="977">
        <v>0</v>
      </c>
      <c r="W60" s="977">
        <v>0</v>
      </c>
      <c r="X60" s="977">
        <f t="shared" si="2"/>
        <v>4975.17</v>
      </c>
      <c r="Y60" s="977">
        <f t="shared" si="4"/>
        <v>12027.539999999999</v>
      </c>
      <c r="Z60" s="977">
        <v>2335.62</v>
      </c>
      <c r="AA60" s="1025">
        <f t="shared" si="5"/>
        <v>9691.9199999999983</v>
      </c>
      <c r="AB60" s="1025">
        <f t="shared" si="3"/>
        <v>12027.539999999999</v>
      </c>
      <c r="AC60" s="549" t="s">
        <v>167</v>
      </c>
      <c r="AD60" s="975"/>
      <c r="AE60" s="976"/>
      <c r="AF60" s="975"/>
      <c r="AG60" s="1083"/>
      <c r="AH60" s="975"/>
      <c r="AI60" s="977"/>
      <c r="AJ60" s="976"/>
      <c r="AK60" s="975"/>
      <c r="AL60" s="975"/>
      <c r="AM60" s="976"/>
      <c r="AN60" s="975"/>
      <c r="AO60" s="976"/>
      <c r="AP60" s="975"/>
    </row>
    <row r="61" spans="1:42" ht="15" customHeight="1" x14ac:dyDescent="0.25">
      <c r="A61" s="975" t="s">
        <v>1223</v>
      </c>
      <c r="B61" s="975" t="s">
        <v>847</v>
      </c>
      <c r="C61" s="976">
        <v>151</v>
      </c>
      <c r="D61" s="975" t="s">
        <v>58</v>
      </c>
      <c r="E61" s="975" t="s">
        <v>842</v>
      </c>
      <c r="F61" s="977">
        <v>16032.13</v>
      </c>
      <c r="G61" s="977">
        <v>0</v>
      </c>
      <c r="H61" s="977">
        <v>0</v>
      </c>
      <c r="I61" s="977">
        <v>0</v>
      </c>
      <c r="J61" s="977">
        <v>0</v>
      </c>
      <c r="K61" s="977">
        <v>0</v>
      </c>
      <c r="L61" s="977">
        <v>533.17999999999995</v>
      </c>
      <c r="M61" s="977">
        <v>0</v>
      </c>
      <c r="N61" s="977">
        <v>0</v>
      </c>
      <c r="O61" s="977">
        <v>0</v>
      </c>
      <c r="P61" s="977">
        <v>0</v>
      </c>
      <c r="Q61" s="977">
        <v>0</v>
      </c>
      <c r="R61" s="977">
        <v>0</v>
      </c>
      <c r="S61" s="977">
        <v>91.38</v>
      </c>
      <c r="T61" s="977">
        <v>0</v>
      </c>
      <c r="U61" s="977">
        <v>0</v>
      </c>
      <c r="V61" s="977">
        <v>0</v>
      </c>
      <c r="W61" s="977">
        <v>0</v>
      </c>
      <c r="X61" s="977">
        <f t="shared" si="2"/>
        <v>624.55999999999995</v>
      </c>
      <c r="Y61" s="977">
        <f t="shared" si="4"/>
        <v>15407.57</v>
      </c>
      <c r="Z61" s="977">
        <v>3051.17</v>
      </c>
      <c r="AA61" s="1025">
        <f t="shared" si="5"/>
        <v>12356.4</v>
      </c>
      <c r="AB61" s="1025">
        <f t="shared" si="3"/>
        <v>15407.57</v>
      </c>
      <c r="AC61" s="549" t="s">
        <v>167</v>
      </c>
      <c r="AD61" s="975"/>
      <c r="AE61" s="976"/>
      <c r="AF61" s="975"/>
      <c r="AG61" s="1083"/>
      <c r="AH61" s="975"/>
      <c r="AI61" s="977"/>
      <c r="AJ61" s="976"/>
      <c r="AK61" s="975"/>
      <c r="AL61" s="975"/>
      <c r="AM61" s="976"/>
      <c r="AN61" s="975"/>
      <c r="AO61" s="976"/>
      <c r="AP61" s="975"/>
    </row>
    <row r="62" spans="1:42" ht="15" customHeight="1" x14ac:dyDescent="0.25">
      <c r="A62" s="975" t="s">
        <v>1223</v>
      </c>
      <c r="B62" s="975" t="s">
        <v>847</v>
      </c>
      <c r="C62" s="976">
        <v>152</v>
      </c>
      <c r="D62" s="975" t="s">
        <v>59</v>
      </c>
      <c r="E62" s="975" t="s">
        <v>231</v>
      </c>
      <c r="F62" s="977">
        <v>11531.37</v>
      </c>
      <c r="G62" s="977">
        <v>0</v>
      </c>
      <c r="H62" s="977">
        <v>0</v>
      </c>
      <c r="I62" s="977">
        <v>0</v>
      </c>
      <c r="J62" s="977">
        <v>0</v>
      </c>
      <c r="K62" s="977">
        <v>0</v>
      </c>
      <c r="L62" s="977">
        <v>724.56</v>
      </c>
      <c r="M62" s="977">
        <v>0</v>
      </c>
      <c r="N62" s="977">
        <v>0</v>
      </c>
      <c r="O62" s="977">
        <v>0</v>
      </c>
      <c r="P62" s="977">
        <v>0</v>
      </c>
      <c r="Q62" s="977">
        <v>0</v>
      </c>
      <c r="R62" s="977">
        <v>0</v>
      </c>
      <c r="S62" s="977">
        <v>129.72</v>
      </c>
      <c r="T62" s="977">
        <v>0</v>
      </c>
      <c r="U62" s="977">
        <v>0</v>
      </c>
      <c r="V62" s="977">
        <v>0</v>
      </c>
      <c r="W62" s="977">
        <v>0</v>
      </c>
      <c r="X62" s="977">
        <f t="shared" si="2"/>
        <v>854.28</v>
      </c>
      <c r="Y62" s="977">
        <f t="shared" si="4"/>
        <v>10677.09</v>
      </c>
      <c r="Z62" s="977">
        <v>1323.14</v>
      </c>
      <c r="AA62" s="1025">
        <f t="shared" si="5"/>
        <v>9353.9500000000007</v>
      </c>
      <c r="AB62" s="1025">
        <f t="shared" si="3"/>
        <v>10677.09</v>
      </c>
      <c r="AC62" s="549" t="s">
        <v>167</v>
      </c>
      <c r="AD62" s="975"/>
      <c r="AE62" s="976"/>
      <c r="AF62" s="975"/>
      <c r="AG62" s="1083"/>
      <c r="AH62" s="975"/>
      <c r="AI62" s="977"/>
      <c r="AJ62" s="976"/>
      <c r="AK62" s="975"/>
      <c r="AL62" s="975"/>
      <c r="AM62" s="976"/>
      <c r="AN62" s="975"/>
      <c r="AO62" s="976"/>
      <c r="AP62" s="975"/>
    </row>
    <row r="63" spans="1:42" ht="15" customHeight="1" x14ac:dyDescent="0.25">
      <c r="A63" s="975" t="s">
        <v>1223</v>
      </c>
      <c r="B63" s="975" t="s">
        <v>847</v>
      </c>
      <c r="C63" s="976">
        <v>155</v>
      </c>
      <c r="D63" s="975" t="s">
        <v>60</v>
      </c>
      <c r="E63" s="975" t="s">
        <v>232</v>
      </c>
      <c r="F63" s="977">
        <v>14970.23</v>
      </c>
      <c r="G63" s="977">
        <v>0</v>
      </c>
      <c r="H63" s="977">
        <v>0</v>
      </c>
      <c r="I63" s="977">
        <v>0</v>
      </c>
      <c r="J63" s="977">
        <v>0</v>
      </c>
      <c r="K63" s="977">
        <v>0</v>
      </c>
      <c r="L63" s="977">
        <v>839.73</v>
      </c>
      <c r="M63" s="977">
        <v>0</v>
      </c>
      <c r="N63" s="977">
        <v>0</v>
      </c>
      <c r="O63" s="977">
        <v>0</v>
      </c>
      <c r="P63" s="977">
        <v>0</v>
      </c>
      <c r="Q63" s="977">
        <v>0</v>
      </c>
      <c r="R63" s="977">
        <v>0</v>
      </c>
      <c r="S63" s="977">
        <v>131.84</v>
      </c>
      <c r="T63" s="977">
        <v>0</v>
      </c>
      <c r="U63" s="977">
        <v>0</v>
      </c>
      <c r="V63" s="977">
        <v>0</v>
      </c>
      <c r="W63" s="977">
        <v>0</v>
      </c>
      <c r="X63" s="977">
        <f t="shared" si="2"/>
        <v>971.57</v>
      </c>
      <c r="Y63" s="977">
        <f t="shared" si="4"/>
        <v>13998.66</v>
      </c>
      <c r="Z63" s="977">
        <v>2260.6799999999998</v>
      </c>
      <c r="AA63" s="1025">
        <f t="shared" si="5"/>
        <v>11737.98</v>
      </c>
      <c r="AB63" s="1025">
        <f t="shared" si="3"/>
        <v>13998.66</v>
      </c>
      <c r="AC63" s="549" t="s">
        <v>167</v>
      </c>
      <c r="AD63" s="975"/>
      <c r="AE63" s="976"/>
      <c r="AF63" s="975"/>
      <c r="AG63" s="1083"/>
      <c r="AH63" s="975"/>
      <c r="AI63" s="977"/>
      <c r="AJ63" s="976"/>
      <c r="AK63" s="975"/>
      <c r="AL63" s="975"/>
      <c r="AM63" s="976"/>
      <c r="AN63" s="975"/>
      <c r="AO63" s="976"/>
      <c r="AP63" s="975"/>
    </row>
    <row r="64" spans="1:42" ht="15" customHeight="1" x14ac:dyDescent="0.25">
      <c r="A64" s="975" t="s">
        <v>1223</v>
      </c>
      <c r="B64" s="975" t="s">
        <v>847</v>
      </c>
      <c r="C64" s="976">
        <v>156</v>
      </c>
      <c r="D64" s="975" t="s">
        <v>61</v>
      </c>
      <c r="E64" s="975" t="s">
        <v>233</v>
      </c>
      <c r="F64" s="977">
        <v>7266.64</v>
      </c>
      <c r="G64" s="977">
        <v>0</v>
      </c>
      <c r="H64" s="977">
        <v>0</v>
      </c>
      <c r="I64" s="977">
        <v>0</v>
      </c>
      <c r="J64" s="977">
        <v>0</v>
      </c>
      <c r="K64" s="977">
        <v>0</v>
      </c>
      <c r="L64" s="977">
        <v>724.56</v>
      </c>
      <c r="M64" s="977">
        <v>0</v>
      </c>
      <c r="N64" s="977">
        <v>0</v>
      </c>
      <c r="O64" s="977">
        <v>0</v>
      </c>
      <c r="P64" s="977">
        <v>0</v>
      </c>
      <c r="Q64" s="977">
        <v>0</v>
      </c>
      <c r="R64" s="977">
        <v>0</v>
      </c>
      <c r="S64" s="977">
        <v>129.72</v>
      </c>
      <c r="T64" s="977">
        <v>0</v>
      </c>
      <c r="U64" s="977">
        <v>0</v>
      </c>
      <c r="V64" s="977">
        <v>0</v>
      </c>
      <c r="W64" s="977">
        <v>0</v>
      </c>
      <c r="X64" s="977">
        <f t="shared" si="2"/>
        <v>854.28</v>
      </c>
      <c r="Y64" s="977">
        <f t="shared" si="4"/>
        <v>6412.3600000000006</v>
      </c>
      <c r="Z64" s="977">
        <v>1068.1500000000001</v>
      </c>
      <c r="AA64" s="1025">
        <f t="shared" si="5"/>
        <v>5344.2100000000009</v>
      </c>
      <c r="AB64" s="1025">
        <f t="shared" si="3"/>
        <v>6412.3600000000006</v>
      </c>
      <c r="AC64" s="549" t="s">
        <v>167</v>
      </c>
      <c r="AD64" s="975"/>
      <c r="AE64" s="976"/>
      <c r="AF64" s="975"/>
      <c r="AG64" s="1083"/>
      <c r="AH64" s="975"/>
      <c r="AI64" s="977"/>
      <c r="AJ64" s="976"/>
      <c r="AK64" s="975"/>
      <c r="AL64" s="975"/>
      <c r="AM64" s="976"/>
      <c r="AN64" s="975"/>
      <c r="AO64" s="976"/>
      <c r="AP64" s="975"/>
    </row>
    <row r="65" spans="1:42" ht="15" customHeight="1" x14ac:dyDescent="0.25">
      <c r="A65" s="975" t="s">
        <v>1223</v>
      </c>
      <c r="B65" s="975" t="s">
        <v>847</v>
      </c>
      <c r="C65" s="976">
        <v>159</v>
      </c>
      <c r="D65" s="975" t="s">
        <v>62</v>
      </c>
      <c r="E65" s="975" t="s">
        <v>284</v>
      </c>
      <c r="F65" s="977">
        <v>11728.05</v>
      </c>
      <c r="G65" s="977">
        <v>0</v>
      </c>
      <c r="H65" s="977">
        <v>0</v>
      </c>
      <c r="I65" s="977">
        <v>0</v>
      </c>
      <c r="J65" s="977">
        <v>0</v>
      </c>
      <c r="K65" s="977">
        <v>0</v>
      </c>
      <c r="L65" s="977">
        <v>3713.89</v>
      </c>
      <c r="M65" s="977">
        <v>0</v>
      </c>
      <c r="N65" s="977">
        <v>0</v>
      </c>
      <c r="O65" s="977">
        <v>0</v>
      </c>
      <c r="P65" s="977">
        <v>0</v>
      </c>
      <c r="Q65" s="977">
        <v>0</v>
      </c>
      <c r="R65" s="977">
        <v>0</v>
      </c>
      <c r="S65" s="977">
        <v>636.63</v>
      </c>
      <c r="T65" s="977">
        <v>0</v>
      </c>
      <c r="U65" s="977">
        <v>0</v>
      </c>
      <c r="V65" s="977">
        <v>0</v>
      </c>
      <c r="W65" s="977">
        <v>0</v>
      </c>
      <c r="X65" s="977">
        <f t="shared" si="2"/>
        <v>4350.5199999999995</v>
      </c>
      <c r="Y65" s="977">
        <f t="shared" si="4"/>
        <v>7377.53</v>
      </c>
      <c r="Z65" s="977">
        <v>1178.44</v>
      </c>
      <c r="AA65" s="1025">
        <f t="shared" si="5"/>
        <v>6199.09</v>
      </c>
      <c r="AB65" s="1025">
        <f t="shared" si="3"/>
        <v>7377.53</v>
      </c>
      <c r="AC65" s="549" t="s">
        <v>167</v>
      </c>
      <c r="AD65" s="975"/>
      <c r="AE65" s="976"/>
      <c r="AF65" s="975"/>
      <c r="AG65" s="1083"/>
      <c r="AH65" s="975"/>
      <c r="AI65" s="977"/>
      <c r="AJ65" s="976"/>
      <c r="AK65" s="975"/>
      <c r="AL65" s="975"/>
      <c r="AM65" s="976"/>
      <c r="AN65" s="975"/>
      <c r="AO65" s="976"/>
      <c r="AP65" s="975"/>
    </row>
    <row r="66" spans="1:42" ht="15" customHeight="1" x14ac:dyDescent="0.25">
      <c r="A66" s="975" t="s">
        <v>1223</v>
      </c>
      <c r="B66" s="975" t="s">
        <v>847</v>
      </c>
      <c r="C66" s="976">
        <v>161</v>
      </c>
      <c r="D66" s="975" t="s">
        <v>63</v>
      </c>
      <c r="E66" s="975" t="s">
        <v>234</v>
      </c>
      <c r="F66" s="977">
        <v>13062.78</v>
      </c>
      <c r="G66" s="977">
        <v>0</v>
      </c>
      <c r="H66" s="977">
        <v>0</v>
      </c>
      <c r="I66" s="977">
        <v>0</v>
      </c>
      <c r="J66" s="977">
        <v>0</v>
      </c>
      <c r="K66" s="977">
        <v>0</v>
      </c>
      <c r="L66" s="977">
        <v>0</v>
      </c>
      <c r="M66" s="977">
        <v>0</v>
      </c>
      <c r="N66" s="977">
        <v>0</v>
      </c>
      <c r="O66" s="977">
        <v>0</v>
      </c>
      <c r="P66" s="977">
        <v>0</v>
      </c>
      <c r="Q66" s="977">
        <v>0</v>
      </c>
      <c r="R66" s="977">
        <v>0</v>
      </c>
      <c r="S66" s="977">
        <v>0</v>
      </c>
      <c r="T66" s="977">
        <v>1035.24</v>
      </c>
      <c r="U66" s="977">
        <v>0</v>
      </c>
      <c r="V66" s="977">
        <v>0</v>
      </c>
      <c r="W66" s="977">
        <v>0</v>
      </c>
      <c r="X66" s="977">
        <f t="shared" si="2"/>
        <v>1035.24</v>
      </c>
      <c r="Y66" s="977">
        <f t="shared" ref="Y66:Y97" si="6">F66-X66</f>
        <v>12027.54</v>
      </c>
      <c r="Z66" s="977">
        <v>2335.62</v>
      </c>
      <c r="AA66" s="1025">
        <f t="shared" ref="AA66:AA97" si="7">Y66-Z66</f>
        <v>9691.9200000000019</v>
      </c>
      <c r="AB66" s="1025">
        <f t="shared" si="3"/>
        <v>12027.54</v>
      </c>
      <c r="AC66" s="549" t="s">
        <v>167</v>
      </c>
      <c r="AD66" s="975"/>
      <c r="AE66" s="976"/>
      <c r="AF66" s="975"/>
      <c r="AG66" s="1083"/>
      <c r="AH66" s="975"/>
      <c r="AI66" s="977"/>
      <c r="AJ66" s="976"/>
      <c r="AK66" s="975"/>
      <c r="AL66" s="975"/>
      <c r="AM66" s="976"/>
      <c r="AN66" s="975"/>
      <c r="AO66" s="976"/>
      <c r="AP66" s="975"/>
    </row>
    <row r="67" spans="1:42" ht="15" customHeight="1" x14ac:dyDescent="0.25">
      <c r="A67" s="975" t="s">
        <v>1223</v>
      </c>
      <c r="B67" s="975" t="s">
        <v>847</v>
      </c>
      <c r="C67" s="976">
        <v>162</v>
      </c>
      <c r="D67" s="975" t="s">
        <v>64</v>
      </c>
      <c r="E67" s="975" t="s">
        <v>235</v>
      </c>
      <c r="F67" s="977">
        <v>16544.97</v>
      </c>
      <c r="G67" s="977">
        <v>0</v>
      </c>
      <c r="H67" s="977">
        <v>0</v>
      </c>
      <c r="I67" s="977">
        <v>0</v>
      </c>
      <c r="J67" s="977">
        <v>0</v>
      </c>
      <c r="K67" s="977">
        <v>0</v>
      </c>
      <c r="L67" s="977">
        <v>0</v>
      </c>
      <c r="M67" s="977">
        <v>0</v>
      </c>
      <c r="N67" s="977">
        <v>0</v>
      </c>
      <c r="O67" s="977">
        <v>0</v>
      </c>
      <c r="P67" s="977">
        <v>0</v>
      </c>
      <c r="Q67" s="977">
        <v>0</v>
      </c>
      <c r="R67" s="977">
        <v>0</v>
      </c>
      <c r="S67" s="977">
        <v>0</v>
      </c>
      <c r="T67" s="977">
        <v>412.34</v>
      </c>
      <c r="U67" s="977">
        <v>0</v>
      </c>
      <c r="V67" s="977">
        <v>0</v>
      </c>
      <c r="W67" s="977">
        <v>0</v>
      </c>
      <c r="X67" s="977">
        <f t="shared" ref="X67:X130" si="8">SUM(G67:W67)</f>
        <v>412.34</v>
      </c>
      <c r="Y67" s="977">
        <f t="shared" si="6"/>
        <v>16132.630000000001</v>
      </c>
      <c r="Z67" s="977">
        <v>2673.48</v>
      </c>
      <c r="AA67" s="1025">
        <f t="shared" si="7"/>
        <v>13459.150000000001</v>
      </c>
      <c r="AB67" s="1025">
        <f t="shared" ref="AB67:AB130" si="9">Y67</f>
        <v>16132.630000000001</v>
      </c>
      <c r="AC67" s="549" t="s">
        <v>167</v>
      </c>
      <c r="AD67" s="975"/>
      <c r="AE67" s="976"/>
      <c r="AF67" s="975"/>
      <c r="AG67" s="1083"/>
      <c r="AH67" s="975"/>
      <c r="AI67" s="977"/>
      <c r="AJ67" s="976"/>
      <c r="AK67" s="975"/>
      <c r="AL67" s="975"/>
      <c r="AM67" s="976"/>
      <c r="AN67" s="975"/>
      <c r="AO67" s="976"/>
      <c r="AP67" s="975"/>
    </row>
    <row r="68" spans="1:42" ht="15" customHeight="1" x14ac:dyDescent="0.25">
      <c r="A68" s="975" t="s">
        <v>1223</v>
      </c>
      <c r="B68" s="975" t="s">
        <v>847</v>
      </c>
      <c r="C68" s="976">
        <v>168</v>
      </c>
      <c r="D68" s="975" t="s">
        <v>66</v>
      </c>
      <c r="E68" s="975" t="s">
        <v>237</v>
      </c>
      <c r="F68" s="977">
        <v>12688.19</v>
      </c>
      <c r="G68" s="977">
        <v>0</v>
      </c>
      <c r="H68" s="977">
        <v>0</v>
      </c>
      <c r="I68" s="977">
        <v>0</v>
      </c>
      <c r="J68" s="977">
        <v>0</v>
      </c>
      <c r="K68" s="977">
        <v>0</v>
      </c>
      <c r="L68" s="977">
        <v>627.95000000000005</v>
      </c>
      <c r="M68" s="977">
        <v>0</v>
      </c>
      <c r="N68" s="977">
        <v>0</v>
      </c>
      <c r="O68" s="977">
        <v>0</v>
      </c>
      <c r="P68" s="977">
        <v>0</v>
      </c>
      <c r="Q68" s="977">
        <v>0</v>
      </c>
      <c r="R68" s="977">
        <v>0</v>
      </c>
      <c r="S68" s="977">
        <v>107.64</v>
      </c>
      <c r="T68" s="977">
        <v>0</v>
      </c>
      <c r="U68" s="977">
        <v>0</v>
      </c>
      <c r="V68" s="977">
        <v>0</v>
      </c>
      <c r="W68" s="977">
        <v>0</v>
      </c>
      <c r="X68" s="977">
        <f t="shared" si="8"/>
        <v>735.59</v>
      </c>
      <c r="Y68" s="977">
        <f t="shared" si="6"/>
        <v>11952.6</v>
      </c>
      <c r="Z68" s="977">
        <v>2260.6799999999998</v>
      </c>
      <c r="AA68" s="1025">
        <f t="shared" si="7"/>
        <v>9691.92</v>
      </c>
      <c r="AB68" s="1025">
        <f t="shared" si="9"/>
        <v>11952.6</v>
      </c>
      <c r="AC68" s="549" t="s">
        <v>167</v>
      </c>
      <c r="AD68" s="975"/>
      <c r="AE68" s="976"/>
      <c r="AF68" s="975"/>
      <c r="AG68" s="1083"/>
      <c r="AH68" s="975"/>
      <c r="AI68" s="977"/>
      <c r="AJ68" s="976"/>
      <c r="AK68" s="975"/>
      <c r="AL68" s="975"/>
      <c r="AM68" s="976"/>
      <c r="AN68" s="975"/>
      <c r="AO68" s="976"/>
      <c r="AP68" s="975"/>
    </row>
    <row r="69" spans="1:42" ht="15" customHeight="1" x14ac:dyDescent="0.25">
      <c r="A69" s="975" t="s">
        <v>1223</v>
      </c>
      <c r="B69" s="975" t="s">
        <v>847</v>
      </c>
      <c r="C69" s="976">
        <v>169</v>
      </c>
      <c r="D69" s="975" t="s">
        <v>67</v>
      </c>
      <c r="E69" s="975" t="s">
        <v>238</v>
      </c>
      <c r="F69" s="977">
        <v>13692.82</v>
      </c>
      <c r="G69" s="977">
        <v>0</v>
      </c>
      <c r="H69" s="977">
        <v>0</v>
      </c>
      <c r="I69" s="977">
        <v>0</v>
      </c>
      <c r="J69" s="977">
        <v>0</v>
      </c>
      <c r="K69" s="977">
        <v>0</v>
      </c>
      <c r="L69" s="977">
        <v>1417.34</v>
      </c>
      <c r="M69" s="977">
        <v>0</v>
      </c>
      <c r="N69" s="977">
        <v>0</v>
      </c>
      <c r="O69" s="977">
        <v>0</v>
      </c>
      <c r="P69" s="977">
        <v>0</v>
      </c>
      <c r="Q69" s="977">
        <v>0</v>
      </c>
      <c r="R69" s="977">
        <v>0</v>
      </c>
      <c r="S69" s="977">
        <v>242.94</v>
      </c>
      <c r="T69" s="977">
        <v>0</v>
      </c>
      <c r="U69" s="977">
        <v>0</v>
      </c>
      <c r="V69" s="977">
        <v>0</v>
      </c>
      <c r="W69" s="977">
        <v>0</v>
      </c>
      <c r="X69" s="977">
        <f t="shared" si="8"/>
        <v>1660.28</v>
      </c>
      <c r="Y69" s="977">
        <f t="shared" si="6"/>
        <v>12032.539999999999</v>
      </c>
      <c r="Z69" s="977">
        <v>2340.62</v>
      </c>
      <c r="AA69" s="1025">
        <f t="shared" si="7"/>
        <v>9691.9199999999983</v>
      </c>
      <c r="AB69" s="1025">
        <f t="shared" si="9"/>
        <v>12032.539999999999</v>
      </c>
      <c r="AC69" s="549" t="s">
        <v>167</v>
      </c>
      <c r="AD69" s="975"/>
      <c r="AE69" s="976"/>
      <c r="AF69" s="975"/>
      <c r="AG69" s="1083"/>
      <c r="AH69" s="975"/>
      <c r="AI69" s="977"/>
      <c r="AJ69" s="976"/>
      <c r="AK69" s="975"/>
      <c r="AL69" s="975"/>
      <c r="AM69" s="976"/>
      <c r="AN69" s="975"/>
      <c r="AO69" s="976"/>
      <c r="AP69" s="975"/>
    </row>
    <row r="70" spans="1:42" ht="15" customHeight="1" x14ac:dyDescent="0.25">
      <c r="A70" s="975" t="s">
        <v>1223</v>
      </c>
      <c r="B70" s="975" t="s">
        <v>847</v>
      </c>
      <c r="C70" s="976">
        <v>170</v>
      </c>
      <c r="D70" s="975" t="s">
        <v>839</v>
      </c>
      <c r="E70" s="975" t="s">
        <v>838</v>
      </c>
      <c r="F70" s="977">
        <v>16427.009999999998</v>
      </c>
      <c r="G70" s="977">
        <v>0</v>
      </c>
      <c r="H70" s="977">
        <v>0</v>
      </c>
      <c r="I70" s="977">
        <v>0</v>
      </c>
      <c r="J70" s="977">
        <v>0</v>
      </c>
      <c r="K70" s="977">
        <v>0</v>
      </c>
      <c r="L70" s="977">
        <v>0</v>
      </c>
      <c r="M70" s="977">
        <v>0</v>
      </c>
      <c r="N70" s="977">
        <v>0</v>
      </c>
      <c r="O70" s="977">
        <v>0</v>
      </c>
      <c r="P70" s="977">
        <v>0</v>
      </c>
      <c r="Q70" s="977">
        <v>0</v>
      </c>
      <c r="R70" s="977">
        <v>0</v>
      </c>
      <c r="S70" s="977">
        <v>0</v>
      </c>
      <c r="T70" s="977">
        <v>0</v>
      </c>
      <c r="U70" s="977">
        <v>0</v>
      </c>
      <c r="V70" s="977">
        <v>0</v>
      </c>
      <c r="W70" s="977">
        <v>0</v>
      </c>
      <c r="X70" s="977">
        <f t="shared" si="8"/>
        <v>0</v>
      </c>
      <c r="Y70" s="977">
        <f t="shared" si="6"/>
        <v>16427.009999999998</v>
      </c>
      <c r="Z70" s="977">
        <v>2972.27</v>
      </c>
      <c r="AA70" s="1025">
        <f t="shared" si="7"/>
        <v>13454.739999999998</v>
      </c>
      <c r="AB70" s="1025">
        <f t="shared" si="9"/>
        <v>16427.009999999998</v>
      </c>
      <c r="AC70" s="549" t="s">
        <v>167</v>
      </c>
      <c r="AD70" s="975"/>
      <c r="AE70" s="976"/>
      <c r="AF70" s="975"/>
      <c r="AG70" s="1083"/>
      <c r="AH70" s="975"/>
      <c r="AI70" s="977"/>
      <c r="AJ70" s="976"/>
      <c r="AK70" s="975"/>
      <c r="AL70" s="975"/>
      <c r="AM70" s="976"/>
      <c r="AN70" s="975"/>
      <c r="AO70" s="976"/>
      <c r="AP70" s="975"/>
    </row>
    <row r="71" spans="1:42" ht="15" customHeight="1" x14ac:dyDescent="0.25">
      <c r="A71" s="975" t="s">
        <v>1223</v>
      </c>
      <c r="B71" s="975" t="s">
        <v>847</v>
      </c>
      <c r="C71" s="976">
        <v>172</v>
      </c>
      <c r="D71" s="975" t="s">
        <v>68</v>
      </c>
      <c r="E71" s="975" t="s">
        <v>239</v>
      </c>
      <c r="F71" s="977">
        <v>16922.91</v>
      </c>
      <c r="G71" s="977">
        <v>0</v>
      </c>
      <c r="H71" s="977">
        <v>0</v>
      </c>
      <c r="I71" s="977">
        <v>0</v>
      </c>
      <c r="J71" s="977">
        <v>0</v>
      </c>
      <c r="K71" s="977">
        <v>0</v>
      </c>
      <c r="L71" s="977">
        <v>1454.74</v>
      </c>
      <c r="M71" s="977">
        <v>0</v>
      </c>
      <c r="N71" s="977">
        <v>0</v>
      </c>
      <c r="O71" s="977">
        <v>0</v>
      </c>
      <c r="P71" s="977">
        <v>0</v>
      </c>
      <c r="Q71" s="977">
        <v>0</v>
      </c>
      <c r="R71" s="977">
        <v>0</v>
      </c>
      <c r="S71" s="977">
        <v>190.11</v>
      </c>
      <c r="T71" s="977">
        <v>0</v>
      </c>
      <c r="U71" s="977">
        <v>0</v>
      </c>
      <c r="V71" s="977">
        <v>0</v>
      </c>
      <c r="W71" s="977">
        <v>0</v>
      </c>
      <c r="X71" s="977">
        <f t="shared" si="8"/>
        <v>1644.85</v>
      </c>
      <c r="Y71" s="977">
        <f t="shared" si="6"/>
        <v>15278.06</v>
      </c>
      <c r="Z71" s="977">
        <v>2921.66</v>
      </c>
      <c r="AA71" s="1025">
        <f t="shared" si="7"/>
        <v>12356.4</v>
      </c>
      <c r="AB71" s="1025">
        <f t="shared" si="9"/>
        <v>15278.06</v>
      </c>
      <c r="AC71" s="549" t="s">
        <v>167</v>
      </c>
      <c r="AD71" s="975"/>
      <c r="AE71" s="976"/>
      <c r="AF71" s="975"/>
      <c r="AG71" s="1083"/>
      <c r="AH71" s="975"/>
      <c r="AI71" s="977"/>
      <c r="AJ71" s="976"/>
      <c r="AK71" s="975"/>
      <c r="AL71" s="975"/>
      <c r="AM71" s="976"/>
      <c r="AN71" s="975"/>
      <c r="AO71" s="976"/>
      <c r="AP71" s="975"/>
    </row>
    <row r="72" spans="1:42" ht="15" customHeight="1" x14ac:dyDescent="0.25">
      <c r="A72" s="975" t="s">
        <v>1223</v>
      </c>
      <c r="B72" s="975" t="s">
        <v>847</v>
      </c>
      <c r="C72" s="976">
        <v>187</v>
      </c>
      <c r="D72" s="975" t="s">
        <v>69</v>
      </c>
      <c r="E72" s="975" t="s">
        <v>870</v>
      </c>
      <c r="F72" s="977">
        <v>13071.91</v>
      </c>
      <c r="G72" s="977">
        <v>0</v>
      </c>
      <c r="H72" s="977">
        <v>0</v>
      </c>
      <c r="I72" s="977">
        <v>0</v>
      </c>
      <c r="J72" s="977">
        <v>0</v>
      </c>
      <c r="K72" s="977">
        <v>0</v>
      </c>
      <c r="L72" s="977">
        <v>3399.19</v>
      </c>
      <c r="M72" s="977">
        <v>0</v>
      </c>
      <c r="N72" s="977">
        <v>0</v>
      </c>
      <c r="O72" s="977">
        <v>0</v>
      </c>
      <c r="P72" s="977">
        <v>0</v>
      </c>
      <c r="Q72" s="977">
        <v>0</v>
      </c>
      <c r="R72" s="977">
        <v>0</v>
      </c>
      <c r="S72" s="977">
        <v>0</v>
      </c>
      <c r="T72" s="977">
        <v>0</v>
      </c>
      <c r="U72" s="977">
        <v>0</v>
      </c>
      <c r="V72" s="977">
        <v>0</v>
      </c>
      <c r="W72" s="977">
        <v>0</v>
      </c>
      <c r="X72" s="977">
        <f t="shared" si="8"/>
        <v>3399.19</v>
      </c>
      <c r="Y72" s="977">
        <f t="shared" si="6"/>
        <v>9672.7199999999993</v>
      </c>
      <c r="Z72" s="977">
        <v>2087.13</v>
      </c>
      <c r="AA72" s="1025">
        <f t="shared" si="7"/>
        <v>7585.5899999999992</v>
      </c>
      <c r="AB72" s="1025">
        <f t="shared" si="9"/>
        <v>9672.7199999999993</v>
      </c>
      <c r="AC72" s="549" t="s">
        <v>167</v>
      </c>
      <c r="AD72" s="975"/>
      <c r="AE72" s="976"/>
      <c r="AF72" s="975"/>
      <c r="AG72" s="1083"/>
      <c r="AH72" s="975"/>
      <c r="AI72" s="977"/>
      <c r="AJ72" s="976"/>
      <c r="AK72" s="975"/>
      <c r="AL72" s="975"/>
      <c r="AM72" s="976"/>
      <c r="AN72" s="975"/>
      <c r="AO72" s="976"/>
      <c r="AP72" s="975"/>
    </row>
    <row r="73" spans="1:42" ht="15" customHeight="1" x14ac:dyDescent="0.25">
      <c r="A73" s="975" t="s">
        <v>1223</v>
      </c>
      <c r="B73" s="975" t="s">
        <v>847</v>
      </c>
      <c r="C73" s="976">
        <v>188</v>
      </c>
      <c r="D73" s="975" t="s">
        <v>70</v>
      </c>
      <c r="E73" s="975" t="s">
        <v>240</v>
      </c>
      <c r="F73" s="977">
        <v>14027.62</v>
      </c>
      <c r="G73" s="977">
        <v>0</v>
      </c>
      <c r="H73" s="977">
        <v>0</v>
      </c>
      <c r="I73" s="977">
        <v>0</v>
      </c>
      <c r="J73" s="977">
        <v>0</v>
      </c>
      <c r="K73" s="977">
        <v>0</v>
      </c>
      <c r="L73" s="977">
        <v>839.73</v>
      </c>
      <c r="M73" s="977">
        <v>0</v>
      </c>
      <c r="N73" s="977">
        <v>0</v>
      </c>
      <c r="O73" s="977">
        <v>0</v>
      </c>
      <c r="P73" s="977">
        <v>0</v>
      </c>
      <c r="Q73" s="977">
        <v>0</v>
      </c>
      <c r="R73" s="977">
        <v>0</v>
      </c>
      <c r="S73" s="977">
        <v>143.94</v>
      </c>
      <c r="T73" s="977">
        <v>0</v>
      </c>
      <c r="U73" s="977">
        <v>0</v>
      </c>
      <c r="V73" s="977">
        <v>0</v>
      </c>
      <c r="W73" s="977">
        <v>0</v>
      </c>
      <c r="X73" s="977">
        <f t="shared" si="8"/>
        <v>983.67000000000007</v>
      </c>
      <c r="Y73" s="977">
        <f t="shared" si="6"/>
        <v>13043.95</v>
      </c>
      <c r="Z73" s="977">
        <v>2455.5</v>
      </c>
      <c r="AA73" s="1025">
        <f t="shared" si="7"/>
        <v>10588.45</v>
      </c>
      <c r="AB73" s="1025">
        <f t="shared" si="9"/>
        <v>13043.95</v>
      </c>
      <c r="AC73" s="549" t="s">
        <v>167</v>
      </c>
      <c r="AD73" s="975"/>
      <c r="AE73" s="976"/>
      <c r="AF73" s="975"/>
      <c r="AG73" s="1083"/>
      <c r="AH73" s="975"/>
      <c r="AI73" s="977"/>
      <c r="AJ73" s="976"/>
      <c r="AK73" s="975"/>
      <c r="AL73" s="975"/>
      <c r="AM73" s="976"/>
      <c r="AN73" s="975"/>
      <c r="AO73" s="976"/>
      <c r="AP73" s="975"/>
    </row>
    <row r="74" spans="1:42" ht="15" customHeight="1" x14ac:dyDescent="0.25">
      <c r="A74" s="975" t="s">
        <v>1223</v>
      </c>
      <c r="B74" s="975" t="s">
        <v>847</v>
      </c>
      <c r="C74" s="976">
        <v>191</v>
      </c>
      <c r="D74" s="975" t="s">
        <v>71</v>
      </c>
      <c r="E74" s="975" t="s">
        <v>241</v>
      </c>
      <c r="F74" s="977">
        <v>32513.15</v>
      </c>
      <c r="G74" s="977">
        <v>0</v>
      </c>
      <c r="H74" s="977">
        <v>0</v>
      </c>
      <c r="I74" s="977">
        <v>0</v>
      </c>
      <c r="J74" s="977">
        <v>0</v>
      </c>
      <c r="K74" s="977">
        <v>0</v>
      </c>
      <c r="L74" s="977">
        <v>0</v>
      </c>
      <c r="M74" s="977">
        <v>0</v>
      </c>
      <c r="N74" s="977">
        <v>0</v>
      </c>
      <c r="O74" s="977">
        <v>0</v>
      </c>
      <c r="P74" s="977">
        <v>0</v>
      </c>
      <c r="Q74" s="977">
        <v>0</v>
      </c>
      <c r="R74" s="977">
        <v>0</v>
      </c>
      <c r="S74" s="977">
        <v>0</v>
      </c>
      <c r="T74" s="977">
        <v>389.4</v>
      </c>
      <c r="U74" s="977">
        <v>0</v>
      </c>
      <c r="V74" s="977">
        <v>0</v>
      </c>
      <c r="W74" s="977">
        <v>0</v>
      </c>
      <c r="X74" s="977">
        <f t="shared" si="8"/>
        <v>389.4</v>
      </c>
      <c r="Y74" s="977">
        <f t="shared" si="6"/>
        <v>32123.75</v>
      </c>
      <c r="Z74" s="977">
        <v>4596.59</v>
      </c>
      <c r="AA74" s="1025">
        <f t="shared" si="7"/>
        <v>27527.16</v>
      </c>
      <c r="AB74" s="1025">
        <f t="shared" si="9"/>
        <v>32123.75</v>
      </c>
      <c r="AC74" s="549" t="s">
        <v>167</v>
      </c>
      <c r="AD74" s="975"/>
      <c r="AE74" s="976"/>
      <c r="AF74" s="975"/>
      <c r="AG74" s="1083"/>
      <c r="AH74" s="975"/>
      <c r="AI74" s="977"/>
      <c r="AJ74" s="976"/>
      <c r="AK74" s="975"/>
      <c r="AL74" s="975"/>
      <c r="AM74" s="976"/>
      <c r="AN74" s="975"/>
      <c r="AO74" s="976"/>
      <c r="AP74" s="975"/>
    </row>
    <row r="75" spans="1:42" ht="15" customHeight="1" x14ac:dyDescent="0.25">
      <c r="A75" s="975" t="s">
        <v>1223</v>
      </c>
      <c r="B75" s="975" t="s">
        <v>847</v>
      </c>
      <c r="C75" s="976">
        <v>193</v>
      </c>
      <c r="D75" s="975" t="s">
        <v>72</v>
      </c>
      <c r="E75" s="975" t="s">
        <v>242</v>
      </c>
      <c r="F75" s="977">
        <v>22911.69</v>
      </c>
      <c r="G75" s="977">
        <v>0</v>
      </c>
      <c r="H75" s="977">
        <v>0</v>
      </c>
      <c r="I75" s="977">
        <v>1334</v>
      </c>
      <c r="J75" s="977">
        <v>0</v>
      </c>
      <c r="K75" s="977">
        <v>0</v>
      </c>
      <c r="L75" s="977">
        <v>0</v>
      </c>
      <c r="M75" s="977">
        <v>0</v>
      </c>
      <c r="N75" s="977">
        <v>0</v>
      </c>
      <c r="O75" s="977">
        <v>0</v>
      </c>
      <c r="P75" s="977">
        <v>0</v>
      </c>
      <c r="Q75" s="977">
        <v>0</v>
      </c>
      <c r="R75" s="977">
        <v>0</v>
      </c>
      <c r="S75" s="977">
        <v>210.78</v>
      </c>
      <c r="T75" s="977">
        <v>1159.47</v>
      </c>
      <c r="U75" s="977">
        <v>0</v>
      </c>
      <c r="V75" s="977">
        <v>0</v>
      </c>
      <c r="W75" s="977">
        <v>0</v>
      </c>
      <c r="X75" s="977">
        <f t="shared" si="8"/>
        <v>2704.25</v>
      </c>
      <c r="Y75" s="977">
        <f t="shared" si="6"/>
        <v>20207.439999999999</v>
      </c>
      <c r="Z75" s="977">
        <v>3996.11</v>
      </c>
      <c r="AA75" s="1025">
        <f t="shared" si="7"/>
        <v>16211.329999999998</v>
      </c>
      <c r="AB75" s="1025">
        <f t="shared" si="9"/>
        <v>20207.439999999999</v>
      </c>
      <c r="AC75" s="549" t="s">
        <v>167</v>
      </c>
      <c r="AD75" s="975"/>
      <c r="AE75" s="976"/>
      <c r="AF75" s="975"/>
      <c r="AG75" s="1083"/>
      <c r="AH75" s="975"/>
      <c r="AI75" s="977"/>
      <c r="AJ75" s="976"/>
      <c r="AK75" s="975"/>
      <c r="AL75" s="975"/>
      <c r="AM75" s="976"/>
      <c r="AN75" s="975"/>
      <c r="AO75" s="976"/>
      <c r="AP75" s="975"/>
    </row>
    <row r="76" spans="1:42" ht="15" customHeight="1" x14ac:dyDescent="0.25">
      <c r="A76" s="975" t="s">
        <v>1223</v>
      </c>
      <c r="B76" s="975" t="s">
        <v>847</v>
      </c>
      <c r="C76" s="976">
        <v>195</v>
      </c>
      <c r="D76" s="975" t="s">
        <v>783</v>
      </c>
      <c r="E76" s="975" t="s">
        <v>243</v>
      </c>
      <c r="F76" s="977">
        <v>6385.38</v>
      </c>
      <c r="G76" s="977">
        <v>0</v>
      </c>
      <c r="H76" s="977">
        <v>0</v>
      </c>
      <c r="I76" s="977">
        <v>0</v>
      </c>
      <c r="J76" s="977">
        <v>0</v>
      </c>
      <c r="K76" s="977">
        <v>0</v>
      </c>
      <c r="L76" s="977">
        <v>0</v>
      </c>
      <c r="M76" s="977">
        <v>0</v>
      </c>
      <c r="N76" s="977">
        <v>0</v>
      </c>
      <c r="O76" s="977">
        <v>0</v>
      </c>
      <c r="P76" s="977">
        <v>0</v>
      </c>
      <c r="Q76" s="977">
        <v>0</v>
      </c>
      <c r="R76" s="977">
        <v>0</v>
      </c>
      <c r="S76" s="977">
        <v>0</v>
      </c>
      <c r="T76" s="977">
        <v>0</v>
      </c>
      <c r="U76" s="977">
        <v>0</v>
      </c>
      <c r="V76" s="977">
        <v>0</v>
      </c>
      <c r="W76" s="977">
        <v>0</v>
      </c>
      <c r="X76" s="977">
        <f t="shared" si="8"/>
        <v>0</v>
      </c>
      <c r="Y76" s="977">
        <f t="shared" si="6"/>
        <v>6385.38</v>
      </c>
      <c r="Z76" s="977">
        <v>1041.17</v>
      </c>
      <c r="AA76" s="1025">
        <f t="shared" si="7"/>
        <v>5344.21</v>
      </c>
      <c r="AB76" s="1025">
        <f t="shared" si="9"/>
        <v>6385.38</v>
      </c>
      <c r="AC76" s="549" t="s">
        <v>167</v>
      </c>
      <c r="AD76" s="975"/>
      <c r="AE76" s="976"/>
      <c r="AF76" s="975"/>
      <c r="AG76" s="1083"/>
      <c r="AH76" s="975"/>
      <c r="AI76" s="977"/>
      <c r="AJ76" s="976"/>
      <c r="AK76" s="975"/>
      <c r="AL76" s="975"/>
      <c r="AM76" s="976"/>
      <c r="AN76" s="975"/>
      <c r="AO76" s="976"/>
      <c r="AP76" s="975"/>
    </row>
    <row r="77" spans="1:42" ht="15" customHeight="1" x14ac:dyDescent="0.25">
      <c r="A77" s="975" t="s">
        <v>1223</v>
      </c>
      <c r="B77" s="975" t="s">
        <v>847</v>
      </c>
      <c r="C77" s="976">
        <v>196</v>
      </c>
      <c r="D77" s="975" t="s">
        <v>105</v>
      </c>
      <c r="E77" s="975" t="s">
        <v>244</v>
      </c>
      <c r="F77" s="977">
        <v>24553.75</v>
      </c>
      <c r="G77" s="977">
        <v>0</v>
      </c>
      <c r="H77" s="977">
        <v>704.26</v>
      </c>
      <c r="I77" s="977">
        <v>0</v>
      </c>
      <c r="J77" s="977">
        <v>0</v>
      </c>
      <c r="K77" s="977">
        <v>0</v>
      </c>
      <c r="L77" s="977">
        <v>803.7</v>
      </c>
      <c r="M77" s="977">
        <v>0</v>
      </c>
      <c r="N77" s="977">
        <v>0</v>
      </c>
      <c r="O77" s="977">
        <v>0</v>
      </c>
      <c r="P77" s="977">
        <v>0</v>
      </c>
      <c r="Q77" s="977">
        <v>0</v>
      </c>
      <c r="R77" s="977">
        <v>0</v>
      </c>
      <c r="S77" s="977">
        <v>0</v>
      </c>
      <c r="T77" s="977">
        <v>0</v>
      </c>
      <c r="U77" s="977">
        <v>0</v>
      </c>
      <c r="V77" s="977">
        <v>0</v>
      </c>
      <c r="W77" s="977">
        <v>0</v>
      </c>
      <c r="X77" s="977">
        <f t="shared" si="8"/>
        <v>1507.96</v>
      </c>
      <c r="Y77" s="977">
        <f t="shared" si="6"/>
        <v>23045.79</v>
      </c>
      <c r="Z77" s="977">
        <v>4557.3900000000003</v>
      </c>
      <c r="AA77" s="1025">
        <f t="shared" si="7"/>
        <v>18488.400000000001</v>
      </c>
      <c r="AB77" s="1025">
        <f t="shared" si="9"/>
        <v>23045.79</v>
      </c>
      <c r="AC77" s="549" t="s">
        <v>167</v>
      </c>
      <c r="AD77" s="975"/>
      <c r="AE77" s="976"/>
      <c r="AF77" s="975"/>
      <c r="AG77" s="1083"/>
      <c r="AH77" s="975"/>
      <c r="AI77" s="977"/>
      <c r="AJ77" s="976"/>
      <c r="AK77" s="975"/>
      <c r="AL77" s="975"/>
      <c r="AM77" s="976"/>
      <c r="AN77" s="975"/>
      <c r="AO77" s="976"/>
      <c r="AP77" s="975"/>
    </row>
    <row r="78" spans="1:42" s="333" customFormat="1" ht="15" customHeight="1" x14ac:dyDescent="0.25">
      <c r="A78" s="1095" t="s">
        <v>1223</v>
      </c>
      <c r="B78" s="1095" t="s">
        <v>847</v>
      </c>
      <c r="C78" s="1096">
        <v>199</v>
      </c>
      <c r="D78" s="1095" t="s">
        <v>73</v>
      </c>
      <c r="E78" s="1095" t="s">
        <v>1140</v>
      </c>
      <c r="F78" s="1097">
        <v>737.26</v>
      </c>
      <c r="G78" s="1097">
        <v>0</v>
      </c>
      <c r="H78" s="1097">
        <v>0</v>
      </c>
      <c r="I78" s="1097">
        <v>0</v>
      </c>
      <c r="J78" s="1097">
        <v>0</v>
      </c>
      <c r="K78" s="1097">
        <v>0</v>
      </c>
      <c r="L78" s="1097">
        <v>0</v>
      </c>
      <c r="M78" s="1097">
        <v>0</v>
      </c>
      <c r="N78" s="1097">
        <v>0</v>
      </c>
      <c r="O78" s="1097">
        <v>0</v>
      </c>
      <c r="P78" s="1097">
        <v>0</v>
      </c>
      <c r="Q78" s="1097">
        <v>0</v>
      </c>
      <c r="R78" s="1097">
        <v>0</v>
      </c>
      <c r="S78" s="1097">
        <v>0</v>
      </c>
      <c r="T78" s="1097">
        <v>0</v>
      </c>
      <c r="U78" s="1097">
        <v>3.82</v>
      </c>
      <c r="V78" s="1097">
        <v>0</v>
      </c>
      <c r="W78" s="1097">
        <v>0</v>
      </c>
      <c r="X78" s="1097">
        <f t="shared" si="8"/>
        <v>3.82</v>
      </c>
      <c r="Y78" s="1097">
        <f t="shared" si="6"/>
        <v>733.43999999999994</v>
      </c>
      <c r="Z78" s="1097">
        <v>733.44</v>
      </c>
      <c r="AA78" s="1098">
        <f t="shared" si="7"/>
        <v>0</v>
      </c>
      <c r="AB78" s="1098">
        <f t="shared" si="9"/>
        <v>733.43999999999994</v>
      </c>
      <c r="AC78" s="347" t="s">
        <v>167</v>
      </c>
      <c r="AD78" s="1095"/>
      <c r="AE78" s="1096"/>
      <c r="AF78" s="1095"/>
      <c r="AG78" s="1099"/>
      <c r="AH78" s="1095"/>
      <c r="AI78" s="1097"/>
      <c r="AJ78" s="1096"/>
      <c r="AK78" s="1095"/>
      <c r="AL78" s="1095"/>
      <c r="AM78" s="1096"/>
      <c r="AN78" s="1095"/>
      <c r="AO78" s="1096"/>
      <c r="AP78" s="1095"/>
    </row>
    <row r="79" spans="1:42" s="333" customFormat="1" ht="15" customHeight="1" x14ac:dyDescent="0.25">
      <c r="A79" s="1095" t="s">
        <v>1223</v>
      </c>
      <c r="B79" s="1095" t="s">
        <v>847</v>
      </c>
      <c r="C79" s="1096">
        <v>200</v>
      </c>
      <c r="D79" s="1095" t="s">
        <v>74</v>
      </c>
      <c r="E79" s="1095" t="s">
        <v>245</v>
      </c>
      <c r="F79" s="1097">
        <v>18382.38</v>
      </c>
      <c r="G79" s="1097">
        <v>0</v>
      </c>
      <c r="H79" s="1097">
        <v>0</v>
      </c>
      <c r="I79" s="1097">
        <v>0</v>
      </c>
      <c r="J79" s="1097">
        <v>0</v>
      </c>
      <c r="K79" s="1097">
        <v>0</v>
      </c>
      <c r="L79" s="1097">
        <v>2693.63</v>
      </c>
      <c r="M79" s="1097">
        <v>0</v>
      </c>
      <c r="N79" s="1097">
        <v>228.62</v>
      </c>
      <c r="O79" s="1097">
        <v>0</v>
      </c>
      <c r="P79" s="1097">
        <v>0</v>
      </c>
      <c r="Q79" s="1097">
        <v>0</v>
      </c>
      <c r="R79" s="1097">
        <v>0</v>
      </c>
      <c r="S79" s="1097">
        <v>0</v>
      </c>
      <c r="T79" s="1097">
        <v>0</v>
      </c>
      <c r="U79" s="1097">
        <v>0</v>
      </c>
      <c r="V79" s="1097">
        <v>0</v>
      </c>
      <c r="W79" s="1097">
        <v>0</v>
      </c>
      <c r="X79" s="1097">
        <f t="shared" si="8"/>
        <v>2922.25</v>
      </c>
      <c r="Y79" s="1097">
        <f t="shared" si="6"/>
        <v>15460.130000000001</v>
      </c>
      <c r="Z79" s="1097">
        <v>3103.73</v>
      </c>
      <c r="AA79" s="1098">
        <f t="shared" si="7"/>
        <v>12356.400000000001</v>
      </c>
      <c r="AB79" s="1098">
        <f t="shared" si="9"/>
        <v>15460.130000000001</v>
      </c>
      <c r="AC79" s="347" t="s">
        <v>167</v>
      </c>
      <c r="AD79" s="1095"/>
      <c r="AE79" s="1096"/>
      <c r="AF79" s="1095"/>
      <c r="AG79" s="1099"/>
      <c r="AH79" s="1095"/>
      <c r="AI79" s="1097"/>
      <c r="AJ79" s="1096"/>
      <c r="AK79" s="1095"/>
      <c r="AL79" s="1095"/>
      <c r="AM79" s="1096"/>
      <c r="AN79" s="1095"/>
      <c r="AO79" s="1096"/>
      <c r="AP79" s="1095"/>
    </row>
    <row r="80" spans="1:42" ht="15" customHeight="1" x14ac:dyDescent="0.25">
      <c r="A80" s="975" t="s">
        <v>1223</v>
      </c>
      <c r="B80" s="975" t="s">
        <v>847</v>
      </c>
      <c r="C80" s="976">
        <v>201</v>
      </c>
      <c r="D80" s="975" t="s">
        <v>75</v>
      </c>
      <c r="E80" s="975" t="s">
        <v>865</v>
      </c>
      <c r="F80" s="977">
        <v>10851.52</v>
      </c>
      <c r="G80" s="977">
        <v>0</v>
      </c>
      <c r="H80" s="977">
        <v>0</v>
      </c>
      <c r="I80" s="977">
        <v>0</v>
      </c>
      <c r="J80" s="977">
        <v>0</v>
      </c>
      <c r="K80" s="977">
        <v>0</v>
      </c>
      <c r="L80" s="977">
        <v>3159.35</v>
      </c>
      <c r="M80" s="977">
        <v>0</v>
      </c>
      <c r="N80" s="977">
        <v>0</v>
      </c>
      <c r="O80" s="977">
        <v>0</v>
      </c>
      <c r="P80" s="977">
        <v>0</v>
      </c>
      <c r="Q80" s="977">
        <v>0</v>
      </c>
      <c r="R80" s="977">
        <v>0</v>
      </c>
      <c r="S80" s="977">
        <v>0</v>
      </c>
      <c r="T80" s="977">
        <v>0</v>
      </c>
      <c r="U80" s="977">
        <v>0</v>
      </c>
      <c r="V80" s="977">
        <v>0</v>
      </c>
      <c r="W80" s="977">
        <v>0</v>
      </c>
      <c r="X80" s="977">
        <f t="shared" si="8"/>
        <v>3159.35</v>
      </c>
      <c r="Y80" s="977">
        <f t="shared" si="6"/>
        <v>7692.17</v>
      </c>
      <c r="Z80" s="977">
        <v>1441.89</v>
      </c>
      <c r="AA80" s="1025">
        <f t="shared" si="7"/>
        <v>6250.28</v>
      </c>
      <c r="AB80" s="1025">
        <f t="shared" si="9"/>
        <v>7692.17</v>
      </c>
      <c r="AC80" s="549" t="s">
        <v>167</v>
      </c>
      <c r="AD80" s="975"/>
      <c r="AE80" s="976"/>
      <c r="AF80" s="975"/>
      <c r="AG80" s="1083"/>
      <c r="AH80" s="975"/>
      <c r="AI80" s="977"/>
      <c r="AJ80" s="976"/>
      <c r="AK80" s="975"/>
      <c r="AL80" s="975"/>
      <c r="AM80" s="976"/>
      <c r="AN80" s="975"/>
      <c r="AO80" s="976"/>
      <c r="AP80" s="975"/>
    </row>
    <row r="81" spans="1:42" ht="15" customHeight="1" x14ac:dyDescent="0.25">
      <c r="A81" s="975" t="s">
        <v>1223</v>
      </c>
      <c r="B81" s="975" t="s">
        <v>847</v>
      </c>
      <c r="C81" s="976">
        <v>210</v>
      </c>
      <c r="D81" s="975" t="s">
        <v>76</v>
      </c>
      <c r="E81" s="975" t="s">
        <v>246</v>
      </c>
      <c r="F81" s="977">
        <v>17521.669999999998</v>
      </c>
      <c r="G81" s="977">
        <v>0</v>
      </c>
      <c r="H81" s="977">
        <v>0</v>
      </c>
      <c r="I81" s="977">
        <v>0</v>
      </c>
      <c r="J81" s="977">
        <v>0</v>
      </c>
      <c r="K81" s="977">
        <v>0</v>
      </c>
      <c r="L81" s="977">
        <v>1863.49</v>
      </c>
      <c r="M81" s="977">
        <v>0</v>
      </c>
      <c r="N81" s="977">
        <v>0</v>
      </c>
      <c r="O81" s="977">
        <v>0</v>
      </c>
      <c r="P81" s="977">
        <v>0</v>
      </c>
      <c r="Q81" s="977">
        <v>0</v>
      </c>
      <c r="R81" s="977">
        <v>0</v>
      </c>
      <c r="S81" s="977">
        <v>225.45</v>
      </c>
      <c r="T81" s="977">
        <v>0</v>
      </c>
      <c r="U81" s="977">
        <v>0</v>
      </c>
      <c r="V81" s="977">
        <v>0</v>
      </c>
      <c r="W81" s="977">
        <v>0</v>
      </c>
      <c r="X81" s="977">
        <f t="shared" si="8"/>
        <v>2088.94</v>
      </c>
      <c r="Y81" s="977">
        <f t="shared" si="6"/>
        <v>15432.729999999998</v>
      </c>
      <c r="Z81" s="977">
        <v>3076.33</v>
      </c>
      <c r="AA81" s="1025">
        <f t="shared" si="7"/>
        <v>12356.399999999998</v>
      </c>
      <c r="AB81" s="1025">
        <f t="shared" si="9"/>
        <v>15432.729999999998</v>
      </c>
      <c r="AC81" s="549" t="s">
        <v>167</v>
      </c>
      <c r="AD81" s="975"/>
      <c r="AE81" s="976"/>
      <c r="AF81" s="975"/>
      <c r="AG81" s="1083"/>
      <c r="AH81" s="975"/>
      <c r="AI81" s="977"/>
      <c r="AJ81" s="976"/>
      <c r="AK81" s="975"/>
      <c r="AL81" s="975"/>
      <c r="AM81" s="976"/>
      <c r="AN81" s="975"/>
      <c r="AO81" s="976"/>
      <c r="AP81" s="975"/>
    </row>
    <row r="82" spans="1:42" ht="15" customHeight="1" x14ac:dyDescent="0.25">
      <c r="A82" s="975" t="s">
        <v>1223</v>
      </c>
      <c r="B82" s="975" t="s">
        <v>847</v>
      </c>
      <c r="C82" s="976">
        <v>211</v>
      </c>
      <c r="D82" s="975" t="s">
        <v>77</v>
      </c>
      <c r="E82" s="975" t="s">
        <v>247</v>
      </c>
      <c r="F82" s="977">
        <v>23625.1</v>
      </c>
      <c r="G82" s="977">
        <v>0</v>
      </c>
      <c r="H82" s="977">
        <v>0</v>
      </c>
      <c r="I82" s="977">
        <v>0</v>
      </c>
      <c r="J82" s="977">
        <v>0</v>
      </c>
      <c r="K82" s="977">
        <v>0</v>
      </c>
      <c r="L82" s="977">
        <v>444.32</v>
      </c>
      <c r="M82" s="977">
        <v>0</v>
      </c>
      <c r="N82" s="977">
        <v>0</v>
      </c>
      <c r="O82" s="977">
        <v>0</v>
      </c>
      <c r="P82" s="977">
        <v>0</v>
      </c>
      <c r="Q82" s="977">
        <v>0</v>
      </c>
      <c r="R82" s="977">
        <v>0</v>
      </c>
      <c r="S82" s="977">
        <v>76.17</v>
      </c>
      <c r="T82" s="977">
        <v>0</v>
      </c>
      <c r="U82" s="977">
        <v>0</v>
      </c>
      <c r="V82" s="977">
        <v>0</v>
      </c>
      <c r="W82" s="977">
        <v>0</v>
      </c>
      <c r="X82" s="977">
        <f t="shared" si="8"/>
        <v>520.49</v>
      </c>
      <c r="Y82" s="977">
        <f t="shared" si="6"/>
        <v>23104.609999999997</v>
      </c>
      <c r="Z82" s="977">
        <v>4616.21</v>
      </c>
      <c r="AA82" s="1025">
        <f t="shared" si="7"/>
        <v>18488.399999999998</v>
      </c>
      <c r="AB82" s="1025">
        <f t="shared" si="9"/>
        <v>23104.609999999997</v>
      </c>
      <c r="AC82" s="549" t="s">
        <v>167</v>
      </c>
      <c r="AD82" s="975"/>
      <c r="AE82" s="976"/>
      <c r="AF82" s="975"/>
      <c r="AG82" s="1083"/>
      <c r="AH82" s="975"/>
      <c r="AI82" s="977"/>
      <c r="AJ82" s="976"/>
      <c r="AK82" s="975"/>
      <c r="AL82" s="975"/>
      <c r="AM82" s="976"/>
      <c r="AN82" s="975"/>
      <c r="AO82" s="976"/>
      <c r="AP82" s="975"/>
    </row>
    <row r="83" spans="1:42" ht="15" customHeight="1" x14ac:dyDescent="0.25">
      <c r="A83" s="975" t="s">
        <v>1223</v>
      </c>
      <c r="B83" s="975" t="s">
        <v>847</v>
      </c>
      <c r="C83" s="976">
        <v>212</v>
      </c>
      <c r="D83" s="975" t="s">
        <v>78</v>
      </c>
      <c r="E83" s="975" t="s">
        <v>248</v>
      </c>
      <c r="F83" s="977">
        <v>17805.849999999999</v>
      </c>
      <c r="G83" s="977">
        <v>0</v>
      </c>
      <c r="H83" s="977">
        <v>0</v>
      </c>
      <c r="I83" s="977">
        <v>0</v>
      </c>
      <c r="J83" s="977">
        <v>0</v>
      </c>
      <c r="K83" s="977">
        <v>0</v>
      </c>
      <c r="L83" s="977">
        <v>1525.23</v>
      </c>
      <c r="M83" s="977">
        <v>0</v>
      </c>
      <c r="N83" s="977">
        <v>0</v>
      </c>
      <c r="O83" s="977">
        <v>0</v>
      </c>
      <c r="P83" s="977">
        <v>4554</v>
      </c>
      <c r="Q83" s="977">
        <v>0</v>
      </c>
      <c r="R83" s="977">
        <v>0</v>
      </c>
      <c r="S83" s="977">
        <v>261.42</v>
      </c>
      <c r="T83" s="977">
        <v>0</v>
      </c>
      <c r="U83" s="977">
        <v>0</v>
      </c>
      <c r="V83" s="977">
        <v>0</v>
      </c>
      <c r="W83" s="977">
        <v>0</v>
      </c>
      <c r="X83" s="977">
        <f t="shared" si="8"/>
        <v>6340.65</v>
      </c>
      <c r="Y83" s="977">
        <f t="shared" si="6"/>
        <v>11465.199999999999</v>
      </c>
      <c r="Z83" s="977">
        <v>2234.8000000000002</v>
      </c>
      <c r="AA83" s="1025">
        <f t="shared" si="7"/>
        <v>9230.3999999999978</v>
      </c>
      <c r="AB83" s="1025">
        <f t="shared" si="9"/>
        <v>11465.199999999999</v>
      </c>
      <c r="AC83" s="549" t="s">
        <v>167</v>
      </c>
      <c r="AD83" s="975"/>
      <c r="AE83" s="976"/>
      <c r="AF83" s="975"/>
      <c r="AG83" s="1083"/>
      <c r="AH83" s="975"/>
      <c r="AI83" s="977"/>
      <c r="AJ83" s="976"/>
      <c r="AK83" s="975"/>
      <c r="AL83" s="975"/>
      <c r="AM83" s="976"/>
      <c r="AN83" s="975"/>
      <c r="AO83" s="976"/>
      <c r="AP83" s="975"/>
    </row>
    <row r="84" spans="1:42" ht="15" customHeight="1" x14ac:dyDescent="0.25">
      <c r="A84" s="975" t="s">
        <v>1223</v>
      </c>
      <c r="B84" s="975" t="s">
        <v>847</v>
      </c>
      <c r="C84" s="976">
        <v>214</v>
      </c>
      <c r="D84" s="975" t="s">
        <v>106</v>
      </c>
      <c r="E84" s="975" t="s">
        <v>249</v>
      </c>
      <c r="F84" s="977">
        <v>9366.77</v>
      </c>
      <c r="G84" s="977">
        <v>0</v>
      </c>
      <c r="H84" s="977">
        <v>0</v>
      </c>
      <c r="I84" s="977">
        <v>0</v>
      </c>
      <c r="J84" s="977">
        <v>0</v>
      </c>
      <c r="K84" s="977">
        <v>0</v>
      </c>
      <c r="L84" s="977">
        <v>0</v>
      </c>
      <c r="M84" s="977">
        <v>0</v>
      </c>
      <c r="N84" s="977">
        <v>0</v>
      </c>
      <c r="O84" s="977">
        <v>0</v>
      </c>
      <c r="P84" s="977">
        <v>0</v>
      </c>
      <c r="Q84" s="977">
        <v>0</v>
      </c>
      <c r="R84" s="977">
        <v>0</v>
      </c>
      <c r="S84" s="977">
        <v>0</v>
      </c>
      <c r="T84" s="977">
        <v>2011.03</v>
      </c>
      <c r="U84" s="977">
        <v>0</v>
      </c>
      <c r="V84" s="977">
        <v>0</v>
      </c>
      <c r="W84" s="977">
        <v>0</v>
      </c>
      <c r="X84" s="977">
        <f t="shared" si="8"/>
        <v>2011.03</v>
      </c>
      <c r="Y84" s="977">
        <f t="shared" si="6"/>
        <v>7355.7400000000007</v>
      </c>
      <c r="Z84" s="977">
        <v>1019.79</v>
      </c>
      <c r="AA84" s="1025">
        <f t="shared" si="7"/>
        <v>6335.9500000000007</v>
      </c>
      <c r="AB84" s="1025">
        <f t="shared" si="9"/>
        <v>7355.7400000000007</v>
      </c>
      <c r="AC84" s="549" t="s">
        <v>167</v>
      </c>
      <c r="AD84" s="975"/>
      <c r="AE84" s="976"/>
      <c r="AF84" s="975"/>
      <c r="AG84" s="1083"/>
      <c r="AH84" s="975"/>
      <c r="AI84" s="977"/>
      <c r="AJ84" s="976"/>
      <c r="AK84" s="975"/>
      <c r="AL84" s="975"/>
      <c r="AM84" s="976"/>
      <c r="AN84" s="975"/>
      <c r="AO84" s="976"/>
      <c r="AP84" s="975"/>
    </row>
    <row r="85" spans="1:42" ht="15" customHeight="1" x14ac:dyDescent="0.25">
      <c r="A85" s="975" t="s">
        <v>1223</v>
      </c>
      <c r="B85" s="975" t="s">
        <v>847</v>
      </c>
      <c r="C85" s="976">
        <v>217</v>
      </c>
      <c r="D85" s="975" t="s">
        <v>79</v>
      </c>
      <c r="E85" s="975" t="s">
        <v>250</v>
      </c>
      <c r="F85" s="977">
        <v>19474.34</v>
      </c>
      <c r="G85" s="977">
        <v>0</v>
      </c>
      <c r="H85" s="977">
        <v>0</v>
      </c>
      <c r="I85" s="977">
        <v>0</v>
      </c>
      <c r="J85" s="977">
        <v>0</v>
      </c>
      <c r="K85" s="977">
        <v>0</v>
      </c>
      <c r="L85" s="977">
        <v>0</v>
      </c>
      <c r="M85" s="977">
        <v>0</v>
      </c>
      <c r="N85" s="977">
        <v>0</v>
      </c>
      <c r="O85" s="977">
        <v>0</v>
      </c>
      <c r="P85" s="977">
        <v>0</v>
      </c>
      <c r="Q85" s="977">
        <v>0</v>
      </c>
      <c r="R85" s="977">
        <v>0</v>
      </c>
      <c r="S85" s="977">
        <v>243.68</v>
      </c>
      <c r="T85" s="977">
        <v>1005.44</v>
      </c>
      <c r="U85" s="977">
        <v>0</v>
      </c>
      <c r="V85" s="977">
        <v>0</v>
      </c>
      <c r="W85" s="977">
        <v>0</v>
      </c>
      <c r="X85" s="977">
        <f t="shared" si="8"/>
        <v>1249.1200000000001</v>
      </c>
      <c r="Y85" s="977">
        <f t="shared" si="6"/>
        <v>18225.22</v>
      </c>
      <c r="Z85" s="977">
        <v>2985.67</v>
      </c>
      <c r="AA85" s="1025">
        <f t="shared" si="7"/>
        <v>15239.550000000001</v>
      </c>
      <c r="AB85" s="1025">
        <f t="shared" si="9"/>
        <v>18225.22</v>
      </c>
      <c r="AC85" s="549" t="s">
        <v>167</v>
      </c>
      <c r="AD85" s="975"/>
      <c r="AE85" s="976"/>
      <c r="AF85" s="975"/>
      <c r="AG85" s="1083"/>
      <c r="AH85" s="975"/>
      <c r="AI85" s="977"/>
      <c r="AJ85" s="976"/>
      <c r="AK85" s="975"/>
      <c r="AL85" s="975"/>
      <c r="AM85" s="976"/>
      <c r="AN85" s="975"/>
      <c r="AO85" s="976"/>
      <c r="AP85" s="975"/>
    </row>
    <row r="86" spans="1:42" ht="15" customHeight="1" x14ac:dyDescent="0.25">
      <c r="A86" s="975" t="s">
        <v>1223</v>
      </c>
      <c r="B86" s="975" t="s">
        <v>847</v>
      </c>
      <c r="C86" s="976">
        <v>218</v>
      </c>
      <c r="D86" s="975" t="s">
        <v>107</v>
      </c>
      <c r="E86" s="975" t="s">
        <v>251</v>
      </c>
      <c r="F86" s="977">
        <v>23939.78</v>
      </c>
      <c r="G86" s="977">
        <v>0</v>
      </c>
      <c r="H86" s="977">
        <v>0</v>
      </c>
      <c r="I86" s="977">
        <v>0</v>
      </c>
      <c r="J86" s="977">
        <v>0</v>
      </c>
      <c r="K86" s="977">
        <v>0</v>
      </c>
      <c r="L86" s="977">
        <v>0</v>
      </c>
      <c r="M86" s="977">
        <v>0</v>
      </c>
      <c r="N86" s="977">
        <v>0</v>
      </c>
      <c r="O86" s="977">
        <v>0</v>
      </c>
      <c r="P86" s="977">
        <v>0</v>
      </c>
      <c r="Q86" s="977">
        <v>0</v>
      </c>
      <c r="R86" s="977">
        <v>0</v>
      </c>
      <c r="S86" s="977">
        <v>203.12</v>
      </c>
      <c r="T86" s="977">
        <v>837.86</v>
      </c>
      <c r="U86" s="977">
        <v>0</v>
      </c>
      <c r="V86" s="977">
        <v>0</v>
      </c>
      <c r="W86" s="977">
        <v>0</v>
      </c>
      <c r="X86" s="977">
        <f t="shared" si="8"/>
        <v>1040.98</v>
      </c>
      <c r="Y86" s="977">
        <f t="shared" si="6"/>
        <v>22898.799999999999</v>
      </c>
      <c r="Z86" s="977">
        <v>4410.3999999999996</v>
      </c>
      <c r="AA86" s="1025">
        <f t="shared" si="7"/>
        <v>18488.400000000001</v>
      </c>
      <c r="AB86" s="1025">
        <f t="shared" si="9"/>
        <v>22898.799999999999</v>
      </c>
      <c r="AC86" s="549" t="s">
        <v>167</v>
      </c>
      <c r="AD86" s="975"/>
      <c r="AE86" s="976"/>
      <c r="AF86" s="975"/>
      <c r="AG86" s="1083"/>
      <c r="AH86" s="975"/>
      <c r="AI86" s="977"/>
      <c r="AJ86" s="976"/>
      <c r="AK86" s="975"/>
      <c r="AL86" s="975"/>
      <c r="AM86" s="976"/>
      <c r="AN86" s="975"/>
      <c r="AO86" s="976"/>
      <c r="AP86" s="975"/>
    </row>
    <row r="87" spans="1:42" ht="15" customHeight="1" x14ac:dyDescent="0.25">
      <c r="A87" s="975" t="s">
        <v>1223</v>
      </c>
      <c r="B87" s="975" t="s">
        <v>847</v>
      </c>
      <c r="C87" s="976">
        <v>220</v>
      </c>
      <c r="D87" s="975" t="s">
        <v>108</v>
      </c>
      <c r="E87" s="975" t="s">
        <v>390</v>
      </c>
      <c r="F87" s="977">
        <v>8952.9599999999991</v>
      </c>
      <c r="G87" s="977">
        <v>0</v>
      </c>
      <c r="H87" s="977">
        <v>0</v>
      </c>
      <c r="I87" s="977">
        <v>0</v>
      </c>
      <c r="J87" s="977">
        <v>0</v>
      </c>
      <c r="K87" s="977">
        <v>0</v>
      </c>
      <c r="L87" s="977">
        <v>0</v>
      </c>
      <c r="M87" s="977">
        <v>0</v>
      </c>
      <c r="N87" s="977">
        <v>0</v>
      </c>
      <c r="O87" s="977">
        <v>0</v>
      </c>
      <c r="P87" s="977">
        <v>0</v>
      </c>
      <c r="Q87" s="977">
        <v>0</v>
      </c>
      <c r="R87" s="977">
        <v>0</v>
      </c>
      <c r="S87" s="977">
        <v>0</v>
      </c>
      <c r="T87" s="977">
        <v>683.16</v>
      </c>
      <c r="U87" s="977">
        <v>0</v>
      </c>
      <c r="V87" s="977">
        <v>0</v>
      </c>
      <c r="W87" s="977">
        <v>0</v>
      </c>
      <c r="X87" s="977">
        <f t="shared" si="8"/>
        <v>683.16</v>
      </c>
      <c r="Y87" s="977">
        <f t="shared" si="6"/>
        <v>8269.7999999999993</v>
      </c>
      <c r="Z87" s="977">
        <v>1526.74</v>
      </c>
      <c r="AA87" s="1025">
        <f t="shared" si="7"/>
        <v>6743.0599999999995</v>
      </c>
      <c r="AB87" s="1025">
        <f t="shared" si="9"/>
        <v>8269.7999999999993</v>
      </c>
      <c r="AC87" s="549" t="s">
        <v>167</v>
      </c>
      <c r="AD87" s="975"/>
      <c r="AE87" s="976"/>
      <c r="AF87" s="975"/>
      <c r="AG87" s="1083"/>
      <c r="AH87" s="975"/>
      <c r="AI87" s="977"/>
      <c r="AJ87" s="976"/>
      <c r="AK87" s="975"/>
      <c r="AL87" s="975"/>
      <c r="AM87" s="976"/>
      <c r="AN87" s="975"/>
      <c r="AO87" s="976"/>
      <c r="AP87" s="975"/>
    </row>
    <row r="88" spans="1:42" ht="15" customHeight="1" x14ac:dyDescent="0.25">
      <c r="A88" s="975" t="s">
        <v>1223</v>
      </c>
      <c r="B88" s="975" t="s">
        <v>847</v>
      </c>
      <c r="C88" s="976">
        <v>221</v>
      </c>
      <c r="D88" s="975" t="s">
        <v>109</v>
      </c>
      <c r="E88" s="975" t="s">
        <v>252</v>
      </c>
      <c r="F88" s="977">
        <v>18934.82</v>
      </c>
      <c r="G88" s="977">
        <v>0</v>
      </c>
      <c r="H88" s="977">
        <v>0</v>
      </c>
      <c r="I88" s="977">
        <v>0</v>
      </c>
      <c r="J88" s="977">
        <v>0</v>
      </c>
      <c r="K88" s="977">
        <v>0</v>
      </c>
      <c r="L88" s="977">
        <v>0</v>
      </c>
      <c r="M88" s="977">
        <v>0</v>
      </c>
      <c r="N88" s="977">
        <v>0</v>
      </c>
      <c r="O88" s="977">
        <v>0</v>
      </c>
      <c r="P88" s="977">
        <v>0</v>
      </c>
      <c r="Q88" s="977">
        <v>0</v>
      </c>
      <c r="R88" s="977">
        <v>0</v>
      </c>
      <c r="S88" s="977">
        <v>433.48</v>
      </c>
      <c r="T88" s="977">
        <v>3094.88</v>
      </c>
      <c r="U88" s="977">
        <v>0</v>
      </c>
      <c r="V88" s="977">
        <v>0</v>
      </c>
      <c r="W88" s="977">
        <v>0</v>
      </c>
      <c r="X88" s="977">
        <f t="shared" si="8"/>
        <v>3528.36</v>
      </c>
      <c r="Y88" s="977">
        <f t="shared" si="6"/>
        <v>15406.46</v>
      </c>
      <c r="Z88" s="977">
        <v>3050.06</v>
      </c>
      <c r="AA88" s="1025">
        <f t="shared" si="7"/>
        <v>12356.4</v>
      </c>
      <c r="AB88" s="1025">
        <f t="shared" si="9"/>
        <v>15406.46</v>
      </c>
      <c r="AC88" s="549" t="s">
        <v>167</v>
      </c>
      <c r="AD88" s="975"/>
      <c r="AE88" s="976"/>
      <c r="AF88" s="975"/>
      <c r="AG88" s="1083"/>
      <c r="AH88" s="975"/>
      <c r="AI88" s="977"/>
      <c r="AJ88" s="976"/>
      <c r="AK88" s="975"/>
      <c r="AL88" s="975"/>
      <c r="AM88" s="976"/>
      <c r="AN88" s="975"/>
      <c r="AO88" s="976"/>
      <c r="AP88" s="975"/>
    </row>
    <row r="89" spans="1:42" ht="15" customHeight="1" x14ac:dyDescent="0.25">
      <c r="A89" s="975" t="s">
        <v>1223</v>
      </c>
      <c r="B89" s="975" t="s">
        <v>847</v>
      </c>
      <c r="C89" s="976">
        <v>222</v>
      </c>
      <c r="D89" s="975" t="s">
        <v>80</v>
      </c>
      <c r="E89" s="975" t="s">
        <v>253</v>
      </c>
      <c r="F89" s="977">
        <v>22195.07</v>
      </c>
      <c r="G89" s="977">
        <v>0</v>
      </c>
      <c r="H89" s="977">
        <v>0</v>
      </c>
      <c r="I89" s="977">
        <v>0</v>
      </c>
      <c r="J89" s="977">
        <v>0</v>
      </c>
      <c r="K89" s="977">
        <v>0</v>
      </c>
      <c r="L89" s="977">
        <v>3099.58</v>
      </c>
      <c r="M89" s="977">
        <v>3094.18</v>
      </c>
      <c r="N89" s="977">
        <v>548.62</v>
      </c>
      <c r="O89" s="977">
        <v>0</v>
      </c>
      <c r="P89" s="977">
        <v>0</v>
      </c>
      <c r="Q89" s="977">
        <v>0</v>
      </c>
      <c r="R89" s="977">
        <v>0</v>
      </c>
      <c r="S89" s="977">
        <v>72.19</v>
      </c>
      <c r="T89" s="977">
        <v>0</v>
      </c>
      <c r="U89" s="977">
        <v>0</v>
      </c>
      <c r="V89" s="977">
        <v>0</v>
      </c>
      <c r="W89" s="977">
        <v>0</v>
      </c>
      <c r="X89" s="977">
        <f t="shared" si="8"/>
        <v>6814.57</v>
      </c>
      <c r="Y89" s="977">
        <f t="shared" si="6"/>
        <v>15380.5</v>
      </c>
      <c r="Z89" s="977">
        <v>3024.1</v>
      </c>
      <c r="AA89" s="1025">
        <f t="shared" si="7"/>
        <v>12356.4</v>
      </c>
      <c r="AB89" s="1025">
        <f t="shared" si="9"/>
        <v>15380.5</v>
      </c>
      <c r="AC89" s="549" t="s">
        <v>167</v>
      </c>
      <c r="AD89" s="975"/>
      <c r="AE89" s="976"/>
      <c r="AF89" s="975"/>
      <c r="AG89" s="1083"/>
      <c r="AH89" s="975"/>
      <c r="AI89" s="977"/>
      <c r="AJ89" s="976"/>
      <c r="AK89" s="975"/>
      <c r="AL89" s="975"/>
      <c r="AM89" s="976"/>
      <c r="AN89" s="975"/>
      <c r="AO89" s="976"/>
      <c r="AP89" s="975"/>
    </row>
    <row r="90" spans="1:42" ht="15" customHeight="1" x14ac:dyDescent="0.25">
      <c r="A90" s="975" t="s">
        <v>1223</v>
      </c>
      <c r="B90" s="975" t="s">
        <v>847</v>
      </c>
      <c r="C90" s="976">
        <v>224</v>
      </c>
      <c r="D90" s="975" t="s">
        <v>81</v>
      </c>
      <c r="E90" s="975" t="s">
        <v>254</v>
      </c>
      <c r="F90" s="977">
        <v>22912.31</v>
      </c>
      <c r="G90" s="977">
        <v>0</v>
      </c>
      <c r="H90" s="977">
        <v>0</v>
      </c>
      <c r="I90" s="977">
        <v>0</v>
      </c>
      <c r="J90" s="977">
        <v>0</v>
      </c>
      <c r="K90" s="977">
        <v>0</v>
      </c>
      <c r="L90" s="977">
        <v>2307.17</v>
      </c>
      <c r="M90" s="977">
        <v>0</v>
      </c>
      <c r="N90" s="977">
        <v>0</v>
      </c>
      <c r="O90" s="977">
        <v>0</v>
      </c>
      <c r="P90" s="977">
        <v>0</v>
      </c>
      <c r="Q90" s="977">
        <v>0</v>
      </c>
      <c r="R90" s="977">
        <v>0</v>
      </c>
      <c r="S90" s="977">
        <v>0</v>
      </c>
      <c r="T90" s="977">
        <v>0</v>
      </c>
      <c r="U90" s="977">
        <v>0</v>
      </c>
      <c r="V90" s="977">
        <v>0</v>
      </c>
      <c r="W90" s="977">
        <v>0</v>
      </c>
      <c r="X90" s="977">
        <f t="shared" si="8"/>
        <v>2307.17</v>
      </c>
      <c r="Y90" s="977">
        <f t="shared" si="6"/>
        <v>20605.14</v>
      </c>
      <c r="Z90" s="977">
        <v>4064.67</v>
      </c>
      <c r="AA90" s="1025">
        <f t="shared" si="7"/>
        <v>16540.47</v>
      </c>
      <c r="AB90" s="1025">
        <f t="shared" si="9"/>
        <v>20605.14</v>
      </c>
      <c r="AC90" s="549" t="s">
        <v>167</v>
      </c>
      <c r="AD90" s="975"/>
      <c r="AE90" s="976"/>
      <c r="AF90" s="975"/>
      <c r="AG90" s="1083"/>
      <c r="AH90" s="975"/>
      <c r="AI90" s="977"/>
      <c r="AJ90" s="976"/>
      <c r="AK90" s="975"/>
      <c r="AL90" s="975"/>
      <c r="AM90" s="976"/>
      <c r="AN90" s="975"/>
      <c r="AO90" s="976"/>
      <c r="AP90" s="975"/>
    </row>
    <row r="91" spans="1:42" ht="15" customHeight="1" x14ac:dyDescent="0.25">
      <c r="A91" s="975" t="s">
        <v>1223</v>
      </c>
      <c r="B91" s="975" t="s">
        <v>847</v>
      </c>
      <c r="C91" s="976">
        <v>226</v>
      </c>
      <c r="D91" s="975" t="s">
        <v>116</v>
      </c>
      <c r="E91" s="975" t="s">
        <v>255</v>
      </c>
      <c r="F91" s="977">
        <v>8045.03</v>
      </c>
      <c r="G91" s="977">
        <v>0</v>
      </c>
      <c r="H91" s="977">
        <v>0</v>
      </c>
      <c r="I91" s="977">
        <v>0</v>
      </c>
      <c r="J91" s="977">
        <v>0</v>
      </c>
      <c r="K91" s="977">
        <v>0</v>
      </c>
      <c r="L91" s="977">
        <v>1679.42</v>
      </c>
      <c r="M91" s="977">
        <v>0</v>
      </c>
      <c r="N91" s="977">
        <v>0</v>
      </c>
      <c r="O91" s="977">
        <v>0</v>
      </c>
      <c r="P91" s="977">
        <v>0</v>
      </c>
      <c r="Q91" s="977">
        <v>0</v>
      </c>
      <c r="R91" s="977">
        <v>0</v>
      </c>
      <c r="S91" s="977">
        <v>0</v>
      </c>
      <c r="T91" s="977">
        <v>0</v>
      </c>
      <c r="U91" s="977">
        <v>0</v>
      </c>
      <c r="V91" s="977">
        <v>0</v>
      </c>
      <c r="W91" s="977">
        <v>0</v>
      </c>
      <c r="X91" s="977">
        <f t="shared" si="8"/>
        <v>1679.42</v>
      </c>
      <c r="Y91" s="977">
        <f t="shared" si="6"/>
        <v>6365.61</v>
      </c>
      <c r="Z91" s="977">
        <v>1021.4</v>
      </c>
      <c r="AA91" s="1025">
        <f t="shared" si="7"/>
        <v>5344.21</v>
      </c>
      <c r="AB91" s="1025">
        <f t="shared" si="9"/>
        <v>6365.61</v>
      </c>
      <c r="AC91" s="549" t="s">
        <v>167</v>
      </c>
      <c r="AD91" s="975"/>
      <c r="AE91" s="976"/>
      <c r="AF91" s="975"/>
      <c r="AG91" s="1083"/>
      <c r="AH91" s="975"/>
      <c r="AI91" s="977"/>
      <c r="AJ91" s="976"/>
      <c r="AK91" s="975"/>
      <c r="AL91" s="975"/>
      <c r="AM91" s="976"/>
      <c r="AN91" s="975"/>
      <c r="AO91" s="976"/>
      <c r="AP91" s="975"/>
    </row>
    <row r="92" spans="1:42" ht="15" customHeight="1" x14ac:dyDescent="0.25">
      <c r="A92" s="975" t="s">
        <v>1223</v>
      </c>
      <c r="B92" s="975" t="s">
        <v>847</v>
      </c>
      <c r="C92" s="976">
        <v>245</v>
      </c>
      <c r="D92" s="975" t="s">
        <v>135</v>
      </c>
      <c r="E92" s="975" t="s">
        <v>256</v>
      </c>
      <c r="F92" s="977">
        <v>16027.04</v>
      </c>
      <c r="G92" s="977">
        <v>0</v>
      </c>
      <c r="H92" s="977">
        <v>0</v>
      </c>
      <c r="I92" s="977">
        <v>0</v>
      </c>
      <c r="J92" s="977">
        <v>0</v>
      </c>
      <c r="K92" s="977">
        <v>0</v>
      </c>
      <c r="L92" s="977">
        <v>0</v>
      </c>
      <c r="M92" s="977">
        <v>0</v>
      </c>
      <c r="N92" s="977">
        <v>0</v>
      </c>
      <c r="O92" s="977">
        <v>0</v>
      </c>
      <c r="P92" s="977">
        <v>0</v>
      </c>
      <c r="Q92" s="977">
        <v>0</v>
      </c>
      <c r="R92" s="977">
        <v>0</v>
      </c>
      <c r="S92" s="977">
        <v>132.47999999999999</v>
      </c>
      <c r="T92" s="977">
        <v>546.53</v>
      </c>
      <c r="U92" s="977">
        <v>0</v>
      </c>
      <c r="V92" s="977">
        <v>0</v>
      </c>
      <c r="W92" s="977">
        <v>0</v>
      </c>
      <c r="X92" s="977">
        <f t="shared" si="8"/>
        <v>679.01</v>
      </c>
      <c r="Y92" s="977">
        <f t="shared" si="6"/>
        <v>15348.03</v>
      </c>
      <c r="Z92" s="977">
        <v>2991.63</v>
      </c>
      <c r="AA92" s="1025">
        <f t="shared" si="7"/>
        <v>12356.400000000001</v>
      </c>
      <c r="AB92" s="1025">
        <f t="shared" si="9"/>
        <v>15348.03</v>
      </c>
      <c r="AC92" s="549" t="s">
        <v>167</v>
      </c>
      <c r="AD92" s="975"/>
      <c r="AE92" s="976"/>
      <c r="AF92" s="975"/>
      <c r="AG92" s="1083"/>
      <c r="AH92" s="975"/>
      <c r="AI92" s="977"/>
      <c r="AJ92" s="976"/>
      <c r="AK92" s="975"/>
      <c r="AL92" s="975"/>
      <c r="AM92" s="976"/>
      <c r="AN92" s="975"/>
      <c r="AO92" s="976"/>
      <c r="AP92" s="975"/>
    </row>
    <row r="93" spans="1:42" ht="15" customHeight="1" x14ac:dyDescent="0.25">
      <c r="A93" s="975" t="s">
        <v>1223</v>
      </c>
      <c r="B93" s="975" t="s">
        <v>847</v>
      </c>
      <c r="C93" s="976">
        <v>247</v>
      </c>
      <c r="D93" s="975" t="s">
        <v>1107</v>
      </c>
      <c r="E93" s="975" t="s">
        <v>257</v>
      </c>
      <c r="F93" s="977">
        <v>34041.74</v>
      </c>
      <c r="G93" s="977">
        <v>0</v>
      </c>
      <c r="H93" s="977">
        <v>0</v>
      </c>
      <c r="I93" s="977">
        <v>0</v>
      </c>
      <c r="J93" s="977">
        <v>0</v>
      </c>
      <c r="K93" s="977">
        <v>0</v>
      </c>
      <c r="L93" s="977">
        <v>581.35</v>
      </c>
      <c r="M93" s="977">
        <v>0</v>
      </c>
      <c r="N93" s="977">
        <v>0</v>
      </c>
      <c r="O93" s="977">
        <v>0</v>
      </c>
      <c r="P93" s="977">
        <v>0</v>
      </c>
      <c r="Q93" s="977">
        <v>0</v>
      </c>
      <c r="R93" s="977">
        <v>0</v>
      </c>
      <c r="S93" s="977">
        <v>99.66</v>
      </c>
      <c r="T93" s="977">
        <v>0</v>
      </c>
      <c r="U93" s="977">
        <v>0</v>
      </c>
      <c r="V93" s="977">
        <v>0</v>
      </c>
      <c r="W93" s="977">
        <v>0</v>
      </c>
      <c r="X93" s="977">
        <f t="shared" si="8"/>
        <v>681.01</v>
      </c>
      <c r="Y93" s="977">
        <f t="shared" si="6"/>
        <v>33360.729999999996</v>
      </c>
      <c r="Z93" s="977">
        <v>6125.67</v>
      </c>
      <c r="AA93" s="1025">
        <f t="shared" si="7"/>
        <v>27235.059999999998</v>
      </c>
      <c r="AB93" s="1025">
        <f t="shared" si="9"/>
        <v>33360.729999999996</v>
      </c>
      <c r="AC93" s="549" t="s">
        <v>167</v>
      </c>
      <c r="AD93" s="975"/>
      <c r="AE93" s="976"/>
      <c r="AF93" s="975"/>
      <c r="AG93" s="1083"/>
      <c r="AH93" s="975"/>
      <c r="AI93" s="977"/>
      <c r="AJ93" s="976"/>
      <c r="AK93" s="975"/>
      <c r="AL93" s="975"/>
      <c r="AM93" s="976"/>
      <c r="AN93" s="975"/>
      <c r="AO93" s="976"/>
      <c r="AP93" s="975"/>
    </row>
    <row r="94" spans="1:42" ht="15" customHeight="1" x14ac:dyDescent="0.25">
      <c r="A94" s="975" t="s">
        <v>1223</v>
      </c>
      <c r="B94" s="975" t="s">
        <v>847</v>
      </c>
      <c r="C94" s="976">
        <v>248</v>
      </c>
      <c r="D94" s="975" t="s">
        <v>137</v>
      </c>
      <c r="E94" s="975" t="s">
        <v>258</v>
      </c>
      <c r="F94" s="977">
        <v>30651.360000000001</v>
      </c>
      <c r="G94" s="977">
        <v>0</v>
      </c>
      <c r="H94" s="977">
        <v>0</v>
      </c>
      <c r="I94" s="977">
        <v>0</v>
      </c>
      <c r="J94" s="977">
        <v>0</v>
      </c>
      <c r="K94" s="977">
        <v>0</v>
      </c>
      <c r="L94" s="977">
        <v>0</v>
      </c>
      <c r="M94" s="977">
        <v>0</v>
      </c>
      <c r="N94" s="977">
        <v>0</v>
      </c>
      <c r="O94" s="977">
        <v>0</v>
      </c>
      <c r="P94" s="977">
        <v>0</v>
      </c>
      <c r="Q94" s="977">
        <v>0</v>
      </c>
      <c r="R94" s="977">
        <v>0</v>
      </c>
      <c r="S94" s="977">
        <v>339.12</v>
      </c>
      <c r="T94" s="977">
        <v>1399.11</v>
      </c>
      <c r="U94" s="977">
        <v>0</v>
      </c>
      <c r="V94" s="977">
        <v>0</v>
      </c>
      <c r="W94" s="977">
        <v>0</v>
      </c>
      <c r="X94" s="977">
        <f t="shared" si="8"/>
        <v>1738.23</v>
      </c>
      <c r="Y94" s="977">
        <f t="shared" si="6"/>
        <v>28913.13</v>
      </c>
      <c r="Z94" s="977">
        <v>5568.79</v>
      </c>
      <c r="AA94" s="1025">
        <f t="shared" si="7"/>
        <v>23344.34</v>
      </c>
      <c r="AB94" s="1025">
        <f t="shared" si="9"/>
        <v>28913.13</v>
      </c>
      <c r="AC94" s="549" t="s">
        <v>167</v>
      </c>
      <c r="AD94" s="975"/>
      <c r="AE94" s="976"/>
      <c r="AF94" s="975"/>
      <c r="AG94" s="1083"/>
      <c r="AH94" s="975"/>
      <c r="AI94" s="977"/>
      <c r="AJ94" s="976"/>
      <c r="AK94" s="975"/>
      <c r="AL94" s="975"/>
      <c r="AM94" s="976"/>
      <c r="AN94" s="975"/>
      <c r="AO94" s="976"/>
      <c r="AP94" s="975"/>
    </row>
    <row r="95" spans="1:42" ht="15" customHeight="1" x14ac:dyDescent="0.25">
      <c r="A95" s="975" t="s">
        <v>1223</v>
      </c>
      <c r="B95" s="975" t="s">
        <v>847</v>
      </c>
      <c r="C95" s="976">
        <v>250</v>
      </c>
      <c r="D95" s="975" t="s">
        <v>142</v>
      </c>
      <c r="E95" s="975" t="s">
        <v>259</v>
      </c>
      <c r="F95" s="977">
        <v>7743.58</v>
      </c>
      <c r="G95" s="977">
        <v>0</v>
      </c>
      <c r="H95" s="977">
        <v>0</v>
      </c>
      <c r="I95" s="977">
        <v>0</v>
      </c>
      <c r="J95" s="977">
        <v>0</v>
      </c>
      <c r="K95" s="977">
        <v>0</v>
      </c>
      <c r="L95" s="977">
        <v>0</v>
      </c>
      <c r="M95" s="977">
        <v>0</v>
      </c>
      <c r="N95" s="977">
        <v>0</v>
      </c>
      <c r="O95" s="977">
        <v>0</v>
      </c>
      <c r="P95" s="977">
        <v>0</v>
      </c>
      <c r="Q95" s="977">
        <v>0</v>
      </c>
      <c r="R95" s="977">
        <v>0</v>
      </c>
      <c r="S95" s="977">
        <v>198.01</v>
      </c>
      <c r="T95" s="977">
        <v>1065.58</v>
      </c>
      <c r="U95" s="977">
        <v>0</v>
      </c>
      <c r="V95" s="977">
        <v>0</v>
      </c>
      <c r="W95" s="977">
        <v>0</v>
      </c>
      <c r="X95" s="977">
        <f t="shared" si="8"/>
        <v>1263.5899999999999</v>
      </c>
      <c r="Y95" s="977">
        <f t="shared" si="6"/>
        <v>6479.99</v>
      </c>
      <c r="Z95" s="977">
        <v>1041.28</v>
      </c>
      <c r="AA95" s="1025">
        <f t="shared" si="7"/>
        <v>5438.71</v>
      </c>
      <c r="AB95" s="1025">
        <f t="shared" si="9"/>
        <v>6479.99</v>
      </c>
      <c r="AC95" s="549" t="s">
        <v>167</v>
      </c>
      <c r="AD95" s="975"/>
      <c r="AE95" s="976"/>
      <c r="AF95" s="975"/>
      <c r="AG95" s="1083"/>
      <c r="AH95" s="975"/>
      <c r="AI95" s="977"/>
      <c r="AJ95" s="976"/>
      <c r="AK95" s="975"/>
      <c r="AL95" s="975"/>
      <c r="AM95" s="976"/>
      <c r="AN95" s="975"/>
      <c r="AO95" s="976"/>
      <c r="AP95" s="975"/>
    </row>
    <row r="96" spans="1:42" ht="15" customHeight="1" x14ac:dyDescent="0.25">
      <c r="A96" s="975" t="s">
        <v>1223</v>
      </c>
      <c r="B96" s="975" t="s">
        <v>847</v>
      </c>
      <c r="C96" s="976">
        <v>251</v>
      </c>
      <c r="D96" s="975" t="s">
        <v>143</v>
      </c>
      <c r="E96" s="975" t="s">
        <v>260</v>
      </c>
      <c r="F96" s="977">
        <v>1670.64</v>
      </c>
      <c r="G96" s="977">
        <v>0</v>
      </c>
      <c r="H96" s="977">
        <v>0</v>
      </c>
      <c r="I96" s="977">
        <v>0</v>
      </c>
      <c r="J96" s="977">
        <v>0</v>
      </c>
      <c r="K96" s="977">
        <v>0</v>
      </c>
      <c r="L96" s="977">
        <v>0</v>
      </c>
      <c r="M96" s="977">
        <v>0</v>
      </c>
      <c r="N96" s="977">
        <v>0</v>
      </c>
      <c r="O96" s="977">
        <v>0</v>
      </c>
      <c r="P96" s="977">
        <v>0</v>
      </c>
      <c r="Q96" s="977">
        <v>0</v>
      </c>
      <c r="R96" s="977">
        <v>0</v>
      </c>
      <c r="S96" s="977">
        <v>0</v>
      </c>
      <c r="T96" s="977">
        <v>0</v>
      </c>
      <c r="U96" s="977">
        <v>0</v>
      </c>
      <c r="V96" s="977">
        <v>0</v>
      </c>
      <c r="W96" s="977">
        <v>0</v>
      </c>
      <c r="X96" s="977">
        <f t="shared" si="8"/>
        <v>0</v>
      </c>
      <c r="Y96" s="977">
        <f t="shared" si="6"/>
        <v>1670.64</v>
      </c>
      <c r="Z96" s="977">
        <v>1670.64</v>
      </c>
      <c r="AA96" s="1025">
        <f t="shared" si="7"/>
        <v>0</v>
      </c>
      <c r="AB96" s="1025">
        <f t="shared" si="9"/>
        <v>1670.64</v>
      </c>
      <c r="AC96" s="549" t="s">
        <v>167</v>
      </c>
      <c r="AD96" s="975"/>
      <c r="AE96" s="976"/>
      <c r="AF96" s="975"/>
      <c r="AG96" s="1083"/>
      <c r="AH96" s="975"/>
      <c r="AI96" s="977"/>
      <c r="AJ96" s="976"/>
      <c r="AK96" s="975"/>
      <c r="AL96" s="975"/>
      <c r="AM96" s="976"/>
      <c r="AN96" s="975"/>
      <c r="AO96" s="976"/>
      <c r="AP96" s="975"/>
    </row>
    <row r="97" spans="1:42" ht="15" customHeight="1" x14ac:dyDescent="0.25">
      <c r="A97" s="975" t="s">
        <v>1223</v>
      </c>
      <c r="B97" s="975" t="s">
        <v>847</v>
      </c>
      <c r="C97" s="976">
        <v>253</v>
      </c>
      <c r="D97" s="975" t="s">
        <v>146</v>
      </c>
      <c r="E97" s="975" t="s">
        <v>261</v>
      </c>
      <c r="F97" s="977">
        <v>6713.47</v>
      </c>
      <c r="G97" s="977">
        <v>0</v>
      </c>
      <c r="H97" s="977">
        <v>0</v>
      </c>
      <c r="I97" s="977">
        <v>0</v>
      </c>
      <c r="J97" s="977">
        <v>0</v>
      </c>
      <c r="K97" s="977">
        <v>0</v>
      </c>
      <c r="L97" s="977">
        <v>0</v>
      </c>
      <c r="M97" s="977">
        <v>0</v>
      </c>
      <c r="N97" s="977">
        <v>0</v>
      </c>
      <c r="O97" s="977">
        <v>0</v>
      </c>
      <c r="P97" s="977">
        <v>0</v>
      </c>
      <c r="Q97" s="977">
        <v>0</v>
      </c>
      <c r="R97" s="977">
        <v>0</v>
      </c>
      <c r="S97" s="977">
        <v>0</v>
      </c>
      <c r="T97" s="977">
        <v>0</v>
      </c>
      <c r="U97" s="977">
        <v>0</v>
      </c>
      <c r="V97" s="977">
        <v>0</v>
      </c>
      <c r="W97" s="977">
        <v>0</v>
      </c>
      <c r="X97" s="977">
        <f t="shared" si="8"/>
        <v>0</v>
      </c>
      <c r="Y97" s="977">
        <f t="shared" si="6"/>
        <v>6713.47</v>
      </c>
      <c r="Z97" s="977">
        <v>1369.26</v>
      </c>
      <c r="AA97" s="1025">
        <f t="shared" si="7"/>
        <v>5344.21</v>
      </c>
      <c r="AB97" s="1025">
        <f t="shared" si="9"/>
        <v>6713.47</v>
      </c>
      <c r="AC97" s="549" t="s">
        <v>167</v>
      </c>
      <c r="AD97" s="975"/>
      <c r="AE97" s="976"/>
      <c r="AF97" s="975"/>
      <c r="AG97" s="1083"/>
      <c r="AH97" s="975"/>
      <c r="AI97" s="977"/>
      <c r="AJ97" s="976"/>
      <c r="AK97" s="975"/>
      <c r="AL97" s="975"/>
      <c r="AM97" s="976"/>
      <c r="AN97" s="975"/>
      <c r="AO97" s="976"/>
      <c r="AP97" s="975"/>
    </row>
    <row r="98" spans="1:42" ht="15" customHeight="1" x14ac:dyDescent="0.25">
      <c r="A98" s="975" t="s">
        <v>1223</v>
      </c>
      <c r="B98" s="975" t="s">
        <v>847</v>
      </c>
      <c r="C98" s="976">
        <v>254</v>
      </c>
      <c r="D98" s="975" t="s">
        <v>145</v>
      </c>
      <c r="E98" s="975" t="s">
        <v>262</v>
      </c>
      <c r="F98" s="977">
        <v>11193.83</v>
      </c>
      <c r="G98" s="977">
        <v>0</v>
      </c>
      <c r="H98" s="977">
        <v>0</v>
      </c>
      <c r="I98" s="977">
        <v>0</v>
      </c>
      <c r="J98" s="977">
        <v>0</v>
      </c>
      <c r="K98" s="977">
        <v>0</v>
      </c>
      <c r="L98" s="977">
        <v>0</v>
      </c>
      <c r="M98" s="977">
        <v>0</v>
      </c>
      <c r="N98" s="977">
        <v>0</v>
      </c>
      <c r="O98" s="977">
        <v>0</v>
      </c>
      <c r="P98" s="977">
        <v>0</v>
      </c>
      <c r="Q98" s="977">
        <v>0</v>
      </c>
      <c r="R98" s="977">
        <v>0</v>
      </c>
      <c r="S98" s="977">
        <v>0</v>
      </c>
      <c r="T98" s="977">
        <v>0</v>
      </c>
      <c r="U98" s="977">
        <v>0</v>
      </c>
      <c r="V98" s="977">
        <v>0</v>
      </c>
      <c r="W98" s="977">
        <v>0</v>
      </c>
      <c r="X98" s="977">
        <f t="shared" si="8"/>
        <v>0</v>
      </c>
      <c r="Y98" s="977">
        <f t="shared" ref="Y98:Y129" si="10">F98-X98</f>
        <v>11193.83</v>
      </c>
      <c r="Z98" s="977">
        <v>1895.83</v>
      </c>
      <c r="AA98" s="1025">
        <f t="shared" ref="AA98:AA129" si="11">Y98-Z98</f>
        <v>9298</v>
      </c>
      <c r="AB98" s="1025">
        <f t="shared" si="9"/>
        <v>11193.83</v>
      </c>
      <c r="AC98" s="549" t="s">
        <v>167</v>
      </c>
      <c r="AD98" s="975"/>
      <c r="AE98" s="976"/>
      <c r="AF98" s="975"/>
      <c r="AG98" s="1083"/>
      <c r="AH98" s="975"/>
      <c r="AI98" s="977"/>
      <c r="AJ98" s="976"/>
      <c r="AK98" s="975"/>
      <c r="AL98" s="975"/>
      <c r="AM98" s="976"/>
      <c r="AN98" s="975"/>
      <c r="AO98" s="976"/>
      <c r="AP98" s="975"/>
    </row>
    <row r="99" spans="1:42" ht="15" customHeight="1" x14ac:dyDescent="0.25">
      <c r="A99" s="975" t="s">
        <v>1223</v>
      </c>
      <c r="B99" s="975" t="s">
        <v>847</v>
      </c>
      <c r="C99" s="976">
        <v>259</v>
      </c>
      <c r="D99" s="975" t="s">
        <v>147</v>
      </c>
      <c r="E99" s="975" t="s">
        <v>263</v>
      </c>
      <c r="F99" s="977">
        <v>10710.93</v>
      </c>
      <c r="G99" s="977">
        <v>0</v>
      </c>
      <c r="H99" s="977">
        <v>0</v>
      </c>
      <c r="I99" s="977">
        <v>0</v>
      </c>
      <c r="J99" s="977">
        <v>0</v>
      </c>
      <c r="K99" s="977">
        <v>0</v>
      </c>
      <c r="L99" s="977">
        <v>2240.08</v>
      </c>
      <c r="M99" s="977">
        <v>0</v>
      </c>
      <c r="N99" s="977">
        <v>0</v>
      </c>
      <c r="O99" s="977">
        <v>0</v>
      </c>
      <c r="P99" s="977">
        <v>0</v>
      </c>
      <c r="Q99" s="977">
        <v>0</v>
      </c>
      <c r="R99" s="977">
        <v>0</v>
      </c>
      <c r="S99" s="977">
        <v>349.76</v>
      </c>
      <c r="T99" s="977">
        <v>0</v>
      </c>
      <c r="U99" s="977">
        <v>0</v>
      </c>
      <c r="V99" s="977">
        <v>0</v>
      </c>
      <c r="W99" s="977">
        <v>0</v>
      </c>
      <c r="X99" s="977">
        <f t="shared" si="8"/>
        <v>2589.84</v>
      </c>
      <c r="Y99" s="977">
        <f t="shared" si="10"/>
        <v>8121.09</v>
      </c>
      <c r="Z99" s="977">
        <v>1314.51</v>
      </c>
      <c r="AA99" s="1025">
        <f t="shared" si="11"/>
        <v>6806.58</v>
      </c>
      <c r="AB99" s="1025">
        <f t="shared" si="9"/>
        <v>8121.09</v>
      </c>
      <c r="AC99" s="549" t="s">
        <v>167</v>
      </c>
      <c r="AD99" s="975"/>
      <c r="AE99" s="976"/>
      <c r="AF99" s="975"/>
      <c r="AG99" s="1083"/>
      <c r="AH99" s="975"/>
      <c r="AI99" s="977"/>
      <c r="AJ99" s="976"/>
      <c r="AK99" s="975"/>
      <c r="AL99" s="975"/>
      <c r="AM99" s="976"/>
      <c r="AN99" s="975"/>
      <c r="AO99" s="976"/>
      <c r="AP99" s="975"/>
    </row>
    <row r="100" spans="1:42" ht="15" customHeight="1" x14ac:dyDescent="0.25">
      <c r="A100" s="975" t="s">
        <v>1223</v>
      </c>
      <c r="B100" s="975" t="s">
        <v>847</v>
      </c>
      <c r="C100" s="976">
        <v>260</v>
      </c>
      <c r="D100" s="975" t="s">
        <v>150</v>
      </c>
      <c r="E100" s="975" t="s">
        <v>264</v>
      </c>
      <c r="F100" s="977">
        <v>14136.62</v>
      </c>
      <c r="G100" s="977">
        <v>0</v>
      </c>
      <c r="H100" s="977">
        <v>0</v>
      </c>
      <c r="I100" s="977">
        <v>0</v>
      </c>
      <c r="J100" s="977">
        <v>0</v>
      </c>
      <c r="K100" s="977">
        <v>0</v>
      </c>
      <c r="L100" s="977">
        <v>627.95000000000005</v>
      </c>
      <c r="M100" s="977">
        <v>0</v>
      </c>
      <c r="N100" s="977">
        <v>0</v>
      </c>
      <c r="O100" s="977">
        <v>0</v>
      </c>
      <c r="P100" s="977">
        <v>0</v>
      </c>
      <c r="Q100" s="977">
        <v>0</v>
      </c>
      <c r="R100" s="977">
        <v>0</v>
      </c>
      <c r="S100" s="977">
        <v>107.64</v>
      </c>
      <c r="T100" s="977">
        <v>0</v>
      </c>
      <c r="U100" s="977">
        <v>0</v>
      </c>
      <c r="V100" s="977">
        <v>0</v>
      </c>
      <c r="W100" s="977">
        <v>0</v>
      </c>
      <c r="X100" s="977">
        <f t="shared" si="8"/>
        <v>735.59</v>
      </c>
      <c r="Y100" s="977">
        <f t="shared" si="10"/>
        <v>13401.03</v>
      </c>
      <c r="Z100" s="977">
        <v>2420.42</v>
      </c>
      <c r="AA100" s="1025">
        <f t="shared" si="11"/>
        <v>10980.61</v>
      </c>
      <c r="AB100" s="1025">
        <f t="shared" si="9"/>
        <v>13401.03</v>
      </c>
      <c r="AC100" s="549" t="s">
        <v>167</v>
      </c>
      <c r="AD100" s="975"/>
      <c r="AE100" s="976"/>
      <c r="AF100" s="975"/>
      <c r="AG100" s="1083"/>
      <c r="AH100" s="975"/>
      <c r="AI100" s="977"/>
      <c r="AJ100" s="976"/>
      <c r="AK100" s="975"/>
      <c r="AL100" s="975"/>
      <c r="AM100" s="976"/>
      <c r="AN100" s="975"/>
      <c r="AO100" s="976"/>
      <c r="AP100" s="975"/>
    </row>
    <row r="101" spans="1:42" ht="15" customHeight="1" x14ac:dyDescent="0.25">
      <c r="A101" s="975" t="s">
        <v>1223</v>
      </c>
      <c r="B101" s="975" t="s">
        <v>847</v>
      </c>
      <c r="C101" s="976">
        <v>271</v>
      </c>
      <c r="D101" s="975" t="s">
        <v>164</v>
      </c>
      <c r="E101" s="975" t="s">
        <v>266</v>
      </c>
      <c r="F101" s="977">
        <v>31399.599999999999</v>
      </c>
      <c r="G101" s="977">
        <v>0</v>
      </c>
      <c r="H101" s="977">
        <v>0</v>
      </c>
      <c r="I101" s="977">
        <v>0</v>
      </c>
      <c r="J101" s="977">
        <v>0</v>
      </c>
      <c r="K101" s="977">
        <v>0</v>
      </c>
      <c r="L101" s="977">
        <v>0</v>
      </c>
      <c r="M101" s="977">
        <v>0</v>
      </c>
      <c r="N101" s="977">
        <v>0</v>
      </c>
      <c r="O101" s="977">
        <v>0</v>
      </c>
      <c r="P101" s="977">
        <v>0</v>
      </c>
      <c r="Q101" s="977">
        <v>0</v>
      </c>
      <c r="R101" s="977">
        <v>0</v>
      </c>
      <c r="S101" s="977">
        <v>0</v>
      </c>
      <c r="T101" s="977">
        <v>1929.62</v>
      </c>
      <c r="U101" s="977">
        <v>0</v>
      </c>
      <c r="V101" s="977">
        <v>0</v>
      </c>
      <c r="W101" s="977">
        <v>0</v>
      </c>
      <c r="X101" s="977">
        <f t="shared" si="8"/>
        <v>1929.62</v>
      </c>
      <c r="Y101" s="977">
        <f t="shared" si="10"/>
        <v>29469.98</v>
      </c>
      <c r="Z101" s="977">
        <v>6125.64</v>
      </c>
      <c r="AA101" s="1025">
        <f t="shared" si="11"/>
        <v>23344.34</v>
      </c>
      <c r="AB101" s="1025">
        <f t="shared" si="9"/>
        <v>29469.98</v>
      </c>
      <c r="AC101" s="549" t="s">
        <v>167</v>
      </c>
      <c r="AD101" s="975"/>
      <c r="AE101" s="976"/>
      <c r="AF101" s="975"/>
      <c r="AG101" s="1083"/>
      <c r="AH101" s="975"/>
      <c r="AI101" s="977"/>
      <c r="AJ101" s="976"/>
      <c r="AK101" s="975"/>
      <c r="AL101" s="975"/>
      <c r="AM101" s="976"/>
      <c r="AN101" s="975"/>
      <c r="AO101" s="976"/>
      <c r="AP101" s="975"/>
    </row>
    <row r="102" spans="1:42" ht="15" customHeight="1" x14ac:dyDescent="0.25">
      <c r="A102" s="975" t="s">
        <v>1223</v>
      </c>
      <c r="B102" s="975" t="s">
        <v>847</v>
      </c>
      <c r="C102" s="976">
        <v>279</v>
      </c>
      <c r="D102" s="975" t="s">
        <v>165</v>
      </c>
      <c r="E102" s="975" t="s">
        <v>268</v>
      </c>
      <c r="F102" s="977">
        <v>8182.01</v>
      </c>
      <c r="G102" s="977">
        <v>0</v>
      </c>
      <c r="H102" s="977">
        <v>0</v>
      </c>
      <c r="I102" s="977">
        <v>0</v>
      </c>
      <c r="J102" s="977">
        <v>0</v>
      </c>
      <c r="K102" s="977">
        <v>0</v>
      </c>
      <c r="L102" s="977">
        <v>0</v>
      </c>
      <c r="M102" s="977">
        <v>0</v>
      </c>
      <c r="N102" s="977">
        <v>0</v>
      </c>
      <c r="O102" s="977">
        <v>0</v>
      </c>
      <c r="P102" s="977">
        <v>0</v>
      </c>
      <c r="Q102" s="977">
        <v>0</v>
      </c>
      <c r="R102" s="977">
        <v>0</v>
      </c>
      <c r="S102" s="977">
        <v>0</v>
      </c>
      <c r="T102" s="977">
        <v>1832.64</v>
      </c>
      <c r="U102" s="977">
        <v>0</v>
      </c>
      <c r="V102" s="977">
        <v>0</v>
      </c>
      <c r="W102" s="977">
        <v>0</v>
      </c>
      <c r="X102" s="977">
        <f t="shared" si="8"/>
        <v>1832.64</v>
      </c>
      <c r="Y102" s="977">
        <f t="shared" si="10"/>
        <v>6349.37</v>
      </c>
      <c r="Z102" s="977">
        <v>1005.16</v>
      </c>
      <c r="AA102" s="1025">
        <f t="shared" si="11"/>
        <v>5344.21</v>
      </c>
      <c r="AB102" s="1025">
        <f t="shared" si="9"/>
        <v>6349.37</v>
      </c>
      <c r="AC102" s="549" t="s">
        <v>167</v>
      </c>
      <c r="AD102" s="975"/>
      <c r="AE102" s="976"/>
      <c r="AF102" s="975"/>
      <c r="AG102" s="1083"/>
      <c r="AH102" s="975"/>
      <c r="AI102" s="977"/>
      <c r="AJ102" s="976"/>
      <c r="AK102" s="975"/>
      <c r="AL102" s="975"/>
      <c r="AM102" s="976"/>
      <c r="AN102" s="975"/>
      <c r="AO102" s="976"/>
      <c r="AP102" s="975"/>
    </row>
    <row r="103" spans="1:42" ht="15" customHeight="1" x14ac:dyDescent="0.25">
      <c r="A103" s="975" t="s">
        <v>1223</v>
      </c>
      <c r="B103" s="975" t="s">
        <v>847</v>
      </c>
      <c r="C103" s="976">
        <v>313</v>
      </c>
      <c r="D103" s="975" t="s">
        <v>298</v>
      </c>
      <c r="E103" s="975" t="s">
        <v>296</v>
      </c>
      <c r="F103" s="977">
        <v>28913.09</v>
      </c>
      <c r="G103" s="977">
        <v>0</v>
      </c>
      <c r="H103" s="977">
        <v>0</v>
      </c>
      <c r="I103" s="977">
        <v>0</v>
      </c>
      <c r="J103" s="977">
        <v>0</v>
      </c>
      <c r="K103" s="977">
        <v>0</v>
      </c>
      <c r="L103" s="977">
        <v>0</v>
      </c>
      <c r="M103" s="977">
        <v>0</v>
      </c>
      <c r="N103" s="977">
        <v>0</v>
      </c>
      <c r="O103" s="977">
        <v>0</v>
      </c>
      <c r="P103" s="977">
        <v>0</v>
      </c>
      <c r="Q103" s="977">
        <v>0</v>
      </c>
      <c r="R103" s="977">
        <v>0</v>
      </c>
      <c r="S103" s="977">
        <v>0</v>
      </c>
      <c r="T103" s="977">
        <v>0</v>
      </c>
      <c r="U103" s="977">
        <v>0</v>
      </c>
      <c r="V103" s="977">
        <v>0</v>
      </c>
      <c r="W103" s="977">
        <v>0</v>
      </c>
      <c r="X103" s="977">
        <f t="shared" si="8"/>
        <v>0</v>
      </c>
      <c r="Y103" s="977">
        <f t="shared" si="10"/>
        <v>28913.09</v>
      </c>
      <c r="Z103" s="977">
        <v>5568.75</v>
      </c>
      <c r="AA103" s="1025">
        <f t="shared" si="11"/>
        <v>23344.34</v>
      </c>
      <c r="AB103" s="1025">
        <f t="shared" si="9"/>
        <v>28913.09</v>
      </c>
      <c r="AC103" s="549" t="s">
        <v>167</v>
      </c>
      <c r="AD103" s="975"/>
      <c r="AE103" s="976"/>
      <c r="AF103" s="975"/>
      <c r="AG103" s="1083"/>
      <c r="AH103" s="975"/>
      <c r="AI103" s="977"/>
      <c r="AJ103" s="976"/>
      <c r="AK103" s="975"/>
      <c r="AL103" s="975"/>
      <c r="AM103" s="976"/>
      <c r="AN103" s="975"/>
      <c r="AO103" s="976"/>
      <c r="AP103" s="975"/>
    </row>
    <row r="104" spans="1:42" ht="15" customHeight="1" x14ac:dyDescent="0.25">
      <c r="A104" s="975" t="s">
        <v>1223</v>
      </c>
      <c r="B104" s="975" t="s">
        <v>847</v>
      </c>
      <c r="C104" s="976">
        <v>315</v>
      </c>
      <c r="D104" s="975" t="s">
        <v>299</v>
      </c>
      <c r="E104" s="975" t="s">
        <v>302</v>
      </c>
      <c r="F104" s="977">
        <v>25303.74</v>
      </c>
      <c r="G104" s="977">
        <v>0</v>
      </c>
      <c r="H104" s="977">
        <v>0</v>
      </c>
      <c r="I104" s="977">
        <v>0</v>
      </c>
      <c r="J104" s="977">
        <v>0</v>
      </c>
      <c r="K104" s="977">
        <v>0</v>
      </c>
      <c r="L104" s="977">
        <v>0</v>
      </c>
      <c r="M104" s="977">
        <v>0</v>
      </c>
      <c r="N104" s="977">
        <v>0</v>
      </c>
      <c r="O104" s="977">
        <v>0</v>
      </c>
      <c r="P104" s="977">
        <v>0</v>
      </c>
      <c r="Q104" s="977">
        <v>0</v>
      </c>
      <c r="R104" s="977">
        <v>0</v>
      </c>
      <c r="S104" s="977">
        <v>0</v>
      </c>
      <c r="T104" s="977">
        <v>2375.54</v>
      </c>
      <c r="U104" s="977">
        <v>0</v>
      </c>
      <c r="V104" s="977">
        <v>0</v>
      </c>
      <c r="W104" s="977">
        <v>0</v>
      </c>
      <c r="X104" s="977">
        <f t="shared" si="8"/>
        <v>2375.54</v>
      </c>
      <c r="Y104" s="977">
        <f t="shared" si="10"/>
        <v>22928.2</v>
      </c>
      <c r="Z104" s="977">
        <v>4439.8</v>
      </c>
      <c r="AA104" s="1025">
        <f t="shared" si="11"/>
        <v>18488.400000000001</v>
      </c>
      <c r="AB104" s="1025">
        <f t="shared" si="9"/>
        <v>22928.2</v>
      </c>
      <c r="AC104" s="549" t="s">
        <v>167</v>
      </c>
      <c r="AD104" s="975"/>
      <c r="AE104" s="976"/>
      <c r="AF104" s="975"/>
      <c r="AG104" s="1083"/>
      <c r="AH104" s="975"/>
      <c r="AI104" s="977"/>
      <c r="AJ104" s="976"/>
      <c r="AK104" s="975"/>
      <c r="AL104" s="975"/>
      <c r="AM104" s="976"/>
      <c r="AN104" s="975"/>
      <c r="AO104" s="976"/>
      <c r="AP104" s="975"/>
    </row>
    <row r="105" spans="1:42" ht="15" customHeight="1" x14ac:dyDescent="0.25">
      <c r="A105" s="975" t="s">
        <v>1223</v>
      </c>
      <c r="B105" s="975" t="s">
        <v>847</v>
      </c>
      <c r="C105" s="976">
        <v>317</v>
      </c>
      <c r="D105" s="975" t="s">
        <v>303</v>
      </c>
      <c r="E105" s="975" t="s">
        <v>304</v>
      </c>
      <c r="F105" s="977">
        <v>28939.54</v>
      </c>
      <c r="G105" s="977">
        <v>0</v>
      </c>
      <c r="H105" s="977">
        <v>0</v>
      </c>
      <c r="I105" s="977">
        <v>0</v>
      </c>
      <c r="J105" s="977">
        <v>0</v>
      </c>
      <c r="K105" s="977">
        <v>0</v>
      </c>
      <c r="L105" s="977">
        <v>0</v>
      </c>
      <c r="M105" s="977">
        <v>0</v>
      </c>
      <c r="N105" s="977">
        <v>0</v>
      </c>
      <c r="O105" s="977">
        <v>0</v>
      </c>
      <c r="P105" s="977">
        <v>0</v>
      </c>
      <c r="Q105" s="977">
        <v>0</v>
      </c>
      <c r="R105" s="977">
        <v>0</v>
      </c>
      <c r="S105" s="977">
        <v>0</v>
      </c>
      <c r="T105" s="977">
        <v>0</v>
      </c>
      <c r="U105" s="977">
        <v>0</v>
      </c>
      <c r="V105" s="977">
        <v>0</v>
      </c>
      <c r="W105" s="977">
        <v>0</v>
      </c>
      <c r="X105" s="977">
        <f t="shared" si="8"/>
        <v>0</v>
      </c>
      <c r="Y105" s="977">
        <f t="shared" si="10"/>
        <v>28939.54</v>
      </c>
      <c r="Z105" s="977">
        <v>5595.2</v>
      </c>
      <c r="AA105" s="1025">
        <f t="shared" si="11"/>
        <v>23344.34</v>
      </c>
      <c r="AB105" s="1025">
        <f t="shared" si="9"/>
        <v>28939.54</v>
      </c>
      <c r="AC105" s="549" t="s">
        <v>167</v>
      </c>
      <c r="AD105" s="975"/>
      <c r="AE105" s="976"/>
      <c r="AF105" s="975"/>
      <c r="AG105" s="1083"/>
      <c r="AH105" s="975"/>
      <c r="AI105" s="977"/>
      <c r="AJ105" s="976"/>
      <c r="AK105" s="975"/>
      <c r="AL105" s="975"/>
      <c r="AM105" s="976"/>
      <c r="AN105" s="975"/>
      <c r="AO105" s="976"/>
      <c r="AP105" s="975"/>
    </row>
    <row r="106" spans="1:42" ht="15" customHeight="1" x14ac:dyDescent="0.25">
      <c r="A106" s="975" t="s">
        <v>1223</v>
      </c>
      <c r="B106" s="975" t="s">
        <v>847</v>
      </c>
      <c r="C106" s="976">
        <v>318</v>
      </c>
      <c r="D106" s="975" t="s">
        <v>300</v>
      </c>
      <c r="E106" s="975" t="s">
        <v>305</v>
      </c>
      <c r="F106" s="977">
        <v>32222.39</v>
      </c>
      <c r="G106" s="977">
        <v>0</v>
      </c>
      <c r="H106" s="977">
        <v>0</v>
      </c>
      <c r="I106" s="977">
        <v>0</v>
      </c>
      <c r="J106" s="977">
        <v>0</v>
      </c>
      <c r="K106" s="977">
        <v>0</v>
      </c>
      <c r="L106" s="977">
        <v>2793.33</v>
      </c>
      <c r="M106" s="977">
        <v>0</v>
      </c>
      <c r="N106" s="977">
        <v>0</v>
      </c>
      <c r="O106" s="977">
        <v>0</v>
      </c>
      <c r="P106" s="977">
        <v>0</v>
      </c>
      <c r="Q106" s="977">
        <v>0</v>
      </c>
      <c r="R106" s="977">
        <v>0</v>
      </c>
      <c r="S106" s="977">
        <v>478.83</v>
      </c>
      <c r="T106" s="977">
        <v>0</v>
      </c>
      <c r="U106" s="977">
        <v>0</v>
      </c>
      <c r="V106" s="977">
        <v>0</v>
      </c>
      <c r="W106" s="977">
        <v>0</v>
      </c>
      <c r="X106" s="977">
        <f t="shared" si="8"/>
        <v>3272.16</v>
      </c>
      <c r="Y106" s="977">
        <f t="shared" si="10"/>
        <v>28950.23</v>
      </c>
      <c r="Z106" s="977">
        <v>5605.89</v>
      </c>
      <c r="AA106" s="1025">
        <f t="shared" si="11"/>
        <v>23344.34</v>
      </c>
      <c r="AB106" s="1025">
        <f t="shared" si="9"/>
        <v>28950.23</v>
      </c>
      <c r="AC106" s="549" t="s">
        <v>167</v>
      </c>
      <c r="AD106" s="975"/>
      <c r="AE106" s="976"/>
      <c r="AF106" s="975"/>
      <c r="AG106" s="1083"/>
      <c r="AH106" s="975"/>
      <c r="AI106" s="977"/>
      <c r="AJ106" s="976"/>
      <c r="AK106" s="975"/>
      <c r="AL106" s="975"/>
      <c r="AM106" s="976"/>
      <c r="AN106" s="975"/>
      <c r="AO106" s="976"/>
      <c r="AP106" s="975"/>
    </row>
    <row r="107" spans="1:42" ht="15" customHeight="1" x14ac:dyDescent="0.25">
      <c r="A107" s="975" t="s">
        <v>1223</v>
      </c>
      <c r="B107" s="975" t="s">
        <v>847</v>
      </c>
      <c r="C107" s="976">
        <v>319</v>
      </c>
      <c r="D107" s="975" t="s">
        <v>306</v>
      </c>
      <c r="E107" s="975" t="s">
        <v>307</v>
      </c>
      <c r="F107" s="977">
        <v>23419.29</v>
      </c>
      <c r="G107" s="977">
        <v>0</v>
      </c>
      <c r="H107" s="977">
        <v>0</v>
      </c>
      <c r="I107" s="977">
        <v>0</v>
      </c>
      <c r="J107" s="977">
        <v>0</v>
      </c>
      <c r="K107" s="977">
        <v>0</v>
      </c>
      <c r="L107" s="977">
        <v>444.32</v>
      </c>
      <c r="M107" s="977">
        <v>0</v>
      </c>
      <c r="N107" s="977">
        <v>0</v>
      </c>
      <c r="O107" s="977">
        <v>0</v>
      </c>
      <c r="P107" s="977">
        <v>0</v>
      </c>
      <c r="Q107" s="977">
        <v>0</v>
      </c>
      <c r="R107" s="977">
        <v>0</v>
      </c>
      <c r="S107" s="977">
        <v>76.17</v>
      </c>
      <c r="T107" s="977">
        <v>0</v>
      </c>
      <c r="U107" s="977">
        <v>0</v>
      </c>
      <c r="V107" s="977">
        <v>0</v>
      </c>
      <c r="W107" s="977">
        <v>0</v>
      </c>
      <c r="X107" s="977">
        <f t="shared" si="8"/>
        <v>520.49</v>
      </c>
      <c r="Y107" s="977">
        <f t="shared" si="10"/>
        <v>22898.799999999999</v>
      </c>
      <c r="Z107" s="977">
        <v>4410.3999999999996</v>
      </c>
      <c r="AA107" s="1025">
        <f t="shared" si="11"/>
        <v>18488.400000000001</v>
      </c>
      <c r="AB107" s="1025">
        <f t="shared" si="9"/>
        <v>22898.799999999999</v>
      </c>
      <c r="AC107" s="549" t="s">
        <v>167</v>
      </c>
      <c r="AD107" s="975"/>
      <c r="AE107" s="976"/>
      <c r="AF107" s="975"/>
      <c r="AG107" s="1083"/>
      <c r="AH107" s="975"/>
      <c r="AI107" s="977"/>
      <c r="AJ107" s="976"/>
      <c r="AK107" s="975"/>
      <c r="AL107" s="975"/>
      <c r="AM107" s="976"/>
      <c r="AN107" s="975"/>
      <c r="AO107" s="976"/>
      <c r="AP107" s="975"/>
    </row>
    <row r="108" spans="1:42" ht="15" customHeight="1" x14ac:dyDescent="0.25">
      <c r="A108" s="975" t="s">
        <v>1223</v>
      </c>
      <c r="B108" s="975" t="s">
        <v>847</v>
      </c>
      <c r="C108" s="976">
        <v>321</v>
      </c>
      <c r="D108" s="975" t="s">
        <v>309</v>
      </c>
      <c r="E108" s="975" t="s">
        <v>312</v>
      </c>
      <c r="F108" s="977">
        <v>30838.400000000001</v>
      </c>
      <c r="G108" s="977">
        <v>0</v>
      </c>
      <c r="H108" s="977">
        <v>0</v>
      </c>
      <c r="I108" s="977">
        <v>0</v>
      </c>
      <c r="J108" s="977">
        <v>0</v>
      </c>
      <c r="K108" s="977">
        <v>0</v>
      </c>
      <c r="L108" s="977">
        <v>1787.19</v>
      </c>
      <c r="M108" s="977">
        <v>0</v>
      </c>
      <c r="N108" s="977">
        <v>0</v>
      </c>
      <c r="O108" s="977">
        <v>0</v>
      </c>
      <c r="P108" s="977">
        <v>0</v>
      </c>
      <c r="Q108" s="977">
        <v>0</v>
      </c>
      <c r="R108" s="977">
        <v>0</v>
      </c>
      <c r="S108" s="977">
        <v>138.12</v>
      </c>
      <c r="T108" s="977">
        <v>0</v>
      </c>
      <c r="U108" s="977">
        <v>0</v>
      </c>
      <c r="V108" s="977">
        <v>0</v>
      </c>
      <c r="W108" s="977">
        <v>0</v>
      </c>
      <c r="X108" s="977">
        <f t="shared" si="8"/>
        <v>1925.31</v>
      </c>
      <c r="Y108" s="977">
        <f t="shared" si="10"/>
        <v>28913.09</v>
      </c>
      <c r="Z108" s="977">
        <v>5568.75</v>
      </c>
      <c r="AA108" s="1025">
        <f t="shared" si="11"/>
        <v>23344.34</v>
      </c>
      <c r="AB108" s="1025">
        <f t="shared" si="9"/>
        <v>28913.09</v>
      </c>
      <c r="AC108" s="549" t="s">
        <v>167</v>
      </c>
      <c r="AD108" s="975"/>
      <c r="AE108" s="976"/>
      <c r="AF108" s="975"/>
      <c r="AG108" s="1083"/>
      <c r="AH108" s="975"/>
      <c r="AI108" s="977"/>
      <c r="AJ108" s="976"/>
      <c r="AK108" s="975"/>
      <c r="AL108" s="975"/>
      <c r="AM108" s="976"/>
      <c r="AN108" s="975"/>
      <c r="AO108" s="976"/>
      <c r="AP108" s="975"/>
    </row>
    <row r="109" spans="1:42" ht="15" customHeight="1" x14ac:dyDescent="0.25">
      <c r="A109" s="975" t="s">
        <v>1223</v>
      </c>
      <c r="B109" s="975" t="s">
        <v>847</v>
      </c>
      <c r="C109" s="976">
        <v>324</v>
      </c>
      <c r="D109" s="975" t="s">
        <v>316</v>
      </c>
      <c r="E109" s="975" t="s">
        <v>317</v>
      </c>
      <c r="F109" s="977">
        <v>28874.17</v>
      </c>
      <c r="G109" s="977">
        <v>0</v>
      </c>
      <c r="H109" s="977">
        <v>0</v>
      </c>
      <c r="I109" s="977">
        <v>0</v>
      </c>
      <c r="J109" s="977">
        <v>0</v>
      </c>
      <c r="K109" s="977">
        <v>0</v>
      </c>
      <c r="L109" s="977">
        <v>0</v>
      </c>
      <c r="M109" s="977">
        <v>0</v>
      </c>
      <c r="N109" s="977">
        <v>0</v>
      </c>
      <c r="O109" s="977">
        <v>0</v>
      </c>
      <c r="P109" s="977">
        <v>0</v>
      </c>
      <c r="Q109" s="977">
        <v>0</v>
      </c>
      <c r="R109" s="977">
        <v>0</v>
      </c>
      <c r="S109" s="977">
        <v>0</v>
      </c>
      <c r="T109" s="977">
        <v>639.45000000000005</v>
      </c>
      <c r="U109" s="977">
        <v>0</v>
      </c>
      <c r="V109" s="977">
        <v>0</v>
      </c>
      <c r="W109" s="977">
        <v>0</v>
      </c>
      <c r="X109" s="977">
        <f t="shared" si="8"/>
        <v>639.45000000000005</v>
      </c>
      <c r="Y109" s="977">
        <f t="shared" si="10"/>
        <v>28234.719999999998</v>
      </c>
      <c r="Z109" s="977">
        <v>5727.11</v>
      </c>
      <c r="AA109" s="1025">
        <f t="shared" si="11"/>
        <v>22507.609999999997</v>
      </c>
      <c r="AB109" s="1025">
        <f t="shared" si="9"/>
        <v>28234.719999999998</v>
      </c>
      <c r="AC109" s="549" t="s">
        <v>167</v>
      </c>
      <c r="AD109" s="975"/>
      <c r="AE109" s="976"/>
      <c r="AF109" s="975"/>
      <c r="AG109" s="1083"/>
      <c r="AH109" s="975"/>
      <c r="AI109" s="977"/>
      <c r="AJ109" s="976"/>
      <c r="AK109" s="975"/>
      <c r="AL109" s="975"/>
      <c r="AM109" s="976"/>
      <c r="AN109" s="975"/>
      <c r="AO109" s="976"/>
      <c r="AP109" s="975"/>
    </row>
    <row r="110" spans="1:42" ht="15" customHeight="1" x14ac:dyDescent="0.25">
      <c r="A110" s="975" t="s">
        <v>1223</v>
      </c>
      <c r="B110" s="975" t="s">
        <v>847</v>
      </c>
      <c r="C110" s="976">
        <v>325</v>
      </c>
      <c r="D110" s="975" t="s">
        <v>318</v>
      </c>
      <c r="E110" s="975" t="s">
        <v>319</v>
      </c>
      <c r="F110" s="977">
        <v>32634.75</v>
      </c>
      <c r="G110" s="977">
        <v>0</v>
      </c>
      <c r="H110" s="977">
        <v>0</v>
      </c>
      <c r="I110" s="977">
        <v>0</v>
      </c>
      <c r="J110" s="977">
        <v>0</v>
      </c>
      <c r="K110" s="977">
        <v>0</v>
      </c>
      <c r="L110" s="977">
        <v>2543.1999999999998</v>
      </c>
      <c r="M110" s="977">
        <v>0</v>
      </c>
      <c r="N110" s="977">
        <v>0</v>
      </c>
      <c r="O110" s="977">
        <v>0</v>
      </c>
      <c r="P110" s="977">
        <v>0</v>
      </c>
      <c r="Q110" s="977">
        <v>0</v>
      </c>
      <c r="R110" s="977">
        <v>0</v>
      </c>
      <c r="S110" s="977">
        <v>435.93</v>
      </c>
      <c r="T110" s="977">
        <v>0</v>
      </c>
      <c r="U110" s="977">
        <v>0</v>
      </c>
      <c r="V110" s="977">
        <v>0</v>
      </c>
      <c r="W110" s="977">
        <v>0</v>
      </c>
      <c r="X110" s="977">
        <f t="shared" si="8"/>
        <v>2979.1299999999997</v>
      </c>
      <c r="Y110" s="977">
        <f t="shared" si="10"/>
        <v>29655.62</v>
      </c>
      <c r="Z110" s="977">
        <v>6311.28</v>
      </c>
      <c r="AA110" s="1025">
        <f t="shared" si="11"/>
        <v>23344.34</v>
      </c>
      <c r="AB110" s="1025">
        <f t="shared" si="9"/>
        <v>29655.62</v>
      </c>
      <c r="AC110" s="549" t="s">
        <v>167</v>
      </c>
      <c r="AD110" s="975"/>
      <c r="AE110" s="976"/>
      <c r="AF110" s="975"/>
      <c r="AG110" s="1083"/>
      <c r="AH110" s="975"/>
      <c r="AI110" s="977"/>
      <c r="AJ110" s="976"/>
      <c r="AK110" s="975"/>
      <c r="AL110" s="975"/>
      <c r="AM110" s="976"/>
      <c r="AN110" s="975"/>
      <c r="AO110" s="976"/>
      <c r="AP110" s="975"/>
    </row>
    <row r="111" spans="1:42" ht="15" customHeight="1" x14ac:dyDescent="0.25">
      <c r="A111" s="975" t="s">
        <v>1223</v>
      </c>
      <c r="B111" s="975" t="s">
        <v>847</v>
      </c>
      <c r="C111" s="976">
        <v>326</v>
      </c>
      <c r="D111" s="975" t="s">
        <v>322</v>
      </c>
      <c r="E111" s="975" t="s">
        <v>323</v>
      </c>
      <c r="F111" s="977">
        <v>35605.1</v>
      </c>
      <c r="G111" s="977">
        <v>0</v>
      </c>
      <c r="H111" s="977">
        <v>0</v>
      </c>
      <c r="I111" s="977">
        <v>0</v>
      </c>
      <c r="J111" s="977">
        <v>0</v>
      </c>
      <c r="K111" s="977">
        <v>0</v>
      </c>
      <c r="L111" s="977">
        <v>0</v>
      </c>
      <c r="M111" s="977">
        <v>0</v>
      </c>
      <c r="N111" s="977">
        <v>0</v>
      </c>
      <c r="O111" s="977">
        <v>0</v>
      </c>
      <c r="P111" s="977">
        <v>0</v>
      </c>
      <c r="Q111" s="977">
        <v>0</v>
      </c>
      <c r="R111" s="977">
        <v>0</v>
      </c>
      <c r="S111" s="977">
        <v>0</v>
      </c>
      <c r="T111" s="977">
        <v>0</v>
      </c>
      <c r="U111" s="977">
        <v>0</v>
      </c>
      <c r="V111" s="977">
        <v>0</v>
      </c>
      <c r="W111" s="977">
        <v>0</v>
      </c>
      <c r="X111" s="977">
        <f t="shared" si="8"/>
        <v>0</v>
      </c>
      <c r="Y111" s="977">
        <f t="shared" si="10"/>
        <v>35605.1</v>
      </c>
      <c r="Z111" s="977">
        <v>7577.41</v>
      </c>
      <c r="AA111" s="1025">
        <f t="shared" si="11"/>
        <v>28027.69</v>
      </c>
      <c r="AB111" s="1025">
        <f t="shared" si="9"/>
        <v>35605.1</v>
      </c>
      <c r="AC111" s="549" t="s">
        <v>167</v>
      </c>
      <c r="AD111" s="975"/>
      <c r="AE111" s="976"/>
      <c r="AF111" s="975"/>
      <c r="AG111" s="1083"/>
      <c r="AH111" s="975"/>
      <c r="AI111" s="977"/>
      <c r="AJ111" s="976"/>
      <c r="AK111" s="975"/>
      <c r="AL111" s="975"/>
      <c r="AM111" s="976"/>
      <c r="AN111" s="975"/>
      <c r="AO111" s="976"/>
      <c r="AP111" s="975"/>
    </row>
    <row r="112" spans="1:42" ht="15" customHeight="1" x14ac:dyDescent="0.25">
      <c r="A112" s="975" t="s">
        <v>1223</v>
      </c>
      <c r="B112" s="975" t="s">
        <v>847</v>
      </c>
      <c r="C112" s="976">
        <v>330</v>
      </c>
      <c r="D112" s="975" t="s">
        <v>327</v>
      </c>
      <c r="E112" s="975" t="s">
        <v>329</v>
      </c>
      <c r="F112" s="977">
        <v>31694.38</v>
      </c>
      <c r="G112" s="977">
        <v>0</v>
      </c>
      <c r="H112" s="977">
        <v>0</v>
      </c>
      <c r="I112" s="977">
        <v>0</v>
      </c>
      <c r="J112" s="977">
        <v>0</v>
      </c>
      <c r="K112" s="977">
        <v>0</v>
      </c>
      <c r="L112" s="977">
        <v>1945.26</v>
      </c>
      <c r="M112" s="977">
        <v>0</v>
      </c>
      <c r="N112" s="977">
        <v>0</v>
      </c>
      <c r="O112" s="977">
        <v>0</v>
      </c>
      <c r="P112" s="977">
        <v>0</v>
      </c>
      <c r="Q112" s="977">
        <v>0</v>
      </c>
      <c r="R112" s="977">
        <v>0</v>
      </c>
      <c r="S112" s="977">
        <v>266.77999999999997</v>
      </c>
      <c r="T112" s="977">
        <v>0</v>
      </c>
      <c r="U112" s="977">
        <v>0</v>
      </c>
      <c r="V112" s="977">
        <v>0</v>
      </c>
      <c r="W112" s="977">
        <v>0</v>
      </c>
      <c r="X112" s="977">
        <f t="shared" si="8"/>
        <v>2212.04</v>
      </c>
      <c r="Y112" s="977">
        <f t="shared" si="10"/>
        <v>29482.34</v>
      </c>
      <c r="Z112" s="977">
        <v>6138</v>
      </c>
      <c r="AA112" s="1025">
        <f t="shared" si="11"/>
        <v>23344.34</v>
      </c>
      <c r="AB112" s="1025">
        <f t="shared" si="9"/>
        <v>29482.34</v>
      </c>
      <c r="AC112" s="549" t="s">
        <v>167</v>
      </c>
      <c r="AD112" s="975"/>
      <c r="AE112" s="976"/>
      <c r="AF112" s="975"/>
      <c r="AG112" s="1083"/>
      <c r="AH112" s="975"/>
      <c r="AI112" s="977"/>
      <c r="AJ112" s="976"/>
      <c r="AK112" s="975"/>
      <c r="AL112" s="975"/>
      <c r="AM112" s="976"/>
      <c r="AN112" s="975"/>
      <c r="AO112" s="976"/>
      <c r="AP112" s="975"/>
    </row>
    <row r="113" spans="1:42" ht="15" customHeight="1" x14ac:dyDescent="0.25">
      <c r="A113" s="975" t="s">
        <v>1223</v>
      </c>
      <c r="B113" s="975" t="s">
        <v>847</v>
      </c>
      <c r="C113" s="976">
        <v>338</v>
      </c>
      <c r="D113" s="975" t="s">
        <v>347</v>
      </c>
      <c r="E113" s="975" t="s">
        <v>348</v>
      </c>
      <c r="F113" s="977">
        <v>29675.46</v>
      </c>
      <c r="G113" s="977">
        <v>0</v>
      </c>
      <c r="H113" s="977">
        <v>0</v>
      </c>
      <c r="I113" s="977">
        <v>0</v>
      </c>
      <c r="J113" s="977">
        <v>0</v>
      </c>
      <c r="K113" s="977">
        <v>0</v>
      </c>
      <c r="L113" s="977">
        <v>0</v>
      </c>
      <c r="M113" s="977">
        <v>0</v>
      </c>
      <c r="N113" s="977">
        <v>0</v>
      </c>
      <c r="O113" s="977">
        <v>0</v>
      </c>
      <c r="P113" s="977">
        <v>0</v>
      </c>
      <c r="Q113" s="977">
        <v>0</v>
      </c>
      <c r="R113" s="977">
        <v>0</v>
      </c>
      <c r="S113" s="977">
        <v>19.84</v>
      </c>
      <c r="T113" s="977">
        <v>0</v>
      </c>
      <c r="U113" s="977">
        <v>0</v>
      </c>
      <c r="V113" s="977">
        <v>0</v>
      </c>
      <c r="W113" s="977">
        <v>0</v>
      </c>
      <c r="X113" s="977">
        <f t="shared" si="8"/>
        <v>19.84</v>
      </c>
      <c r="Y113" s="977">
        <f t="shared" si="10"/>
        <v>29655.62</v>
      </c>
      <c r="Z113" s="977">
        <v>6311.28</v>
      </c>
      <c r="AA113" s="1025">
        <f t="shared" si="11"/>
        <v>23344.34</v>
      </c>
      <c r="AB113" s="1025">
        <f t="shared" si="9"/>
        <v>29655.62</v>
      </c>
      <c r="AC113" s="549" t="s">
        <v>167</v>
      </c>
      <c r="AD113" s="975"/>
      <c r="AE113" s="976"/>
      <c r="AF113" s="975"/>
      <c r="AG113" s="1083"/>
      <c r="AH113" s="975"/>
      <c r="AI113" s="977"/>
      <c r="AJ113" s="976"/>
      <c r="AK113" s="975"/>
      <c r="AL113" s="975"/>
      <c r="AM113" s="976"/>
      <c r="AN113" s="975"/>
      <c r="AO113" s="976"/>
      <c r="AP113" s="975"/>
    </row>
    <row r="114" spans="1:42" ht="15" customHeight="1" x14ac:dyDescent="0.25">
      <c r="A114" s="975" t="s">
        <v>1223</v>
      </c>
      <c r="B114" s="975" t="s">
        <v>847</v>
      </c>
      <c r="C114" s="976">
        <v>339</v>
      </c>
      <c r="D114" s="975" t="s">
        <v>346</v>
      </c>
      <c r="E114" s="975" t="s">
        <v>350</v>
      </c>
      <c r="F114" s="977">
        <v>29086.34</v>
      </c>
      <c r="G114" s="977">
        <v>0</v>
      </c>
      <c r="H114" s="977">
        <v>0</v>
      </c>
      <c r="I114" s="977">
        <v>0</v>
      </c>
      <c r="J114" s="977">
        <v>0</v>
      </c>
      <c r="K114" s="977">
        <v>0</v>
      </c>
      <c r="L114" s="977">
        <v>0</v>
      </c>
      <c r="M114" s="977">
        <v>0</v>
      </c>
      <c r="N114" s="977">
        <v>0</v>
      </c>
      <c r="O114" s="977">
        <v>0</v>
      </c>
      <c r="P114" s="977">
        <v>0</v>
      </c>
      <c r="Q114" s="977">
        <v>0</v>
      </c>
      <c r="R114" s="977">
        <v>0</v>
      </c>
      <c r="S114" s="977">
        <v>0</v>
      </c>
      <c r="T114" s="977">
        <v>0</v>
      </c>
      <c r="U114" s="977">
        <v>0</v>
      </c>
      <c r="V114" s="977">
        <v>0</v>
      </c>
      <c r="W114" s="977">
        <v>0</v>
      </c>
      <c r="X114" s="977">
        <f t="shared" si="8"/>
        <v>0</v>
      </c>
      <c r="Y114" s="977">
        <f t="shared" si="10"/>
        <v>29086.34</v>
      </c>
      <c r="Z114" s="977">
        <v>5742</v>
      </c>
      <c r="AA114" s="1025">
        <f t="shared" si="11"/>
        <v>23344.34</v>
      </c>
      <c r="AB114" s="1025">
        <f t="shared" si="9"/>
        <v>29086.34</v>
      </c>
      <c r="AC114" s="549" t="s">
        <v>167</v>
      </c>
      <c r="AD114" s="975"/>
      <c r="AE114" s="976"/>
      <c r="AF114" s="975"/>
      <c r="AG114" s="1083"/>
      <c r="AH114" s="975"/>
      <c r="AI114" s="977"/>
      <c r="AJ114" s="976"/>
      <c r="AK114" s="975"/>
      <c r="AL114" s="975"/>
      <c r="AM114" s="976"/>
      <c r="AN114" s="975"/>
      <c r="AO114" s="976"/>
      <c r="AP114" s="975"/>
    </row>
    <row r="115" spans="1:42" ht="15" customHeight="1" x14ac:dyDescent="0.25">
      <c r="A115" s="975" t="s">
        <v>1223</v>
      </c>
      <c r="B115" s="975" t="s">
        <v>847</v>
      </c>
      <c r="C115" s="976">
        <v>343</v>
      </c>
      <c r="D115" s="975" t="s">
        <v>310</v>
      </c>
      <c r="E115" s="975" t="s">
        <v>313</v>
      </c>
      <c r="F115" s="977">
        <v>29705.53</v>
      </c>
      <c r="G115" s="977">
        <v>0</v>
      </c>
      <c r="H115" s="977">
        <v>0</v>
      </c>
      <c r="I115" s="977">
        <v>0</v>
      </c>
      <c r="J115" s="977">
        <v>0</v>
      </c>
      <c r="K115" s="977">
        <v>0</v>
      </c>
      <c r="L115" s="977">
        <v>0</v>
      </c>
      <c r="M115" s="977">
        <v>706.78</v>
      </c>
      <c r="N115" s="977">
        <v>0</v>
      </c>
      <c r="O115" s="977">
        <v>0</v>
      </c>
      <c r="P115" s="977">
        <v>0</v>
      </c>
      <c r="Q115" s="977">
        <v>0</v>
      </c>
      <c r="R115" s="977">
        <v>0</v>
      </c>
      <c r="S115" s="977">
        <v>85.66</v>
      </c>
      <c r="T115" s="977">
        <v>0</v>
      </c>
      <c r="U115" s="977">
        <v>0</v>
      </c>
      <c r="V115" s="977">
        <v>0</v>
      </c>
      <c r="W115" s="977">
        <v>0</v>
      </c>
      <c r="X115" s="977">
        <f t="shared" si="8"/>
        <v>792.43999999999994</v>
      </c>
      <c r="Y115" s="977">
        <f t="shared" si="10"/>
        <v>28913.09</v>
      </c>
      <c r="Z115" s="977">
        <v>5568.75</v>
      </c>
      <c r="AA115" s="1025">
        <f t="shared" si="11"/>
        <v>23344.34</v>
      </c>
      <c r="AB115" s="1025">
        <f t="shared" si="9"/>
        <v>28913.09</v>
      </c>
      <c r="AC115" s="549" t="s">
        <v>167</v>
      </c>
      <c r="AD115" s="975"/>
      <c r="AE115" s="976"/>
      <c r="AF115" s="975"/>
      <c r="AG115" s="1083"/>
      <c r="AH115" s="975"/>
      <c r="AI115" s="977"/>
      <c r="AJ115" s="976"/>
      <c r="AK115" s="975"/>
      <c r="AL115" s="975"/>
      <c r="AM115" s="976"/>
      <c r="AN115" s="975"/>
      <c r="AO115" s="976"/>
      <c r="AP115" s="975"/>
    </row>
    <row r="116" spans="1:42" ht="15" customHeight="1" x14ac:dyDescent="0.25">
      <c r="A116" s="975" t="s">
        <v>1223</v>
      </c>
      <c r="B116" s="975" t="s">
        <v>847</v>
      </c>
      <c r="C116" s="976">
        <v>344</v>
      </c>
      <c r="D116" s="975" t="s">
        <v>364</v>
      </c>
      <c r="E116" s="975" t="s">
        <v>365</v>
      </c>
      <c r="F116" s="977">
        <v>26560.34</v>
      </c>
      <c r="G116" s="977">
        <v>0</v>
      </c>
      <c r="H116" s="977">
        <v>0</v>
      </c>
      <c r="I116" s="977">
        <v>0</v>
      </c>
      <c r="J116" s="977">
        <v>0</v>
      </c>
      <c r="K116" s="977">
        <v>0</v>
      </c>
      <c r="L116" s="977">
        <v>0</v>
      </c>
      <c r="M116" s="977">
        <v>0</v>
      </c>
      <c r="N116" s="977">
        <v>0</v>
      </c>
      <c r="O116" s="977">
        <v>0</v>
      </c>
      <c r="P116" s="977">
        <v>0</v>
      </c>
      <c r="Q116" s="977">
        <v>0</v>
      </c>
      <c r="R116" s="977">
        <v>0</v>
      </c>
      <c r="S116" s="977">
        <v>361.24</v>
      </c>
      <c r="T116" s="977">
        <v>1490.28</v>
      </c>
      <c r="U116" s="977">
        <v>0</v>
      </c>
      <c r="V116" s="977">
        <v>0</v>
      </c>
      <c r="W116" s="977">
        <v>0</v>
      </c>
      <c r="X116" s="977">
        <f t="shared" si="8"/>
        <v>1851.52</v>
      </c>
      <c r="Y116" s="977">
        <f t="shared" si="10"/>
        <v>24708.82</v>
      </c>
      <c r="Z116" s="977">
        <v>4577.01</v>
      </c>
      <c r="AA116" s="1025">
        <f t="shared" si="11"/>
        <v>20131.809999999998</v>
      </c>
      <c r="AB116" s="1025">
        <f t="shared" si="9"/>
        <v>24708.82</v>
      </c>
      <c r="AC116" s="549" t="s">
        <v>167</v>
      </c>
      <c r="AD116" s="975"/>
      <c r="AE116" s="976"/>
      <c r="AF116" s="975"/>
      <c r="AG116" s="1083"/>
      <c r="AH116" s="975"/>
      <c r="AI116" s="977"/>
      <c r="AJ116" s="976"/>
      <c r="AK116" s="975"/>
      <c r="AL116" s="975"/>
      <c r="AM116" s="976"/>
      <c r="AN116" s="975"/>
      <c r="AO116" s="976"/>
      <c r="AP116" s="975"/>
    </row>
    <row r="117" spans="1:42" s="531" customFormat="1" ht="15" customHeight="1" x14ac:dyDescent="0.25">
      <c r="A117" s="529" t="s">
        <v>1223</v>
      </c>
      <c r="B117" s="529" t="s">
        <v>847</v>
      </c>
      <c r="C117" s="530">
        <v>345</v>
      </c>
      <c r="D117" s="529" t="s">
        <v>366</v>
      </c>
      <c r="E117" s="529" t="s">
        <v>367</v>
      </c>
      <c r="F117" s="553">
        <v>23628.7</v>
      </c>
      <c r="G117" s="553">
        <v>0</v>
      </c>
      <c r="H117" s="553">
        <v>0</v>
      </c>
      <c r="I117" s="553">
        <v>0</v>
      </c>
      <c r="J117" s="553">
        <v>0</v>
      </c>
      <c r="K117" s="553">
        <v>0</v>
      </c>
      <c r="L117" s="553">
        <v>0</v>
      </c>
      <c r="M117" s="553">
        <v>0</v>
      </c>
      <c r="N117" s="553">
        <v>0</v>
      </c>
      <c r="O117" s="553">
        <v>0</v>
      </c>
      <c r="P117" s="553">
        <v>0</v>
      </c>
      <c r="Q117" s="553">
        <v>0</v>
      </c>
      <c r="R117" s="553">
        <v>0</v>
      </c>
      <c r="S117" s="553">
        <v>0</v>
      </c>
      <c r="T117" s="553">
        <v>0</v>
      </c>
      <c r="U117" s="553">
        <v>0</v>
      </c>
      <c r="V117" s="553">
        <v>0</v>
      </c>
      <c r="W117" s="553">
        <v>0</v>
      </c>
      <c r="X117" s="553">
        <f t="shared" si="8"/>
        <v>0</v>
      </c>
      <c r="Y117" s="553">
        <f t="shared" si="10"/>
        <v>23628.7</v>
      </c>
      <c r="Z117" s="553">
        <v>1966.57</v>
      </c>
      <c r="AA117" s="554">
        <f t="shared" si="11"/>
        <v>21662.13</v>
      </c>
      <c r="AB117" s="554">
        <f t="shared" si="9"/>
        <v>23628.7</v>
      </c>
      <c r="AC117" s="550" t="s">
        <v>167</v>
      </c>
      <c r="AD117" s="529"/>
      <c r="AE117" s="530"/>
      <c r="AF117" s="529"/>
      <c r="AG117" s="1100"/>
      <c r="AH117" s="529"/>
      <c r="AI117" s="553"/>
      <c r="AJ117" s="530"/>
      <c r="AK117" s="529"/>
      <c r="AL117" s="529"/>
      <c r="AM117" s="530"/>
      <c r="AN117" s="529"/>
      <c r="AO117" s="530"/>
      <c r="AP117" s="529"/>
    </row>
    <row r="118" spans="1:42" ht="15" customHeight="1" x14ac:dyDescent="0.25">
      <c r="A118" s="975" t="s">
        <v>1223</v>
      </c>
      <c r="B118" s="975" t="s">
        <v>847</v>
      </c>
      <c r="C118" s="976">
        <v>346</v>
      </c>
      <c r="D118" s="975" t="s">
        <v>368</v>
      </c>
      <c r="E118" s="975" t="s">
        <v>369</v>
      </c>
      <c r="F118" s="977">
        <v>23094.82</v>
      </c>
      <c r="G118" s="977">
        <v>0</v>
      </c>
      <c r="H118" s="977">
        <v>0</v>
      </c>
      <c r="I118" s="977">
        <v>0</v>
      </c>
      <c r="J118" s="977">
        <v>0</v>
      </c>
      <c r="K118" s="977">
        <v>0</v>
      </c>
      <c r="L118" s="977">
        <v>0</v>
      </c>
      <c r="M118" s="977">
        <v>0</v>
      </c>
      <c r="N118" s="977">
        <v>0</v>
      </c>
      <c r="O118" s="977">
        <v>0</v>
      </c>
      <c r="P118" s="977">
        <v>0</v>
      </c>
      <c r="Q118" s="977">
        <v>0</v>
      </c>
      <c r="R118" s="977">
        <v>0</v>
      </c>
      <c r="S118" s="977">
        <v>0</v>
      </c>
      <c r="T118" s="977">
        <v>0</v>
      </c>
      <c r="U118" s="977">
        <v>0</v>
      </c>
      <c r="V118" s="977">
        <v>0</v>
      </c>
      <c r="W118" s="977">
        <v>0</v>
      </c>
      <c r="X118" s="977">
        <f t="shared" si="8"/>
        <v>0</v>
      </c>
      <c r="Y118" s="977">
        <f t="shared" si="10"/>
        <v>23094.82</v>
      </c>
      <c r="Z118" s="977">
        <v>4606.42</v>
      </c>
      <c r="AA118" s="1025">
        <f t="shared" si="11"/>
        <v>18488.400000000001</v>
      </c>
      <c r="AB118" s="1025">
        <f t="shared" si="9"/>
        <v>23094.82</v>
      </c>
      <c r="AC118" s="549" t="s">
        <v>167</v>
      </c>
      <c r="AD118" s="975"/>
      <c r="AE118" s="976"/>
      <c r="AF118" s="975"/>
      <c r="AG118" s="1083"/>
      <c r="AH118" s="975"/>
      <c r="AI118" s="977"/>
      <c r="AJ118" s="976"/>
      <c r="AK118" s="975"/>
      <c r="AL118" s="975"/>
      <c r="AM118" s="976"/>
      <c r="AN118" s="975"/>
      <c r="AO118" s="976"/>
      <c r="AP118" s="975"/>
    </row>
    <row r="119" spans="1:42" ht="15" customHeight="1" x14ac:dyDescent="0.25">
      <c r="A119" s="975" t="s">
        <v>1223</v>
      </c>
      <c r="B119" s="975" t="s">
        <v>847</v>
      </c>
      <c r="C119" s="976">
        <v>348</v>
      </c>
      <c r="D119" s="975" t="s">
        <v>370</v>
      </c>
      <c r="E119" s="975" t="s">
        <v>371</v>
      </c>
      <c r="F119" s="977">
        <v>27887.41</v>
      </c>
      <c r="G119" s="977">
        <v>0</v>
      </c>
      <c r="H119" s="977">
        <v>0</v>
      </c>
      <c r="I119" s="977">
        <v>0</v>
      </c>
      <c r="J119" s="977">
        <v>0</v>
      </c>
      <c r="K119" s="977">
        <v>0</v>
      </c>
      <c r="L119" s="977">
        <v>0</v>
      </c>
      <c r="M119" s="977">
        <v>0</v>
      </c>
      <c r="N119" s="977">
        <v>0</v>
      </c>
      <c r="O119" s="977">
        <v>0</v>
      </c>
      <c r="P119" s="977">
        <v>0</v>
      </c>
      <c r="Q119" s="977">
        <v>0</v>
      </c>
      <c r="R119" s="977">
        <v>0</v>
      </c>
      <c r="S119" s="977">
        <v>0</v>
      </c>
      <c r="T119" s="977">
        <v>0</v>
      </c>
      <c r="U119" s="977">
        <v>0</v>
      </c>
      <c r="V119" s="977">
        <v>0</v>
      </c>
      <c r="W119" s="977">
        <v>0</v>
      </c>
      <c r="X119" s="977">
        <f t="shared" si="8"/>
        <v>0</v>
      </c>
      <c r="Y119" s="977">
        <f t="shared" si="10"/>
        <v>27887.41</v>
      </c>
      <c r="Z119" s="977">
        <v>5379.8</v>
      </c>
      <c r="AA119" s="1025">
        <f t="shared" si="11"/>
        <v>22507.61</v>
      </c>
      <c r="AB119" s="1025">
        <f t="shared" si="9"/>
        <v>27887.41</v>
      </c>
      <c r="AC119" s="549" t="s">
        <v>167</v>
      </c>
      <c r="AD119" s="975"/>
      <c r="AE119" s="976"/>
      <c r="AF119" s="975"/>
      <c r="AG119" s="1083"/>
      <c r="AH119" s="975"/>
      <c r="AI119" s="977"/>
      <c r="AJ119" s="976"/>
      <c r="AK119" s="975"/>
      <c r="AL119" s="975"/>
      <c r="AM119" s="976"/>
      <c r="AN119" s="975"/>
      <c r="AO119" s="976"/>
      <c r="AP119" s="975"/>
    </row>
    <row r="120" spans="1:42" ht="15" customHeight="1" x14ac:dyDescent="0.25">
      <c r="A120" s="975" t="s">
        <v>1223</v>
      </c>
      <c r="B120" s="975" t="s">
        <v>847</v>
      </c>
      <c r="C120" s="976">
        <v>349</v>
      </c>
      <c r="D120" s="975" t="s">
        <v>362</v>
      </c>
      <c r="E120" s="975" t="s">
        <v>372</v>
      </c>
      <c r="F120" s="977">
        <v>35846.03</v>
      </c>
      <c r="G120" s="977">
        <v>0</v>
      </c>
      <c r="H120" s="977">
        <v>0</v>
      </c>
      <c r="I120" s="977">
        <v>0</v>
      </c>
      <c r="J120" s="977">
        <v>0</v>
      </c>
      <c r="K120" s="977">
        <v>0</v>
      </c>
      <c r="L120" s="977">
        <v>0</v>
      </c>
      <c r="M120" s="977">
        <v>0</v>
      </c>
      <c r="N120" s="977">
        <v>0</v>
      </c>
      <c r="O120" s="977">
        <v>0</v>
      </c>
      <c r="P120" s="977">
        <v>0</v>
      </c>
      <c r="Q120" s="977">
        <v>0</v>
      </c>
      <c r="R120" s="977">
        <v>0</v>
      </c>
      <c r="S120" s="977">
        <v>722.48</v>
      </c>
      <c r="T120" s="977">
        <v>2980.56</v>
      </c>
      <c r="U120" s="977">
        <v>0</v>
      </c>
      <c r="V120" s="977">
        <v>0</v>
      </c>
      <c r="W120" s="977">
        <v>0</v>
      </c>
      <c r="X120" s="977">
        <f t="shared" si="8"/>
        <v>3703.04</v>
      </c>
      <c r="Y120" s="977">
        <f t="shared" si="10"/>
        <v>32142.989999999998</v>
      </c>
      <c r="Z120" s="977">
        <v>4410.3999999999996</v>
      </c>
      <c r="AA120" s="1025">
        <f t="shared" si="11"/>
        <v>27732.589999999997</v>
      </c>
      <c r="AB120" s="1025">
        <f t="shared" si="9"/>
        <v>32142.989999999998</v>
      </c>
      <c r="AC120" s="549" t="s">
        <v>167</v>
      </c>
      <c r="AD120" s="975"/>
      <c r="AE120" s="976"/>
      <c r="AF120" s="975"/>
      <c r="AG120" s="1083"/>
      <c r="AH120" s="975"/>
      <c r="AI120" s="977"/>
      <c r="AJ120" s="976"/>
      <c r="AK120" s="975"/>
      <c r="AL120" s="975"/>
      <c r="AM120" s="976"/>
      <c r="AN120" s="975"/>
      <c r="AO120" s="976"/>
      <c r="AP120" s="975"/>
    </row>
    <row r="121" spans="1:42" ht="15" customHeight="1" x14ac:dyDescent="0.25">
      <c r="A121" s="975" t="s">
        <v>1223</v>
      </c>
      <c r="B121" s="975" t="s">
        <v>847</v>
      </c>
      <c r="C121" s="976">
        <v>350</v>
      </c>
      <c r="D121" s="975" t="s">
        <v>373</v>
      </c>
      <c r="E121" s="975" t="s">
        <v>374</v>
      </c>
      <c r="F121" s="977">
        <v>2871.67</v>
      </c>
      <c r="G121" s="977">
        <v>0</v>
      </c>
      <c r="H121" s="977">
        <v>0</v>
      </c>
      <c r="I121" s="977">
        <v>0</v>
      </c>
      <c r="J121" s="977">
        <v>0</v>
      </c>
      <c r="K121" s="977">
        <v>0</v>
      </c>
      <c r="L121" s="977">
        <v>0</v>
      </c>
      <c r="M121" s="977">
        <v>0</v>
      </c>
      <c r="N121" s="977">
        <v>0</v>
      </c>
      <c r="O121" s="977">
        <v>0</v>
      </c>
      <c r="P121" s="977">
        <v>0</v>
      </c>
      <c r="Q121" s="977">
        <v>0</v>
      </c>
      <c r="R121" s="977">
        <v>0</v>
      </c>
      <c r="S121" s="977">
        <v>0</v>
      </c>
      <c r="T121" s="977">
        <v>0</v>
      </c>
      <c r="U121" s="977">
        <v>15.76</v>
      </c>
      <c r="V121" s="977">
        <v>23.46</v>
      </c>
      <c r="W121" s="977">
        <v>0</v>
      </c>
      <c r="X121" s="977">
        <f t="shared" si="8"/>
        <v>39.22</v>
      </c>
      <c r="Y121" s="977">
        <f t="shared" si="10"/>
        <v>2832.4500000000003</v>
      </c>
      <c r="Z121" s="977">
        <v>2832.45</v>
      </c>
      <c r="AA121" s="1025">
        <f t="shared" si="11"/>
        <v>0</v>
      </c>
      <c r="AB121" s="1025">
        <f t="shared" si="9"/>
        <v>2832.4500000000003</v>
      </c>
      <c r="AC121" s="549" t="s">
        <v>167</v>
      </c>
      <c r="AD121" s="975"/>
      <c r="AE121" s="976"/>
      <c r="AF121" s="975"/>
      <c r="AG121" s="1083"/>
      <c r="AH121" s="975"/>
      <c r="AI121" s="977"/>
      <c r="AJ121" s="976"/>
      <c r="AK121" s="975"/>
      <c r="AL121" s="975"/>
      <c r="AM121" s="976"/>
      <c r="AN121" s="975"/>
      <c r="AO121" s="976"/>
      <c r="AP121" s="975"/>
    </row>
    <row r="122" spans="1:42" ht="15" customHeight="1" x14ac:dyDescent="0.25">
      <c r="A122" s="975" t="s">
        <v>1223</v>
      </c>
      <c r="B122" s="975" t="s">
        <v>847</v>
      </c>
      <c r="C122" s="976">
        <v>351</v>
      </c>
      <c r="D122" s="975" t="s">
        <v>375</v>
      </c>
      <c r="E122" s="975" t="s">
        <v>376</v>
      </c>
      <c r="F122" s="977">
        <v>30950.71</v>
      </c>
      <c r="G122" s="977">
        <v>0</v>
      </c>
      <c r="H122" s="977">
        <v>0</v>
      </c>
      <c r="I122" s="977">
        <v>0</v>
      </c>
      <c r="J122" s="977">
        <v>0</v>
      </c>
      <c r="K122" s="977">
        <v>0</v>
      </c>
      <c r="L122" s="977">
        <v>1422.53</v>
      </c>
      <c r="M122" s="977">
        <v>0</v>
      </c>
      <c r="N122" s="977">
        <v>0</v>
      </c>
      <c r="O122" s="977">
        <v>0</v>
      </c>
      <c r="P122" s="977">
        <v>0</v>
      </c>
      <c r="Q122" s="977">
        <v>0</v>
      </c>
      <c r="R122" s="977">
        <v>0</v>
      </c>
      <c r="S122" s="977">
        <v>243.84</v>
      </c>
      <c r="T122" s="977">
        <v>0</v>
      </c>
      <c r="U122" s="977">
        <v>0</v>
      </c>
      <c r="V122" s="977">
        <v>0</v>
      </c>
      <c r="W122" s="977">
        <v>0</v>
      </c>
      <c r="X122" s="977">
        <f t="shared" si="8"/>
        <v>1666.37</v>
      </c>
      <c r="Y122" s="977">
        <f t="shared" si="10"/>
        <v>29284.34</v>
      </c>
      <c r="Z122" s="977">
        <v>5940</v>
      </c>
      <c r="AA122" s="1025">
        <f t="shared" si="11"/>
        <v>23344.34</v>
      </c>
      <c r="AB122" s="1025">
        <f t="shared" si="9"/>
        <v>29284.34</v>
      </c>
      <c r="AC122" s="549" t="s">
        <v>167</v>
      </c>
      <c r="AD122" s="975"/>
      <c r="AE122" s="976"/>
      <c r="AF122" s="975"/>
      <c r="AG122" s="1083"/>
      <c r="AH122" s="975"/>
      <c r="AI122" s="977"/>
      <c r="AJ122" s="976"/>
      <c r="AK122" s="975"/>
      <c r="AL122" s="975"/>
      <c r="AM122" s="976"/>
      <c r="AN122" s="975"/>
      <c r="AO122" s="976"/>
      <c r="AP122" s="975"/>
    </row>
    <row r="123" spans="1:42" ht="15" customHeight="1" x14ac:dyDescent="0.25">
      <c r="A123" s="975" t="s">
        <v>1223</v>
      </c>
      <c r="B123" s="975" t="s">
        <v>847</v>
      </c>
      <c r="C123" s="976">
        <v>353</v>
      </c>
      <c r="D123" s="975" t="s">
        <v>379</v>
      </c>
      <c r="E123" s="975" t="s">
        <v>380</v>
      </c>
      <c r="F123" s="977">
        <v>18732.689999999999</v>
      </c>
      <c r="G123" s="977">
        <v>0</v>
      </c>
      <c r="H123" s="977">
        <v>0</v>
      </c>
      <c r="I123" s="977">
        <v>0</v>
      </c>
      <c r="J123" s="977">
        <v>0</v>
      </c>
      <c r="K123" s="977">
        <v>0</v>
      </c>
      <c r="L123" s="977">
        <v>0</v>
      </c>
      <c r="M123" s="977">
        <v>0</v>
      </c>
      <c r="N123" s="977">
        <v>0</v>
      </c>
      <c r="O123" s="977">
        <v>0</v>
      </c>
      <c r="P123" s="977">
        <v>0</v>
      </c>
      <c r="Q123" s="977">
        <v>0</v>
      </c>
      <c r="R123" s="977">
        <v>0</v>
      </c>
      <c r="S123" s="977">
        <v>0</v>
      </c>
      <c r="T123" s="977">
        <v>0</v>
      </c>
      <c r="U123" s="977">
        <v>0</v>
      </c>
      <c r="V123" s="977">
        <v>0</v>
      </c>
      <c r="W123" s="977">
        <v>0</v>
      </c>
      <c r="X123" s="977">
        <f t="shared" si="8"/>
        <v>0</v>
      </c>
      <c r="Y123" s="977">
        <f t="shared" si="10"/>
        <v>18732.689999999999</v>
      </c>
      <c r="Z123" s="977">
        <v>3566.65</v>
      </c>
      <c r="AA123" s="1025">
        <f t="shared" si="11"/>
        <v>15166.039999999999</v>
      </c>
      <c r="AB123" s="1025">
        <f t="shared" si="9"/>
        <v>18732.689999999999</v>
      </c>
      <c r="AC123" s="549" t="s">
        <v>167</v>
      </c>
      <c r="AD123" s="975"/>
      <c r="AE123" s="976"/>
      <c r="AF123" s="975"/>
      <c r="AG123" s="1083"/>
      <c r="AH123" s="975"/>
      <c r="AI123" s="977"/>
      <c r="AJ123" s="976"/>
      <c r="AK123" s="975"/>
      <c r="AL123" s="975"/>
      <c r="AM123" s="976"/>
      <c r="AN123" s="975"/>
      <c r="AO123" s="976"/>
      <c r="AP123" s="975"/>
    </row>
    <row r="124" spans="1:42" ht="15" customHeight="1" x14ac:dyDescent="0.25">
      <c r="A124" s="975" t="s">
        <v>1223</v>
      </c>
      <c r="B124" s="975" t="s">
        <v>847</v>
      </c>
      <c r="C124" s="976">
        <v>355</v>
      </c>
      <c r="D124" s="975" t="s">
        <v>381</v>
      </c>
      <c r="E124" s="975" t="s">
        <v>382</v>
      </c>
      <c r="F124" s="977">
        <v>25585.03</v>
      </c>
      <c r="G124" s="977">
        <v>0</v>
      </c>
      <c r="H124" s="977">
        <v>0</v>
      </c>
      <c r="I124" s="977">
        <v>0</v>
      </c>
      <c r="J124" s="977">
        <v>0</v>
      </c>
      <c r="K124" s="977">
        <v>0</v>
      </c>
      <c r="L124" s="977">
        <v>831</v>
      </c>
      <c r="M124" s="977">
        <v>0</v>
      </c>
      <c r="N124" s="977">
        <v>0</v>
      </c>
      <c r="O124" s="977">
        <v>0</v>
      </c>
      <c r="P124" s="977">
        <v>0</v>
      </c>
      <c r="Q124" s="977">
        <v>0</v>
      </c>
      <c r="R124" s="977">
        <v>0</v>
      </c>
      <c r="S124" s="977">
        <v>142.44</v>
      </c>
      <c r="T124" s="977">
        <v>0</v>
      </c>
      <c r="U124" s="977">
        <v>0</v>
      </c>
      <c r="V124" s="977">
        <v>0</v>
      </c>
      <c r="W124" s="977">
        <v>0</v>
      </c>
      <c r="X124" s="977">
        <f t="shared" si="8"/>
        <v>973.44</v>
      </c>
      <c r="Y124" s="977">
        <f t="shared" si="10"/>
        <v>24611.59</v>
      </c>
      <c r="Z124" s="977">
        <v>4890.63</v>
      </c>
      <c r="AA124" s="1025">
        <f t="shared" si="11"/>
        <v>19720.96</v>
      </c>
      <c r="AB124" s="1025">
        <f t="shared" si="9"/>
        <v>24611.59</v>
      </c>
      <c r="AC124" s="549" t="s">
        <v>167</v>
      </c>
      <c r="AD124" s="975"/>
      <c r="AE124" s="976"/>
      <c r="AF124" s="975"/>
      <c r="AG124" s="1083"/>
      <c r="AH124" s="975"/>
      <c r="AI124" s="977"/>
      <c r="AJ124" s="976"/>
      <c r="AK124" s="975"/>
      <c r="AL124" s="975"/>
      <c r="AM124" s="976"/>
      <c r="AN124" s="975"/>
      <c r="AO124" s="976"/>
      <c r="AP124" s="975"/>
    </row>
    <row r="125" spans="1:42" ht="15" customHeight="1" x14ac:dyDescent="0.25">
      <c r="A125" s="975" t="s">
        <v>1223</v>
      </c>
      <c r="B125" s="975" t="s">
        <v>847</v>
      </c>
      <c r="C125" s="976">
        <v>356</v>
      </c>
      <c r="D125" s="975" t="s">
        <v>383</v>
      </c>
      <c r="E125" s="975" t="s">
        <v>384</v>
      </c>
      <c r="F125" s="977">
        <v>9735.26</v>
      </c>
      <c r="G125" s="977">
        <v>0</v>
      </c>
      <c r="H125" s="977">
        <v>0</v>
      </c>
      <c r="I125" s="977">
        <v>0</v>
      </c>
      <c r="J125" s="977">
        <v>0</v>
      </c>
      <c r="K125" s="977">
        <v>0</v>
      </c>
      <c r="L125" s="977">
        <v>1227.75</v>
      </c>
      <c r="M125" s="977">
        <v>0</v>
      </c>
      <c r="N125" s="977">
        <v>0</v>
      </c>
      <c r="O125" s="977">
        <v>0</v>
      </c>
      <c r="P125" s="977">
        <v>0</v>
      </c>
      <c r="Q125" s="977">
        <v>0</v>
      </c>
      <c r="R125" s="977">
        <v>0</v>
      </c>
      <c r="S125" s="977">
        <v>151.68</v>
      </c>
      <c r="T125" s="977">
        <v>0</v>
      </c>
      <c r="U125" s="977">
        <v>0</v>
      </c>
      <c r="V125" s="977">
        <v>0</v>
      </c>
      <c r="W125" s="977">
        <v>0</v>
      </c>
      <c r="X125" s="977">
        <f t="shared" si="8"/>
        <v>1379.43</v>
      </c>
      <c r="Y125" s="977">
        <f t="shared" si="10"/>
        <v>8355.83</v>
      </c>
      <c r="Z125" s="977">
        <v>1778.26</v>
      </c>
      <c r="AA125" s="1025">
        <f t="shared" si="11"/>
        <v>6577.57</v>
      </c>
      <c r="AB125" s="1025">
        <f t="shared" si="9"/>
        <v>8355.83</v>
      </c>
      <c r="AC125" s="549" t="s">
        <v>167</v>
      </c>
      <c r="AD125" s="975"/>
      <c r="AE125" s="976"/>
      <c r="AF125" s="975"/>
      <c r="AG125" s="1083"/>
      <c r="AH125" s="975"/>
      <c r="AI125" s="977"/>
      <c r="AJ125" s="976"/>
      <c r="AK125" s="975"/>
      <c r="AL125" s="975"/>
      <c r="AM125" s="976"/>
      <c r="AN125" s="975"/>
      <c r="AO125" s="976"/>
      <c r="AP125" s="975"/>
    </row>
    <row r="126" spans="1:42" ht="15" customHeight="1" x14ac:dyDescent="0.25">
      <c r="A126" s="975" t="s">
        <v>1223</v>
      </c>
      <c r="B126" s="975" t="s">
        <v>847</v>
      </c>
      <c r="C126" s="976">
        <v>358</v>
      </c>
      <c r="D126" s="975" t="s">
        <v>387</v>
      </c>
      <c r="E126" s="975" t="s">
        <v>388</v>
      </c>
      <c r="F126" s="977">
        <v>18803.29</v>
      </c>
      <c r="G126" s="977">
        <v>0</v>
      </c>
      <c r="H126" s="977">
        <v>0</v>
      </c>
      <c r="I126" s="977">
        <v>0</v>
      </c>
      <c r="J126" s="977">
        <v>0</v>
      </c>
      <c r="K126" s="977">
        <v>0</v>
      </c>
      <c r="L126" s="977">
        <v>422.29</v>
      </c>
      <c r="M126" s="977">
        <v>0</v>
      </c>
      <c r="N126" s="977">
        <v>0</v>
      </c>
      <c r="O126" s="977">
        <v>0</v>
      </c>
      <c r="P126" s="977">
        <v>0</v>
      </c>
      <c r="Q126" s="977">
        <v>0</v>
      </c>
      <c r="R126" s="977">
        <v>0</v>
      </c>
      <c r="S126" s="977">
        <v>0</v>
      </c>
      <c r="T126" s="977">
        <v>0</v>
      </c>
      <c r="U126" s="977">
        <v>0</v>
      </c>
      <c r="V126" s="977">
        <v>0</v>
      </c>
      <c r="W126" s="977">
        <v>0</v>
      </c>
      <c r="X126" s="977">
        <f t="shared" si="8"/>
        <v>422.29</v>
      </c>
      <c r="Y126" s="977">
        <f t="shared" si="10"/>
        <v>18381</v>
      </c>
      <c r="Z126" s="977">
        <v>3911.81</v>
      </c>
      <c r="AA126" s="1025">
        <f t="shared" si="11"/>
        <v>14469.19</v>
      </c>
      <c r="AB126" s="1025">
        <f t="shared" si="9"/>
        <v>18381</v>
      </c>
      <c r="AC126" s="549" t="s">
        <v>167</v>
      </c>
      <c r="AD126" s="975"/>
      <c r="AE126" s="976"/>
      <c r="AF126" s="975"/>
      <c r="AG126" s="1083"/>
      <c r="AH126" s="975"/>
      <c r="AI126" s="977"/>
      <c r="AJ126" s="976"/>
      <c r="AK126" s="975"/>
      <c r="AL126" s="975"/>
      <c r="AM126" s="976"/>
      <c r="AN126" s="975"/>
      <c r="AO126" s="976"/>
      <c r="AP126" s="975"/>
    </row>
    <row r="127" spans="1:42" ht="15" customHeight="1" x14ac:dyDescent="0.25">
      <c r="A127" s="975" t="s">
        <v>1223</v>
      </c>
      <c r="B127" s="975" t="s">
        <v>847</v>
      </c>
      <c r="C127" s="976">
        <v>361</v>
      </c>
      <c r="D127" s="975" t="s">
        <v>446</v>
      </c>
      <c r="E127" s="975" t="s">
        <v>447</v>
      </c>
      <c r="F127" s="977">
        <v>25004.85</v>
      </c>
      <c r="G127" s="977">
        <v>0</v>
      </c>
      <c r="H127" s="977">
        <v>0</v>
      </c>
      <c r="I127" s="977">
        <v>1518</v>
      </c>
      <c r="J127" s="977">
        <v>0</v>
      </c>
      <c r="K127" s="977">
        <v>0</v>
      </c>
      <c r="L127" s="977">
        <v>0</v>
      </c>
      <c r="M127" s="977">
        <v>0</v>
      </c>
      <c r="N127" s="977">
        <v>0</v>
      </c>
      <c r="O127" s="977">
        <v>0</v>
      </c>
      <c r="P127" s="977">
        <v>0</v>
      </c>
      <c r="Q127" s="977">
        <v>0</v>
      </c>
      <c r="R127" s="977">
        <v>0</v>
      </c>
      <c r="S127" s="977">
        <v>0</v>
      </c>
      <c r="T127" s="977">
        <v>0</v>
      </c>
      <c r="U127" s="977">
        <v>0</v>
      </c>
      <c r="V127" s="977">
        <v>0</v>
      </c>
      <c r="W127" s="977">
        <v>0</v>
      </c>
      <c r="X127" s="977">
        <f t="shared" si="8"/>
        <v>1518</v>
      </c>
      <c r="Y127" s="977">
        <f t="shared" si="10"/>
        <v>23486.85</v>
      </c>
      <c r="Z127" s="977">
        <v>4998.45</v>
      </c>
      <c r="AA127" s="1025">
        <f t="shared" si="11"/>
        <v>18488.399999999998</v>
      </c>
      <c r="AB127" s="1025">
        <f t="shared" si="9"/>
        <v>23486.85</v>
      </c>
      <c r="AC127" s="549" t="s">
        <v>167</v>
      </c>
      <c r="AD127" s="975"/>
      <c r="AE127" s="976"/>
      <c r="AF127" s="975"/>
      <c r="AG127" s="1083"/>
      <c r="AH127" s="975"/>
      <c r="AI127" s="977"/>
      <c r="AJ127" s="976"/>
      <c r="AK127" s="975"/>
      <c r="AL127" s="975"/>
      <c r="AM127" s="976"/>
      <c r="AN127" s="975"/>
      <c r="AO127" s="976"/>
      <c r="AP127" s="975"/>
    </row>
    <row r="128" spans="1:42" ht="15" customHeight="1" x14ac:dyDescent="0.25">
      <c r="A128" s="1089" t="s">
        <v>1223</v>
      </c>
      <c r="B128" s="1089" t="s">
        <v>847</v>
      </c>
      <c r="C128" s="1090">
        <v>396</v>
      </c>
      <c r="D128" s="1089" t="s">
        <v>475</v>
      </c>
      <c r="E128" s="1089" t="s">
        <v>524</v>
      </c>
      <c r="F128" s="1091">
        <v>8137.13</v>
      </c>
      <c r="G128" s="1091">
        <v>0</v>
      </c>
      <c r="H128" s="1091">
        <v>0</v>
      </c>
      <c r="I128" s="1091">
        <v>0</v>
      </c>
      <c r="J128" s="1091">
        <v>0</v>
      </c>
      <c r="K128" s="1091">
        <v>0</v>
      </c>
      <c r="L128" s="1091">
        <v>0</v>
      </c>
      <c r="M128" s="1091">
        <v>0</v>
      </c>
      <c r="N128" s="1091">
        <v>0</v>
      </c>
      <c r="O128" s="977">
        <v>0</v>
      </c>
      <c r="P128" s="1091">
        <v>0</v>
      </c>
      <c r="Q128" s="1091">
        <v>0</v>
      </c>
      <c r="R128" s="1091">
        <v>0</v>
      </c>
      <c r="S128" s="1091">
        <v>0</v>
      </c>
      <c r="T128" s="1091">
        <v>1441.25</v>
      </c>
      <c r="U128" s="1091">
        <v>0</v>
      </c>
      <c r="V128" s="1091">
        <v>0</v>
      </c>
      <c r="W128" s="1091">
        <v>0</v>
      </c>
      <c r="X128" s="1091">
        <f t="shared" si="8"/>
        <v>1441.25</v>
      </c>
      <c r="Y128" s="1091">
        <f t="shared" si="10"/>
        <v>6695.88</v>
      </c>
      <c r="Z128" s="1091">
        <v>1351.67</v>
      </c>
      <c r="AA128" s="1092">
        <f t="shared" si="11"/>
        <v>5344.21</v>
      </c>
      <c r="AB128" s="1092">
        <f t="shared" si="9"/>
        <v>6695.88</v>
      </c>
      <c r="AC128" s="549" t="s">
        <v>167</v>
      </c>
      <c r="AD128" s="975"/>
      <c r="AE128" s="976"/>
      <c r="AF128" s="975"/>
      <c r="AG128" s="1083"/>
      <c r="AH128" s="975"/>
      <c r="AI128" s="977"/>
      <c r="AJ128" s="976"/>
      <c r="AK128" s="975"/>
      <c r="AL128" s="975"/>
      <c r="AM128" s="976"/>
      <c r="AN128" s="975"/>
      <c r="AO128" s="976"/>
      <c r="AP128" s="975"/>
    </row>
    <row r="129" spans="1:42" ht="15" customHeight="1" x14ac:dyDescent="0.25">
      <c r="A129" s="975" t="s">
        <v>1223</v>
      </c>
      <c r="B129" s="975" t="s">
        <v>847</v>
      </c>
      <c r="C129" s="976">
        <v>415</v>
      </c>
      <c r="D129" s="975" t="s">
        <v>633</v>
      </c>
      <c r="E129" s="975" t="s">
        <v>634</v>
      </c>
      <c r="F129" s="977">
        <v>2087.6</v>
      </c>
      <c r="G129" s="977">
        <v>0</v>
      </c>
      <c r="H129" s="977">
        <v>0</v>
      </c>
      <c r="I129" s="977">
        <v>0</v>
      </c>
      <c r="J129" s="977">
        <v>0</v>
      </c>
      <c r="K129" s="977">
        <v>0</v>
      </c>
      <c r="L129" s="977">
        <v>0</v>
      </c>
      <c r="M129" s="977">
        <v>0</v>
      </c>
      <c r="N129" s="977">
        <v>0</v>
      </c>
      <c r="O129" s="977">
        <v>0</v>
      </c>
      <c r="P129" s="977">
        <v>0</v>
      </c>
      <c r="Q129" s="977">
        <v>0</v>
      </c>
      <c r="R129" s="977">
        <v>0</v>
      </c>
      <c r="S129" s="977">
        <v>0</v>
      </c>
      <c r="T129" s="977">
        <v>0</v>
      </c>
      <c r="U129" s="977">
        <v>15.76</v>
      </c>
      <c r="V129" s="977">
        <v>23.46</v>
      </c>
      <c r="W129" s="977">
        <v>0</v>
      </c>
      <c r="X129" s="977">
        <f t="shared" si="8"/>
        <v>39.22</v>
      </c>
      <c r="Y129" s="977">
        <f t="shared" si="10"/>
        <v>2048.38</v>
      </c>
      <c r="Z129" s="977">
        <v>2048.38</v>
      </c>
      <c r="AA129" s="1025">
        <f t="shared" si="11"/>
        <v>0</v>
      </c>
      <c r="AB129" s="1025">
        <f t="shared" si="9"/>
        <v>2048.38</v>
      </c>
      <c r="AC129" s="549" t="s">
        <v>167</v>
      </c>
      <c r="AD129" s="975"/>
      <c r="AE129" s="976"/>
      <c r="AF129" s="975"/>
      <c r="AG129" s="1083"/>
      <c r="AH129" s="975"/>
      <c r="AI129" s="977"/>
      <c r="AJ129" s="976"/>
      <c r="AK129" s="975"/>
      <c r="AL129" s="975"/>
      <c r="AM129" s="976"/>
      <c r="AN129" s="975"/>
      <c r="AO129" s="976"/>
      <c r="AP129" s="975"/>
    </row>
    <row r="130" spans="1:42" ht="15" customHeight="1" x14ac:dyDescent="0.25">
      <c r="A130" s="975" t="s">
        <v>1223</v>
      </c>
      <c r="B130" s="975" t="s">
        <v>847</v>
      </c>
      <c r="C130" s="976">
        <v>419</v>
      </c>
      <c r="D130" s="975" t="s">
        <v>637</v>
      </c>
      <c r="E130" s="975" t="s">
        <v>652</v>
      </c>
      <c r="F130" s="977">
        <v>24111.27</v>
      </c>
      <c r="G130" s="977">
        <v>0</v>
      </c>
      <c r="H130" s="977">
        <v>0</v>
      </c>
      <c r="I130" s="977">
        <v>0</v>
      </c>
      <c r="J130" s="977">
        <v>0</v>
      </c>
      <c r="K130" s="977">
        <v>0</v>
      </c>
      <c r="L130" s="977">
        <v>909.59</v>
      </c>
      <c r="M130" s="977">
        <v>0</v>
      </c>
      <c r="N130" s="977">
        <v>0</v>
      </c>
      <c r="O130" s="977">
        <v>0</v>
      </c>
      <c r="P130" s="977">
        <v>0</v>
      </c>
      <c r="Q130" s="977">
        <v>0</v>
      </c>
      <c r="R130" s="977">
        <v>0</v>
      </c>
      <c r="S130" s="977">
        <v>155.88</v>
      </c>
      <c r="T130" s="977">
        <v>0</v>
      </c>
      <c r="U130" s="977">
        <v>0</v>
      </c>
      <c r="V130" s="977">
        <v>0</v>
      </c>
      <c r="W130" s="977">
        <v>0</v>
      </c>
      <c r="X130" s="977">
        <f t="shared" si="8"/>
        <v>1065.47</v>
      </c>
      <c r="Y130" s="977">
        <f t="shared" ref="Y130:Y161" si="12">F130-X130</f>
        <v>23045.8</v>
      </c>
      <c r="Z130" s="977">
        <v>4557.3999999999996</v>
      </c>
      <c r="AA130" s="1025">
        <f t="shared" ref="AA130:AA161" si="13">Y130-Z130</f>
        <v>18488.400000000001</v>
      </c>
      <c r="AB130" s="1025">
        <f t="shared" si="9"/>
        <v>23045.8</v>
      </c>
      <c r="AC130" s="549" t="s">
        <v>167</v>
      </c>
      <c r="AD130" s="975"/>
      <c r="AE130" s="976"/>
      <c r="AF130" s="975"/>
      <c r="AG130" s="1083"/>
      <c r="AH130" s="975"/>
      <c r="AI130" s="977"/>
      <c r="AJ130" s="976"/>
      <c r="AK130" s="975"/>
      <c r="AL130" s="975"/>
      <c r="AM130" s="976"/>
      <c r="AN130" s="975"/>
      <c r="AO130" s="976"/>
      <c r="AP130" s="975"/>
    </row>
    <row r="131" spans="1:42" ht="15" customHeight="1" x14ac:dyDescent="0.25">
      <c r="A131" s="975" t="s">
        <v>1223</v>
      </c>
      <c r="B131" s="975" t="s">
        <v>847</v>
      </c>
      <c r="C131" s="976">
        <v>421</v>
      </c>
      <c r="D131" s="975" t="s">
        <v>639</v>
      </c>
      <c r="E131" s="975" t="s">
        <v>655</v>
      </c>
      <c r="F131" s="977">
        <v>2172.61</v>
      </c>
      <c r="G131" s="977">
        <v>0</v>
      </c>
      <c r="H131" s="977">
        <v>0</v>
      </c>
      <c r="I131" s="977">
        <v>0</v>
      </c>
      <c r="J131" s="977">
        <v>0</v>
      </c>
      <c r="K131" s="977">
        <v>0</v>
      </c>
      <c r="L131" s="977">
        <v>0</v>
      </c>
      <c r="M131" s="977">
        <v>0</v>
      </c>
      <c r="N131" s="977">
        <v>0</v>
      </c>
      <c r="O131" s="977">
        <v>0</v>
      </c>
      <c r="P131" s="977">
        <v>0</v>
      </c>
      <c r="Q131" s="977">
        <v>0</v>
      </c>
      <c r="R131" s="977">
        <v>0</v>
      </c>
      <c r="S131" s="977">
        <v>0</v>
      </c>
      <c r="T131" s="977">
        <v>0</v>
      </c>
      <c r="U131" s="977">
        <v>33.26</v>
      </c>
      <c r="V131" s="977">
        <v>23.46</v>
      </c>
      <c r="W131" s="977">
        <v>0</v>
      </c>
      <c r="X131" s="977">
        <f t="shared" ref="X131:X194" si="14">SUM(G131:W131)</f>
        <v>56.72</v>
      </c>
      <c r="Y131" s="977">
        <f t="shared" si="12"/>
        <v>2115.8900000000003</v>
      </c>
      <c r="Z131" s="977">
        <v>2115.89</v>
      </c>
      <c r="AA131" s="1025">
        <f t="shared" si="13"/>
        <v>0</v>
      </c>
      <c r="AB131" s="1025">
        <f t="shared" ref="AB131:AB194" si="15">Y131</f>
        <v>2115.8900000000003</v>
      </c>
      <c r="AC131" s="549" t="s">
        <v>167</v>
      </c>
      <c r="AD131" s="975"/>
      <c r="AE131" s="976"/>
      <c r="AF131" s="975"/>
      <c r="AG131" s="1083"/>
      <c r="AH131" s="975"/>
      <c r="AI131" s="977"/>
      <c r="AJ131" s="976"/>
      <c r="AK131" s="975"/>
      <c r="AL131" s="975"/>
      <c r="AM131" s="976"/>
      <c r="AN131" s="975"/>
      <c r="AO131" s="976"/>
      <c r="AP131" s="975"/>
    </row>
    <row r="132" spans="1:42" ht="15" customHeight="1" x14ac:dyDescent="0.25">
      <c r="A132" s="975" t="s">
        <v>1223</v>
      </c>
      <c r="B132" s="975" t="s">
        <v>847</v>
      </c>
      <c r="C132" s="976">
        <v>425</v>
      </c>
      <c r="D132" s="975" t="s">
        <v>672</v>
      </c>
      <c r="E132" s="975" t="s">
        <v>673</v>
      </c>
      <c r="F132" s="977">
        <v>2779.22</v>
      </c>
      <c r="G132" s="977">
        <v>0</v>
      </c>
      <c r="H132" s="977">
        <v>0</v>
      </c>
      <c r="I132" s="977">
        <v>0</v>
      </c>
      <c r="J132" s="977">
        <v>0</v>
      </c>
      <c r="K132" s="977">
        <v>0</v>
      </c>
      <c r="L132" s="977">
        <v>0</v>
      </c>
      <c r="M132" s="977">
        <v>0</v>
      </c>
      <c r="N132" s="977">
        <v>0</v>
      </c>
      <c r="O132" s="977">
        <v>0</v>
      </c>
      <c r="P132" s="977">
        <v>0</v>
      </c>
      <c r="Q132" s="977">
        <v>0</v>
      </c>
      <c r="R132" s="977">
        <v>0</v>
      </c>
      <c r="S132" s="977">
        <v>0</v>
      </c>
      <c r="T132" s="977">
        <v>0</v>
      </c>
      <c r="U132" s="977">
        <v>139.84</v>
      </c>
      <c r="V132" s="977">
        <v>105.57</v>
      </c>
      <c r="W132" s="977">
        <v>0</v>
      </c>
      <c r="X132" s="977">
        <f t="shared" si="14"/>
        <v>245.41</v>
      </c>
      <c r="Y132" s="977">
        <f t="shared" si="12"/>
        <v>2533.81</v>
      </c>
      <c r="Z132" s="977">
        <v>2533.81</v>
      </c>
      <c r="AA132" s="1025">
        <f t="shared" si="13"/>
        <v>0</v>
      </c>
      <c r="AB132" s="1025">
        <f t="shared" si="15"/>
        <v>2533.81</v>
      </c>
      <c r="AC132" s="549" t="s">
        <v>167</v>
      </c>
      <c r="AD132" s="975"/>
      <c r="AE132" s="976"/>
      <c r="AF132" s="975"/>
      <c r="AG132" s="1083"/>
      <c r="AH132" s="975"/>
      <c r="AI132" s="977"/>
      <c r="AJ132" s="976"/>
      <c r="AK132" s="975"/>
      <c r="AL132" s="975"/>
      <c r="AM132" s="976"/>
      <c r="AN132" s="975"/>
      <c r="AO132" s="976"/>
      <c r="AP132" s="975"/>
    </row>
    <row r="133" spans="1:42" ht="15" customHeight="1" x14ac:dyDescent="0.25">
      <c r="A133" s="975" t="s">
        <v>1223</v>
      </c>
      <c r="B133" s="975" t="s">
        <v>847</v>
      </c>
      <c r="C133" s="976">
        <v>427</v>
      </c>
      <c r="D133" s="975" t="s">
        <v>674</v>
      </c>
      <c r="E133" s="975" t="s">
        <v>675</v>
      </c>
      <c r="F133" s="977">
        <v>3627.73</v>
      </c>
      <c r="G133" s="977">
        <v>0</v>
      </c>
      <c r="H133" s="977">
        <v>0</v>
      </c>
      <c r="I133" s="977">
        <v>0</v>
      </c>
      <c r="J133" s="977">
        <v>0</v>
      </c>
      <c r="K133" s="977">
        <v>0</v>
      </c>
      <c r="L133" s="977">
        <v>0</v>
      </c>
      <c r="M133" s="977">
        <v>0</v>
      </c>
      <c r="N133" s="977">
        <v>0</v>
      </c>
      <c r="O133" s="977">
        <v>0</v>
      </c>
      <c r="P133" s="977">
        <v>0</v>
      </c>
      <c r="Q133" s="977">
        <v>0</v>
      </c>
      <c r="R133" s="977">
        <v>0</v>
      </c>
      <c r="S133" s="977">
        <v>0</v>
      </c>
      <c r="T133" s="977">
        <v>0</v>
      </c>
      <c r="U133" s="977">
        <v>162.11000000000001</v>
      </c>
      <c r="V133" s="977">
        <v>104.5</v>
      </c>
      <c r="W133" s="977">
        <v>0</v>
      </c>
      <c r="X133" s="977">
        <f t="shared" si="14"/>
        <v>266.61</v>
      </c>
      <c r="Y133" s="977">
        <f t="shared" si="12"/>
        <v>3361.12</v>
      </c>
      <c r="Z133" s="977">
        <v>3361.12</v>
      </c>
      <c r="AA133" s="1025">
        <f t="shared" si="13"/>
        <v>0</v>
      </c>
      <c r="AB133" s="1025">
        <f t="shared" si="15"/>
        <v>3361.12</v>
      </c>
      <c r="AC133" s="549" t="s">
        <v>167</v>
      </c>
      <c r="AD133" s="975"/>
      <c r="AE133" s="976"/>
      <c r="AF133" s="975"/>
      <c r="AG133" s="1083"/>
      <c r="AH133" s="975"/>
      <c r="AI133" s="977"/>
      <c r="AJ133" s="976"/>
      <c r="AK133" s="975"/>
      <c r="AL133" s="975"/>
      <c r="AM133" s="976"/>
      <c r="AN133" s="975"/>
      <c r="AO133" s="976"/>
      <c r="AP133" s="975"/>
    </row>
    <row r="134" spans="1:42" ht="15" customHeight="1" x14ac:dyDescent="0.25">
      <c r="A134" s="975" t="s">
        <v>1223</v>
      </c>
      <c r="B134" s="975" t="s">
        <v>847</v>
      </c>
      <c r="C134" s="976">
        <v>429</v>
      </c>
      <c r="D134" s="975" t="s">
        <v>676</v>
      </c>
      <c r="E134" s="975" t="s">
        <v>677</v>
      </c>
      <c r="F134" s="977">
        <v>3308.15</v>
      </c>
      <c r="G134" s="977">
        <v>0</v>
      </c>
      <c r="H134" s="977">
        <v>0</v>
      </c>
      <c r="I134" s="977">
        <v>0</v>
      </c>
      <c r="J134" s="977">
        <v>0</v>
      </c>
      <c r="K134" s="977">
        <v>0</v>
      </c>
      <c r="L134" s="977">
        <v>0</v>
      </c>
      <c r="M134" s="977">
        <v>0</v>
      </c>
      <c r="N134" s="977">
        <v>0</v>
      </c>
      <c r="O134" s="977">
        <v>0</v>
      </c>
      <c r="P134" s="977">
        <v>0</v>
      </c>
      <c r="Q134" s="977">
        <v>0</v>
      </c>
      <c r="R134" s="977">
        <v>0</v>
      </c>
      <c r="S134" s="977">
        <v>0</v>
      </c>
      <c r="T134" s="977">
        <v>0</v>
      </c>
      <c r="U134" s="977">
        <v>157.91999999999999</v>
      </c>
      <c r="V134" s="977">
        <v>104.5</v>
      </c>
      <c r="W134" s="977">
        <v>0</v>
      </c>
      <c r="X134" s="977">
        <f t="shared" si="14"/>
        <v>262.41999999999996</v>
      </c>
      <c r="Y134" s="977">
        <f t="shared" si="12"/>
        <v>3045.73</v>
      </c>
      <c r="Z134" s="977">
        <v>3045.73</v>
      </c>
      <c r="AA134" s="1025">
        <f t="shared" si="13"/>
        <v>0</v>
      </c>
      <c r="AB134" s="1025">
        <f t="shared" si="15"/>
        <v>3045.73</v>
      </c>
      <c r="AC134" s="549" t="s">
        <v>167</v>
      </c>
      <c r="AD134" s="975"/>
      <c r="AE134" s="976"/>
      <c r="AF134" s="975"/>
      <c r="AG134" s="1083"/>
      <c r="AH134" s="975"/>
      <c r="AI134" s="977"/>
      <c r="AJ134" s="976"/>
      <c r="AK134" s="975"/>
      <c r="AL134" s="975"/>
      <c r="AM134" s="976"/>
      <c r="AN134" s="975"/>
      <c r="AO134" s="976"/>
      <c r="AP134" s="975"/>
    </row>
    <row r="135" spans="1:42" ht="15" customHeight="1" x14ac:dyDescent="0.25">
      <c r="A135" s="975" t="s">
        <v>1223</v>
      </c>
      <c r="B135" s="975" t="s">
        <v>847</v>
      </c>
      <c r="C135" s="976">
        <v>430</v>
      </c>
      <c r="D135" s="975" t="s">
        <v>678</v>
      </c>
      <c r="E135" s="975" t="s">
        <v>679</v>
      </c>
      <c r="F135" s="977">
        <v>2810.69</v>
      </c>
      <c r="G135" s="977">
        <v>0</v>
      </c>
      <c r="H135" s="977">
        <v>0</v>
      </c>
      <c r="I135" s="977">
        <v>0</v>
      </c>
      <c r="J135" s="977">
        <v>0</v>
      </c>
      <c r="K135" s="977">
        <v>0</v>
      </c>
      <c r="L135" s="977">
        <v>0</v>
      </c>
      <c r="M135" s="977">
        <v>0</v>
      </c>
      <c r="N135" s="977">
        <v>0</v>
      </c>
      <c r="O135" s="977">
        <v>0</v>
      </c>
      <c r="P135" s="977">
        <v>0</v>
      </c>
      <c r="Q135" s="977">
        <v>0</v>
      </c>
      <c r="R135" s="977">
        <v>0</v>
      </c>
      <c r="S135" s="977">
        <v>0</v>
      </c>
      <c r="T135" s="977">
        <v>0</v>
      </c>
      <c r="U135" s="977">
        <v>94.54</v>
      </c>
      <c r="V135" s="977">
        <v>170.57</v>
      </c>
      <c r="W135" s="977">
        <v>0</v>
      </c>
      <c r="X135" s="977">
        <f t="shared" si="14"/>
        <v>265.11</v>
      </c>
      <c r="Y135" s="977">
        <f t="shared" si="12"/>
        <v>2545.58</v>
      </c>
      <c r="Z135" s="977">
        <v>2545.58</v>
      </c>
      <c r="AA135" s="1025">
        <f t="shared" si="13"/>
        <v>0</v>
      </c>
      <c r="AB135" s="1025">
        <f t="shared" si="15"/>
        <v>2545.58</v>
      </c>
      <c r="AC135" s="549" t="s">
        <v>167</v>
      </c>
      <c r="AD135" s="975"/>
      <c r="AE135" s="976"/>
      <c r="AF135" s="975"/>
      <c r="AG135" s="1083"/>
      <c r="AH135" s="975"/>
      <c r="AI135" s="977"/>
      <c r="AJ135" s="976"/>
      <c r="AK135" s="975"/>
      <c r="AL135" s="975"/>
      <c r="AM135" s="976"/>
      <c r="AN135" s="975"/>
      <c r="AO135" s="976"/>
      <c r="AP135" s="975"/>
    </row>
    <row r="136" spans="1:42" ht="15" customHeight="1" x14ac:dyDescent="0.25">
      <c r="A136" s="975" t="s">
        <v>1223</v>
      </c>
      <c r="B136" s="975" t="s">
        <v>847</v>
      </c>
      <c r="C136" s="976">
        <v>431</v>
      </c>
      <c r="D136" s="975" t="s">
        <v>680</v>
      </c>
      <c r="E136" s="975" t="s">
        <v>681</v>
      </c>
      <c r="F136" s="977">
        <v>3070.03</v>
      </c>
      <c r="G136" s="977">
        <v>0</v>
      </c>
      <c r="H136" s="977">
        <v>0</v>
      </c>
      <c r="I136" s="977">
        <v>0</v>
      </c>
      <c r="J136" s="977">
        <v>0</v>
      </c>
      <c r="K136" s="977">
        <v>0</v>
      </c>
      <c r="L136" s="977">
        <v>0</v>
      </c>
      <c r="M136" s="977">
        <v>0</v>
      </c>
      <c r="N136" s="977">
        <v>0</v>
      </c>
      <c r="O136" s="977">
        <v>0</v>
      </c>
      <c r="P136" s="977">
        <v>0</v>
      </c>
      <c r="Q136" s="977">
        <v>0</v>
      </c>
      <c r="R136" s="977">
        <v>0</v>
      </c>
      <c r="S136" s="977">
        <v>0</v>
      </c>
      <c r="T136" s="977">
        <v>0</v>
      </c>
      <c r="U136" s="977">
        <v>29.54</v>
      </c>
      <c r="V136" s="977">
        <v>235.56</v>
      </c>
      <c r="W136" s="977">
        <v>0</v>
      </c>
      <c r="X136" s="977">
        <f t="shared" si="14"/>
        <v>265.10000000000002</v>
      </c>
      <c r="Y136" s="977">
        <f t="shared" si="12"/>
        <v>2804.9300000000003</v>
      </c>
      <c r="Z136" s="977">
        <v>2804.93</v>
      </c>
      <c r="AA136" s="1025">
        <f t="shared" si="13"/>
        <v>0</v>
      </c>
      <c r="AB136" s="1025">
        <f t="shared" si="15"/>
        <v>2804.9300000000003</v>
      </c>
      <c r="AC136" s="549" t="s">
        <v>167</v>
      </c>
      <c r="AD136" s="975"/>
      <c r="AE136" s="976"/>
      <c r="AF136" s="975"/>
      <c r="AG136" s="1083"/>
      <c r="AH136" s="975"/>
      <c r="AI136" s="977"/>
      <c r="AJ136" s="976"/>
      <c r="AK136" s="975"/>
      <c r="AL136" s="975"/>
      <c r="AM136" s="976"/>
      <c r="AN136" s="975"/>
      <c r="AO136" s="976"/>
      <c r="AP136" s="975"/>
    </row>
    <row r="137" spans="1:42" ht="15" customHeight="1" x14ac:dyDescent="0.25">
      <c r="A137" s="975" t="s">
        <v>1223</v>
      </c>
      <c r="B137" s="975" t="s">
        <v>847</v>
      </c>
      <c r="C137" s="976">
        <v>433</v>
      </c>
      <c r="D137" s="975" t="s">
        <v>684</v>
      </c>
      <c r="E137" s="975" t="s">
        <v>685</v>
      </c>
      <c r="F137" s="977">
        <v>3535.63</v>
      </c>
      <c r="G137" s="977">
        <v>0</v>
      </c>
      <c r="H137" s="977">
        <v>0</v>
      </c>
      <c r="I137" s="977">
        <v>0</v>
      </c>
      <c r="J137" s="977">
        <v>0</v>
      </c>
      <c r="K137" s="977">
        <v>0</v>
      </c>
      <c r="L137" s="977">
        <v>0</v>
      </c>
      <c r="M137" s="977">
        <v>0</v>
      </c>
      <c r="N137" s="977">
        <v>0</v>
      </c>
      <c r="O137" s="977">
        <v>0</v>
      </c>
      <c r="P137" s="977">
        <v>0</v>
      </c>
      <c r="Q137" s="977">
        <v>0</v>
      </c>
      <c r="R137" s="977">
        <v>0</v>
      </c>
      <c r="S137" s="977">
        <v>0</v>
      </c>
      <c r="T137" s="977">
        <v>0</v>
      </c>
      <c r="U137" s="977">
        <v>167.67</v>
      </c>
      <c r="V137" s="977">
        <v>104.5</v>
      </c>
      <c r="W137" s="977">
        <v>11.32</v>
      </c>
      <c r="X137" s="977">
        <f t="shared" si="14"/>
        <v>283.48999999999995</v>
      </c>
      <c r="Y137" s="977">
        <f t="shared" si="12"/>
        <v>3252.1400000000003</v>
      </c>
      <c r="Z137" s="977">
        <v>3252.14</v>
      </c>
      <c r="AA137" s="1025">
        <f t="shared" si="13"/>
        <v>0</v>
      </c>
      <c r="AB137" s="1025">
        <f t="shared" si="15"/>
        <v>3252.1400000000003</v>
      </c>
      <c r="AC137" s="549" t="s">
        <v>167</v>
      </c>
      <c r="AD137" s="975"/>
      <c r="AE137" s="976"/>
      <c r="AF137" s="975"/>
      <c r="AG137" s="1083"/>
      <c r="AH137" s="975"/>
      <c r="AI137" s="977"/>
      <c r="AJ137" s="976"/>
      <c r="AK137" s="975"/>
      <c r="AL137" s="975"/>
      <c r="AM137" s="976"/>
      <c r="AN137" s="975"/>
      <c r="AO137" s="976"/>
      <c r="AP137" s="975"/>
    </row>
    <row r="138" spans="1:42" s="531" customFormat="1" ht="15" customHeight="1" x14ac:dyDescent="0.25">
      <c r="A138" s="529" t="s">
        <v>1223</v>
      </c>
      <c r="B138" s="529" t="s">
        <v>847</v>
      </c>
      <c r="C138" s="530">
        <v>434</v>
      </c>
      <c r="D138" s="529" t="s">
        <v>696</v>
      </c>
      <c r="E138" s="529" t="s">
        <v>706</v>
      </c>
      <c r="F138" s="553">
        <v>20167.400000000001</v>
      </c>
      <c r="G138" s="553">
        <v>0</v>
      </c>
      <c r="H138" s="553">
        <v>0</v>
      </c>
      <c r="I138" s="553">
        <v>0</v>
      </c>
      <c r="J138" s="553">
        <v>0</v>
      </c>
      <c r="K138" s="553">
        <v>0</v>
      </c>
      <c r="L138" s="553">
        <v>0</v>
      </c>
      <c r="M138" s="553">
        <v>0</v>
      </c>
      <c r="N138" s="553">
        <v>0</v>
      </c>
      <c r="O138" s="553">
        <v>0</v>
      </c>
      <c r="P138" s="553">
        <v>0</v>
      </c>
      <c r="Q138" s="553">
        <v>0</v>
      </c>
      <c r="R138" s="553">
        <v>0</v>
      </c>
      <c r="S138" s="553">
        <v>0</v>
      </c>
      <c r="T138" s="553">
        <v>0</v>
      </c>
      <c r="U138" s="553">
        <v>94.5</v>
      </c>
      <c r="V138" s="553">
        <v>324.08999999999997</v>
      </c>
      <c r="W138" s="553">
        <v>0</v>
      </c>
      <c r="X138" s="553">
        <f t="shared" si="14"/>
        <v>418.59</v>
      </c>
      <c r="Y138" s="553">
        <f t="shared" si="12"/>
        <v>19748.810000000001</v>
      </c>
      <c r="Z138" s="553">
        <v>1604.78</v>
      </c>
      <c r="AA138" s="554">
        <f t="shared" si="13"/>
        <v>18144.030000000002</v>
      </c>
      <c r="AB138" s="554">
        <f t="shared" si="15"/>
        <v>19748.810000000001</v>
      </c>
      <c r="AC138" s="550" t="s">
        <v>167</v>
      </c>
      <c r="AD138" s="529"/>
      <c r="AE138" s="530"/>
      <c r="AF138" s="529"/>
      <c r="AG138" s="1100"/>
      <c r="AH138" s="529"/>
      <c r="AI138" s="553"/>
      <c r="AJ138" s="530"/>
      <c r="AK138" s="529"/>
      <c r="AL138" s="529"/>
      <c r="AM138" s="530"/>
      <c r="AN138" s="529"/>
      <c r="AO138" s="530"/>
      <c r="AP138" s="529"/>
    </row>
    <row r="139" spans="1:42" s="531" customFormat="1" ht="15" customHeight="1" x14ac:dyDescent="0.25">
      <c r="A139" s="529" t="s">
        <v>1223</v>
      </c>
      <c r="B139" s="529" t="s">
        <v>847</v>
      </c>
      <c r="C139" s="530">
        <v>435</v>
      </c>
      <c r="D139" s="529" t="s">
        <v>697</v>
      </c>
      <c r="E139" s="529" t="s">
        <v>707</v>
      </c>
      <c r="F139" s="553">
        <v>30948.5</v>
      </c>
      <c r="G139" s="553">
        <v>0</v>
      </c>
      <c r="H139" s="553">
        <v>0</v>
      </c>
      <c r="I139" s="553">
        <v>0</v>
      </c>
      <c r="J139" s="553">
        <v>0</v>
      </c>
      <c r="K139" s="553">
        <v>0</v>
      </c>
      <c r="L139" s="553">
        <v>0</v>
      </c>
      <c r="M139" s="553">
        <v>0</v>
      </c>
      <c r="N139" s="553">
        <v>0</v>
      </c>
      <c r="O139" s="553">
        <v>0</v>
      </c>
      <c r="P139" s="553">
        <v>0</v>
      </c>
      <c r="Q139" s="553">
        <v>0</v>
      </c>
      <c r="R139" s="553">
        <v>0</v>
      </c>
      <c r="S139" s="553">
        <v>0</v>
      </c>
      <c r="T139" s="553">
        <v>0</v>
      </c>
      <c r="U139" s="553">
        <v>224.72</v>
      </c>
      <c r="V139" s="553">
        <v>156.76</v>
      </c>
      <c r="W139" s="553">
        <v>58.74</v>
      </c>
      <c r="X139" s="553">
        <f t="shared" si="14"/>
        <v>440.22</v>
      </c>
      <c r="Y139" s="553">
        <f t="shared" si="12"/>
        <v>30508.28</v>
      </c>
      <c r="Z139" s="553">
        <v>2819.85</v>
      </c>
      <c r="AA139" s="554">
        <f t="shared" si="13"/>
        <v>27688.43</v>
      </c>
      <c r="AB139" s="554">
        <f t="shared" si="15"/>
        <v>30508.28</v>
      </c>
      <c r="AC139" s="550" t="s">
        <v>167</v>
      </c>
      <c r="AD139" s="529"/>
      <c r="AE139" s="530"/>
      <c r="AF139" s="529"/>
      <c r="AG139" s="1100"/>
      <c r="AH139" s="529"/>
      <c r="AI139" s="553"/>
      <c r="AJ139" s="530"/>
      <c r="AK139" s="529"/>
      <c r="AL139" s="529"/>
      <c r="AM139" s="530"/>
      <c r="AN139" s="529"/>
      <c r="AO139" s="530"/>
      <c r="AP139" s="529"/>
    </row>
    <row r="140" spans="1:42" ht="15" customHeight="1" x14ac:dyDescent="0.25">
      <c r="A140" s="975" t="s">
        <v>1223</v>
      </c>
      <c r="B140" s="975" t="s">
        <v>847</v>
      </c>
      <c r="C140" s="976">
        <v>438</v>
      </c>
      <c r="D140" s="975" t="s">
        <v>708</v>
      </c>
      <c r="E140" s="975" t="s">
        <v>729</v>
      </c>
      <c r="F140" s="977">
        <v>15333.72</v>
      </c>
      <c r="G140" s="977">
        <v>0</v>
      </c>
      <c r="H140" s="977">
        <v>0</v>
      </c>
      <c r="I140" s="977">
        <v>0</v>
      </c>
      <c r="J140" s="977">
        <v>0</v>
      </c>
      <c r="K140" s="977">
        <v>0</v>
      </c>
      <c r="L140" s="977">
        <v>1163.93</v>
      </c>
      <c r="M140" s="977">
        <v>0</v>
      </c>
      <c r="N140" s="977">
        <v>0</v>
      </c>
      <c r="O140" s="977">
        <v>0</v>
      </c>
      <c r="P140" s="977">
        <v>0</v>
      </c>
      <c r="Q140" s="977">
        <v>0</v>
      </c>
      <c r="R140" s="977">
        <v>0</v>
      </c>
      <c r="S140" s="977">
        <v>199.5</v>
      </c>
      <c r="T140" s="977">
        <v>0</v>
      </c>
      <c r="U140" s="977">
        <v>0</v>
      </c>
      <c r="V140" s="977">
        <v>0</v>
      </c>
      <c r="W140" s="977">
        <v>0</v>
      </c>
      <c r="X140" s="977">
        <f t="shared" si="14"/>
        <v>1363.43</v>
      </c>
      <c r="Y140" s="977">
        <f t="shared" si="12"/>
        <v>13970.289999999999</v>
      </c>
      <c r="Z140" s="977">
        <v>2762.67</v>
      </c>
      <c r="AA140" s="1025">
        <f t="shared" si="13"/>
        <v>11207.619999999999</v>
      </c>
      <c r="AB140" s="1025">
        <f t="shared" si="15"/>
        <v>13970.289999999999</v>
      </c>
      <c r="AC140" s="549" t="s">
        <v>167</v>
      </c>
      <c r="AD140" s="975"/>
      <c r="AE140" s="976"/>
      <c r="AF140" s="975"/>
      <c r="AG140" s="1083"/>
      <c r="AH140" s="975"/>
      <c r="AI140" s="977"/>
      <c r="AJ140" s="976"/>
      <c r="AK140" s="975"/>
      <c r="AL140" s="975"/>
      <c r="AM140" s="976"/>
      <c r="AN140" s="975"/>
      <c r="AO140" s="976"/>
      <c r="AP140" s="975"/>
    </row>
    <row r="141" spans="1:42" ht="15" customHeight="1" x14ac:dyDescent="0.25">
      <c r="A141" s="975" t="s">
        <v>1223</v>
      </c>
      <c r="B141" s="975" t="s">
        <v>847</v>
      </c>
      <c r="C141" s="976">
        <v>443</v>
      </c>
      <c r="D141" s="975" t="s">
        <v>711</v>
      </c>
      <c r="E141" s="975" t="s">
        <v>732</v>
      </c>
      <c r="F141" s="977">
        <v>4928.5200000000004</v>
      </c>
      <c r="G141" s="977">
        <v>0</v>
      </c>
      <c r="H141" s="977">
        <v>0</v>
      </c>
      <c r="I141" s="977">
        <v>0</v>
      </c>
      <c r="J141" s="977">
        <v>0</v>
      </c>
      <c r="K141" s="977">
        <v>0</v>
      </c>
      <c r="L141" s="977">
        <v>0</v>
      </c>
      <c r="M141" s="977">
        <v>0</v>
      </c>
      <c r="N141" s="977">
        <v>0</v>
      </c>
      <c r="O141" s="977">
        <v>0</v>
      </c>
      <c r="P141" s="977">
        <v>0</v>
      </c>
      <c r="Q141" s="977">
        <v>0</v>
      </c>
      <c r="R141" s="977">
        <v>0</v>
      </c>
      <c r="S141" s="977">
        <v>0</v>
      </c>
      <c r="T141" s="977">
        <v>0</v>
      </c>
      <c r="U141" s="977">
        <v>0</v>
      </c>
      <c r="V141" s="977">
        <v>0</v>
      </c>
      <c r="W141" s="977">
        <v>0</v>
      </c>
      <c r="X141" s="977">
        <f t="shared" si="14"/>
        <v>0</v>
      </c>
      <c r="Y141" s="977">
        <f t="shared" si="12"/>
        <v>4928.5200000000004</v>
      </c>
      <c r="Z141" s="977">
        <v>901.65</v>
      </c>
      <c r="AA141" s="1025">
        <f t="shared" si="13"/>
        <v>4026.8700000000003</v>
      </c>
      <c r="AB141" s="1025">
        <f t="shared" si="15"/>
        <v>4928.5200000000004</v>
      </c>
      <c r="AC141" s="549" t="s">
        <v>167</v>
      </c>
      <c r="AD141" s="975"/>
      <c r="AE141" s="976"/>
      <c r="AF141" s="975"/>
      <c r="AG141" s="1083"/>
      <c r="AH141" s="975"/>
      <c r="AI141" s="977"/>
      <c r="AJ141" s="976"/>
      <c r="AK141" s="975"/>
      <c r="AL141" s="975"/>
      <c r="AM141" s="976"/>
      <c r="AN141" s="975"/>
      <c r="AO141" s="976"/>
      <c r="AP141" s="975"/>
    </row>
    <row r="142" spans="1:42" ht="15" customHeight="1" x14ac:dyDescent="0.25">
      <c r="A142" s="975" t="s">
        <v>1223</v>
      </c>
      <c r="B142" s="975" t="s">
        <v>847</v>
      </c>
      <c r="C142" s="976">
        <v>444</v>
      </c>
      <c r="D142" s="975" t="s">
        <v>712</v>
      </c>
      <c r="E142" s="975" t="s">
        <v>733</v>
      </c>
      <c r="F142" s="977">
        <v>4487.05</v>
      </c>
      <c r="G142" s="977">
        <v>0</v>
      </c>
      <c r="H142" s="977">
        <v>0</v>
      </c>
      <c r="I142" s="977">
        <v>0</v>
      </c>
      <c r="J142" s="977">
        <v>0</v>
      </c>
      <c r="K142" s="977">
        <v>0</v>
      </c>
      <c r="L142" s="977">
        <v>0</v>
      </c>
      <c r="M142" s="977">
        <v>0</v>
      </c>
      <c r="N142" s="977">
        <v>0</v>
      </c>
      <c r="O142" s="977">
        <v>0</v>
      </c>
      <c r="P142" s="977">
        <v>0</v>
      </c>
      <c r="Q142" s="977">
        <v>0</v>
      </c>
      <c r="R142" s="977">
        <v>0</v>
      </c>
      <c r="S142" s="977">
        <v>0</v>
      </c>
      <c r="T142" s="977">
        <v>0</v>
      </c>
      <c r="U142" s="977">
        <v>0</v>
      </c>
      <c r="V142" s="977">
        <v>0</v>
      </c>
      <c r="W142" s="977">
        <v>0</v>
      </c>
      <c r="X142" s="977">
        <f t="shared" si="14"/>
        <v>0</v>
      </c>
      <c r="Y142" s="977">
        <f t="shared" si="12"/>
        <v>4487.05</v>
      </c>
      <c r="Z142" s="977">
        <v>871.97</v>
      </c>
      <c r="AA142" s="1025">
        <f t="shared" si="13"/>
        <v>3615.08</v>
      </c>
      <c r="AB142" s="1025">
        <f t="shared" si="15"/>
        <v>4487.05</v>
      </c>
      <c r="AC142" s="549" t="s">
        <v>167</v>
      </c>
      <c r="AD142" s="975"/>
      <c r="AE142" s="976"/>
      <c r="AF142" s="975"/>
      <c r="AG142" s="1083"/>
      <c r="AH142" s="975"/>
      <c r="AI142" s="977"/>
      <c r="AJ142" s="976"/>
      <c r="AK142" s="975"/>
      <c r="AL142" s="975"/>
      <c r="AM142" s="976"/>
      <c r="AN142" s="975"/>
      <c r="AO142" s="976"/>
      <c r="AP142" s="975"/>
    </row>
    <row r="143" spans="1:42" ht="15" customHeight="1" x14ac:dyDescent="0.25">
      <c r="A143" s="975" t="s">
        <v>1223</v>
      </c>
      <c r="B143" s="975" t="s">
        <v>847</v>
      </c>
      <c r="C143" s="976">
        <v>445</v>
      </c>
      <c r="D143" s="975" t="s">
        <v>713</v>
      </c>
      <c r="E143" s="975" t="s">
        <v>734</v>
      </c>
      <c r="F143" s="977">
        <v>13972.06</v>
      </c>
      <c r="G143" s="977">
        <v>0</v>
      </c>
      <c r="H143" s="977">
        <v>0</v>
      </c>
      <c r="I143" s="977">
        <v>0</v>
      </c>
      <c r="J143" s="977">
        <v>0</v>
      </c>
      <c r="K143" s="977">
        <v>0</v>
      </c>
      <c r="L143" s="977">
        <v>0</v>
      </c>
      <c r="M143" s="977">
        <v>0</v>
      </c>
      <c r="N143" s="977">
        <v>0</v>
      </c>
      <c r="O143" s="977">
        <v>0</v>
      </c>
      <c r="P143" s="977">
        <v>0</v>
      </c>
      <c r="Q143" s="977">
        <v>0</v>
      </c>
      <c r="R143" s="977">
        <v>0</v>
      </c>
      <c r="S143" s="977">
        <v>0</v>
      </c>
      <c r="T143" s="977">
        <v>0</v>
      </c>
      <c r="U143" s="977">
        <v>0</v>
      </c>
      <c r="V143" s="977">
        <v>0</v>
      </c>
      <c r="W143" s="977">
        <v>0</v>
      </c>
      <c r="X143" s="977">
        <f t="shared" si="14"/>
        <v>0</v>
      </c>
      <c r="Y143" s="977">
        <f t="shared" si="12"/>
        <v>13972.06</v>
      </c>
      <c r="Z143" s="977">
        <v>2764.44</v>
      </c>
      <c r="AA143" s="1025">
        <f t="shared" si="13"/>
        <v>11207.619999999999</v>
      </c>
      <c r="AB143" s="1025">
        <f t="shared" si="15"/>
        <v>13972.06</v>
      </c>
      <c r="AC143" s="549" t="s">
        <v>167</v>
      </c>
      <c r="AD143" s="975"/>
      <c r="AE143" s="976"/>
      <c r="AF143" s="975"/>
      <c r="AG143" s="1083"/>
      <c r="AH143" s="975"/>
      <c r="AI143" s="977"/>
      <c r="AJ143" s="976"/>
      <c r="AK143" s="975"/>
      <c r="AL143" s="975"/>
      <c r="AM143" s="976"/>
      <c r="AN143" s="975"/>
      <c r="AO143" s="976"/>
      <c r="AP143" s="975"/>
    </row>
    <row r="144" spans="1:42" ht="15" customHeight="1" x14ac:dyDescent="0.25">
      <c r="A144" s="975" t="s">
        <v>1223</v>
      </c>
      <c r="B144" s="975" t="s">
        <v>847</v>
      </c>
      <c r="C144" s="976">
        <v>446</v>
      </c>
      <c r="D144" s="975" t="s">
        <v>714</v>
      </c>
      <c r="E144" s="975" t="s">
        <v>735</v>
      </c>
      <c r="F144" s="977">
        <v>2690.44</v>
      </c>
      <c r="G144" s="977">
        <v>0</v>
      </c>
      <c r="H144" s="977">
        <v>0</v>
      </c>
      <c r="I144" s="977">
        <v>0</v>
      </c>
      <c r="J144" s="977">
        <v>0</v>
      </c>
      <c r="K144" s="977">
        <v>0</v>
      </c>
      <c r="L144" s="977">
        <v>0</v>
      </c>
      <c r="M144" s="977">
        <v>0</v>
      </c>
      <c r="N144" s="977">
        <v>0</v>
      </c>
      <c r="O144" s="977">
        <v>0</v>
      </c>
      <c r="P144" s="977">
        <v>0</v>
      </c>
      <c r="Q144" s="977">
        <v>0</v>
      </c>
      <c r="R144" s="977">
        <v>0</v>
      </c>
      <c r="S144" s="977">
        <v>0</v>
      </c>
      <c r="T144" s="977">
        <v>0</v>
      </c>
      <c r="U144" s="977">
        <v>64.849999999999994</v>
      </c>
      <c r="V144" s="977">
        <v>95.15</v>
      </c>
      <c r="W144" s="977">
        <v>0</v>
      </c>
      <c r="X144" s="977">
        <f t="shared" si="14"/>
        <v>160</v>
      </c>
      <c r="Y144" s="977">
        <f t="shared" si="12"/>
        <v>2530.44</v>
      </c>
      <c r="Z144" s="977">
        <v>2530.44</v>
      </c>
      <c r="AA144" s="1025">
        <f t="shared" si="13"/>
        <v>0</v>
      </c>
      <c r="AB144" s="1025">
        <f t="shared" si="15"/>
        <v>2530.44</v>
      </c>
      <c r="AC144" s="549" t="s">
        <v>167</v>
      </c>
      <c r="AD144" s="975"/>
      <c r="AE144" s="976"/>
      <c r="AF144" s="975"/>
      <c r="AG144" s="1083"/>
      <c r="AH144" s="975"/>
      <c r="AI144" s="977"/>
      <c r="AJ144" s="976"/>
      <c r="AK144" s="975"/>
      <c r="AL144" s="975"/>
      <c r="AM144" s="976"/>
      <c r="AN144" s="975"/>
      <c r="AO144" s="976"/>
      <c r="AP144" s="975"/>
    </row>
    <row r="145" spans="1:42" ht="15" customHeight="1" x14ac:dyDescent="0.25">
      <c r="A145" s="975" t="s">
        <v>1223</v>
      </c>
      <c r="B145" s="975" t="s">
        <v>847</v>
      </c>
      <c r="C145" s="976">
        <v>447</v>
      </c>
      <c r="D145" s="975" t="s">
        <v>715</v>
      </c>
      <c r="E145" s="975" t="s">
        <v>736</v>
      </c>
      <c r="F145" s="977">
        <v>14159.01</v>
      </c>
      <c r="G145" s="977">
        <v>0</v>
      </c>
      <c r="H145" s="977">
        <v>0</v>
      </c>
      <c r="I145" s="977">
        <v>0</v>
      </c>
      <c r="J145" s="977">
        <v>0</v>
      </c>
      <c r="K145" s="977">
        <v>0</v>
      </c>
      <c r="L145" s="977">
        <v>0</v>
      </c>
      <c r="M145" s="977">
        <v>0</v>
      </c>
      <c r="N145" s="977">
        <v>0</v>
      </c>
      <c r="O145" s="977">
        <v>0</v>
      </c>
      <c r="P145" s="977">
        <v>0</v>
      </c>
      <c r="Q145" s="977">
        <v>0</v>
      </c>
      <c r="R145" s="977">
        <v>0</v>
      </c>
      <c r="S145" s="977">
        <v>0</v>
      </c>
      <c r="T145" s="977">
        <v>0</v>
      </c>
      <c r="U145" s="977">
        <v>0</v>
      </c>
      <c r="V145" s="977">
        <v>0</v>
      </c>
      <c r="W145" s="977">
        <v>0</v>
      </c>
      <c r="X145" s="977">
        <f t="shared" si="14"/>
        <v>0</v>
      </c>
      <c r="Y145" s="977">
        <f t="shared" si="12"/>
        <v>14159.01</v>
      </c>
      <c r="Z145" s="977">
        <v>2951.39</v>
      </c>
      <c r="AA145" s="1025">
        <f t="shared" si="13"/>
        <v>11207.62</v>
      </c>
      <c r="AB145" s="1025">
        <f t="shared" si="15"/>
        <v>14159.01</v>
      </c>
      <c r="AC145" s="549" t="s">
        <v>167</v>
      </c>
      <c r="AD145" s="975"/>
      <c r="AE145" s="976"/>
      <c r="AF145" s="975"/>
      <c r="AG145" s="1083"/>
      <c r="AH145" s="975"/>
      <c r="AI145" s="977"/>
      <c r="AJ145" s="976"/>
      <c r="AK145" s="975"/>
      <c r="AL145" s="975"/>
      <c r="AM145" s="976"/>
      <c r="AN145" s="975"/>
      <c r="AO145" s="976"/>
      <c r="AP145" s="975"/>
    </row>
    <row r="146" spans="1:42" ht="15" customHeight="1" x14ac:dyDescent="0.25">
      <c r="A146" s="975" t="s">
        <v>1223</v>
      </c>
      <c r="B146" s="975" t="s">
        <v>847</v>
      </c>
      <c r="C146" s="976">
        <v>448</v>
      </c>
      <c r="D146" s="975" t="s">
        <v>716</v>
      </c>
      <c r="E146" s="975" t="s">
        <v>737</v>
      </c>
      <c r="F146" s="977">
        <v>22357.43</v>
      </c>
      <c r="G146" s="977">
        <v>0</v>
      </c>
      <c r="H146" s="977">
        <v>0</v>
      </c>
      <c r="I146" s="977">
        <v>0</v>
      </c>
      <c r="J146" s="977">
        <v>0</v>
      </c>
      <c r="K146" s="977">
        <v>0</v>
      </c>
      <c r="L146" s="977">
        <v>0</v>
      </c>
      <c r="M146" s="977">
        <v>0</v>
      </c>
      <c r="N146" s="977">
        <v>0</v>
      </c>
      <c r="O146" s="977">
        <v>0</v>
      </c>
      <c r="P146" s="977">
        <v>0</v>
      </c>
      <c r="Q146" s="977">
        <v>0</v>
      </c>
      <c r="R146" s="977">
        <v>0</v>
      </c>
      <c r="S146" s="977">
        <v>90.56</v>
      </c>
      <c r="T146" s="977">
        <v>1847</v>
      </c>
      <c r="U146" s="977">
        <v>0</v>
      </c>
      <c r="V146" s="977">
        <v>0</v>
      </c>
      <c r="W146" s="977">
        <v>0</v>
      </c>
      <c r="X146" s="977">
        <f t="shared" si="14"/>
        <v>1937.56</v>
      </c>
      <c r="Y146" s="977">
        <f t="shared" si="12"/>
        <v>20419.87</v>
      </c>
      <c r="Z146" s="977">
        <v>3780.22</v>
      </c>
      <c r="AA146" s="1025">
        <f t="shared" si="13"/>
        <v>16639.649999999998</v>
      </c>
      <c r="AB146" s="1025">
        <f t="shared" si="15"/>
        <v>20419.87</v>
      </c>
      <c r="AC146" s="549" t="s">
        <v>167</v>
      </c>
      <c r="AD146" s="975"/>
      <c r="AE146" s="976"/>
      <c r="AF146" s="975"/>
      <c r="AG146" s="1083"/>
      <c r="AH146" s="975"/>
      <c r="AI146" s="977"/>
      <c r="AJ146" s="976"/>
      <c r="AK146" s="975"/>
      <c r="AL146" s="975"/>
      <c r="AM146" s="976"/>
      <c r="AN146" s="975"/>
      <c r="AO146" s="976"/>
      <c r="AP146" s="975"/>
    </row>
    <row r="147" spans="1:42" ht="15" customHeight="1" x14ac:dyDescent="0.25">
      <c r="A147" s="975" t="s">
        <v>1223</v>
      </c>
      <c r="B147" s="975" t="s">
        <v>847</v>
      </c>
      <c r="C147" s="976">
        <v>450</v>
      </c>
      <c r="D147" s="975" t="s">
        <v>717</v>
      </c>
      <c r="E147" s="975" t="s">
        <v>738</v>
      </c>
      <c r="F147" s="977">
        <v>14476.34</v>
      </c>
      <c r="G147" s="977">
        <v>0</v>
      </c>
      <c r="H147" s="977">
        <v>0</v>
      </c>
      <c r="I147" s="977">
        <v>0</v>
      </c>
      <c r="J147" s="977">
        <v>0</v>
      </c>
      <c r="K147" s="977">
        <v>0</v>
      </c>
      <c r="L147" s="977">
        <v>529.82000000000005</v>
      </c>
      <c r="M147" s="977">
        <v>0</v>
      </c>
      <c r="N147" s="977">
        <v>0</v>
      </c>
      <c r="O147" s="977">
        <v>0</v>
      </c>
      <c r="P147" s="977">
        <v>0</v>
      </c>
      <c r="Q147" s="977">
        <v>0</v>
      </c>
      <c r="R147" s="977">
        <v>0</v>
      </c>
      <c r="S147" s="977">
        <v>0</v>
      </c>
      <c r="T147" s="977">
        <v>0</v>
      </c>
      <c r="U147" s="977">
        <v>0</v>
      </c>
      <c r="V147" s="977">
        <v>0</v>
      </c>
      <c r="W147" s="977">
        <v>0</v>
      </c>
      <c r="X147" s="977">
        <f t="shared" si="14"/>
        <v>529.82000000000005</v>
      </c>
      <c r="Y147" s="977">
        <f t="shared" si="12"/>
        <v>13946.52</v>
      </c>
      <c r="Z147" s="977">
        <v>2738.9</v>
      </c>
      <c r="AA147" s="1025">
        <f t="shared" si="13"/>
        <v>11207.62</v>
      </c>
      <c r="AB147" s="1025">
        <f t="shared" si="15"/>
        <v>13946.52</v>
      </c>
      <c r="AC147" s="549" t="s">
        <v>167</v>
      </c>
      <c r="AD147" s="975"/>
      <c r="AE147" s="976"/>
      <c r="AF147" s="975"/>
      <c r="AG147" s="1083"/>
      <c r="AH147" s="975"/>
      <c r="AI147" s="977"/>
      <c r="AJ147" s="976"/>
      <c r="AK147" s="975"/>
      <c r="AL147" s="975"/>
      <c r="AM147" s="976"/>
      <c r="AN147" s="975"/>
      <c r="AO147" s="976"/>
      <c r="AP147" s="975"/>
    </row>
    <row r="148" spans="1:42" ht="15" customHeight="1" x14ac:dyDescent="0.25">
      <c r="A148" s="975" t="s">
        <v>1223</v>
      </c>
      <c r="B148" s="975" t="s">
        <v>847</v>
      </c>
      <c r="C148" s="976">
        <v>451</v>
      </c>
      <c r="D148" s="975" t="s">
        <v>718</v>
      </c>
      <c r="E148" s="975" t="s">
        <v>739</v>
      </c>
      <c r="F148" s="977">
        <v>20176.810000000001</v>
      </c>
      <c r="G148" s="977">
        <v>0</v>
      </c>
      <c r="H148" s="977">
        <v>0</v>
      </c>
      <c r="I148" s="977">
        <v>0</v>
      </c>
      <c r="J148" s="977">
        <v>0</v>
      </c>
      <c r="K148" s="977">
        <v>0</v>
      </c>
      <c r="L148" s="977">
        <v>0</v>
      </c>
      <c r="M148" s="977">
        <v>0</v>
      </c>
      <c r="N148" s="977">
        <v>0</v>
      </c>
      <c r="O148" s="977">
        <v>0</v>
      </c>
      <c r="P148" s="977">
        <v>4554</v>
      </c>
      <c r="Q148" s="977">
        <v>0</v>
      </c>
      <c r="R148" s="977">
        <v>0</v>
      </c>
      <c r="S148" s="977">
        <v>270.24</v>
      </c>
      <c r="T148" s="977">
        <v>1114.92</v>
      </c>
      <c r="U148" s="977">
        <v>0</v>
      </c>
      <c r="V148" s="977">
        <v>0</v>
      </c>
      <c r="W148" s="977">
        <v>0</v>
      </c>
      <c r="X148" s="977">
        <f t="shared" si="14"/>
        <v>5939.16</v>
      </c>
      <c r="Y148" s="977">
        <f t="shared" si="12"/>
        <v>14237.650000000001</v>
      </c>
      <c r="Z148" s="977">
        <v>3030.03</v>
      </c>
      <c r="AA148" s="1025">
        <f t="shared" si="13"/>
        <v>11207.62</v>
      </c>
      <c r="AB148" s="1025">
        <f t="shared" si="15"/>
        <v>14237.650000000001</v>
      </c>
      <c r="AC148" s="549" t="s">
        <v>167</v>
      </c>
      <c r="AD148" s="975"/>
      <c r="AE148" s="976"/>
      <c r="AF148" s="975"/>
      <c r="AG148" s="1083"/>
      <c r="AH148" s="975"/>
      <c r="AI148" s="977"/>
      <c r="AJ148" s="976"/>
      <c r="AK148" s="975"/>
      <c r="AL148" s="975"/>
      <c r="AM148" s="976"/>
      <c r="AN148" s="975"/>
      <c r="AO148" s="976"/>
      <c r="AP148" s="975"/>
    </row>
    <row r="149" spans="1:42" ht="15" customHeight="1" x14ac:dyDescent="0.25">
      <c r="A149" s="975" t="s">
        <v>1223</v>
      </c>
      <c r="B149" s="975" t="s">
        <v>847</v>
      </c>
      <c r="C149" s="976">
        <v>452</v>
      </c>
      <c r="D149" s="975" t="s">
        <v>719</v>
      </c>
      <c r="E149" s="975" t="s">
        <v>740</v>
      </c>
      <c r="F149" s="977">
        <v>21352.91</v>
      </c>
      <c r="G149" s="977">
        <v>0</v>
      </c>
      <c r="H149" s="977">
        <v>0</v>
      </c>
      <c r="I149" s="977">
        <v>0</v>
      </c>
      <c r="J149" s="977">
        <v>0</v>
      </c>
      <c r="K149" s="977">
        <v>0</v>
      </c>
      <c r="L149" s="977">
        <v>0</v>
      </c>
      <c r="M149" s="977">
        <v>0</v>
      </c>
      <c r="N149" s="977">
        <v>0</v>
      </c>
      <c r="O149" s="977">
        <v>0</v>
      </c>
      <c r="P149" s="977">
        <v>0</v>
      </c>
      <c r="Q149" s="977">
        <v>0</v>
      </c>
      <c r="R149" s="977">
        <v>0</v>
      </c>
      <c r="S149" s="977">
        <v>0</v>
      </c>
      <c r="T149" s="977">
        <v>0</v>
      </c>
      <c r="U149" s="977">
        <v>0</v>
      </c>
      <c r="V149" s="977">
        <v>0</v>
      </c>
      <c r="W149" s="977">
        <v>0</v>
      </c>
      <c r="X149" s="977">
        <f t="shared" si="14"/>
        <v>0</v>
      </c>
      <c r="Y149" s="977">
        <f t="shared" si="12"/>
        <v>21352.91</v>
      </c>
      <c r="Z149" s="977">
        <v>2673.55</v>
      </c>
      <c r="AA149" s="1025">
        <f t="shared" si="13"/>
        <v>18679.36</v>
      </c>
      <c r="AB149" s="1025">
        <f t="shared" si="15"/>
        <v>21352.91</v>
      </c>
      <c r="AC149" s="549" t="s">
        <v>167</v>
      </c>
      <c r="AD149" s="975"/>
      <c r="AE149" s="976"/>
      <c r="AF149" s="975"/>
      <c r="AG149" s="1083"/>
      <c r="AH149" s="975"/>
      <c r="AI149" s="977"/>
      <c r="AJ149" s="976"/>
      <c r="AK149" s="975"/>
      <c r="AL149" s="975"/>
      <c r="AM149" s="976"/>
      <c r="AN149" s="975"/>
      <c r="AO149" s="976"/>
      <c r="AP149" s="975"/>
    </row>
    <row r="150" spans="1:42" ht="15" customHeight="1" x14ac:dyDescent="0.25">
      <c r="A150" s="975" t="s">
        <v>1223</v>
      </c>
      <c r="B150" s="975" t="s">
        <v>847</v>
      </c>
      <c r="C150" s="976">
        <v>453</v>
      </c>
      <c r="D150" s="975" t="s">
        <v>720</v>
      </c>
      <c r="E150" s="975" t="s">
        <v>741</v>
      </c>
      <c r="F150" s="977">
        <v>1728.63</v>
      </c>
      <c r="G150" s="977">
        <v>0</v>
      </c>
      <c r="H150" s="977">
        <v>0</v>
      </c>
      <c r="I150" s="977">
        <v>0</v>
      </c>
      <c r="J150" s="977">
        <v>0</v>
      </c>
      <c r="K150" s="977">
        <v>0</v>
      </c>
      <c r="L150" s="977">
        <v>0</v>
      </c>
      <c r="M150" s="977">
        <v>0</v>
      </c>
      <c r="N150" s="977">
        <v>0</v>
      </c>
      <c r="O150" s="977">
        <v>0</v>
      </c>
      <c r="P150" s="977">
        <v>0</v>
      </c>
      <c r="Q150" s="977">
        <v>0</v>
      </c>
      <c r="R150" s="977">
        <v>0</v>
      </c>
      <c r="S150" s="977">
        <v>0</v>
      </c>
      <c r="T150" s="977">
        <v>0</v>
      </c>
      <c r="U150" s="977">
        <v>55.57</v>
      </c>
      <c r="V150" s="977">
        <v>62.98</v>
      </c>
      <c r="W150" s="977">
        <v>0</v>
      </c>
      <c r="X150" s="977">
        <f t="shared" si="14"/>
        <v>118.55</v>
      </c>
      <c r="Y150" s="977">
        <f t="shared" si="12"/>
        <v>1610.0800000000002</v>
      </c>
      <c r="Z150" s="977">
        <v>1610.08</v>
      </c>
      <c r="AA150" s="1025">
        <f t="shared" si="13"/>
        <v>0</v>
      </c>
      <c r="AB150" s="1025">
        <f t="shared" si="15"/>
        <v>1610.0800000000002</v>
      </c>
      <c r="AC150" s="549" t="s">
        <v>167</v>
      </c>
      <c r="AD150" s="975"/>
      <c r="AE150" s="976"/>
      <c r="AF150" s="975"/>
      <c r="AG150" s="1083"/>
      <c r="AH150" s="975"/>
      <c r="AI150" s="977"/>
      <c r="AJ150" s="976"/>
      <c r="AK150" s="975"/>
      <c r="AL150" s="975"/>
      <c r="AM150" s="976"/>
      <c r="AN150" s="975"/>
      <c r="AO150" s="976"/>
      <c r="AP150" s="975"/>
    </row>
    <row r="151" spans="1:42" ht="15" customHeight="1" x14ac:dyDescent="0.25">
      <c r="A151" s="975" t="s">
        <v>1223</v>
      </c>
      <c r="B151" s="975" t="s">
        <v>847</v>
      </c>
      <c r="C151" s="976">
        <v>454</v>
      </c>
      <c r="D151" s="975" t="s">
        <v>721</v>
      </c>
      <c r="E151" s="975" t="s">
        <v>742</v>
      </c>
      <c r="F151" s="977">
        <v>2334.63</v>
      </c>
      <c r="G151" s="977">
        <v>0</v>
      </c>
      <c r="H151" s="977">
        <v>0</v>
      </c>
      <c r="I151" s="977">
        <v>0</v>
      </c>
      <c r="J151" s="977">
        <v>0</v>
      </c>
      <c r="K151" s="977">
        <v>0</v>
      </c>
      <c r="L151" s="977">
        <v>0</v>
      </c>
      <c r="M151" s="977">
        <v>0</v>
      </c>
      <c r="N151" s="977">
        <v>0</v>
      </c>
      <c r="O151" s="977">
        <v>0</v>
      </c>
      <c r="P151" s="977">
        <v>0</v>
      </c>
      <c r="Q151" s="977">
        <v>0</v>
      </c>
      <c r="R151" s="977">
        <v>0</v>
      </c>
      <c r="S151" s="977">
        <v>0</v>
      </c>
      <c r="T151" s="977">
        <v>0</v>
      </c>
      <c r="U151" s="977">
        <v>34.119999999999997</v>
      </c>
      <c r="V151" s="977">
        <v>84.42</v>
      </c>
      <c r="W151" s="977">
        <v>0</v>
      </c>
      <c r="X151" s="977">
        <f t="shared" si="14"/>
        <v>118.53999999999999</v>
      </c>
      <c r="Y151" s="977">
        <f t="shared" si="12"/>
        <v>2216.09</v>
      </c>
      <c r="Z151" s="977">
        <v>2216.09</v>
      </c>
      <c r="AA151" s="1025">
        <f t="shared" si="13"/>
        <v>0</v>
      </c>
      <c r="AB151" s="1025">
        <f t="shared" si="15"/>
        <v>2216.09</v>
      </c>
      <c r="AC151" s="549" t="s">
        <v>167</v>
      </c>
      <c r="AD151" s="975"/>
      <c r="AE151" s="976"/>
      <c r="AF151" s="975"/>
      <c r="AG151" s="1083"/>
      <c r="AH151" s="975"/>
      <c r="AI151" s="977"/>
      <c r="AJ151" s="976"/>
      <c r="AK151" s="975"/>
      <c r="AL151" s="975"/>
      <c r="AM151" s="976"/>
      <c r="AN151" s="975"/>
      <c r="AO151" s="976"/>
      <c r="AP151" s="975"/>
    </row>
    <row r="152" spans="1:42" ht="15" customHeight="1" x14ac:dyDescent="0.25">
      <c r="A152" s="975" t="s">
        <v>1223</v>
      </c>
      <c r="B152" s="975" t="s">
        <v>847</v>
      </c>
      <c r="C152" s="976">
        <v>455</v>
      </c>
      <c r="D152" s="975" t="s">
        <v>722</v>
      </c>
      <c r="E152" s="975" t="s">
        <v>743</v>
      </c>
      <c r="F152" s="977">
        <v>14587.49</v>
      </c>
      <c r="G152" s="977">
        <v>0</v>
      </c>
      <c r="H152" s="977">
        <v>0</v>
      </c>
      <c r="I152" s="977">
        <v>0</v>
      </c>
      <c r="J152" s="977">
        <v>0</v>
      </c>
      <c r="K152" s="977">
        <v>0</v>
      </c>
      <c r="L152" s="977">
        <v>0</v>
      </c>
      <c r="M152" s="977">
        <v>0</v>
      </c>
      <c r="N152" s="977">
        <v>0</v>
      </c>
      <c r="O152" s="977">
        <v>0</v>
      </c>
      <c r="P152" s="977">
        <v>0</v>
      </c>
      <c r="Q152" s="977">
        <v>0</v>
      </c>
      <c r="R152" s="977">
        <v>0</v>
      </c>
      <c r="S152" s="977">
        <v>132</v>
      </c>
      <c r="T152" s="977">
        <v>544.61</v>
      </c>
      <c r="U152" s="977">
        <v>0</v>
      </c>
      <c r="V152" s="977">
        <v>0</v>
      </c>
      <c r="W152" s="977">
        <v>0</v>
      </c>
      <c r="X152" s="977">
        <f t="shared" si="14"/>
        <v>676.61</v>
      </c>
      <c r="Y152" s="977">
        <f t="shared" si="12"/>
        <v>13910.88</v>
      </c>
      <c r="Z152" s="977">
        <v>2703.26</v>
      </c>
      <c r="AA152" s="1025">
        <f t="shared" si="13"/>
        <v>11207.619999999999</v>
      </c>
      <c r="AB152" s="1025">
        <f t="shared" si="15"/>
        <v>13910.88</v>
      </c>
      <c r="AC152" s="549" t="s">
        <v>167</v>
      </c>
      <c r="AD152" s="975"/>
      <c r="AE152" s="976"/>
      <c r="AF152" s="975"/>
      <c r="AG152" s="1083"/>
      <c r="AH152" s="975"/>
      <c r="AI152" s="977"/>
      <c r="AJ152" s="976"/>
      <c r="AK152" s="975"/>
      <c r="AL152" s="975"/>
      <c r="AM152" s="976"/>
      <c r="AN152" s="975"/>
      <c r="AO152" s="976"/>
      <c r="AP152" s="975"/>
    </row>
    <row r="153" spans="1:42" ht="15" customHeight="1" x14ac:dyDescent="0.25">
      <c r="A153" s="975" t="s">
        <v>1223</v>
      </c>
      <c r="B153" s="975" t="s">
        <v>847</v>
      </c>
      <c r="C153" s="976">
        <v>456</v>
      </c>
      <c r="D153" s="975" t="s">
        <v>723</v>
      </c>
      <c r="E153" s="975" t="s">
        <v>744</v>
      </c>
      <c r="F153" s="977">
        <v>14910.22</v>
      </c>
      <c r="G153" s="977">
        <v>0</v>
      </c>
      <c r="H153" s="977">
        <v>0</v>
      </c>
      <c r="I153" s="977">
        <v>0</v>
      </c>
      <c r="J153" s="977">
        <v>0</v>
      </c>
      <c r="K153" s="977">
        <v>0</v>
      </c>
      <c r="L153" s="977">
        <v>0</v>
      </c>
      <c r="M153" s="977">
        <v>0</v>
      </c>
      <c r="N153" s="977">
        <v>0</v>
      </c>
      <c r="O153" s="977">
        <v>0</v>
      </c>
      <c r="P153" s="977">
        <v>0</v>
      </c>
      <c r="Q153" s="977">
        <v>0</v>
      </c>
      <c r="R153" s="977">
        <v>0</v>
      </c>
      <c r="S153" s="977">
        <v>0</v>
      </c>
      <c r="T153" s="977">
        <v>889.78</v>
      </c>
      <c r="U153" s="977">
        <v>0</v>
      </c>
      <c r="V153" s="977">
        <v>0</v>
      </c>
      <c r="W153" s="977">
        <v>0</v>
      </c>
      <c r="X153" s="977">
        <f t="shared" si="14"/>
        <v>889.78</v>
      </c>
      <c r="Y153" s="977">
        <f t="shared" si="12"/>
        <v>14020.439999999999</v>
      </c>
      <c r="Z153" s="977">
        <v>2812.82</v>
      </c>
      <c r="AA153" s="1025">
        <f t="shared" si="13"/>
        <v>11207.619999999999</v>
      </c>
      <c r="AB153" s="1025">
        <f t="shared" si="15"/>
        <v>14020.439999999999</v>
      </c>
      <c r="AC153" s="549" t="s">
        <v>167</v>
      </c>
      <c r="AD153" s="975"/>
      <c r="AE153" s="976"/>
      <c r="AF153" s="975"/>
      <c r="AG153" s="1083"/>
      <c r="AH153" s="975"/>
      <c r="AI153" s="977"/>
      <c r="AJ153" s="976"/>
      <c r="AK153" s="975"/>
      <c r="AL153" s="975"/>
      <c r="AM153" s="976"/>
      <c r="AN153" s="975"/>
      <c r="AO153" s="976"/>
      <c r="AP153" s="975"/>
    </row>
    <row r="154" spans="1:42" ht="15" customHeight="1" x14ac:dyDescent="0.25">
      <c r="A154" s="975" t="s">
        <v>1223</v>
      </c>
      <c r="B154" s="975" t="s">
        <v>847</v>
      </c>
      <c r="C154" s="976">
        <v>457</v>
      </c>
      <c r="D154" s="975" t="s">
        <v>724</v>
      </c>
      <c r="E154" s="975" t="s">
        <v>745</v>
      </c>
      <c r="F154" s="977">
        <v>17799.330000000002</v>
      </c>
      <c r="G154" s="977">
        <v>0</v>
      </c>
      <c r="H154" s="977">
        <v>0</v>
      </c>
      <c r="I154" s="977">
        <v>0</v>
      </c>
      <c r="J154" s="977">
        <v>0</v>
      </c>
      <c r="K154" s="977">
        <v>0</v>
      </c>
      <c r="L154" s="977">
        <v>3284.25</v>
      </c>
      <c r="M154" s="977">
        <v>0</v>
      </c>
      <c r="N154" s="977">
        <v>0</v>
      </c>
      <c r="O154" s="977">
        <v>0</v>
      </c>
      <c r="P154" s="977">
        <v>0</v>
      </c>
      <c r="Q154" s="977">
        <v>0</v>
      </c>
      <c r="R154" s="977">
        <v>0</v>
      </c>
      <c r="S154" s="977">
        <v>277.44</v>
      </c>
      <c r="T154" s="977">
        <v>0</v>
      </c>
      <c r="U154" s="977">
        <v>0</v>
      </c>
      <c r="V154" s="977">
        <v>0</v>
      </c>
      <c r="W154" s="977">
        <v>0</v>
      </c>
      <c r="X154" s="977">
        <f t="shared" si="14"/>
        <v>3561.69</v>
      </c>
      <c r="Y154" s="977">
        <f t="shared" si="12"/>
        <v>14237.640000000001</v>
      </c>
      <c r="Z154" s="977">
        <v>3030.02</v>
      </c>
      <c r="AA154" s="1025">
        <f t="shared" si="13"/>
        <v>11207.62</v>
      </c>
      <c r="AB154" s="1025">
        <f t="shared" si="15"/>
        <v>14237.640000000001</v>
      </c>
      <c r="AC154" s="549" t="s">
        <v>167</v>
      </c>
      <c r="AD154" s="975"/>
      <c r="AE154" s="976"/>
      <c r="AF154" s="975"/>
      <c r="AG154" s="1083"/>
      <c r="AH154" s="975"/>
      <c r="AI154" s="977"/>
      <c r="AJ154" s="976"/>
      <c r="AK154" s="975"/>
      <c r="AL154" s="975"/>
      <c r="AM154" s="976"/>
      <c r="AN154" s="975"/>
      <c r="AO154" s="976"/>
      <c r="AP154" s="975"/>
    </row>
    <row r="155" spans="1:42" ht="15" customHeight="1" x14ac:dyDescent="0.25">
      <c r="A155" s="975" t="s">
        <v>1223</v>
      </c>
      <c r="B155" s="975" t="s">
        <v>847</v>
      </c>
      <c r="C155" s="976">
        <v>461</v>
      </c>
      <c r="D155" s="975" t="s">
        <v>754</v>
      </c>
      <c r="E155" s="975" t="s">
        <v>767</v>
      </c>
      <c r="F155" s="977">
        <v>15708.83</v>
      </c>
      <c r="G155" s="977">
        <v>0</v>
      </c>
      <c r="H155" s="977">
        <v>0</v>
      </c>
      <c r="I155" s="977">
        <v>0</v>
      </c>
      <c r="J155" s="977">
        <v>0</v>
      </c>
      <c r="K155" s="977">
        <v>0</v>
      </c>
      <c r="L155" s="977">
        <v>1255.9000000000001</v>
      </c>
      <c r="M155" s="977">
        <v>0</v>
      </c>
      <c r="N155" s="977">
        <v>0</v>
      </c>
      <c r="O155" s="977">
        <v>0</v>
      </c>
      <c r="P155" s="977">
        <v>0</v>
      </c>
      <c r="Q155" s="977">
        <v>0</v>
      </c>
      <c r="R155" s="977">
        <v>0</v>
      </c>
      <c r="S155" s="977">
        <v>215.28</v>
      </c>
      <c r="T155" s="977">
        <v>0</v>
      </c>
      <c r="U155" s="977">
        <v>0</v>
      </c>
      <c r="V155" s="977">
        <v>0</v>
      </c>
      <c r="W155" s="977">
        <v>0</v>
      </c>
      <c r="X155" s="977">
        <f t="shared" si="14"/>
        <v>1471.18</v>
      </c>
      <c r="Y155" s="977">
        <f t="shared" si="12"/>
        <v>14237.65</v>
      </c>
      <c r="Z155" s="977">
        <v>3030.03</v>
      </c>
      <c r="AA155" s="1025">
        <f t="shared" si="13"/>
        <v>11207.619999999999</v>
      </c>
      <c r="AB155" s="1025">
        <f t="shared" si="15"/>
        <v>14237.65</v>
      </c>
      <c r="AC155" s="549" t="s">
        <v>167</v>
      </c>
      <c r="AD155" s="975"/>
      <c r="AE155" s="976"/>
      <c r="AF155" s="975"/>
      <c r="AG155" s="1083"/>
      <c r="AH155" s="975"/>
      <c r="AI155" s="977"/>
      <c r="AJ155" s="976"/>
      <c r="AK155" s="975"/>
      <c r="AL155" s="975"/>
      <c r="AM155" s="976"/>
      <c r="AN155" s="975"/>
      <c r="AO155" s="976"/>
      <c r="AP155" s="975"/>
    </row>
    <row r="156" spans="1:42" ht="15" customHeight="1" x14ac:dyDescent="0.25">
      <c r="A156" s="975" t="s">
        <v>1223</v>
      </c>
      <c r="B156" s="975" t="s">
        <v>847</v>
      </c>
      <c r="C156" s="976">
        <v>462</v>
      </c>
      <c r="D156" s="975" t="s">
        <v>753</v>
      </c>
      <c r="E156" s="975" t="s">
        <v>766</v>
      </c>
      <c r="F156" s="977">
        <v>1929.48</v>
      </c>
      <c r="G156" s="977">
        <v>0</v>
      </c>
      <c r="H156" s="977">
        <v>0</v>
      </c>
      <c r="I156" s="977">
        <v>0</v>
      </c>
      <c r="J156" s="977">
        <v>0</v>
      </c>
      <c r="K156" s="977">
        <v>0</v>
      </c>
      <c r="L156" s="977">
        <v>0</v>
      </c>
      <c r="M156" s="977">
        <v>0</v>
      </c>
      <c r="N156" s="977">
        <v>0</v>
      </c>
      <c r="O156" s="977">
        <v>0</v>
      </c>
      <c r="P156" s="977">
        <v>0</v>
      </c>
      <c r="Q156" s="977">
        <v>0</v>
      </c>
      <c r="R156" s="977">
        <v>0</v>
      </c>
      <c r="S156" s="977">
        <v>0</v>
      </c>
      <c r="T156" s="977">
        <v>0</v>
      </c>
      <c r="U156" s="977">
        <v>102.42</v>
      </c>
      <c r="V156" s="977">
        <v>79.180000000000007</v>
      </c>
      <c r="W156" s="977">
        <v>0</v>
      </c>
      <c r="X156" s="977">
        <f t="shared" si="14"/>
        <v>181.60000000000002</v>
      </c>
      <c r="Y156" s="977">
        <f t="shared" si="12"/>
        <v>1747.88</v>
      </c>
      <c r="Z156" s="977">
        <v>1747.88</v>
      </c>
      <c r="AA156" s="1025">
        <f t="shared" si="13"/>
        <v>0</v>
      </c>
      <c r="AB156" s="1025">
        <f t="shared" si="15"/>
        <v>1747.88</v>
      </c>
      <c r="AC156" s="549" t="s">
        <v>167</v>
      </c>
      <c r="AD156" s="975"/>
      <c r="AE156" s="976"/>
      <c r="AF156" s="975"/>
      <c r="AG156" s="1083"/>
      <c r="AH156" s="975"/>
      <c r="AI156" s="977"/>
      <c r="AJ156" s="976"/>
      <c r="AK156" s="975"/>
      <c r="AL156" s="975"/>
      <c r="AM156" s="976"/>
      <c r="AN156" s="975"/>
      <c r="AO156" s="976"/>
      <c r="AP156" s="975"/>
    </row>
    <row r="157" spans="1:42" ht="15" customHeight="1" x14ac:dyDescent="0.25">
      <c r="A157" s="975" t="s">
        <v>1223</v>
      </c>
      <c r="B157" s="975" t="s">
        <v>847</v>
      </c>
      <c r="C157" s="976">
        <v>463</v>
      </c>
      <c r="D157" s="975" t="s">
        <v>752</v>
      </c>
      <c r="E157" s="975" t="s">
        <v>765</v>
      </c>
      <c r="F157" s="977">
        <v>28592.66</v>
      </c>
      <c r="G157" s="977">
        <v>0</v>
      </c>
      <c r="H157" s="977">
        <v>0</v>
      </c>
      <c r="I157" s="977">
        <v>0</v>
      </c>
      <c r="J157" s="977">
        <v>0</v>
      </c>
      <c r="K157" s="977">
        <v>0</v>
      </c>
      <c r="L157" s="977">
        <v>0</v>
      </c>
      <c r="M157" s="977">
        <v>0</v>
      </c>
      <c r="N157" s="977">
        <v>0</v>
      </c>
      <c r="O157" s="977">
        <v>0</v>
      </c>
      <c r="P157" s="977">
        <v>0</v>
      </c>
      <c r="Q157" s="977">
        <v>0</v>
      </c>
      <c r="R157" s="977">
        <v>0</v>
      </c>
      <c r="S157" s="977">
        <v>0</v>
      </c>
      <c r="T157" s="977">
        <v>0</v>
      </c>
      <c r="U157" s="977">
        <v>0</v>
      </c>
      <c r="V157" s="977">
        <v>0</v>
      </c>
      <c r="W157" s="977">
        <v>0</v>
      </c>
      <c r="X157" s="977">
        <f t="shared" si="14"/>
        <v>0</v>
      </c>
      <c r="Y157" s="977">
        <f t="shared" si="12"/>
        <v>28592.66</v>
      </c>
      <c r="Z157" s="977">
        <v>6085.05</v>
      </c>
      <c r="AA157" s="1025">
        <f t="shared" si="13"/>
        <v>22507.61</v>
      </c>
      <c r="AB157" s="1025">
        <f t="shared" si="15"/>
        <v>28592.66</v>
      </c>
      <c r="AC157" s="549" t="s">
        <v>167</v>
      </c>
      <c r="AD157" s="975"/>
      <c r="AE157" s="976"/>
      <c r="AF157" s="975"/>
      <c r="AG157" s="1083"/>
      <c r="AH157" s="975"/>
      <c r="AI157" s="977"/>
      <c r="AJ157" s="976"/>
      <c r="AK157" s="975"/>
      <c r="AL157" s="975"/>
      <c r="AM157" s="976"/>
      <c r="AN157" s="975"/>
      <c r="AO157" s="976"/>
      <c r="AP157" s="975"/>
    </row>
    <row r="158" spans="1:42" ht="15" customHeight="1" x14ac:dyDescent="0.25">
      <c r="A158" s="975" t="s">
        <v>1223</v>
      </c>
      <c r="B158" s="975" t="s">
        <v>847</v>
      </c>
      <c r="C158" s="976">
        <v>465</v>
      </c>
      <c r="D158" s="975" t="s">
        <v>750</v>
      </c>
      <c r="E158" s="975" t="s">
        <v>763</v>
      </c>
      <c r="F158" s="977">
        <v>16433.560000000001</v>
      </c>
      <c r="G158" s="977">
        <v>0</v>
      </c>
      <c r="H158" s="977">
        <v>0</v>
      </c>
      <c r="I158" s="977">
        <v>0</v>
      </c>
      <c r="J158" s="977">
        <v>0</v>
      </c>
      <c r="K158" s="977">
        <v>0</v>
      </c>
      <c r="L158" s="977">
        <v>2102.84</v>
      </c>
      <c r="M158" s="977">
        <v>0</v>
      </c>
      <c r="N158" s="977">
        <v>0</v>
      </c>
      <c r="O158" s="977">
        <v>0</v>
      </c>
      <c r="P158" s="977">
        <v>0</v>
      </c>
      <c r="Q158" s="977">
        <v>0</v>
      </c>
      <c r="R158" s="977">
        <v>0</v>
      </c>
      <c r="S158" s="977">
        <v>360.42</v>
      </c>
      <c r="T158" s="977">
        <v>0</v>
      </c>
      <c r="U158" s="977">
        <v>0</v>
      </c>
      <c r="V158" s="977">
        <v>0</v>
      </c>
      <c r="W158" s="977">
        <v>0</v>
      </c>
      <c r="X158" s="977">
        <f t="shared" si="14"/>
        <v>2463.2600000000002</v>
      </c>
      <c r="Y158" s="977">
        <f t="shared" si="12"/>
        <v>13970.300000000001</v>
      </c>
      <c r="Z158" s="977">
        <v>2762.68</v>
      </c>
      <c r="AA158" s="1025">
        <f t="shared" si="13"/>
        <v>11207.62</v>
      </c>
      <c r="AB158" s="1025">
        <f t="shared" si="15"/>
        <v>13970.300000000001</v>
      </c>
      <c r="AC158" s="549" t="s">
        <v>167</v>
      </c>
      <c r="AD158" s="975"/>
      <c r="AE158" s="976"/>
      <c r="AF158" s="975"/>
      <c r="AG158" s="1083"/>
      <c r="AH158" s="975"/>
      <c r="AI158" s="977"/>
      <c r="AJ158" s="976"/>
      <c r="AK158" s="975"/>
      <c r="AL158" s="975"/>
      <c r="AM158" s="976"/>
      <c r="AN158" s="975"/>
      <c r="AO158" s="976"/>
      <c r="AP158" s="975"/>
    </row>
    <row r="159" spans="1:42" ht="15" customHeight="1" x14ac:dyDescent="0.25">
      <c r="A159" s="975" t="s">
        <v>1223</v>
      </c>
      <c r="B159" s="975" t="s">
        <v>847</v>
      </c>
      <c r="C159" s="976">
        <v>466</v>
      </c>
      <c r="D159" s="975" t="s">
        <v>749</v>
      </c>
      <c r="E159" s="975" t="s">
        <v>762</v>
      </c>
      <c r="F159" s="977">
        <v>7422.62</v>
      </c>
      <c r="G159" s="977">
        <v>0</v>
      </c>
      <c r="H159" s="977">
        <v>0</v>
      </c>
      <c r="I159" s="977">
        <v>0</v>
      </c>
      <c r="J159" s="977">
        <v>0</v>
      </c>
      <c r="K159" s="977">
        <v>0</v>
      </c>
      <c r="L159" s="977">
        <v>0</v>
      </c>
      <c r="M159" s="977">
        <v>0</v>
      </c>
      <c r="N159" s="977">
        <v>0</v>
      </c>
      <c r="O159" s="977">
        <v>0</v>
      </c>
      <c r="P159" s="977">
        <v>0</v>
      </c>
      <c r="Q159" s="977">
        <v>0</v>
      </c>
      <c r="R159" s="977">
        <v>0</v>
      </c>
      <c r="S159" s="977">
        <v>0</v>
      </c>
      <c r="T159" s="977">
        <v>2830.2</v>
      </c>
      <c r="U159" s="977">
        <v>0</v>
      </c>
      <c r="V159" s="977">
        <v>0</v>
      </c>
      <c r="W159" s="977">
        <v>0</v>
      </c>
      <c r="X159" s="977">
        <f t="shared" si="14"/>
        <v>2830.2</v>
      </c>
      <c r="Y159" s="977">
        <f t="shared" si="12"/>
        <v>4592.42</v>
      </c>
      <c r="Z159" s="977">
        <v>977.34</v>
      </c>
      <c r="AA159" s="1025">
        <f t="shared" si="13"/>
        <v>3615.08</v>
      </c>
      <c r="AB159" s="1025">
        <f t="shared" si="15"/>
        <v>4592.42</v>
      </c>
      <c r="AC159" s="549" t="s">
        <v>167</v>
      </c>
      <c r="AD159" s="975"/>
      <c r="AE159" s="976"/>
      <c r="AF159" s="975"/>
      <c r="AG159" s="1083"/>
      <c r="AH159" s="975"/>
      <c r="AI159" s="977"/>
      <c r="AJ159" s="976"/>
      <c r="AK159" s="975"/>
      <c r="AL159" s="975"/>
      <c r="AM159" s="976"/>
      <c r="AN159" s="975"/>
      <c r="AO159" s="976"/>
      <c r="AP159" s="975"/>
    </row>
    <row r="160" spans="1:42" ht="15" customHeight="1" x14ac:dyDescent="0.25">
      <c r="A160" s="975" t="s">
        <v>1223</v>
      </c>
      <c r="B160" s="975" t="s">
        <v>847</v>
      </c>
      <c r="C160" s="976">
        <v>468</v>
      </c>
      <c r="D160" s="975" t="s">
        <v>777</v>
      </c>
      <c r="E160" s="975" t="s">
        <v>782</v>
      </c>
      <c r="F160" s="977">
        <v>14428.79</v>
      </c>
      <c r="G160" s="977">
        <v>0</v>
      </c>
      <c r="H160" s="977">
        <v>0</v>
      </c>
      <c r="I160" s="977">
        <v>0</v>
      </c>
      <c r="J160" s="977">
        <v>0</v>
      </c>
      <c r="K160" s="977">
        <v>0</v>
      </c>
      <c r="L160" s="977">
        <v>437.33</v>
      </c>
      <c r="M160" s="977">
        <v>0</v>
      </c>
      <c r="N160" s="977">
        <v>0</v>
      </c>
      <c r="O160" s="977">
        <v>0</v>
      </c>
      <c r="P160" s="977">
        <v>0</v>
      </c>
      <c r="Q160" s="977">
        <v>0</v>
      </c>
      <c r="R160" s="977">
        <v>0</v>
      </c>
      <c r="S160" s="977">
        <v>0</v>
      </c>
      <c r="T160" s="977">
        <v>0</v>
      </c>
      <c r="U160" s="977">
        <v>0</v>
      </c>
      <c r="V160" s="977">
        <v>0</v>
      </c>
      <c r="W160" s="977">
        <v>0</v>
      </c>
      <c r="X160" s="977">
        <f t="shared" si="14"/>
        <v>437.33</v>
      </c>
      <c r="Y160" s="977">
        <f t="shared" si="12"/>
        <v>13991.460000000001</v>
      </c>
      <c r="Z160" s="977">
        <v>2783.84</v>
      </c>
      <c r="AA160" s="1025">
        <f t="shared" si="13"/>
        <v>11207.62</v>
      </c>
      <c r="AB160" s="1025">
        <f t="shared" si="15"/>
        <v>13991.460000000001</v>
      </c>
      <c r="AC160" s="549" t="s">
        <v>167</v>
      </c>
      <c r="AD160" s="975"/>
      <c r="AE160" s="976"/>
      <c r="AF160" s="975"/>
      <c r="AG160" s="1083"/>
      <c r="AH160" s="975"/>
      <c r="AI160" s="977"/>
      <c r="AJ160" s="976"/>
      <c r="AK160" s="975"/>
      <c r="AL160" s="975"/>
      <c r="AM160" s="976"/>
      <c r="AN160" s="975"/>
      <c r="AO160" s="976"/>
      <c r="AP160" s="975"/>
    </row>
    <row r="161" spans="1:42" ht="15" customHeight="1" x14ac:dyDescent="0.25">
      <c r="A161" s="975" t="s">
        <v>1223</v>
      </c>
      <c r="B161" s="975" t="s">
        <v>847</v>
      </c>
      <c r="C161" s="976">
        <v>469</v>
      </c>
      <c r="D161" s="975" t="s">
        <v>781</v>
      </c>
      <c r="E161" s="975" t="s">
        <v>780</v>
      </c>
      <c r="F161" s="977">
        <v>7235.99</v>
      </c>
      <c r="G161" s="977">
        <v>0</v>
      </c>
      <c r="H161" s="977">
        <v>0</v>
      </c>
      <c r="I161" s="977">
        <v>0</v>
      </c>
      <c r="J161" s="977">
        <v>0</v>
      </c>
      <c r="K161" s="977">
        <v>0</v>
      </c>
      <c r="L161" s="977">
        <v>0</v>
      </c>
      <c r="M161" s="977">
        <v>0</v>
      </c>
      <c r="N161" s="977">
        <v>0</v>
      </c>
      <c r="O161" s="977">
        <v>0</v>
      </c>
      <c r="P161" s="977">
        <v>0</v>
      </c>
      <c r="Q161" s="977">
        <v>0</v>
      </c>
      <c r="R161" s="977">
        <v>0</v>
      </c>
      <c r="S161" s="977">
        <v>0</v>
      </c>
      <c r="T161" s="977">
        <v>533.86</v>
      </c>
      <c r="U161" s="977">
        <v>0</v>
      </c>
      <c r="V161" s="977">
        <v>0</v>
      </c>
      <c r="W161" s="977">
        <v>0</v>
      </c>
      <c r="X161" s="977">
        <f t="shared" si="14"/>
        <v>533.86</v>
      </c>
      <c r="Y161" s="977">
        <f t="shared" si="12"/>
        <v>6702.13</v>
      </c>
      <c r="Z161" s="977">
        <v>1357.92</v>
      </c>
      <c r="AA161" s="1025">
        <f t="shared" si="13"/>
        <v>5344.21</v>
      </c>
      <c r="AB161" s="1025">
        <f t="shared" si="15"/>
        <v>6702.13</v>
      </c>
      <c r="AC161" s="549" t="s">
        <v>167</v>
      </c>
      <c r="AD161" s="975"/>
      <c r="AE161" s="976"/>
      <c r="AF161" s="975"/>
      <c r="AG161" s="1083"/>
      <c r="AH161" s="975"/>
      <c r="AI161" s="977"/>
      <c r="AJ161" s="976"/>
      <c r="AK161" s="975"/>
      <c r="AL161" s="975"/>
      <c r="AM161" s="976"/>
      <c r="AN161" s="975"/>
      <c r="AO161" s="976"/>
      <c r="AP161" s="975"/>
    </row>
    <row r="162" spans="1:42" ht="15" customHeight="1" x14ac:dyDescent="0.25">
      <c r="A162" s="975" t="s">
        <v>1223</v>
      </c>
      <c r="B162" s="975" t="s">
        <v>847</v>
      </c>
      <c r="C162" s="976">
        <v>472</v>
      </c>
      <c r="D162" s="975" t="s">
        <v>784</v>
      </c>
      <c r="E162" s="975" t="s">
        <v>791</v>
      </c>
      <c r="F162" s="977">
        <v>17094.45</v>
      </c>
      <c r="G162" s="977">
        <v>0</v>
      </c>
      <c r="H162" s="977">
        <v>0</v>
      </c>
      <c r="I162" s="977">
        <v>0</v>
      </c>
      <c r="J162" s="977">
        <v>0</v>
      </c>
      <c r="K162" s="977">
        <v>0</v>
      </c>
      <c r="L162" s="977">
        <v>0</v>
      </c>
      <c r="M162" s="977">
        <v>0</v>
      </c>
      <c r="N162" s="977">
        <v>0</v>
      </c>
      <c r="O162" s="977">
        <v>0</v>
      </c>
      <c r="P162" s="977">
        <v>0</v>
      </c>
      <c r="Q162" s="977">
        <v>0</v>
      </c>
      <c r="R162" s="977">
        <v>0</v>
      </c>
      <c r="S162" s="977">
        <v>0</v>
      </c>
      <c r="T162" s="977">
        <v>0</v>
      </c>
      <c r="U162" s="977">
        <v>0</v>
      </c>
      <c r="V162" s="977">
        <v>0</v>
      </c>
      <c r="W162" s="977">
        <v>0</v>
      </c>
      <c r="X162" s="977">
        <f t="shared" si="14"/>
        <v>0</v>
      </c>
      <c r="Y162" s="977">
        <f t="shared" ref="Y162:Y193" si="16">F162-X162</f>
        <v>17094.45</v>
      </c>
      <c r="Z162" s="977">
        <v>3087.3</v>
      </c>
      <c r="AA162" s="1025">
        <f t="shared" ref="AA162:AA193" si="17">Y162-Z162</f>
        <v>14007.150000000001</v>
      </c>
      <c r="AB162" s="1025">
        <f t="shared" si="15"/>
        <v>17094.45</v>
      </c>
      <c r="AC162" s="549" t="s">
        <v>167</v>
      </c>
      <c r="AD162" s="975"/>
      <c r="AE162" s="976"/>
      <c r="AF162" s="975"/>
      <c r="AG162" s="1083"/>
      <c r="AH162" s="975"/>
      <c r="AI162" s="977"/>
      <c r="AJ162" s="976"/>
      <c r="AK162" s="975"/>
      <c r="AL162" s="975"/>
      <c r="AM162" s="976"/>
      <c r="AN162" s="975"/>
      <c r="AO162" s="976"/>
      <c r="AP162" s="975"/>
    </row>
    <row r="163" spans="1:42" ht="15" customHeight="1" x14ac:dyDescent="0.25">
      <c r="A163" s="975" t="s">
        <v>1223</v>
      </c>
      <c r="B163" s="975" t="s">
        <v>847</v>
      </c>
      <c r="C163" s="976">
        <v>473</v>
      </c>
      <c r="D163" s="975" t="s">
        <v>787</v>
      </c>
      <c r="E163" s="975" t="s">
        <v>792</v>
      </c>
      <c r="F163" s="977">
        <v>15423.51</v>
      </c>
      <c r="G163" s="977">
        <v>0</v>
      </c>
      <c r="H163" s="977">
        <v>0</v>
      </c>
      <c r="I163" s="977">
        <v>0</v>
      </c>
      <c r="J163" s="977">
        <v>0</v>
      </c>
      <c r="K163" s="977">
        <v>0</v>
      </c>
      <c r="L163" s="977">
        <v>1049.3800000000001</v>
      </c>
      <c r="M163" s="977">
        <v>0</v>
      </c>
      <c r="N163" s="977">
        <v>0</v>
      </c>
      <c r="O163" s="977">
        <v>0</v>
      </c>
      <c r="P163" s="977">
        <v>0</v>
      </c>
      <c r="Q163" s="977">
        <v>0</v>
      </c>
      <c r="R163" s="977">
        <v>0</v>
      </c>
      <c r="S163" s="977">
        <v>0</v>
      </c>
      <c r="T163" s="977">
        <v>0</v>
      </c>
      <c r="U163" s="977">
        <v>0</v>
      </c>
      <c r="V163" s="977">
        <v>0</v>
      </c>
      <c r="W163" s="977">
        <v>0</v>
      </c>
      <c r="X163" s="977">
        <f t="shared" si="14"/>
        <v>1049.3800000000001</v>
      </c>
      <c r="Y163" s="977">
        <f t="shared" si="16"/>
        <v>14374.130000000001</v>
      </c>
      <c r="Z163" s="977">
        <v>3166.51</v>
      </c>
      <c r="AA163" s="1025">
        <f t="shared" si="17"/>
        <v>11207.62</v>
      </c>
      <c r="AB163" s="1025">
        <f t="shared" si="15"/>
        <v>14374.130000000001</v>
      </c>
      <c r="AC163" s="549" t="s">
        <v>167</v>
      </c>
      <c r="AD163" s="975"/>
      <c r="AE163" s="976"/>
      <c r="AF163" s="975"/>
      <c r="AG163" s="1083"/>
      <c r="AH163" s="975"/>
      <c r="AI163" s="977"/>
      <c r="AJ163" s="976"/>
      <c r="AK163" s="975"/>
      <c r="AL163" s="975"/>
      <c r="AM163" s="976"/>
      <c r="AN163" s="975"/>
      <c r="AO163" s="976"/>
      <c r="AP163" s="975"/>
    </row>
    <row r="164" spans="1:42" ht="15" customHeight="1" x14ac:dyDescent="0.25">
      <c r="A164" s="975" t="s">
        <v>1223</v>
      </c>
      <c r="B164" s="975" t="s">
        <v>847</v>
      </c>
      <c r="C164" s="976">
        <v>474</v>
      </c>
      <c r="D164" s="975" t="s">
        <v>786</v>
      </c>
      <c r="E164" s="975" t="s">
        <v>793</v>
      </c>
      <c r="F164" s="977">
        <v>16790.169999999998</v>
      </c>
      <c r="G164" s="977">
        <v>0</v>
      </c>
      <c r="H164" s="977">
        <v>0</v>
      </c>
      <c r="I164" s="977">
        <v>0</v>
      </c>
      <c r="J164" s="977">
        <v>0</v>
      </c>
      <c r="K164" s="977">
        <v>0</v>
      </c>
      <c r="L164" s="977">
        <v>2909</v>
      </c>
      <c r="M164" s="977">
        <v>0</v>
      </c>
      <c r="N164" s="977">
        <v>0</v>
      </c>
      <c r="O164" s="977">
        <v>0</v>
      </c>
      <c r="P164" s="977">
        <v>0</v>
      </c>
      <c r="Q164" s="977">
        <v>0</v>
      </c>
      <c r="R164" s="977">
        <v>0</v>
      </c>
      <c r="S164" s="977">
        <v>0</v>
      </c>
      <c r="T164" s="977">
        <v>0</v>
      </c>
      <c r="U164" s="977">
        <v>0</v>
      </c>
      <c r="V164" s="977">
        <v>0</v>
      </c>
      <c r="W164" s="977">
        <v>0</v>
      </c>
      <c r="X164" s="977">
        <f t="shared" si="14"/>
        <v>2909</v>
      </c>
      <c r="Y164" s="977">
        <f t="shared" si="16"/>
        <v>13881.169999999998</v>
      </c>
      <c r="Z164" s="977">
        <v>2673.55</v>
      </c>
      <c r="AA164" s="1025">
        <f t="shared" si="17"/>
        <v>11207.619999999999</v>
      </c>
      <c r="AB164" s="1025">
        <f t="shared" si="15"/>
        <v>13881.169999999998</v>
      </c>
      <c r="AC164" s="549" t="s">
        <v>167</v>
      </c>
      <c r="AD164" s="975"/>
      <c r="AE164" s="976"/>
      <c r="AF164" s="975"/>
      <c r="AG164" s="1083"/>
      <c r="AH164" s="975"/>
      <c r="AI164" s="977"/>
      <c r="AJ164" s="976"/>
      <c r="AK164" s="975"/>
      <c r="AL164" s="975"/>
      <c r="AM164" s="976"/>
      <c r="AN164" s="975"/>
      <c r="AO164" s="976"/>
      <c r="AP164" s="975"/>
    </row>
    <row r="165" spans="1:42" ht="15" customHeight="1" x14ac:dyDescent="0.25">
      <c r="A165" s="975" t="s">
        <v>1223</v>
      </c>
      <c r="B165" s="975" t="s">
        <v>847</v>
      </c>
      <c r="C165" s="976">
        <v>475</v>
      </c>
      <c r="D165" s="975" t="s">
        <v>785</v>
      </c>
      <c r="E165" s="975" t="s">
        <v>794</v>
      </c>
      <c r="F165" s="977">
        <v>14768.88</v>
      </c>
      <c r="G165" s="977">
        <v>0</v>
      </c>
      <c r="H165" s="977">
        <v>0</v>
      </c>
      <c r="I165" s="977">
        <v>0</v>
      </c>
      <c r="J165" s="977">
        <v>0</v>
      </c>
      <c r="K165" s="977">
        <v>0</v>
      </c>
      <c r="L165" s="977">
        <v>839.73</v>
      </c>
      <c r="M165" s="977">
        <v>0</v>
      </c>
      <c r="N165" s="977">
        <v>0</v>
      </c>
      <c r="O165" s="977">
        <v>0</v>
      </c>
      <c r="P165" s="977">
        <v>0</v>
      </c>
      <c r="Q165" s="977">
        <v>0</v>
      </c>
      <c r="R165" s="977">
        <v>0</v>
      </c>
      <c r="S165" s="977">
        <v>47.98</v>
      </c>
      <c r="T165" s="977">
        <v>0</v>
      </c>
      <c r="U165" s="977">
        <v>0</v>
      </c>
      <c r="V165" s="977">
        <v>0</v>
      </c>
      <c r="W165" s="977">
        <v>0</v>
      </c>
      <c r="X165" s="977">
        <f t="shared" si="14"/>
        <v>887.71</v>
      </c>
      <c r="Y165" s="977">
        <f t="shared" si="16"/>
        <v>13881.169999999998</v>
      </c>
      <c r="Z165" s="977">
        <v>2673.55</v>
      </c>
      <c r="AA165" s="1025">
        <f t="shared" si="17"/>
        <v>11207.619999999999</v>
      </c>
      <c r="AB165" s="1025">
        <f t="shared" si="15"/>
        <v>13881.169999999998</v>
      </c>
      <c r="AC165" s="549" t="s">
        <v>167</v>
      </c>
      <c r="AD165" s="975"/>
      <c r="AE165" s="976"/>
      <c r="AF165" s="975"/>
      <c r="AG165" s="1083"/>
      <c r="AH165" s="975"/>
      <c r="AI165" s="977"/>
      <c r="AJ165" s="976"/>
      <c r="AK165" s="975"/>
      <c r="AL165" s="975"/>
      <c r="AM165" s="976"/>
      <c r="AN165" s="975"/>
      <c r="AO165" s="976"/>
      <c r="AP165" s="975"/>
    </row>
    <row r="166" spans="1:42" ht="15" customHeight="1" x14ac:dyDescent="0.25">
      <c r="A166" s="975" t="s">
        <v>1223</v>
      </c>
      <c r="B166" s="975" t="s">
        <v>847</v>
      </c>
      <c r="C166" s="976">
        <v>476</v>
      </c>
      <c r="D166" s="975" t="s">
        <v>790</v>
      </c>
      <c r="E166" s="975" t="s">
        <v>795</v>
      </c>
      <c r="F166" s="977">
        <v>14924.36</v>
      </c>
      <c r="G166" s="977">
        <v>0</v>
      </c>
      <c r="H166" s="977">
        <v>0</v>
      </c>
      <c r="I166" s="977">
        <v>0</v>
      </c>
      <c r="J166" s="977">
        <v>0</v>
      </c>
      <c r="K166" s="977">
        <v>0</v>
      </c>
      <c r="L166" s="977">
        <v>1007.54</v>
      </c>
      <c r="M166" s="977">
        <v>0</v>
      </c>
      <c r="N166" s="977">
        <v>0</v>
      </c>
      <c r="O166" s="977">
        <v>0</v>
      </c>
      <c r="P166" s="977">
        <v>0</v>
      </c>
      <c r="Q166" s="977">
        <v>0</v>
      </c>
      <c r="R166" s="977">
        <v>0</v>
      </c>
      <c r="S166" s="977">
        <v>0</v>
      </c>
      <c r="T166" s="977">
        <v>0</v>
      </c>
      <c r="U166" s="977">
        <v>0</v>
      </c>
      <c r="V166" s="977">
        <v>0</v>
      </c>
      <c r="W166" s="977">
        <v>0</v>
      </c>
      <c r="X166" s="977">
        <f t="shared" si="14"/>
        <v>1007.54</v>
      </c>
      <c r="Y166" s="977">
        <f t="shared" si="16"/>
        <v>13916.82</v>
      </c>
      <c r="Z166" s="977">
        <v>2709.2</v>
      </c>
      <c r="AA166" s="1025">
        <f t="shared" si="17"/>
        <v>11207.619999999999</v>
      </c>
      <c r="AB166" s="1025">
        <f t="shared" si="15"/>
        <v>13916.82</v>
      </c>
      <c r="AC166" s="549" t="s">
        <v>167</v>
      </c>
      <c r="AD166" s="975"/>
      <c r="AE166" s="976"/>
      <c r="AF166" s="975"/>
      <c r="AG166" s="1083"/>
      <c r="AH166" s="975"/>
      <c r="AI166" s="977"/>
      <c r="AJ166" s="976"/>
      <c r="AK166" s="975"/>
      <c r="AL166" s="975"/>
      <c r="AM166" s="976"/>
      <c r="AN166" s="975"/>
      <c r="AO166" s="976"/>
      <c r="AP166" s="975"/>
    </row>
    <row r="167" spans="1:42" ht="15" customHeight="1" x14ac:dyDescent="0.25">
      <c r="A167" s="975" t="s">
        <v>1223</v>
      </c>
      <c r="B167" s="975" t="s">
        <v>847</v>
      </c>
      <c r="C167" s="976">
        <v>479</v>
      </c>
      <c r="D167" s="975" t="s">
        <v>804</v>
      </c>
      <c r="E167" s="975" t="s">
        <v>815</v>
      </c>
      <c r="F167" s="977">
        <v>14262.5</v>
      </c>
      <c r="G167" s="977">
        <v>0</v>
      </c>
      <c r="H167" s="977">
        <v>0</v>
      </c>
      <c r="I167" s="977">
        <v>0</v>
      </c>
      <c r="J167" s="977">
        <v>0</v>
      </c>
      <c r="K167" s="977">
        <v>0</v>
      </c>
      <c r="L167" s="977">
        <v>0</v>
      </c>
      <c r="M167" s="977">
        <v>0</v>
      </c>
      <c r="N167" s="977">
        <v>0</v>
      </c>
      <c r="O167" s="977">
        <v>0</v>
      </c>
      <c r="P167" s="977">
        <v>0</v>
      </c>
      <c r="Q167" s="977">
        <v>0</v>
      </c>
      <c r="R167" s="977">
        <v>0</v>
      </c>
      <c r="S167" s="977">
        <v>0</v>
      </c>
      <c r="T167" s="977">
        <v>0</v>
      </c>
      <c r="U167" s="977">
        <v>0</v>
      </c>
      <c r="V167" s="977">
        <v>0</v>
      </c>
      <c r="W167" s="977">
        <v>0</v>
      </c>
      <c r="X167" s="977">
        <f t="shared" si="14"/>
        <v>0</v>
      </c>
      <c r="Y167" s="977">
        <f t="shared" si="16"/>
        <v>14262.5</v>
      </c>
      <c r="Z167" s="977">
        <v>3054.88</v>
      </c>
      <c r="AA167" s="1025">
        <f t="shared" si="17"/>
        <v>11207.619999999999</v>
      </c>
      <c r="AB167" s="1025">
        <f t="shared" si="15"/>
        <v>14262.5</v>
      </c>
      <c r="AC167" s="549" t="s">
        <v>167</v>
      </c>
      <c r="AD167" s="975"/>
      <c r="AE167" s="976"/>
      <c r="AF167" s="975"/>
      <c r="AG167" s="1083"/>
      <c r="AH167" s="975"/>
      <c r="AI167" s="977"/>
      <c r="AJ167" s="976"/>
      <c r="AK167" s="975"/>
      <c r="AL167" s="975"/>
      <c r="AM167" s="976"/>
      <c r="AN167" s="975"/>
      <c r="AO167" s="976"/>
      <c r="AP167" s="975"/>
    </row>
    <row r="168" spans="1:42" ht="15" customHeight="1" x14ac:dyDescent="0.25">
      <c r="A168" s="975" t="s">
        <v>1223</v>
      </c>
      <c r="B168" s="975" t="s">
        <v>847</v>
      </c>
      <c r="C168" s="976">
        <v>481</v>
      </c>
      <c r="D168" s="975" t="s">
        <v>803</v>
      </c>
      <c r="E168" s="975" t="s">
        <v>817</v>
      </c>
      <c r="F168" s="977">
        <v>15611.53</v>
      </c>
      <c r="G168" s="977">
        <v>0</v>
      </c>
      <c r="H168" s="977">
        <v>0</v>
      </c>
      <c r="I168" s="977">
        <v>0</v>
      </c>
      <c r="J168" s="977">
        <v>0</v>
      </c>
      <c r="K168" s="977">
        <v>0</v>
      </c>
      <c r="L168" s="977">
        <v>0</v>
      </c>
      <c r="M168" s="977">
        <v>0</v>
      </c>
      <c r="N168" s="977">
        <v>0</v>
      </c>
      <c r="O168" s="977">
        <v>0</v>
      </c>
      <c r="P168" s="977">
        <v>0</v>
      </c>
      <c r="Q168" s="977">
        <v>0</v>
      </c>
      <c r="R168" s="977">
        <v>0</v>
      </c>
      <c r="S168" s="977">
        <v>0</v>
      </c>
      <c r="T168" s="977">
        <v>1525.39</v>
      </c>
      <c r="U168" s="977">
        <v>0</v>
      </c>
      <c r="V168" s="977">
        <v>0</v>
      </c>
      <c r="W168" s="977">
        <v>0</v>
      </c>
      <c r="X168" s="977">
        <f t="shared" si="14"/>
        <v>1525.39</v>
      </c>
      <c r="Y168" s="977">
        <f t="shared" si="16"/>
        <v>14086.140000000001</v>
      </c>
      <c r="Z168" s="977">
        <v>2637.9</v>
      </c>
      <c r="AA168" s="1025">
        <f t="shared" si="17"/>
        <v>11448.240000000002</v>
      </c>
      <c r="AB168" s="1025">
        <f t="shared" si="15"/>
        <v>14086.140000000001</v>
      </c>
      <c r="AC168" s="549" t="s">
        <v>167</v>
      </c>
      <c r="AD168" s="975"/>
      <c r="AE168" s="976"/>
      <c r="AF168" s="975"/>
      <c r="AG168" s="1083"/>
      <c r="AH168" s="975"/>
      <c r="AI168" s="977"/>
      <c r="AJ168" s="976"/>
      <c r="AK168" s="975"/>
      <c r="AL168" s="975"/>
      <c r="AM168" s="976"/>
      <c r="AN168" s="975"/>
      <c r="AO168" s="976"/>
      <c r="AP168" s="975"/>
    </row>
    <row r="169" spans="1:42" ht="15" customHeight="1" x14ac:dyDescent="0.25">
      <c r="A169" s="975" t="s">
        <v>1223</v>
      </c>
      <c r="B169" s="975" t="s">
        <v>847</v>
      </c>
      <c r="C169" s="976">
        <v>482</v>
      </c>
      <c r="D169" s="975" t="s">
        <v>821</v>
      </c>
      <c r="E169" s="975" t="s">
        <v>822</v>
      </c>
      <c r="F169" s="977">
        <v>14699.94</v>
      </c>
      <c r="G169" s="977">
        <v>0</v>
      </c>
      <c r="H169" s="977">
        <v>0</v>
      </c>
      <c r="I169" s="977">
        <v>0</v>
      </c>
      <c r="J169" s="977">
        <v>0</v>
      </c>
      <c r="K169" s="977">
        <v>0</v>
      </c>
      <c r="L169" s="977">
        <v>627.95000000000005</v>
      </c>
      <c r="M169" s="977">
        <v>0</v>
      </c>
      <c r="N169" s="977">
        <v>0</v>
      </c>
      <c r="O169" s="977">
        <v>0</v>
      </c>
      <c r="P169" s="977">
        <v>0</v>
      </c>
      <c r="Q169" s="977">
        <v>0</v>
      </c>
      <c r="R169" s="977">
        <v>0</v>
      </c>
      <c r="S169" s="977">
        <v>107.64</v>
      </c>
      <c r="T169" s="977">
        <v>0</v>
      </c>
      <c r="U169" s="977">
        <v>0</v>
      </c>
      <c r="V169" s="977">
        <v>0</v>
      </c>
      <c r="W169" s="977">
        <v>0</v>
      </c>
      <c r="X169" s="977">
        <f t="shared" si="14"/>
        <v>735.59</v>
      </c>
      <c r="Y169" s="977">
        <f t="shared" si="16"/>
        <v>13964.35</v>
      </c>
      <c r="Z169" s="977">
        <v>2756.73</v>
      </c>
      <c r="AA169" s="1025">
        <f t="shared" si="17"/>
        <v>11207.62</v>
      </c>
      <c r="AB169" s="1025">
        <f t="shared" si="15"/>
        <v>13964.35</v>
      </c>
      <c r="AC169" s="549" t="s">
        <v>167</v>
      </c>
      <c r="AD169" s="975"/>
      <c r="AE169" s="976"/>
      <c r="AF169" s="975"/>
      <c r="AG169" s="1083"/>
      <c r="AH169" s="975"/>
      <c r="AI169" s="977"/>
      <c r="AJ169" s="976"/>
      <c r="AK169" s="975"/>
      <c r="AL169" s="975"/>
      <c r="AM169" s="976"/>
      <c r="AN169" s="975"/>
      <c r="AO169" s="976"/>
      <c r="AP169" s="975"/>
    </row>
    <row r="170" spans="1:42" ht="15" customHeight="1" x14ac:dyDescent="0.25">
      <c r="A170" s="975" t="s">
        <v>1223</v>
      </c>
      <c r="B170" s="975" t="s">
        <v>847</v>
      </c>
      <c r="C170" s="976">
        <v>483</v>
      </c>
      <c r="D170" s="975" t="s">
        <v>820</v>
      </c>
      <c r="E170" s="975" t="s">
        <v>823</v>
      </c>
      <c r="F170" s="977">
        <v>15892.18</v>
      </c>
      <c r="G170" s="977">
        <v>0</v>
      </c>
      <c r="H170" s="977">
        <v>0</v>
      </c>
      <c r="I170" s="977">
        <v>0</v>
      </c>
      <c r="J170" s="977">
        <v>0</v>
      </c>
      <c r="K170" s="977">
        <v>0</v>
      </c>
      <c r="L170" s="977">
        <v>0</v>
      </c>
      <c r="M170" s="977">
        <v>0</v>
      </c>
      <c r="N170" s="977">
        <v>0</v>
      </c>
      <c r="O170" s="977">
        <v>0</v>
      </c>
      <c r="P170" s="977">
        <v>0</v>
      </c>
      <c r="Q170" s="977">
        <v>0</v>
      </c>
      <c r="R170" s="977">
        <v>0</v>
      </c>
      <c r="S170" s="977">
        <v>132</v>
      </c>
      <c r="T170" s="977">
        <v>544.61</v>
      </c>
      <c r="U170" s="977">
        <v>0</v>
      </c>
      <c r="V170" s="977">
        <v>0</v>
      </c>
      <c r="W170" s="977">
        <v>0</v>
      </c>
      <c r="X170" s="977">
        <f t="shared" si="14"/>
        <v>676.61</v>
      </c>
      <c r="Y170" s="977">
        <f t="shared" si="16"/>
        <v>15215.57</v>
      </c>
      <c r="Z170" s="977">
        <v>2762.67</v>
      </c>
      <c r="AA170" s="1025">
        <f t="shared" si="17"/>
        <v>12452.9</v>
      </c>
      <c r="AB170" s="1025">
        <f t="shared" si="15"/>
        <v>15215.57</v>
      </c>
      <c r="AC170" s="549" t="s">
        <v>167</v>
      </c>
      <c r="AD170" s="975"/>
      <c r="AE170" s="976"/>
      <c r="AF170" s="975"/>
      <c r="AG170" s="1083"/>
      <c r="AH170" s="975"/>
      <c r="AI170" s="977"/>
      <c r="AJ170" s="976"/>
      <c r="AK170" s="975"/>
      <c r="AL170" s="975"/>
      <c r="AM170" s="976"/>
      <c r="AN170" s="975"/>
      <c r="AO170" s="976"/>
      <c r="AP170" s="975"/>
    </row>
    <row r="171" spans="1:42" ht="15" customHeight="1" x14ac:dyDescent="0.25">
      <c r="A171" s="975" t="s">
        <v>1223</v>
      </c>
      <c r="B171" s="975" t="s">
        <v>847</v>
      </c>
      <c r="C171" s="976">
        <v>485</v>
      </c>
      <c r="D171" s="975" t="s">
        <v>831</v>
      </c>
      <c r="E171" s="975" t="s">
        <v>830</v>
      </c>
      <c r="F171" s="977">
        <v>24325.71</v>
      </c>
      <c r="G171" s="977">
        <v>0</v>
      </c>
      <c r="H171" s="977">
        <v>0</v>
      </c>
      <c r="I171" s="977">
        <v>0</v>
      </c>
      <c r="J171" s="977">
        <v>0</v>
      </c>
      <c r="K171" s="977">
        <v>0</v>
      </c>
      <c r="L171" s="977">
        <v>1279.9000000000001</v>
      </c>
      <c r="M171" s="977">
        <v>0</v>
      </c>
      <c r="N171" s="977">
        <v>0</v>
      </c>
      <c r="O171" s="977">
        <v>0</v>
      </c>
      <c r="P171" s="977">
        <v>0</v>
      </c>
      <c r="Q171" s="977">
        <v>0</v>
      </c>
      <c r="R171" s="977">
        <v>0</v>
      </c>
      <c r="S171" s="977">
        <v>0</v>
      </c>
      <c r="T171" s="977">
        <v>0</v>
      </c>
      <c r="U171" s="977">
        <v>0</v>
      </c>
      <c r="V171" s="977">
        <v>0</v>
      </c>
      <c r="W171" s="977">
        <v>0</v>
      </c>
      <c r="X171" s="977">
        <f t="shared" si="14"/>
        <v>1279.9000000000001</v>
      </c>
      <c r="Y171" s="977">
        <f t="shared" si="16"/>
        <v>23045.809999999998</v>
      </c>
      <c r="Z171" s="977">
        <v>4557.41</v>
      </c>
      <c r="AA171" s="1025">
        <f t="shared" si="17"/>
        <v>18488.399999999998</v>
      </c>
      <c r="AB171" s="1025">
        <f t="shared" si="15"/>
        <v>23045.809999999998</v>
      </c>
      <c r="AC171" s="549" t="s">
        <v>167</v>
      </c>
      <c r="AD171" s="975"/>
      <c r="AE171" s="976"/>
      <c r="AF171" s="975"/>
      <c r="AG171" s="1083"/>
      <c r="AH171" s="975"/>
      <c r="AI171" s="977"/>
      <c r="AJ171" s="976"/>
      <c r="AK171" s="975"/>
      <c r="AL171" s="975"/>
      <c r="AM171" s="976"/>
      <c r="AN171" s="975"/>
      <c r="AO171" s="976"/>
      <c r="AP171" s="975"/>
    </row>
    <row r="172" spans="1:42" ht="15" customHeight="1" x14ac:dyDescent="0.25">
      <c r="A172" s="975" t="s">
        <v>1223</v>
      </c>
      <c r="B172" s="975" t="s">
        <v>847</v>
      </c>
      <c r="C172" s="976">
        <v>487</v>
      </c>
      <c r="D172" s="975" t="s">
        <v>840</v>
      </c>
      <c r="E172" s="975" t="s">
        <v>841</v>
      </c>
      <c r="F172" s="977">
        <v>28913.09</v>
      </c>
      <c r="G172" s="977">
        <v>0</v>
      </c>
      <c r="H172" s="977">
        <v>0</v>
      </c>
      <c r="I172" s="977">
        <v>0</v>
      </c>
      <c r="J172" s="977">
        <v>0</v>
      </c>
      <c r="K172" s="977">
        <v>0</v>
      </c>
      <c r="L172" s="977">
        <v>0</v>
      </c>
      <c r="M172" s="977">
        <v>0</v>
      </c>
      <c r="N172" s="977">
        <v>0</v>
      </c>
      <c r="O172" s="977">
        <v>0</v>
      </c>
      <c r="P172" s="977">
        <v>0</v>
      </c>
      <c r="Q172" s="977">
        <v>0</v>
      </c>
      <c r="R172" s="977">
        <v>0</v>
      </c>
      <c r="S172" s="977">
        <v>0</v>
      </c>
      <c r="T172" s="977">
        <v>0</v>
      </c>
      <c r="U172" s="977">
        <v>0</v>
      </c>
      <c r="V172" s="977">
        <v>0</v>
      </c>
      <c r="W172" s="977">
        <v>0</v>
      </c>
      <c r="X172" s="977">
        <f t="shared" si="14"/>
        <v>0</v>
      </c>
      <c r="Y172" s="977">
        <f t="shared" si="16"/>
        <v>28913.09</v>
      </c>
      <c r="Z172" s="977">
        <v>5568.75</v>
      </c>
      <c r="AA172" s="1025">
        <f t="shared" si="17"/>
        <v>23344.34</v>
      </c>
      <c r="AB172" s="1025">
        <f t="shared" si="15"/>
        <v>28913.09</v>
      </c>
      <c r="AC172" s="549" t="s">
        <v>167</v>
      </c>
      <c r="AD172" s="975"/>
      <c r="AE172" s="976"/>
      <c r="AF172" s="975"/>
      <c r="AG172" s="1083"/>
      <c r="AH172" s="975"/>
      <c r="AI172" s="977"/>
      <c r="AJ172" s="976"/>
      <c r="AK172" s="975"/>
      <c r="AL172" s="975"/>
      <c r="AM172" s="976"/>
      <c r="AN172" s="975"/>
      <c r="AO172" s="976"/>
      <c r="AP172" s="975"/>
    </row>
    <row r="173" spans="1:42" ht="15" customHeight="1" x14ac:dyDescent="0.25">
      <c r="A173" s="975" t="s">
        <v>1223</v>
      </c>
      <c r="B173" s="975" t="s">
        <v>847</v>
      </c>
      <c r="C173" s="976">
        <v>489</v>
      </c>
      <c r="D173" s="975" t="s">
        <v>871</v>
      </c>
      <c r="E173" s="975" t="s">
        <v>872</v>
      </c>
      <c r="F173" s="977">
        <v>15097.56</v>
      </c>
      <c r="G173" s="977">
        <v>0</v>
      </c>
      <c r="H173" s="977">
        <v>0</v>
      </c>
      <c r="I173" s="977">
        <v>1518</v>
      </c>
      <c r="J173" s="977">
        <v>0</v>
      </c>
      <c r="K173" s="977">
        <v>0</v>
      </c>
      <c r="L173" s="977">
        <v>0</v>
      </c>
      <c r="M173" s="977">
        <v>0</v>
      </c>
      <c r="N173" s="977">
        <v>0</v>
      </c>
      <c r="O173" s="977">
        <v>0</v>
      </c>
      <c r="P173" s="977">
        <v>0</v>
      </c>
      <c r="Q173" s="977">
        <v>0</v>
      </c>
      <c r="R173" s="977">
        <v>0</v>
      </c>
      <c r="S173" s="977">
        <v>70.03</v>
      </c>
      <c r="T173" s="977">
        <v>0</v>
      </c>
      <c r="U173" s="977">
        <v>0</v>
      </c>
      <c r="V173" s="977">
        <v>0</v>
      </c>
      <c r="W173" s="977">
        <v>0</v>
      </c>
      <c r="X173" s="977">
        <f t="shared" si="14"/>
        <v>1588.03</v>
      </c>
      <c r="Y173" s="977">
        <f t="shared" si="16"/>
        <v>13509.529999999999</v>
      </c>
      <c r="Z173" s="977">
        <v>2196.6999999999998</v>
      </c>
      <c r="AA173" s="1025">
        <f t="shared" si="17"/>
        <v>11312.829999999998</v>
      </c>
      <c r="AB173" s="1025">
        <f t="shared" si="15"/>
        <v>13509.529999999999</v>
      </c>
      <c r="AC173" s="549" t="s">
        <v>167</v>
      </c>
      <c r="AD173" s="975"/>
      <c r="AE173" s="976"/>
      <c r="AF173" s="975"/>
      <c r="AG173" s="1083"/>
      <c r="AH173" s="975"/>
      <c r="AI173" s="977"/>
      <c r="AJ173" s="976"/>
      <c r="AK173" s="975"/>
      <c r="AL173" s="975"/>
      <c r="AM173" s="976"/>
      <c r="AN173" s="975"/>
      <c r="AO173" s="976"/>
      <c r="AP173" s="975"/>
    </row>
    <row r="174" spans="1:42" ht="15" customHeight="1" x14ac:dyDescent="0.25">
      <c r="A174" s="975" t="s">
        <v>1223</v>
      </c>
      <c r="B174" s="975" t="s">
        <v>847</v>
      </c>
      <c r="C174" s="976">
        <v>490</v>
      </c>
      <c r="D174" s="975" t="s">
        <v>484</v>
      </c>
      <c r="E174" s="975" t="s">
        <v>534</v>
      </c>
      <c r="F174" s="977">
        <v>25363.02</v>
      </c>
      <c r="G174" s="977">
        <v>0</v>
      </c>
      <c r="H174" s="977">
        <v>0</v>
      </c>
      <c r="I174" s="977">
        <v>1459</v>
      </c>
      <c r="J174" s="977">
        <v>0</v>
      </c>
      <c r="K174" s="977">
        <v>0</v>
      </c>
      <c r="L174" s="977">
        <v>960.04</v>
      </c>
      <c r="M174" s="977">
        <v>0</v>
      </c>
      <c r="N174" s="977">
        <v>0</v>
      </c>
      <c r="O174" s="977">
        <v>0</v>
      </c>
      <c r="P174" s="977">
        <v>0</v>
      </c>
      <c r="Q174" s="977">
        <v>0</v>
      </c>
      <c r="R174" s="977">
        <v>0</v>
      </c>
      <c r="S174" s="977">
        <v>45.18</v>
      </c>
      <c r="T174" s="977">
        <v>0</v>
      </c>
      <c r="U174" s="977">
        <v>0</v>
      </c>
      <c r="V174" s="977">
        <v>0</v>
      </c>
      <c r="W174" s="977">
        <v>0</v>
      </c>
      <c r="X174" s="977">
        <f t="shared" si="14"/>
        <v>2464.2199999999998</v>
      </c>
      <c r="Y174" s="977">
        <f t="shared" si="16"/>
        <v>22898.799999999999</v>
      </c>
      <c r="Z174" s="977">
        <v>4410.3999999999996</v>
      </c>
      <c r="AA174" s="1025">
        <f t="shared" si="17"/>
        <v>18488.400000000001</v>
      </c>
      <c r="AB174" s="1025">
        <f t="shared" si="15"/>
        <v>22898.799999999999</v>
      </c>
      <c r="AC174" s="549" t="s">
        <v>167</v>
      </c>
      <c r="AD174" s="975"/>
      <c r="AE174" s="976"/>
      <c r="AF174" s="975"/>
      <c r="AG174" s="1083"/>
      <c r="AH174" s="975"/>
      <c r="AI174" s="977"/>
      <c r="AJ174" s="976"/>
      <c r="AK174" s="975"/>
      <c r="AL174" s="975"/>
      <c r="AM174" s="976"/>
      <c r="AN174" s="975"/>
      <c r="AO174" s="976"/>
      <c r="AP174" s="975"/>
    </row>
    <row r="175" spans="1:42" ht="15" customHeight="1" x14ac:dyDescent="0.25">
      <c r="A175" s="975" t="s">
        <v>1223</v>
      </c>
      <c r="B175" s="975" t="s">
        <v>847</v>
      </c>
      <c r="C175" s="976">
        <v>491</v>
      </c>
      <c r="D175" s="975" t="s">
        <v>485</v>
      </c>
      <c r="E175" s="975" t="s">
        <v>535</v>
      </c>
      <c r="F175" s="977">
        <v>20140.59</v>
      </c>
      <c r="G175" s="977">
        <v>0</v>
      </c>
      <c r="H175" s="977">
        <v>0</v>
      </c>
      <c r="I175" s="977">
        <v>0</v>
      </c>
      <c r="J175" s="977">
        <v>0</v>
      </c>
      <c r="K175" s="977">
        <v>0</v>
      </c>
      <c r="L175" s="977">
        <v>1895.7</v>
      </c>
      <c r="M175" s="977">
        <v>0</v>
      </c>
      <c r="N175" s="977">
        <v>0</v>
      </c>
      <c r="O175" s="977">
        <v>0</v>
      </c>
      <c r="P175" s="977">
        <v>0</v>
      </c>
      <c r="Q175" s="977">
        <v>0</v>
      </c>
      <c r="R175" s="977">
        <v>0</v>
      </c>
      <c r="S175" s="977">
        <v>324.10000000000002</v>
      </c>
      <c r="T175" s="977">
        <v>0</v>
      </c>
      <c r="U175" s="977">
        <v>0</v>
      </c>
      <c r="V175" s="977">
        <v>0</v>
      </c>
      <c r="W175" s="977">
        <v>0</v>
      </c>
      <c r="X175" s="977">
        <f t="shared" si="14"/>
        <v>2219.8000000000002</v>
      </c>
      <c r="Y175" s="977">
        <f t="shared" si="16"/>
        <v>17920.79</v>
      </c>
      <c r="Z175" s="977">
        <v>3451.6</v>
      </c>
      <c r="AA175" s="1025">
        <f t="shared" si="17"/>
        <v>14469.19</v>
      </c>
      <c r="AB175" s="1025">
        <f t="shared" si="15"/>
        <v>17920.79</v>
      </c>
      <c r="AC175" s="549" t="s">
        <v>167</v>
      </c>
      <c r="AD175" s="975"/>
      <c r="AE175" s="976"/>
      <c r="AF175" s="975"/>
      <c r="AG175" s="1083"/>
      <c r="AH175" s="975"/>
      <c r="AI175" s="977"/>
      <c r="AJ175" s="976"/>
      <c r="AK175" s="975"/>
      <c r="AL175" s="975"/>
      <c r="AM175" s="976"/>
      <c r="AN175" s="975"/>
      <c r="AO175" s="976"/>
      <c r="AP175" s="975"/>
    </row>
    <row r="176" spans="1:42" ht="15" customHeight="1" x14ac:dyDescent="0.25">
      <c r="A176" s="975" t="s">
        <v>1223</v>
      </c>
      <c r="B176" s="975" t="s">
        <v>847</v>
      </c>
      <c r="C176" s="976">
        <v>492</v>
      </c>
      <c r="D176" s="975" t="s">
        <v>456</v>
      </c>
      <c r="E176" s="975" t="s">
        <v>499</v>
      </c>
      <c r="F176" s="977">
        <v>21103.4</v>
      </c>
      <c r="G176" s="977">
        <v>0</v>
      </c>
      <c r="H176" s="977">
        <v>0</v>
      </c>
      <c r="I176" s="977">
        <v>1518</v>
      </c>
      <c r="J176" s="977">
        <v>0</v>
      </c>
      <c r="K176" s="977">
        <v>0</v>
      </c>
      <c r="L176" s="977">
        <v>1610.4</v>
      </c>
      <c r="M176" s="977">
        <v>0</v>
      </c>
      <c r="N176" s="977">
        <v>0</v>
      </c>
      <c r="O176" s="977">
        <v>0</v>
      </c>
      <c r="P176" s="977">
        <v>0</v>
      </c>
      <c r="Q176" s="977">
        <v>0</v>
      </c>
      <c r="R176" s="977">
        <v>0</v>
      </c>
      <c r="S176" s="977">
        <v>54.21</v>
      </c>
      <c r="T176" s="977">
        <v>0</v>
      </c>
      <c r="U176" s="977">
        <v>0</v>
      </c>
      <c r="V176" s="977">
        <v>0</v>
      </c>
      <c r="W176" s="977">
        <v>0</v>
      </c>
      <c r="X176" s="977">
        <f t="shared" si="14"/>
        <v>3182.61</v>
      </c>
      <c r="Y176" s="977">
        <f t="shared" si="16"/>
        <v>17920.79</v>
      </c>
      <c r="Z176" s="977">
        <v>3451.6</v>
      </c>
      <c r="AA176" s="1025">
        <f t="shared" si="17"/>
        <v>14469.19</v>
      </c>
      <c r="AB176" s="1025">
        <f t="shared" si="15"/>
        <v>17920.79</v>
      </c>
      <c r="AC176" s="549" t="s">
        <v>167</v>
      </c>
      <c r="AD176" s="975"/>
      <c r="AE176" s="976"/>
      <c r="AF176" s="975"/>
      <c r="AG176" s="1083"/>
      <c r="AH176" s="975"/>
      <c r="AI176" s="977"/>
      <c r="AJ176" s="976"/>
      <c r="AK176" s="975"/>
      <c r="AL176" s="975"/>
      <c r="AM176" s="976"/>
      <c r="AN176" s="975"/>
      <c r="AO176" s="976"/>
      <c r="AP176" s="975"/>
    </row>
    <row r="177" spans="1:42" ht="15" customHeight="1" x14ac:dyDescent="0.25">
      <c r="A177" s="975" t="s">
        <v>1223</v>
      </c>
      <c r="B177" s="975" t="s">
        <v>847</v>
      </c>
      <c r="C177" s="976">
        <v>493</v>
      </c>
      <c r="D177" s="975" t="s">
        <v>451</v>
      </c>
      <c r="E177" s="975" t="s">
        <v>494</v>
      </c>
      <c r="F177" s="977">
        <v>24252.18</v>
      </c>
      <c r="G177" s="977">
        <v>0</v>
      </c>
      <c r="H177" s="977">
        <v>0</v>
      </c>
      <c r="I177" s="977">
        <v>0</v>
      </c>
      <c r="J177" s="977">
        <v>0</v>
      </c>
      <c r="K177" s="1088">
        <v>1724</v>
      </c>
      <c r="L177" s="977">
        <v>0</v>
      </c>
      <c r="M177" s="977">
        <v>2155</v>
      </c>
      <c r="N177" s="977">
        <v>0</v>
      </c>
      <c r="O177" s="977">
        <v>0</v>
      </c>
      <c r="P177" s="977">
        <v>0</v>
      </c>
      <c r="Q177" s="977">
        <v>0</v>
      </c>
      <c r="R177" s="977">
        <v>0</v>
      </c>
      <c r="S177" s="977">
        <v>297.39</v>
      </c>
      <c r="T177" s="977">
        <v>2155</v>
      </c>
      <c r="U177" s="977">
        <v>0</v>
      </c>
      <c r="V177" s="977">
        <v>0</v>
      </c>
      <c r="W177" s="977">
        <v>0</v>
      </c>
      <c r="X177" s="977">
        <f t="shared" si="14"/>
        <v>6331.39</v>
      </c>
      <c r="Y177" s="977">
        <f t="shared" si="16"/>
        <v>17920.79</v>
      </c>
      <c r="Z177" s="977">
        <v>3451.6</v>
      </c>
      <c r="AA177" s="1025">
        <f t="shared" si="17"/>
        <v>14469.19</v>
      </c>
      <c r="AB177" s="1025">
        <f t="shared" si="15"/>
        <v>17920.79</v>
      </c>
      <c r="AC177" s="549" t="s">
        <v>167</v>
      </c>
      <c r="AD177" s="975"/>
      <c r="AE177" s="976"/>
      <c r="AF177" s="975"/>
      <c r="AG177" s="1083"/>
      <c r="AH177" s="975"/>
      <c r="AI177" s="977"/>
      <c r="AJ177" s="976"/>
      <c r="AK177" s="975"/>
      <c r="AL177" s="975"/>
      <c r="AM177" s="976"/>
      <c r="AN177" s="975"/>
      <c r="AO177" s="976"/>
      <c r="AP177" s="975"/>
    </row>
    <row r="178" spans="1:42" ht="15" customHeight="1" x14ac:dyDescent="0.25">
      <c r="A178" s="975" t="s">
        <v>1223</v>
      </c>
      <c r="B178" s="975" t="s">
        <v>847</v>
      </c>
      <c r="C178" s="976">
        <v>494</v>
      </c>
      <c r="D178" s="975" t="s">
        <v>528</v>
      </c>
      <c r="E178" s="975" t="s">
        <v>529</v>
      </c>
      <c r="F178" s="977">
        <v>17920.79</v>
      </c>
      <c r="G178" s="977">
        <v>0</v>
      </c>
      <c r="H178" s="977">
        <v>0</v>
      </c>
      <c r="I178" s="977">
        <v>0</v>
      </c>
      <c r="J178" s="977">
        <v>0</v>
      </c>
      <c r="K178" s="977">
        <v>0</v>
      </c>
      <c r="L178" s="977">
        <v>0</v>
      </c>
      <c r="M178" s="977">
        <v>0</v>
      </c>
      <c r="N178" s="977">
        <v>0</v>
      </c>
      <c r="O178" s="977">
        <v>0</v>
      </c>
      <c r="P178" s="977">
        <v>0</v>
      </c>
      <c r="Q178" s="977">
        <v>0</v>
      </c>
      <c r="R178" s="977">
        <v>0</v>
      </c>
      <c r="S178" s="977">
        <v>0</v>
      </c>
      <c r="T178" s="977">
        <v>0</v>
      </c>
      <c r="U178" s="977">
        <v>0</v>
      </c>
      <c r="V178" s="977">
        <v>0</v>
      </c>
      <c r="W178" s="977">
        <v>0</v>
      </c>
      <c r="X178" s="977">
        <f t="shared" si="14"/>
        <v>0</v>
      </c>
      <c r="Y178" s="977">
        <f t="shared" si="16"/>
        <v>17920.79</v>
      </c>
      <c r="Z178" s="977">
        <v>3451.6</v>
      </c>
      <c r="AA178" s="1025">
        <f t="shared" si="17"/>
        <v>14469.19</v>
      </c>
      <c r="AB178" s="1025">
        <f t="shared" si="15"/>
        <v>17920.79</v>
      </c>
      <c r="AC178" s="549" t="s">
        <v>167</v>
      </c>
      <c r="AD178" s="975"/>
      <c r="AE178" s="976"/>
      <c r="AF178" s="975"/>
      <c r="AG178" s="1083"/>
      <c r="AH178" s="975"/>
      <c r="AI178" s="977"/>
      <c r="AJ178" s="976"/>
      <c r="AK178" s="975"/>
      <c r="AL178" s="975"/>
      <c r="AM178" s="976"/>
      <c r="AN178" s="975"/>
      <c r="AO178" s="976"/>
      <c r="AP178" s="975"/>
    </row>
    <row r="179" spans="1:42" ht="15" customHeight="1" x14ac:dyDescent="0.25">
      <c r="A179" s="975" t="s">
        <v>1223</v>
      </c>
      <c r="B179" s="975" t="s">
        <v>847</v>
      </c>
      <c r="C179" s="976">
        <v>495</v>
      </c>
      <c r="D179" s="975" t="s">
        <v>466</v>
      </c>
      <c r="E179" s="975" t="s">
        <v>513</v>
      </c>
      <c r="F179" s="977">
        <v>18333.11</v>
      </c>
      <c r="G179" s="977">
        <v>0</v>
      </c>
      <c r="H179" s="977">
        <v>0</v>
      </c>
      <c r="I179" s="977">
        <v>0</v>
      </c>
      <c r="J179" s="977">
        <v>0</v>
      </c>
      <c r="K179" s="977">
        <v>0</v>
      </c>
      <c r="L179" s="977">
        <v>412.32</v>
      </c>
      <c r="M179" s="977">
        <v>0</v>
      </c>
      <c r="N179" s="977">
        <v>0</v>
      </c>
      <c r="O179" s="977">
        <v>0</v>
      </c>
      <c r="P179" s="977">
        <v>0</v>
      </c>
      <c r="Q179" s="977">
        <v>0</v>
      </c>
      <c r="R179" s="977">
        <v>0</v>
      </c>
      <c r="S179" s="977">
        <v>0</v>
      </c>
      <c r="T179" s="977">
        <v>0</v>
      </c>
      <c r="U179" s="977">
        <v>0</v>
      </c>
      <c r="V179" s="977">
        <v>0</v>
      </c>
      <c r="W179" s="977">
        <v>0</v>
      </c>
      <c r="X179" s="977">
        <f t="shared" si="14"/>
        <v>412.32</v>
      </c>
      <c r="Y179" s="977">
        <f t="shared" si="16"/>
        <v>17920.79</v>
      </c>
      <c r="Z179" s="977">
        <v>3451.6</v>
      </c>
      <c r="AA179" s="1025">
        <f t="shared" si="17"/>
        <v>14469.19</v>
      </c>
      <c r="AB179" s="1025">
        <f t="shared" si="15"/>
        <v>17920.79</v>
      </c>
      <c r="AC179" s="549" t="s">
        <v>167</v>
      </c>
      <c r="AD179" s="975"/>
      <c r="AE179" s="976"/>
      <c r="AF179" s="975"/>
      <c r="AG179" s="1083"/>
      <c r="AH179" s="975"/>
      <c r="AI179" s="977"/>
      <c r="AJ179" s="976"/>
      <c r="AK179" s="975"/>
      <c r="AL179" s="975"/>
      <c r="AM179" s="976"/>
      <c r="AN179" s="975"/>
      <c r="AO179" s="976"/>
      <c r="AP179" s="975"/>
    </row>
    <row r="180" spans="1:42" ht="15" customHeight="1" x14ac:dyDescent="0.25">
      <c r="A180" s="975" t="s">
        <v>1223</v>
      </c>
      <c r="B180" s="975" t="s">
        <v>847</v>
      </c>
      <c r="C180" s="976">
        <v>496</v>
      </c>
      <c r="D180" s="975" t="s">
        <v>462</v>
      </c>
      <c r="E180" s="975" t="s">
        <v>507</v>
      </c>
      <c r="F180" s="977">
        <v>18447.87</v>
      </c>
      <c r="G180" s="977">
        <v>0</v>
      </c>
      <c r="H180" s="977">
        <v>0</v>
      </c>
      <c r="I180" s="977">
        <v>0</v>
      </c>
      <c r="J180" s="977">
        <v>0</v>
      </c>
      <c r="K180" s="977">
        <v>0</v>
      </c>
      <c r="L180" s="977">
        <v>498.6</v>
      </c>
      <c r="M180" s="977">
        <v>0</v>
      </c>
      <c r="N180" s="977">
        <v>0</v>
      </c>
      <c r="O180" s="977">
        <v>0</v>
      </c>
      <c r="P180" s="977">
        <v>0</v>
      </c>
      <c r="Q180" s="977">
        <v>0</v>
      </c>
      <c r="R180" s="977">
        <v>0</v>
      </c>
      <c r="S180" s="977">
        <v>28.48</v>
      </c>
      <c r="T180" s="977">
        <v>0</v>
      </c>
      <c r="U180" s="977">
        <v>0</v>
      </c>
      <c r="V180" s="977">
        <v>0</v>
      </c>
      <c r="W180" s="977">
        <v>0</v>
      </c>
      <c r="X180" s="977">
        <f t="shared" si="14"/>
        <v>527.08000000000004</v>
      </c>
      <c r="Y180" s="977">
        <f t="shared" si="16"/>
        <v>17920.789999999997</v>
      </c>
      <c r="Z180" s="977">
        <v>3451.6</v>
      </c>
      <c r="AA180" s="1025">
        <f t="shared" si="17"/>
        <v>14469.189999999997</v>
      </c>
      <c r="AB180" s="1025">
        <f t="shared" si="15"/>
        <v>17920.789999999997</v>
      </c>
      <c r="AC180" s="549" t="s">
        <v>167</v>
      </c>
      <c r="AD180" s="975"/>
      <c r="AE180" s="976"/>
      <c r="AF180" s="975"/>
      <c r="AG180" s="1083"/>
      <c r="AH180" s="975"/>
      <c r="AI180" s="977"/>
      <c r="AJ180" s="976"/>
      <c r="AK180" s="975"/>
      <c r="AL180" s="975"/>
      <c r="AM180" s="976"/>
      <c r="AN180" s="975"/>
      <c r="AO180" s="976"/>
      <c r="AP180" s="975"/>
    </row>
    <row r="181" spans="1:42" ht="15" customHeight="1" x14ac:dyDescent="0.25">
      <c r="A181" s="975" t="s">
        <v>1223</v>
      </c>
      <c r="B181" s="975" t="s">
        <v>847</v>
      </c>
      <c r="C181" s="976">
        <v>497</v>
      </c>
      <c r="D181" s="975" t="s">
        <v>461</v>
      </c>
      <c r="E181" s="975" t="s">
        <v>506</v>
      </c>
      <c r="F181" s="977">
        <v>18599.8</v>
      </c>
      <c r="G181" s="977">
        <v>0</v>
      </c>
      <c r="H181" s="977">
        <v>0</v>
      </c>
      <c r="I181" s="977">
        <v>0</v>
      </c>
      <c r="J181" s="977">
        <v>0</v>
      </c>
      <c r="K181" s="977">
        <v>0</v>
      </c>
      <c r="L181" s="977">
        <v>579.65</v>
      </c>
      <c r="M181" s="977">
        <v>0</v>
      </c>
      <c r="N181" s="977">
        <v>0</v>
      </c>
      <c r="O181" s="977">
        <v>0</v>
      </c>
      <c r="P181" s="977">
        <v>0</v>
      </c>
      <c r="Q181" s="977">
        <v>0</v>
      </c>
      <c r="R181" s="977">
        <v>0</v>
      </c>
      <c r="S181" s="977">
        <v>99.36</v>
      </c>
      <c r="T181" s="977">
        <v>0</v>
      </c>
      <c r="U181" s="977">
        <v>0</v>
      </c>
      <c r="V181" s="977">
        <v>0</v>
      </c>
      <c r="W181" s="977">
        <v>0</v>
      </c>
      <c r="X181" s="977">
        <f t="shared" si="14"/>
        <v>679.01</v>
      </c>
      <c r="Y181" s="977">
        <f t="shared" si="16"/>
        <v>17920.79</v>
      </c>
      <c r="Z181" s="977">
        <v>3451.6</v>
      </c>
      <c r="AA181" s="1025">
        <f t="shared" si="17"/>
        <v>14469.19</v>
      </c>
      <c r="AB181" s="1025">
        <f t="shared" si="15"/>
        <v>17920.79</v>
      </c>
      <c r="AC181" s="549" t="s">
        <v>167</v>
      </c>
      <c r="AD181" s="975"/>
      <c r="AE181" s="976"/>
      <c r="AF181" s="975"/>
      <c r="AG181" s="1083"/>
      <c r="AH181" s="975"/>
      <c r="AI181" s="977"/>
      <c r="AJ181" s="976"/>
      <c r="AK181" s="975"/>
      <c r="AL181" s="975"/>
      <c r="AM181" s="976"/>
      <c r="AN181" s="975"/>
      <c r="AO181" s="976"/>
      <c r="AP181" s="975"/>
    </row>
    <row r="182" spans="1:42" ht="15" customHeight="1" x14ac:dyDescent="0.25">
      <c r="A182" s="975" t="s">
        <v>1223</v>
      </c>
      <c r="B182" s="975" t="s">
        <v>847</v>
      </c>
      <c r="C182" s="976">
        <v>498</v>
      </c>
      <c r="D182" s="975" t="s">
        <v>483</v>
      </c>
      <c r="E182" s="975" t="s">
        <v>533</v>
      </c>
      <c r="F182" s="977">
        <v>19774.47</v>
      </c>
      <c r="G182" s="977">
        <v>0</v>
      </c>
      <c r="H182" s="977">
        <v>0</v>
      </c>
      <c r="I182" s="977">
        <v>1464</v>
      </c>
      <c r="J182" s="977">
        <v>0</v>
      </c>
      <c r="K182" s="977">
        <v>0</v>
      </c>
      <c r="L182" s="977">
        <v>389.68</v>
      </c>
      <c r="M182" s="977">
        <v>0</v>
      </c>
      <c r="N182" s="977">
        <v>0</v>
      </c>
      <c r="O182" s="977">
        <v>0</v>
      </c>
      <c r="P182" s="977">
        <v>0</v>
      </c>
      <c r="Q182" s="977">
        <v>0</v>
      </c>
      <c r="R182" s="977">
        <v>0</v>
      </c>
      <c r="S182" s="977">
        <v>0</v>
      </c>
      <c r="T182" s="977">
        <v>0</v>
      </c>
      <c r="U182" s="977">
        <v>0</v>
      </c>
      <c r="V182" s="977">
        <v>0</v>
      </c>
      <c r="W182" s="977">
        <v>0</v>
      </c>
      <c r="X182" s="977">
        <f t="shared" si="14"/>
        <v>1853.68</v>
      </c>
      <c r="Y182" s="977">
        <f t="shared" si="16"/>
        <v>17920.79</v>
      </c>
      <c r="Z182" s="977">
        <v>3451.6</v>
      </c>
      <c r="AA182" s="1025">
        <f t="shared" si="17"/>
        <v>14469.19</v>
      </c>
      <c r="AB182" s="1025">
        <f t="shared" si="15"/>
        <v>17920.79</v>
      </c>
      <c r="AC182" s="549" t="s">
        <v>167</v>
      </c>
      <c r="AD182" s="975"/>
      <c r="AE182" s="976"/>
      <c r="AF182" s="975"/>
      <c r="AG182" s="1083"/>
      <c r="AH182" s="975"/>
      <c r="AI182" s="977"/>
      <c r="AJ182" s="976"/>
      <c r="AK182" s="975"/>
      <c r="AL182" s="975"/>
      <c r="AM182" s="976"/>
      <c r="AN182" s="975"/>
      <c r="AO182" s="976"/>
      <c r="AP182" s="975"/>
    </row>
    <row r="183" spans="1:42" ht="15" customHeight="1" x14ac:dyDescent="0.25">
      <c r="A183" s="975" t="s">
        <v>1223</v>
      </c>
      <c r="B183" s="975" t="s">
        <v>847</v>
      </c>
      <c r="C183" s="976">
        <v>499</v>
      </c>
      <c r="D183" s="975" t="s">
        <v>482</v>
      </c>
      <c r="E183" s="975" t="s">
        <v>532</v>
      </c>
      <c r="F183" s="977">
        <v>18349.59</v>
      </c>
      <c r="G183" s="977">
        <v>0</v>
      </c>
      <c r="H183" s="977">
        <v>0</v>
      </c>
      <c r="I183" s="977">
        <v>0</v>
      </c>
      <c r="J183" s="977">
        <v>0</v>
      </c>
      <c r="K183" s="977">
        <v>0</v>
      </c>
      <c r="L183" s="977">
        <v>428.8</v>
      </c>
      <c r="M183" s="977">
        <v>0</v>
      </c>
      <c r="N183" s="977">
        <v>0</v>
      </c>
      <c r="O183" s="977">
        <v>0</v>
      </c>
      <c r="P183" s="977">
        <v>0</v>
      </c>
      <c r="Q183" s="977">
        <v>0</v>
      </c>
      <c r="R183" s="977">
        <v>0</v>
      </c>
      <c r="S183" s="977">
        <v>0</v>
      </c>
      <c r="T183" s="977">
        <v>0</v>
      </c>
      <c r="U183" s="977">
        <v>0</v>
      </c>
      <c r="V183" s="977">
        <v>0</v>
      </c>
      <c r="W183" s="977">
        <v>0</v>
      </c>
      <c r="X183" s="977">
        <f t="shared" si="14"/>
        <v>428.8</v>
      </c>
      <c r="Y183" s="977">
        <f t="shared" si="16"/>
        <v>17920.79</v>
      </c>
      <c r="Z183" s="977">
        <v>3451.6</v>
      </c>
      <c r="AA183" s="1025">
        <f t="shared" si="17"/>
        <v>14469.19</v>
      </c>
      <c r="AB183" s="1025">
        <f t="shared" si="15"/>
        <v>17920.79</v>
      </c>
      <c r="AC183" s="549" t="s">
        <v>167</v>
      </c>
      <c r="AD183" s="975"/>
      <c r="AE183" s="976"/>
      <c r="AF183" s="975"/>
      <c r="AG183" s="1083"/>
      <c r="AH183" s="975"/>
      <c r="AI183" s="977"/>
      <c r="AJ183" s="976"/>
      <c r="AK183" s="975"/>
      <c r="AL183" s="975"/>
      <c r="AM183" s="976"/>
      <c r="AN183" s="975"/>
      <c r="AO183" s="976"/>
      <c r="AP183" s="975"/>
    </row>
    <row r="184" spans="1:42" ht="15" customHeight="1" x14ac:dyDescent="0.25">
      <c r="A184" s="975" t="s">
        <v>1223</v>
      </c>
      <c r="B184" s="975" t="s">
        <v>847</v>
      </c>
      <c r="C184" s="976">
        <v>500</v>
      </c>
      <c r="D184" s="975" t="s">
        <v>467</v>
      </c>
      <c r="E184" s="975" t="s">
        <v>514</v>
      </c>
      <c r="F184" s="977">
        <v>20403.080000000002</v>
      </c>
      <c r="G184" s="977">
        <v>0</v>
      </c>
      <c r="H184" s="977">
        <v>0</v>
      </c>
      <c r="I184" s="977">
        <v>0</v>
      </c>
      <c r="J184" s="977">
        <v>0</v>
      </c>
      <c r="K184" s="977">
        <v>0</v>
      </c>
      <c r="L184" s="977">
        <v>2482.29</v>
      </c>
      <c r="M184" s="977">
        <v>0</v>
      </c>
      <c r="N184" s="977">
        <v>0</v>
      </c>
      <c r="O184" s="977">
        <v>0</v>
      </c>
      <c r="P184" s="977">
        <v>0</v>
      </c>
      <c r="Q184" s="977">
        <v>0</v>
      </c>
      <c r="R184" s="977">
        <v>0</v>
      </c>
      <c r="S184" s="977">
        <v>0</v>
      </c>
      <c r="T184" s="977">
        <v>0</v>
      </c>
      <c r="U184" s="977">
        <v>0</v>
      </c>
      <c r="V184" s="977">
        <v>0</v>
      </c>
      <c r="W184" s="977">
        <v>0</v>
      </c>
      <c r="X184" s="977">
        <f t="shared" si="14"/>
        <v>2482.29</v>
      </c>
      <c r="Y184" s="977">
        <f t="shared" si="16"/>
        <v>17920.79</v>
      </c>
      <c r="Z184" s="977">
        <v>3451.6</v>
      </c>
      <c r="AA184" s="1025">
        <f t="shared" si="17"/>
        <v>14469.19</v>
      </c>
      <c r="AB184" s="1025">
        <f t="shared" si="15"/>
        <v>17920.79</v>
      </c>
      <c r="AC184" s="549" t="s">
        <v>167</v>
      </c>
      <c r="AD184" s="975"/>
      <c r="AE184" s="976"/>
      <c r="AF184" s="975"/>
      <c r="AG184" s="1083"/>
      <c r="AH184" s="975"/>
      <c r="AI184" s="977"/>
      <c r="AJ184" s="976"/>
      <c r="AK184" s="975"/>
      <c r="AL184" s="975"/>
      <c r="AM184" s="976"/>
      <c r="AN184" s="975"/>
      <c r="AO184" s="976"/>
      <c r="AP184" s="975"/>
    </row>
    <row r="185" spans="1:42" ht="15" customHeight="1" x14ac:dyDescent="0.25">
      <c r="A185" s="975" t="s">
        <v>1223</v>
      </c>
      <c r="B185" s="975" t="s">
        <v>847</v>
      </c>
      <c r="C185" s="976">
        <v>501</v>
      </c>
      <c r="D185" s="975" t="s">
        <v>1042</v>
      </c>
      <c r="E185" s="975" t="s">
        <v>1041</v>
      </c>
      <c r="F185" s="977">
        <v>19206.78</v>
      </c>
      <c r="G185" s="977">
        <v>0</v>
      </c>
      <c r="H185" s="977">
        <v>0</v>
      </c>
      <c r="I185" s="977">
        <v>0</v>
      </c>
      <c r="J185" s="977">
        <v>0</v>
      </c>
      <c r="K185" s="977">
        <v>0</v>
      </c>
      <c r="L185" s="977">
        <v>1285.99</v>
      </c>
      <c r="M185" s="977">
        <v>0</v>
      </c>
      <c r="N185" s="977">
        <v>0</v>
      </c>
      <c r="O185" s="977">
        <v>0</v>
      </c>
      <c r="P185" s="977">
        <v>0</v>
      </c>
      <c r="Q185" s="977">
        <v>0</v>
      </c>
      <c r="R185" s="977">
        <v>0</v>
      </c>
      <c r="S185" s="977">
        <v>0</v>
      </c>
      <c r="T185" s="977">
        <v>0</v>
      </c>
      <c r="U185" s="977">
        <v>0</v>
      </c>
      <c r="V185" s="977">
        <v>0</v>
      </c>
      <c r="W185" s="977">
        <v>0</v>
      </c>
      <c r="X185" s="977">
        <f t="shared" si="14"/>
        <v>1285.99</v>
      </c>
      <c r="Y185" s="977">
        <f t="shared" si="16"/>
        <v>17920.789999999997</v>
      </c>
      <c r="Z185" s="977">
        <v>3451.6</v>
      </c>
      <c r="AA185" s="1025">
        <f t="shared" si="17"/>
        <v>14469.189999999997</v>
      </c>
      <c r="AB185" s="1025">
        <f t="shared" si="15"/>
        <v>17920.789999999997</v>
      </c>
      <c r="AC185" s="549" t="s">
        <v>167</v>
      </c>
      <c r="AD185" s="975"/>
      <c r="AE185" s="976"/>
      <c r="AF185" s="975"/>
      <c r="AG185" s="1083"/>
      <c r="AH185" s="975"/>
      <c r="AI185" s="977"/>
      <c r="AJ185" s="976"/>
      <c r="AK185" s="975"/>
      <c r="AL185" s="975"/>
      <c r="AM185" s="976"/>
      <c r="AN185" s="975"/>
      <c r="AO185" s="976"/>
      <c r="AP185" s="975"/>
    </row>
    <row r="186" spans="1:42" ht="15" customHeight="1" x14ac:dyDescent="0.25">
      <c r="A186" s="975" t="s">
        <v>1223</v>
      </c>
      <c r="B186" s="975" t="s">
        <v>847</v>
      </c>
      <c r="C186" s="976">
        <v>502</v>
      </c>
      <c r="D186" s="975" t="s">
        <v>1036</v>
      </c>
      <c r="E186" s="975" t="s">
        <v>1040</v>
      </c>
      <c r="F186" s="977">
        <v>23655.439999999999</v>
      </c>
      <c r="G186" s="977">
        <v>0</v>
      </c>
      <c r="H186" s="977">
        <v>0</v>
      </c>
      <c r="I186" s="977">
        <v>0</v>
      </c>
      <c r="J186" s="977">
        <v>0</v>
      </c>
      <c r="K186" s="977">
        <v>0</v>
      </c>
      <c r="L186" s="977">
        <v>0</v>
      </c>
      <c r="M186" s="977">
        <v>0</v>
      </c>
      <c r="N186" s="977">
        <v>0</v>
      </c>
      <c r="O186" s="977">
        <v>0</v>
      </c>
      <c r="P186" s="977">
        <v>0</v>
      </c>
      <c r="Q186" s="977">
        <v>0</v>
      </c>
      <c r="R186" s="977">
        <v>0</v>
      </c>
      <c r="S186" s="977">
        <v>147.6</v>
      </c>
      <c r="T186" s="977">
        <v>609.04</v>
      </c>
      <c r="U186" s="977">
        <v>0</v>
      </c>
      <c r="V186" s="977">
        <v>0</v>
      </c>
      <c r="W186" s="977">
        <v>0</v>
      </c>
      <c r="X186" s="977">
        <f t="shared" si="14"/>
        <v>756.64</v>
      </c>
      <c r="Y186" s="977">
        <f t="shared" si="16"/>
        <v>22898.799999999999</v>
      </c>
      <c r="Z186" s="977">
        <v>4410.3999999999996</v>
      </c>
      <c r="AA186" s="1025">
        <f t="shared" si="17"/>
        <v>18488.400000000001</v>
      </c>
      <c r="AB186" s="1025">
        <f t="shared" si="15"/>
        <v>22898.799999999999</v>
      </c>
      <c r="AC186" s="549" t="s">
        <v>167</v>
      </c>
      <c r="AD186" s="975"/>
      <c r="AE186" s="976"/>
      <c r="AF186" s="975"/>
      <c r="AG186" s="1083"/>
      <c r="AH186" s="975"/>
      <c r="AI186" s="977"/>
      <c r="AJ186" s="976"/>
      <c r="AK186" s="975"/>
      <c r="AL186" s="975"/>
      <c r="AM186" s="976"/>
      <c r="AN186" s="975"/>
      <c r="AO186" s="976"/>
      <c r="AP186" s="975"/>
    </row>
    <row r="187" spans="1:42" ht="15" customHeight="1" x14ac:dyDescent="0.25">
      <c r="A187" s="975" t="s">
        <v>1223</v>
      </c>
      <c r="B187" s="975" t="s">
        <v>847</v>
      </c>
      <c r="C187" s="976">
        <v>503</v>
      </c>
      <c r="D187" s="975" t="s">
        <v>1115</v>
      </c>
      <c r="E187" s="975" t="s">
        <v>1116</v>
      </c>
      <c r="F187" s="977">
        <v>28913.09</v>
      </c>
      <c r="G187" s="977">
        <v>0</v>
      </c>
      <c r="H187" s="977">
        <v>0</v>
      </c>
      <c r="I187" s="977">
        <v>0</v>
      </c>
      <c r="J187" s="977">
        <v>0</v>
      </c>
      <c r="K187" s="977">
        <v>0</v>
      </c>
      <c r="L187" s="977">
        <v>0</v>
      </c>
      <c r="M187" s="977">
        <v>0</v>
      </c>
      <c r="N187" s="977">
        <v>0</v>
      </c>
      <c r="O187" s="977">
        <v>0</v>
      </c>
      <c r="P187" s="977">
        <v>0</v>
      </c>
      <c r="Q187" s="977">
        <v>0</v>
      </c>
      <c r="R187" s="977">
        <v>0</v>
      </c>
      <c r="S187" s="977">
        <v>0</v>
      </c>
      <c r="T187" s="977">
        <v>0</v>
      </c>
      <c r="U187" s="977">
        <v>0</v>
      </c>
      <c r="V187" s="977">
        <v>0</v>
      </c>
      <c r="W187" s="977">
        <v>0</v>
      </c>
      <c r="X187" s="977">
        <f t="shared" si="14"/>
        <v>0</v>
      </c>
      <c r="Y187" s="977">
        <f t="shared" si="16"/>
        <v>28913.09</v>
      </c>
      <c r="Z187" s="977">
        <v>5568.75</v>
      </c>
      <c r="AA187" s="1025">
        <f t="shared" si="17"/>
        <v>23344.34</v>
      </c>
      <c r="AB187" s="1025">
        <f t="shared" si="15"/>
        <v>28913.09</v>
      </c>
      <c r="AC187" s="549" t="s">
        <v>167</v>
      </c>
      <c r="AD187" s="975"/>
      <c r="AE187" s="976"/>
      <c r="AF187" s="975"/>
      <c r="AG187" s="1083"/>
      <c r="AH187" s="975"/>
      <c r="AI187" s="977"/>
      <c r="AJ187" s="976"/>
      <c r="AK187" s="975"/>
      <c r="AL187" s="975"/>
      <c r="AM187" s="976"/>
      <c r="AN187" s="975"/>
      <c r="AO187" s="976"/>
      <c r="AP187" s="975"/>
    </row>
    <row r="188" spans="1:42" ht="15" customHeight="1" x14ac:dyDescent="0.25">
      <c r="A188" s="975" t="s">
        <v>1223</v>
      </c>
      <c r="B188" s="975" t="s">
        <v>847</v>
      </c>
      <c r="C188" s="976">
        <v>504</v>
      </c>
      <c r="D188" s="975" t="s">
        <v>1104</v>
      </c>
      <c r="E188" s="975" t="s">
        <v>1117</v>
      </c>
      <c r="F188" s="977">
        <v>24356.94</v>
      </c>
      <c r="G188" s="977">
        <v>0</v>
      </c>
      <c r="H188" s="977">
        <v>0</v>
      </c>
      <c r="I188" s="977">
        <v>0</v>
      </c>
      <c r="J188" s="977">
        <v>0</v>
      </c>
      <c r="K188" s="977">
        <v>0</v>
      </c>
      <c r="L188" s="977">
        <v>1244.69</v>
      </c>
      <c r="M188" s="977">
        <v>0</v>
      </c>
      <c r="N188" s="977">
        <v>0</v>
      </c>
      <c r="O188" s="977">
        <v>0</v>
      </c>
      <c r="P188" s="977">
        <v>0</v>
      </c>
      <c r="Q188" s="977">
        <v>0</v>
      </c>
      <c r="R188" s="977">
        <v>0</v>
      </c>
      <c r="S188" s="977">
        <v>213.45</v>
      </c>
      <c r="T188" s="977">
        <v>0</v>
      </c>
      <c r="U188" s="977">
        <v>0</v>
      </c>
      <c r="V188" s="977">
        <v>0</v>
      </c>
      <c r="W188" s="977">
        <v>0</v>
      </c>
      <c r="X188" s="977">
        <f t="shared" si="14"/>
        <v>1458.14</v>
      </c>
      <c r="Y188" s="977">
        <f t="shared" si="16"/>
        <v>22898.799999999999</v>
      </c>
      <c r="Z188" s="977">
        <v>4410.3999999999996</v>
      </c>
      <c r="AA188" s="1025">
        <f t="shared" si="17"/>
        <v>18488.400000000001</v>
      </c>
      <c r="AB188" s="1025">
        <f t="shared" si="15"/>
        <v>22898.799999999999</v>
      </c>
      <c r="AC188" s="549" t="s">
        <v>167</v>
      </c>
      <c r="AD188" s="975"/>
      <c r="AE188" s="976"/>
      <c r="AF188" s="975"/>
      <c r="AG188" s="1083"/>
      <c r="AH188" s="975"/>
      <c r="AI188" s="977"/>
      <c r="AJ188" s="976"/>
      <c r="AK188" s="975"/>
      <c r="AL188" s="975"/>
      <c r="AM188" s="976"/>
      <c r="AN188" s="975"/>
      <c r="AO188" s="976"/>
      <c r="AP188" s="975"/>
    </row>
    <row r="189" spans="1:42" ht="15" customHeight="1" x14ac:dyDescent="0.25">
      <c r="A189" s="975" t="s">
        <v>1223</v>
      </c>
      <c r="B189" s="975" t="s">
        <v>847</v>
      </c>
      <c r="C189" s="976">
        <v>505</v>
      </c>
      <c r="D189" s="975" t="s">
        <v>1109</v>
      </c>
      <c r="E189" s="975" t="s">
        <v>1118</v>
      </c>
      <c r="F189" s="977">
        <v>19438.79</v>
      </c>
      <c r="G189" s="977">
        <v>0</v>
      </c>
      <c r="H189" s="977">
        <v>0</v>
      </c>
      <c r="I189" s="977">
        <v>1518</v>
      </c>
      <c r="J189" s="977">
        <v>0</v>
      </c>
      <c r="K189" s="977">
        <v>0</v>
      </c>
      <c r="L189" s="977">
        <v>0</v>
      </c>
      <c r="M189" s="977">
        <v>0</v>
      </c>
      <c r="N189" s="977">
        <v>0</v>
      </c>
      <c r="O189" s="977">
        <v>0</v>
      </c>
      <c r="P189" s="977">
        <v>0</v>
      </c>
      <c r="Q189" s="977">
        <v>0</v>
      </c>
      <c r="R189" s="977">
        <v>0</v>
      </c>
      <c r="S189" s="977">
        <v>0</v>
      </c>
      <c r="T189" s="977">
        <v>0</v>
      </c>
      <c r="U189" s="977">
        <v>0</v>
      </c>
      <c r="V189" s="977">
        <v>0</v>
      </c>
      <c r="W189" s="977">
        <v>0</v>
      </c>
      <c r="X189" s="977">
        <f t="shared" si="14"/>
        <v>1518</v>
      </c>
      <c r="Y189" s="977">
        <f t="shared" si="16"/>
        <v>17920.79</v>
      </c>
      <c r="Z189" s="977">
        <v>3451.6</v>
      </c>
      <c r="AA189" s="1025">
        <f t="shared" si="17"/>
        <v>14469.19</v>
      </c>
      <c r="AB189" s="1025">
        <f t="shared" si="15"/>
        <v>17920.79</v>
      </c>
      <c r="AC189" s="549" t="s">
        <v>167</v>
      </c>
      <c r="AD189" s="975"/>
      <c r="AE189" s="976"/>
      <c r="AF189" s="975"/>
      <c r="AG189" s="1083"/>
      <c r="AH189" s="975"/>
      <c r="AI189" s="977"/>
      <c r="AJ189" s="976"/>
      <c r="AK189" s="975"/>
      <c r="AL189" s="975"/>
      <c r="AM189" s="976"/>
      <c r="AN189" s="975"/>
      <c r="AO189" s="976"/>
      <c r="AP189" s="975"/>
    </row>
    <row r="190" spans="1:42" ht="15" customHeight="1" x14ac:dyDescent="0.25">
      <c r="A190" s="975" t="s">
        <v>1223</v>
      </c>
      <c r="B190" s="975" t="s">
        <v>847</v>
      </c>
      <c r="C190" s="976">
        <v>506</v>
      </c>
      <c r="D190" s="975" t="s">
        <v>1139</v>
      </c>
      <c r="E190" s="975" t="s">
        <v>1138</v>
      </c>
      <c r="F190" s="977">
        <v>28653.22</v>
      </c>
      <c r="G190" s="977">
        <v>0</v>
      </c>
      <c r="H190" s="977">
        <v>0</v>
      </c>
      <c r="I190" s="977">
        <v>0</v>
      </c>
      <c r="J190" s="977">
        <v>0</v>
      </c>
      <c r="K190" s="977">
        <v>0</v>
      </c>
      <c r="L190" s="977">
        <v>0</v>
      </c>
      <c r="M190" s="977">
        <v>0</v>
      </c>
      <c r="N190" s="977">
        <v>0</v>
      </c>
      <c r="O190" s="977">
        <v>0</v>
      </c>
      <c r="P190" s="977">
        <v>0</v>
      </c>
      <c r="Q190" s="977">
        <v>0</v>
      </c>
      <c r="R190" s="977">
        <v>0</v>
      </c>
      <c r="S190" s="977">
        <v>0</v>
      </c>
      <c r="T190" s="977">
        <v>0</v>
      </c>
      <c r="U190" s="977">
        <v>0</v>
      </c>
      <c r="V190" s="977">
        <v>0</v>
      </c>
      <c r="W190" s="977">
        <v>0</v>
      </c>
      <c r="X190" s="977">
        <f t="shared" si="14"/>
        <v>0</v>
      </c>
      <c r="Y190" s="977">
        <f t="shared" si="16"/>
        <v>28653.22</v>
      </c>
      <c r="Z190" s="977">
        <v>5308.88</v>
      </c>
      <c r="AA190" s="1025">
        <f t="shared" si="17"/>
        <v>23344.34</v>
      </c>
      <c r="AB190" s="1025">
        <f t="shared" si="15"/>
        <v>28653.22</v>
      </c>
      <c r="AC190" s="549" t="s">
        <v>167</v>
      </c>
      <c r="AD190" s="975"/>
      <c r="AE190" s="976"/>
      <c r="AF190" s="975"/>
      <c r="AG190" s="1083"/>
      <c r="AH190" s="975"/>
      <c r="AI190" s="977"/>
      <c r="AJ190" s="976"/>
      <c r="AK190" s="975"/>
      <c r="AL190" s="975"/>
      <c r="AM190" s="976"/>
      <c r="AN190" s="975"/>
      <c r="AO190" s="976"/>
      <c r="AP190" s="975"/>
    </row>
    <row r="191" spans="1:42" ht="15" customHeight="1" x14ac:dyDescent="0.25">
      <c r="A191" s="975" t="s">
        <v>1223</v>
      </c>
      <c r="B191" s="975" t="s">
        <v>847</v>
      </c>
      <c r="C191" s="976">
        <v>507</v>
      </c>
      <c r="D191" s="975" t="s">
        <v>1137</v>
      </c>
      <c r="E191" s="975" t="s">
        <v>1136</v>
      </c>
      <c r="F191" s="977">
        <v>11156.33</v>
      </c>
      <c r="G191" s="977">
        <v>0</v>
      </c>
      <c r="H191" s="977">
        <v>0</v>
      </c>
      <c r="I191" s="977">
        <v>0</v>
      </c>
      <c r="J191" s="977">
        <v>0</v>
      </c>
      <c r="K191" s="977">
        <v>0</v>
      </c>
      <c r="L191" s="977">
        <v>0</v>
      </c>
      <c r="M191" s="977">
        <v>0</v>
      </c>
      <c r="N191" s="977">
        <v>0</v>
      </c>
      <c r="O191" s="977">
        <v>0</v>
      </c>
      <c r="P191" s="977">
        <v>0</v>
      </c>
      <c r="Q191" s="977">
        <v>0</v>
      </c>
      <c r="R191" s="977">
        <v>0</v>
      </c>
      <c r="S191" s="977">
        <v>0</v>
      </c>
      <c r="T191" s="977">
        <v>0</v>
      </c>
      <c r="U191" s="977">
        <v>0</v>
      </c>
      <c r="V191" s="977">
        <v>0</v>
      </c>
      <c r="W191" s="977">
        <v>0</v>
      </c>
      <c r="X191" s="977">
        <f t="shared" si="14"/>
        <v>0</v>
      </c>
      <c r="Y191" s="977">
        <f t="shared" si="16"/>
        <v>11156.33</v>
      </c>
      <c r="Z191" s="977">
        <v>1947.74</v>
      </c>
      <c r="AA191" s="1025">
        <f t="shared" si="17"/>
        <v>9208.59</v>
      </c>
      <c r="AB191" s="1025">
        <f t="shared" si="15"/>
        <v>11156.33</v>
      </c>
      <c r="AC191" s="549" t="s">
        <v>167</v>
      </c>
      <c r="AD191" s="975"/>
      <c r="AE191" s="976"/>
      <c r="AF191" s="975"/>
      <c r="AG191" s="1083"/>
      <c r="AH191" s="975"/>
      <c r="AI191" s="977"/>
      <c r="AJ191" s="976"/>
      <c r="AK191" s="975"/>
      <c r="AL191" s="975"/>
      <c r="AM191" s="976"/>
      <c r="AN191" s="975"/>
      <c r="AO191" s="976"/>
      <c r="AP191" s="975"/>
    </row>
    <row r="192" spans="1:42" ht="15" customHeight="1" x14ac:dyDescent="0.25">
      <c r="A192" s="975" t="s">
        <v>1223</v>
      </c>
      <c r="B192" s="975" t="s">
        <v>847</v>
      </c>
      <c r="C192" s="976">
        <v>508</v>
      </c>
      <c r="D192" s="975" t="s">
        <v>1170</v>
      </c>
      <c r="E192" s="975" t="s">
        <v>1181</v>
      </c>
      <c r="F192" s="977">
        <v>20752.400000000001</v>
      </c>
      <c r="G192" s="977">
        <v>0</v>
      </c>
      <c r="H192" s="977">
        <v>0</v>
      </c>
      <c r="I192" s="977">
        <v>0</v>
      </c>
      <c r="J192" s="977">
        <v>0</v>
      </c>
      <c r="K192" s="977">
        <v>0</v>
      </c>
      <c r="L192" s="977">
        <v>0</v>
      </c>
      <c r="M192" s="977">
        <v>0</v>
      </c>
      <c r="N192" s="977">
        <v>0</v>
      </c>
      <c r="O192" s="977">
        <v>0</v>
      </c>
      <c r="P192" s="977">
        <v>0</v>
      </c>
      <c r="Q192" s="977">
        <v>0</v>
      </c>
      <c r="R192" s="977">
        <v>0</v>
      </c>
      <c r="S192" s="977">
        <v>0</v>
      </c>
      <c r="T192" s="977">
        <v>0</v>
      </c>
      <c r="U192" s="977">
        <v>0</v>
      </c>
      <c r="V192" s="977">
        <v>0</v>
      </c>
      <c r="W192" s="977">
        <v>0</v>
      </c>
      <c r="X192" s="977">
        <f t="shared" si="14"/>
        <v>0</v>
      </c>
      <c r="Y192" s="977">
        <f t="shared" si="16"/>
        <v>20752.400000000001</v>
      </c>
      <c r="Z192" s="977">
        <v>2264</v>
      </c>
      <c r="AA192" s="1025">
        <f t="shared" si="17"/>
        <v>18488.400000000001</v>
      </c>
      <c r="AB192" s="1025">
        <f t="shared" si="15"/>
        <v>20752.400000000001</v>
      </c>
      <c r="AC192" s="549" t="s">
        <v>167</v>
      </c>
      <c r="AD192" s="975"/>
      <c r="AE192" s="976"/>
      <c r="AF192" s="975"/>
      <c r="AG192" s="1083"/>
      <c r="AH192" s="975"/>
      <c r="AI192" s="977"/>
      <c r="AJ192" s="976"/>
      <c r="AK192" s="975"/>
      <c r="AL192" s="975"/>
      <c r="AM192" s="976"/>
      <c r="AN192" s="975"/>
      <c r="AO192" s="976"/>
      <c r="AP192" s="975"/>
    </row>
    <row r="193" spans="1:42" ht="15" customHeight="1" x14ac:dyDescent="0.25">
      <c r="A193" s="975" t="s">
        <v>1223</v>
      </c>
      <c r="B193" s="975" t="s">
        <v>847</v>
      </c>
      <c r="C193" s="976">
        <v>509</v>
      </c>
      <c r="D193" s="975" t="s">
        <v>1194</v>
      </c>
      <c r="E193" s="975" t="s">
        <v>1193</v>
      </c>
      <c r="F193" s="977">
        <v>20252.560000000001</v>
      </c>
      <c r="G193" s="977">
        <v>0</v>
      </c>
      <c r="H193" s="977">
        <v>0</v>
      </c>
      <c r="I193" s="977">
        <v>0</v>
      </c>
      <c r="J193" s="977">
        <v>0</v>
      </c>
      <c r="K193" s="977">
        <v>0</v>
      </c>
      <c r="L193" s="977">
        <v>0</v>
      </c>
      <c r="M193" s="977">
        <v>0</v>
      </c>
      <c r="N193" s="977">
        <v>0</v>
      </c>
      <c r="O193" s="977">
        <v>0</v>
      </c>
      <c r="P193" s="977">
        <v>0</v>
      </c>
      <c r="Q193" s="977">
        <v>0</v>
      </c>
      <c r="R193" s="977">
        <v>0</v>
      </c>
      <c r="S193" s="977">
        <v>0</v>
      </c>
      <c r="T193" s="977">
        <v>0</v>
      </c>
      <c r="U193" s="977">
        <v>0</v>
      </c>
      <c r="V193" s="977">
        <v>0</v>
      </c>
      <c r="W193" s="977">
        <v>0</v>
      </c>
      <c r="X193" s="977">
        <f t="shared" si="14"/>
        <v>0</v>
      </c>
      <c r="Y193" s="977">
        <f t="shared" si="16"/>
        <v>20252.560000000001</v>
      </c>
      <c r="Z193" s="977">
        <v>1764.16</v>
      </c>
      <c r="AA193" s="1025">
        <f t="shared" si="17"/>
        <v>18488.400000000001</v>
      </c>
      <c r="AB193" s="1025">
        <f t="shared" si="15"/>
        <v>20252.560000000001</v>
      </c>
      <c r="AC193" s="549" t="s">
        <v>167</v>
      </c>
      <c r="AD193" s="975"/>
      <c r="AE193" s="976"/>
      <c r="AF193" s="975"/>
      <c r="AG193" s="1083"/>
      <c r="AH193" s="975"/>
      <c r="AI193" s="977"/>
      <c r="AJ193" s="976"/>
      <c r="AK193" s="975"/>
      <c r="AL193" s="975"/>
      <c r="AM193" s="976"/>
      <c r="AN193" s="975"/>
      <c r="AO193" s="976"/>
      <c r="AP193" s="975"/>
    </row>
    <row r="194" spans="1:42" ht="15" customHeight="1" x14ac:dyDescent="0.25">
      <c r="A194" s="975" t="s">
        <v>1223</v>
      </c>
      <c r="B194" s="975" t="s">
        <v>847</v>
      </c>
      <c r="C194" s="976">
        <v>510</v>
      </c>
      <c r="D194" s="975" t="s">
        <v>1208</v>
      </c>
      <c r="E194" s="975" t="s">
        <v>1213</v>
      </c>
      <c r="F194" s="977">
        <v>24458.09</v>
      </c>
      <c r="G194" s="977">
        <v>0</v>
      </c>
      <c r="H194" s="977">
        <v>0</v>
      </c>
      <c r="I194" s="977">
        <v>0</v>
      </c>
      <c r="J194" s="977">
        <v>0</v>
      </c>
      <c r="K194" s="977">
        <v>0</v>
      </c>
      <c r="L194" s="977">
        <v>0</v>
      </c>
      <c r="M194" s="977">
        <v>0</v>
      </c>
      <c r="N194" s="977">
        <v>0</v>
      </c>
      <c r="O194" s="977">
        <v>0</v>
      </c>
      <c r="P194" s="977">
        <v>0</v>
      </c>
      <c r="Q194" s="977">
        <v>0</v>
      </c>
      <c r="R194" s="977">
        <v>0</v>
      </c>
      <c r="S194" s="977">
        <v>0</v>
      </c>
      <c r="T194" s="977">
        <v>0</v>
      </c>
      <c r="U194" s="977">
        <v>0</v>
      </c>
      <c r="V194" s="977">
        <v>0</v>
      </c>
      <c r="W194" s="977">
        <v>0</v>
      </c>
      <c r="X194" s="977">
        <f t="shared" si="14"/>
        <v>0</v>
      </c>
      <c r="Y194" s="977">
        <f t="shared" ref="Y194:Y200" si="18">F194-X194</f>
        <v>24458.09</v>
      </c>
      <c r="Z194" s="977">
        <v>1113.75</v>
      </c>
      <c r="AA194" s="1025">
        <f t="shared" ref="AA194:AA201" si="19">Y194-Z194</f>
        <v>23344.34</v>
      </c>
      <c r="AB194" s="1025">
        <f t="shared" si="15"/>
        <v>24458.09</v>
      </c>
      <c r="AC194" s="549" t="s">
        <v>167</v>
      </c>
      <c r="AD194" s="975"/>
      <c r="AE194" s="976"/>
      <c r="AF194" s="975"/>
      <c r="AG194" s="1083"/>
      <c r="AH194" s="975"/>
      <c r="AI194" s="977"/>
      <c r="AJ194" s="976"/>
      <c r="AK194" s="975"/>
      <c r="AL194" s="975"/>
      <c r="AM194" s="976"/>
      <c r="AN194" s="975"/>
      <c r="AO194" s="976"/>
      <c r="AP194" s="975"/>
    </row>
    <row r="195" spans="1:42" ht="15" customHeight="1" x14ac:dyDescent="0.25">
      <c r="A195" s="975" t="s">
        <v>1223</v>
      </c>
      <c r="B195" s="975" t="s">
        <v>847</v>
      </c>
      <c r="C195" s="976">
        <v>511</v>
      </c>
      <c r="D195" s="975" t="s">
        <v>674</v>
      </c>
      <c r="E195" s="975" t="s">
        <v>675</v>
      </c>
      <c r="F195" s="977">
        <v>14837.36</v>
      </c>
      <c r="G195" s="977">
        <v>0</v>
      </c>
      <c r="H195" s="977">
        <v>0</v>
      </c>
      <c r="I195" s="977">
        <v>0</v>
      </c>
      <c r="J195" s="977">
        <v>0</v>
      </c>
      <c r="K195" s="977">
        <v>0</v>
      </c>
      <c r="L195" s="977">
        <v>0</v>
      </c>
      <c r="M195" s="977">
        <v>0</v>
      </c>
      <c r="N195" s="977">
        <v>0</v>
      </c>
      <c r="O195" s="977">
        <v>0</v>
      </c>
      <c r="P195" s="977">
        <v>0</v>
      </c>
      <c r="Q195" s="977">
        <v>0</v>
      </c>
      <c r="R195" s="977">
        <v>0</v>
      </c>
      <c r="S195" s="977">
        <v>0</v>
      </c>
      <c r="T195" s="977">
        <v>0</v>
      </c>
      <c r="U195" s="977">
        <v>0</v>
      </c>
      <c r="V195" s="977">
        <v>0</v>
      </c>
      <c r="W195" s="977">
        <v>0</v>
      </c>
      <c r="X195" s="977">
        <f t="shared" ref="X195:X200" si="20">SUM(G195:W195)</f>
        <v>0</v>
      </c>
      <c r="Y195" s="977">
        <f t="shared" si="18"/>
        <v>14837.36</v>
      </c>
      <c r="Z195" s="977">
        <v>368.17</v>
      </c>
      <c r="AA195" s="1025">
        <f t="shared" si="19"/>
        <v>14469.19</v>
      </c>
      <c r="AB195" s="1025">
        <f t="shared" ref="AB195:AB200" si="21">Y195</f>
        <v>14837.36</v>
      </c>
      <c r="AC195" s="549" t="s">
        <v>167</v>
      </c>
      <c r="AD195" s="975"/>
      <c r="AE195" s="976"/>
      <c r="AF195" s="975"/>
      <c r="AG195" s="1083"/>
      <c r="AH195" s="975"/>
      <c r="AI195" s="977"/>
      <c r="AJ195" s="976"/>
      <c r="AK195" s="975"/>
      <c r="AL195" s="975"/>
      <c r="AM195" s="976"/>
      <c r="AN195" s="975"/>
      <c r="AO195" s="976"/>
      <c r="AP195" s="975"/>
    </row>
    <row r="196" spans="1:42" ht="15" customHeight="1" x14ac:dyDescent="0.25">
      <c r="A196" s="975" t="s">
        <v>1223</v>
      </c>
      <c r="B196" s="975" t="s">
        <v>847</v>
      </c>
      <c r="C196" s="976">
        <v>20039</v>
      </c>
      <c r="D196" s="975" t="s">
        <v>353</v>
      </c>
      <c r="E196" s="975" t="s">
        <v>354</v>
      </c>
      <c r="F196" s="977">
        <v>25726.13</v>
      </c>
      <c r="G196" s="977">
        <v>0</v>
      </c>
      <c r="H196" s="977">
        <v>0</v>
      </c>
      <c r="I196" s="977">
        <v>0</v>
      </c>
      <c r="J196" s="977">
        <v>0</v>
      </c>
      <c r="K196" s="977">
        <v>0</v>
      </c>
      <c r="L196" s="977">
        <v>1857.27</v>
      </c>
      <c r="M196" s="977">
        <v>0</v>
      </c>
      <c r="N196" s="977">
        <v>0</v>
      </c>
      <c r="O196" s="977">
        <v>0</v>
      </c>
      <c r="P196" s="977">
        <v>0</v>
      </c>
      <c r="Q196" s="977">
        <v>0</v>
      </c>
      <c r="R196" s="977">
        <v>0</v>
      </c>
      <c r="S196" s="977">
        <v>318.36</v>
      </c>
      <c r="T196" s="977">
        <v>0</v>
      </c>
      <c r="U196" s="977">
        <v>0</v>
      </c>
      <c r="V196" s="977">
        <v>0</v>
      </c>
      <c r="W196" s="977">
        <v>0</v>
      </c>
      <c r="X196" s="977">
        <f t="shared" si="20"/>
        <v>2175.63</v>
      </c>
      <c r="Y196" s="977">
        <f t="shared" si="18"/>
        <v>23550.5</v>
      </c>
      <c r="Z196" s="977">
        <v>0</v>
      </c>
      <c r="AA196" s="1025">
        <f t="shared" si="19"/>
        <v>23550.5</v>
      </c>
      <c r="AB196" s="1025">
        <f t="shared" si="21"/>
        <v>23550.5</v>
      </c>
      <c r="AC196" s="547" t="s">
        <v>167</v>
      </c>
      <c r="AJ196" s="976"/>
      <c r="AK196" s="975"/>
      <c r="AL196" s="975"/>
      <c r="AM196" s="976"/>
      <c r="AN196" s="975"/>
      <c r="AO196" s="976"/>
      <c r="AP196" s="975"/>
    </row>
    <row r="197" spans="1:42" ht="15" customHeight="1" x14ac:dyDescent="0.25">
      <c r="A197" s="975" t="s">
        <v>1223</v>
      </c>
      <c r="B197" s="975" t="s">
        <v>847</v>
      </c>
      <c r="C197" s="976">
        <v>20043</v>
      </c>
      <c r="D197" s="975" t="s">
        <v>166</v>
      </c>
      <c r="E197" s="975" t="s">
        <v>267</v>
      </c>
      <c r="F197" s="977">
        <v>26577.71</v>
      </c>
      <c r="G197" s="977">
        <v>0</v>
      </c>
      <c r="H197" s="977">
        <v>0</v>
      </c>
      <c r="I197" s="977">
        <v>0</v>
      </c>
      <c r="J197" s="977">
        <v>0</v>
      </c>
      <c r="K197" s="977">
        <v>0</v>
      </c>
      <c r="L197" s="977">
        <v>0</v>
      </c>
      <c r="M197" s="977">
        <v>0</v>
      </c>
      <c r="N197" s="977">
        <v>0</v>
      </c>
      <c r="O197" s="977">
        <v>0</v>
      </c>
      <c r="P197" s="977">
        <v>0</v>
      </c>
      <c r="Q197" s="977">
        <v>0</v>
      </c>
      <c r="R197" s="977">
        <v>0</v>
      </c>
      <c r="S197" s="977">
        <v>269.85000000000002</v>
      </c>
      <c r="T197" s="977">
        <v>1484.36</v>
      </c>
      <c r="U197" s="977">
        <v>0</v>
      </c>
      <c r="V197" s="977">
        <v>0</v>
      </c>
      <c r="W197" s="977">
        <v>0</v>
      </c>
      <c r="X197" s="977">
        <f t="shared" si="20"/>
        <v>1754.21</v>
      </c>
      <c r="Y197" s="977">
        <f t="shared" si="18"/>
        <v>24823.5</v>
      </c>
      <c r="Z197" s="977">
        <v>0</v>
      </c>
      <c r="AA197" s="1025">
        <f t="shared" si="19"/>
        <v>24823.5</v>
      </c>
      <c r="AB197" s="1025">
        <f t="shared" si="21"/>
        <v>24823.5</v>
      </c>
      <c r="AC197" s="547" t="s">
        <v>167</v>
      </c>
      <c r="AJ197" s="976"/>
      <c r="AK197" s="975"/>
      <c r="AL197" s="975"/>
      <c r="AM197" s="976"/>
      <c r="AN197" s="975"/>
      <c r="AO197" s="976"/>
      <c r="AP197" s="975"/>
    </row>
    <row r="198" spans="1:42" ht="15" customHeight="1" x14ac:dyDescent="0.25">
      <c r="A198" s="975" t="s">
        <v>1223</v>
      </c>
      <c r="B198" s="975" t="s">
        <v>847</v>
      </c>
      <c r="C198" s="976">
        <v>20045</v>
      </c>
      <c r="D198" s="975" t="s">
        <v>151</v>
      </c>
      <c r="E198" s="975" t="s">
        <v>265</v>
      </c>
      <c r="F198" s="977">
        <v>24299.33</v>
      </c>
      <c r="G198" s="977">
        <v>0</v>
      </c>
      <c r="H198" s="977">
        <v>0</v>
      </c>
      <c r="I198" s="977">
        <v>0</v>
      </c>
      <c r="J198" s="977">
        <v>0</v>
      </c>
      <c r="K198" s="977">
        <v>0</v>
      </c>
      <c r="L198" s="977">
        <v>0</v>
      </c>
      <c r="M198" s="977">
        <v>0</v>
      </c>
      <c r="N198" s="977">
        <v>0</v>
      </c>
      <c r="O198" s="977">
        <v>0</v>
      </c>
      <c r="P198" s="977">
        <v>0</v>
      </c>
      <c r="Q198" s="977">
        <v>0</v>
      </c>
      <c r="R198" s="977">
        <v>0</v>
      </c>
      <c r="S198" s="977">
        <v>115.2</v>
      </c>
      <c r="T198" s="977">
        <v>633.63</v>
      </c>
      <c r="U198" s="977">
        <v>0</v>
      </c>
      <c r="V198" s="977">
        <v>0</v>
      </c>
      <c r="W198" s="977">
        <v>0</v>
      </c>
      <c r="X198" s="977">
        <f t="shared" si="20"/>
        <v>748.83</v>
      </c>
      <c r="Y198" s="977">
        <f t="shared" si="18"/>
        <v>23550.5</v>
      </c>
      <c r="Z198" s="977">
        <v>0</v>
      </c>
      <c r="AA198" s="1025">
        <f t="shared" si="19"/>
        <v>23550.5</v>
      </c>
      <c r="AB198" s="1025">
        <f t="shared" si="21"/>
        <v>23550.5</v>
      </c>
      <c r="AC198" s="547" t="s">
        <v>167</v>
      </c>
      <c r="AJ198" s="976"/>
      <c r="AK198" s="975"/>
      <c r="AL198" s="975"/>
      <c r="AM198" s="976"/>
      <c r="AN198" s="975"/>
      <c r="AO198" s="976"/>
      <c r="AP198" s="975"/>
    </row>
    <row r="199" spans="1:42" ht="15" customHeight="1" x14ac:dyDescent="0.25">
      <c r="A199" s="975" t="s">
        <v>1223</v>
      </c>
      <c r="B199" s="975" t="s">
        <v>847</v>
      </c>
      <c r="C199" s="976">
        <v>20046</v>
      </c>
      <c r="D199" s="975" t="s">
        <v>1110</v>
      </c>
      <c r="E199" s="975" t="s">
        <v>1119</v>
      </c>
      <c r="F199" s="977">
        <v>23550.5</v>
      </c>
      <c r="G199" s="977">
        <v>0</v>
      </c>
      <c r="H199" s="977">
        <v>0</v>
      </c>
      <c r="I199" s="977">
        <v>0</v>
      </c>
      <c r="J199" s="977">
        <v>0</v>
      </c>
      <c r="K199" s="977">
        <v>0</v>
      </c>
      <c r="L199" s="977">
        <v>0</v>
      </c>
      <c r="M199" s="977">
        <v>0</v>
      </c>
      <c r="N199" s="977">
        <v>0</v>
      </c>
      <c r="O199" s="977">
        <v>0</v>
      </c>
      <c r="P199" s="977">
        <v>0</v>
      </c>
      <c r="Q199" s="977">
        <v>0</v>
      </c>
      <c r="R199" s="977">
        <v>0</v>
      </c>
      <c r="S199" s="977">
        <v>0</v>
      </c>
      <c r="T199" s="977">
        <v>0</v>
      </c>
      <c r="U199" s="977">
        <v>0</v>
      </c>
      <c r="V199" s="977">
        <v>0</v>
      </c>
      <c r="W199" s="977">
        <v>0</v>
      </c>
      <c r="X199" s="977">
        <f t="shared" si="20"/>
        <v>0</v>
      </c>
      <c r="Y199" s="977">
        <f t="shared" si="18"/>
        <v>23550.5</v>
      </c>
      <c r="Z199" s="977">
        <v>0</v>
      </c>
      <c r="AA199" s="1025">
        <f t="shared" si="19"/>
        <v>23550.5</v>
      </c>
      <c r="AB199" s="1025">
        <f t="shared" si="21"/>
        <v>23550.5</v>
      </c>
      <c r="AC199" s="547" t="s">
        <v>167</v>
      </c>
      <c r="AJ199" s="976"/>
      <c r="AK199" s="975"/>
      <c r="AL199" s="975"/>
      <c r="AM199" s="976"/>
      <c r="AN199" s="975"/>
      <c r="AO199" s="976"/>
      <c r="AP199" s="975"/>
    </row>
    <row r="200" spans="1:42" ht="15" customHeight="1" x14ac:dyDescent="0.25">
      <c r="A200" s="975" t="s">
        <v>1223</v>
      </c>
      <c r="B200" s="975" t="s">
        <v>847</v>
      </c>
      <c r="C200" s="976">
        <v>20047</v>
      </c>
      <c r="D200" s="975" t="s">
        <v>1132</v>
      </c>
      <c r="E200" s="975" t="s">
        <v>1133</v>
      </c>
      <c r="F200" s="977">
        <v>44939.72</v>
      </c>
      <c r="G200" s="977">
        <v>0</v>
      </c>
      <c r="H200" s="977">
        <v>0</v>
      </c>
      <c r="I200" s="977">
        <v>0</v>
      </c>
      <c r="J200" s="977">
        <v>0</v>
      </c>
      <c r="K200" s="977">
        <v>0</v>
      </c>
      <c r="L200" s="977">
        <v>0</v>
      </c>
      <c r="M200" s="977">
        <v>0</v>
      </c>
      <c r="N200" s="977">
        <v>0</v>
      </c>
      <c r="O200" s="977">
        <v>0</v>
      </c>
      <c r="P200" s="977">
        <v>0</v>
      </c>
      <c r="Q200" s="977">
        <v>0</v>
      </c>
      <c r="R200" s="977">
        <v>0</v>
      </c>
      <c r="S200" s="977">
        <v>0</v>
      </c>
      <c r="T200" s="977">
        <v>0</v>
      </c>
      <c r="U200" s="977">
        <v>0</v>
      </c>
      <c r="V200" s="977">
        <v>0</v>
      </c>
      <c r="W200" s="977">
        <v>381.96</v>
      </c>
      <c r="X200" s="977">
        <f t="shared" si="20"/>
        <v>381.96</v>
      </c>
      <c r="Y200" s="977">
        <f t="shared" si="18"/>
        <v>44557.760000000002</v>
      </c>
      <c r="Z200" s="977">
        <v>0</v>
      </c>
      <c r="AA200" s="1025">
        <f t="shared" si="19"/>
        <v>44557.760000000002</v>
      </c>
      <c r="AB200" s="1025">
        <f t="shared" si="21"/>
        <v>44557.760000000002</v>
      </c>
      <c r="AC200" s="547" t="s">
        <v>167</v>
      </c>
      <c r="AJ200" s="976"/>
      <c r="AK200" s="975"/>
      <c r="AL200" s="975"/>
      <c r="AM200" s="976"/>
      <c r="AN200" s="975"/>
      <c r="AO200" s="976"/>
      <c r="AP200" s="975"/>
    </row>
    <row r="201" spans="1:42" ht="15.75" x14ac:dyDescent="0.25">
      <c r="A201" s="1085"/>
      <c r="B201" s="1085"/>
      <c r="C201" s="1085"/>
      <c r="D201" s="1105">
        <f>COUNTA(D2:D200)</f>
        <v>199</v>
      </c>
      <c r="E201" s="1085"/>
      <c r="F201" s="1086">
        <f t="shared" ref="F201:N201" si="22">SUM(F2:F200)</f>
        <v>3701942.7399999984</v>
      </c>
      <c r="G201" s="1086">
        <f t="shared" si="22"/>
        <v>0</v>
      </c>
      <c r="H201" s="1086">
        <f t="shared" si="22"/>
        <v>1298.03</v>
      </c>
      <c r="I201" s="1086">
        <f t="shared" si="22"/>
        <v>13365</v>
      </c>
      <c r="J201" s="1086">
        <f t="shared" si="22"/>
        <v>76.44</v>
      </c>
      <c r="K201" s="1086">
        <f t="shared" si="22"/>
        <v>1724</v>
      </c>
      <c r="L201" s="1086">
        <f t="shared" si="22"/>
        <v>122832.41999999995</v>
      </c>
      <c r="M201" s="1086">
        <f t="shared" si="22"/>
        <v>5955.96</v>
      </c>
      <c r="N201" s="1086">
        <f t="shared" si="22"/>
        <v>777.24</v>
      </c>
      <c r="O201" s="977">
        <v>0</v>
      </c>
      <c r="P201" s="1086">
        <f>SUM(P2:P200)</f>
        <v>22770</v>
      </c>
      <c r="Q201" s="1086">
        <f>SUM(Q2:Q200)</f>
        <v>2821.5099999999998</v>
      </c>
      <c r="R201" s="1086">
        <f>SUM(R2:R200)</f>
        <v>144.03</v>
      </c>
      <c r="S201" s="1086">
        <f>SUM(S2:S200)</f>
        <v>20572.329999999994</v>
      </c>
      <c r="T201" s="1086">
        <f>SUM(T2:T200)</f>
        <v>98886.01999999999</v>
      </c>
      <c r="U201" s="1086">
        <f t="shared" ref="U201:V201" si="23">SUM(U2:U200)</f>
        <v>1396.3999999999996</v>
      </c>
      <c r="V201" s="1086">
        <f t="shared" si="23"/>
        <v>1698.16</v>
      </c>
      <c r="W201" s="1086">
        <f>SUM(W2:W200)</f>
        <v>452.02</v>
      </c>
      <c r="X201" s="1086">
        <f t="shared" ref="X201:Y201" si="24">SUM(X2:X200)</f>
        <v>294769.56000000011</v>
      </c>
      <c r="Y201" s="1086">
        <f t="shared" si="24"/>
        <v>3407173.1799999992</v>
      </c>
      <c r="Z201" s="1086">
        <f t="shared" ref="Z201" si="25">SUM(Z2:Z200)</f>
        <v>634781.21000000031</v>
      </c>
      <c r="AA201" s="1086">
        <f t="shared" si="19"/>
        <v>2772391.9699999988</v>
      </c>
      <c r="AB201" s="1086">
        <v>3410267.7399999984</v>
      </c>
      <c r="AC201" s="547" t="s">
        <v>167</v>
      </c>
    </row>
    <row r="202" spans="1:42" s="221" customFormat="1" x14ac:dyDescent="0.25">
      <c r="D202" s="221">
        <v>187</v>
      </c>
      <c r="F202" s="221" t="s">
        <v>167</v>
      </c>
      <c r="G202" s="221" t="s">
        <v>167</v>
      </c>
      <c r="H202" s="221" t="s">
        <v>167</v>
      </c>
      <c r="I202" s="221" t="s">
        <v>167</v>
      </c>
      <c r="J202" s="221" t="s">
        <v>167</v>
      </c>
      <c r="K202" s="221" t="s">
        <v>167</v>
      </c>
      <c r="L202" s="221" t="s">
        <v>167</v>
      </c>
      <c r="M202" s="792" t="s">
        <v>167</v>
      </c>
      <c r="N202" s="221" t="s">
        <v>167</v>
      </c>
      <c r="O202" s="977">
        <v>0</v>
      </c>
      <c r="P202" s="221" t="s">
        <v>167</v>
      </c>
      <c r="Q202" s="221" t="s">
        <v>167</v>
      </c>
      <c r="R202" s="221" t="s">
        <v>167</v>
      </c>
      <c r="S202" s="792" t="s">
        <v>167</v>
      </c>
      <c r="T202" s="221" t="s">
        <v>167</v>
      </c>
      <c r="W202" s="221" t="s">
        <v>167</v>
      </c>
      <c r="AA202" s="1087"/>
      <c r="AB202" s="1087"/>
      <c r="AC202" s="547"/>
    </row>
    <row r="203" spans="1:42" x14ac:dyDescent="0.25">
      <c r="D203" s="221">
        <f>D201-D202</f>
        <v>12</v>
      </c>
      <c r="Z203" s="328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FD83D-2C61-41B5-8B0C-B268CA906207}">
  <dimension ref="A1:AH210"/>
  <sheetViews>
    <sheetView topLeftCell="C1" workbookViewId="0">
      <pane ySplit="1" topLeftCell="A188" activePane="bottomLeft" state="frozen"/>
      <selection activeCell="C1" sqref="C1"/>
      <selection pane="bottomLeft" activeCell="D207" sqref="D207"/>
    </sheetView>
  </sheetViews>
  <sheetFormatPr defaultRowHeight="15" x14ac:dyDescent="0.25"/>
  <cols>
    <col min="1" max="1" width="9.28515625" style="1107" hidden="1" customWidth="1" collapsed="1"/>
    <col min="2" max="2" width="12.5703125" style="1107" hidden="1" customWidth="1" collapsed="1"/>
    <col min="3" max="3" width="13.85546875" style="1107" customWidth="1" collapsed="1"/>
    <col min="4" max="4" width="34.85546875" style="1254" customWidth="1" collapsed="1"/>
    <col min="5" max="5" width="14.42578125" style="1107" customWidth="1" collapsed="1"/>
    <col min="6" max="6" width="15" style="1107" customWidth="1" collapsed="1"/>
    <col min="7" max="8" width="7.7109375" style="1255" customWidth="1"/>
    <col min="9" max="9" width="10.140625" style="1107" customWidth="1" collapsed="1"/>
    <col min="10" max="10" width="17.7109375" style="1107" customWidth="1" collapsed="1"/>
    <col min="11" max="11" width="11.28515625" style="1107" customWidth="1"/>
    <col min="12" max="12" width="14.5703125" style="1107" customWidth="1" collapsed="1"/>
    <col min="13" max="13" width="16.5703125" style="1254" customWidth="1" collapsed="1"/>
    <col min="14" max="14" width="9.42578125" style="1260" bestFit="1" customWidth="1"/>
    <col min="15" max="15" width="11.7109375" style="1254" bestFit="1" customWidth="1"/>
    <col min="16" max="16" width="15" style="1107" customWidth="1" collapsed="1"/>
    <col min="17" max="17" width="12.140625" style="1107" customWidth="1" collapsed="1"/>
    <col min="18" max="18" width="14.28515625" style="1260" bestFit="1" customWidth="1" collapsed="1"/>
    <col min="19" max="19" width="13.7109375" style="1107" customWidth="1" collapsed="1"/>
    <col min="20" max="22" width="13.7109375" style="1107" customWidth="1"/>
    <col min="23" max="23" width="17.7109375" style="1254" customWidth="1" collapsed="1"/>
    <col min="24" max="24" width="9.140625" style="1107" customWidth="1" collapsed="1"/>
    <col min="25" max="25" width="29.85546875" style="1107" customWidth="1" collapsed="1"/>
    <col min="26" max="26" width="9.140625" style="1107" customWidth="1" collapsed="1"/>
    <col min="27" max="27" width="30.7109375" style="1107" customWidth="1" collapsed="1"/>
    <col min="28" max="28" width="9.28515625" style="1107" customWidth="1" collapsed="1"/>
    <col min="29" max="29" width="32.28515625" style="1107" customWidth="1" collapsed="1"/>
    <col min="30" max="30" width="22.7109375" style="1107" customWidth="1" collapsed="1"/>
    <col min="31" max="31" width="13.7109375" style="1107" customWidth="1" collapsed="1"/>
    <col min="32" max="32" width="15.5703125" style="1107" customWidth="1" collapsed="1"/>
    <col min="33" max="33" width="9.28515625" style="1107" customWidth="1" collapsed="1"/>
    <col min="34" max="16384" width="9.140625" style="1107"/>
  </cols>
  <sheetData>
    <row r="1" spans="1:34" ht="15" customHeight="1" x14ac:dyDescent="0.25">
      <c r="A1" s="1208" t="s">
        <v>127</v>
      </c>
      <c r="B1" s="1208" t="s">
        <v>119</v>
      </c>
      <c r="C1" s="1208" t="s">
        <v>92</v>
      </c>
      <c r="D1" s="1209" t="s">
        <v>93</v>
      </c>
      <c r="E1" s="1208" t="s">
        <v>153</v>
      </c>
      <c r="F1" s="1208" t="s">
        <v>273</v>
      </c>
      <c r="G1" s="1210" t="s">
        <v>1361</v>
      </c>
      <c r="H1" s="1210" t="s">
        <v>1362</v>
      </c>
      <c r="I1" s="1208" t="s">
        <v>270</v>
      </c>
      <c r="J1" s="1208" t="s">
        <v>1363</v>
      </c>
      <c r="K1" s="1208" t="s">
        <v>1364</v>
      </c>
      <c r="L1" s="1208" t="s">
        <v>1365</v>
      </c>
      <c r="M1" s="1209" t="s">
        <v>1366</v>
      </c>
      <c r="N1" s="1211" t="s">
        <v>1367</v>
      </c>
      <c r="O1" s="1209" t="s">
        <v>1368</v>
      </c>
      <c r="P1" s="1208" t="s">
        <v>449</v>
      </c>
      <c r="Q1" s="1208" t="s">
        <v>450</v>
      </c>
      <c r="R1" s="1211" t="s">
        <v>1369</v>
      </c>
      <c r="S1" s="1208" t="s">
        <v>1370</v>
      </c>
      <c r="T1" s="1208" t="s">
        <v>448</v>
      </c>
      <c r="U1" s="1208" t="s">
        <v>879</v>
      </c>
      <c r="V1" s="1208" t="s">
        <v>856</v>
      </c>
      <c r="W1" s="1209"/>
      <c r="X1" s="1208"/>
      <c r="Y1" s="1208"/>
      <c r="Z1" s="1208"/>
      <c r="AA1" s="1208"/>
      <c r="AB1" s="1208"/>
      <c r="AC1" s="1208"/>
      <c r="AD1" s="1208"/>
      <c r="AE1" s="1208"/>
      <c r="AF1" s="1208"/>
      <c r="AG1" s="1208"/>
      <c r="AH1" s="1208"/>
    </row>
    <row r="2" spans="1:34" ht="15" customHeight="1" x14ac:dyDescent="0.25">
      <c r="A2" s="1212" t="s">
        <v>1223</v>
      </c>
      <c r="B2" s="1212" t="s">
        <v>847</v>
      </c>
      <c r="C2" s="1213">
        <v>2</v>
      </c>
      <c r="D2" s="1214" t="s">
        <v>4</v>
      </c>
      <c r="E2" s="1212" t="s">
        <v>173</v>
      </c>
      <c r="F2" s="1215">
        <v>32419.13</v>
      </c>
      <c r="G2" s="1216" t="s">
        <v>167</v>
      </c>
      <c r="H2" s="1217" t="s">
        <v>167</v>
      </c>
      <c r="I2" s="1215">
        <v>951.62</v>
      </c>
      <c r="J2" s="1215">
        <v>14304.08</v>
      </c>
      <c r="K2" s="1215">
        <v>0</v>
      </c>
      <c r="L2" s="1215">
        <v>3810.97</v>
      </c>
      <c r="M2" s="738">
        <f>J2+L2</f>
        <v>18115.05</v>
      </c>
      <c r="N2" s="1218">
        <v>297.95</v>
      </c>
      <c r="O2" s="738">
        <f>M2-N2</f>
        <v>17817.099999999999</v>
      </c>
      <c r="P2" s="1215">
        <v>4856.63</v>
      </c>
      <c r="Q2" s="1215">
        <v>1449.2</v>
      </c>
      <c r="R2" s="1219">
        <v>0</v>
      </c>
      <c r="S2" s="738">
        <f>I2+R2</f>
        <v>951.62</v>
      </c>
      <c r="T2" s="738">
        <f>O2*1.5%</f>
        <v>267.25649999999996</v>
      </c>
      <c r="U2" s="738">
        <f>P2-S2-T2</f>
        <v>3637.7535000000003</v>
      </c>
      <c r="V2" s="738">
        <f>Q2+U2</f>
        <v>5086.9535000000005</v>
      </c>
      <c r="W2" s="1214"/>
      <c r="X2" s="1213"/>
      <c r="Y2" s="1212"/>
      <c r="Z2" s="1213"/>
      <c r="AA2" s="1212"/>
      <c r="AB2" s="1213"/>
      <c r="AC2" s="1212"/>
      <c r="AD2" s="1212"/>
      <c r="AE2" s="1213"/>
      <c r="AF2" s="1212"/>
      <c r="AG2" s="1213"/>
      <c r="AH2" s="1212"/>
    </row>
    <row r="3" spans="1:34" ht="15" customHeight="1" x14ac:dyDescent="0.25">
      <c r="A3" s="1212" t="s">
        <v>1223</v>
      </c>
      <c r="B3" s="1212" t="s">
        <v>847</v>
      </c>
      <c r="C3" s="1213">
        <v>5</v>
      </c>
      <c r="D3" s="1214" t="s">
        <v>6</v>
      </c>
      <c r="E3" s="1212" t="s">
        <v>174</v>
      </c>
      <c r="F3" s="1215">
        <v>31760.93</v>
      </c>
      <c r="G3" s="1216" t="s">
        <v>167</v>
      </c>
      <c r="H3" s="1216" t="s">
        <v>167</v>
      </c>
      <c r="I3" s="1215">
        <v>951.62</v>
      </c>
      <c r="J3" s="1215">
        <v>14830.54</v>
      </c>
      <c r="K3" s="1215">
        <v>0</v>
      </c>
      <c r="L3" s="1215">
        <v>2099.85</v>
      </c>
      <c r="M3" s="738">
        <f t="shared" ref="M3:M66" si="0">J3+L3</f>
        <v>16930.39</v>
      </c>
      <c r="N3" s="1218">
        <v>0</v>
      </c>
      <c r="O3" s="738">
        <f>M3-N3</f>
        <v>16930.39</v>
      </c>
      <c r="P3" s="1215">
        <v>5000.3599999999997</v>
      </c>
      <c r="Q3" s="1215">
        <v>1354.43</v>
      </c>
      <c r="R3" s="1219">
        <v>0</v>
      </c>
      <c r="S3" s="738">
        <f t="shared" ref="S3:S66" si="1">I3+R3</f>
        <v>951.62</v>
      </c>
      <c r="T3" s="738">
        <f t="shared" ref="T3:T66" si="2">O3*1.5%</f>
        <v>253.95584999999997</v>
      </c>
      <c r="U3" s="738">
        <f t="shared" ref="U3:U66" si="3">P3-S3-T3</f>
        <v>3794.78415</v>
      </c>
      <c r="V3" s="738">
        <f t="shared" ref="V3:V66" si="4">Q3+U3</f>
        <v>5149.2141499999998</v>
      </c>
      <c r="W3" s="1214"/>
      <c r="X3" s="1213"/>
      <c r="Y3" s="1212"/>
      <c r="Z3" s="1213"/>
      <c r="AA3" s="1212"/>
      <c r="AB3" s="1213"/>
      <c r="AC3" s="1212"/>
      <c r="AD3" s="1212"/>
      <c r="AE3" s="1213"/>
      <c r="AF3" s="1212"/>
      <c r="AG3" s="1213"/>
      <c r="AH3" s="1212"/>
    </row>
    <row r="4" spans="1:34" ht="15" customHeight="1" x14ac:dyDescent="0.25">
      <c r="A4" s="1212" t="s">
        <v>1223</v>
      </c>
      <c r="B4" s="1212" t="s">
        <v>847</v>
      </c>
      <c r="C4" s="1213">
        <v>6</v>
      </c>
      <c r="D4" s="1214" t="s">
        <v>99</v>
      </c>
      <c r="E4" s="1212" t="s">
        <v>175</v>
      </c>
      <c r="F4" s="1215">
        <v>49094.080000000002</v>
      </c>
      <c r="G4" s="1216" t="s">
        <v>167</v>
      </c>
      <c r="H4" s="1216" t="s">
        <v>167</v>
      </c>
      <c r="I4" s="1215">
        <v>951.62</v>
      </c>
      <c r="J4" s="1215">
        <v>21774.36</v>
      </c>
      <c r="K4" s="1215">
        <v>0</v>
      </c>
      <c r="L4" s="1215">
        <v>5545.36</v>
      </c>
      <c r="M4" s="738">
        <f t="shared" si="0"/>
        <v>27319.72</v>
      </c>
      <c r="N4" s="1220">
        <v>456.28</v>
      </c>
      <c r="O4" s="738">
        <f t="shared" ref="O4:O67" si="5">M4-N4</f>
        <v>26863.440000000002</v>
      </c>
      <c r="P4" s="1215">
        <v>6896.02</v>
      </c>
      <c r="Q4" s="1215">
        <v>2185.5700000000002</v>
      </c>
      <c r="R4" s="1219">
        <v>0</v>
      </c>
      <c r="S4" s="738">
        <f t="shared" si="1"/>
        <v>951.62</v>
      </c>
      <c r="T4" s="738">
        <f t="shared" si="2"/>
        <v>402.95160000000004</v>
      </c>
      <c r="U4" s="738">
        <f t="shared" si="3"/>
        <v>5541.4484000000002</v>
      </c>
      <c r="V4" s="738">
        <f t="shared" si="4"/>
        <v>7727.0184000000008</v>
      </c>
      <c r="W4" s="1214"/>
      <c r="X4" s="1213"/>
      <c r="Y4" s="1212"/>
      <c r="Z4" s="1213"/>
      <c r="AA4" s="1212"/>
      <c r="AB4" s="1213"/>
      <c r="AC4" s="1212"/>
      <c r="AD4" s="1212"/>
      <c r="AE4" s="1213"/>
      <c r="AF4" s="1212"/>
      <c r="AG4" s="1213"/>
      <c r="AH4" s="1212"/>
    </row>
    <row r="5" spans="1:34" ht="15" customHeight="1" x14ac:dyDescent="0.25">
      <c r="A5" s="1212" t="s">
        <v>1223</v>
      </c>
      <c r="B5" s="1212" t="s">
        <v>847</v>
      </c>
      <c r="C5" s="1213">
        <v>8</v>
      </c>
      <c r="D5" s="1214" t="s">
        <v>100</v>
      </c>
      <c r="E5" s="1212" t="s">
        <v>176</v>
      </c>
      <c r="F5" s="1215">
        <v>17788.97</v>
      </c>
      <c r="G5" s="1216" t="s">
        <v>167</v>
      </c>
      <c r="H5" s="1216" t="s">
        <v>167</v>
      </c>
      <c r="I5" s="1215">
        <v>915</v>
      </c>
      <c r="J5" s="1215">
        <v>7895.84</v>
      </c>
      <c r="K5" s="1215">
        <v>0</v>
      </c>
      <c r="L5" s="1215">
        <v>1997.29</v>
      </c>
      <c r="M5" s="738">
        <f t="shared" si="0"/>
        <v>9893.130000000001</v>
      </c>
      <c r="N5" s="1218">
        <v>0</v>
      </c>
      <c r="O5" s="738">
        <f t="shared" si="5"/>
        <v>9893.130000000001</v>
      </c>
      <c r="P5" s="1215">
        <v>3070.56</v>
      </c>
      <c r="Q5" s="1215">
        <v>791.45</v>
      </c>
      <c r="R5" s="1219">
        <v>210.38</v>
      </c>
      <c r="S5" s="738">
        <f t="shared" si="1"/>
        <v>1125.3800000000001</v>
      </c>
      <c r="T5" s="738">
        <f t="shared" si="2"/>
        <v>148.39695</v>
      </c>
      <c r="U5" s="738">
        <f t="shared" si="3"/>
        <v>1796.7830499999998</v>
      </c>
      <c r="V5" s="738">
        <f t="shared" si="4"/>
        <v>2588.2330499999998</v>
      </c>
      <c r="W5" s="1214"/>
      <c r="X5" s="1213"/>
      <c r="Y5" s="1212"/>
      <c r="Z5" s="1213"/>
      <c r="AA5" s="1212"/>
      <c r="AB5" s="1213"/>
      <c r="AC5" s="1212"/>
      <c r="AD5" s="1212"/>
      <c r="AE5" s="1213"/>
      <c r="AF5" s="1212"/>
      <c r="AG5" s="1213"/>
      <c r="AH5" s="1212"/>
    </row>
    <row r="6" spans="1:34" ht="15" customHeight="1" x14ac:dyDescent="0.25">
      <c r="A6" s="1212" t="s">
        <v>1223</v>
      </c>
      <c r="B6" s="1212" t="s">
        <v>847</v>
      </c>
      <c r="C6" s="1213">
        <v>9</v>
      </c>
      <c r="D6" s="1214" t="s">
        <v>7</v>
      </c>
      <c r="E6" s="1212" t="s">
        <v>177</v>
      </c>
      <c r="F6" s="1215">
        <v>29443.93</v>
      </c>
      <c r="G6" s="1216" t="s">
        <v>167</v>
      </c>
      <c r="H6" s="1216" t="s">
        <v>167</v>
      </c>
      <c r="I6" s="1215">
        <v>951.62</v>
      </c>
      <c r="J6" s="1215">
        <v>12988.1</v>
      </c>
      <c r="K6" s="1215">
        <v>0</v>
      </c>
      <c r="L6" s="1215">
        <v>3467.73</v>
      </c>
      <c r="M6" s="738">
        <f t="shared" si="0"/>
        <v>16455.830000000002</v>
      </c>
      <c r="N6" s="1218">
        <v>271.25</v>
      </c>
      <c r="O6" s="738">
        <f t="shared" si="5"/>
        <v>16184.580000000002</v>
      </c>
      <c r="P6" s="1215">
        <v>4497.37</v>
      </c>
      <c r="Q6" s="1215">
        <v>1316.46</v>
      </c>
      <c r="R6" s="1219">
        <v>0</v>
      </c>
      <c r="S6" s="738">
        <f t="shared" si="1"/>
        <v>951.62</v>
      </c>
      <c r="T6" s="738">
        <f t="shared" si="2"/>
        <v>242.76870000000002</v>
      </c>
      <c r="U6" s="738">
        <f t="shared" si="3"/>
        <v>3302.9812999999999</v>
      </c>
      <c r="V6" s="738">
        <f t="shared" si="4"/>
        <v>4619.4413000000004</v>
      </c>
      <c r="W6" s="1214"/>
      <c r="X6" s="1213"/>
      <c r="Y6" s="1212"/>
      <c r="Z6" s="1213"/>
      <c r="AA6" s="1212"/>
      <c r="AB6" s="1213"/>
      <c r="AC6" s="1212"/>
      <c r="AD6" s="1212"/>
      <c r="AE6" s="1213"/>
      <c r="AF6" s="1212"/>
      <c r="AG6" s="1213"/>
      <c r="AH6" s="1212"/>
    </row>
    <row r="7" spans="1:34" ht="15" customHeight="1" x14ac:dyDescent="0.25">
      <c r="A7" s="1212" t="s">
        <v>1223</v>
      </c>
      <c r="B7" s="1212" t="s">
        <v>847</v>
      </c>
      <c r="C7" s="1213">
        <v>10</v>
      </c>
      <c r="D7" s="1214" t="s">
        <v>8</v>
      </c>
      <c r="E7" s="1212" t="s">
        <v>178</v>
      </c>
      <c r="F7" s="1215">
        <v>48619.71</v>
      </c>
      <c r="G7" s="1216" t="s">
        <v>167</v>
      </c>
      <c r="H7" s="1216" t="s">
        <v>167</v>
      </c>
      <c r="I7" s="1215">
        <v>951.62</v>
      </c>
      <c r="J7" s="1215">
        <v>21774.36</v>
      </c>
      <c r="K7" s="1215">
        <v>0</v>
      </c>
      <c r="L7" s="1215">
        <v>5070.99</v>
      </c>
      <c r="M7" s="738">
        <f t="shared" si="0"/>
        <v>26845.35</v>
      </c>
      <c r="N7" s="1218">
        <v>0</v>
      </c>
      <c r="O7" s="738">
        <f t="shared" si="5"/>
        <v>26845.35</v>
      </c>
      <c r="P7" s="1215">
        <v>6896.02</v>
      </c>
      <c r="Q7" s="1215">
        <v>2147.62</v>
      </c>
      <c r="R7" s="1219">
        <v>0</v>
      </c>
      <c r="S7" s="738">
        <f t="shared" si="1"/>
        <v>951.62</v>
      </c>
      <c r="T7" s="738">
        <f t="shared" si="2"/>
        <v>402.68024999999994</v>
      </c>
      <c r="U7" s="738">
        <f t="shared" si="3"/>
        <v>5541.7197500000002</v>
      </c>
      <c r="V7" s="738">
        <f t="shared" si="4"/>
        <v>7689.3397500000001</v>
      </c>
      <c r="W7" s="1214"/>
      <c r="X7" s="1213"/>
      <c r="Y7" s="1212"/>
      <c r="Z7" s="1213"/>
      <c r="AA7" s="1212"/>
      <c r="AB7" s="1213"/>
      <c r="AC7" s="1212"/>
      <c r="AD7" s="1212"/>
      <c r="AE7" s="1213"/>
      <c r="AF7" s="1212"/>
      <c r="AG7" s="1213"/>
      <c r="AH7" s="1212"/>
    </row>
    <row r="8" spans="1:34" ht="15" customHeight="1" x14ac:dyDescent="0.25">
      <c r="A8" s="1212" t="s">
        <v>1223</v>
      </c>
      <c r="B8" s="1212" t="s">
        <v>847</v>
      </c>
      <c r="C8" s="1213">
        <v>11</v>
      </c>
      <c r="D8" s="1214" t="s">
        <v>101</v>
      </c>
      <c r="E8" s="1212" t="s">
        <v>179</v>
      </c>
      <c r="F8" s="1215">
        <v>57251.19</v>
      </c>
      <c r="G8" s="1216" t="s">
        <v>167</v>
      </c>
      <c r="H8" s="1216" t="s">
        <v>167</v>
      </c>
      <c r="I8" s="1215">
        <v>951.62</v>
      </c>
      <c r="J8" s="1215">
        <v>25739.08</v>
      </c>
      <c r="K8" s="1215">
        <v>0</v>
      </c>
      <c r="L8" s="1215">
        <v>5773.03</v>
      </c>
      <c r="M8" s="738">
        <f t="shared" si="0"/>
        <v>31512.11</v>
      </c>
      <c r="N8" s="1218">
        <v>458.43</v>
      </c>
      <c r="O8" s="738">
        <f t="shared" si="5"/>
        <v>31053.68</v>
      </c>
      <c r="P8" s="1215">
        <v>7978.39</v>
      </c>
      <c r="Q8" s="1215">
        <v>2520.96</v>
      </c>
      <c r="R8" s="1219">
        <v>0</v>
      </c>
      <c r="S8" s="738">
        <f t="shared" si="1"/>
        <v>951.62</v>
      </c>
      <c r="T8" s="738">
        <f t="shared" si="2"/>
        <v>465.80520000000001</v>
      </c>
      <c r="U8" s="738">
        <f t="shared" si="3"/>
        <v>6560.9648000000007</v>
      </c>
      <c r="V8" s="738">
        <f t="shared" si="4"/>
        <v>9081.9248000000007</v>
      </c>
      <c r="W8" s="1214"/>
      <c r="X8" s="1213"/>
      <c r="Y8" s="1212"/>
      <c r="Z8" s="1213"/>
      <c r="AA8" s="1212"/>
      <c r="AB8" s="1213"/>
      <c r="AC8" s="1212"/>
      <c r="AD8" s="1212"/>
      <c r="AE8" s="1213"/>
      <c r="AF8" s="1212"/>
      <c r="AG8" s="1213"/>
      <c r="AH8" s="1212"/>
    </row>
    <row r="9" spans="1:34" ht="15" customHeight="1" x14ac:dyDescent="0.25">
      <c r="A9" s="1212" t="s">
        <v>1223</v>
      </c>
      <c r="B9" s="1212" t="s">
        <v>847</v>
      </c>
      <c r="C9" s="1213">
        <v>12</v>
      </c>
      <c r="D9" s="1214" t="s">
        <v>9</v>
      </c>
      <c r="E9" s="1212" t="s">
        <v>180</v>
      </c>
      <c r="F9" s="1215">
        <v>30029.25</v>
      </c>
      <c r="G9" s="1216" t="s">
        <v>167</v>
      </c>
      <c r="H9" s="1216" t="s">
        <v>167</v>
      </c>
      <c r="I9" s="1215">
        <v>951.62</v>
      </c>
      <c r="J9" s="1215">
        <v>13731.29</v>
      </c>
      <c r="K9" s="1215">
        <v>0</v>
      </c>
      <c r="L9" s="1215">
        <v>2566.67</v>
      </c>
      <c r="M9" s="738">
        <f t="shared" si="0"/>
        <v>16297.960000000001</v>
      </c>
      <c r="N9" s="1218">
        <v>0</v>
      </c>
      <c r="O9" s="738">
        <f t="shared" si="5"/>
        <v>16297.960000000001</v>
      </c>
      <c r="P9" s="1215">
        <v>4700.26</v>
      </c>
      <c r="Q9" s="1215">
        <v>1303.83</v>
      </c>
      <c r="R9" s="1219">
        <v>0</v>
      </c>
      <c r="S9" s="738">
        <f t="shared" si="1"/>
        <v>951.62</v>
      </c>
      <c r="T9" s="738">
        <f t="shared" si="2"/>
        <v>244.46940000000001</v>
      </c>
      <c r="U9" s="738">
        <f t="shared" si="3"/>
        <v>3504.1706000000004</v>
      </c>
      <c r="V9" s="738">
        <f t="shared" si="4"/>
        <v>4808.0006000000003</v>
      </c>
      <c r="W9" s="1214"/>
      <c r="X9" s="1213"/>
      <c r="Y9" s="1212"/>
      <c r="Z9" s="1213"/>
      <c r="AA9" s="1212"/>
      <c r="AB9" s="1213"/>
      <c r="AC9" s="1212"/>
      <c r="AD9" s="1212"/>
      <c r="AE9" s="1213"/>
      <c r="AF9" s="1212"/>
      <c r="AG9" s="1213"/>
      <c r="AH9" s="1212"/>
    </row>
    <row r="10" spans="1:34" ht="15" customHeight="1" x14ac:dyDescent="0.25">
      <c r="A10" s="1212" t="s">
        <v>1223</v>
      </c>
      <c r="B10" s="1212" t="s">
        <v>847</v>
      </c>
      <c r="C10" s="1213">
        <v>13</v>
      </c>
      <c r="D10" s="1214" t="s">
        <v>102</v>
      </c>
      <c r="E10" s="1212" t="s">
        <v>181</v>
      </c>
      <c r="F10" s="1215">
        <v>21769.4</v>
      </c>
      <c r="G10" s="1216" t="s">
        <v>167</v>
      </c>
      <c r="H10" s="1216" t="s">
        <v>167</v>
      </c>
      <c r="I10" s="1215">
        <v>951.62</v>
      </c>
      <c r="J10" s="1215">
        <v>9691.92</v>
      </c>
      <c r="K10" s="1215">
        <v>0</v>
      </c>
      <c r="L10" s="1215">
        <v>2385.56</v>
      </c>
      <c r="M10" s="738">
        <f t="shared" si="0"/>
        <v>12077.48</v>
      </c>
      <c r="N10" s="1218">
        <v>0</v>
      </c>
      <c r="O10" s="738">
        <f t="shared" si="5"/>
        <v>12077.48</v>
      </c>
      <c r="P10" s="1215">
        <v>3597.51</v>
      </c>
      <c r="Q10" s="1215">
        <v>966.19</v>
      </c>
      <c r="R10" s="1219">
        <v>0</v>
      </c>
      <c r="S10" s="738">
        <f t="shared" si="1"/>
        <v>951.62</v>
      </c>
      <c r="T10" s="738">
        <f t="shared" si="2"/>
        <v>181.16219999999998</v>
      </c>
      <c r="U10" s="738">
        <f t="shared" si="3"/>
        <v>2464.7278000000006</v>
      </c>
      <c r="V10" s="738">
        <f t="shared" si="4"/>
        <v>3430.9178000000006</v>
      </c>
      <c r="W10" s="1214"/>
      <c r="X10" s="1213"/>
      <c r="Y10" s="1212"/>
      <c r="Z10" s="1213"/>
      <c r="AA10" s="1212"/>
      <c r="AB10" s="1213"/>
      <c r="AC10" s="1212"/>
      <c r="AD10" s="1212"/>
      <c r="AE10" s="1213"/>
      <c r="AF10" s="1212"/>
      <c r="AG10" s="1213"/>
      <c r="AH10" s="1212"/>
    </row>
    <row r="11" spans="1:34" s="1227" customFormat="1" ht="15" customHeight="1" x14ac:dyDescent="0.25">
      <c r="A11" s="1221" t="s">
        <v>1223</v>
      </c>
      <c r="B11" s="1221" t="s">
        <v>847</v>
      </c>
      <c r="C11" s="1222">
        <v>15</v>
      </c>
      <c r="D11" s="1223" t="s">
        <v>10</v>
      </c>
      <c r="E11" s="1221" t="s">
        <v>182</v>
      </c>
      <c r="F11" s="1224">
        <v>25310.93</v>
      </c>
      <c r="G11" s="1216" t="s">
        <v>167</v>
      </c>
      <c r="H11" s="1216" t="s">
        <v>167</v>
      </c>
      <c r="I11" s="1224">
        <v>951.62</v>
      </c>
      <c r="J11" s="1224">
        <v>11517.4</v>
      </c>
      <c r="K11" s="1215">
        <v>0</v>
      </c>
      <c r="L11" s="1224">
        <v>2276.13</v>
      </c>
      <c r="M11" s="1225">
        <f t="shared" si="0"/>
        <v>13793.529999999999</v>
      </c>
      <c r="N11" s="1226">
        <v>0</v>
      </c>
      <c r="O11" s="1225">
        <f>M11-N11+212.8</f>
        <v>14006.329999999998</v>
      </c>
      <c r="P11" s="1224">
        <v>4095.87</v>
      </c>
      <c r="Q11" s="1224">
        <v>1103.48</v>
      </c>
      <c r="R11" s="1219">
        <v>0</v>
      </c>
      <c r="S11" s="738">
        <f t="shared" si="1"/>
        <v>951.62</v>
      </c>
      <c r="T11" s="738">
        <f t="shared" si="2"/>
        <v>210.09494999999995</v>
      </c>
      <c r="U11" s="738">
        <f t="shared" si="3"/>
        <v>2934.1550499999998</v>
      </c>
      <c r="V11" s="738">
        <f t="shared" si="4"/>
        <v>4037.6350499999999</v>
      </c>
      <c r="W11" s="1223"/>
      <c r="X11" s="1222"/>
      <c r="Y11" s="1221"/>
      <c r="Z11" s="1222"/>
      <c r="AA11" s="1221"/>
      <c r="AB11" s="1222"/>
      <c r="AC11" s="1221"/>
      <c r="AD11" s="1221"/>
      <c r="AE11" s="1222"/>
      <c r="AF11" s="1221"/>
      <c r="AG11" s="1222"/>
      <c r="AH11" s="1221"/>
    </row>
    <row r="12" spans="1:34" ht="15" customHeight="1" x14ac:dyDescent="0.25">
      <c r="A12" s="1212" t="s">
        <v>1223</v>
      </c>
      <c r="B12" s="1212" t="s">
        <v>847</v>
      </c>
      <c r="C12" s="1213">
        <v>16</v>
      </c>
      <c r="D12" s="1214" t="s">
        <v>11</v>
      </c>
      <c r="E12" s="1212" t="s">
        <v>183</v>
      </c>
      <c r="F12" s="1215">
        <v>29140.98</v>
      </c>
      <c r="G12" s="1216" t="s">
        <v>167</v>
      </c>
      <c r="H12" s="1216" t="s">
        <v>167</v>
      </c>
      <c r="I12" s="1215">
        <v>951.62</v>
      </c>
      <c r="J12" s="1215">
        <v>13322.84</v>
      </c>
      <c r="K12" s="1215">
        <v>0</v>
      </c>
      <c r="L12" s="1215">
        <v>2495.3000000000002</v>
      </c>
      <c r="M12" s="738">
        <f t="shared" si="0"/>
        <v>15818.14</v>
      </c>
      <c r="N12" s="1218">
        <v>0</v>
      </c>
      <c r="O12" s="738">
        <f t="shared" si="5"/>
        <v>15818.14</v>
      </c>
      <c r="P12" s="1215">
        <v>4588.76</v>
      </c>
      <c r="Q12" s="1215">
        <v>1265.45</v>
      </c>
      <c r="R12" s="1219">
        <v>0</v>
      </c>
      <c r="S12" s="738">
        <f t="shared" si="1"/>
        <v>951.62</v>
      </c>
      <c r="T12" s="738">
        <f t="shared" si="2"/>
        <v>237.27209999999999</v>
      </c>
      <c r="U12" s="738">
        <f t="shared" si="3"/>
        <v>3399.8679000000002</v>
      </c>
      <c r="V12" s="738">
        <f t="shared" si="4"/>
        <v>4665.3179</v>
      </c>
      <c r="W12" s="1214"/>
      <c r="X12" s="1213"/>
      <c r="Y12" s="1212"/>
      <c r="Z12" s="1213"/>
      <c r="AA12" s="1212"/>
      <c r="AB12" s="1213"/>
      <c r="AC12" s="1212"/>
      <c r="AD12" s="1212"/>
      <c r="AE12" s="1213"/>
      <c r="AF12" s="1212"/>
      <c r="AG12" s="1213"/>
      <c r="AH12" s="1212"/>
    </row>
    <row r="13" spans="1:34" ht="15" customHeight="1" x14ac:dyDescent="0.25">
      <c r="A13" s="1212" t="s">
        <v>1223</v>
      </c>
      <c r="B13" s="1212" t="s">
        <v>847</v>
      </c>
      <c r="C13" s="1213">
        <v>18</v>
      </c>
      <c r="D13" s="1214" t="s">
        <v>12</v>
      </c>
      <c r="E13" s="1212" t="s">
        <v>184</v>
      </c>
      <c r="F13" s="1215">
        <v>41260.43</v>
      </c>
      <c r="G13" s="1216" t="s">
        <v>167</v>
      </c>
      <c r="H13" s="1216" t="s">
        <v>167</v>
      </c>
      <c r="I13" s="1215">
        <v>951.62</v>
      </c>
      <c r="J13" s="1215">
        <v>18506.79</v>
      </c>
      <c r="K13" s="1215">
        <v>0</v>
      </c>
      <c r="L13" s="1215">
        <v>4246.8500000000004</v>
      </c>
      <c r="M13" s="738">
        <f t="shared" si="0"/>
        <v>22753.64</v>
      </c>
      <c r="N13" s="1218">
        <v>0</v>
      </c>
      <c r="O13" s="738">
        <f t="shared" si="5"/>
        <v>22753.64</v>
      </c>
      <c r="P13" s="1215">
        <v>6003.97</v>
      </c>
      <c r="Q13" s="1215">
        <v>1820.29</v>
      </c>
      <c r="R13" s="1219">
        <v>0</v>
      </c>
      <c r="S13" s="738">
        <f t="shared" si="1"/>
        <v>951.62</v>
      </c>
      <c r="T13" s="738">
        <f t="shared" si="2"/>
        <v>341.30459999999999</v>
      </c>
      <c r="U13" s="738">
        <f t="shared" si="3"/>
        <v>4711.0454</v>
      </c>
      <c r="V13" s="738">
        <f t="shared" si="4"/>
        <v>6531.3353999999999</v>
      </c>
      <c r="W13" s="1214"/>
      <c r="X13" s="1213"/>
      <c r="Y13" s="1212"/>
      <c r="Z13" s="1213"/>
      <c r="AA13" s="1212"/>
      <c r="AB13" s="1213"/>
      <c r="AC13" s="1212"/>
      <c r="AD13" s="1212"/>
      <c r="AE13" s="1213"/>
      <c r="AF13" s="1212"/>
      <c r="AG13" s="1213"/>
      <c r="AH13" s="1212"/>
    </row>
    <row r="14" spans="1:34" ht="15" customHeight="1" x14ac:dyDescent="0.25">
      <c r="A14" s="1212" t="s">
        <v>1223</v>
      </c>
      <c r="B14" s="1212" t="s">
        <v>847</v>
      </c>
      <c r="C14" s="1213">
        <v>19</v>
      </c>
      <c r="D14" s="1214" t="s">
        <v>13</v>
      </c>
      <c r="E14" s="1212" t="s">
        <v>185</v>
      </c>
      <c r="F14" s="1215">
        <v>40745.15</v>
      </c>
      <c r="G14" s="1216" t="s">
        <v>167</v>
      </c>
      <c r="H14" s="1216" t="s">
        <v>167</v>
      </c>
      <c r="I14" s="1215">
        <v>951.62</v>
      </c>
      <c r="J14" s="1215">
        <v>18256.04</v>
      </c>
      <c r="K14" s="1215">
        <v>0</v>
      </c>
      <c r="L14" s="1215">
        <v>4233.07</v>
      </c>
      <c r="M14" s="738">
        <f t="shared" si="0"/>
        <v>22489.11</v>
      </c>
      <c r="N14" s="1218">
        <v>0</v>
      </c>
      <c r="O14" s="738">
        <f t="shared" si="5"/>
        <v>22489.11</v>
      </c>
      <c r="P14" s="1215">
        <v>5935.52</v>
      </c>
      <c r="Q14" s="1215">
        <v>1799.12</v>
      </c>
      <c r="R14" s="1219">
        <v>0</v>
      </c>
      <c r="S14" s="738">
        <f t="shared" si="1"/>
        <v>951.62</v>
      </c>
      <c r="T14" s="738">
        <f t="shared" si="2"/>
        <v>337.33665000000002</v>
      </c>
      <c r="U14" s="738">
        <f t="shared" si="3"/>
        <v>4646.5633500000004</v>
      </c>
      <c r="V14" s="738">
        <f t="shared" si="4"/>
        <v>6445.6833500000002</v>
      </c>
      <c r="W14" s="1214"/>
      <c r="X14" s="1213"/>
      <c r="Y14" s="1212"/>
      <c r="Z14" s="1213"/>
      <c r="AA14" s="1212"/>
      <c r="AB14" s="1213"/>
      <c r="AC14" s="1212"/>
      <c r="AD14" s="1212"/>
      <c r="AE14" s="1213"/>
      <c r="AF14" s="1212"/>
      <c r="AG14" s="1213"/>
      <c r="AH14" s="1212"/>
    </row>
    <row r="15" spans="1:34" s="1227" customFormat="1" ht="15" customHeight="1" x14ac:dyDescent="0.25">
      <c r="A15" s="1221" t="s">
        <v>1223</v>
      </c>
      <c r="B15" s="1221" t="s">
        <v>847</v>
      </c>
      <c r="C15" s="1222">
        <v>20</v>
      </c>
      <c r="D15" s="1223" t="s">
        <v>14</v>
      </c>
      <c r="E15" s="1221" t="s">
        <v>186</v>
      </c>
      <c r="F15" s="1224">
        <v>2278.9299999999998</v>
      </c>
      <c r="G15" s="1216" t="s">
        <v>167</v>
      </c>
      <c r="H15" s="1216" t="s">
        <v>167</v>
      </c>
      <c r="I15" s="1224">
        <v>0</v>
      </c>
      <c r="J15" s="1224">
        <v>0</v>
      </c>
      <c r="K15" s="1215">
        <v>0</v>
      </c>
      <c r="L15" s="1224">
        <v>2278.9299999999998</v>
      </c>
      <c r="M15" s="1225">
        <f t="shared" si="0"/>
        <v>2278.9299999999998</v>
      </c>
      <c r="N15" s="1226">
        <v>0</v>
      </c>
      <c r="O15" s="1225">
        <f t="shared" si="5"/>
        <v>2278.9299999999998</v>
      </c>
      <c r="P15" s="1224">
        <v>0</v>
      </c>
      <c r="Q15" s="1224">
        <v>182.31</v>
      </c>
      <c r="R15" s="1228">
        <v>42.41</v>
      </c>
      <c r="S15" s="738">
        <f t="shared" si="1"/>
        <v>42.41</v>
      </c>
      <c r="T15" s="738">
        <f t="shared" si="2"/>
        <v>34.183949999999996</v>
      </c>
      <c r="U15" s="738">
        <f t="shared" si="3"/>
        <v>-76.593949999999992</v>
      </c>
      <c r="V15" s="738">
        <f t="shared" si="4"/>
        <v>105.71605000000001</v>
      </c>
      <c r="W15" s="1223"/>
      <c r="X15" s="1222"/>
      <c r="Y15" s="1221"/>
      <c r="Z15" s="1222"/>
      <c r="AA15" s="1221"/>
      <c r="AB15" s="1222"/>
      <c r="AC15" s="1221"/>
      <c r="AD15" s="1221"/>
      <c r="AE15" s="1222"/>
      <c r="AF15" s="1221"/>
      <c r="AG15" s="1222"/>
      <c r="AH15" s="1221"/>
    </row>
    <row r="16" spans="1:34" ht="15" customHeight="1" x14ac:dyDescent="0.25">
      <c r="A16" s="1212" t="s">
        <v>1223</v>
      </c>
      <c r="B16" s="1212" t="s">
        <v>847</v>
      </c>
      <c r="C16" s="1213">
        <v>21</v>
      </c>
      <c r="D16" s="1214" t="s">
        <v>15</v>
      </c>
      <c r="E16" s="1212" t="s">
        <v>187</v>
      </c>
      <c r="F16" s="1215">
        <v>38832.379999999997</v>
      </c>
      <c r="G16" s="1216" t="s">
        <v>167</v>
      </c>
      <c r="H16" s="1216" t="s">
        <v>167</v>
      </c>
      <c r="I16" s="1215">
        <v>951.62</v>
      </c>
      <c r="J16" s="1215">
        <v>17386.71</v>
      </c>
      <c r="K16" s="1215">
        <v>0</v>
      </c>
      <c r="L16" s="1215">
        <v>4058.96</v>
      </c>
      <c r="M16" s="738">
        <f t="shared" si="0"/>
        <v>21445.67</v>
      </c>
      <c r="N16" s="1218">
        <v>0</v>
      </c>
      <c r="O16" s="738">
        <f t="shared" si="5"/>
        <v>21445.67</v>
      </c>
      <c r="P16" s="1215">
        <v>5698.19</v>
      </c>
      <c r="Q16" s="1215">
        <v>1715.65</v>
      </c>
      <c r="R16" s="1219">
        <v>0</v>
      </c>
      <c r="S16" s="738">
        <f t="shared" si="1"/>
        <v>951.62</v>
      </c>
      <c r="T16" s="738">
        <f t="shared" si="2"/>
        <v>321.68504999999999</v>
      </c>
      <c r="U16" s="738">
        <f t="shared" si="3"/>
        <v>4424.8849499999997</v>
      </c>
      <c r="V16" s="738">
        <f t="shared" si="4"/>
        <v>6140.5349499999993</v>
      </c>
      <c r="W16" s="1214"/>
      <c r="X16" s="1213"/>
      <c r="Y16" s="1212"/>
      <c r="Z16" s="1213"/>
      <c r="AA16" s="1212"/>
      <c r="AB16" s="1213"/>
      <c r="AC16" s="1212"/>
      <c r="AD16" s="1212"/>
      <c r="AE16" s="1213"/>
      <c r="AF16" s="1212"/>
      <c r="AG16" s="1213"/>
      <c r="AH16" s="1212"/>
    </row>
    <row r="17" spans="1:34" ht="15" customHeight="1" x14ac:dyDescent="0.25">
      <c r="A17" s="1212" t="s">
        <v>1223</v>
      </c>
      <c r="B17" s="1212" t="s">
        <v>847</v>
      </c>
      <c r="C17" s="1213">
        <v>22</v>
      </c>
      <c r="D17" s="1214" t="s">
        <v>16</v>
      </c>
      <c r="E17" s="1212" t="s">
        <v>269</v>
      </c>
      <c r="F17" s="1215">
        <v>40098.29</v>
      </c>
      <c r="G17" s="1216" t="s">
        <v>167</v>
      </c>
      <c r="H17" s="1216" t="s">
        <v>167</v>
      </c>
      <c r="I17" s="1215">
        <v>951.62</v>
      </c>
      <c r="J17" s="1215">
        <v>18068.759999999998</v>
      </c>
      <c r="K17" s="1215">
        <v>0</v>
      </c>
      <c r="L17" s="1215">
        <v>3960.77</v>
      </c>
      <c r="M17" s="738">
        <f t="shared" si="0"/>
        <v>22029.53</v>
      </c>
      <c r="N17" s="1218">
        <v>0</v>
      </c>
      <c r="O17" s="738">
        <f t="shared" si="5"/>
        <v>22029.53</v>
      </c>
      <c r="P17" s="1215">
        <v>5884.39</v>
      </c>
      <c r="Q17" s="1215">
        <v>1762.36</v>
      </c>
      <c r="R17" s="1219">
        <v>0</v>
      </c>
      <c r="S17" s="738">
        <f t="shared" si="1"/>
        <v>951.62</v>
      </c>
      <c r="T17" s="738">
        <f t="shared" si="2"/>
        <v>330.44295</v>
      </c>
      <c r="U17" s="738">
        <f t="shared" si="3"/>
        <v>4602.3270500000008</v>
      </c>
      <c r="V17" s="738">
        <f t="shared" si="4"/>
        <v>6364.6870500000005</v>
      </c>
      <c r="W17" s="1214"/>
      <c r="X17" s="1213"/>
      <c r="Y17" s="1212"/>
      <c r="Z17" s="1213"/>
      <c r="AA17" s="1212"/>
      <c r="AB17" s="1213"/>
      <c r="AC17" s="1212"/>
      <c r="AD17" s="1212"/>
      <c r="AE17" s="1213"/>
      <c r="AF17" s="1212"/>
      <c r="AG17" s="1213"/>
      <c r="AH17" s="1212"/>
    </row>
    <row r="18" spans="1:34" ht="15" customHeight="1" x14ac:dyDescent="0.25">
      <c r="A18" s="1212" t="s">
        <v>1223</v>
      </c>
      <c r="B18" s="1212" t="s">
        <v>847</v>
      </c>
      <c r="C18" s="1213">
        <v>23</v>
      </c>
      <c r="D18" s="1214" t="s">
        <v>17</v>
      </c>
      <c r="E18" s="1212" t="s">
        <v>188</v>
      </c>
      <c r="F18" s="1215">
        <v>30268.36</v>
      </c>
      <c r="G18" s="1216" t="s">
        <v>167</v>
      </c>
      <c r="H18" s="1216" t="s">
        <v>167</v>
      </c>
      <c r="I18" s="1215">
        <v>951.62</v>
      </c>
      <c r="J18" s="1215">
        <v>13513.84</v>
      </c>
      <c r="K18" s="1215">
        <v>0</v>
      </c>
      <c r="L18" s="1215">
        <v>3240.68</v>
      </c>
      <c r="M18" s="738">
        <f t="shared" si="0"/>
        <v>16754.52</v>
      </c>
      <c r="N18" s="1218">
        <v>0</v>
      </c>
      <c r="O18" s="738">
        <f t="shared" si="5"/>
        <v>16754.52</v>
      </c>
      <c r="P18" s="1215">
        <v>4640.8999999999996</v>
      </c>
      <c r="Q18" s="1215">
        <v>1340.36</v>
      </c>
      <c r="R18" s="1219">
        <v>0</v>
      </c>
      <c r="S18" s="738">
        <f t="shared" si="1"/>
        <v>951.62</v>
      </c>
      <c r="T18" s="738">
        <f t="shared" si="2"/>
        <v>251.31780000000001</v>
      </c>
      <c r="U18" s="738">
        <f t="shared" si="3"/>
        <v>3437.9621999999999</v>
      </c>
      <c r="V18" s="738">
        <f t="shared" si="4"/>
        <v>4778.3221999999996</v>
      </c>
      <c r="W18" s="1214"/>
      <c r="X18" s="1213"/>
      <c r="Y18" s="1212"/>
      <c r="Z18" s="1213"/>
      <c r="AA18" s="1212"/>
      <c r="AB18" s="1213"/>
      <c r="AC18" s="1212"/>
      <c r="AD18" s="1212"/>
      <c r="AE18" s="1213"/>
      <c r="AF18" s="1212"/>
      <c r="AG18" s="1213"/>
      <c r="AH18" s="1212"/>
    </row>
    <row r="19" spans="1:34" ht="15" customHeight="1" x14ac:dyDescent="0.25">
      <c r="A19" s="1212" t="s">
        <v>1223</v>
      </c>
      <c r="B19" s="1212" t="s">
        <v>847</v>
      </c>
      <c r="C19" s="1213">
        <v>24</v>
      </c>
      <c r="D19" s="1214" t="s">
        <v>832</v>
      </c>
      <c r="E19" s="1212" t="s">
        <v>189</v>
      </c>
      <c r="F19" s="1215">
        <v>23153.35</v>
      </c>
      <c r="G19" s="1216" t="s">
        <v>167</v>
      </c>
      <c r="H19" s="1216" t="s">
        <v>167</v>
      </c>
      <c r="I19" s="1215">
        <v>951.62</v>
      </c>
      <c r="J19" s="1215">
        <v>10176.51</v>
      </c>
      <c r="K19" s="1215">
        <v>0</v>
      </c>
      <c r="L19" s="1215">
        <v>2800.33</v>
      </c>
      <c r="M19" s="738">
        <f t="shared" si="0"/>
        <v>12976.84</v>
      </c>
      <c r="N19" s="1218">
        <v>0</v>
      </c>
      <c r="O19" s="738">
        <f t="shared" si="5"/>
        <v>12976.84</v>
      </c>
      <c r="P19" s="1215">
        <v>3729.81</v>
      </c>
      <c r="Q19" s="1215">
        <v>1038.1400000000001</v>
      </c>
      <c r="R19" s="1219">
        <v>0</v>
      </c>
      <c r="S19" s="738">
        <f t="shared" si="1"/>
        <v>951.62</v>
      </c>
      <c r="T19" s="738">
        <f t="shared" si="2"/>
        <v>194.65260000000001</v>
      </c>
      <c r="U19" s="738">
        <f t="shared" si="3"/>
        <v>2583.5374000000002</v>
      </c>
      <c r="V19" s="738">
        <f t="shared" si="4"/>
        <v>3621.6774000000005</v>
      </c>
      <c r="W19" s="1214"/>
      <c r="X19" s="1213"/>
      <c r="Y19" s="1212"/>
      <c r="Z19" s="1213"/>
      <c r="AA19" s="1212"/>
      <c r="AB19" s="1213"/>
      <c r="AC19" s="1212"/>
      <c r="AD19" s="1212"/>
      <c r="AE19" s="1213"/>
      <c r="AF19" s="1212"/>
      <c r="AG19" s="1213"/>
      <c r="AH19" s="1212"/>
    </row>
    <row r="20" spans="1:34" ht="15" customHeight="1" x14ac:dyDescent="0.25">
      <c r="A20" s="1212" t="s">
        <v>1223</v>
      </c>
      <c r="B20" s="1212" t="s">
        <v>847</v>
      </c>
      <c r="C20" s="1213">
        <v>25</v>
      </c>
      <c r="D20" s="1214" t="s">
        <v>18</v>
      </c>
      <c r="E20" s="1212" t="s">
        <v>190</v>
      </c>
      <c r="F20" s="1215">
        <v>43582.51</v>
      </c>
      <c r="G20" s="1216" t="s">
        <v>167</v>
      </c>
      <c r="H20" s="1216" t="s">
        <v>167</v>
      </c>
      <c r="I20" s="1215">
        <v>951.62</v>
      </c>
      <c r="J20" s="1215">
        <v>19515.47</v>
      </c>
      <c r="K20" s="1215">
        <v>0</v>
      </c>
      <c r="L20" s="1215">
        <v>4551.57</v>
      </c>
      <c r="M20" s="738">
        <f t="shared" si="0"/>
        <v>24067.040000000001</v>
      </c>
      <c r="N20" s="1218">
        <v>0</v>
      </c>
      <c r="O20" s="738">
        <f t="shared" si="5"/>
        <v>24067.040000000001</v>
      </c>
      <c r="P20" s="1215">
        <v>6279.34</v>
      </c>
      <c r="Q20" s="1215">
        <v>1925.36</v>
      </c>
      <c r="R20" s="1219">
        <v>0</v>
      </c>
      <c r="S20" s="738">
        <f t="shared" si="1"/>
        <v>951.62</v>
      </c>
      <c r="T20" s="738">
        <f t="shared" si="2"/>
        <v>361.00560000000002</v>
      </c>
      <c r="U20" s="738">
        <f t="shared" si="3"/>
        <v>4966.7143999999998</v>
      </c>
      <c r="V20" s="738">
        <f t="shared" si="4"/>
        <v>6892.0743999999995</v>
      </c>
      <c r="W20" s="1214"/>
      <c r="X20" s="1213"/>
      <c r="Y20" s="1212"/>
      <c r="Z20" s="1213"/>
      <c r="AA20" s="1212"/>
      <c r="AB20" s="1213"/>
      <c r="AC20" s="1212"/>
      <c r="AD20" s="1212"/>
      <c r="AE20" s="1213"/>
      <c r="AF20" s="1212"/>
      <c r="AG20" s="1213"/>
      <c r="AH20" s="1212"/>
    </row>
    <row r="21" spans="1:34" ht="15" customHeight="1" x14ac:dyDescent="0.25">
      <c r="A21" s="1212" t="s">
        <v>1223</v>
      </c>
      <c r="B21" s="1212" t="s">
        <v>847</v>
      </c>
      <c r="C21" s="1213">
        <v>26</v>
      </c>
      <c r="D21" s="1214" t="s">
        <v>19</v>
      </c>
      <c r="E21" s="1212" t="s">
        <v>191</v>
      </c>
      <c r="F21" s="1215">
        <v>30421.57</v>
      </c>
      <c r="G21" s="1216" t="s">
        <v>167</v>
      </c>
      <c r="H21" s="1216" t="s">
        <v>167</v>
      </c>
      <c r="I21" s="1215">
        <v>951.62</v>
      </c>
      <c r="J21" s="1215">
        <v>13513.84</v>
      </c>
      <c r="K21" s="1215">
        <v>0</v>
      </c>
      <c r="L21" s="1215">
        <v>3393.89</v>
      </c>
      <c r="M21" s="738">
        <f t="shared" si="0"/>
        <v>16907.73</v>
      </c>
      <c r="N21" s="1218">
        <v>0</v>
      </c>
      <c r="O21" s="738">
        <f t="shared" si="5"/>
        <v>16907.73</v>
      </c>
      <c r="P21" s="1215">
        <v>4640.8999999999996</v>
      </c>
      <c r="Q21" s="1215">
        <v>1352.61</v>
      </c>
      <c r="R21" s="1219">
        <v>0</v>
      </c>
      <c r="S21" s="738">
        <f t="shared" si="1"/>
        <v>951.62</v>
      </c>
      <c r="T21" s="738">
        <f t="shared" si="2"/>
        <v>253.61595</v>
      </c>
      <c r="U21" s="738">
        <f t="shared" si="3"/>
        <v>3435.6640499999999</v>
      </c>
      <c r="V21" s="738">
        <f t="shared" si="4"/>
        <v>4788.27405</v>
      </c>
      <c r="W21" s="1214"/>
      <c r="X21" s="1213"/>
      <c r="Y21" s="1212"/>
      <c r="Z21" s="1213"/>
      <c r="AA21" s="1212"/>
      <c r="AB21" s="1213"/>
      <c r="AC21" s="1212"/>
      <c r="AD21" s="1212"/>
      <c r="AE21" s="1213"/>
      <c r="AF21" s="1212"/>
      <c r="AG21" s="1213"/>
      <c r="AH21" s="1212"/>
    </row>
    <row r="22" spans="1:34" ht="15" customHeight="1" x14ac:dyDescent="0.25">
      <c r="A22" s="1212" t="s">
        <v>1223</v>
      </c>
      <c r="B22" s="1212" t="s">
        <v>847</v>
      </c>
      <c r="C22" s="1213">
        <v>27</v>
      </c>
      <c r="D22" s="1214" t="s">
        <v>20</v>
      </c>
      <c r="E22" s="1212" t="s">
        <v>192</v>
      </c>
      <c r="F22" s="1215">
        <v>30156.06</v>
      </c>
      <c r="G22" s="1216" t="s">
        <v>167</v>
      </c>
      <c r="H22" s="1216" t="s">
        <v>167</v>
      </c>
      <c r="I22" s="1215">
        <v>951.62</v>
      </c>
      <c r="J22" s="1215">
        <v>13513.84</v>
      </c>
      <c r="K22" s="1215">
        <v>0</v>
      </c>
      <c r="L22" s="1215">
        <v>3128.38</v>
      </c>
      <c r="M22" s="738">
        <f t="shared" si="0"/>
        <v>16642.22</v>
      </c>
      <c r="N22" s="1218">
        <v>0</v>
      </c>
      <c r="O22" s="738">
        <f t="shared" si="5"/>
        <v>16642.22</v>
      </c>
      <c r="P22" s="1215">
        <v>4640.8999999999996</v>
      </c>
      <c r="Q22" s="1215">
        <v>1331.37</v>
      </c>
      <c r="R22" s="1219">
        <v>0</v>
      </c>
      <c r="S22" s="738">
        <f t="shared" si="1"/>
        <v>951.62</v>
      </c>
      <c r="T22" s="738">
        <f t="shared" si="2"/>
        <v>249.63330000000002</v>
      </c>
      <c r="U22" s="738">
        <f t="shared" si="3"/>
        <v>3439.6466999999998</v>
      </c>
      <c r="V22" s="738">
        <f t="shared" si="4"/>
        <v>4771.0167000000001</v>
      </c>
      <c r="W22" s="1214"/>
      <c r="X22" s="1213"/>
      <c r="Y22" s="1212"/>
      <c r="Z22" s="1213"/>
      <c r="AA22" s="1212"/>
      <c r="AB22" s="1213"/>
      <c r="AC22" s="1212"/>
      <c r="AD22" s="1212"/>
      <c r="AE22" s="1213"/>
      <c r="AF22" s="1212"/>
      <c r="AG22" s="1213"/>
      <c r="AH22" s="1212"/>
    </row>
    <row r="23" spans="1:34" ht="15" customHeight="1" x14ac:dyDescent="0.25">
      <c r="A23" s="1212" t="s">
        <v>1223</v>
      </c>
      <c r="B23" s="1212" t="s">
        <v>847</v>
      </c>
      <c r="C23" s="1213">
        <v>28</v>
      </c>
      <c r="D23" s="1214" t="s">
        <v>21</v>
      </c>
      <c r="E23" s="1212" t="s">
        <v>193</v>
      </c>
      <c r="F23" s="1215">
        <v>34997.910000000003</v>
      </c>
      <c r="G23" s="1216" t="s">
        <v>167</v>
      </c>
      <c r="H23" s="1216" t="s">
        <v>167</v>
      </c>
      <c r="I23" s="1215">
        <v>951.62</v>
      </c>
      <c r="J23" s="1215">
        <v>15682.63</v>
      </c>
      <c r="K23" s="1215">
        <v>0</v>
      </c>
      <c r="L23" s="1215">
        <v>3632.65</v>
      </c>
      <c r="M23" s="738">
        <f t="shared" si="0"/>
        <v>19315.28</v>
      </c>
      <c r="N23" s="1218">
        <v>0</v>
      </c>
      <c r="O23" s="738">
        <f t="shared" si="5"/>
        <v>19315.28</v>
      </c>
      <c r="P23" s="1215">
        <v>5232.9799999999996</v>
      </c>
      <c r="Q23" s="1215">
        <v>1545.22</v>
      </c>
      <c r="R23" s="1219">
        <v>0</v>
      </c>
      <c r="S23" s="738">
        <f t="shared" si="1"/>
        <v>951.62</v>
      </c>
      <c r="T23" s="738">
        <f t="shared" si="2"/>
        <v>289.72919999999999</v>
      </c>
      <c r="U23" s="738">
        <f t="shared" si="3"/>
        <v>3991.6307999999999</v>
      </c>
      <c r="V23" s="738">
        <f t="shared" si="4"/>
        <v>5536.8508000000002</v>
      </c>
      <c r="W23" s="1214"/>
      <c r="X23" s="1213"/>
      <c r="Y23" s="1212"/>
      <c r="Z23" s="1213"/>
      <c r="AA23" s="1212"/>
      <c r="AB23" s="1213"/>
      <c r="AC23" s="1212"/>
      <c r="AD23" s="1212"/>
      <c r="AE23" s="1213"/>
      <c r="AF23" s="1212"/>
      <c r="AG23" s="1213"/>
      <c r="AH23" s="1212"/>
    </row>
    <row r="24" spans="1:34" ht="15" customHeight="1" x14ac:dyDescent="0.25">
      <c r="A24" s="1212" t="s">
        <v>1223</v>
      </c>
      <c r="B24" s="1212" t="s">
        <v>847</v>
      </c>
      <c r="C24" s="1213">
        <v>30</v>
      </c>
      <c r="D24" s="1214" t="s">
        <v>22</v>
      </c>
      <c r="E24" s="1212" t="s">
        <v>194</v>
      </c>
      <c r="F24" s="1215">
        <v>41578.870000000003</v>
      </c>
      <c r="G24" s="1216" t="s">
        <v>167</v>
      </c>
      <c r="H24" s="1216" t="s">
        <v>167</v>
      </c>
      <c r="I24" s="1215">
        <v>951.62</v>
      </c>
      <c r="J24" s="1215">
        <v>18488.400000000001</v>
      </c>
      <c r="K24" s="1215">
        <v>0</v>
      </c>
      <c r="L24" s="1215">
        <v>4602.07</v>
      </c>
      <c r="M24" s="738">
        <f t="shared" si="0"/>
        <v>23090.47</v>
      </c>
      <c r="N24" s="1218">
        <v>0</v>
      </c>
      <c r="O24" s="738">
        <f t="shared" si="5"/>
        <v>23090.47</v>
      </c>
      <c r="P24" s="1215">
        <v>5998.95</v>
      </c>
      <c r="Q24" s="1215">
        <v>1847.23</v>
      </c>
      <c r="R24" s="1219">
        <v>0</v>
      </c>
      <c r="S24" s="738">
        <f t="shared" si="1"/>
        <v>951.62</v>
      </c>
      <c r="T24" s="738">
        <f t="shared" si="2"/>
        <v>346.35705000000002</v>
      </c>
      <c r="U24" s="738">
        <f t="shared" si="3"/>
        <v>4700.9729500000003</v>
      </c>
      <c r="V24" s="738">
        <f t="shared" si="4"/>
        <v>6548.2029500000008</v>
      </c>
      <c r="W24" s="1214"/>
      <c r="X24" s="1213"/>
      <c r="Y24" s="1212"/>
      <c r="Z24" s="1213"/>
      <c r="AA24" s="1212"/>
      <c r="AB24" s="1213"/>
      <c r="AC24" s="1212"/>
      <c r="AD24" s="1212"/>
      <c r="AE24" s="1213"/>
      <c r="AF24" s="1212"/>
      <c r="AG24" s="1213"/>
      <c r="AH24" s="1212"/>
    </row>
    <row r="25" spans="1:34" ht="15" customHeight="1" x14ac:dyDescent="0.25">
      <c r="A25" s="1229" t="s">
        <v>1223</v>
      </c>
      <c r="B25" s="1229" t="s">
        <v>847</v>
      </c>
      <c r="C25" s="1230">
        <v>31</v>
      </c>
      <c r="D25" s="1231" t="s">
        <v>23</v>
      </c>
      <c r="E25" s="1229" t="s">
        <v>195</v>
      </c>
      <c r="F25" s="1232">
        <v>2137.02</v>
      </c>
      <c r="G25" s="1233" t="s">
        <v>167</v>
      </c>
      <c r="H25" s="1233"/>
      <c r="I25" s="1232">
        <v>0</v>
      </c>
      <c r="J25" s="1232">
        <v>0</v>
      </c>
      <c r="K25" s="1232">
        <v>0</v>
      </c>
      <c r="L25" s="1232">
        <v>2137.02</v>
      </c>
      <c r="M25" s="743">
        <f t="shared" si="0"/>
        <v>2137.02</v>
      </c>
      <c r="N25" s="1234">
        <v>0</v>
      </c>
      <c r="O25" s="743">
        <f t="shared" si="5"/>
        <v>2137.02</v>
      </c>
      <c r="P25" s="1232">
        <v>0</v>
      </c>
      <c r="Q25" s="1232">
        <v>170.96</v>
      </c>
      <c r="R25" s="1235">
        <v>0</v>
      </c>
      <c r="S25" s="743">
        <f t="shared" si="1"/>
        <v>0</v>
      </c>
      <c r="T25" s="743">
        <f t="shared" si="2"/>
        <v>32.055299999999995</v>
      </c>
      <c r="U25" s="743">
        <f t="shared" si="3"/>
        <v>-32.055299999999995</v>
      </c>
      <c r="V25" s="743">
        <f t="shared" si="4"/>
        <v>138.90470000000002</v>
      </c>
      <c r="W25" s="1214"/>
      <c r="X25" s="1213"/>
      <c r="Y25" s="1212"/>
      <c r="Z25" s="1213"/>
      <c r="AA25" s="1212"/>
      <c r="AB25" s="1213"/>
      <c r="AC25" s="1212"/>
      <c r="AD25" s="1212"/>
      <c r="AE25" s="1213"/>
      <c r="AF25" s="1212"/>
      <c r="AG25" s="1213"/>
      <c r="AH25" s="1212"/>
    </row>
    <row r="26" spans="1:34" ht="15" customHeight="1" x14ac:dyDescent="0.25">
      <c r="A26" s="1212" t="s">
        <v>1223</v>
      </c>
      <c r="B26" s="1212" t="s">
        <v>847</v>
      </c>
      <c r="C26" s="1213">
        <v>33</v>
      </c>
      <c r="D26" s="1214" t="s">
        <v>24</v>
      </c>
      <c r="E26" s="1212" t="s">
        <v>196</v>
      </c>
      <c r="F26" s="1215">
        <v>45299.49</v>
      </c>
      <c r="G26" s="1216" t="s">
        <v>167</v>
      </c>
      <c r="H26" s="1216" t="s">
        <v>167</v>
      </c>
      <c r="I26" s="1215">
        <v>951.62</v>
      </c>
      <c r="J26" s="1215">
        <v>18675.38</v>
      </c>
      <c r="K26" s="1215">
        <v>0</v>
      </c>
      <c r="L26" s="1215">
        <v>4001.18</v>
      </c>
      <c r="M26" s="738">
        <f t="shared" si="0"/>
        <v>22676.560000000001</v>
      </c>
      <c r="N26" s="1218">
        <v>0</v>
      </c>
      <c r="O26" s="738">
        <f t="shared" si="5"/>
        <v>22676.560000000001</v>
      </c>
      <c r="P26" s="1215">
        <v>6050</v>
      </c>
      <c r="Q26" s="1215">
        <v>2129.92</v>
      </c>
      <c r="R26" s="1219">
        <v>0</v>
      </c>
      <c r="S26" s="738">
        <f t="shared" si="1"/>
        <v>951.62</v>
      </c>
      <c r="T26" s="738">
        <f t="shared" si="2"/>
        <v>340.14839999999998</v>
      </c>
      <c r="U26" s="738">
        <f t="shared" si="3"/>
        <v>4758.2316000000001</v>
      </c>
      <c r="V26" s="738">
        <f t="shared" si="4"/>
        <v>6888.1516000000001</v>
      </c>
      <c r="W26" s="1214"/>
      <c r="X26" s="1213"/>
      <c r="Y26" s="1212"/>
      <c r="Z26" s="1213"/>
      <c r="AA26" s="1212"/>
      <c r="AB26" s="1213"/>
      <c r="AC26" s="1212"/>
      <c r="AD26" s="1212"/>
      <c r="AE26" s="1213"/>
      <c r="AF26" s="1212"/>
      <c r="AG26" s="1213"/>
      <c r="AH26" s="1212"/>
    </row>
    <row r="27" spans="1:34" ht="15" customHeight="1" x14ac:dyDescent="0.25">
      <c r="A27" s="1212" t="s">
        <v>1223</v>
      </c>
      <c r="B27" s="1212" t="s">
        <v>847</v>
      </c>
      <c r="C27" s="1213">
        <v>34</v>
      </c>
      <c r="D27" s="1214" t="s">
        <v>25</v>
      </c>
      <c r="E27" s="1212" t="s">
        <v>197</v>
      </c>
      <c r="F27" s="1215">
        <v>24223.52</v>
      </c>
      <c r="G27" s="1216" t="s">
        <v>167</v>
      </c>
      <c r="H27" s="1216" t="s">
        <v>167</v>
      </c>
      <c r="I27" s="1215">
        <v>951.62</v>
      </c>
      <c r="J27" s="1215">
        <v>10685.33</v>
      </c>
      <c r="K27" s="1215">
        <v>0</v>
      </c>
      <c r="L27" s="1215">
        <v>2852.86</v>
      </c>
      <c r="M27" s="738">
        <f t="shared" si="0"/>
        <v>13538.19</v>
      </c>
      <c r="N27" s="1218">
        <f>M27-13311.61</f>
        <v>226.57999999999993</v>
      </c>
      <c r="O27" s="738">
        <f t="shared" si="5"/>
        <v>13311.61</v>
      </c>
      <c r="P27" s="1215">
        <v>3868.72</v>
      </c>
      <c r="Q27" s="1215">
        <v>1083.05</v>
      </c>
      <c r="R27" s="1219">
        <v>0</v>
      </c>
      <c r="S27" s="738">
        <f t="shared" si="1"/>
        <v>951.62</v>
      </c>
      <c r="T27" s="738">
        <f t="shared" si="2"/>
        <v>199.67415</v>
      </c>
      <c r="U27" s="738">
        <f t="shared" si="3"/>
        <v>2717.4258500000001</v>
      </c>
      <c r="V27" s="738">
        <f t="shared" si="4"/>
        <v>3800.4758499999998</v>
      </c>
      <c r="W27" s="1214"/>
      <c r="X27" s="1213"/>
      <c r="Y27" s="1212"/>
      <c r="Z27" s="1213"/>
      <c r="AA27" s="1212"/>
      <c r="AB27" s="1213"/>
      <c r="AC27" s="1212"/>
      <c r="AD27" s="1212"/>
      <c r="AE27" s="1213"/>
      <c r="AF27" s="1212"/>
      <c r="AG27" s="1213"/>
      <c r="AH27" s="1212"/>
    </row>
    <row r="28" spans="1:34" ht="15" customHeight="1" x14ac:dyDescent="0.25">
      <c r="A28" s="1212" t="s">
        <v>1223</v>
      </c>
      <c r="B28" s="1212" t="s">
        <v>847</v>
      </c>
      <c r="C28" s="1213">
        <v>35</v>
      </c>
      <c r="D28" s="1214" t="s">
        <v>26</v>
      </c>
      <c r="E28" s="1212" t="s">
        <v>198</v>
      </c>
      <c r="F28" s="1215">
        <v>40857.22</v>
      </c>
      <c r="G28" s="1216" t="s">
        <v>167</v>
      </c>
      <c r="H28" s="1216" t="s">
        <v>167</v>
      </c>
      <c r="I28" s="1215">
        <v>951.62</v>
      </c>
      <c r="J28" s="1215">
        <v>18256.04</v>
      </c>
      <c r="K28" s="1215">
        <v>0</v>
      </c>
      <c r="L28" s="1215">
        <v>4345.1400000000003</v>
      </c>
      <c r="M28" s="346">
        <f t="shared" si="0"/>
        <v>22601.18</v>
      </c>
      <c r="N28" s="1236">
        <v>0</v>
      </c>
      <c r="O28" s="346">
        <f t="shared" si="5"/>
        <v>22601.18</v>
      </c>
      <c r="P28" s="1215">
        <v>5935.52</v>
      </c>
      <c r="Q28" s="1215">
        <v>1808.09</v>
      </c>
      <c r="R28" s="1219">
        <v>0</v>
      </c>
      <c r="S28" s="738">
        <f t="shared" si="1"/>
        <v>951.62</v>
      </c>
      <c r="T28" s="738">
        <f t="shared" si="2"/>
        <v>339.01769999999999</v>
      </c>
      <c r="U28" s="738">
        <f t="shared" si="3"/>
        <v>4644.8823000000002</v>
      </c>
      <c r="V28" s="738">
        <f t="shared" si="4"/>
        <v>6452.9723000000004</v>
      </c>
      <c r="W28" s="1214"/>
      <c r="X28" s="1213"/>
      <c r="Y28" s="1212"/>
      <c r="Z28" s="1213"/>
      <c r="AA28" s="1212"/>
      <c r="AB28" s="1213"/>
      <c r="AC28" s="1212"/>
      <c r="AD28" s="1212"/>
      <c r="AE28" s="1213"/>
      <c r="AF28" s="1212"/>
      <c r="AG28" s="1213"/>
      <c r="AH28" s="1212"/>
    </row>
    <row r="29" spans="1:34" ht="15" customHeight="1" x14ac:dyDescent="0.25">
      <c r="A29" s="1212" t="s">
        <v>1223</v>
      </c>
      <c r="B29" s="1212" t="s">
        <v>847</v>
      </c>
      <c r="C29" s="1213">
        <v>37</v>
      </c>
      <c r="D29" s="1214" t="s">
        <v>27</v>
      </c>
      <c r="E29" s="1212" t="s">
        <v>199</v>
      </c>
      <c r="F29" s="1215">
        <v>38842.89</v>
      </c>
      <c r="G29" s="1216" t="s">
        <v>167</v>
      </c>
      <c r="H29" s="1216" t="s">
        <v>167</v>
      </c>
      <c r="I29" s="1215">
        <v>951.62</v>
      </c>
      <c r="J29" s="1215">
        <v>17247.46</v>
      </c>
      <c r="K29" s="1215">
        <v>0</v>
      </c>
      <c r="L29" s="1215">
        <v>4347.97</v>
      </c>
      <c r="M29" s="738">
        <f t="shared" si="0"/>
        <v>21595.43</v>
      </c>
      <c r="N29" s="1218">
        <v>0</v>
      </c>
      <c r="O29" s="738">
        <f t="shared" si="5"/>
        <v>21595.43</v>
      </c>
      <c r="P29" s="1215">
        <v>5660.18</v>
      </c>
      <c r="Q29" s="1215">
        <v>1727.63</v>
      </c>
      <c r="R29" s="1219">
        <v>0</v>
      </c>
      <c r="S29" s="738">
        <f t="shared" si="1"/>
        <v>951.62</v>
      </c>
      <c r="T29" s="738">
        <f t="shared" si="2"/>
        <v>323.93144999999998</v>
      </c>
      <c r="U29" s="738">
        <f t="shared" si="3"/>
        <v>4384.6285500000004</v>
      </c>
      <c r="V29" s="738">
        <f t="shared" si="4"/>
        <v>6112.2585500000005</v>
      </c>
      <c r="W29" s="1214"/>
      <c r="X29" s="1213"/>
      <c r="Y29" s="1212"/>
      <c r="Z29" s="1213"/>
      <c r="AA29" s="1212"/>
      <c r="AB29" s="1213"/>
      <c r="AC29" s="1212"/>
      <c r="AD29" s="1212"/>
      <c r="AE29" s="1213"/>
      <c r="AF29" s="1212"/>
      <c r="AG29" s="1213"/>
      <c r="AH29" s="1212"/>
    </row>
    <row r="30" spans="1:34" ht="15" customHeight="1" x14ac:dyDescent="0.25">
      <c r="A30" s="1212" t="s">
        <v>1223</v>
      </c>
      <c r="B30" s="1212" t="s">
        <v>847</v>
      </c>
      <c r="C30" s="1213">
        <v>38</v>
      </c>
      <c r="D30" s="1214" t="s">
        <v>28</v>
      </c>
      <c r="E30" s="1212" t="s">
        <v>200</v>
      </c>
      <c r="F30" s="1215">
        <v>41543.96</v>
      </c>
      <c r="G30" s="1216" t="s">
        <v>167</v>
      </c>
      <c r="H30" s="1216" t="s">
        <v>167</v>
      </c>
      <c r="I30" s="1215">
        <v>951.62</v>
      </c>
      <c r="J30" s="1215">
        <v>18488.400000000001</v>
      </c>
      <c r="K30" s="1215">
        <v>0</v>
      </c>
      <c r="L30" s="1215">
        <v>4567.16</v>
      </c>
      <c r="M30" s="738">
        <f t="shared" si="0"/>
        <v>23055.56</v>
      </c>
      <c r="N30" s="1218">
        <v>0</v>
      </c>
      <c r="O30" s="738">
        <f t="shared" si="5"/>
        <v>23055.56</v>
      </c>
      <c r="P30" s="1215">
        <v>5998.95</v>
      </c>
      <c r="Q30" s="1215">
        <v>1844.44</v>
      </c>
      <c r="R30" s="1219">
        <v>0</v>
      </c>
      <c r="S30" s="738">
        <f t="shared" si="1"/>
        <v>951.62</v>
      </c>
      <c r="T30" s="738">
        <f t="shared" si="2"/>
        <v>345.83339999999998</v>
      </c>
      <c r="U30" s="738">
        <f t="shared" si="3"/>
        <v>4701.4966000000004</v>
      </c>
      <c r="V30" s="738">
        <f t="shared" si="4"/>
        <v>6545.9366000000009</v>
      </c>
      <c r="W30" s="1214"/>
      <c r="X30" s="1213"/>
      <c r="Y30" s="1212"/>
      <c r="Z30" s="1213"/>
      <c r="AA30" s="1212"/>
      <c r="AB30" s="1213"/>
      <c r="AC30" s="1212"/>
      <c r="AD30" s="1212"/>
      <c r="AE30" s="1213"/>
      <c r="AF30" s="1212"/>
      <c r="AG30" s="1213"/>
      <c r="AH30" s="1212"/>
    </row>
    <row r="31" spans="1:34" ht="15" customHeight="1" x14ac:dyDescent="0.25">
      <c r="A31" s="1212" t="s">
        <v>1223</v>
      </c>
      <c r="B31" s="1212" t="s">
        <v>847</v>
      </c>
      <c r="C31" s="1213">
        <v>39</v>
      </c>
      <c r="D31" s="1214" t="s">
        <v>29</v>
      </c>
      <c r="E31" s="1212" t="s">
        <v>201</v>
      </c>
      <c r="F31" s="1215">
        <v>22643.83</v>
      </c>
      <c r="G31" s="1216" t="s">
        <v>167</v>
      </c>
      <c r="H31" s="1216" t="s">
        <v>167</v>
      </c>
      <c r="I31" s="1215">
        <v>951.62</v>
      </c>
      <c r="J31" s="1215">
        <v>10106.65</v>
      </c>
      <c r="K31" s="1215">
        <v>0</v>
      </c>
      <c r="L31" s="1215">
        <v>2430.5300000000002</v>
      </c>
      <c r="M31" s="738">
        <f t="shared" si="0"/>
        <v>12537.18</v>
      </c>
      <c r="N31" s="1218">
        <v>0</v>
      </c>
      <c r="O31" s="738">
        <f t="shared" si="5"/>
        <v>12537.18</v>
      </c>
      <c r="P31" s="1215">
        <v>3710.74</v>
      </c>
      <c r="Q31" s="1215">
        <v>1002.97</v>
      </c>
      <c r="R31" s="1219">
        <v>0</v>
      </c>
      <c r="S31" s="738">
        <f t="shared" si="1"/>
        <v>951.62</v>
      </c>
      <c r="T31" s="738">
        <f t="shared" si="2"/>
        <v>188.05770000000001</v>
      </c>
      <c r="U31" s="738">
        <f t="shared" si="3"/>
        <v>2571.0623000000001</v>
      </c>
      <c r="V31" s="738">
        <f t="shared" si="4"/>
        <v>3574.0322999999999</v>
      </c>
      <c r="W31" s="1214"/>
      <c r="X31" s="1213"/>
      <c r="Y31" s="1212"/>
      <c r="Z31" s="1213"/>
      <c r="AA31" s="1212"/>
      <c r="AB31" s="1213"/>
      <c r="AC31" s="1212"/>
      <c r="AD31" s="1212"/>
      <c r="AE31" s="1213"/>
      <c r="AF31" s="1212"/>
      <c r="AG31" s="1213"/>
      <c r="AH31" s="1212"/>
    </row>
    <row r="32" spans="1:34" ht="15" customHeight="1" x14ac:dyDescent="0.25">
      <c r="A32" s="1212" t="s">
        <v>1223</v>
      </c>
      <c r="B32" s="1212" t="s">
        <v>847</v>
      </c>
      <c r="C32" s="1213">
        <v>40</v>
      </c>
      <c r="D32" s="1214" t="s">
        <v>30</v>
      </c>
      <c r="E32" s="1212" t="s">
        <v>202</v>
      </c>
      <c r="F32" s="1215">
        <v>40243.949999999997</v>
      </c>
      <c r="G32" s="1216" t="s">
        <v>167</v>
      </c>
      <c r="H32" s="1216" t="s">
        <v>167</v>
      </c>
      <c r="I32" s="1215">
        <v>951.62</v>
      </c>
      <c r="J32" s="1215">
        <v>18372.79</v>
      </c>
      <c r="K32" s="1215">
        <v>0</v>
      </c>
      <c r="L32" s="1215">
        <v>3498.37</v>
      </c>
      <c r="M32" s="738">
        <f t="shared" si="0"/>
        <v>21871.16</v>
      </c>
      <c r="N32" s="1218">
        <v>0</v>
      </c>
      <c r="O32" s="738">
        <f t="shared" si="5"/>
        <v>21871.16</v>
      </c>
      <c r="P32" s="1215">
        <v>5967.39</v>
      </c>
      <c r="Q32" s="1215">
        <v>1749.69</v>
      </c>
      <c r="R32" s="1219">
        <v>0</v>
      </c>
      <c r="S32" s="738">
        <f t="shared" si="1"/>
        <v>951.62</v>
      </c>
      <c r="T32" s="738">
        <f t="shared" si="2"/>
        <v>328.06739999999996</v>
      </c>
      <c r="U32" s="738">
        <f t="shared" si="3"/>
        <v>4687.7026000000005</v>
      </c>
      <c r="V32" s="738">
        <f t="shared" si="4"/>
        <v>6437.392600000001</v>
      </c>
      <c r="W32" s="1214"/>
      <c r="X32" s="1213"/>
      <c r="Y32" s="1212"/>
      <c r="Z32" s="1213"/>
      <c r="AA32" s="1212"/>
      <c r="AB32" s="1213"/>
      <c r="AC32" s="1212"/>
      <c r="AD32" s="1212"/>
      <c r="AE32" s="1213"/>
      <c r="AF32" s="1212"/>
      <c r="AG32" s="1213"/>
      <c r="AH32" s="1212"/>
    </row>
    <row r="33" spans="1:34" ht="15" customHeight="1" x14ac:dyDescent="0.25">
      <c r="A33" s="1212" t="s">
        <v>1223</v>
      </c>
      <c r="B33" s="1212" t="s">
        <v>847</v>
      </c>
      <c r="C33" s="1213">
        <v>42</v>
      </c>
      <c r="D33" s="1214" t="s">
        <v>31</v>
      </c>
      <c r="E33" s="1212" t="s">
        <v>203</v>
      </c>
      <c r="F33" s="1215">
        <v>52257.43</v>
      </c>
      <c r="G33" s="1216" t="s">
        <v>167</v>
      </c>
      <c r="H33" s="1216" t="s">
        <v>167</v>
      </c>
      <c r="I33" s="1215">
        <v>951.62</v>
      </c>
      <c r="J33" s="1215">
        <v>23344.34</v>
      </c>
      <c r="K33" s="1215">
        <v>0</v>
      </c>
      <c r="L33" s="1215">
        <v>5568.75</v>
      </c>
      <c r="M33" s="738">
        <f t="shared" si="0"/>
        <v>28913.09</v>
      </c>
      <c r="N33" s="1218">
        <v>0</v>
      </c>
      <c r="O33" s="738">
        <f t="shared" si="5"/>
        <v>28913.09</v>
      </c>
      <c r="P33" s="1215">
        <v>7324.62</v>
      </c>
      <c r="Q33" s="1215">
        <v>2313.04</v>
      </c>
      <c r="R33" s="1219">
        <v>0</v>
      </c>
      <c r="S33" s="738">
        <f t="shared" si="1"/>
        <v>951.62</v>
      </c>
      <c r="T33" s="738">
        <f t="shared" si="2"/>
        <v>433.69635</v>
      </c>
      <c r="U33" s="738">
        <f t="shared" si="3"/>
        <v>5939.3036499999998</v>
      </c>
      <c r="V33" s="738">
        <f t="shared" si="4"/>
        <v>8252.3436499999989</v>
      </c>
      <c r="W33" s="1214"/>
      <c r="X33" s="1213"/>
      <c r="Y33" s="1212"/>
      <c r="Z33" s="1213"/>
      <c r="AA33" s="1212"/>
      <c r="AB33" s="1213"/>
      <c r="AC33" s="1212"/>
      <c r="AD33" s="1212"/>
      <c r="AE33" s="1213"/>
      <c r="AF33" s="1212"/>
      <c r="AG33" s="1213"/>
      <c r="AH33" s="1212"/>
    </row>
    <row r="34" spans="1:34" ht="15" customHeight="1" x14ac:dyDescent="0.25">
      <c r="A34" s="1212" t="s">
        <v>1223</v>
      </c>
      <c r="B34" s="1212" t="s">
        <v>847</v>
      </c>
      <c r="C34" s="1213">
        <v>43</v>
      </c>
      <c r="D34" s="1214" t="s">
        <v>1158</v>
      </c>
      <c r="E34" s="1212" t="s">
        <v>204</v>
      </c>
      <c r="F34" s="1215">
        <v>41543.99</v>
      </c>
      <c r="G34" s="1216" t="s">
        <v>167</v>
      </c>
      <c r="H34" s="1216" t="s">
        <v>167</v>
      </c>
      <c r="I34" s="1215">
        <v>951.62</v>
      </c>
      <c r="J34" s="1215">
        <v>18488.400000000001</v>
      </c>
      <c r="K34" s="1215">
        <v>0</v>
      </c>
      <c r="L34" s="1215">
        <v>4567.1899999999996</v>
      </c>
      <c r="M34" s="738">
        <f t="shared" si="0"/>
        <v>23055.59</v>
      </c>
      <c r="N34" s="1218">
        <v>0</v>
      </c>
      <c r="O34" s="738">
        <f t="shared" si="5"/>
        <v>23055.59</v>
      </c>
      <c r="P34" s="1215">
        <v>5998.95</v>
      </c>
      <c r="Q34" s="1215">
        <v>1844.44</v>
      </c>
      <c r="R34" s="1219">
        <v>0</v>
      </c>
      <c r="S34" s="738">
        <f t="shared" si="1"/>
        <v>951.62</v>
      </c>
      <c r="T34" s="738">
        <f t="shared" si="2"/>
        <v>345.83384999999998</v>
      </c>
      <c r="U34" s="738">
        <f t="shared" si="3"/>
        <v>4701.4961499999999</v>
      </c>
      <c r="V34" s="738">
        <f t="shared" si="4"/>
        <v>6545.9361499999995</v>
      </c>
      <c r="W34" s="1214"/>
      <c r="X34" s="1213"/>
      <c r="Y34" s="1212"/>
      <c r="Z34" s="1213"/>
      <c r="AA34" s="1212"/>
      <c r="AB34" s="1213"/>
      <c r="AC34" s="1212"/>
      <c r="AD34" s="1212"/>
      <c r="AE34" s="1213"/>
      <c r="AF34" s="1212"/>
      <c r="AG34" s="1213"/>
      <c r="AH34" s="1212"/>
    </row>
    <row r="35" spans="1:34" ht="15" customHeight="1" x14ac:dyDescent="0.25">
      <c r="A35" s="1212" t="s">
        <v>1223</v>
      </c>
      <c r="B35" s="1212" t="s">
        <v>847</v>
      </c>
      <c r="C35" s="1213">
        <v>44</v>
      </c>
      <c r="D35" s="1214" t="s">
        <v>33</v>
      </c>
      <c r="E35" s="1212" t="s">
        <v>205</v>
      </c>
      <c r="F35" s="1215">
        <v>52443.07</v>
      </c>
      <c r="G35" s="1216" t="s">
        <v>167</v>
      </c>
      <c r="H35" s="1216" t="s">
        <v>167</v>
      </c>
      <c r="I35" s="1215">
        <v>951.62</v>
      </c>
      <c r="J35" s="1215">
        <v>23344.34</v>
      </c>
      <c r="K35" s="1215">
        <v>0</v>
      </c>
      <c r="L35" s="1215">
        <v>5754.39</v>
      </c>
      <c r="M35" s="738">
        <f t="shared" si="0"/>
        <v>29098.73</v>
      </c>
      <c r="N35" s="1218">
        <v>0</v>
      </c>
      <c r="O35" s="738">
        <f t="shared" si="5"/>
        <v>29098.73</v>
      </c>
      <c r="P35" s="1215">
        <v>7324.62</v>
      </c>
      <c r="Q35" s="1215">
        <v>2327.89</v>
      </c>
      <c r="R35" s="1219">
        <v>0</v>
      </c>
      <c r="S35" s="738">
        <f t="shared" si="1"/>
        <v>951.62</v>
      </c>
      <c r="T35" s="738">
        <f t="shared" si="2"/>
        <v>436.48094999999995</v>
      </c>
      <c r="U35" s="738">
        <f t="shared" si="3"/>
        <v>5936.5190499999999</v>
      </c>
      <c r="V35" s="738">
        <f t="shared" si="4"/>
        <v>8264.4090500000002</v>
      </c>
      <c r="W35" s="1214"/>
      <c r="X35" s="1213"/>
      <c r="Y35" s="1212"/>
      <c r="Z35" s="1213"/>
      <c r="AA35" s="1212"/>
      <c r="AB35" s="1213"/>
      <c r="AC35" s="1212"/>
      <c r="AD35" s="1212"/>
      <c r="AE35" s="1213"/>
      <c r="AF35" s="1212"/>
      <c r="AG35" s="1213"/>
      <c r="AH35" s="1212"/>
    </row>
    <row r="36" spans="1:34" ht="15" customHeight="1" x14ac:dyDescent="0.25">
      <c r="A36" s="1212" t="s">
        <v>1223</v>
      </c>
      <c r="B36" s="1212" t="s">
        <v>847</v>
      </c>
      <c r="C36" s="1213">
        <v>46</v>
      </c>
      <c r="D36" s="1214" t="s">
        <v>34</v>
      </c>
      <c r="E36" s="1212" t="s">
        <v>206</v>
      </c>
      <c r="F36" s="1215">
        <v>37693.82</v>
      </c>
      <c r="G36" s="1216" t="s">
        <v>167</v>
      </c>
      <c r="H36" s="1216" t="s">
        <v>167</v>
      </c>
      <c r="I36" s="1215">
        <v>951.62</v>
      </c>
      <c r="J36" s="1215">
        <v>17164.89</v>
      </c>
      <c r="K36" s="1215">
        <v>0</v>
      </c>
      <c r="L36" s="1215">
        <v>3364.04</v>
      </c>
      <c r="M36" s="738">
        <f t="shared" si="0"/>
        <v>20528.93</v>
      </c>
      <c r="N36" s="1218">
        <v>0</v>
      </c>
      <c r="O36" s="738">
        <f t="shared" si="5"/>
        <v>20528.93</v>
      </c>
      <c r="P36" s="1215">
        <v>5637.63</v>
      </c>
      <c r="Q36" s="1215">
        <v>1642.31</v>
      </c>
      <c r="R36" s="1219">
        <v>0</v>
      </c>
      <c r="S36" s="738">
        <f t="shared" si="1"/>
        <v>951.62</v>
      </c>
      <c r="T36" s="738">
        <f t="shared" si="2"/>
        <v>307.93394999999998</v>
      </c>
      <c r="U36" s="738">
        <f t="shared" si="3"/>
        <v>4378.0760500000006</v>
      </c>
      <c r="V36" s="738">
        <f t="shared" si="4"/>
        <v>6020.386050000001</v>
      </c>
      <c r="W36" s="1214"/>
      <c r="X36" s="1213"/>
      <c r="Y36" s="1212"/>
      <c r="Z36" s="1213"/>
      <c r="AA36" s="1212"/>
      <c r="AB36" s="1213"/>
      <c r="AC36" s="1212"/>
      <c r="AD36" s="1212"/>
      <c r="AE36" s="1213"/>
      <c r="AF36" s="1212"/>
      <c r="AG36" s="1213"/>
      <c r="AH36" s="1212"/>
    </row>
    <row r="37" spans="1:34" s="1227" customFormat="1" ht="15" customHeight="1" x14ac:dyDescent="0.25">
      <c r="A37" s="1221" t="s">
        <v>1223</v>
      </c>
      <c r="B37" s="1221" t="s">
        <v>847</v>
      </c>
      <c r="C37" s="1222">
        <v>47</v>
      </c>
      <c r="D37" s="1223" t="s">
        <v>35</v>
      </c>
      <c r="E37" s="1221" t="s">
        <v>207</v>
      </c>
      <c r="F37" s="1224">
        <v>2338.88</v>
      </c>
      <c r="G37" s="1216" t="s">
        <v>167</v>
      </c>
      <c r="H37" s="1216" t="s">
        <v>167</v>
      </c>
      <c r="I37" s="1224">
        <v>0</v>
      </c>
      <c r="J37" s="1224">
        <v>0</v>
      </c>
      <c r="K37" s="1215">
        <v>0</v>
      </c>
      <c r="L37" s="1224">
        <v>2338.88</v>
      </c>
      <c r="M37" s="1225">
        <f t="shared" si="0"/>
        <v>2338.88</v>
      </c>
      <c r="N37" s="1226">
        <v>0</v>
      </c>
      <c r="O37" s="1225">
        <f t="shared" si="5"/>
        <v>2338.88</v>
      </c>
      <c r="P37" s="1224">
        <v>0</v>
      </c>
      <c r="Q37" s="1224">
        <v>187.11</v>
      </c>
      <c r="R37" s="1228">
        <v>36.340000000000003</v>
      </c>
      <c r="S37" s="738">
        <f t="shared" si="1"/>
        <v>36.340000000000003</v>
      </c>
      <c r="T37" s="738">
        <f t="shared" si="2"/>
        <v>35.083199999999998</v>
      </c>
      <c r="U37" s="738">
        <f t="shared" si="3"/>
        <v>-71.423200000000008</v>
      </c>
      <c r="V37" s="738">
        <f t="shared" si="4"/>
        <v>115.68680000000001</v>
      </c>
      <c r="W37" s="1223"/>
      <c r="X37" s="1222"/>
      <c r="Y37" s="1221"/>
      <c r="Z37" s="1222"/>
      <c r="AA37" s="1221"/>
      <c r="AB37" s="1222"/>
      <c r="AC37" s="1221"/>
      <c r="AD37" s="1221"/>
      <c r="AE37" s="1222"/>
      <c r="AF37" s="1221"/>
      <c r="AG37" s="1222"/>
      <c r="AH37" s="1221"/>
    </row>
    <row r="38" spans="1:34" ht="15" customHeight="1" x14ac:dyDescent="0.25">
      <c r="A38" s="1212" t="s">
        <v>1223</v>
      </c>
      <c r="B38" s="1212" t="s">
        <v>847</v>
      </c>
      <c r="C38" s="1213">
        <v>48</v>
      </c>
      <c r="D38" s="1214" t="s">
        <v>36</v>
      </c>
      <c r="E38" s="1212" t="s">
        <v>208</v>
      </c>
      <c r="F38" s="1215">
        <v>20682.23</v>
      </c>
      <c r="G38" s="1216" t="s">
        <v>167</v>
      </c>
      <c r="H38" s="1216" t="s">
        <v>167</v>
      </c>
      <c r="I38" s="1215">
        <v>951.62</v>
      </c>
      <c r="J38" s="1215">
        <v>9208.59</v>
      </c>
      <c r="K38" s="1215">
        <v>0</v>
      </c>
      <c r="L38" s="1215">
        <v>2265.0500000000002</v>
      </c>
      <c r="M38" s="738">
        <f t="shared" si="0"/>
        <v>11473.64</v>
      </c>
      <c r="N38" s="1218">
        <v>0</v>
      </c>
      <c r="O38" s="738">
        <f t="shared" si="5"/>
        <v>11473.64</v>
      </c>
      <c r="P38" s="1215">
        <v>3465.57</v>
      </c>
      <c r="Q38" s="1215">
        <v>917.89</v>
      </c>
      <c r="R38" s="1219">
        <v>0</v>
      </c>
      <c r="S38" s="738">
        <f t="shared" si="1"/>
        <v>951.62</v>
      </c>
      <c r="T38" s="738">
        <f t="shared" si="2"/>
        <v>172.10459999999998</v>
      </c>
      <c r="U38" s="738">
        <f t="shared" si="3"/>
        <v>2341.8454000000002</v>
      </c>
      <c r="V38" s="738">
        <f t="shared" si="4"/>
        <v>3259.7354</v>
      </c>
      <c r="W38" s="1214"/>
      <c r="X38" s="1213"/>
      <c r="Y38" s="1212"/>
      <c r="Z38" s="1213"/>
      <c r="AA38" s="1212"/>
      <c r="AB38" s="1213"/>
      <c r="AC38" s="1212"/>
      <c r="AD38" s="1212"/>
      <c r="AE38" s="1213"/>
      <c r="AF38" s="1212"/>
      <c r="AG38" s="1213"/>
      <c r="AH38" s="1212"/>
    </row>
    <row r="39" spans="1:34" ht="15" customHeight="1" x14ac:dyDescent="0.25">
      <c r="A39" s="1212" t="s">
        <v>1223</v>
      </c>
      <c r="B39" s="1212" t="s">
        <v>847</v>
      </c>
      <c r="C39" s="1213">
        <v>50</v>
      </c>
      <c r="D39" s="1214" t="s">
        <v>38</v>
      </c>
      <c r="E39" s="1212" t="s">
        <v>209</v>
      </c>
      <c r="F39" s="1215">
        <v>32091.38</v>
      </c>
      <c r="G39" s="1216" t="s">
        <v>167</v>
      </c>
      <c r="H39" s="1216" t="s">
        <v>167</v>
      </c>
      <c r="I39" s="1215">
        <v>951.62</v>
      </c>
      <c r="J39" s="1215">
        <v>14304.08</v>
      </c>
      <c r="K39" s="1215">
        <v>0</v>
      </c>
      <c r="L39" s="1215">
        <v>3483.22</v>
      </c>
      <c r="M39" s="738">
        <f t="shared" si="0"/>
        <v>17787.3</v>
      </c>
      <c r="N39" s="1218">
        <v>0</v>
      </c>
      <c r="O39" s="738">
        <f t="shared" si="5"/>
        <v>17787.3</v>
      </c>
      <c r="P39" s="1215">
        <v>4856.63</v>
      </c>
      <c r="Q39" s="1215">
        <v>1422.98</v>
      </c>
      <c r="R39" s="1219">
        <v>0</v>
      </c>
      <c r="S39" s="738">
        <f t="shared" si="1"/>
        <v>951.62</v>
      </c>
      <c r="T39" s="738">
        <f t="shared" si="2"/>
        <v>266.80949999999996</v>
      </c>
      <c r="U39" s="738">
        <f t="shared" si="3"/>
        <v>3638.2005000000004</v>
      </c>
      <c r="V39" s="738">
        <f t="shared" si="4"/>
        <v>5061.1805000000004</v>
      </c>
      <c r="W39" s="1214"/>
      <c r="X39" s="1213"/>
      <c r="Y39" s="1212"/>
      <c r="Z39" s="1213"/>
      <c r="AA39" s="1212"/>
      <c r="AB39" s="1213"/>
      <c r="AC39" s="1212"/>
      <c r="AD39" s="1212"/>
      <c r="AE39" s="1213"/>
      <c r="AF39" s="1212"/>
      <c r="AG39" s="1213"/>
      <c r="AH39" s="1212"/>
    </row>
    <row r="40" spans="1:34" ht="15" customHeight="1" x14ac:dyDescent="0.25">
      <c r="A40" s="1212" t="s">
        <v>1223</v>
      </c>
      <c r="B40" s="1212" t="s">
        <v>847</v>
      </c>
      <c r="C40" s="1213">
        <v>52</v>
      </c>
      <c r="D40" s="1214" t="s">
        <v>39</v>
      </c>
      <c r="E40" s="1212" t="s">
        <v>210</v>
      </c>
      <c r="F40" s="1215">
        <v>45146.75</v>
      </c>
      <c r="G40" s="1216" t="s">
        <v>167</v>
      </c>
      <c r="H40" s="1216" t="s">
        <v>167</v>
      </c>
      <c r="I40" s="1215">
        <v>951.62</v>
      </c>
      <c r="J40" s="1215">
        <v>20307.400000000001</v>
      </c>
      <c r="K40" s="1215">
        <v>0</v>
      </c>
      <c r="L40" s="1215">
        <v>4531.95</v>
      </c>
      <c r="M40" s="738">
        <f t="shared" si="0"/>
        <v>24839.350000000002</v>
      </c>
      <c r="N40" s="1218">
        <v>0</v>
      </c>
      <c r="O40" s="738">
        <f t="shared" si="5"/>
        <v>24839.350000000002</v>
      </c>
      <c r="P40" s="1215">
        <v>6495.54</v>
      </c>
      <c r="Q40" s="1215">
        <v>1987.14</v>
      </c>
      <c r="R40" s="1219">
        <v>0</v>
      </c>
      <c r="S40" s="738">
        <f t="shared" si="1"/>
        <v>951.62</v>
      </c>
      <c r="T40" s="738">
        <f t="shared" si="2"/>
        <v>372.59025000000003</v>
      </c>
      <c r="U40" s="738">
        <f t="shared" si="3"/>
        <v>5171.3297499999999</v>
      </c>
      <c r="V40" s="738">
        <f t="shared" si="4"/>
        <v>7158.4697500000002</v>
      </c>
      <c r="W40" s="1214"/>
      <c r="X40" s="1213"/>
      <c r="Y40" s="1212"/>
      <c r="Z40" s="1213"/>
      <c r="AA40" s="1212"/>
      <c r="AB40" s="1213"/>
      <c r="AC40" s="1212"/>
      <c r="AD40" s="1212"/>
      <c r="AE40" s="1213"/>
      <c r="AF40" s="1212"/>
      <c r="AG40" s="1213"/>
      <c r="AH40" s="1212"/>
    </row>
    <row r="41" spans="1:34" ht="15" customHeight="1" x14ac:dyDescent="0.25">
      <c r="A41" s="1212" t="s">
        <v>1223</v>
      </c>
      <c r="B41" s="1212" t="s">
        <v>847</v>
      </c>
      <c r="C41" s="1213">
        <v>69</v>
      </c>
      <c r="D41" s="1214" t="s">
        <v>103</v>
      </c>
      <c r="E41" s="1212" t="s">
        <v>211</v>
      </c>
      <c r="F41" s="1215">
        <v>61365.43</v>
      </c>
      <c r="G41" s="1216" t="s">
        <v>167</v>
      </c>
      <c r="H41" s="1216" t="s">
        <v>167</v>
      </c>
      <c r="I41" s="1215">
        <v>951.62</v>
      </c>
      <c r="J41" s="1215">
        <v>27898.34</v>
      </c>
      <c r="K41" s="1215">
        <v>0</v>
      </c>
      <c r="L41" s="1215">
        <v>5568.75</v>
      </c>
      <c r="M41" s="738">
        <f t="shared" si="0"/>
        <v>33467.089999999997</v>
      </c>
      <c r="N41" s="1218">
        <v>0</v>
      </c>
      <c r="O41" s="738">
        <f t="shared" si="5"/>
        <v>33467.089999999997</v>
      </c>
      <c r="P41" s="1215">
        <v>8567.8700000000008</v>
      </c>
      <c r="Q41" s="1215">
        <v>2677.36</v>
      </c>
      <c r="R41" s="1219">
        <v>0</v>
      </c>
      <c r="S41" s="738">
        <f t="shared" si="1"/>
        <v>951.62</v>
      </c>
      <c r="T41" s="738">
        <f t="shared" si="2"/>
        <v>502.00634999999994</v>
      </c>
      <c r="U41" s="738">
        <f t="shared" si="3"/>
        <v>7114.2436500000013</v>
      </c>
      <c r="V41" s="738">
        <f t="shared" si="4"/>
        <v>9791.6036500000009</v>
      </c>
      <c r="W41" s="1214"/>
      <c r="X41" s="1213"/>
      <c r="Y41" s="1212"/>
      <c r="Z41" s="1213"/>
      <c r="AA41" s="1212"/>
      <c r="AB41" s="1213"/>
      <c r="AC41" s="1212"/>
      <c r="AD41" s="1212"/>
      <c r="AE41" s="1213"/>
      <c r="AF41" s="1212"/>
      <c r="AG41" s="1213"/>
      <c r="AH41" s="1212"/>
    </row>
    <row r="42" spans="1:34" ht="15" customHeight="1" x14ac:dyDescent="0.25">
      <c r="A42" s="1212" t="s">
        <v>1223</v>
      </c>
      <c r="B42" s="1212" t="s">
        <v>847</v>
      </c>
      <c r="C42" s="1213">
        <v>76</v>
      </c>
      <c r="D42" s="1214" t="s">
        <v>40</v>
      </c>
      <c r="E42" s="1212" t="s">
        <v>212</v>
      </c>
      <c r="F42" s="1215">
        <v>52319.32</v>
      </c>
      <c r="G42" s="1216" t="s">
        <v>167</v>
      </c>
      <c r="H42" s="1216" t="s">
        <v>167</v>
      </c>
      <c r="I42" s="1215">
        <v>951.62</v>
      </c>
      <c r="J42" s="1215">
        <v>23344.34</v>
      </c>
      <c r="K42" s="1215">
        <v>0</v>
      </c>
      <c r="L42" s="1215">
        <v>5630.64</v>
      </c>
      <c r="M42" s="738">
        <f t="shared" si="0"/>
        <v>28974.98</v>
      </c>
      <c r="N42" s="1218">
        <v>0</v>
      </c>
      <c r="O42" s="738">
        <f t="shared" si="5"/>
        <v>28974.98</v>
      </c>
      <c r="P42" s="1215">
        <v>7324.62</v>
      </c>
      <c r="Q42" s="1215">
        <v>2317.9899999999998</v>
      </c>
      <c r="R42" s="1219">
        <v>0</v>
      </c>
      <c r="S42" s="738">
        <f t="shared" si="1"/>
        <v>951.62</v>
      </c>
      <c r="T42" s="738">
        <f t="shared" si="2"/>
        <v>434.62469999999996</v>
      </c>
      <c r="U42" s="738">
        <f t="shared" si="3"/>
        <v>5938.3752999999997</v>
      </c>
      <c r="V42" s="738">
        <f t="shared" si="4"/>
        <v>8256.3652999999995</v>
      </c>
      <c r="W42" s="1214"/>
      <c r="X42" s="1213"/>
      <c r="Y42" s="1212"/>
      <c r="Z42" s="1213"/>
      <c r="AA42" s="1212"/>
      <c r="AB42" s="1213"/>
      <c r="AC42" s="1212"/>
      <c r="AD42" s="1212"/>
      <c r="AE42" s="1213"/>
      <c r="AF42" s="1212"/>
      <c r="AG42" s="1213"/>
      <c r="AH42" s="1212"/>
    </row>
    <row r="43" spans="1:34" ht="15" customHeight="1" x14ac:dyDescent="0.25">
      <c r="A43" s="1212" t="s">
        <v>1223</v>
      </c>
      <c r="B43" s="1212" t="s">
        <v>847</v>
      </c>
      <c r="C43" s="1213">
        <v>79</v>
      </c>
      <c r="D43" s="1214" t="s">
        <v>41</v>
      </c>
      <c r="E43" s="1212" t="s">
        <v>213</v>
      </c>
      <c r="F43" s="1215">
        <v>23594.79</v>
      </c>
      <c r="G43" s="1216" t="s">
        <v>167</v>
      </c>
      <c r="H43" s="1216" t="s">
        <v>167</v>
      </c>
      <c r="I43" s="1215">
        <v>951.62</v>
      </c>
      <c r="J43" s="1215">
        <v>10620.85</v>
      </c>
      <c r="K43" s="1215">
        <v>0</v>
      </c>
      <c r="L43" s="1215">
        <v>2353.09</v>
      </c>
      <c r="M43" s="738">
        <f t="shared" si="0"/>
        <v>12973.94</v>
      </c>
      <c r="N43" s="1218">
        <v>0</v>
      </c>
      <c r="O43" s="738">
        <f t="shared" si="5"/>
        <v>12973.94</v>
      </c>
      <c r="P43" s="1215">
        <v>3851.11</v>
      </c>
      <c r="Q43" s="1215">
        <v>1037.9100000000001</v>
      </c>
      <c r="R43" s="1219">
        <v>0</v>
      </c>
      <c r="S43" s="738">
        <f t="shared" si="1"/>
        <v>951.62</v>
      </c>
      <c r="T43" s="738">
        <f t="shared" si="2"/>
        <v>194.60910000000001</v>
      </c>
      <c r="U43" s="738">
        <f t="shared" si="3"/>
        <v>2704.8809000000001</v>
      </c>
      <c r="V43" s="738">
        <f t="shared" si="4"/>
        <v>3742.7909</v>
      </c>
      <c r="W43" s="1214"/>
      <c r="X43" s="1213"/>
      <c r="Y43" s="1212"/>
      <c r="Z43" s="1213"/>
      <c r="AA43" s="1212"/>
      <c r="AB43" s="1213"/>
      <c r="AC43" s="1212"/>
      <c r="AD43" s="1212"/>
      <c r="AE43" s="1213"/>
      <c r="AF43" s="1212"/>
      <c r="AG43" s="1213"/>
      <c r="AH43" s="1212"/>
    </row>
    <row r="44" spans="1:34" ht="15" customHeight="1" x14ac:dyDescent="0.25">
      <c r="A44" s="1212" t="s">
        <v>1223</v>
      </c>
      <c r="B44" s="1212" t="s">
        <v>847</v>
      </c>
      <c r="C44" s="1213">
        <v>80</v>
      </c>
      <c r="D44" s="1214" t="s">
        <v>42</v>
      </c>
      <c r="E44" s="1212" t="s">
        <v>214</v>
      </c>
      <c r="F44" s="1215">
        <v>24212.75</v>
      </c>
      <c r="G44" s="1216" t="s">
        <v>167</v>
      </c>
      <c r="H44" s="1216" t="s">
        <v>167</v>
      </c>
      <c r="I44" s="1215">
        <v>951.62</v>
      </c>
      <c r="J44" s="1215">
        <v>10894.28</v>
      </c>
      <c r="K44" s="1215">
        <v>0</v>
      </c>
      <c r="L44" s="1215">
        <v>2424.19</v>
      </c>
      <c r="M44" s="738">
        <f t="shared" si="0"/>
        <v>13318.470000000001</v>
      </c>
      <c r="N44" s="1218">
        <v>0</v>
      </c>
      <c r="O44" s="738">
        <f t="shared" si="5"/>
        <v>13318.470000000001</v>
      </c>
      <c r="P44" s="1215">
        <v>3925.76</v>
      </c>
      <c r="Q44" s="1215">
        <v>1065.47</v>
      </c>
      <c r="R44" s="1219">
        <v>0</v>
      </c>
      <c r="S44" s="738">
        <f t="shared" si="1"/>
        <v>951.62</v>
      </c>
      <c r="T44" s="738">
        <f t="shared" si="2"/>
        <v>199.77705</v>
      </c>
      <c r="U44" s="738">
        <f t="shared" si="3"/>
        <v>2774.3629500000002</v>
      </c>
      <c r="V44" s="738">
        <f t="shared" si="4"/>
        <v>3839.83295</v>
      </c>
      <c r="W44" s="1214"/>
      <c r="X44" s="1213"/>
      <c r="Y44" s="1212"/>
      <c r="Z44" s="1213"/>
      <c r="AA44" s="1212"/>
      <c r="AB44" s="1213"/>
      <c r="AC44" s="1212"/>
      <c r="AD44" s="1212"/>
      <c r="AE44" s="1213"/>
      <c r="AF44" s="1212"/>
      <c r="AG44" s="1213"/>
      <c r="AH44" s="1212"/>
    </row>
    <row r="45" spans="1:34" ht="15" customHeight="1" x14ac:dyDescent="0.25">
      <c r="A45" s="1212" t="s">
        <v>1223</v>
      </c>
      <c r="B45" s="1212" t="s">
        <v>847</v>
      </c>
      <c r="C45" s="1213">
        <v>81</v>
      </c>
      <c r="D45" s="1214" t="s">
        <v>43</v>
      </c>
      <c r="E45" s="1212" t="s">
        <v>215</v>
      </c>
      <c r="F45" s="1215">
        <v>21476.85</v>
      </c>
      <c r="G45" s="1216" t="s">
        <v>167</v>
      </c>
      <c r="H45" s="1216" t="s">
        <v>167</v>
      </c>
      <c r="I45" s="1215">
        <v>951.62</v>
      </c>
      <c r="J45" s="1215">
        <v>9597.44</v>
      </c>
      <c r="K45" s="1215">
        <v>0</v>
      </c>
      <c r="L45" s="1215">
        <v>2281.9699999999998</v>
      </c>
      <c r="M45" s="738">
        <f t="shared" si="0"/>
        <v>11879.41</v>
      </c>
      <c r="N45" s="1218">
        <v>0</v>
      </c>
      <c r="O45" s="738">
        <f t="shared" si="5"/>
        <v>11879.41</v>
      </c>
      <c r="P45" s="1215">
        <v>3571.72</v>
      </c>
      <c r="Q45" s="1215">
        <v>950.35</v>
      </c>
      <c r="R45" s="1219">
        <v>0</v>
      </c>
      <c r="S45" s="738">
        <f t="shared" si="1"/>
        <v>951.62</v>
      </c>
      <c r="T45" s="738">
        <f t="shared" si="2"/>
        <v>178.19114999999999</v>
      </c>
      <c r="U45" s="738">
        <f t="shared" si="3"/>
        <v>2441.9088499999998</v>
      </c>
      <c r="V45" s="738">
        <f t="shared" si="4"/>
        <v>3392.2588499999997</v>
      </c>
      <c r="W45" s="1214"/>
      <c r="X45" s="1213"/>
      <c r="Y45" s="1212"/>
      <c r="Z45" s="1213"/>
      <c r="AA45" s="1212"/>
      <c r="AB45" s="1213"/>
      <c r="AC45" s="1212"/>
      <c r="AD45" s="1212"/>
      <c r="AE45" s="1213"/>
      <c r="AF45" s="1212"/>
      <c r="AG45" s="1213"/>
      <c r="AH45" s="1212"/>
    </row>
    <row r="46" spans="1:34" ht="15" customHeight="1" x14ac:dyDescent="0.25">
      <c r="A46" s="1212" t="s">
        <v>1223</v>
      </c>
      <c r="B46" s="1212" t="s">
        <v>847</v>
      </c>
      <c r="C46" s="1213">
        <v>83</v>
      </c>
      <c r="D46" s="1214" t="s">
        <v>44</v>
      </c>
      <c r="E46" s="1212" t="s">
        <v>216</v>
      </c>
      <c r="F46" s="1215">
        <v>48519.76</v>
      </c>
      <c r="G46" s="1216" t="s">
        <v>167</v>
      </c>
      <c r="H46" s="1216" t="s">
        <v>167</v>
      </c>
      <c r="I46" s="1215">
        <v>951.62</v>
      </c>
      <c r="J46" s="1215">
        <v>22237.41</v>
      </c>
      <c r="K46" s="1215">
        <v>0</v>
      </c>
      <c r="L46" s="1215">
        <v>4044.94</v>
      </c>
      <c r="M46" s="738">
        <f t="shared" si="0"/>
        <v>26282.35</v>
      </c>
      <c r="N46" s="1218">
        <f>M46-25970.99</f>
        <v>311.35999999999694</v>
      </c>
      <c r="O46" s="738">
        <f t="shared" si="5"/>
        <v>25970.99</v>
      </c>
      <c r="P46" s="1215">
        <v>7022.43</v>
      </c>
      <c r="Q46" s="1215">
        <v>2102.58</v>
      </c>
      <c r="R46" s="1219">
        <v>0</v>
      </c>
      <c r="S46" s="738">
        <f t="shared" si="1"/>
        <v>951.62</v>
      </c>
      <c r="T46" s="738">
        <f t="shared" si="2"/>
        <v>389.56485000000004</v>
      </c>
      <c r="U46" s="738">
        <f t="shared" si="3"/>
        <v>5681.2451500000006</v>
      </c>
      <c r="V46" s="738">
        <f t="shared" si="4"/>
        <v>7783.8251500000006</v>
      </c>
      <c r="W46" s="1214"/>
      <c r="X46" s="1213"/>
      <c r="Y46" s="1212"/>
      <c r="Z46" s="1213"/>
      <c r="AA46" s="1212"/>
      <c r="AB46" s="1213"/>
      <c r="AC46" s="1212"/>
      <c r="AD46" s="1212"/>
      <c r="AE46" s="1213"/>
      <c r="AF46" s="1212"/>
      <c r="AG46" s="1213"/>
      <c r="AH46" s="1212"/>
    </row>
    <row r="47" spans="1:34" ht="15" customHeight="1" x14ac:dyDescent="0.25">
      <c r="A47" s="1212" t="s">
        <v>1223</v>
      </c>
      <c r="B47" s="1212" t="s">
        <v>847</v>
      </c>
      <c r="C47" s="1213">
        <v>84</v>
      </c>
      <c r="D47" s="1214" t="s">
        <v>45</v>
      </c>
      <c r="E47" s="1212" t="s">
        <v>217</v>
      </c>
      <c r="F47" s="1215">
        <v>15576.76</v>
      </c>
      <c r="G47" s="1216" t="s">
        <v>167</v>
      </c>
      <c r="H47" s="1216" t="s">
        <v>167</v>
      </c>
      <c r="I47" s="1215">
        <v>772.55</v>
      </c>
      <c r="J47" s="1215">
        <v>6878.35</v>
      </c>
      <c r="K47" s="1215">
        <v>0</v>
      </c>
      <c r="L47" s="1215">
        <v>1820.06</v>
      </c>
      <c r="M47" s="738">
        <f t="shared" si="0"/>
        <v>8698.41</v>
      </c>
      <c r="N47" s="1218">
        <f>M47-8556.32</f>
        <v>142.09000000000015</v>
      </c>
      <c r="O47" s="738">
        <f t="shared" si="5"/>
        <v>8556.32</v>
      </c>
      <c r="P47" s="1215">
        <v>2650.34</v>
      </c>
      <c r="Q47" s="1215">
        <v>695.87</v>
      </c>
      <c r="R47" s="1219">
        <v>234.9</v>
      </c>
      <c r="S47" s="738">
        <f t="shared" si="1"/>
        <v>1007.4499999999999</v>
      </c>
      <c r="T47" s="738">
        <f t="shared" si="2"/>
        <v>128.34479999999999</v>
      </c>
      <c r="U47" s="738">
        <f t="shared" si="3"/>
        <v>1514.5452000000002</v>
      </c>
      <c r="V47" s="738">
        <f t="shared" si="4"/>
        <v>2210.4152000000004</v>
      </c>
      <c r="W47" s="1214"/>
      <c r="X47" s="1213"/>
      <c r="Y47" s="1212"/>
      <c r="Z47" s="1213"/>
      <c r="AA47" s="1212"/>
      <c r="AB47" s="1213"/>
      <c r="AC47" s="1212"/>
      <c r="AD47" s="1212"/>
      <c r="AE47" s="1213"/>
      <c r="AF47" s="1212"/>
      <c r="AG47" s="1213"/>
      <c r="AH47" s="1212"/>
    </row>
    <row r="48" spans="1:34" ht="15" customHeight="1" x14ac:dyDescent="0.25">
      <c r="A48" s="1212" t="s">
        <v>1223</v>
      </c>
      <c r="B48" s="1212" t="s">
        <v>847</v>
      </c>
      <c r="C48" s="1213">
        <v>86</v>
      </c>
      <c r="D48" s="1214" t="s">
        <v>46</v>
      </c>
      <c r="E48" s="1212" t="s">
        <v>218</v>
      </c>
      <c r="F48" s="1215">
        <v>15576.75</v>
      </c>
      <c r="G48" s="1216" t="s">
        <v>167</v>
      </c>
      <c r="H48" s="1216" t="s">
        <v>167</v>
      </c>
      <c r="I48" s="1215">
        <v>772.55</v>
      </c>
      <c r="J48" s="1215">
        <v>6878.35</v>
      </c>
      <c r="K48" s="1215">
        <v>0</v>
      </c>
      <c r="L48" s="1215">
        <v>1820.05</v>
      </c>
      <c r="M48" s="738">
        <f t="shared" si="0"/>
        <v>8698.4</v>
      </c>
      <c r="N48" s="1218">
        <v>0</v>
      </c>
      <c r="O48" s="738">
        <f t="shared" si="5"/>
        <v>8698.4</v>
      </c>
      <c r="P48" s="1215">
        <v>2650.34</v>
      </c>
      <c r="Q48" s="1215">
        <v>695.87</v>
      </c>
      <c r="R48" s="1219">
        <v>230.36</v>
      </c>
      <c r="S48" s="738">
        <f t="shared" si="1"/>
        <v>1002.91</v>
      </c>
      <c r="T48" s="738">
        <f t="shared" si="2"/>
        <v>130.476</v>
      </c>
      <c r="U48" s="738">
        <f t="shared" si="3"/>
        <v>1516.9540000000002</v>
      </c>
      <c r="V48" s="738">
        <f t="shared" si="4"/>
        <v>2212.8240000000001</v>
      </c>
      <c r="W48" s="1214"/>
      <c r="X48" s="1213"/>
      <c r="Y48" s="1212"/>
      <c r="Z48" s="1213"/>
      <c r="AA48" s="1212"/>
      <c r="AB48" s="1213"/>
      <c r="AC48" s="1212"/>
      <c r="AD48" s="1212"/>
      <c r="AE48" s="1213"/>
      <c r="AF48" s="1212"/>
      <c r="AG48" s="1213"/>
      <c r="AH48" s="1212"/>
    </row>
    <row r="49" spans="1:34" ht="15" customHeight="1" x14ac:dyDescent="0.25">
      <c r="A49" s="1212" t="s">
        <v>1223</v>
      </c>
      <c r="B49" s="1212" t="s">
        <v>847</v>
      </c>
      <c r="C49" s="1213">
        <v>87</v>
      </c>
      <c r="D49" s="1214" t="s">
        <v>47</v>
      </c>
      <c r="E49" s="1212" t="s">
        <v>219</v>
      </c>
      <c r="F49" s="1215">
        <v>25608.25</v>
      </c>
      <c r="G49" s="1216" t="s">
        <v>167</v>
      </c>
      <c r="H49" s="1216" t="s">
        <v>167</v>
      </c>
      <c r="I49" s="1215">
        <v>951.62</v>
      </c>
      <c r="J49" s="1215">
        <v>11541.59</v>
      </c>
      <c r="K49" s="1215">
        <v>0</v>
      </c>
      <c r="L49" s="1215">
        <v>2525.0700000000002</v>
      </c>
      <c r="M49" s="738">
        <f t="shared" si="0"/>
        <v>14066.66</v>
      </c>
      <c r="N49" s="1218">
        <v>0</v>
      </c>
      <c r="O49" s="738">
        <f t="shared" si="5"/>
        <v>14066.66</v>
      </c>
      <c r="P49" s="1215">
        <v>4102.47</v>
      </c>
      <c r="Q49" s="1215">
        <v>1125.33</v>
      </c>
      <c r="R49" s="1219">
        <v>43.86</v>
      </c>
      <c r="S49" s="738">
        <f t="shared" si="1"/>
        <v>995.48</v>
      </c>
      <c r="T49" s="738">
        <f t="shared" si="2"/>
        <v>210.9999</v>
      </c>
      <c r="U49" s="738">
        <f t="shared" si="3"/>
        <v>2895.9901000000004</v>
      </c>
      <c r="V49" s="738">
        <f t="shared" si="4"/>
        <v>4021.3201000000004</v>
      </c>
      <c r="W49" s="1214"/>
      <c r="X49" s="1213"/>
      <c r="Y49" s="1212"/>
      <c r="Z49" s="1213"/>
      <c r="AA49" s="1212"/>
      <c r="AB49" s="1213"/>
      <c r="AC49" s="1212"/>
      <c r="AD49" s="1212"/>
      <c r="AE49" s="1213"/>
      <c r="AF49" s="1212"/>
      <c r="AG49" s="1213"/>
      <c r="AH49" s="1212"/>
    </row>
    <row r="50" spans="1:34" ht="15" customHeight="1" x14ac:dyDescent="0.25">
      <c r="A50" s="1212" t="s">
        <v>1223</v>
      </c>
      <c r="B50" s="1212" t="s">
        <v>847</v>
      </c>
      <c r="C50" s="1213">
        <v>88</v>
      </c>
      <c r="D50" s="1214" t="s">
        <v>48</v>
      </c>
      <c r="E50" s="1212" t="s">
        <v>220</v>
      </c>
      <c r="F50" s="1215">
        <v>31073.52</v>
      </c>
      <c r="G50" s="1216" t="s">
        <v>167</v>
      </c>
      <c r="H50" s="1216" t="s">
        <v>167</v>
      </c>
      <c r="I50" s="1215">
        <v>951.62</v>
      </c>
      <c r="J50" s="1215">
        <v>14028.86</v>
      </c>
      <c r="K50" s="1215">
        <v>0</v>
      </c>
      <c r="L50" s="1215">
        <v>3015.8</v>
      </c>
      <c r="M50" s="738">
        <f t="shared" si="0"/>
        <v>17044.66</v>
      </c>
      <c r="N50" s="1218">
        <v>0</v>
      </c>
      <c r="O50" s="738">
        <f t="shared" si="5"/>
        <v>17044.66</v>
      </c>
      <c r="P50" s="1215">
        <v>4781.5</v>
      </c>
      <c r="Q50" s="1215">
        <v>1363.57</v>
      </c>
      <c r="R50" s="1219">
        <v>0</v>
      </c>
      <c r="S50" s="738">
        <f t="shared" si="1"/>
        <v>951.62</v>
      </c>
      <c r="T50" s="738">
        <f t="shared" si="2"/>
        <v>255.66989999999998</v>
      </c>
      <c r="U50" s="738">
        <f t="shared" si="3"/>
        <v>3574.2101000000002</v>
      </c>
      <c r="V50" s="738">
        <f t="shared" si="4"/>
        <v>4937.7800999999999</v>
      </c>
      <c r="W50" s="1214"/>
      <c r="X50" s="1213"/>
      <c r="Y50" s="1212"/>
      <c r="Z50" s="1213"/>
      <c r="AA50" s="1212"/>
      <c r="AB50" s="1213"/>
      <c r="AC50" s="1212"/>
      <c r="AD50" s="1212"/>
      <c r="AE50" s="1213"/>
      <c r="AF50" s="1212"/>
      <c r="AG50" s="1213"/>
      <c r="AH50" s="1212"/>
    </row>
    <row r="51" spans="1:34" ht="15" customHeight="1" x14ac:dyDescent="0.25">
      <c r="A51" s="1212" t="s">
        <v>1223</v>
      </c>
      <c r="B51" s="1212" t="s">
        <v>847</v>
      </c>
      <c r="C51" s="1213">
        <v>89</v>
      </c>
      <c r="D51" s="1214" t="s">
        <v>49</v>
      </c>
      <c r="E51" s="1212" t="s">
        <v>221</v>
      </c>
      <c r="F51" s="1215">
        <v>38704.620000000003</v>
      </c>
      <c r="G51" s="1216" t="s">
        <v>167</v>
      </c>
      <c r="H51" s="1216" t="s">
        <v>167</v>
      </c>
      <c r="I51" s="1215">
        <v>951.62</v>
      </c>
      <c r="J51" s="1215">
        <v>17699.73</v>
      </c>
      <c r="K51" s="1215">
        <v>0</v>
      </c>
      <c r="L51" s="1215">
        <v>3305.16</v>
      </c>
      <c r="M51" s="738">
        <f t="shared" si="0"/>
        <v>21004.89</v>
      </c>
      <c r="N51" s="1218">
        <v>0</v>
      </c>
      <c r="O51" s="738">
        <f t="shared" si="5"/>
        <v>21004.89</v>
      </c>
      <c r="P51" s="1215">
        <v>5783.65</v>
      </c>
      <c r="Q51" s="1215">
        <v>1680.39</v>
      </c>
      <c r="R51" s="1219">
        <v>0</v>
      </c>
      <c r="S51" s="738">
        <f t="shared" si="1"/>
        <v>951.62</v>
      </c>
      <c r="T51" s="738">
        <f t="shared" si="2"/>
        <v>315.07335</v>
      </c>
      <c r="U51" s="738">
        <f t="shared" si="3"/>
        <v>4516.9566500000001</v>
      </c>
      <c r="V51" s="738">
        <f t="shared" si="4"/>
        <v>6197.3466500000004</v>
      </c>
      <c r="W51" s="1214"/>
      <c r="X51" s="1213"/>
      <c r="Y51" s="1212"/>
      <c r="Z51" s="1213"/>
      <c r="AA51" s="1212"/>
      <c r="AB51" s="1213"/>
      <c r="AC51" s="1212"/>
      <c r="AD51" s="1212"/>
      <c r="AE51" s="1213"/>
      <c r="AF51" s="1212"/>
      <c r="AG51" s="1213"/>
      <c r="AH51" s="1212"/>
    </row>
    <row r="52" spans="1:34" ht="15" customHeight="1" x14ac:dyDescent="0.25">
      <c r="A52" s="1212" t="s">
        <v>1223</v>
      </c>
      <c r="B52" s="1212" t="s">
        <v>847</v>
      </c>
      <c r="C52" s="1213">
        <v>90</v>
      </c>
      <c r="D52" s="1214" t="s">
        <v>50</v>
      </c>
      <c r="E52" s="1212" t="s">
        <v>222</v>
      </c>
      <c r="F52" s="1215">
        <v>41716.86</v>
      </c>
      <c r="G52" s="1216" t="s">
        <v>167</v>
      </c>
      <c r="H52" s="1216" t="s">
        <v>167</v>
      </c>
      <c r="I52" s="1215">
        <v>951.62</v>
      </c>
      <c r="J52" s="1215">
        <v>18488.400000000001</v>
      </c>
      <c r="K52" s="1215">
        <v>0</v>
      </c>
      <c r="L52" s="1215">
        <v>4740.0600000000004</v>
      </c>
      <c r="M52" s="738">
        <f t="shared" si="0"/>
        <v>23228.460000000003</v>
      </c>
      <c r="N52" s="1218">
        <v>0</v>
      </c>
      <c r="O52" s="738">
        <f t="shared" si="5"/>
        <v>23228.460000000003</v>
      </c>
      <c r="P52" s="1215">
        <v>5998.95</v>
      </c>
      <c r="Q52" s="1215">
        <v>1858.27</v>
      </c>
      <c r="R52" s="1219">
        <v>0</v>
      </c>
      <c r="S52" s="738">
        <f t="shared" si="1"/>
        <v>951.62</v>
      </c>
      <c r="T52" s="738">
        <f t="shared" si="2"/>
        <v>348.42690000000005</v>
      </c>
      <c r="U52" s="738">
        <f t="shared" si="3"/>
        <v>4698.9030999999995</v>
      </c>
      <c r="V52" s="738">
        <f t="shared" si="4"/>
        <v>6557.1731</v>
      </c>
      <c r="W52" s="1214"/>
      <c r="X52" s="1213"/>
      <c r="Y52" s="1212"/>
      <c r="Z52" s="1213"/>
      <c r="AA52" s="1212"/>
      <c r="AB52" s="1213"/>
      <c r="AC52" s="1212"/>
      <c r="AD52" s="1212"/>
      <c r="AE52" s="1213"/>
      <c r="AF52" s="1212"/>
      <c r="AG52" s="1213"/>
      <c r="AH52" s="1212"/>
    </row>
    <row r="53" spans="1:34" ht="15" customHeight="1" x14ac:dyDescent="0.25">
      <c r="A53" s="1212" t="s">
        <v>1223</v>
      </c>
      <c r="B53" s="1212" t="s">
        <v>847</v>
      </c>
      <c r="C53" s="1213">
        <v>91</v>
      </c>
      <c r="D53" s="1214" t="s">
        <v>51</v>
      </c>
      <c r="E53" s="1212" t="s">
        <v>223</v>
      </c>
      <c r="F53" s="1215">
        <v>15490.89</v>
      </c>
      <c r="G53" s="1216" t="s">
        <v>167</v>
      </c>
      <c r="H53" s="1216" t="s">
        <v>167</v>
      </c>
      <c r="I53" s="1215">
        <v>772.55</v>
      </c>
      <c r="J53" s="1215">
        <v>6878.35</v>
      </c>
      <c r="K53" s="1215">
        <v>0</v>
      </c>
      <c r="L53" s="1215">
        <v>1734.19</v>
      </c>
      <c r="M53" s="738">
        <f t="shared" si="0"/>
        <v>8612.5400000000009</v>
      </c>
      <c r="N53" s="1218">
        <v>0</v>
      </c>
      <c r="O53" s="738">
        <f t="shared" si="5"/>
        <v>8612.5400000000009</v>
      </c>
      <c r="P53" s="1215">
        <v>2650.34</v>
      </c>
      <c r="Q53" s="1215">
        <v>689</v>
      </c>
      <c r="R53" s="1219">
        <v>180.19</v>
      </c>
      <c r="S53" s="738">
        <f t="shared" si="1"/>
        <v>952.74</v>
      </c>
      <c r="T53" s="738">
        <f t="shared" si="2"/>
        <v>129.18810000000002</v>
      </c>
      <c r="U53" s="738">
        <f t="shared" si="3"/>
        <v>1568.4119000000001</v>
      </c>
      <c r="V53" s="738">
        <f t="shared" si="4"/>
        <v>2257.4119000000001</v>
      </c>
      <c r="W53" s="1214"/>
      <c r="X53" s="1213"/>
      <c r="Y53" s="1212"/>
      <c r="Z53" s="1213"/>
      <c r="AA53" s="1212"/>
      <c r="AB53" s="1213"/>
      <c r="AC53" s="1212"/>
      <c r="AD53" s="1212"/>
      <c r="AE53" s="1213"/>
      <c r="AF53" s="1212"/>
      <c r="AG53" s="1213"/>
      <c r="AH53" s="1212"/>
    </row>
    <row r="54" spans="1:34" ht="15" customHeight="1" x14ac:dyDescent="0.25">
      <c r="A54" s="1212" t="s">
        <v>1223</v>
      </c>
      <c r="B54" s="1212" t="s">
        <v>847</v>
      </c>
      <c r="C54" s="1213">
        <v>92</v>
      </c>
      <c r="D54" s="1214" t="s">
        <v>52</v>
      </c>
      <c r="E54" s="1212" t="s">
        <v>224</v>
      </c>
      <c r="F54" s="1215">
        <v>21000.14</v>
      </c>
      <c r="G54" s="1216" t="s">
        <v>167</v>
      </c>
      <c r="H54" s="1216" t="s">
        <v>167</v>
      </c>
      <c r="I54" s="1215">
        <v>951.62</v>
      </c>
      <c r="J54" s="1215">
        <v>9234.5</v>
      </c>
      <c r="K54" s="1215">
        <v>0</v>
      </c>
      <c r="L54" s="1215">
        <v>2531.14</v>
      </c>
      <c r="M54" s="738">
        <f t="shared" si="0"/>
        <v>11765.64</v>
      </c>
      <c r="N54" s="1218">
        <v>0</v>
      </c>
      <c r="O54" s="738">
        <f t="shared" si="5"/>
        <v>11765.64</v>
      </c>
      <c r="P54" s="1215">
        <v>3472.64</v>
      </c>
      <c r="Q54" s="1215">
        <v>941.25</v>
      </c>
      <c r="R54" s="1219">
        <v>0</v>
      </c>
      <c r="S54" s="738">
        <f t="shared" si="1"/>
        <v>951.62</v>
      </c>
      <c r="T54" s="738">
        <f t="shared" si="2"/>
        <v>176.48459999999997</v>
      </c>
      <c r="U54" s="738">
        <f t="shared" si="3"/>
        <v>2344.5354000000002</v>
      </c>
      <c r="V54" s="738">
        <f t="shared" si="4"/>
        <v>3285.7854000000002</v>
      </c>
      <c r="W54" s="1214"/>
      <c r="X54" s="1213"/>
      <c r="Y54" s="1212"/>
      <c r="Z54" s="1213"/>
      <c r="AA54" s="1212"/>
      <c r="AB54" s="1213"/>
      <c r="AC54" s="1212"/>
      <c r="AD54" s="1212"/>
      <c r="AE54" s="1213"/>
      <c r="AF54" s="1212"/>
      <c r="AG54" s="1213"/>
      <c r="AH54" s="1212"/>
    </row>
    <row r="55" spans="1:34" ht="15" customHeight="1" x14ac:dyDescent="0.25">
      <c r="A55" s="1212" t="s">
        <v>1223</v>
      </c>
      <c r="B55" s="1212" t="s">
        <v>847</v>
      </c>
      <c r="C55" s="1213">
        <v>93</v>
      </c>
      <c r="D55" s="1214" t="s">
        <v>53</v>
      </c>
      <c r="E55" s="1212" t="s">
        <v>225</v>
      </c>
      <c r="F55" s="1215">
        <v>19267.099999999999</v>
      </c>
      <c r="G55" s="1216" t="s">
        <v>167</v>
      </c>
      <c r="H55" s="1216" t="s">
        <v>167</v>
      </c>
      <c r="I55" s="1215">
        <v>951.62</v>
      </c>
      <c r="J55" s="1215">
        <v>8739.98</v>
      </c>
      <c r="K55" s="1215">
        <v>0</v>
      </c>
      <c r="L55" s="1215">
        <v>1787.14</v>
      </c>
      <c r="M55" s="346">
        <f t="shared" si="0"/>
        <v>10527.119999999999</v>
      </c>
      <c r="N55" s="1236">
        <f>133.29+1</f>
        <v>134.29</v>
      </c>
      <c r="O55" s="346">
        <f t="shared" si="5"/>
        <v>10392.829999999998</v>
      </c>
      <c r="P55" s="1215">
        <v>3337.63</v>
      </c>
      <c r="Q55" s="1215">
        <v>842.16</v>
      </c>
      <c r="R55" s="1219">
        <f>1166.44-I55</f>
        <v>214.82000000000005</v>
      </c>
      <c r="S55" s="346">
        <f t="shared" si="1"/>
        <v>1166.44</v>
      </c>
      <c r="T55" s="738">
        <f t="shared" si="2"/>
        <v>155.89244999999997</v>
      </c>
      <c r="U55" s="738">
        <f t="shared" si="3"/>
        <v>2015.29755</v>
      </c>
      <c r="V55" s="738">
        <f t="shared" si="4"/>
        <v>2857.4575500000001</v>
      </c>
      <c r="W55" s="1237"/>
      <c r="X55" s="346"/>
      <c r="Y55" s="1212"/>
      <c r="Z55" s="1213"/>
      <c r="AA55" s="1212"/>
      <c r="AB55" s="1213"/>
      <c r="AC55" s="1212"/>
      <c r="AD55" s="1212"/>
      <c r="AE55" s="1213"/>
      <c r="AF55" s="1212"/>
      <c r="AG55" s="1213"/>
      <c r="AH55" s="1212"/>
    </row>
    <row r="56" spans="1:34" ht="15" customHeight="1" x14ac:dyDescent="0.25">
      <c r="A56" s="1212" t="s">
        <v>1223</v>
      </c>
      <c r="B56" s="1212" t="s">
        <v>847</v>
      </c>
      <c r="C56" s="1213">
        <v>95</v>
      </c>
      <c r="D56" s="1214" t="s">
        <v>54</v>
      </c>
      <c r="E56" s="1212" t="s">
        <v>226</v>
      </c>
      <c r="F56" s="1215">
        <v>17667.919999999998</v>
      </c>
      <c r="G56" s="1216" t="s">
        <v>167</v>
      </c>
      <c r="H56" s="1216" t="s">
        <v>167</v>
      </c>
      <c r="I56" s="1215">
        <v>915</v>
      </c>
      <c r="J56" s="1215">
        <v>7895.84</v>
      </c>
      <c r="K56" s="1215">
        <v>0</v>
      </c>
      <c r="L56" s="1215">
        <v>1876.24</v>
      </c>
      <c r="M56" s="738">
        <f t="shared" si="0"/>
        <v>9772.08</v>
      </c>
      <c r="N56" s="1218">
        <v>0</v>
      </c>
      <c r="O56" s="738">
        <f t="shared" si="5"/>
        <v>9772.08</v>
      </c>
      <c r="P56" s="1215">
        <v>3070.56</v>
      </c>
      <c r="Q56" s="1215">
        <v>781.76</v>
      </c>
      <c r="R56" s="1219">
        <v>245.52</v>
      </c>
      <c r="S56" s="738">
        <f t="shared" si="1"/>
        <v>1160.52</v>
      </c>
      <c r="T56" s="738">
        <f t="shared" si="2"/>
        <v>146.5812</v>
      </c>
      <c r="U56" s="738">
        <f t="shared" si="3"/>
        <v>1763.4587999999999</v>
      </c>
      <c r="V56" s="738">
        <f t="shared" si="4"/>
        <v>2545.2187999999996</v>
      </c>
      <c r="W56" s="1214"/>
      <c r="X56" s="1213"/>
      <c r="Y56" s="1212"/>
      <c r="Z56" s="1213"/>
      <c r="AA56" s="1212"/>
      <c r="AB56" s="1213"/>
      <c r="AC56" s="1212"/>
      <c r="AD56" s="1212"/>
      <c r="AE56" s="1213"/>
      <c r="AF56" s="1212"/>
      <c r="AG56" s="1213"/>
      <c r="AH56" s="1212"/>
    </row>
    <row r="57" spans="1:34" ht="15" customHeight="1" x14ac:dyDescent="0.25">
      <c r="A57" s="1212" t="s">
        <v>1223</v>
      </c>
      <c r="B57" s="1212" t="s">
        <v>847</v>
      </c>
      <c r="C57" s="1213">
        <v>145</v>
      </c>
      <c r="D57" s="1214" t="s">
        <v>55</v>
      </c>
      <c r="E57" s="1212" t="s">
        <v>227</v>
      </c>
      <c r="F57" s="1215">
        <v>50936.23</v>
      </c>
      <c r="G57" s="1216" t="s">
        <v>167</v>
      </c>
      <c r="H57" s="1216" t="s">
        <v>167</v>
      </c>
      <c r="I57" s="1215">
        <v>951.62</v>
      </c>
      <c r="J57" s="1215">
        <v>23042.400000000001</v>
      </c>
      <c r="K57" s="1215">
        <v>0</v>
      </c>
      <c r="L57" s="1215">
        <v>4851.43</v>
      </c>
      <c r="M57" s="738">
        <f t="shared" si="0"/>
        <v>27893.83</v>
      </c>
      <c r="N57" s="1218">
        <v>0</v>
      </c>
      <c r="O57" s="738">
        <f t="shared" si="5"/>
        <v>27893.83</v>
      </c>
      <c r="P57" s="1215">
        <v>7242.2</v>
      </c>
      <c r="Q57" s="1215">
        <v>2231.5</v>
      </c>
      <c r="R57" s="1219">
        <v>0</v>
      </c>
      <c r="S57" s="738">
        <f t="shared" si="1"/>
        <v>951.62</v>
      </c>
      <c r="T57" s="738">
        <f t="shared" si="2"/>
        <v>418.40744999999998</v>
      </c>
      <c r="U57" s="738">
        <f t="shared" si="3"/>
        <v>5872.1725500000002</v>
      </c>
      <c r="V57" s="738">
        <f t="shared" si="4"/>
        <v>8103.6725500000002</v>
      </c>
      <c r="W57" s="1214"/>
      <c r="X57" s="1213"/>
      <c r="Y57" s="1212"/>
      <c r="Z57" s="1213"/>
      <c r="AA57" s="1212"/>
      <c r="AB57" s="1213"/>
      <c r="AC57" s="1212"/>
      <c r="AD57" s="1212"/>
      <c r="AE57" s="1213"/>
      <c r="AF57" s="1212"/>
      <c r="AG57" s="1213"/>
      <c r="AH57" s="1212"/>
    </row>
    <row r="58" spans="1:34" ht="15" customHeight="1" x14ac:dyDescent="0.25">
      <c r="A58" s="1212" t="s">
        <v>1223</v>
      </c>
      <c r="B58" s="1212" t="s">
        <v>847</v>
      </c>
      <c r="C58" s="1213">
        <v>146</v>
      </c>
      <c r="D58" s="1214" t="s">
        <v>56</v>
      </c>
      <c r="E58" s="1212" t="s">
        <v>228</v>
      </c>
      <c r="F58" s="1215">
        <v>30541.69</v>
      </c>
      <c r="G58" s="1216" t="s">
        <v>167</v>
      </c>
      <c r="H58" s="1216" t="s">
        <v>167</v>
      </c>
      <c r="I58" s="1215">
        <v>951.62</v>
      </c>
      <c r="J58" s="1215">
        <v>13977.39</v>
      </c>
      <c r="K58" s="1215">
        <v>0</v>
      </c>
      <c r="L58" s="1215">
        <v>2586.91</v>
      </c>
      <c r="M58" s="738">
        <f t="shared" si="0"/>
        <v>16564.3</v>
      </c>
      <c r="N58" s="1218">
        <v>0</v>
      </c>
      <c r="O58" s="738">
        <f t="shared" si="5"/>
        <v>16564.3</v>
      </c>
      <c r="P58" s="1215">
        <v>4767.45</v>
      </c>
      <c r="Q58" s="1215">
        <v>1325.14</v>
      </c>
      <c r="R58" s="1219">
        <v>0</v>
      </c>
      <c r="S58" s="738">
        <f t="shared" si="1"/>
        <v>951.62</v>
      </c>
      <c r="T58" s="738">
        <f t="shared" si="2"/>
        <v>248.46449999999999</v>
      </c>
      <c r="U58" s="738">
        <f t="shared" si="3"/>
        <v>3567.3654999999999</v>
      </c>
      <c r="V58" s="738">
        <f t="shared" si="4"/>
        <v>4892.5055000000002</v>
      </c>
      <c r="W58" s="1214"/>
      <c r="X58" s="1213"/>
      <c r="Y58" s="1212"/>
      <c r="Z58" s="1213"/>
      <c r="AA58" s="1212"/>
      <c r="AB58" s="1213"/>
      <c r="AC58" s="1212"/>
      <c r="AD58" s="1212"/>
      <c r="AE58" s="1213"/>
      <c r="AF58" s="1212"/>
      <c r="AG58" s="1213"/>
      <c r="AH58" s="1212"/>
    </row>
    <row r="59" spans="1:34" ht="15" customHeight="1" x14ac:dyDescent="0.25">
      <c r="A59" s="1212" t="s">
        <v>1223</v>
      </c>
      <c r="B59" s="1212" t="s">
        <v>847</v>
      </c>
      <c r="C59" s="1213">
        <v>148</v>
      </c>
      <c r="D59" s="1214" t="s">
        <v>57</v>
      </c>
      <c r="E59" s="1212" t="s">
        <v>229</v>
      </c>
      <c r="F59" s="1215">
        <v>23679.45</v>
      </c>
      <c r="G59" s="1216" t="s">
        <v>167</v>
      </c>
      <c r="H59" s="1216" t="s">
        <v>167</v>
      </c>
      <c r="I59" s="1215">
        <v>951.62</v>
      </c>
      <c r="J59" s="1215">
        <v>10588.45</v>
      </c>
      <c r="K59" s="1215">
        <v>0</v>
      </c>
      <c r="L59" s="1215">
        <v>2502.5500000000002</v>
      </c>
      <c r="M59" s="738">
        <f t="shared" si="0"/>
        <v>13091</v>
      </c>
      <c r="N59" s="1218">
        <v>0</v>
      </c>
      <c r="O59" s="738">
        <f t="shared" si="5"/>
        <v>13091</v>
      </c>
      <c r="P59" s="1215">
        <v>3842.27</v>
      </c>
      <c r="Q59" s="1215">
        <v>1047.28</v>
      </c>
      <c r="R59" s="1219">
        <v>0</v>
      </c>
      <c r="S59" s="738">
        <f t="shared" si="1"/>
        <v>951.62</v>
      </c>
      <c r="T59" s="738">
        <f t="shared" si="2"/>
        <v>196.36499999999998</v>
      </c>
      <c r="U59" s="738">
        <f t="shared" si="3"/>
        <v>2694.2850000000003</v>
      </c>
      <c r="V59" s="738">
        <f t="shared" si="4"/>
        <v>3741.5650000000005</v>
      </c>
      <c r="W59" s="1214"/>
      <c r="X59" s="1213"/>
      <c r="Y59" s="1212"/>
      <c r="Z59" s="1213"/>
      <c r="AA59" s="1212"/>
      <c r="AB59" s="1213"/>
      <c r="AC59" s="1212"/>
      <c r="AD59" s="1212"/>
      <c r="AE59" s="1213"/>
      <c r="AF59" s="1212"/>
      <c r="AG59" s="1213"/>
      <c r="AH59" s="1212"/>
    </row>
    <row r="60" spans="1:34" ht="15" customHeight="1" x14ac:dyDescent="0.25">
      <c r="A60" s="1212" t="s">
        <v>1223</v>
      </c>
      <c r="B60" s="1212" t="s">
        <v>847</v>
      </c>
      <c r="C60" s="1213">
        <v>149</v>
      </c>
      <c r="D60" s="1214" t="s">
        <v>104</v>
      </c>
      <c r="E60" s="1212" t="s">
        <v>230</v>
      </c>
      <c r="F60" s="1215">
        <v>31337.040000000001</v>
      </c>
      <c r="G60" s="1216" t="s">
        <v>167</v>
      </c>
      <c r="H60" s="1216" t="s">
        <v>167</v>
      </c>
      <c r="I60" s="1215">
        <v>951.62</v>
      </c>
      <c r="J60" s="1215">
        <v>14500.71</v>
      </c>
      <c r="K60" s="1215">
        <v>0</v>
      </c>
      <c r="L60" s="1215">
        <v>2335.62</v>
      </c>
      <c r="M60" s="738">
        <f t="shared" si="0"/>
        <v>16836.329999999998</v>
      </c>
      <c r="N60" s="1218">
        <v>0</v>
      </c>
      <c r="O60" s="738">
        <f t="shared" si="5"/>
        <v>16836.329999999998</v>
      </c>
      <c r="P60" s="1215">
        <v>4910.3100000000004</v>
      </c>
      <c r="Q60" s="1215">
        <v>1346.9</v>
      </c>
      <c r="R60" s="1219">
        <v>0</v>
      </c>
      <c r="S60" s="738">
        <f t="shared" si="1"/>
        <v>951.62</v>
      </c>
      <c r="T60" s="738">
        <f t="shared" si="2"/>
        <v>252.54494999999997</v>
      </c>
      <c r="U60" s="738">
        <f t="shared" si="3"/>
        <v>3706.1450500000005</v>
      </c>
      <c r="V60" s="738">
        <f t="shared" si="4"/>
        <v>5053.0450500000006</v>
      </c>
      <c r="W60" s="1214"/>
      <c r="X60" s="1213"/>
      <c r="Y60" s="1212"/>
      <c r="Z60" s="1213"/>
      <c r="AA60" s="1212"/>
      <c r="AB60" s="1213"/>
      <c r="AC60" s="1212"/>
      <c r="AD60" s="1212"/>
      <c r="AE60" s="1213"/>
      <c r="AF60" s="1212"/>
      <c r="AG60" s="1213"/>
      <c r="AH60" s="1212"/>
    </row>
    <row r="61" spans="1:34" ht="15" customHeight="1" x14ac:dyDescent="0.25">
      <c r="A61" s="1212" t="s">
        <v>1223</v>
      </c>
      <c r="B61" s="1212" t="s">
        <v>847</v>
      </c>
      <c r="C61" s="1213">
        <v>151</v>
      </c>
      <c r="D61" s="1214" t="s">
        <v>58</v>
      </c>
      <c r="E61" s="1212" t="s">
        <v>842</v>
      </c>
      <c r="F61" s="1215">
        <v>27763.97</v>
      </c>
      <c r="G61" s="1216" t="s">
        <v>167</v>
      </c>
      <c r="H61" s="1216" t="s">
        <v>167</v>
      </c>
      <c r="I61" s="1215">
        <v>951.62</v>
      </c>
      <c r="J61" s="1215">
        <v>12356.4</v>
      </c>
      <c r="K61" s="1215">
        <v>0</v>
      </c>
      <c r="L61" s="1215">
        <v>3051.17</v>
      </c>
      <c r="M61" s="738">
        <f t="shared" si="0"/>
        <v>15407.57</v>
      </c>
      <c r="N61" s="1218">
        <v>0</v>
      </c>
      <c r="O61" s="738">
        <f t="shared" si="5"/>
        <v>15407.57</v>
      </c>
      <c r="P61" s="1215">
        <v>4324.92</v>
      </c>
      <c r="Q61" s="1215">
        <v>1232.5999999999999</v>
      </c>
      <c r="R61" s="1219">
        <v>0</v>
      </c>
      <c r="S61" s="738">
        <f t="shared" si="1"/>
        <v>951.62</v>
      </c>
      <c r="T61" s="738">
        <f t="shared" si="2"/>
        <v>231.11354999999998</v>
      </c>
      <c r="U61" s="738">
        <f t="shared" si="3"/>
        <v>3142.1864500000001</v>
      </c>
      <c r="V61" s="738">
        <f t="shared" si="4"/>
        <v>4374.7864499999996</v>
      </c>
      <c r="W61" s="1214"/>
      <c r="X61" s="1213"/>
      <c r="Y61" s="1212"/>
      <c r="Z61" s="1213"/>
      <c r="AA61" s="1212"/>
      <c r="AB61" s="1213"/>
      <c r="AC61" s="1212"/>
      <c r="AD61" s="1212"/>
      <c r="AE61" s="1213"/>
      <c r="AF61" s="1212"/>
      <c r="AG61" s="1213"/>
      <c r="AH61" s="1212"/>
    </row>
    <row r="62" spans="1:34" ht="15" customHeight="1" x14ac:dyDescent="0.25">
      <c r="A62" s="1212" t="s">
        <v>1223</v>
      </c>
      <c r="B62" s="1212" t="s">
        <v>847</v>
      </c>
      <c r="C62" s="1213">
        <v>152</v>
      </c>
      <c r="D62" s="1214" t="s">
        <v>59</v>
      </c>
      <c r="E62" s="1212" t="s">
        <v>231</v>
      </c>
      <c r="F62" s="1215">
        <v>20031.04</v>
      </c>
      <c r="G62" s="1216" t="s">
        <v>167</v>
      </c>
      <c r="H62" s="1216" t="s">
        <v>167</v>
      </c>
      <c r="I62" s="1215">
        <v>951.62</v>
      </c>
      <c r="J62" s="1215">
        <v>9353.9500000000007</v>
      </c>
      <c r="K62" s="1215">
        <v>0</v>
      </c>
      <c r="L62" s="1215">
        <v>1323.14</v>
      </c>
      <c r="M62" s="738">
        <f t="shared" si="0"/>
        <v>10677.09</v>
      </c>
      <c r="N62" s="1218">
        <v>0</v>
      </c>
      <c r="O62" s="738">
        <f t="shared" si="5"/>
        <v>10677.09</v>
      </c>
      <c r="P62" s="1215">
        <v>3505.25</v>
      </c>
      <c r="Q62" s="1215">
        <v>854.16</v>
      </c>
      <c r="R62" s="1219">
        <v>185.25</v>
      </c>
      <c r="S62" s="738">
        <f t="shared" si="1"/>
        <v>1136.8699999999999</v>
      </c>
      <c r="T62" s="738">
        <f t="shared" si="2"/>
        <v>160.15635</v>
      </c>
      <c r="U62" s="738">
        <f t="shared" si="3"/>
        <v>2208.2236499999999</v>
      </c>
      <c r="V62" s="738">
        <f t="shared" si="4"/>
        <v>3062.3836499999998</v>
      </c>
      <c r="W62" s="1214"/>
      <c r="X62" s="1213"/>
      <c r="Y62" s="1212"/>
      <c r="Z62" s="1213"/>
      <c r="AA62" s="1212"/>
      <c r="AB62" s="1213"/>
      <c r="AC62" s="1212"/>
      <c r="AD62" s="1212"/>
      <c r="AE62" s="1213"/>
      <c r="AF62" s="1212"/>
      <c r="AG62" s="1213"/>
      <c r="AH62" s="1212"/>
    </row>
    <row r="63" spans="1:34" ht="15" customHeight="1" x14ac:dyDescent="0.25">
      <c r="A63" s="1212" t="s">
        <v>1223</v>
      </c>
      <c r="B63" s="1212" t="s">
        <v>847</v>
      </c>
      <c r="C63" s="1213">
        <v>155</v>
      </c>
      <c r="D63" s="1214" t="s">
        <v>60</v>
      </c>
      <c r="E63" s="1212" t="s">
        <v>232</v>
      </c>
      <c r="F63" s="1215">
        <v>25736.639999999999</v>
      </c>
      <c r="G63" s="1216" t="s">
        <v>167</v>
      </c>
      <c r="H63" s="1216" t="s">
        <v>167</v>
      </c>
      <c r="I63" s="1215">
        <v>951.62</v>
      </c>
      <c r="J63" s="1215">
        <v>11737.98</v>
      </c>
      <c r="K63" s="1215">
        <v>0</v>
      </c>
      <c r="L63" s="1215">
        <v>2260.6799999999998</v>
      </c>
      <c r="M63" s="738">
        <f t="shared" si="0"/>
        <v>13998.66</v>
      </c>
      <c r="N63" s="1218">
        <v>0</v>
      </c>
      <c r="O63" s="738">
        <f t="shared" si="5"/>
        <v>13998.66</v>
      </c>
      <c r="P63" s="1215">
        <v>4156.09</v>
      </c>
      <c r="Q63" s="1215">
        <v>1119.8900000000001</v>
      </c>
      <c r="R63" s="1219">
        <v>0</v>
      </c>
      <c r="S63" s="738">
        <f t="shared" si="1"/>
        <v>951.62</v>
      </c>
      <c r="T63" s="738">
        <f t="shared" si="2"/>
        <v>209.97989999999999</v>
      </c>
      <c r="U63" s="738">
        <f t="shared" si="3"/>
        <v>2994.4901000000004</v>
      </c>
      <c r="V63" s="738">
        <f t="shared" si="4"/>
        <v>4114.3801000000003</v>
      </c>
      <c r="W63" s="1214"/>
      <c r="X63" s="1213"/>
      <c r="Y63" s="1212"/>
      <c r="Z63" s="1213"/>
      <c r="AA63" s="1212"/>
      <c r="AB63" s="1213"/>
      <c r="AC63" s="1212"/>
      <c r="AD63" s="1212"/>
      <c r="AE63" s="1213"/>
      <c r="AF63" s="1212"/>
      <c r="AG63" s="1213"/>
      <c r="AH63" s="1212"/>
    </row>
    <row r="64" spans="1:34" ht="15" customHeight="1" x14ac:dyDescent="0.25">
      <c r="A64" s="1212" t="s">
        <v>1223</v>
      </c>
      <c r="B64" s="1212" t="s">
        <v>847</v>
      </c>
      <c r="C64" s="1213">
        <v>156</v>
      </c>
      <c r="D64" s="1214" t="s">
        <v>61</v>
      </c>
      <c r="E64" s="1212" t="s">
        <v>233</v>
      </c>
      <c r="F64" s="1215">
        <v>11756.57</v>
      </c>
      <c r="G64" s="1216" t="s">
        <v>167</v>
      </c>
      <c r="H64" s="1216" t="s">
        <v>167</v>
      </c>
      <c r="I64" s="1215">
        <v>557.77</v>
      </c>
      <c r="J64" s="1215">
        <v>5344.21</v>
      </c>
      <c r="K64" s="1215">
        <v>0</v>
      </c>
      <c r="L64" s="1215">
        <v>1068.1500000000001</v>
      </c>
      <c r="M64" s="738">
        <f t="shared" si="0"/>
        <v>6412.3600000000006</v>
      </c>
      <c r="N64" s="1218">
        <v>0</v>
      </c>
      <c r="O64" s="738">
        <f t="shared" si="5"/>
        <v>6412.3600000000006</v>
      </c>
      <c r="P64" s="1215">
        <v>2016.74</v>
      </c>
      <c r="Q64" s="1215">
        <v>512.98</v>
      </c>
      <c r="R64" s="1219">
        <v>137.91</v>
      </c>
      <c r="S64" s="738">
        <f t="shared" si="1"/>
        <v>695.68</v>
      </c>
      <c r="T64" s="738">
        <f t="shared" si="2"/>
        <v>96.185400000000001</v>
      </c>
      <c r="U64" s="738">
        <f t="shared" si="3"/>
        <v>1224.8745999999999</v>
      </c>
      <c r="V64" s="738">
        <f t="shared" si="4"/>
        <v>1737.8545999999999</v>
      </c>
      <c r="W64" s="1214"/>
      <c r="X64" s="1213"/>
      <c r="Y64" s="1212"/>
      <c r="Z64" s="1213"/>
      <c r="AA64" s="1212"/>
      <c r="AB64" s="1213"/>
      <c r="AC64" s="1212"/>
      <c r="AD64" s="1212"/>
      <c r="AE64" s="1213"/>
      <c r="AF64" s="1212"/>
      <c r="AG64" s="1213"/>
      <c r="AH64" s="1212"/>
    </row>
    <row r="65" spans="1:34" ht="15" customHeight="1" x14ac:dyDescent="0.25">
      <c r="A65" s="1212" t="s">
        <v>1223</v>
      </c>
      <c r="B65" s="1212" t="s">
        <v>847</v>
      </c>
      <c r="C65" s="1213">
        <v>159</v>
      </c>
      <c r="D65" s="1214" t="s">
        <v>62</v>
      </c>
      <c r="E65" s="1212" t="s">
        <v>284</v>
      </c>
      <c r="F65" s="1215">
        <v>12962.44</v>
      </c>
      <c r="G65" s="1216" t="s">
        <v>167</v>
      </c>
      <c r="H65" s="1216" t="s">
        <v>167</v>
      </c>
      <c r="I65" s="1215">
        <v>634.46</v>
      </c>
      <c r="J65" s="1215">
        <v>5892</v>
      </c>
      <c r="K65" s="1215">
        <v>0</v>
      </c>
      <c r="L65" s="1215">
        <v>1178.44</v>
      </c>
      <c r="M65" s="738">
        <f t="shared" si="0"/>
        <v>7070.4400000000005</v>
      </c>
      <c r="N65" s="1218">
        <v>0</v>
      </c>
      <c r="O65" s="738">
        <f t="shared" si="5"/>
        <v>7070.4400000000005</v>
      </c>
      <c r="P65" s="1215">
        <v>2242.98</v>
      </c>
      <c r="Q65" s="1215">
        <v>565.63</v>
      </c>
      <c r="R65" s="1219">
        <v>160.72999999999999</v>
      </c>
      <c r="S65" s="738">
        <f t="shared" si="1"/>
        <v>795.19</v>
      </c>
      <c r="T65" s="738">
        <f t="shared" si="2"/>
        <v>106.0566</v>
      </c>
      <c r="U65" s="738">
        <f t="shared" si="3"/>
        <v>1341.7334000000001</v>
      </c>
      <c r="V65" s="738">
        <f t="shared" si="4"/>
        <v>1907.3634000000002</v>
      </c>
      <c r="W65" s="1214"/>
      <c r="X65" s="1213"/>
      <c r="Y65" s="1212"/>
      <c r="Z65" s="1213"/>
      <c r="AA65" s="1212"/>
      <c r="AB65" s="1213"/>
      <c r="AC65" s="1212"/>
      <c r="AD65" s="1212"/>
      <c r="AE65" s="1213"/>
      <c r="AF65" s="1212"/>
      <c r="AG65" s="1213"/>
      <c r="AH65" s="1212"/>
    </row>
    <row r="66" spans="1:34" ht="15" customHeight="1" x14ac:dyDescent="0.25">
      <c r="A66" s="1212" t="s">
        <v>1223</v>
      </c>
      <c r="B66" s="1212" t="s">
        <v>847</v>
      </c>
      <c r="C66" s="1213">
        <v>161</v>
      </c>
      <c r="D66" s="1214" t="s">
        <v>63</v>
      </c>
      <c r="E66" s="1212" t="s">
        <v>234</v>
      </c>
      <c r="F66" s="1215">
        <v>21719.46</v>
      </c>
      <c r="G66" s="1216" t="s">
        <v>167</v>
      </c>
      <c r="H66" s="1216" t="s">
        <v>167</v>
      </c>
      <c r="I66" s="1215">
        <v>951.62</v>
      </c>
      <c r="J66" s="1215">
        <v>9691.92</v>
      </c>
      <c r="K66" s="1215">
        <v>0</v>
      </c>
      <c r="L66" s="1215">
        <v>2335.62</v>
      </c>
      <c r="M66" s="738">
        <f t="shared" si="0"/>
        <v>12027.54</v>
      </c>
      <c r="N66" s="1218">
        <v>0</v>
      </c>
      <c r="O66" s="738">
        <f t="shared" si="5"/>
        <v>12027.54</v>
      </c>
      <c r="P66" s="1215">
        <v>3597.51</v>
      </c>
      <c r="Q66" s="1215">
        <v>962.2</v>
      </c>
      <c r="R66" s="1219">
        <v>0</v>
      </c>
      <c r="S66" s="738">
        <f t="shared" si="1"/>
        <v>951.62</v>
      </c>
      <c r="T66" s="738">
        <f t="shared" si="2"/>
        <v>180.41310000000001</v>
      </c>
      <c r="U66" s="738">
        <f t="shared" si="3"/>
        <v>2465.4769000000001</v>
      </c>
      <c r="V66" s="738">
        <f t="shared" si="4"/>
        <v>3427.6769000000004</v>
      </c>
      <c r="W66" s="1214"/>
      <c r="X66" s="1213"/>
      <c r="Y66" s="1212"/>
      <c r="Z66" s="1213"/>
      <c r="AA66" s="1212"/>
      <c r="AB66" s="1213"/>
      <c r="AC66" s="1212"/>
      <c r="AD66" s="1212"/>
      <c r="AE66" s="1213"/>
      <c r="AF66" s="1212"/>
      <c r="AG66" s="1213"/>
      <c r="AH66" s="1212"/>
    </row>
    <row r="67" spans="1:34" ht="15" customHeight="1" x14ac:dyDescent="0.25">
      <c r="A67" s="1212" t="s">
        <v>1223</v>
      </c>
      <c r="B67" s="1212" t="s">
        <v>847</v>
      </c>
      <c r="C67" s="1213">
        <v>162</v>
      </c>
      <c r="D67" s="1214" t="s">
        <v>64</v>
      </c>
      <c r="E67" s="1212" t="s">
        <v>235</v>
      </c>
      <c r="F67" s="1215">
        <v>29591.78</v>
      </c>
      <c r="G67" s="1216" t="s">
        <v>167</v>
      </c>
      <c r="H67" s="1216" t="s">
        <v>167</v>
      </c>
      <c r="I67" s="1215">
        <v>951.62</v>
      </c>
      <c r="J67" s="1215">
        <v>13459.15</v>
      </c>
      <c r="K67" s="1215">
        <v>0</v>
      </c>
      <c r="L67" s="1215">
        <v>2673.48</v>
      </c>
      <c r="M67" s="738">
        <f t="shared" ref="M67:M130" si="6">J67+L67</f>
        <v>16132.63</v>
      </c>
      <c r="N67" s="1218">
        <v>0</v>
      </c>
      <c r="O67" s="738">
        <f t="shared" si="5"/>
        <v>16132.63</v>
      </c>
      <c r="P67" s="1215">
        <v>4625.97</v>
      </c>
      <c r="Q67" s="1215">
        <v>1290.6099999999999</v>
      </c>
      <c r="R67" s="1219">
        <v>0</v>
      </c>
      <c r="S67" s="738">
        <f t="shared" ref="S67:S95" si="7">I67+R67</f>
        <v>951.62</v>
      </c>
      <c r="T67" s="738">
        <f t="shared" ref="T67:T130" si="8">O67*1.5%</f>
        <v>241.98944999999998</v>
      </c>
      <c r="U67" s="738">
        <f t="shared" ref="U67:U130" si="9">P67-S67-T67</f>
        <v>3432.3605500000003</v>
      </c>
      <c r="V67" s="738">
        <f t="shared" ref="V67:V130" si="10">Q67+U67</f>
        <v>4722.97055</v>
      </c>
      <c r="W67" s="1214"/>
      <c r="X67" s="1213"/>
      <c r="Y67" s="1212"/>
      <c r="Z67" s="1213"/>
      <c r="AA67" s="1212"/>
      <c r="AB67" s="1213"/>
      <c r="AC67" s="1212"/>
      <c r="AD67" s="1212"/>
      <c r="AE67" s="1213"/>
      <c r="AF67" s="1212"/>
      <c r="AG67" s="1213"/>
      <c r="AH67" s="1212"/>
    </row>
    <row r="68" spans="1:34" ht="15" customHeight="1" x14ac:dyDescent="0.25">
      <c r="A68" s="1212" t="s">
        <v>1223</v>
      </c>
      <c r="B68" s="1212" t="s">
        <v>847</v>
      </c>
      <c r="C68" s="1213">
        <v>168</v>
      </c>
      <c r="D68" s="1214" t="s">
        <v>66</v>
      </c>
      <c r="E68" s="1212" t="s">
        <v>237</v>
      </c>
      <c r="F68" s="1215">
        <v>21644.52</v>
      </c>
      <c r="G68" s="1216" t="s">
        <v>167</v>
      </c>
      <c r="H68" s="1216" t="s">
        <v>167</v>
      </c>
      <c r="I68" s="1215">
        <v>951.62</v>
      </c>
      <c r="J68" s="1215">
        <v>9691.92</v>
      </c>
      <c r="K68" s="1215">
        <v>0</v>
      </c>
      <c r="L68" s="1215">
        <v>2260.6799999999998</v>
      </c>
      <c r="M68" s="738">
        <f t="shared" si="6"/>
        <v>11952.6</v>
      </c>
      <c r="N68" s="1218">
        <v>0</v>
      </c>
      <c r="O68" s="738">
        <f t="shared" ref="O68:O131" si="11">M68-N68</f>
        <v>11952.6</v>
      </c>
      <c r="P68" s="1215">
        <v>3597.51</v>
      </c>
      <c r="Q68" s="1215">
        <v>956.2</v>
      </c>
      <c r="R68" s="1219">
        <v>0</v>
      </c>
      <c r="S68" s="738">
        <f t="shared" si="7"/>
        <v>951.62</v>
      </c>
      <c r="T68" s="738">
        <f t="shared" si="8"/>
        <v>179.28899999999999</v>
      </c>
      <c r="U68" s="738">
        <f t="shared" si="9"/>
        <v>2466.6010000000006</v>
      </c>
      <c r="V68" s="738">
        <f t="shared" si="10"/>
        <v>3422.8010000000004</v>
      </c>
      <c r="W68" s="1214"/>
      <c r="X68" s="1213"/>
      <c r="Y68" s="1212"/>
      <c r="Z68" s="1213"/>
      <c r="AA68" s="1212"/>
      <c r="AB68" s="1213"/>
      <c r="AC68" s="1212"/>
      <c r="AD68" s="1212"/>
      <c r="AE68" s="1213"/>
      <c r="AF68" s="1212"/>
      <c r="AG68" s="1213"/>
      <c r="AH68" s="1212"/>
    </row>
    <row r="69" spans="1:34" ht="15" customHeight="1" x14ac:dyDescent="0.25">
      <c r="A69" s="1212" t="s">
        <v>1223</v>
      </c>
      <c r="B69" s="1212" t="s">
        <v>847</v>
      </c>
      <c r="C69" s="1213">
        <v>169</v>
      </c>
      <c r="D69" s="1214" t="s">
        <v>67</v>
      </c>
      <c r="E69" s="1212" t="s">
        <v>238</v>
      </c>
      <c r="F69" s="1215">
        <v>21724.46</v>
      </c>
      <c r="G69" s="1216" t="s">
        <v>167</v>
      </c>
      <c r="H69" s="1216" t="s">
        <v>167</v>
      </c>
      <c r="I69" s="1215">
        <v>951.62</v>
      </c>
      <c r="J69" s="1215">
        <v>9691.92</v>
      </c>
      <c r="K69" s="1215">
        <v>0</v>
      </c>
      <c r="L69" s="1215">
        <v>2340.62</v>
      </c>
      <c r="M69" s="738">
        <f t="shared" si="6"/>
        <v>12032.54</v>
      </c>
      <c r="N69" s="1218">
        <v>0</v>
      </c>
      <c r="O69" s="738">
        <f t="shared" si="11"/>
        <v>12032.54</v>
      </c>
      <c r="P69" s="1215">
        <v>3597.51</v>
      </c>
      <c r="Q69" s="1215">
        <v>962.6</v>
      </c>
      <c r="R69" s="1219">
        <v>0</v>
      </c>
      <c r="S69" s="738">
        <f t="shared" si="7"/>
        <v>951.62</v>
      </c>
      <c r="T69" s="738">
        <f t="shared" si="8"/>
        <v>180.4881</v>
      </c>
      <c r="U69" s="738">
        <f t="shared" si="9"/>
        <v>2465.4019000000003</v>
      </c>
      <c r="V69" s="738">
        <f t="shared" si="10"/>
        <v>3428.0019000000002</v>
      </c>
      <c r="W69" s="1214"/>
      <c r="X69" s="1213"/>
      <c r="Y69" s="1212"/>
      <c r="Z69" s="1213"/>
      <c r="AA69" s="1212"/>
      <c r="AB69" s="1213"/>
      <c r="AC69" s="1212"/>
      <c r="AD69" s="1212"/>
      <c r="AE69" s="1213"/>
      <c r="AF69" s="1212"/>
      <c r="AG69" s="1213"/>
      <c r="AH69" s="1212"/>
    </row>
    <row r="70" spans="1:34" ht="15" customHeight="1" x14ac:dyDescent="0.25">
      <c r="A70" s="1212" t="s">
        <v>1223</v>
      </c>
      <c r="B70" s="1212" t="s">
        <v>847</v>
      </c>
      <c r="C70" s="1213">
        <v>170</v>
      </c>
      <c r="D70" s="1214" t="s">
        <v>839</v>
      </c>
      <c r="E70" s="1212" t="s">
        <v>838</v>
      </c>
      <c r="F70" s="1215">
        <v>29881.75</v>
      </c>
      <c r="G70" s="1216" t="s">
        <v>167</v>
      </c>
      <c r="H70" s="1216" t="s">
        <v>167</v>
      </c>
      <c r="I70" s="1215">
        <v>951.62</v>
      </c>
      <c r="J70" s="1215">
        <v>13454.74</v>
      </c>
      <c r="K70" s="1215">
        <v>0</v>
      </c>
      <c r="L70" s="1215">
        <v>2972.27</v>
      </c>
      <c r="M70" s="738">
        <f t="shared" si="6"/>
        <v>16427.009999999998</v>
      </c>
      <c r="N70" s="1218">
        <v>0</v>
      </c>
      <c r="O70" s="738">
        <f t="shared" si="11"/>
        <v>16427.009999999998</v>
      </c>
      <c r="P70" s="1215">
        <v>4624.76</v>
      </c>
      <c r="Q70" s="1215">
        <v>1314.16</v>
      </c>
      <c r="R70" s="1219">
        <v>0</v>
      </c>
      <c r="S70" s="738">
        <f t="shared" si="7"/>
        <v>951.62</v>
      </c>
      <c r="T70" s="738">
        <f t="shared" si="8"/>
        <v>246.40514999999996</v>
      </c>
      <c r="U70" s="738">
        <f t="shared" si="9"/>
        <v>3426.7348500000003</v>
      </c>
      <c r="V70" s="738">
        <f t="shared" si="10"/>
        <v>4740.8948500000006</v>
      </c>
      <c r="W70" s="1214"/>
      <c r="X70" s="1213"/>
      <c r="Y70" s="1212"/>
      <c r="Z70" s="1213"/>
      <c r="AA70" s="1212"/>
      <c r="AB70" s="1213"/>
      <c r="AC70" s="1212"/>
      <c r="AD70" s="1212"/>
      <c r="AE70" s="1213"/>
      <c r="AF70" s="1212"/>
      <c r="AG70" s="1213"/>
      <c r="AH70" s="1212"/>
    </row>
    <row r="71" spans="1:34" ht="15" customHeight="1" x14ac:dyDescent="0.25">
      <c r="A71" s="1212" t="s">
        <v>1223</v>
      </c>
      <c r="B71" s="1212" t="s">
        <v>847</v>
      </c>
      <c r="C71" s="1213">
        <v>172</v>
      </c>
      <c r="D71" s="1214" t="s">
        <v>68</v>
      </c>
      <c r="E71" s="1212" t="s">
        <v>239</v>
      </c>
      <c r="F71" s="1215">
        <v>27634.46</v>
      </c>
      <c r="G71" s="1216" t="s">
        <v>167</v>
      </c>
      <c r="H71" s="1216" t="s">
        <v>167</v>
      </c>
      <c r="I71" s="1215">
        <v>951.62</v>
      </c>
      <c r="J71" s="1215">
        <v>12356.4</v>
      </c>
      <c r="K71" s="1215">
        <v>0</v>
      </c>
      <c r="L71" s="1215">
        <v>2921.66</v>
      </c>
      <c r="M71" s="738">
        <f t="shared" si="6"/>
        <v>15278.06</v>
      </c>
      <c r="N71" s="1218">
        <v>0</v>
      </c>
      <c r="O71" s="738">
        <f t="shared" si="11"/>
        <v>15278.06</v>
      </c>
      <c r="P71" s="1215">
        <v>4324.92</v>
      </c>
      <c r="Q71" s="1215">
        <v>1222.24</v>
      </c>
      <c r="R71" s="1219">
        <v>0</v>
      </c>
      <c r="S71" s="738">
        <f t="shared" si="7"/>
        <v>951.62</v>
      </c>
      <c r="T71" s="738">
        <f t="shared" si="8"/>
        <v>229.17089999999999</v>
      </c>
      <c r="U71" s="738">
        <f t="shared" si="9"/>
        <v>3144.1291000000001</v>
      </c>
      <c r="V71" s="738">
        <f t="shared" si="10"/>
        <v>4366.3690999999999</v>
      </c>
      <c r="W71" s="1214"/>
      <c r="X71" s="1213"/>
      <c r="Y71" s="1212"/>
      <c r="Z71" s="1213"/>
      <c r="AA71" s="1212"/>
      <c r="AB71" s="1213"/>
      <c r="AC71" s="1212"/>
      <c r="AD71" s="1212"/>
      <c r="AE71" s="1213"/>
      <c r="AF71" s="1212"/>
      <c r="AG71" s="1213"/>
      <c r="AH71" s="1212"/>
    </row>
    <row r="72" spans="1:34" ht="15" customHeight="1" x14ac:dyDescent="0.25">
      <c r="A72" s="1212" t="s">
        <v>1223</v>
      </c>
      <c r="B72" s="1212" t="s">
        <v>847</v>
      </c>
      <c r="C72" s="1213">
        <v>187</v>
      </c>
      <c r="D72" s="1214" t="s">
        <v>69</v>
      </c>
      <c r="E72" s="1212" t="s">
        <v>870</v>
      </c>
      <c r="F72" s="1215">
        <v>2087.13</v>
      </c>
      <c r="G72" s="1216" t="s">
        <v>167</v>
      </c>
      <c r="H72" s="1216" t="s">
        <v>167</v>
      </c>
      <c r="I72" s="1215">
        <v>0</v>
      </c>
      <c r="J72" s="1215">
        <v>0</v>
      </c>
      <c r="K72" s="1215">
        <v>0</v>
      </c>
      <c r="L72" s="1215">
        <v>2087.13</v>
      </c>
      <c r="M72" s="346">
        <f t="shared" si="6"/>
        <v>2087.13</v>
      </c>
      <c r="N72" s="1236">
        <v>0</v>
      </c>
      <c r="O72" s="346">
        <f t="shared" si="11"/>
        <v>2087.13</v>
      </c>
      <c r="P72" s="1215">
        <v>0</v>
      </c>
      <c r="Q72" s="1215">
        <v>166.97</v>
      </c>
      <c r="R72" s="1219">
        <v>49.52</v>
      </c>
      <c r="S72" s="738">
        <f t="shared" si="7"/>
        <v>49.52</v>
      </c>
      <c r="T72" s="738">
        <f t="shared" si="8"/>
        <v>31.306950000000001</v>
      </c>
      <c r="U72" s="738">
        <f t="shared" si="9"/>
        <v>-80.826950000000011</v>
      </c>
      <c r="V72" s="738">
        <f t="shared" si="10"/>
        <v>86.143049999999988</v>
      </c>
      <c r="W72" s="1214"/>
      <c r="X72" s="1213"/>
      <c r="Y72" s="1212"/>
      <c r="Z72" s="1213"/>
      <c r="AA72" s="1212"/>
      <c r="AB72" s="1213"/>
      <c r="AC72" s="1212"/>
      <c r="AD72" s="1212"/>
      <c r="AE72" s="1213"/>
      <c r="AF72" s="1212"/>
      <c r="AG72" s="1213"/>
      <c r="AH72" s="1212"/>
    </row>
    <row r="73" spans="1:34" ht="15" customHeight="1" x14ac:dyDescent="0.25">
      <c r="A73" s="1212" t="s">
        <v>1223</v>
      </c>
      <c r="B73" s="1212" t="s">
        <v>847</v>
      </c>
      <c r="C73" s="1213">
        <v>188</v>
      </c>
      <c r="D73" s="1214" t="s">
        <v>70</v>
      </c>
      <c r="E73" s="1212" t="s">
        <v>240</v>
      </c>
      <c r="F73" s="1215">
        <v>23632.400000000001</v>
      </c>
      <c r="G73" s="1216" t="s">
        <v>167</v>
      </c>
      <c r="H73" s="1216" t="s">
        <v>167</v>
      </c>
      <c r="I73" s="1215">
        <v>951.62</v>
      </c>
      <c r="J73" s="1215">
        <v>10588.45</v>
      </c>
      <c r="K73" s="1215">
        <v>0</v>
      </c>
      <c r="L73" s="1215">
        <v>2455.5</v>
      </c>
      <c r="M73" s="738">
        <f t="shared" si="6"/>
        <v>13043.95</v>
      </c>
      <c r="N73" s="1218">
        <v>0</v>
      </c>
      <c r="O73" s="738">
        <f t="shared" si="11"/>
        <v>13043.95</v>
      </c>
      <c r="P73" s="1215">
        <v>3842.27</v>
      </c>
      <c r="Q73" s="1215">
        <v>1043.51</v>
      </c>
      <c r="R73" s="1219">
        <v>0</v>
      </c>
      <c r="S73" s="738">
        <f t="shared" si="7"/>
        <v>951.62</v>
      </c>
      <c r="T73" s="738">
        <f t="shared" si="8"/>
        <v>195.65925000000001</v>
      </c>
      <c r="U73" s="738">
        <f t="shared" si="9"/>
        <v>2694.9907499999999</v>
      </c>
      <c r="V73" s="738">
        <f t="shared" si="10"/>
        <v>3738.5007500000002</v>
      </c>
      <c r="W73" s="1214"/>
      <c r="X73" s="1213"/>
      <c r="Y73" s="1212"/>
      <c r="Z73" s="1213"/>
      <c r="AA73" s="1212"/>
      <c r="AB73" s="1213"/>
      <c r="AC73" s="1212"/>
      <c r="AD73" s="1212"/>
      <c r="AE73" s="1213"/>
      <c r="AF73" s="1212"/>
      <c r="AG73" s="1213"/>
      <c r="AH73" s="1212"/>
    </row>
    <row r="74" spans="1:34" ht="15" customHeight="1" x14ac:dyDescent="0.25">
      <c r="A74" s="1212" t="s">
        <v>1223</v>
      </c>
      <c r="B74" s="1212" t="s">
        <v>847</v>
      </c>
      <c r="C74" s="1213">
        <v>191</v>
      </c>
      <c r="D74" s="1214" t="s">
        <v>71</v>
      </c>
      <c r="E74" s="1212" t="s">
        <v>241</v>
      </c>
      <c r="F74" s="1215">
        <v>43216.79</v>
      </c>
      <c r="G74" s="1216" t="s">
        <v>167</v>
      </c>
      <c r="H74" s="1216" t="s">
        <v>167</v>
      </c>
      <c r="I74" s="1215">
        <v>951.62</v>
      </c>
      <c r="J74" s="1215">
        <v>19310.099999999999</v>
      </c>
      <c r="K74" s="1215">
        <v>0</v>
      </c>
      <c r="L74" s="1215">
        <v>4596.59</v>
      </c>
      <c r="M74" s="738">
        <f t="shared" si="6"/>
        <v>23906.69</v>
      </c>
      <c r="N74" s="1218">
        <v>0</v>
      </c>
      <c r="O74" s="738">
        <f t="shared" si="11"/>
        <v>23906.69</v>
      </c>
      <c r="P74" s="1215">
        <v>6223.28</v>
      </c>
      <c r="Q74" s="1215">
        <v>1912.53</v>
      </c>
      <c r="R74" s="1219">
        <v>0</v>
      </c>
      <c r="S74" s="738">
        <f t="shared" si="7"/>
        <v>951.62</v>
      </c>
      <c r="T74" s="738">
        <f t="shared" si="8"/>
        <v>358.60034999999999</v>
      </c>
      <c r="U74" s="738">
        <f t="shared" si="9"/>
        <v>4913.0596500000001</v>
      </c>
      <c r="V74" s="738">
        <f t="shared" si="10"/>
        <v>6825.5896499999999</v>
      </c>
      <c r="W74" s="1214"/>
      <c r="X74" s="1213"/>
      <c r="Y74" s="1212"/>
      <c r="Z74" s="1213"/>
      <c r="AA74" s="1212"/>
      <c r="AB74" s="1213"/>
      <c r="AC74" s="1212"/>
      <c r="AD74" s="1212"/>
      <c r="AE74" s="1213"/>
      <c r="AF74" s="1212"/>
      <c r="AG74" s="1213"/>
      <c r="AH74" s="1212"/>
    </row>
    <row r="75" spans="1:34" ht="15" customHeight="1" x14ac:dyDescent="0.25">
      <c r="A75" s="1212" t="s">
        <v>1223</v>
      </c>
      <c r="B75" s="1212" t="s">
        <v>847</v>
      </c>
      <c r="C75" s="1213">
        <v>193</v>
      </c>
      <c r="D75" s="1214" t="s">
        <v>72</v>
      </c>
      <c r="E75" s="1212" t="s">
        <v>242</v>
      </c>
      <c r="F75" s="1215">
        <v>39086.769999999997</v>
      </c>
      <c r="G75" s="1216" t="s">
        <v>167</v>
      </c>
      <c r="H75" s="1216" t="s">
        <v>167</v>
      </c>
      <c r="I75" s="1215">
        <v>951.62</v>
      </c>
      <c r="J75" s="1215">
        <v>17545.330000000002</v>
      </c>
      <c r="K75" s="1215">
        <v>0</v>
      </c>
      <c r="L75" s="1215">
        <v>3996.11</v>
      </c>
      <c r="M75" s="738">
        <f t="shared" si="6"/>
        <v>21541.440000000002</v>
      </c>
      <c r="N75" s="1218">
        <v>0</v>
      </c>
      <c r="O75" s="738">
        <f t="shared" si="11"/>
        <v>21541.440000000002</v>
      </c>
      <c r="P75" s="1215">
        <v>5741.5</v>
      </c>
      <c r="Q75" s="1215">
        <v>1723.31</v>
      </c>
      <c r="R75" s="1219">
        <v>0</v>
      </c>
      <c r="S75" s="738">
        <f t="shared" si="7"/>
        <v>951.62</v>
      </c>
      <c r="T75" s="738">
        <f t="shared" si="8"/>
        <v>323.1216</v>
      </c>
      <c r="U75" s="738">
        <f t="shared" si="9"/>
        <v>4466.7583999999997</v>
      </c>
      <c r="V75" s="738">
        <f t="shared" si="10"/>
        <v>6190.0684000000001</v>
      </c>
      <c r="W75" s="1214"/>
      <c r="X75" s="1213"/>
      <c r="Y75" s="1212"/>
      <c r="Z75" s="1213"/>
      <c r="AA75" s="1212"/>
      <c r="AB75" s="1213"/>
      <c r="AC75" s="1212"/>
      <c r="AD75" s="1212"/>
      <c r="AE75" s="1213"/>
      <c r="AF75" s="1212"/>
      <c r="AG75" s="1213"/>
      <c r="AH75" s="1212"/>
    </row>
    <row r="76" spans="1:34" ht="15" customHeight="1" x14ac:dyDescent="0.25">
      <c r="A76" s="1212" t="s">
        <v>1223</v>
      </c>
      <c r="B76" s="1212" t="s">
        <v>847</v>
      </c>
      <c r="C76" s="1213">
        <v>195</v>
      </c>
      <c r="D76" s="1214" t="s">
        <v>783</v>
      </c>
      <c r="E76" s="1212" t="s">
        <v>243</v>
      </c>
      <c r="F76" s="1215">
        <v>11729.59</v>
      </c>
      <c r="G76" s="1216" t="s">
        <v>167</v>
      </c>
      <c r="H76" s="1216" t="s">
        <v>167</v>
      </c>
      <c r="I76" s="1215">
        <v>557.77</v>
      </c>
      <c r="J76" s="1215">
        <v>5344.21</v>
      </c>
      <c r="K76" s="1215">
        <v>0</v>
      </c>
      <c r="L76" s="1215">
        <v>1041.17</v>
      </c>
      <c r="M76" s="738">
        <f t="shared" si="6"/>
        <v>6385.38</v>
      </c>
      <c r="N76" s="1218">
        <v>0</v>
      </c>
      <c r="O76" s="738">
        <f t="shared" si="11"/>
        <v>6385.38</v>
      </c>
      <c r="P76" s="1215">
        <v>2016.74</v>
      </c>
      <c r="Q76" s="1215">
        <v>510.83</v>
      </c>
      <c r="R76" s="1219">
        <v>134.47</v>
      </c>
      <c r="S76" s="738">
        <f t="shared" si="7"/>
        <v>692.24</v>
      </c>
      <c r="T76" s="738">
        <f t="shared" si="8"/>
        <v>95.780699999999996</v>
      </c>
      <c r="U76" s="738">
        <f t="shared" si="9"/>
        <v>1228.7193</v>
      </c>
      <c r="V76" s="738">
        <f t="shared" si="10"/>
        <v>1739.5492999999999</v>
      </c>
      <c r="W76" s="1214"/>
      <c r="X76" s="1213"/>
      <c r="Y76" s="1212"/>
      <c r="Z76" s="1213"/>
      <c r="AA76" s="1212"/>
      <c r="AB76" s="1213"/>
      <c r="AC76" s="1212"/>
      <c r="AD76" s="1212"/>
      <c r="AE76" s="1213"/>
      <c r="AF76" s="1212"/>
      <c r="AG76" s="1213"/>
      <c r="AH76" s="1212"/>
    </row>
    <row r="77" spans="1:34" ht="15" customHeight="1" x14ac:dyDescent="0.25">
      <c r="A77" s="1212" t="s">
        <v>1223</v>
      </c>
      <c r="B77" s="1212" t="s">
        <v>847</v>
      </c>
      <c r="C77" s="1213">
        <v>196</v>
      </c>
      <c r="D77" s="1214" t="s">
        <v>105</v>
      </c>
      <c r="E77" s="1212" t="s">
        <v>244</v>
      </c>
      <c r="F77" s="1215">
        <v>42942.71</v>
      </c>
      <c r="G77" s="1216" t="s">
        <v>167</v>
      </c>
      <c r="H77" s="1216" t="s">
        <v>167</v>
      </c>
      <c r="I77" s="1215">
        <v>951.62</v>
      </c>
      <c r="J77" s="1215">
        <v>19192.66</v>
      </c>
      <c r="K77" s="1215">
        <v>0</v>
      </c>
      <c r="L77" s="1215">
        <v>4557.3900000000003</v>
      </c>
      <c r="M77" s="738">
        <f t="shared" si="6"/>
        <v>23750.05</v>
      </c>
      <c r="N77" s="1218">
        <v>0</v>
      </c>
      <c r="O77" s="738">
        <f t="shared" si="11"/>
        <v>23750.05</v>
      </c>
      <c r="P77" s="1215">
        <v>6191.22</v>
      </c>
      <c r="Q77" s="1215">
        <v>1900</v>
      </c>
      <c r="R77" s="1219">
        <v>0</v>
      </c>
      <c r="S77" s="738">
        <f t="shared" si="7"/>
        <v>951.62</v>
      </c>
      <c r="T77" s="738">
        <f t="shared" si="8"/>
        <v>356.25074999999998</v>
      </c>
      <c r="U77" s="738">
        <f t="shared" si="9"/>
        <v>4883.3492500000002</v>
      </c>
      <c r="V77" s="738">
        <f t="shared" si="10"/>
        <v>6783.3492500000002</v>
      </c>
      <c r="W77" s="1214"/>
      <c r="X77" s="1213"/>
      <c r="Y77" s="1212"/>
      <c r="Z77" s="1213"/>
      <c r="AA77" s="1212"/>
      <c r="AB77" s="1213"/>
      <c r="AC77" s="1212"/>
      <c r="AD77" s="1212"/>
      <c r="AE77" s="1213"/>
      <c r="AF77" s="1212"/>
      <c r="AG77" s="1213"/>
      <c r="AH77" s="1212"/>
    </row>
    <row r="78" spans="1:34" ht="15" customHeight="1" x14ac:dyDescent="0.25">
      <c r="A78" s="1212" t="s">
        <v>1223</v>
      </c>
      <c r="B78" s="1212" t="s">
        <v>847</v>
      </c>
      <c r="C78" s="1213">
        <v>199</v>
      </c>
      <c r="D78" s="1214" t="s">
        <v>73</v>
      </c>
      <c r="E78" s="1212" t="s">
        <v>1140</v>
      </c>
      <c r="F78" s="1215">
        <v>733.44</v>
      </c>
      <c r="G78" s="1216" t="s">
        <v>167</v>
      </c>
      <c r="H78" s="1216" t="s">
        <v>167</v>
      </c>
      <c r="I78" s="1215">
        <v>0</v>
      </c>
      <c r="J78" s="1215">
        <v>0</v>
      </c>
      <c r="K78" s="1215">
        <v>0</v>
      </c>
      <c r="L78" s="1215">
        <v>733.44</v>
      </c>
      <c r="M78" s="346">
        <f t="shared" si="6"/>
        <v>733.44</v>
      </c>
      <c r="N78" s="1236">
        <f>292.15+194.77+163.88+4.73</f>
        <v>655.53</v>
      </c>
      <c r="O78" s="346">
        <f t="shared" si="11"/>
        <v>77.910000000000082</v>
      </c>
      <c r="P78" s="1215">
        <v>0</v>
      </c>
      <c r="Q78" s="1215">
        <v>58.67</v>
      </c>
      <c r="R78" s="1219">
        <v>7.01</v>
      </c>
      <c r="S78" s="738">
        <f t="shared" si="7"/>
        <v>7.01</v>
      </c>
      <c r="T78" s="738">
        <f t="shared" si="8"/>
        <v>1.1686500000000011</v>
      </c>
      <c r="U78" s="738">
        <f t="shared" si="9"/>
        <v>-8.1786500000000011</v>
      </c>
      <c r="V78" s="738">
        <f t="shared" si="10"/>
        <v>50.491349999999997</v>
      </c>
      <c r="W78" s="1214"/>
      <c r="X78" s="1213"/>
      <c r="Y78" s="1212"/>
      <c r="Z78" s="1213"/>
      <c r="AA78" s="1212"/>
      <c r="AB78" s="1213"/>
      <c r="AC78" s="1212"/>
      <c r="AD78" s="1212"/>
      <c r="AE78" s="1213"/>
      <c r="AF78" s="1212"/>
      <c r="AG78" s="1213"/>
      <c r="AH78" s="1212"/>
    </row>
    <row r="79" spans="1:34" ht="15" customHeight="1" x14ac:dyDescent="0.25">
      <c r="A79" s="1212" t="s">
        <v>1223</v>
      </c>
      <c r="B79" s="1212" t="s">
        <v>847</v>
      </c>
      <c r="C79" s="1213">
        <v>200</v>
      </c>
      <c r="D79" s="1214" t="s">
        <v>74</v>
      </c>
      <c r="E79" s="1212" t="s">
        <v>245</v>
      </c>
      <c r="F79" s="1215">
        <v>27940.73</v>
      </c>
      <c r="G79" s="1216" t="s">
        <v>167</v>
      </c>
      <c r="H79" s="1216" t="s">
        <v>167</v>
      </c>
      <c r="I79" s="1215">
        <v>951.62</v>
      </c>
      <c r="J79" s="1215">
        <v>12418.5</v>
      </c>
      <c r="K79" s="1215">
        <v>0</v>
      </c>
      <c r="L79" s="1215">
        <v>3103.73</v>
      </c>
      <c r="M79" s="738">
        <f t="shared" si="6"/>
        <v>15522.23</v>
      </c>
      <c r="N79" s="1218">
        <v>0</v>
      </c>
      <c r="O79" s="738">
        <f t="shared" si="11"/>
        <v>15522.23</v>
      </c>
      <c r="P79" s="1215">
        <v>4341.87</v>
      </c>
      <c r="Q79" s="1215">
        <v>1241.77</v>
      </c>
      <c r="R79" s="1219">
        <v>0</v>
      </c>
      <c r="S79" s="738">
        <f t="shared" si="7"/>
        <v>951.62</v>
      </c>
      <c r="T79" s="738">
        <f t="shared" si="8"/>
        <v>232.83344999999997</v>
      </c>
      <c r="U79" s="738">
        <f t="shared" si="9"/>
        <v>3157.4165499999999</v>
      </c>
      <c r="V79" s="738">
        <f t="shared" si="10"/>
        <v>4399.1865500000004</v>
      </c>
      <c r="W79" s="1214"/>
      <c r="X79" s="1213"/>
      <c r="Y79" s="1212"/>
      <c r="Z79" s="1213"/>
      <c r="AA79" s="1212"/>
      <c r="AB79" s="1213"/>
      <c r="AC79" s="1212"/>
      <c r="AD79" s="1212"/>
      <c r="AE79" s="1213"/>
      <c r="AF79" s="1212"/>
      <c r="AG79" s="1213"/>
      <c r="AH79" s="1212"/>
    </row>
    <row r="80" spans="1:34" ht="15" customHeight="1" x14ac:dyDescent="0.25">
      <c r="A80" s="1212" t="s">
        <v>1223</v>
      </c>
      <c r="B80" s="1212" t="s">
        <v>847</v>
      </c>
      <c r="C80" s="1213">
        <v>201</v>
      </c>
      <c r="D80" s="1214" t="s">
        <v>75</v>
      </c>
      <c r="E80" s="1212" t="s">
        <v>865</v>
      </c>
      <c r="F80" s="1215">
        <v>13942.45</v>
      </c>
      <c r="G80" s="1216" t="s">
        <v>167</v>
      </c>
      <c r="H80" s="1216" t="s">
        <v>167</v>
      </c>
      <c r="I80" s="1215">
        <v>684.62</v>
      </c>
      <c r="J80" s="1215">
        <v>6250.28</v>
      </c>
      <c r="K80" s="1215">
        <v>0</v>
      </c>
      <c r="L80" s="1215">
        <v>1441.89</v>
      </c>
      <c r="M80" s="738">
        <f t="shared" si="6"/>
        <v>7692.17</v>
      </c>
      <c r="N80" s="1218">
        <v>0</v>
      </c>
      <c r="O80" s="738">
        <f t="shared" si="11"/>
        <v>7692.17</v>
      </c>
      <c r="P80" s="1215">
        <v>2390.9499999999998</v>
      </c>
      <c r="Q80" s="1215">
        <v>615.37</v>
      </c>
      <c r="R80" s="1219">
        <v>201.86</v>
      </c>
      <c r="S80" s="738">
        <f t="shared" si="7"/>
        <v>886.48</v>
      </c>
      <c r="T80" s="738">
        <f t="shared" si="8"/>
        <v>115.38254999999999</v>
      </c>
      <c r="U80" s="738">
        <f t="shared" si="9"/>
        <v>1389.0874499999998</v>
      </c>
      <c r="V80" s="738">
        <f t="shared" si="10"/>
        <v>2004.4574499999999</v>
      </c>
      <c r="W80" s="1214"/>
      <c r="X80" s="1213"/>
      <c r="Y80" s="1212"/>
      <c r="Z80" s="1213"/>
      <c r="AA80" s="1212"/>
      <c r="AB80" s="1213"/>
      <c r="AC80" s="1212"/>
      <c r="AD80" s="1212"/>
      <c r="AE80" s="1213"/>
      <c r="AF80" s="1212"/>
      <c r="AG80" s="1213"/>
      <c r="AH80" s="1212"/>
    </row>
    <row r="81" spans="1:34" ht="15" customHeight="1" x14ac:dyDescent="0.25">
      <c r="A81" s="1212" t="s">
        <v>1223</v>
      </c>
      <c r="B81" s="1212" t="s">
        <v>847</v>
      </c>
      <c r="C81" s="1213">
        <v>210</v>
      </c>
      <c r="D81" s="1214" t="s">
        <v>76</v>
      </c>
      <c r="E81" s="1212" t="s">
        <v>246</v>
      </c>
      <c r="F81" s="1215">
        <v>27789.13</v>
      </c>
      <c r="G81" s="1216" t="s">
        <v>167</v>
      </c>
      <c r="H81" s="1216" t="s">
        <v>167</v>
      </c>
      <c r="I81" s="1215">
        <v>951.62</v>
      </c>
      <c r="J81" s="1215">
        <v>12356.4</v>
      </c>
      <c r="K81" s="1215">
        <v>0</v>
      </c>
      <c r="L81" s="1215">
        <v>3076.33</v>
      </c>
      <c r="M81" s="738">
        <f t="shared" si="6"/>
        <v>15432.73</v>
      </c>
      <c r="N81" s="1218">
        <v>0</v>
      </c>
      <c r="O81" s="738">
        <f t="shared" si="11"/>
        <v>15432.73</v>
      </c>
      <c r="P81" s="1215">
        <v>4324.92</v>
      </c>
      <c r="Q81" s="1215">
        <v>1234.6099999999999</v>
      </c>
      <c r="R81" s="1219">
        <v>0</v>
      </c>
      <c r="S81" s="738">
        <f t="shared" si="7"/>
        <v>951.62</v>
      </c>
      <c r="T81" s="738">
        <f t="shared" si="8"/>
        <v>231.49095</v>
      </c>
      <c r="U81" s="738">
        <f t="shared" si="9"/>
        <v>3141.8090500000003</v>
      </c>
      <c r="V81" s="738">
        <f t="shared" si="10"/>
        <v>4376.4190500000004</v>
      </c>
      <c r="W81" s="1214"/>
      <c r="X81" s="1213"/>
      <c r="Y81" s="1212"/>
      <c r="Z81" s="1213"/>
      <c r="AA81" s="1212"/>
      <c r="AB81" s="1213"/>
      <c r="AC81" s="1212"/>
      <c r="AD81" s="1212"/>
      <c r="AE81" s="1213"/>
      <c r="AF81" s="1212"/>
      <c r="AG81" s="1213"/>
      <c r="AH81" s="1212"/>
    </row>
    <row r="82" spans="1:34" ht="15" customHeight="1" x14ac:dyDescent="0.25">
      <c r="A82" s="1212" t="s">
        <v>1223</v>
      </c>
      <c r="B82" s="1212" t="s">
        <v>847</v>
      </c>
      <c r="C82" s="1213">
        <v>211</v>
      </c>
      <c r="D82" s="1214" t="s">
        <v>77</v>
      </c>
      <c r="E82" s="1212" t="s">
        <v>247</v>
      </c>
      <c r="F82" s="1215">
        <v>41593.01</v>
      </c>
      <c r="G82" s="1216" t="s">
        <v>167</v>
      </c>
      <c r="H82" s="1216" t="s">
        <v>167</v>
      </c>
      <c r="I82" s="1215">
        <v>951.62</v>
      </c>
      <c r="J82" s="1215">
        <v>18488.400000000001</v>
      </c>
      <c r="K82" s="1215">
        <v>0</v>
      </c>
      <c r="L82" s="1215">
        <v>4616.21</v>
      </c>
      <c r="M82" s="738">
        <f t="shared" si="6"/>
        <v>23104.61</v>
      </c>
      <c r="N82" s="1218">
        <v>0</v>
      </c>
      <c r="O82" s="738">
        <f t="shared" si="11"/>
        <v>23104.61</v>
      </c>
      <c r="P82" s="1215">
        <v>5998.95</v>
      </c>
      <c r="Q82" s="1215">
        <v>1848.36</v>
      </c>
      <c r="R82" s="1219">
        <v>0</v>
      </c>
      <c r="S82" s="738">
        <f t="shared" si="7"/>
        <v>951.62</v>
      </c>
      <c r="T82" s="738">
        <f t="shared" si="8"/>
        <v>346.56914999999998</v>
      </c>
      <c r="U82" s="738">
        <f t="shared" si="9"/>
        <v>4700.7608499999997</v>
      </c>
      <c r="V82" s="738">
        <f t="shared" si="10"/>
        <v>6549.1208499999993</v>
      </c>
      <c r="W82" s="1214"/>
      <c r="X82" s="1213"/>
      <c r="Y82" s="1212"/>
      <c r="Z82" s="1213"/>
      <c r="AA82" s="1212"/>
      <c r="AB82" s="1213"/>
      <c r="AC82" s="1212"/>
      <c r="AD82" s="1212"/>
      <c r="AE82" s="1213"/>
      <c r="AF82" s="1212"/>
      <c r="AG82" s="1213"/>
      <c r="AH82" s="1212"/>
    </row>
    <row r="83" spans="1:34" ht="15" customHeight="1" x14ac:dyDescent="0.25">
      <c r="A83" s="1212" t="s">
        <v>1223</v>
      </c>
      <c r="B83" s="1212" t="s">
        <v>847</v>
      </c>
      <c r="C83" s="1213">
        <v>212</v>
      </c>
      <c r="D83" s="1214" t="s">
        <v>78</v>
      </c>
      <c r="E83" s="1212" t="s">
        <v>248</v>
      </c>
      <c r="F83" s="1215">
        <v>29803.599999999999</v>
      </c>
      <c r="G83" s="1216" t="s">
        <v>167</v>
      </c>
      <c r="H83" s="1216" t="s">
        <v>167</v>
      </c>
      <c r="I83" s="1215">
        <v>951.62</v>
      </c>
      <c r="J83" s="1215">
        <v>13784.4</v>
      </c>
      <c r="K83" s="1215">
        <v>0</v>
      </c>
      <c r="L83" s="1215">
        <v>2234.8000000000002</v>
      </c>
      <c r="M83" s="738">
        <f t="shared" si="6"/>
        <v>16019.2</v>
      </c>
      <c r="N83" s="1218">
        <v>0</v>
      </c>
      <c r="O83" s="738">
        <f t="shared" si="11"/>
        <v>16019.2</v>
      </c>
      <c r="P83" s="1215">
        <v>4714.76</v>
      </c>
      <c r="Q83" s="1215">
        <v>1281.53</v>
      </c>
      <c r="R83" s="1219">
        <v>0</v>
      </c>
      <c r="S83" s="738">
        <f t="shared" si="7"/>
        <v>951.62</v>
      </c>
      <c r="T83" s="738">
        <f t="shared" si="8"/>
        <v>240.28800000000001</v>
      </c>
      <c r="U83" s="738">
        <f t="shared" si="9"/>
        <v>3522.8520000000003</v>
      </c>
      <c r="V83" s="738">
        <f t="shared" si="10"/>
        <v>4804.3820000000005</v>
      </c>
      <c r="W83" s="1214"/>
      <c r="X83" s="1213"/>
      <c r="Y83" s="1212"/>
      <c r="Z83" s="1213"/>
      <c r="AA83" s="1212"/>
      <c r="AB83" s="1213"/>
      <c r="AC83" s="1212"/>
      <c r="AD83" s="1212"/>
      <c r="AE83" s="1213"/>
      <c r="AF83" s="1212"/>
      <c r="AG83" s="1213"/>
      <c r="AH83" s="1212"/>
    </row>
    <row r="84" spans="1:34" ht="15" customHeight="1" x14ac:dyDescent="0.25">
      <c r="A84" s="1212" t="s">
        <v>1223</v>
      </c>
      <c r="B84" s="1212" t="s">
        <v>847</v>
      </c>
      <c r="C84" s="1213">
        <v>214</v>
      </c>
      <c r="D84" s="1214" t="s">
        <v>106</v>
      </c>
      <c r="E84" s="1212" t="s">
        <v>249</v>
      </c>
      <c r="F84" s="1215">
        <v>13691.69</v>
      </c>
      <c r="G84" s="1216" t="s">
        <v>167</v>
      </c>
      <c r="H84" s="1216" t="s">
        <v>167</v>
      </c>
      <c r="I84" s="1215">
        <v>696.61</v>
      </c>
      <c r="J84" s="1215">
        <v>6335.95</v>
      </c>
      <c r="K84" s="1215">
        <v>0</v>
      </c>
      <c r="L84" s="1215">
        <v>1019.79</v>
      </c>
      <c r="M84" s="738">
        <f t="shared" si="6"/>
        <v>7355.74</v>
      </c>
      <c r="N84" s="1218">
        <v>0</v>
      </c>
      <c r="O84" s="738">
        <f t="shared" si="11"/>
        <v>7355.74</v>
      </c>
      <c r="P84" s="1215">
        <v>2426.3200000000002</v>
      </c>
      <c r="Q84" s="1215">
        <v>588.45000000000005</v>
      </c>
      <c r="R84" s="1219">
        <v>127.49</v>
      </c>
      <c r="S84" s="738">
        <f t="shared" si="7"/>
        <v>824.1</v>
      </c>
      <c r="T84" s="738">
        <f t="shared" si="8"/>
        <v>110.33609999999999</v>
      </c>
      <c r="U84" s="738">
        <f t="shared" si="9"/>
        <v>1491.8839000000003</v>
      </c>
      <c r="V84" s="738">
        <f t="shared" si="10"/>
        <v>2080.3339000000005</v>
      </c>
      <c r="W84" s="1214"/>
      <c r="X84" s="1213"/>
      <c r="Y84" s="1212"/>
      <c r="Z84" s="1213"/>
      <c r="AA84" s="1212"/>
      <c r="AB84" s="1213"/>
      <c r="AC84" s="1212"/>
      <c r="AD84" s="1212"/>
      <c r="AE84" s="1213"/>
      <c r="AF84" s="1212"/>
      <c r="AG84" s="1213"/>
      <c r="AH84" s="1212"/>
    </row>
    <row r="85" spans="1:34" ht="15" customHeight="1" x14ac:dyDescent="0.25">
      <c r="A85" s="1212" t="s">
        <v>1223</v>
      </c>
      <c r="B85" s="1212" t="s">
        <v>847</v>
      </c>
      <c r="C85" s="1213">
        <v>217</v>
      </c>
      <c r="D85" s="1214" t="s">
        <v>79</v>
      </c>
      <c r="E85" s="1212" t="s">
        <v>250</v>
      </c>
      <c r="F85" s="1215">
        <v>33464.769999999997</v>
      </c>
      <c r="G85" s="1216" t="s">
        <v>167</v>
      </c>
      <c r="H85" s="1216" t="s">
        <v>167</v>
      </c>
      <c r="I85" s="1215">
        <v>951.62</v>
      </c>
      <c r="J85" s="1215">
        <v>15239.55</v>
      </c>
      <c r="K85" s="1215">
        <v>0</v>
      </c>
      <c r="L85" s="1215">
        <v>2985.67</v>
      </c>
      <c r="M85" s="738">
        <f t="shared" si="6"/>
        <v>18225.22</v>
      </c>
      <c r="N85" s="1218">
        <v>0</v>
      </c>
      <c r="O85" s="738">
        <f t="shared" si="11"/>
        <v>18225.22</v>
      </c>
      <c r="P85" s="1215">
        <v>5112.0200000000004</v>
      </c>
      <c r="Q85" s="1215">
        <v>1458.01</v>
      </c>
      <c r="R85" s="1219">
        <v>0</v>
      </c>
      <c r="S85" s="738">
        <f t="shared" si="7"/>
        <v>951.62</v>
      </c>
      <c r="T85" s="738">
        <f t="shared" si="8"/>
        <v>273.37830000000002</v>
      </c>
      <c r="U85" s="738">
        <f t="shared" si="9"/>
        <v>3887.0217000000007</v>
      </c>
      <c r="V85" s="738">
        <f t="shared" si="10"/>
        <v>5345.0317000000005</v>
      </c>
      <c r="W85" s="1214"/>
      <c r="X85" s="1213"/>
      <c r="Y85" s="1212"/>
      <c r="Z85" s="1213"/>
      <c r="AA85" s="1212"/>
      <c r="AB85" s="1213"/>
      <c r="AC85" s="1212"/>
      <c r="AD85" s="1212"/>
      <c r="AE85" s="1213"/>
      <c r="AF85" s="1212"/>
      <c r="AG85" s="1213"/>
      <c r="AH85" s="1212"/>
    </row>
    <row r="86" spans="1:34" ht="15" customHeight="1" x14ac:dyDescent="0.25">
      <c r="A86" s="1212" t="s">
        <v>1223</v>
      </c>
      <c r="B86" s="1212" t="s">
        <v>847</v>
      </c>
      <c r="C86" s="1213">
        <v>218</v>
      </c>
      <c r="D86" s="1214" t="s">
        <v>107</v>
      </c>
      <c r="E86" s="1212" t="s">
        <v>251</v>
      </c>
      <c r="F86" s="1215">
        <v>41387.199999999997</v>
      </c>
      <c r="G86" s="1216" t="s">
        <v>167</v>
      </c>
      <c r="H86" s="1216" t="s">
        <v>167</v>
      </c>
      <c r="I86" s="1215">
        <v>951.62</v>
      </c>
      <c r="J86" s="1215">
        <v>18488.400000000001</v>
      </c>
      <c r="K86" s="1215">
        <v>0</v>
      </c>
      <c r="L86" s="1215">
        <v>4410.3999999999996</v>
      </c>
      <c r="M86" s="738">
        <f t="shared" si="6"/>
        <v>22898.800000000003</v>
      </c>
      <c r="N86" s="1218">
        <v>0</v>
      </c>
      <c r="O86" s="738">
        <f t="shared" si="11"/>
        <v>22898.800000000003</v>
      </c>
      <c r="P86" s="1215">
        <v>5998.95</v>
      </c>
      <c r="Q86" s="1215">
        <v>1831.9</v>
      </c>
      <c r="R86" s="1219">
        <v>0</v>
      </c>
      <c r="S86" s="738">
        <f t="shared" si="7"/>
        <v>951.62</v>
      </c>
      <c r="T86" s="738">
        <f t="shared" si="8"/>
        <v>343.48200000000003</v>
      </c>
      <c r="U86" s="738">
        <f t="shared" si="9"/>
        <v>4703.848</v>
      </c>
      <c r="V86" s="738">
        <f t="shared" si="10"/>
        <v>6535.7479999999996</v>
      </c>
      <c r="W86" s="1214"/>
      <c r="X86" s="1213"/>
      <c r="Y86" s="1212"/>
      <c r="Z86" s="1213"/>
      <c r="AA86" s="1212"/>
      <c r="AB86" s="1213"/>
      <c r="AC86" s="1212"/>
      <c r="AD86" s="1212"/>
      <c r="AE86" s="1213"/>
      <c r="AF86" s="1212"/>
      <c r="AG86" s="1213"/>
      <c r="AH86" s="1212"/>
    </row>
    <row r="87" spans="1:34" ht="15" customHeight="1" x14ac:dyDescent="0.25">
      <c r="A87" s="1212" t="s">
        <v>1223</v>
      </c>
      <c r="B87" s="1212" t="s">
        <v>847</v>
      </c>
      <c r="C87" s="1213">
        <v>220</v>
      </c>
      <c r="D87" s="1214" t="s">
        <v>108</v>
      </c>
      <c r="E87" s="1212" t="s">
        <v>390</v>
      </c>
      <c r="F87" s="1215">
        <v>15012.86</v>
      </c>
      <c r="G87" s="1216" t="s">
        <v>167</v>
      </c>
      <c r="H87" s="1216" t="s">
        <v>167</v>
      </c>
      <c r="I87" s="1215">
        <v>753.61</v>
      </c>
      <c r="J87" s="1215">
        <v>6743.06</v>
      </c>
      <c r="K87" s="1215">
        <v>0</v>
      </c>
      <c r="L87" s="1215">
        <v>1526.74</v>
      </c>
      <c r="M87" s="738">
        <f t="shared" si="6"/>
        <v>8269.8000000000011</v>
      </c>
      <c r="N87" s="1218">
        <v>124.94000000000142</v>
      </c>
      <c r="O87" s="738">
        <f t="shared" si="11"/>
        <v>8144.86</v>
      </c>
      <c r="P87" s="1215">
        <v>2594.4699999999998</v>
      </c>
      <c r="Q87" s="1215">
        <v>661.58</v>
      </c>
      <c r="R87" s="1219">
        <v>196.23</v>
      </c>
      <c r="S87" s="738">
        <f t="shared" si="7"/>
        <v>949.84</v>
      </c>
      <c r="T87" s="738">
        <f t="shared" si="8"/>
        <v>122.17289999999998</v>
      </c>
      <c r="U87" s="738">
        <f t="shared" si="9"/>
        <v>1522.4570999999996</v>
      </c>
      <c r="V87" s="738">
        <f t="shared" si="10"/>
        <v>2184.0370999999996</v>
      </c>
      <c r="W87" s="1214"/>
      <c r="X87" s="1213"/>
      <c r="Y87" s="1212"/>
      <c r="Z87" s="1213"/>
      <c r="AA87" s="1212"/>
      <c r="AB87" s="1213"/>
      <c r="AC87" s="1212"/>
      <c r="AD87" s="1212"/>
      <c r="AE87" s="1213"/>
      <c r="AF87" s="1212"/>
      <c r="AG87" s="1213"/>
      <c r="AH87" s="1212"/>
    </row>
    <row r="88" spans="1:34" ht="15" customHeight="1" x14ac:dyDescent="0.25">
      <c r="A88" s="1212" t="s">
        <v>1223</v>
      </c>
      <c r="B88" s="1212" t="s">
        <v>847</v>
      </c>
      <c r="C88" s="1213">
        <v>221</v>
      </c>
      <c r="D88" s="1214" t="s">
        <v>109</v>
      </c>
      <c r="E88" s="1212" t="s">
        <v>252</v>
      </c>
      <c r="F88" s="1215">
        <v>27762.86</v>
      </c>
      <c r="G88" s="1216" t="s">
        <v>167</v>
      </c>
      <c r="H88" s="1216" t="s">
        <v>167</v>
      </c>
      <c r="I88" s="1215">
        <v>951.62</v>
      </c>
      <c r="J88" s="1215">
        <v>12356.4</v>
      </c>
      <c r="K88" s="1215">
        <v>0</v>
      </c>
      <c r="L88" s="1215">
        <v>3050.06</v>
      </c>
      <c r="M88" s="738">
        <f t="shared" si="6"/>
        <v>15406.46</v>
      </c>
      <c r="N88" s="1218">
        <v>0</v>
      </c>
      <c r="O88" s="738">
        <f t="shared" si="11"/>
        <v>15406.46</v>
      </c>
      <c r="P88" s="1215">
        <v>4324.92</v>
      </c>
      <c r="Q88" s="1215">
        <v>1232.51</v>
      </c>
      <c r="R88" s="1219">
        <v>0</v>
      </c>
      <c r="S88" s="738">
        <f t="shared" si="7"/>
        <v>951.62</v>
      </c>
      <c r="T88" s="738">
        <f t="shared" si="8"/>
        <v>231.09689999999998</v>
      </c>
      <c r="U88" s="738">
        <f t="shared" si="9"/>
        <v>3142.2031000000002</v>
      </c>
      <c r="V88" s="738">
        <f t="shared" si="10"/>
        <v>4374.7130999999999</v>
      </c>
      <c r="W88" s="1214"/>
      <c r="X88" s="1213"/>
      <c r="Y88" s="1212"/>
      <c r="Z88" s="1213"/>
      <c r="AA88" s="1212"/>
      <c r="AB88" s="1213"/>
      <c r="AC88" s="1212"/>
      <c r="AD88" s="1212"/>
      <c r="AE88" s="1213"/>
      <c r="AF88" s="1212"/>
      <c r="AG88" s="1213"/>
      <c r="AH88" s="1212"/>
    </row>
    <row r="89" spans="1:34" ht="15" customHeight="1" x14ac:dyDescent="0.25">
      <c r="A89" s="1212" t="s">
        <v>1223</v>
      </c>
      <c r="B89" s="1212" t="s">
        <v>847</v>
      </c>
      <c r="C89" s="1213">
        <v>222</v>
      </c>
      <c r="D89" s="1214" t="s">
        <v>80</v>
      </c>
      <c r="E89" s="1212" t="s">
        <v>253</v>
      </c>
      <c r="F89" s="1215">
        <v>28513.62</v>
      </c>
      <c r="G89" s="1216" t="s">
        <v>167</v>
      </c>
      <c r="H89" s="1216" t="s">
        <v>167</v>
      </c>
      <c r="I89" s="1215">
        <v>951.62</v>
      </c>
      <c r="J89" s="1215">
        <v>12744.76</v>
      </c>
      <c r="K89" s="1215">
        <v>0</v>
      </c>
      <c r="L89" s="1215">
        <v>3024.1</v>
      </c>
      <c r="M89" s="738">
        <f t="shared" si="6"/>
        <v>15768.86</v>
      </c>
      <c r="N89" s="1218">
        <v>0</v>
      </c>
      <c r="O89" s="738">
        <f>M89-N89+160.26</f>
        <v>15929.12</v>
      </c>
      <c r="P89" s="1215">
        <v>4430.9399999999996</v>
      </c>
      <c r="Q89" s="1215">
        <v>1261.5</v>
      </c>
      <c r="R89" s="1219">
        <v>0</v>
      </c>
      <c r="S89" s="738">
        <f t="shared" si="7"/>
        <v>951.62</v>
      </c>
      <c r="T89" s="738">
        <f t="shared" si="8"/>
        <v>238.93680000000001</v>
      </c>
      <c r="U89" s="738">
        <f t="shared" si="9"/>
        <v>3240.3831999999998</v>
      </c>
      <c r="V89" s="738">
        <f t="shared" si="10"/>
        <v>4501.8832000000002</v>
      </c>
      <c r="W89" s="1214"/>
      <c r="X89" s="1213"/>
      <c r="Y89" s="1212"/>
      <c r="Z89" s="1213"/>
      <c r="AA89" s="1212"/>
      <c r="AB89" s="1213"/>
      <c r="AC89" s="1212"/>
      <c r="AD89" s="1212"/>
      <c r="AE89" s="1213"/>
      <c r="AF89" s="1212"/>
      <c r="AG89" s="1213"/>
      <c r="AH89" s="1212"/>
    </row>
    <row r="90" spans="1:34" ht="15" customHeight="1" x14ac:dyDescent="0.25">
      <c r="A90" s="1212" t="s">
        <v>1223</v>
      </c>
      <c r="B90" s="1212" t="s">
        <v>847</v>
      </c>
      <c r="C90" s="1213">
        <v>224</v>
      </c>
      <c r="D90" s="1214" t="s">
        <v>81</v>
      </c>
      <c r="E90" s="1212" t="s">
        <v>254</v>
      </c>
      <c r="F90" s="1215">
        <v>37145.61</v>
      </c>
      <c r="G90" s="1216" t="s">
        <v>167</v>
      </c>
      <c r="H90" s="1216" t="s">
        <v>167</v>
      </c>
      <c r="I90" s="1215">
        <v>951.62</v>
      </c>
      <c r="J90" s="1215">
        <v>16540.47</v>
      </c>
      <c r="K90" s="1215">
        <v>0</v>
      </c>
      <c r="L90" s="1215">
        <v>4064.67</v>
      </c>
      <c r="M90" s="738">
        <f t="shared" si="6"/>
        <v>20605.14</v>
      </c>
      <c r="N90" s="1218">
        <v>0</v>
      </c>
      <c r="O90" s="738">
        <f t="shared" si="11"/>
        <v>20605.14</v>
      </c>
      <c r="P90" s="1215">
        <v>5467.17</v>
      </c>
      <c r="Q90" s="1215">
        <v>1648.41</v>
      </c>
      <c r="R90" s="1219">
        <v>0</v>
      </c>
      <c r="S90" s="738">
        <f t="shared" si="7"/>
        <v>951.62</v>
      </c>
      <c r="T90" s="738">
        <f t="shared" si="8"/>
        <v>309.07709999999997</v>
      </c>
      <c r="U90" s="738">
        <f t="shared" si="9"/>
        <v>4206.4729000000007</v>
      </c>
      <c r="V90" s="738">
        <f t="shared" si="10"/>
        <v>5854.8829000000005</v>
      </c>
      <c r="W90" s="1214"/>
      <c r="X90" s="1213"/>
      <c r="Y90" s="1212"/>
      <c r="Z90" s="1213"/>
      <c r="AA90" s="1212"/>
      <c r="AB90" s="1213"/>
      <c r="AC90" s="1212"/>
      <c r="AD90" s="1212"/>
      <c r="AE90" s="1213"/>
      <c r="AF90" s="1212"/>
      <c r="AG90" s="1213"/>
      <c r="AH90" s="1212"/>
    </row>
    <row r="91" spans="1:34" ht="15" customHeight="1" x14ac:dyDescent="0.25">
      <c r="A91" s="1212" t="s">
        <v>1223</v>
      </c>
      <c r="B91" s="1212" t="s">
        <v>847</v>
      </c>
      <c r="C91" s="1213">
        <v>226</v>
      </c>
      <c r="D91" s="1214" t="s">
        <v>116</v>
      </c>
      <c r="E91" s="1212" t="s">
        <v>255</v>
      </c>
      <c r="F91" s="1215">
        <v>11709.82</v>
      </c>
      <c r="G91" s="1216" t="s">
        <v>167</v>
      </c>
      <c r="H91" s="1216" t="s">
        <v>167</v>
      </c>
      <c r="I91" s="1215">
        <v>557.77</v>
      </c>
      <c r="J91" s="1215">
        <v>5344.21</v>
      </c>
      <c r="K91" s="1215">
        <v>0</v>
      </c>
      <c r="L91" s="1215">
        <v>1021.4</v>
      </c>
      <c r="M91" s="738">
        <f t="shared" si="6"/>
        <v>6365.61</v>
      </c>
      <c r="N91" s="1218">
        <v>0</v>
      </c>
      <c r="O91" s="738">
        <f t="shared" si="11"/>
        <v>6365.61</v>
      </c>
      <c r="P91" s="1215">
        <v>2016.74</v>
      </c>
      <c r="Q91" s="1215">
        <v>509.24</v>
      </c>
      <c r="R91" s="1219">
        <v>128.13</v>
      </c>
      <c r="S91" s="738">
        <f t="shared" si="7"/>
        <v>685.9</v>
      </c>
      <c r="T91" s="738">
        <f t="shared" si="8"/>
        <v>95.484149999999985</v>
      </c>
      <c r="U91" s="738">
        <f t="shared" si="9"/>
        <v>1235.3558500000001</v>
      </c>
      <c r="V91" s="738">
        <f t="shared" si="10"/>
        <v>1744.5958500000002</v>
      </c>
      <c r="W91" s="1214"/>
      <c r="X91" s="1213"/>
      <c r="Y91" s="1212"/>
      <c r="Z91" s="1213"/>
      <c r="AA91" s="1212"/>
      <c r="AB91" s="1213"/>
      <c r="AC91" s="1212"/>
      <c r="AD91" s="1212"/>
      <c r="AE91" s="1213"/>
      <c r="AF91" s="1212"/>
      <c r="AG91" s="1213"/>
      <c r="AH91" s="1212"/>
    </row>
    <row r="92" spans="1:34" ht="15" customHeight="1" x14ac:dyDescent="0.25">
      <c r="A92" s="1212" t="s">
        <v>1223</v>
      </c>
      <c r="B92" s="1212" t="s">
        <v>847</v>
      </c>
      <c r="C92" s="1213">
        <v>245</v>
      </c>
      <c r="D92" s="1214" t="s">
        <v>135</v>
      </c>
      <c r="E92" s="1212" t="s">
        <v>256</v>
      </c>
      <c r="F92" s="1215">
        <v>27704.43</v>
      </c>
      <c r="G92" s="1216" t="s">
        <v>167</v>
      </c>
      <c r="H92" s="1216" t="s">
        <v>167</v>
      </c>
      <c r="I92" s="1215">
        <v>951.62</v>
      </c>
      <c r="J92" s="1215">
        <v>12356.4</v>
      </c>
      <c r="K92" s="1215">
        <v>0</v>
      </c>
      <c r="L92" s="1215">
        <v>2991.63</v>
      </c>
      <c r="M92" s="738">
        <f t="shared" si="6"/>
        <v>15348.029999999999</v>
      </c>
      <c r="N92" s="1218">
        <v>0</v>
      </c>
      <c r="O92" s="738">
        <f t="shared" si="11"/>
        <v>15348.029999999999</v>
      </c>
      <c r="P92" s="1215">
        <v>4324.92</v>
      </c>
      <c r="Q92" s="1215">
        <v>1227.8399999999999</v>
      </c>
      <c r="R92" s="1219">
        <v>0</v>
      </c>
      <c r="S92" s="738">
        <f t="shared" si="7"/>
        <v>951.62</v>
      </c>
      <c r="T92" s="738">
        <f t="shared" si="8"/>
        <v>230.22044999999997</v>
      </c>
      <c r="U92" s="738">
        <f t="shared" si="9"/>
        <v>3143.0795500000004</v>
      </c>
      <c r="V92" s="738">
        <f t="shared" si="10"/>
        <v>4370.9195500000005</v>
      </c>
      <c r="W92" s="1214"/>
      <c r="X92" s="1213"/>
      <c r="Y92" s="1212"/>
      <c r="Z92" s="1213"/>
      <c r="AA92" s="1212"/>
      <c r="AB92" s="1213"/>
      <c r="AC92" s="1212"/>
      <c r="AD92" s="1212"/>
      <c r="AE92" s="1213"/>
      <c r="AF92" s="1212"/>
      <c r="AG92" s="1213"/>
      <c r="AH92" s="1212"/>
    </row>
    <row r="93" spans="1:34" ht="15" customHeight="1" x14ac:dyDescent="0.25">
      <c r="A93" s="1212" t="s">
        <v>1223</v>
      </c>
      <c r="B93" s="1212" t="s">
        <v>847</v>
      </c>
      <c r="C93" s="1213">
        <v>247</v>
      </c>
      <c r="D93" s="1214" t="s">
        <v>1107</v>
      </c>
      <c r="E93" s="1212" t="s">
        <v>257</v>
      </c>
      <c r="F93" s="1215">
        <v>60595.79</v>
      </c>
      <c r="G93" s="1216" t="s">
        <v>167</v>
      </c>
      <c r="H93" s="1216" t="s">
        <v>167</v>
      </c>
      <c r="I93" s="1215">
        <v>951.62</v>
      </c>
      <c r="J93" s="1215">
        <v>27235.06</v>
      </c>
      <c r="K93" s="1215">
        <v>0</v>
      </c>
      <c r="L93" s="1215">
        <v>6125.67</v>
      </c>
      <c r="M93" s="738">
        <f t="shared" si="6"/>
        <v>33360.730000000003</v>
      </c>
      <c r="N93" s="1218">
        <f>M93-32865.73</f>
        <v>495</v>
      </c>
      <c r="O93" s="738">
        <f t="shared" si="11"/>
        <v>32865.730000000003</v>
      </c>
      <c r="P93" s="1215">
        <v>8386.7900000000009</v>
      </c>
      <c r="Q93" s="1215">
        <v>2668.85</v>
      </c>
      <c r="R93" s="1219">
        <v>0</v>
      </c>
      <c r="S93" s="738">
        <f t="shared" si="7"/>
        <v>951.62</v>
      </c>
      <c r="T93" s="738">
        <f t="shared" si="8"/>
        <v>492.98595</v>
      </c>
      <c r="U93" s="738">
        <f t="shared" si="9"/>
        <v>6942.1840500000008</v>
      </c>
      <c r="V93" s="738">
        <f t="shared" si="10"/>
        <v>9611.0340500000002</v>
      </c>
      <c r="W93" s="1214"/>
      <c r="X93" s="1213"/>
      <c r="Y93" s="1212"/>
      <c r="Z93" s="1213"/>
      <c r="AA93" s="1212"/>
      <c r="AB93" s="1213"/>
      <c r="AC93" s="1212"/>
      <c r="AD93" s="1212"/>
      <c r="AE93" s="1213"/>
      <c r="AF93" s="1212"/>
      <c r="AG93" s="1213"/>
      <c r="AH93" s="1212"/>
    </row>
    <row r="94" spans="1:34" ht="15" customHeight="1" x14ac:dyDescent="0.25">
      <c r="A94" s="1212" t="s">
        <v>1223</v>
      </c>
      <c r="B94" s="1212" t="s">
        <v>847</v>
      </c>
      <c r="C94" s="1213">
        <v>248</v>
      </c>
      <c r="D94" s="1214" t="s">
        <v>137</v>
      </c>
      <c r="E94" s="1212" t="s">
        <v>258</v>
      </c>
      <c r="F94" s="1215">
        <v>52257.47</v>
      </c>
      <c r="G94" s="1216" t="s">
        <v>167</v>
      </c>
      <c r="H94" s="1216" t="s">
        <v>167</v>
      </c>
      <c r="I94" s="1215">
        <v>951.62</v>
      </c>
      <c r="J94" s="1215">
        <v>23344.34</v>
      </c>
      <c r="K94" s="1215">
        <v>0</v>
      </c>
      <c r="L94" s="1215">
        <v>5568.79</v>
      </c>
      <c r="M94" s="738">
        <f t="shared" si="6"/>
        <v>28913.13</v>
      </c>
      <c r="N94" s="1218">
        <v>0</v>
      </c>
      <c r="O94" s="738">
        <f t="shared" si="11"/>
        <v>28913.13</v>
      </c>
      <c r="P94" s="1215">
        <v>7324.62</v>
      </c>
      <c r="Q94" s="1215">
        <v>2313.0500000000002</v>
      </c>
      <c r="R94" s="1219">
        <v>0</v>
      </c>
      <c r="S94" s="738">
        <f t="shared" si="7"/>
        <v>951.62</v>
      </c>
      <c r="T94" s="738">
        <f t="shared" si="8"/>
        <v>433.69695000000002</v>
      </c>
      <c r="U94" s="738">
        <f t="shared" si="9"/>
        <v>5939.3030500000004</v>
      </c>
      <c r="V94" s="738">
        <f t="shared" si="10"/>
        <v>8252.3530500000015</v>
      </c>
      <c r="W94" s="1214"/>
      <c r="X94" s="1213"/>
      <c r="Y94" s="1212"/>
      <c r="Z94" s="1213"/>
      <c r="AA94" s="1212"/>
      <c r="AB94" s="1213"/>
      <c r="AC94" s="1212"/>
      <c r="AD94" s="1212"/>
      <c r="AE94" s="1213"/>
      <c r="AF94" s="1212"/>
      <c r="AG94" s="1213"/>
      <c r="AH94" s="1212"/>
    </row>
    <row r="95" spans="1:34" ht="15" customHeight="1" x14ac:dyDescent="0.25">
      <c r="A95" s="1212" t="s">
        <v>1223</v>
      </c>
      <c r="B95" s="1212" t="s">
        <v>847</v>
      </c>
      <c r="C95" s="1213">
        <v>250</v>
      </c>
      <c r="D95" s="1214" t="s">
        <v>142</v>
      </c>
      <c r="E95" s="1212" t="s">
        <v>259</v>
      </c>
      <c r="F95" s="1215">
        <v>11918.7</v>
      </c>
      <c r="G95" s="1216" t="s">
        <v>167</v>
      </c>
      <c r="H95" s="1216" t="s">
        <v>167</v>
      </c>
      <c r="I95" s="1215">
        <v>571</v>
      </c>
      <c r="J95" s="1215">
        <v>5438.71</v>
      </c>
      <c r="K95" s="1215">
        <v>0</v>
      </c>
      <c r="L95" s="1215">
        <v>1041.28</v>
      </c>
      <c r="M95" s="738">
        <f t="shared" si="6"/>
        <v>6479.99</v>
      </c>
      <c r="N95" s="1218">
        <v>0</v>
      </c>
      <c r="O95" s="738">
        <f t="shared" si="11"/>
        <v>6479.99</v>
      </c>
      <c r="P95" s="1215">
        <v>2055.77</v>
      </c>
      <c r="Q95" s="1215">
        <v>518.39</v>
      </c>
      <c r="R95" s="1219">
        <v>134.59000000000003</v>
      </c>
      <c r="S95" s="738">
        <f t="shared" si="7"/>
        <v>705.59</v>
      </c>
      <c r="T95" s="738">
        <f t="shared" si="8"/>
        <v>97.199849999999998</v>
      </c>
      <c r="U95" s="738">
        <f t="shared" si="9"/>
        <v>1252.9801499999999</v>
      </c>
      <c r="V95" s="738">
        <f t="shared" si="10"/>
        <v>1771.3701499999997</v>
      </c>
      <c r="W95" s="1214"/>
      <c r="X95" s="1213"/>
      <c r="Y95" s="1212"/>
      <c r="Z95" s="1213"/>
      <c r="AA95" s="1212"/>
      <c r="AB95" s="1213"/>
      <c r="AC95" s="1212"/>
      <c r="AD95" s="1212"/>
      <c r="AE95" s="1213"/>
      <c r="AF95" s="1212"/>
      <c r="AG95" s="1213"/>
      <c r="AH95" s="1212"/>
    </row>
    <row r="96" spans="1:34" ht="15" customHeight="1" x14ac:dyDescent="0.25">
      <c r="A96" s="1212" t="s">
        <v>1223</v>
      </c>
      <c r="B96" s="1212" t="s">
        <v>847</v>
      </c>
      <c r="C96" s="1213">
        <v>251</v>
      </c>
      <c r="D96" s="1214" t="s">
        <v>143</v>
      </c>
      <c r="E96" s="1212" t="s">
        <v>260</v>
      </c>
      <c r="F96" s="1215">
        <v>1670.64</v>
      </c>
      <c r="G96" s="1216" t="s">
        <v>167</v>
      </c>
      <c r="H96" s="1216" t="s">
        <v>167</v>
      </c>
      <c r="I96" s="1215">
        <v>0</v>
      </c>
      <c r="J96" s="1215">
        <v>0</v>
      </c>
      <c r="K96" s="1215">
        <v>0</v>
      </c>
      <c r="L96" s="1215">
        <v>1670.64</v>
      </c>
      <c r="M96" s="738">
        <f t="shared" si="6"/>
        <v>1670.64</v>
      </c>
      <c r="N96" s="1218">
        <v>0</v>
      </c>
      <c r="O96" s="738">
        <f t="shared" si="11"/>
        <v>1670.64</v>
      </c>
      <c r="P96" s="1215">
        <v>0</v>
      </c>
      <c r="Q96" s="1215">
        <v>133.65</v>
      </c>
      <c r="R96" s="1219">
        <v>0</v>
      </c>
      <c r="S96" s="738">
        <f>I96+R96</f>
        <v>0</v>
      </c>
      <c r="T96" s="738">
        <f t="shared" si="8"/>
        <v>25.0596</v>
      </c>
      <c r="U96" s="738">
        <f t="shared" si="9"/>
        <v>-25.0596</v>
      </c>
      <c r="V96" s="738">
        <f t="shared" si="10"/>
        <v>108.5904</v>
      </c>
      <c r="W96" s="1214"/>
      <c r="X96" s="1213"/>
      <c r="Y96" s="1212"/>
      <c r="Z96" s="1213"/>
      <c r="AA96" s="1212"/>
      <c r="AB96" s="1213"/>
      <c r="AC96" s="1212"/>
      <c r="AD96" s="1212"/>
      <c r="AE96" s="1213"/>
      <c r="AF96" s="1212"/>
      <c r="AG96" s="1213"/>
      <c r="AH96" s="1212"/>
    </row>
    <row r="97" spans="1:34" ht="15" customHeight="1" x14ac:dyDescent="0.25">
      <c r="A97" s="1212" t="s">
        <v>1223</v>
      </c>
      <c r="B97" s="1212" t="s">
        <v>847</v>
      </c>
      <c r="C97" s="1213">
        <v>253</v>
      </c>
      <c r="D97" s="1214" t="s">
        <v>146</v>
      </c>
      <c r="E97" s="1212" t="s">
        <v>261</v>
      </c>
      <c r="F97" s="1215">
        <v>12057.68</v>
      </c>
      <c r="G97" s="1216" t="s">
        <v>167</v>
      </c>
      <c r="H97" s="1216" t="s">
        <v>167</v>
      </c>
      <c r="I97" s="1215">
        <v>557.77</v>
      </c>
      <c r="J97" s="1215">
        <v>5344.21</v>
      </c>
      <c r="K97" s="1215">
        <v>0</v>
      </c>
      <c r="L97" s="1215">
        <v>1369.26</v>
      </c>
      <c r="M97" s="346">
        <f t="shared" si="6"/>
        <v>6713.47</v>
      </c>
      <c r="N97" s="1236">
        <f>86.85+2.61</f>
        <v>89.46</v>
      </c>
      <c r="O97" s="346">
        <f t="shared" si="11"/>
        <v>6624.01</v>
      </c>
      <c r="P97" s="1215">
        <v>2016.74</v>
      </c>
      <c r="Q97" s="1215">
        <v>537.07000000000005</v>
      </c>
      <c r="R97" s="1219">
        <v>179.18000000000006</v>
      </c>
      <c r="S97" s="346">
        <f>I97+R97</f>
        <v>736.95</v>
      </c>
      <c r="T97" s="738">
        <f t="shared" si="8"/>
        <v>99.360150000000004</v>
      </c>
      <c r="U97" s="738">
        <f t="shared" si="9"/>
        <v>1180.42985</v>
      </c>
      <c r="V97" s="738">
        <f t="shared" si="10"/>
        <v>1717.4998500000002</v>
      </c>
      <c r="W97" s="1237"/>
      <c r="X97" s="346"/>
      <c r="Y97" s="1212"/>
      <c r="Z97" s="1213"/>
      <c r="AA97" s="1212"/>
      <c r="AB97" s="1213"/>
      <c r="AC97" s="1212"/>
      <c r="AD97" s="1212"/>
      <c r="AE97" s="1213"/>
      <c r="AF97" s="1212"/>
      <c r="AG97" s="1213"/>
      <c r="AH97" s="1212"/>
    </row>
    <row r="98" spans="1:34" ht="15" customHeight="1" x14ac:dyDescent="0.25">
      <c r="A98" s="1212" t="s">
        <v>1223</v>
      </c>
      <c r="B98" s="1212" t="s">
        <v>847</v>
      </c>
      <c r="C98" s="1213">
        <v>254</v>
      </c>
      <c r="D98" s="1214" t="s">
        <v>145</v>
      </c>
      <c r="E98" s="1212" t="s">
        <v>262</v>
      </c>
      <c r="F98" s="1215">
        <v>20491.830000000002</v>
      </c>
      <c r="G98" s="1216" t="s">
        <v>167</v>
      </c>
      <c r="H98" s="1216"/>
      <c r="I98" s="1215">
        <v>951.62</v>
      </c>
      <c r="J98" s="1215">
        <v>9298</v>
      </c>
      <c r="K98" s="1215">
        <v>0</v>
      </c>
      <c r="L98" s="1215">
        <v>1895.83</v>
      </c>
      <c r="M98" s="346">
        <f t="shared" si="6"/>
        <v>11193.83</v>
      </c>
      <c r="N98" s="1236">
        <v>136.79</v>
      </c>
      <c r="O98" s="346">
        <f t="shared" si="11"/>
        <v>11057.039999999999</v>
      </c>
      <c r="P98" s="1215">
        <v>3489.97</v>
      </c>
      <c r="Q98" s="1215">
        <v>895.5</v>
      </c>
      <c r="R98" s="1219">
        <v>182.92999999999995</v>
      </c>
      <c r="S98" s="346">
        <f>I98+R98</f>
        <v>1134.55</v>
      </c>
      <c r="T98" s="738">
        <f t="shared" si="8"/>
        <v>165.85559999999998</v>
      </c>
      <c r="U98" s="738">
        <f t="shared" si="9"/>
        <v>2189.5644000000002</v>
      </c>
      <c r="V98" s="738">
        <f t="shared" si="10"/>
        <v>3085.0644000000002</v>
      </c>
      <c r="W98" s="1214"/>
      <c r="X98" s="346"/>
      <c r="Y98" s="1212"/>
      <c r="Z98" s="1213"/>
      <c r="AA98" s="1212"/>
      <c r="AB98" s="1213"/>
      <c r="AC98" s="1212"/>
      <c r="AD98" s="1212"/>
      <c r="AE98" s="1213"/>
      <c r="AF98" s="1212"/>
      <c r="AG98" s="1213"/>
      <c r="AH98" s="1212"/>
    </row>
    <row r="99" spans="1:34" ht="15" customHeight="1" x14ac:dyDescent="0.25">
      <c r="A99" s="1212" t="s">
        <v>1223</v>
      </c>
      <c r="B99" s="1212" t="s">
        <v>847</v>
      </c>
      <c r="C99" s="1213">
        <v>259</v>
      </c>
      <c r="D99" s="1214" t="s">
        <v>147</v>
      </c>
      <c r="E99" s="1212" t="s">
        <v>263</v>
      </c>
      <c r="F99" s="1215">
        <v>14927.67</v>
      </c>
      <c r="G99" s="1216" t="s">
        <v>167</v>
      </c>
      <c r="H99" s="1216" t="s">
        <v>167</v>
      </c>
      <c r="I99" s="1215">
        <v>762.5</v>
      </c>
      <c r="J99" s="1215">
        <v>6806.58</v>
      </c>
      <c r="K99" s="1215">
        <v>0</v>
      </c>
      <c r="L99" s="1215">
        <v>1314.51</v>
      </c>
      <c r="M99" s="738">
        <f t="shared" si="6"/>
        <v>8121.09</v>
      </c>
      <c r="N99" s="1218">
        <v>0</v>
      </c>
      <c r="O99" s="738">
        <f t="shared" si="11"/>
        <v>8121.09</v>
      </c>
      <c r="P99" s="1215">
        <v>2620.6999999999998</v>
      </c>
      <c r="Q99" s="1215">
        <v>649.67999999999995</v>
      </c>
      <c r="R99" s="1219">
        <f>946.52-I99</f>
        <v>184.01999999999998</v>
      </c>
      <c r="S99" s="346">
        <f t="shared" ref="S99:S116" si="12">I99+R99</f>
        <v>946.52</v>
      </c>
      <c r="T99" s="738">
        <f t="shared" si="8"/>
        <v>121.81635</v>
      </c>
      <c r="U99" s="738">
        <f t="shared" si="9"/>
        <v>1552.3636499999998</v>
      </c>
      <c r="V99" s="738">
        <f t="shared" si="10"/>
        <v>2202.0436499999996</v>
      </c>
      <c r="W99" s="1214"/>
      <c r="X99" s="1213"/>
      <c r="Y99" s="1212"/>
      <c r="Z99" s="1213"/>
      <c r="AA99" s="1212"/>
      <c r="AB99" s="1213"/>
      <c r="AC99" s="1212"/>
      <c r="AD99" s="1212"/>
      <c r="AE99" s="1213"/>
      <c r="AF99" s="1212"/>
      <c r="AG99" s="1213"/>
      <c r="AH99" s="1212"/>
    </row>
    <row r="100" spans="1:34" ht="15" customHeight="1" x14ac:dyDescent="0.25">
      <c r="A100" s="1212" t="s">
        <v>1223</v>
      </c>
      <c r="B100" s="1212" t="s">
        <v>847</v>
      </c>
      <c r="C100" s="1213">
        <v>260</v>
      </c>
      <c r="D100" s="1214" t="s">
        <v>150</v>
      </c>
      <c r="E100" s="1212" t="s">
        <v>264</v>
      </c>
      <c r="F100" s="1215">
        <v>24381.64</v>
      </c>
      <c r="G100" s="1216" t="s">
        <v>167</v>
      </c>
      <c r="H100" s="1216" t="s">
        <v>167</v>
      </c>
      <c r="I100" s="1215">
        <v>951.62</v>
      </c>
      <c r="J100" s="1215">
        <v>10980.61</v>
      </c>
      <c r="K100" s="1215">
        <v>0</v>
      </c>
      <c r="L100" s="1215">
        <v>2420.42</v>
      </c>
      <c r="M100" s="738">
        <f t="shared" si="6"/>
        <v>13401.03</v>
      </c>
      <c r="N100" s="1218">
        <v>0</v>
      </c>
      <c r="O100" s="738">
        <f t="shared" si="11"/>
        <v>13401.03</v>
      </c>
      <c r="P100" s="1215">
        <v>3949.33</v>
      </c>
      <c r="Q100" s="1215">
        <v>1072.08</v>
      </c>
      <c r="R100" s="1219">
        <v>0</v>
      </c>
      <c r="S100" s="346">
        <f t="shared" si="12"/>
        <v>951.62</v>
      </c>
      <c r="T100" s="738">
        <f t="shared" si="8"/>
        <v>201.01545000000002</v>
      </c>
      <c r="U100" s="738">
        <f t="shared" si="9"/>
        <v>2796.6945500000002</v>
      </c>
      <c r="V100" s="738">
        <f t="shared" si="10"/>
        <v>3868.7745500000001</v>
      </c>
      <c r="W100" s="1214"/>
      <c r="X100" s="1213"/>
      <c r="Y100" s="1212"/>
      <c r="Z100" s="1213"/>
      <c r="AA100" s="1212"/>
      <c r="AB100" s="1213"/>
      <c r="AC100" s="1212"/>
      <c r="AD100" s="1212"/>
      <c r="AE100" s="1213"/>
      <c r="AF100" s="1212"/>
      <c r="AG100" s="1213"/>
      <c r="AH100" s="1212"/>
    </row>
    <row r="101" spans="1:34" ht="15" customHeight="1" x14ac:dyDescent="0.25">
      <c r="A101" s="1212" t="s">
        <v>1223</v>
      </c>
      <c r="B101" s="1212" t="s">
        <v>847</v>
      </c>
      <c r="C101" s="1213">
        <v>271</v>
      </c>
      <c r="D101" s="1214" t="s">
        <v>164</v>
      </c>
      <c r="E101" s="1212" t="s">
        <v>266</v>
      </c>
      <c r="F101" s="1215">
        <v>52814.32</v>
      </c>
      <c r="G101" s="1216" t="s">
        <v>167</v>
      </c>
      <c r="H101" s="1216" t="s">
        <v>167</v>
      </c>
      <c r="I101" s="1215">
        <v>951.62</v>
      </c>
      <c r="J101" s="1215">
        <v>23344.34</v>
      </c>
      <c r="K101" s="1215">
        <v>0</v>
      </c>
      <c r="L101" s="1215">
        <v>6125.64</v>
      </c>
      <c r="M101" s="738">
        <f t="shared" si="6"/>
        <v>29469.98</v>
      </c>
      <c r="N101" s="1218">
        <v>0</v>
      </c>
      <c r="O101" s="738">
        <f t="shared" si="11"/>
        <v>29469.98</v>
      </c>
      <c r="P101" s="1215">
        <v>7324.62</v>
      </c>
      <c r="Q101" s="1215">
        <v>2357.59</v>
      </c>
      <c r="R101" s="1219">
        <v>0</v>
      </c>
      <c r="S101" s="346">
        <f t="shared" si="12"/>
        <v>951.62</v>
      </c>
      <c r="T101" s="738">
        <f t="shared" si="8"/>
        <v>442.04969999999997</v>
      </c>
      <c r="U101" s="738">
        <f t="shared" si="9"/>
        <v>5930.9503000000004</v>
      </c>
      <c r="V101" s="738">
        <f t="shared" si="10"/>
        <v>8288.5403000000006</v>
      </c>
      <c r="W101" s="1214"/>
      <c r="X101" s="1213"/>
      <c r="Y101" s="1212"/>
      <c r="Z101" s="1213"/>
      <c r="AA101" s="1212"/>
      <c r="AB101" s="1213"/>
      <c r="AC101" s="1212"/>
      <c r="AD101" s="1212"/>
      <c r="AE101" s="1213"/>
      <c r="AF101" s="1212"/>
      <c r="AG101" s="1213"/>
      <c r="AH101" s="1212"/>
    </row>
    <row r="102" spans="1:34" ht="15" customHeight="1" x14ac:dyDescent="0.25">
      <c r="A102" s="1212" t="s">
        <v>1223</v>
      </c>
      <c r="B102" s="1212" t="s">
        <v>847</v>
      </c>
      <c r="C102" s="1213">
        <v>279</v>
      </c>
      <c r="D102" s="1214" t="s">
        <v>165</v>
      </c>
      <c r="E102" s="1212" t="s">
        <v>268</v>
      </c>
      <c r="F102" s="1215">
        <v>11693.58</v>
      </c>
      <c r="G102" s="1216" t="s">
        <v>167</v>
      </c>
      <c r="H102" s="1216" t="s">
        <v>167</v>
      </c>
      <c r="I102" s="1215">
        <v>557.77</v>
      </c>
      <c r="J102" s="1215">
        <v>5344.21</v>
      </c>
      <c r="K102" s="1215">
        <v>0</v>
      </c>
      <c r="L102" s="1215">
        <v>1005.16</v>
      </c>
      <c r="M102" s="738">
        <f t="shared" si="6"/>
        <v>6349.37</v>
      </c>
      <c r="N102" s="1218">
        <v>0</v>
      </c>
      <c r="O102" s="738">
        <f t="shared" si="11"/>
        <v>6349.37</v>
      </c>
      <c r="P102" s="1215">
        <v>2016.74</v>
      </c>
      <c r="Q102" s="1215">
        <v>507.94</v>
      </c>
      <c r="R102" s="1219">
        <f>684.04-I102</f>
        <v>126.26999999999998</v>
      </c>
      <c r="S102" s="346">
        <f t="shared" si="12"/>
        <v>684.04</v>
      </c>
      <c r="T102" s="738">
        <f t="shared" si="8"/>
        <v>95.240549999999999</v>
      </c>
      <c r="U102" s="738">
        <f t="shared" si="9"/>
        <v>1237.4594500000001</v>
      </c>
      <c r="V102" s="738">
        <f t="shared" si="10"/>
        <v>1745.3994500000001</v>
      </c>
      <c r="W102" s="1214"/>
      <c r="X102" s="1213"/>
      <c r="Y102" s="1212"/>
      <c r="Z102" s="1213"/>
      <c r="AA102" s="1212"/>
      <c r="AB102" s="1213"/>
      <c r="AC102" s="1212"/>
      <c r="AD102" s="1212"/>
      <c r="AE102" s="1213"/>
      <c r="AF102" s="1212"/>
      <c r="AG102" s="1213"/>
      <c r="AH102" s="1212"/>
    </row>
    <row r="103" spans="1:34" ht="15" customHeight="1" x14ac:dyDescent="0.25">
      <c r="A103" s="1212" t="s">
        <v>1223</v>
      </c>
      <c r="B103" s="1212" t="s">
        <v>847</v>
      </c>
      <c r="C103" s="1213">
        <v>313</v>
      </c>
      <c r="D103" s="1214" t="s">
        <v>298</v>
      </c>
      <c r="E103" s="1212" t="s">
        <v>296</v>
      </c>
      <c r="F103" s="1215">
        <v>52257.43</v>
      </c>
      <c r="G103" s="1216" t="s">
        <v>167</v>
      </c>
      <c r="H103" s="1216" t="s">
        <v>167</v>
      </c>
      <c r="I103" s="1215">
        <v>951.62</v>
      </c>
      <c r="J103" s="1215">
        <v>23344.34</v>
      </c>
      <c r="K103" s="1215">
        <v>0</v>
      </c>
      <c r="L103" s="1215">
        <v>5568.75</v>
      </c>
      <c r="M103" s="738">
        <f t="shared" si="6"/>
        <v>28913.09</v>
      </c>
      <c r="N103" s="1218">
        <v>0</v>
      </c>
      <c r="O103" s="738">
        <f t="shared" si="11"/>
        <v>28913.09</v>
      </c>
      <c r="P103" s="1215">
        <v>7324.62</v>
      </c>
      <c r="Q103" s="1215">
        <v>2313.04</v>
      </c>
      <c r="R103" s="1219">
        <v>0</v>
      </c>
      <c r="S103" s="346">
        <f t="shared" si="12"/>
        <v>951.62</v>
      </c>
      <c r="T103" s="738">
        <f t="shared" si="8"/>
        <v>433.69635</v>
      </c>
      <c r="U103" s="738">
        <f t="shared" si="9"/>
        <v>5939.3036499999998</v>
      </c>
      <c r="V103" s="738">
        <f t="shared" si="10"/>
        <v>8252.3436499999989</v>
      </c>
      <c r="W103" s="1214"/>
      <c r="X103" s="1213"/>
      <c r="Y103" s="1212"/>
      <c r="Z103" s="1213"/>
      <c r="AA103" s="1212"/>
      <c r="AB103" s="1213"/>
      <c r="AC103" s="1212"/>
      <c r="AD103" s="1212"/>
      <c r="AE103" s="1213"/>
      <c r="AF103" s="1212"/>
      <c r="AG103" s="1213"/>
      <c r="AH103" s="1212"/>
    </row>
    <row r="104" spans="1:34" ht="15" customHeight="1" x14ac:dyDescent="0.25">
      <c r="A104" s="1212" t="s">
        <v>1223</v>
      </c>
      <c r="B104" s="1212" t="s">
        <v>847</v>
      </c>
      <c r="C104" s="1213">
        <v>315</v>
      </c>
      <c r="D104" s="1214" t="s">
        <v>299</v>
      </c>
      <c r="E104" s="1212" t="s">
        <v>302</v>
      </c>
      <c r="F104" s="1215">
        <v>41416.6</v>
      </c>
      <c r="G104" s="1216" t="s">
        <v>167</v>
      </c>
      <c r="H104" s="1216" t="s">
        <v>167</v>
      </c>
      <c r="I104" s="1215">
        <v>951.62</v>
      </c>
      <c r="J104" s="1215">
        <v>18488.400000000001</v>
      </c>
      <c r="K104" s="1215">
        <v>0</v>
      </c>
      <c r="L104" s="1215">
        <v>4439.8</v>
      </c>
      <c r="M104" s="738">
        <f t="shared" si="6"/>
        <v>22928.2</v>
      </c>
      <c r="N104" s="1218">
        <v>0</v>
      </c>
      <c r="O104" s="738">
        <f t="shared" si="11"/>
        <v>22928.2</v>
      </c>
      <c r="P104" s="1215">
        <v>5998.95</v>
      </c>
      <c r="Q104" s="1215">
        <v>1834.25</v>
      </c>
      <c r="R104" s="1219">
        <v>0</v>
      </c>
      <c r="S104" s="346">
        <f t="shared" si="12"/>
        <v>951.62</v>
      </c>
      <c r="T104" s="738">
        <f t="shared" si="8"/>
        <v>343.923</v>
      </c>
      <c r="U104" s="738">
        <f t="shared" si="9"/>
        <v>4703.4070000000002</v>
      </c>
      <c r="V104" s="738">
        <f t="shared" si="10"/>
        <v>6537.6570000000002</v>
      </c>
      <c r="W104" s="1214"/>
      <c r="X104" s="1213"/>
      <c r="Y104" s="1212"/>
      <c r="Z104" s="1213"/>
      <c r="AA104" s="1212"/>
      <c r="AB104" s="1213"/>
      <c r="AC104" s="1212"/>
      <c r="AD104" s="1212"/>
      <c r="AE104" s="1213"/>
      <c r="AF104" s="1212"/>
      <c r="AG104" s="1213"/>
      <c r="AH104" s="1212"/>
    </row>
    <row r="105" spans="1:34" ht="15" customHeight="1" x14ac:dyDescent="0.25">
      <c r="A105" s="1212" t="s">
        <v>1223</v>
      </c>
      <c r="B105" s="1212" t="s">
        <v>847</v>
      </c>
      <c r="C105" s="1213">
        <v>317</v>
      </c>
      <c r="D105" s="1214" t="s">
        <v>303</v>
      </c>
      <c r="E105" s="1212" t="s">
        <v>304</v>
      </c>
      <c r="F105" s="1215">
        <v>52283.88</v>
      </c>
      <c r="G105" s="1216" t="s">
        <v>167</v>
      </c>
      <c r="H105" s="1216" t="s">
        <v>167</v>
      </c>
      <c r="I105" s="1215">
        <v>951.62</v>
      </c>
      <c r="J105" s="1215">
        <v>23344.34</v>
      </c>
      <c r="K105" s="1215">
        <v>0</v>
      </c>
      <c r="L105" s="1215">
        <v>5595.2</v>
      </c>
      <c r="M105" s="738">
        <f t="shared" si="6"/>
        <v>28939.54</v>
      </c>
      <c r="N105" s="1218">
        <v>0</v>
      </c>
      <c r="O105" s="738">
        <f t="shared" si="11"/>
        <v>28939.54</v>
      </c>
      <c r="P105" s="1215">
        <v>7324.62</v>
      </c>
      <c r="Q105" s="1215">
        <v>2315.16</v>
      </c>
      <c r="R105" s="1219">
        <v>0</v>
      </c>
      <c r="S105" s="346">
        <f t="shared" si="12"/>
        <v>951.62</v>
      </c>
      <c r="T105" s="738">
        <f t="shared" si="8"/>
        <v>434.09309999999999</v>
      </c>
      <c r="U105" s="738">
        <f t="shared" si="9"/>
        <v>5938.9069</v>
      </c>
      <c r="V105" s="738">
        <f t="shared" si="10"/>
        <v>8254.0668999999998</v>
      </c>
      <c r="W105" s="1214"/>
      <c r="X105" s="1213"/>
      <c r="Y105" s="1212"/>
      <c r="Z105" s="1213"/>
      <c r="AA105" s="1212"/>
      <c r="AB105" s="1213"/>
      <c r="AC105" s="1212"/>
      <c r="AD105" s="1212"/>
      <c r="AE105" s="1213"/>
      <c r="AF105" s="1212"/>
      <c r="AG105" s="1213"/>
      <c r="AH105" s="1212"/>
    </row>
    <row r="106" spans="1:34" ht="15" customHeight="1" x14ac:dyDescent="0.25">
      <c r="A106" s="1212" t="s">
        <v>1223</v>
      </c>
      <c r="B106" s="1212" t="s">
        <v>847</v>
      </c>
      <c r="C106" s="1213">
        <v>318</v>
      </c>
      <c r="D106" s="1214" t="s">
        <v>300</v>
      </c>
      <c r="E106" s="1212" t="s">
        <v>305</v>
      </c>
      <c r="F106" s="1215">
        <v>52294.57</v>
      </c>
      <c r="G106" s="1216" t="s">
        <v>167</v>
      </c>
      <c r="H106" s="1216" t="s">
        <v>167</v>
      </c>
      <c r="I106" s="1215">
        <v>951.62</v>
      </c>
      <c r="J106" s="1215">
        <v>23344.34</v>
      </c>
      <c r="K106" s="1215">
        <v>0</v>
      </c>
      <c r="L106" s="1215">
        <v>5605.89</v>
      </c>
      <c r="M106" s="738">
        <f t="shared" si="6"/>
        <v>28950.23</v>
      </c>
      <c r="N106" s="1218">
        <v>0</v>
      </c>
      <c r="O106" s="738">
        <f t="shared" si="11"/>
        <v>28950.23</v>
      </c>
      <c r="P106" s="1215">
        <v>7324.62</v>
      </c>
      <c r="Q106" s="1215">
        <v>2316.0100000000002</v>
      </c>
      <c r="R106" s="1219">
        <v>0</v>
      </c>
      <c r="S106" s="346">
        <f t="shared" si="12"/>
        <v>951.62</v>
      </c>
      <c r="T106" s="738">
        <f t="shared" si="8"/>
        <v>434.25344999999999</v>
      </c>
      <c r="U106" s="738">
        <f t="shared" si="9"/>
        <v>5938.7465499999998</v>
      </c>
      <c r="V106" s="738">
        <f t="shared" si="10"/>
        <v>8254.7565500000001</v>
      </c>
      <c r="W106" s="1214"/>
      <c r="X106" s="1213"/>
      <c r="Y106" s="1212"/>
      <c r="Z106" s="1213"/>
      <c r="AA106" s="1212"/>
      <c r="AB106" s="1213"/>
      <c r="AC106" s="1212"/>
      <c r="AD106" s="1212"/>
      <c r="AE106" s="1213"/>
      <c r="AF106" s="1212"/>
      <c r="AG106" s="1213"/>
      <c r="AH106" s="1212"/>
    </row>
    <row r="107" spans="1:34" ht="15" customHeight="1" x14ac:dyDescent="0.25">
      <c r="A107" s="1212" t="s">
        <v>1223</v>
      </c>
      <c r="B107" s="1212" t="s">
        <v>847</v>
      </c>
      <c r="C107" s="1213">
        <v>319</v>
      </c>
      <c r="D107" s="1214" t="s">
        <v>306</v>
      </c>
      <c r="E107" s="1212" t="s">
        <v>307</v>
      </c>
      <c r="F107" s="1215">
        <v>41387.199999999997</v>
      </c>
      <c r="G107" s="1216" t="s">
        <v>167</v>
      </c>
      <c r="H107" s="1216" t="s">
        <v>167</v>
      </c>
      <c r="I107" s="1215">
        <v>951.62</v>
      </c>
      <c r="J107" s="1215">
        <v>18488.400000000001</v>
      </c>
      <c r="K107" s="1215">
        <v>0</v>
      </c>
      <c r="L107" s="1215">
        <v>4410.3999999999996</v>
      </c>
      <c r="M107" s="738">
        <f t="shared" si="6"/>
        <v>22898.800000000003</v>
      </c>
      <c r="N107" s="1218">
        <v>0</v>
      </c>
      <c r="O107" s="738">
        <f t="shared" si="11"/>
        <v>22898.800000000003</v>
      </c>
      <c r="P107" s="1215">
        <v>5998.95</v>
      </c>
      <c r="Q107" s="1215">
        <v>1831.9</v>
      </c>
      <c r="R107" s="1219">
        <v>0</v>
      </c>
      <c r="S107" s="346">
        <f t="shared" si="12"/>
        <v>951.62</v>
      </c>
      <c r="T107" s="738">
        <f t="shared" si="8"/>
        <v>343.48200000000003</v>
      </c>
      <c r="U107" s="738">
        <f t="shared" si="9"/>
        <v>4703.848</v>
      </c>
      <c r="V107" s="738">
        <f t="shared" si="10"/>
        <v>6535.7479999999996</v>
      </c>
      <c r="W107" s="1214"/>
      <c r="X107" s="1213"/>
      <c r="Y107" s="1212"/>
      <c r="Z107" s="1213"/>
      <c r="AA107" s="1212"/>
      <c r="AB107" s="1213"/>
      <c r="AC107" s="1212"/>
      <c r="AD107" s="1212"/>
      <c r="AE107" s="1213"/>
      <c r="AF107" s="1212"/>
      <c r="AG107" s="1213"/>
      <c r="AH107" s="1212"/>
    </row>
    <row r="108" spans="1:34" ht="15" customHeight="1" x14ac:dyDescent="0.25">
      <c r="A108" s="1212" t="s">
        <v>1223</v>
      </c>
      <c r="B108" s="1212" t="s">
        <v>847</v>
      </c>
      <c r="C108" s="1213">
        <v>321</v>
      </c>
      <c r="D108" s="1214" t="s">
        <v>309</v>
      </c>
      <c r="E108" s="1212" t="s">
        <v>312</v>
      </c>
      <c r="F108" s="1215">
        <v>52257.43</v>
      </c>
      <c r="G108" s="1216" t="s">
        <v>167</v>
      </c>
      <c r="H108" s="1216" t="s">
        <v>167</v>
      </c>
      <c r="I108" s="1215">
        <v>951.62</v>
      </c>
      <c r="J108" s="1215">
        <v>23344.34</v>
      </c>
      <c r="K108" s="1215">
        <v>0</v>
      </c>
      <c r="L108" s="1215">
        <v>5568.75</v>
      </c>
      <c r="M108" s="738">
        <f t="shared" si="6"/>
        <v>28913.09</v>
      </c>
      <c r="N108" s="1218">
        <v>0</v>
      </c>
      <c r="O108" s="738">
        <f t="shared" si="11"/>
        <v>28913.09</v>
      </c>
      <c r="P108" s="1215">
        <v>7324.62</v>
      </c>
      <c r="Q108" s="1215">
        <v>2313.04</v>
      </c>
      <c r="R108" s="1219">
        <v>0</v>
      </c>
      <c r="S108" s="346">
        <f t="shared" si="12"/>
        <v>951.62</v>
      </c>
      <c r="T108" s="738">
        <f t="shared" si="8"/>
        <v>433.69635</v>
      </c>
      <c r="U108" s="738">
        <f t="shared" si="9"/>
        <v>5939.3036499999998</v>
      </c>
      <c r="V108" s="738">
        <f t="shared" si="10"/>
        <v>8252.3436499999989</v>
      </c>
      <c r="W108" s="1214"/>
      <c r="X108" s="1213"/>
      <c r="Y108" s="1212"/>
      <c r="Z108" s="1213"/>
      <c r="AA108" s="1212"/>
      <c r="AB108" s="1213"/>
      <c r="AC108" s="1212"/>
      <c r="AD108" s="1212"/>
      <c r="AE108" s="1213"/>
      <c r="AF108" s="1212"/>
      <c r="AG108" s="1213"/>
      <c r="AH108" s="1212"/>
    </row>
    <row r="109" spans="1:34" ht="15" customHeight="1" x14ac:dyDescent="0.25">
      <c r="A109" s="1212" t="s">
        <v>1223</v>
      </c>
      <c r="B109" s="1212" t="s">
        <v>847</v>
      </c>
      <c r="C109" s="1213">
        <v>324</v>
      </c>
      <c r="D109" s="1214" t="s">
        <v>316</v>
      </c>
      <c r="E109" s="1212" t="s">
        <v>317</v>
      </c>
      <c r="F109" s="1215">
        <v>50742.33</v>
      </c>
      <c r="G109" s="1216" t="s">
        <v>167</v>
      </c>
      <c r="H109" s="1216" t="s">
        <v>167</v>
      </c>
      <c r="I109" s="1215">
        <v>951.62</v>
      </c>
      <c r="J109" s="1215">
        <v>22507.61</v>
      </c>
      <c r="K109" s="1215">
        <v>0</v>
      </c>
      <c r="L109" s="1215">
        <v>5727.11</v>
      </c>
      <c r="M109" s="738">
        <f t="shared" si="6"/>
        <v>28234.720000000001</v>
      </c>
      <c r="N109" s="1218">
        <v>0</v>
      </c>
      <c r="O109" s="738">
        <f t="shared" si="11"/>
        <v>28234.720000000001</v>
      </c>
      <c r="P109" s="1215">
        <v>7096.2</v>
      </c>
      <c r="Q109" s="1215">
        <v>2258.77</v>
      </c>
      <c r="R109" s="1219">
        <v>0</v>
      </c>
      <c r="S109" s="346">
        <f t="shared" si="12"/>
        <v>951.62</v>
      </c>
      <c r="T109" s="738">
        <f t="shared" si="8"/>
        <v>423.52080000000001</v>
      </c>
      <c r="U109" s="738">
        <f t="shared" si="9"/>
        <v>5721.0591999999997</v>
      </c>
      <c r="V109" s="738">
        <f t="shared" si="10"/>
        <v>7979.8292000000001</v>
      </c>
      <c r="W109" s="1214"/>
      <c r="X109" s="1213"/>
      <c r="Y109" s="1212"/>
      <c r="Z109" s="1213"/>
      <c r="AA109" s="1212"/>
      <c r="AB109" s="1213"/>
      <c r="AC109" s="1212"/>
      <c r="AD109" s="1212"/>
      <c r="AE109" s="1213"/>
      <c r="AF109" s="1212"/>
      <c r="AG109" s="1213"/>
      <c r="AH109" s="1212"/>
    </row>
    <row r="110" spans="1:34" ht="15" customHeight="1" x14ac:dyDescent="0.25">
      <c r="A110" s="1212" t="s">
        <v>1223</v>
      </c>
      <c r="B110" s="1212" t="s">
        <v>847</v>
      </c>
      <c r="C110" s="1213">
        <v>325</v>
      </c>
      <c r="D110" s="1214" t="s">
        <v>318</v>
      </c>
      <c r="E110" s="1212" t="s">
        <v>319</v>
      </c>
      <c r="F110" s="1215">
        <v>52999.96</v>
      </c>
      <c r="G110" s="1216" t="s">
        <v>167</v>
      </c>
      <c r="H110" s="1216" t="s">
        <v>167</v>
      </c>
      <c r="I110" s="1215">
        <v>951.62</v>
      </c>
      <c r="J110" s="1215">
        <v>23344.34</v>
      </c>
      <c r="K110" s="1215">
        <v>0</v>
      </c>
      <c r="L110" s="1215">
        <v>6311.28</v>
      </c>
      <c r="M110" s="738">
        <f t="shared" si="6"/>
        <v>29655.62</v>
      </c>
      <c r="N110" s="1218">
        <v>495</v>
      </c>
      <c r="O110" s="738">
        <f t="shared" si="11"/>
        <v>29160.62</v>
      </c>
      <c r="P110" s="1215">
        <v>7324.62</v>
      </c>
      <c r="Q110" s="1215">
        <v>2372.44</v>
      </c>
      <c r="R110" s="1219">
        <v>0</v>
      </c>
      <c r="S110" s="346">
        <f t="shared" si="12"/>
        <v>951.62</v>
      </c>
      <c r="T110" s="738">
        <f t="shared" si="8"/>
        <v>437.40929999999997</v>
      </c>
      <c r="U110" s="738">
        <f t="shared" si="9"/>
        <v>5935.5906999999997</v>
      </c>
      <c r="V110" s="738">
        <f t="shared" si="10"/>
        <v>8308.0306999999993</v>
      </c>
      <c r="W110" s="1214"/>
      <c r="X110" s="1213"/>
      <c r="Y110" s="1212"/>
      <c r="Z110" s="1213"/>
      <c r="AA110" s="1212"/>
      <c r="AB110" s="1213"/>
      <c r="AC110" s="1212"/>
      <c r="AD110" s="1212"/>
      <c r="AE110" s="1213"/>
      <c r="AF110" s="1212"/>
      <c r="AG110" s="1213"/>
      <c r="AH110" s="1212"/>
    </row>
    <row r="111" spans="1:34" ht="15" customHeight="1" x14ac:dyDescent="0.25">
      <c r="A111" s="1212" t="s">
        <v>1223</v>
      </c>
      <c r="B111" s="1212" t="s">
        <v>847</v>
      </c>
      <c r="C111" s="1213">
        <v>326</v>
      </c>
      <c r="D111" s="1214" t="s">
        <v>322</v>
      </c>
      <c r="E111" s="1212" t="s">
        <v>323</v>
      </c>
      <c r="F111" s="1215">
        <v>63632.79</v>
      </c>
      <c r="G111" s="1216" t="s">
        <v>167</v>
      </c>
      <c r="H111" s="1216" t="s">
        <v>167</v>
      </c>
      <c r="I111" s="1215">
        <v>951.62</v>
      </c>
      <c r="J111" s="1215">
        <v>28027.69</v>
      </c>
      <c r="K111" s="1215">
        <v>0</v>
      </c>
      <c r="L111" s="1215">
        <v>7577.41</v>
      </c>
      <c r="M111" s="738">
        <f t="shared" si="6"/>
        <v>35605.1</v>
      </c>
      <c r="N111" s="1218">
        <v>594.30999999999995</v>
      </c>
      <c r="O111" s="738">
        <f t="shared" si="11"/>
        <v>35010.79</v>
      </c>
      <c r="P111" s="1215">
        <v>8603.18</v>
      </c>
      <c r="Q111" s="1215">
        <v>2848.4</v>
      </c>
      <c r="R111" s="1219">
        <v>0</v>
      </c>
      <c r="S111" s="346">
        <f t="shared" si="12"/>
        <v>951.62</v>
      </c>
      <c r="T111" s="738">
        <f t="shared" si="8"/>
        <v>525.16184999999996</v>
      </c>
      <c r="U111" s="738">
        <f t="shared" si="9"/>
        <v>7126.3981500000009</v>
      </c>
      <c r="V111" s="738">
        <f t="shared" si="10"/>
        <v>9974.7981500000005</v>
      </c>
      <c r="W111" s="1214"/>
      <c r="X111" s="1213"/>
      <c r="Y111" s="1212"/>
      <c r="Z111" s="1213"/>
      <c r="AA111" s="1212"/>
      <c r="AB111" s="1213"/>
      <c r="AC111" s="1212"/>
      <c r="AD111" s="1212"/>
      <c r="AE111" s="1213"/>
      <c r="AF111" s="1212"/>
      <c r="AG111" s="1213"/>
      <c r="AH111" s="1212"/>
    </row>
    <row r="112" spans="1:34" ht="15" customHeight="1" x14ac:dyDescent="0.25">
      <c r="A112" s="1212" t="s">
        <v>1223</v>
      </c>
      <c r="B112" s="1212" t="s">
        <v>847</v>
      </c>
      <c r="C112" s="1213">
        <v>330</v>
      </c>
      <c r="D112" s="1214" t="s">
        <v>327</v>
      </c>
      <c r="E112" s="1212" t="s">
        <v>329</v>
      </c>
      <c r="F112" s="1215">
        <v>52826.68</v>
      </c>
      <c r="G112" s="1216" t="s">
        <v>167</v>
      </c>
      <c r="H112" s="1216" t="s">
        <v>167</v>
      </c>
      <c r="I112" s="1215">
        <v>951.62</v>
      </c>
      <c r="J112" s="1215">
        <v>23344.34</v>
      </c>
      <c r="K112" s="1215">
        <v>0</v>
      </c>
      <c r="L112" s="1215">
        <v>6138</v>
      </c>
      <c r="M112" s="346">
        <f t="shared" si="6"/>
        <v>29482.34</v>
      </c>
      <c r="N112" s="1236">
        <v>495</v>
      </c>
      <c r="O112" s="346">
        <f t="shared" si="11"/>
        <v>28987.34</v>
      </c>
      <c r="P112" s="1215">
        <v>7324.62</v>
      </c>
      <c r="Q112" s="1215">
        <v>2358.58</v>
      </c>
      <c r="R112" s="1219">
        <v>0</v>
      </c>
      <c r="S112" s="346">
        <f t="shared" si="12"/>
        <v>951.62</v>
      </c>
      <c r="T112" s="738">
        <f t="shared" si="8"/>
        <v>434.81009999999998</v>
      </c>
      <c r="U112" s="738">
        <f t="shared" si="9"/>
        <v>5938.1899000000003</v>
      </c>
      <c r="V112" s="738">
        <f t="shared" si="10"/>
        <v>8296.7698999999993</v>
      </c>
      <c r="W112" s="1214"/>
      <c r="X112" s="1213"/>
      <c r="Y112" s="1212"/>
      <c r="Z112" s="1213"/>
      <c r="AA112" s="1212"/>
      <c r="AB112" s="1213"/>
      <c r="AC112" s="1212"/>
      <c r="AD112" s="1212"/>
      <c r="AE112" s="1213"/>
      <c r="AF112" s="1212"/>
      <c r="AG112" s="1213"/>
      <c r="AH112" s="1212"/>
    </row>
    <row r="113" spans="1:34" ht="15" customHeight="1" x14ac:dyDescent="0.25">
      <c r="A113" s="1212" t="s">
        <v>1223</v>
      </c>
      <c r="B113" s="1212" t="s">
        <v>847</v>
      </c>
      <c r="C113" s="1213">
        <v>338</v>
      </c>
      <c r="D113" s="1214" t="s">
        <v>347</v>
      </c>
      <c r="E113" s="1212" t="s">
        <v>348</v>
      </c>
      <c r="F113" s="1215">
        <v>52999.96</v>
      </c>
      <c r="G113" s="1216" t="s">
        <v>167</v>
      </c>
      <c r="H113" s="1216" t="s">
        <v>167</v>
      </c>
      <c r="I113" s="1215">
        <v>951.62</v>
      </c>
      <c r="J113" s="1215">
        <v>23344.34</v>
      </c>
      <c r="K113" s="1215">
        <v>0</v>
      </c>
      <c r="L113" s="1215">
        <v>6311.28</v>
      </c>
      <c r="M113" s="738">
        <f t="shared" si="6"/>
        <v>29655.62</v>
      </c>
      <c r="N113" s="1218">
        <v>495</v>
      </c>
      <c r="O113" s="738">
        <f t="shared" si="11"/>
        <v>29160.62</v>
      </c>
      <c r="P113" s="1215">
        <v>7324.62</v>
      </c>
      <c r="Q113" s="1215">
        <v>2372.44</v>
      </c>
      <c r="R113" s="1219">
        <v>0</v>
      </c>
      <c r="S113" s="346">
        <f t="shared" si="12"/>
        <v>951.62</v>
      </c>
      <c r="T113" s="738">
        <f t="shared" si="8"/>
        <v>437.40929999999997</v>
      </c>
      <c r="U113" s="738">
        <f t="shared" si="9"/>
        <v>5935.5906999999997</v>
      </c>
      <c r="V113" s="738">
        <f t="shared" si="10"/>
        <v>8308.0306999999993</v>
      </c>
      <c r="W113" s="1214"/>
      <c r="X113" s="1213"/>
      <c r="Y113" s="1212"/>
      <c r="Z113" s="1213"/>
      <c r="AA113" s="1212"/>
      <c r="AB113" s="1213"/>
      <c r="AC113" s="1212"/>
      <c r="AD113" s="1212"/>
      <c r="AE113" s="1213"/>
      <c r="AF113" s="1212"/>
      <c r="AG113" s="1213"/>
      <c r="AH113" s="1212"/>
    </row>
    <row r="114" spans="1:34" ht="15" customHeight="1" x14ac:dyDescent="0.25">
      <c r="A114" s="1212" t="s">
        <v>1223</v>
      </c>
      <c r="B114" s="1212" t="s">
        <v>847</v>
      </c>
      <c r="C114" s="1213">
        <v>339</v>
      </c>
      <c r="D114" s="1214" t="s">
        <v>346</v>
      </c>
      <c r="E114" s="1212" t="s">
        <v>350</v>
      </c>
      <c r="F114" s="1215">
        <v>52430.68</v>
      </c>
      <c r="G114" s="1216" t="s">
        <v>167</v>
      </c>
      <c r="H114" s="1216" t="s">
        <v>167</v>
      </c>
      <c r="I114" s="1215">
        <v>951.62</v>
      </c>
      <c r="J114" s="1215">
        <v>23344.34</v>
      </c>
      <c r="K114" s="1215">
        <v>0</v>
      </c>
      <c r="L114" s="1215">
        <v>5742</v>
      </c>
      <c r="M114" s="738">
        <f t="shared" si="6"/>
        <v>29086.34</v>
      </c>
      <c r="N114" s="1218">
        <v>0</v>
      </c>
      <c r="O114" s="738">
        <f t="shared" si="11"/>
        <v>29086.34</v>
      </c>
      <c r="P114" s="1215">
        <v>7324.62</v>
      </c>
      <c r="Q114" s="1215">
        <v>2326.9</v>
      </c>
      <c r="R114" s="1219">
        <v>0</v>
      </c>
      <c r="S114" s="346">
        <f t="shared" si="12"/>
        <v>951.62</v>
      </c>
      <c r="T114" s="738">
        <f t="shared" si="8"/>
        <v>436.29509999999999</v>
      </c>
      <c r="U114" s="738">
        <f t="shared" si="9"/>
        <v>5936.7048999999997</v>
      </c>
      <c r="V114" s="738">
        <f t="shared" si="10"/>
        <v>8263.6049000000003</v>
      </c>
      <c r="W114" s="1214"/>
      <c r="X114" s="1213"/>
      <c r="Y114" s="1212"/>
      <c r="Z114" s="1213"/>
      <c r="AA114" s="1212"/>
      <c r="AB114" s="1213"/>
      <c r="AC114" s="1212"/>
      <c r="AD114" s="1212"/>
      <c r="AE114" s="1213"/>
      <c r="AF114" s="1212"/>
      <c r="AG114" s="1213"/>
      <c r="AH114" s="1212"/>
    </row>
    <row r="115" spans="1:34" ht="15" customHeight="1" x14ac:dyDescent="0.25">
      <c r="A115" s="1212" t="s">
        <v>1223</v>
      </c>
      <c r="B115" s="1212" t="s">
        <v>847</v>
      </c>
      <c r="C115" s="1213">
        <v>343</v>
      </c>
      <c r="D115" s="1214" t="s">
        <v>310</v>
      </c>
      <c r="E115" s="1212" t="s">
        <v>313</v>
      </c>
      <c r="F115" s="1215">
        <v>52257.43</v>
      </c>
      <c r="G115" s="1216" t="s">
        <v>167</v>
      </c>
      <c r="H115" s="1216" t="s">
        <v>167</v>
      </c>
      <c r="I115" s="1215">
        <v>951.62</v>
      </c>
      <c r="J115" s="1215">
        <v>23344.34</v>
      </c>
      <c r="K115" s="1215">
        <v>0</v>
      </c>
      <c r="L115" s="1215">
        <v>5568.75</v>
      </c>
      <c r="M115" s="738">
        <f t="shared" si="6"/>
        <v>28913.09</v>
      </c>
      <c r="N115" s="1218">
        <v>0</v>
      </c>
      <c r="O115" s="738">
        <f t="shared" si="11"/>
        <v>28913.09</v>
      </c>
      <c r="P115" s="1215">
        <v>7324.62</v>
      </c>
      <c r="Q115" s="1215">
        <v>2313.04</v>
      </c>
      <c r="R115" s="1219">
        <v>0</v>
      </c>
      <c r="S115" s="346">
        <f t="shared" si="12"/>
        <v>951.62</v>
      </c>
      <c r="T115" s="738">
        <f t="shared" si="8"/>
        <v>433.69635</v>
      </c>
      <c r="U115" s="738">
        <f t="shared" si="9"/>
        <v>5939.3036499999998</v>
      </c>
      <c r="V115" s="738">
        <f t="shared" si="10"/>
        <v>8252.3436499999989</v>
      </c>
      <c r="W115" s="1214"/>
      <c r="X115" s="1213"/>
      <c r="Y115" s="1212"/>
      <c r="Z115" s="1213"/>
      <c r="AA115" s="1212"/>
      <c r="AB115" s="1213"/>
      <c r="AC115" s="1212"/>
      <c r="AD115" s="1212"/>
      <c r="AE115" s="1213"/>
      <c r="AF115" s="1212"/>
      <c r="AG115" s="1213"/>
      <c r="AH115" s="1212"/>
    </row>
    <row r="116" spans="1:34" ht="15" customHeight="1" x14ac:dyDescent="0.25">
      <c r="A116" s="1212" t="s">
        <v>1223</v>
      </c>
      <c r="B116" s="1212" t="s">
        <v>847</v>
      </c>
      <c r="C116" s="1213">
        <v>344</v>
      </c>
      <c r="D116" s="1214" t="s">
        <v>364</v>
      </c>
      <c r="E116" s="1212" t="s">
        <v>365</v>
      </c>
      <c r="F116" s="1215">
        <v>44840.63</v>
      </c>
      <c r="G116" s="1216" t="s">
        <v>167</v>
      </c>
      <c r="H116" s="1216" t="s">
        <v>167</v>
      </c>
      <c r="I116" s="1215">
        <v>951.62</v>
      </c>
      <c r="J116" s="1215">
        <v>20131.810000000001</v>
      </c>
      <c r="K116" s="1215">
        <v>0</v>
      </c>
      <c r="L116" s="1215">
        <v>4577.01</v>
      </c>
      <c r="M116" s="738">
        <f t="shared" si="6"/>
        <v>24708.82</v>
      </c>
      <c r="N116" s="1218">
        <v>0</v>
      </c>
      <c r="O116" s="738">
        <f t="shared" si="11"/>
        <v>24708.82</v>
      </c>
      <c r="P116" s="1215">
        <v>6447.6</v>
      </c>
      <c r="Q116" s="1215">
        <v>1976.7</v>
      </c>
      <c r="R116" s="1219">
        <v>0</v>
      </c>
      <c r="S116" s="346">
        <f t="shared" si="12"/>
        <v>951.62</v>
      </c>
      <c r="T116" s="738">
        <f t="shared" si="8"/>
        <v>370.63229999999999</v>
      </c>
      <c r="U116" s="738">
        <f t="shared" si="9"/>
        <v>5125.3477000000003</v>
      </c>
      <c r="V116" s="738">
        <f t="shared" si="10"/>
        <v>7102.0477000000001</v>
      </c>
      <c r="W116" s="1214"/>
      <c r="X116" s="1213"/>
      <c r="Y116" s="1212"/>
      <c r="Z116" s="1213"/>
      <c r="AA116" s="1212"/>
      <c r="AB116" s="1213"/>
      <c r="AC116" s="1212"/>
      <c r="AD116" s="1212"/>
      <c r="AE116" s="1213"/>
      <c r="AF116" s="1212"/>
      <c r="AG116" s="1213"/>
      <c r="AH116" s="1212"/>
    </row>
    <row r="117" spans="1:34" ht="15" customHeight="1" x14ac:dyDescent="0.25">
      <c r="A117" s="1212" t="s">
        <v>1223</v>
      </c>
      <c r="B117" s="1212" t="s">
        <v>847</v>
      </c>
      <c r="C117" s="1238">
        <v>345</v>
      </c>
      <c r="D117" s="1239" t="s">
        <v>366</v>
      </c>
      <c r="E117" s="1240" t="s">
        <v>367</v>
      </c>
      <c r="F117" s="1241">
        <v>26435.119999999999</v>
      </c>
      <c r="G117" s="1242" t="s">
        <v>167</v>
      </c>
      <c r="H117" s="1242"/>
      <c r="I117" s="1241">
        <v>1682.06</v>
      </c>
      <c r="J117" s="1241">
        <v>8945.49</v>
      </c>
      <c r="K117" s="1243">
        <v>6577.57</v>
      </c>
      <c r="L117" s="1241">
        <v>1966.57</v>
      </c>
      <c r="M117" s="1244">
        <f t="shared" si="6"/>
        <v>10912.06</v>
      </c>
      <c r="N117" s="1245">
        <v>0</v>
      </c>
      <c r="O117" s="1244">
        <f t="shared" si="11"/>
        <v>10912.06</v>
      </c>
      <c r="P117" s="1241">
        <v>5919.86</v>
      </c>
      <c r="Q117" s="1241">
        <v>0</v>
      </c>
      <c r="R117" s="1246">
        <v>144.59</v>
      </c>
      <c r="S117" s="1244">
        <f>I117+R117</f>
        <v>1826.6499999999999</v>
      </c>
      <c r="T117" s="1244">
        <f t="shared" si="8"/>
        <v>163.68089999999998</v>
      </c>
      <c r="U117" s="1244">
        <f t="shared" si="9"/>
        <v>3929.5291000000002</v>
      </c>
      <c r="V117" s="1244">
        <f t="shared" si="10"/>
        <v>3929.5291000000002</v>
      </c>
      <c r="W117" s="1214"/>
      <c r="X117" s="1213"/>
      <c r="Y117" s="1212"/>
      <c r="Z117" s="1213"/>
      <c r="AA117" s="1212"/>
      <c r="AB117" s="1213"/>
      <c r="AC117" s="1212"/>
      <c r="AD117" s="1212"/>
      <c r="AE117" s="1213"/>
      <c r="AF117" s="1212"/>
      <c r="AG117" s="1213"/>
      <c r="AH117" s="1212"/>
    </row>
    <row r="118" spans="1:34" ht="15" customHeight="1" x14ac:dyDescent="0.25">
      <c r="A118" s="1212" t="s">
        <v>1223</v>
      </c>
      <c r="B118" s="1212" t="s">
        <v>847</v>
      </c>
      <c r="C118" s="1213">
        <v>346</v>
      </c>
      <c r="D118" s="1214" t="s">
        <v>368</v>
      </c>
      <c r="E118" s="1212" t="s">
        <v>369</v>
      </c>
      <c r="F118" s="1215">
        <v>41583.22</v>
      </c>
      <c r="G118" s="1216" t="s">
        <v>167</v>
      </c>
      <c r="H118" s="1216" t="s">
        <v>167</v>
      </c>
      <c r="I118" s="1215">
        <v>951.62</v>
      </c>
      <c r="J118" s="1215">
        <v>18488.400000000001</v>
      </c>
      <c r="K118" s="1215">
        <v>0</v>
      </c>
      <c r="L118" s="1215">
        <v>4606.42</v>
      </c>
      <c r="M118" s="738">
        <f t="shared" si="6"/>
        <v>23094.82</v>
      </c>
      <c r="N118" s="1218">
        <v>0</v>
      </c>
      <c r="O118" s="738">
        <f t="shared" si="11"/>
        <v>23094.82</v>
      </c>
      <c r="P118" s="1215">
        <v>5998.95</v>
      </c>
      <c r="Q118" s="1215">
        <v>1847.58</v>
      </c>
      <c r="R118" s="1219">
        <v>0</v>
      </c>
      <c r="S118" s="738">
        <f>I118+R118</f>
        <v>951.62</v>
      </c>
      <c r="T118" s="738">
        <f t="shared" si="8"/>
        <v>346.42230000000001</v>
      </c>
      <c r="U118" s="738">
        <f t="shared" si="9"/>
        <v>4700.9076999999997</v>
      </c>
      <c r="V118" s="738">
        <f t="shared" si="10"/>
        <v>6548.4876999999997</v>
      </c>
      <c r="W118" s="1214"/>
      <c r="X118" s="1213"/>
      <c r="Y118" s="1212"/>
      <c r="Z118" s="1213"/>
      <c r="AA118" s="1212"/>
      <c r="AB118" s="1213"/>
      <c r="AC118" s="1212"/>
      <c r="AD118" s="1212"/>
      <c r="AE118" s="1213"/>
      <c r="AF118" s="1212"/>
      <c r="AG118" s="1213"/>
      <c r="AH118" s="1212"/>
    </row>
    <row r="119" spans="1:34" ht="15" customHeight="1" x14ac:dyDescent="0.25">
      <c r="A119" s="1212" t="s">
        <v>1223</v>
      </c>
      <c r="B119" s="1212" t="s">
        <v>847</v>
      </c>
      <c r="C119" s="1213">
        <v>348</v>
      </c>
      <c r="D119" s="1214" t="s">
        <v>370</v>
      </c>
      <c r="E119" s="1212" t="s">
        <v>371</v>
      </c>
      <c r="F119" s="1215">
        <v>50395.02</v>
      </c>
      <c r="G119" s="1216" t="s">
        <v>167</v>
      </c>
      <c r="H119" s="1216" t="s">
        <v>167</v>
      </c>
      <c r="I119" s="1215">
        <v>951.62</v>
      </c>
      <c r="J119" s="1215">
        <v>22507.61</v>
      </c>
      <c r="K119" s="1215">
        <v>0</v>
      </c>
      <c r="L119" s="1215">
        <v>5379.8</v>
      </c>
      <c r="M119" s="738">
        <f t="shared" si="6"/>
        <v>27887.41</v>
      </c>
      <c r="N119" s="1218">
        <v>0</v>
      </c>
      <c r="O119" s="738">
        <f t="shared" si="11"/>
        <v>27887.41</v>
      </c>
      <c r="P119" s="1215">
        <v>7096.2</v>
      </c>
      <c r="Q119" s="1215">
        <v>2230.9899999999998</v>
      </c>
      <c r="R119" s="1219">
        <v>0</v>
      </c>
      <c r="S119" s="738">
        <f t="shared" ref="S119:S127" si="13">I119+R119</f>
        <v>951.62</v>
      </c>
      <c r="T119" s="738">
        <f t="shared" si="8"/>
        <v>418.31115</v>
      </c>
      <c r="U119" s="738">
        <f t="shared" si="9"/>
        <v>5726.2688500000004</v>
      </c>
      <c r="V119" s="738">
        <f t="shared" si="10"/>
        <v>7957.2588500000002</v>
      </c>
      <c r="W119" s="1214"/>
      <c r="X119" s="1213"/>
      <c r="Y119" s="1212"/>
      <c r="Z119" s="1213"/>
      <c r="AA119" s="1212"/>
      <c r="AB119" s="1213"/>
      <c r="AC119" s="1212"/>
      <c r="AD119" s="1212"/>
      <c r="AE119" s="1213"/>
      <c r="AF119" s="1212"/>
      <c r="AG119" s="1213"/>
      <c r="AH119" s="1212"/>
    </row>
    <row r="120" spans="1:34" ht="15" customHeight="1" x14ac:dyDescent="0.25">
      <c r="A120" s="1212" t="s">
        <v>1223</v>
      </c>
      <c r="B120" s="1212" t="s">
        <v>847</v>
      </c>
      <c r="C120" s="1213">
        <v>349</v>
      </c>
      <c r="D120" s="1214" t="s">
        <v>362</v>
      </c>
      <c r="E120" s="1212" t="s">
        <v>372</v>
      </c>
      <c r="F120" s="1215">
        <v>43441.46</v>
      </c>
      <c r="G120" s="1216" t="s">
        <v>167</v>
      </c>
      <c r="H120" s="1216" t="s">
        <v>167</v>
      </c>
      <c r="I120" s="1215">
        <v>951.62</v>
      </c>
      <c r="J120" s="1215">
        <v>19515.53</v>
      </c>
      <c r="K120" s="1215">
        <v>0</v>
      </c>
      <c r="L120" s="1215">
        <v>4410.3999999999996</v>
      </c>
      <c r="M120" s="738">
        <f t="shared" si="6"/>
        <v>23925.93</v>
      </c>
      <c r="N120" s="1218">
        <v>0</v>
      </c>
      <c r="O120" s="738">
        <f t="shared" si="11"/>
        <v>23925.93</v>
      </c>
      <c r="P120" s="1215">
        <v>6279.36</v>
      </c>
      <c r="Q120" s="1215">
        <v>1914.07</v>
      </c>
      <c r="R120" s="1219">
        <v>0</v>
      </c>
      <c r="S120" s="738">
        <f t="shared" si="13"/>
        <v>951.62</v>
      </c>
      <c r="T120" s="738">
        <f t="shared" si="8"/>
        <v>358.88894999999997</v>
      </c>
      <c r="U120" s="738">
        <f t="shared" si="9"/>
        <v>4968.8510500000002</v>
      </c>
      <c r="V120" s="738">
        <f t="shared" si="10"/>
        <v>6882.9210499999999</v>
      </c>
      <c r="W120" s="1214"/>
      <c r="X120" s="1213"/>
      <c r="Y120" s="1212"/>
      <c r="Z120" s="1213"/>
      <c r="AA120" s="1212"/>
      <c r="AB120" s="1213"/>
      <c r="AC120" s="1212"/>
      <c r="AD120" s="1212"/>
      <c r="AE120" s="1213"/>
      <c r="AF120" s="1212"/>
      <c r="AG120" s="1213"/>
      <c r="AH120" s="1212"/>
    </row>
    <row r="121" spans="1:34" ht="15" customHeight="1" x14ac:dyDescent="0.25">
      <c r="A121" s="1212" t="s">
        <v>1223</v>
      </c>
      <c r="B121" s="1212" t="s">
        <v>847</v>
      </c>
      <c r="C121" s="1213">
        <v>350</v>
      </c>
      <c r="D121" s="1214" t="s">
        <v>373</v>
      </c>
      <c r="E121" s="1212" t="s">
        <v>374</v>
      </c>
      <c r="F121" s="1215">
        <v>2832.45</v>
      </c>
      <c r="G121" s="1216" t="s">
        <v>167</v>
      </c>
      <c r="H121" s="1216"/>
      <c r="I121" s="1215">
        <v>0</v>
      </c>
      <c r="J121" s="1215">
        <v>0</v>
      </c>
      <c r="K121" s="1215">
        <v>0</v>
      </c>
      <c r="L121" s="1215">
        <v>2832.45</v>
      </c>
      <c r="M121" s="346">
        <f t="shared" si="6"/>
        <v>2832.45</v>
      </c>
      <c r="N121" s="1236">
        <f>735.06+882.08+539.05</f>
        <v>2156.1899999999996</v>
      </c>
      <c r="O121" s="346">
        <f t="shared" si="11"/>
        <v>676.26000000000022</v>
      </c>
      <c r="P121" s="1215">
        <v>0</v>
      </c>
      <c r="Q121" s="1215">
        <v>0</v>
      </c>
      <c r="R121" s="1219">
        <v>94.67</v>
      </c>
      <c r="S121" s="738">
        <f t="shared" si="13"/>
        <v>94.67</v>
      </c>
      <c r="T121" s="738">
        <f t="shared" si="8"/>
        <v>10.143900000000002</v>
      </c>
      <c r="U121" s="738">
        <f t="shared" si="9"/>
        <v>-104.8139</v>
      </c>
      <c r="V121" s="738">
        <f t="shared" si="10"/>
        <v>-104.8139</v>
      </c>
      <c r="W121" s="1214"/>
      <c r="X121" s="1213"/>
      <c r="Y121" s="1212"/>
      <c r="Z121" s="1213"/>
      <c r="AA121" s="1212"/>
      <c r="AB121" s="1213"/>
      <c r="AC121" s="1212"/>
      <c r="AD121" s="1212"/>
      <c r="AE121" s="1213"/>
      <c r="AF121" s="1212"/>
      <c r="AG121" s="1213"/>
      <c r="AH121" s="1212"/>
    </row>
    <row r="122" spans="1:34" ht="15" customHeight="1" x14ac:dyDescent="0.25">
      <c r="A122" s="1212" t="s">
        <v>1223</v>
      </c>
      <c r="B122" s="1212" t="s">
        <v>847</v>
      </c>
      <c r="C122" s="1213">
        <v>351</v>
      </c>
      <c r="D122" s="1214" t="s">
        <v>375</v>
      </c>
      <c r="E122" s="1212" t="s">
        <v>376</v>
      </c>
      <c r="F122" s="1215">
        <v>52628.68</v>
      </c>
      <c r="G122" s="1216" t="s">
        <v>167</v>
      </c>
      <c r="H122" s="1216" t="s">
        <v>167</v>
      </c>
      <c r="I122" s="1215">
        <v>951.62</v>
      </c>
      <c r="J122" s="1215">
        <v>23344.34</v>
      </c>
      <c r="K122" s="1215">
        <v>0</v>
      </c>
      <c r="L122" s="1215">
        <v>5940</v>
      </c>
      <c r="M122" s="738">
        <f t="shared" si="6"/>
        <v>29284.34</v>
      </c>
      <c r="N122" s="1218">
        <v>0</v>
      </c>
      <c r="O122" s="738">
        <f t="shared" si="11"/>
        <v>29284.34</v>
      </c>
      <c r="P122" s="1215">
        <v>7324.62</v>
      </c>
      <c r="Q122" s="1215">
        <v>2342.7399999999998</v>
      </c>
      <c r="R122" s="1219">
        <v>0</v>
      </c>
      <c r="S122" s="738">
        <f t="shared" si="13"/>
        <v>951.62</v>
      </c>
      <c r="T122" s="738">
        <f t="shared" si="8"/>
        <v>439.26509999999996</v>
      </c>
      <c r="U122" s="738">
        <f t="shared" si="9"/>
        <v>5933.7349000000004</v>
      </c>
      <c r="V122" s="738">
        <f t="shared" si="10"/>
        <v>8276.4749000000011</v>
      </c>
      <c r="W122" s="1214"/>
      <c r="X122" s="1213"/>
      <c r="Y122" s="1212"/>
      <c r="Z122" s="1213"/>
      <c r="AA122" s="1212"/>
      <c r="AB122" s="1213"/>
      <c r="AC122" s="1212"/>
      <c r="AD122" s="1212"/>
      <c r="AE122" s="1213"/>
      <c r="AF122" s="1212"/>
      <c r="AG122" s="1213"/>
      <c r="AH122" s="1212"/>
    </row>
    <row r="123" spans="1:34" ht="15" customHeight="1" x14ac:dyDescent="0.25">
      <c r="A123" s="1212" t="s">
        <v>1223</v>
      </c>
      <c r="B123" s="1212" t="s">
        <v>847</v>
      </c>
      <c r="C123" s="1213">
        <v>353</v>
      </c>
      <c r="D123" s="1214" t="s">
        <v>379</v>
      </c>
      <c r="E123" s="1212" t="s">
        <v>380</v>
      </c>
      <c r="F123" s="1215">
        <v>33898.730000000003</v>
      </c>
      <c r="G123" s="1216" t="s">
        <v>167</v>
      </c>
      <c r="H123" s="1216" t="s">
        <v>167</v>
      </c>
      <c r="I123" s="1215">
        <v>951.62</v>
      </c>
      <c r="J123" s="1215">
        <v>15166.04</v>
      </c>
      <c r="K123" s="1215">
        <v>0</v>
      </c>
      <c r="L123" s="1215">
        <v>3566.65</v>
      </c>
      <c r="M123" s="738">
        <f t="shared" si="6"/>
        <v>18732.690000000002</v>
      </c>
      <c r="N123" s="1218">
        <v>0</v>
      </c>
      <c r="O123" s="738">
        <f t="shared" si="11"/>
        <v>18732.690000000002</v>
      </c>
      <c r="P123" s="1215">
        <v>5091.95</v>
      </c>
      <c r="Q123" s="1215">
        <v>1498.61</v>
      </c>
      <c r="R123" s="1219">
        <v>0</v>
      </c>
      <c r="S123" s="738">
        <f t="shared" si="13"/>
        <v>951.62</v>
      </c>
      <c r="T123" s="738">
        <f t="shared" si="8"/>
        <v>280.99035000000003</v>
      </c>
      <c r="U123" s="738">
        <f t="shared" si="9"/>
        <v>3859.3396499999999</v>
      </c>
      <c r="V123" s="738">
        <f t="shared" si="10"/>
        <v>5357.9496499999996</v>
      </c>
      <c r="W123" s="1214"/>
      <c r="X123" s="1213"/>
      <c r="Y123" s="1212"/>
      <c r="Z123" s="1213"/>
      <c r="AA123" s="1212"/>
      <c r="AB123" s="1213"/>
      <c r="AC123" s="1212"/>
      <c r="AD123" s="1212"/>
      <c r="AE123" s="1213"/>
      <c r="AF123" s="1212"/>
      <c r="AG123" s="1213"/>
      <c r="AH123" s="1212"/>
    </row>
    <row r="124" spans="1:34" ht="15" customHeight="1" x14ac:dyDescent="0.25">
      <c r="A124" s="1212" t="s">
        <v>1223</v>
      </c>
      <c r="B124" s="1212" t="s">
        <v>847</v>
      </c>
      <c r="C124" s="1213">
        <v>355</v>
      </c>
      <c r="D124" s="1214" t="s">
        <v>381</v>
      </c>
      <c r="E124" s="1212" t="s">
        <v>382</v>
      </c>
      <c r="F124" s="1215">
        <v>44332.55</v>
      </c>
      <c r="G124" s="1216" t="s">
        <v>167</v>
      </c>
      <c r="H124" s="1216" t="s">
        <v>167</v>
      </c>
      <c r="I124" s="1215">
        <v>951.62</v>
      </c>
      <c r="J124" s="1215">
        <v>19720.96</v>
      </c>
      <c r="K124" s="1215">
        <v>0</v>
      </c>
      <c r="L124" s="1215">
        <v>4890.63</v>
      </c>
      <c r="M124" s="738">
        <f t="shared" si="6"/>
        <v>24611.59</v>
      </c>
      <c r="N124" s="1218">
        <v>392.03</v>
      </c>
      <c r="O124" s="738">
        <f t="shared" si="11"/>
        <v>24219.56</v>
      </c>
      <c r="P124" s="1215">
        <v>6335.44</v>
      </c>
      <c r="Q124" s="1215">
        <v>1968.92</v>
      </c>
      <c r="R124" s="1219">
        <v>0</v>
      </c>
      <c r="S124" s="738">
        <f t="shared" si="13"/>
        <v>951.62</v>
      </c>
      <c r="T124" s="738">
        <f t="shared" si="8"/>
        <v>363.29340000000002</v>
      </c>
      <c r="U124" s="738">
        <f t="shared" si="9"/>
        <v>5020.5265999999992</v>
      </c>
      <c r="V124" s="738">
        <f t="shared" si="10"/>
        <v>6989.4465999999993</v>
      </c>
      <c r="W124" s="1214"/>
      <c r="X124" s="1213"/>
      <c r="Y124" s="1212"/>
      <c r="Z124" s="1213"/>
      <c r="AA124" s="1212"/>
      <c r="AB124" s="1213"/>
      <c r="AC124" s="1212"/>
      <c r="AD124" s="1212"/>
      <c r="AE124" s="1213"/>
      <c r="AF124" s="1212"/>
      <c r="AG124" s="1213"/>
      <c r="AH124" s="1212"/>
    </row>
    <row r="125" spans="1:34" ht="15" customHeight="1" x14ac:dyDescent="0.25">
      <c r="A125" s="1212" t="s">
        <v>1223</v>
      </c>
      <c r="B125" s="1212" t="s">
        <v>847</v>
      </c>
      <c r="C125" s="1213">
        <v>356</v>
      </c>
      <c r="D125" s="1214" t="s">
        <v>383</v>
      </c>
      <c r="E125" s="1212" t="s">
        <v>384</v>
      </c>
      <c r="F125" s="1215">
        <v>14933.4</v>
      </c>
      <c r="G125" s="1216" t="s">
        <v>167</v>
      </c>
      <c r="H125" s="1216" t="s">
        <v>167</v>
      </c>
      <c r="I125" s="1215">
        <v>730.44</v>
      </c>
      <c r="J125" s="1215">
        <v>6577.57</v>
      </c>
      <c r="K125" s="1215">
        <v>0</v>
      </c>
      <c r="L125" s="1215">
        <v>1778.26</v>
      </c>
      <c r="M125" s="738">
        <f t="shared" si="6"/>
        <v>8355.83</v>
      </c>
      <c r="N125" s="1218">
        <v>139.47</v>
      </c>
      <c r="O125" s="738">
        <f t="shared" si="11"/>
        <v>8216.36</v>
      </c>
      <c r="P125" s="1215">
        <v>2526.12</v>
      </c>
      <c r="Q125" s="1215">
        <v>668.46</v>
      </c>
      <c r="R125" s="1219">
        <f>959.86-I125</f>
        <v>229.41999999999996</v>
      </c>
      <c r="S125" s="738">
        <f t="shared" si="13"/>
        <v>959.86</v>
      </c>
      <c r="T125" s="738">
        <f t="shared" si="8"/>
        <v>123.2454</v>
      </c>
      <c r="U125" s="738">
        <f t="shared" si="9"/>
        <v>1443.0145999999997</v>
      </c>
      <c r="V125" s="738">
        <f t="shared" si="10"/>
        <v>2111.4745999999996</v>
      </c>
      <c r="W125" s="1214"/>
      <c r="X125" s="1213"/>
      <c r="Y125" s="1212"/>
      <c r="Z125" s="1213"/>
      <c r="AA125" s="1212"/>
      <c r="AB125" s="1213"/>
      <c r="AC125" s="1212"/>
      <c r="AD125" s="1212"/>
      <c r="AE125" s="1213"/>
      <c r="AF125" s="1212"/>
      <c r="AG125" s="1213"/>
      <c r="AH125" s="1212"/>
    </row>
    <row r="126" spans="1:34" ht="15" customHeight="1" x14ac:dyDescent="0.25">
      <c r="A126" s="1212" t="s">
        <v>1223</v>
      </c>
      <c r="B126" s="1212" t="s">
        <v>847</v>
      </c>
      <c r="C126" s="1213">
        <v>358</v>
      </c>
      <c r="D126" s="1214" t="s">
        <v>387</v>
      </c>
      <c r="E126" s="1212" t="s">
        <v>388</v>
      </c>
      <c r="F126" s="1215">
        <v>32850.19</v>
      </c>
      <c r="G126" s="1216" t="s">
        <v>167</v>
      </c>
      <c r="H126" s="1216" t="s">
        <v>167</v>
      </c>
      <c r="I126" s="1215">
        <v>951.62</v>
      </c>
      <c r="J126" s="1215">
        <v>14469.19</v>
      </c>
      <c r="K126" s="1215">
        <v>0</v>
      </c>
      <c r="L126" s="1215">
        <v>3911.81</v>
      </c>
      <c r="M126" s="738">
        <f t="shared" si="6"/>
        <v>18381</v>
      </c>
      <c r="N126" s="1218">
        <v>306.81</v>
      </c>
      <c r="O126" s="738">
        <f t="shared" si="11"/>
        <v>18074.189999999999</v>
      </c>
      <c r="P126" s="1215">
        <v>4901.71</v>
      </c>
      <c r="Q126" s="1215">
        <v>1470.48</v>
      </c>
      <c r="R126" s="1219">
        <v>0</v>
      </c>
      <c r="S126" s="738">
        <f t="shared" si="13"/>
        <v>951.62</v>
      </c>
      <c r="T126" s="738">
        <f t="shared" si="8"/>
        <v>271.11284999999998</v>
      </c>
      <c r="U126" s="738">
        <f t="shared" si="9"/>
        <v>3678.9771500000002</v>
      </c>
      <c r="V126" s="738">
        <f t="shared" si="10"/>
        <v>5149.4571500000002</v>
      </c>
      <c r="W126" s="1214"/>
      <c r="X126" s="1213"/>
      <c r="Y126" s="1212"/>
      <c r="Z126" s="1213"/>
      <c r="AA126" s="1212"/>
      <c r="AB126" s="1213"/>
      <c r="AC126" s="1212"/>
      <c r="AD126" s="1212"/>
      <c r="AE126" s="1213"/>
      <c r="AF126" s="1212"/>
      <c r="AG126" s="1213"/>
      <c r="AH126" s="1212"/>
    </row>
    <row r="127" spans="1:34" ht="15" customHeight="1" x14ac:dyDescent="0.25">
      <c r="A127" s="1212" t="s">
        <v>1223</v>
      </c>
      <c r="B127" s="1212" t="s">
        <v>847</v>
      </c>
      <c r="C127" s="1213">
        <v>361</v>
      </c>
      <c r="D127" s="1214" t="s">
        <v>446</v>
      </c>
      <c r="E127" s="1212" t="s">
        <v>447</v>
      </c>
      <c r="F127" s="1215">
        <v>45011.25</v>
      </c>
      <c r="G127" s="1216" t="s">
        <v>167</v>
      </c>
      <c r="H127" s="1216" t="s">
        <v>167</v>
      </c>
      <c r="I127" s="1215">
        <v>951.62</v>
      </c>
      <c r="J127" s="1215">
        <v>20006.400000000001</v>
      </c>
      <c r="K127" s="1215">
        <v>0</v>
      </c>
      <c r="L127" s="1215">
        <v>4998.45</v>
      </c>
      <c r="M127" s="738">
        <f t="shared" si="6"/>
        <v>25004.850000000002</v>
      </c>
      <c r="N127" s="1218">
        <v>392.03</v>
      </c>
      <c r="O127" s="738">
        <f t="shared" si="11"/>
        <v>24612.820000000003</v>
      </c>
      <c r="P127" s="1215">
        <v>6413.37</v>
      </c>
      <c r="Q127" s="1215">
        <v>2000.38</v>
      </c>
      <c r="R127" s="1219">
        <v>0</v>
      </c>
      <c r="S127" s="738">
        <f t="shared" si="13"/>
        <v>951.62</v>
      </c>
      <c r="T127" s="738">
        <f t="shared" si="8"/>
        <v>369.19230000000005</v>
      </c>
      <c r="U127" s="738">
        <f t="shared" si="9"/>
        <v>5092.5577000000003</v>
      </c>
      <c r="V127" s="738">
        <f t="shared" si="10"/>
        <v>7092.9377000000004</v>
      </c>
      <c r="W127" s="1214"/>
      <c r="X127" s="1213"/>
      <c r="Y127" s="1212"/>
      <c r="Z127" s="1213"/>
      <c r="AA127" s="1212"/>
      <c r="AB127" s="1213"/>
      <c r="AC127" s="1212"/>
      <c r="AD127" s="1212"/>
      <c r="AE127" s="1213"/>
      <c r="AF127" s="1212"/>
      <c r="AG127" s="1213"/>
      <c r="AH127" s="1212"/>
    </row>
    <row r="128" spans="1:34" ht="15" customHeight="1" x14ac:dyDescent="0.25">
      <c r="A128" s="1229" t="s">
        <v>1223</v>
      </c>
      <c r="B128" s="1229" t="s">
        <v>847</v>
      </c>
      <c r="C128" s="1230">
        <v>396</v>
      </c>
      <c r="D128" s="1231" t="s">
        <v>475</v>
      </c>
      <c r="E128" s="1229" t="s">
        <v>524</v>
      </c>
      <c r="F128" s="1232">
        <v>12009.49</v>
      </c>
      <c r="G128" s="1233"/>
      <c r="H128" s="1233" t="s">
        <v>167</v>
      </c>
      <c r="I128" s="1232">
        <v>555.63</v>
      </c>
      <c r="J128" s="1232">
        <v>5328.91</v>
      </c>
      <c r="K128" s="1232">
        <v>0</v>
      </c>
      <c r="L128" s="1232">
        <v>1351.67</v>
      </c>
      <c r="M128" s="743">
        <f t="shared" si="6"/>
        <v>6680.58</v>
      </c>
      <c r="N128" s="1234">
        <v>243</v>
      </c>
      <c r="O128" s="743">
        <f>M128-N128-1002.88+258.3</f>
        <v>5693</v>
      </c>
      <c r="P128" s="1232">
        <v>2010.42</v>
      </c>
      <c r="Q128" s="1232">
        <v>534.44000000000005</v>
      </c>
      <c r="R128" s="1235">
        <v>189.25</v>
      </c>
      <c r="S128" s="743">
        <f>I128+R128</f>
        <v>744.88</v>
      </c>
      <c r="T128" s="743">
        <f t="shared" si="8"/>
        <v>85.394999999999996</v>
      </c>
      <c r="U128" s="743">
        <f t="shared" si="9"/>
        <v>1180.145</v>
      </c>
      <c r="V128" s="743">
        <f t="shared" si="10"/>
        <v>1714.585</v>
      </c>
      <c r="W128" s="1247">
        <v>1002.88</v>
      </c>
      <c r="X128" s="1213" t="s">
        <v>1371</v>
      </c>
      <c r="Y128" s="1212"/>
      <c r="Z128" s="1213"/>
      <c r="AA128" s="1212"/>
      <c r="AB128" s="1213"/>
      <c r="AC128" s="1212"/>
      <c r="AD128" s="1212"/>
      <c r="AE128" s="1213"/>
      <c r="AF128" s="1212"/>
      <c r="AG128" s="1213"/>
      <c r="AH128" s="1212"/>
    </row>
    <row r="129" spans="1:34" ht="15" customHeight="1" x14ac:dyDescent="0.25">
      <c r="A129" s="1212" t="s">
        <v>1223</v>
      </c>
      <c r="B129" s="1212" t="s">
        <v>847</v>
      </c>
      <c r="C129" s="1213">
        <v>415</v>
      </c>
      <c r="D129" s="1214" t="s">
        <v>633</v>
      </c>
      <c r="E129" s="1212" t="s">
        <v>634</v>
      </c>
      <c r="F129" s="1215">
        <v>2048.38</v>
      </c>
      <c r="G129" s="1216" t="s">
        <v>167</v>
      </c>
      <c r="H129" s="1216" t="s">
        <v>167</v>
      </c>
      <c r="I129" s="1215">
        <v>0</v>
      </c>
      <c r="J129" s="1215">
        <v>0</v>
      </c>
      <c r="K129" s="1215">
        <v>0</v>
      </c>
      <c r="L129" s="1215">
        <v>2048.38</v>
      </c>
      <c r="M129" s="738">
        <f t="shared" si="6"/>
        <v>2048.38</v>
      </c>
      <c r="N129" s="1218">
        <f>147.01+882.08+343.03</f>
        <v>1372.1200000000001</v>
      </c>
      <c r="O129" s="738">
        <f t="shared" si="11"/>
        <v>676.26</v>
      </c>
      <c r="P129" s="1215">
        <v>0</v>
      </c>
      <c r="Q129" s="1215">
        <v>0</v>
      </c>
      <c r="R129" s="1219">
        <v>94.67</v>
      </c>
      <c r="S129" s="738">
        <f>I129+R129</f>
        <v>94.67</v>
      </c>
      <c r="T129" s="738">
        <f t="shared" si="8"/>
        <v>10.1439</v>
      </c>
      <c r="U129" s="738">
        <f t="shared" si="9"/>
        <v>-104.8139</v>
      </c>
      <c r="V129" s="738">
        <f t="shared" si="10"/>
        <v>-104.8139</v>
      </c>
      <c r="W129" s="1214"/>
      <c r="X129" s="1213"/>
      <c r="Y129" s="1212"/>
      <c r="Z129" s="1213"/>
      <c r="AA129" s="1212"/>
      <c r="AB129" s="1213"/>
      <c r="AC129" s="1212"/>
      <c r="AD129" s="1212"/>
      <c r="AE129" s="1213"/>
      <c r="AF129" s="1212"/>
      <c r="AG129" s="1213"/>
      <c r="AH129" s="1212"/>
    </row>
    <row r="130" spans="1:34" ht="15" customHeight="1" x14ac:dyDescent="0.25">
      <c r="A130" s="1212" t="s">
        <v>1223</v>
      </c>
      <c r="B130" s="1212" t="s">
        <v>847</v>
      </c>
      <c r="C130" s="1213">
        <v>419</v>
      </c>
      <c r="D130" s="1214" t="s">
        <v>637</v>
      </c>
      <c r="E130" s="1212" t="s">
        <v>652</v>
      </c>
      <c r="F130" s="1215">
        <v>41534.199999999997</v>
      </c>
      <c r="G130" s="1216" t="s">
        <v>167</v>
      </c>
      <c r="H130" s="1216" t="s">
        <v>167</v>
      </c>
      <c r="I130" s="1215">
        <v>951.62</v>
      </c>
      <c r="J130" s="1215">
        <v>18488.400000000001</v>
      </c>
      <c r="K130" s="1215">
        <v>0</v>
      </c>
      <c r="L130" s="1215">
        <v>4557.3999999999996</v>
      </c>
      <c r="M130" s="738">
        <f t="shared" si="6"/>
        <v>23045.800000000003</v>
      </c>
      <c r="N130" s="1218">
        <v>0</v>
      </c>
      <c r="O130" s="738">
        <f t="shared" si="11"/>
        <v>23045.800000000003</v>
      </c>
      <c r="P130" s="1215">
        <v>5998.95</v>
      </c>
      <c r="Q130" s="1215">
        <v>1843.66</v>
      </c>
      <c r="R130" s="1219">
        <v>0</v>
      </c>
      <c r="S130" s="738">
        <f t="shared" ref="S130:S132" si="14">I130+R130</f>
        <v>951.62</v>
      </c>
      <c r="T130" s="738">
        <f t="shared" si="8"/>
        <v>345.68700000000001</v>
      </c>
      <c r="U130" s="738">
        <f t="shared" si="9"/>
        <v>4701.643</v>
      </c>
      <c r="V130" s="738">
        <f t="shared" si="10"/>
        <v>6545.3029999999999</v>
      </c>
      <c r="W130" s="1237"/>
      <c r="X130" s="1213"/>
      <c r="Y130" s="1212"/>
      <c r="Z130" s="1213"/>
      <c r="AA130" s="1212"/>
      <c r="AB130" s="1213"/>
      <c r="AC130" s="1212"/>
      <c r="AD130" s="1212"/>
      <c r="AE130" s="1213"/>
      <c r="AF130" s="1212"/>
      <c r="AG130" s="1213"/>
      <c r="AH130" s="1212"/>
    </row>
    <row r="131" spans="1:34" ht="15" customHeight="1" x14ac:dyDescent="0.25">
      <c r="A131" s="1212" t="s">
        <v>1223</v>
      </c>
      <c r="B131" s="1212" t="s">
        <v>847</v>
      </c>
      <c r="C131" s="1213">
        <v>421</v>
      </c>
      <c r="D131" s="1214" t="s">
        <v>639</v>
      </c>
      <c r="E131" s="1212" t="s">
        <v>655</v>
      </c>
      <c r="F131" s="1215">
        <v>2115.89</v>
      </c>
      <c r="G131" s="1216" t="s">
        <v>167</v>
      </c>
      <c r="H131" s="1216" t="s">
        <v>167</v>
      </c>
      <c r="I131" s="1215">
        <v>0</v>
      </c>
      <c r="J131" s="1215">
        <v>0</v>
      </c>
      <c r="K131" s="1215">
        <v>0</v>
      </c>
      <c r="L131" s="1215">
        <v>2115.89</v>
      </c>
      <c r="M131" s="738">
        <f t="shared" ref="M131:M194" si="15">J131+L131</f>
        <v>2115.89</v>
      </c>
      <c r="N131" s="1218">
        <f>73.51+588.05+220.52</f>
        <v>882.07999999999993</v>
      </c>
      <c r="O131" s="738">
        <f t="shared" si="11"/>
        <v>1233.81</v>
      </c>
      <c r="P131" s="1215">
        <v>0</v>
      </c>
      <c r="Q131" s="1215">
        <v>0</v>
      </c>
      <c r="R131" s="1219">
        <v>51.46</v>
      </c>
      <c r="S131" s="738">
        <f t="shared" si="14"/>
        <v>51.46</v>
      </c>
      <c r="T131" s="738">
        <f t="shared" ref="T131:T194" si="16">O131*1.5%</f>
        <v>18.507149999999999</v>
      </c>
      <c r="U131" s="738">
        <f t="shared" ref="U131:U194" si="17">P131-S131-T131</f>
        <v>-69.967150000000004</v>
      </c>
      <c r="V131" s="738">
        <f t="shared" ref="V131:V194" si="18">Q131+U131</f>
        <v>-69.967150000000004</v>
      </c>
      <c r="W131" s="1237"/>
      <c r="X131" s="1213"/>
      <c r="Y131" s="1212"/>
      <c r="Z131" s="1213"/>
      <c r="AA131" s="1212"/>
      <c r="AB131" s="1213"/>
      <c r="AC131" s="1212"/>
      <c r="AD131" s="1212"/>
      <c r="AE131" s="1213"/>
      <c r="AF131" s="1212"/>
      <c r="AG131" s="1213"/>
      <c r="AH131" s="1212"/>
    </row>
    <row r="132" spans="1:34" ht="15" customHeight="1" x14ac:dyDescent="0.25">
      <c r="A132" s="1212" t="s">
        <v>1223</v>
      </c>
      <c r="B132" s="1212" t="s">
        <v>847</v>
      </c>
      <c r="C132" s="1213">
        <v>425</v>
      </c>
      <c r="D132" s="1214" t="s">
        <v>672</v>
      </c>
      <c r="E132" s="1212" t="s">
        <v>673</v>
      </c>
      <c r="F132" s="1215">
        <v>2533.81</v>
      </c>
      <c r="G132" s="1216" t="s">
        <v>167</v>
      </c>
      <c r="H132" s="1216" t="s">
        <v>167</v>
      </c>
      <c r="I132" s="1215">
        <v>0</v>
      </c>
      <c r="J132" s="1215">
        <v>0</v>
      </c>
      <c r="K132" s="1215">
        <v>0</v>
      </c>
      <c r="L132" s="1215">
        <v>2533.81</v>
      </c>
      <c r="M132" s="738">
        <f t="shared" si="15"/>
        <v>2533.81</v>
      </c>
      <c r="N132" s="1218">
        <f>195.14+436.39+146.36+2.68</f>
        <v>780.56999999999994</v>
      </c>
      <c r="O132" s="738">
        <f t="shared" ref="O132:O195" si="19">M132-N132</f>
        <v>1753.24</v>
      </c>
      <c r="P132" s="1215">
        <v>0</v>
      </c>
      <c r="Q132" s="1215">
        <v>0</v>
      </c>
      <c r="R132" s="1219">
        <v>43.87</v>
      </c>
      <c r="S132" s="738">
        <f t="shared" si="14"/>
        <v>43.87</v>
      </c>
      <c r="T132" s="738">
        <f t="shared" si="16"/>
        <v>26.2986</v>
      </c>
      <c r="U132" s="738">
        <f t="shared" si="17"/>
        <v>-70.168599999999998</v>
      </c>
      <c r="V132" s="738">
        <f t="shared" si="18"/>
        <v>-70.168599999999998</v>
      </c>
      <c r="W132" s="1214"/>
      <c r="X132" s="1213"/>
      <c r="Y132" s="1212"/>
      <c r="Z132" s="1213"/>
      <c r="AA132" s="1212"/>
      <c r="AB132" s="1213"/>
      <c r="AC132" s="1212"/>
      <c r="AD132" s="1212"/>
      <c r="AE132" s="1213"/>
      <c r="AF132" s="1212"/>
      <c r="AG132" s="1213"/>
      <c r="AH132" s="1212"/>
    </row>
    <row r="133" spans="1:34" ht="15" customHeight="1" x14ac:dyDescent="0.25">
      <c r="A133" s="1240" t="s">
        <v>1223</v>
      </c>
      <c r="B133" s="1240" t="s">
        <v>847</v>
      </c>
      <c r="C133" s="1238">
        <v>427</v>
      </c>
      <c r="D133" s="1239" t="s">
        <v>674</v>
      </c>
      <c r="E133" s="1240" t="s">
        <v>675</v>
      </c>
      <c r="F133" s="1241">
        <v>3361.12</v>
      </c>
      <c r="G133" s="1242" t="s">
        <v>167</v>
      </c>
      <c r="H133" s="1242"/>
      <c r="I133" s="1241">
        <v>0</v>
      </c>
      <c r="J133" s="1241">
        <v>0</v>
      </c>
      <c r="K133" s="1241">
        <v>0</v>
      </c>
      <c r="L133" s="1241">
        <v>3361.12</v>
      </c>
      <c r="M133" s="1244">
        <f t="shared" si="15"/>
        <v>3361.12</v>
      </c>
      <c r="N133" s="1245">
        <f>534.71+188.07+29.49</f>
        <v>752.27</v>
      </c>
      <c r="O133" s="1244">
        <f t="shared" si="19"/>
        <v>2608.85</v>
      </c>
      <c r="P133" s="1241">
        <v>0</v>
      </c>
      <c r="Q133" s="1241">
        <v>0</v>
      </c>
      <c r="R133" s="1246">
        <v>101.68</v>
      </c>
      <c r="S133" s="1244">
        <f>I133+R133</f>
        <v>101.68</v>
      </c>
      <c r="T133" s="1244">
        <f t="shared" si="16"/>
        <v>39.132749999999994</v>
      </c>
      <c r="U133" s="1244">
        <f t="shared" si="17"/>
        <v>-140.81274999999999</v>
      </c>
      <c r="V133" s="1244">
        <f t="shared" si="18"/>
        <v>-140.81274999999999</v>
      </c>
      <c r="W133" s="1214"/>
      <c r="X133" s="1213"/>
      <c r="Y133" s="1212"/>
      <c r="Z133" s="1213"/>
      <c r="AA133" s="1212"/>
      <c r="AB133" s="1213"/>
      <c r="AC133" s="1212"/>
      <c r="AD133" s="1212"/>
      <c r="AE133" s="1213"/>
      <c r="AF133" s="1212"/>
      <c r="AG133" s="1213"/>
      <c r="AH133" s="1212"/>
    </row>
    <row r="134" spans="1:34" ht="15" customHeight="1" x14ac:dyDescent="0.25">
      <c r="A134" s="1212" t="s">
        <v>1223</v>
      </c>
      <c r="B134" s="1212" t="s">
        <v>847</v>
      </c>
      <c r="C134" s="1213">
        <v>429</v>
      </c>
      <c r="D134" s="1214" t="s">
        <v>676</v>
      </c>
      <c r="E134" s="1212" t="s">
        <v>677</v>
      </c>
      <c r="F134" s="1215">
        <v>3045.73</v>
      </c>
      <c r="G134" s="1216" t="s">
        <v>167</v>
      </c>
      <c r="H134" s="1216" t="s">
        <v>167</v>
      </c>
      <c r="I134" s="1215">
        <v>0</v>
      </c>
      <c r="J134" s="1215">
        <v>0</v>
      </c>
      <c r="K134" s="1215">
        <v>0</v>
      </c>
      <c r="L134" s="1215">
        <v>3045.73</v>
      </c>
      <c r="M134" s="346">
        <f t="shared" si="15"/>
        <v>3045.73</v>
      </c>
      <c r="N134" s="1236">
        <f>534.71+178.55+0.94</f>
        <v>714.2</v>
      </c>
      <c r="O134" s="346">
        <f t="shared" si="19"/>
        <v>2331.5299999999997</v>
      </c>
      <c r="P134" s="1215">
        <v>0</v>
      </c>
      <c r="Q134" s="1215">
        <v>0</v>
      </c>
      <c r="R134" s="1219">
        <v>101.84</v>
      </c>
      <c r="S134" s="346">
        <f t="shared" ref="S134:S137" si="20">I134+R134</f>
        <v>101.84</v>
      </c>
      <c r="T134" s="738">
        <f t="shared" si="16"/>
        <v>34.972949999999997</v>
      </c>
      <c r="U134" s="738">
        <f t="shared" si="17"/>
        <v>-136.81295</v>
      </c>
      <c r="V134" s="738">
        <f t="shared" si="18"/>
        <v>-136.81295</v>
      </c>
      <c r="W134" s="1214"/>
      <c r="X134" s="1213"/>
      <c r="Y134" s="1212"/>
      <c r="Z134" s="1213"/>
      <c r="AA134" s="1212"/>
      <c r="AB134" s="1213"/>
      <c r="AC134" s="1212"/>
      <c r="AD134" s="1212"/>
      <c r="AE134" s="1213"/>
      <c r="AF134" s="1212"/>
      <c r="AG134" s="1213"/>
      <c r="AH134" s="1212"/>
    </row>
    <row r="135" spans="1:34" ht="15" customHeight="1" x14ac:dyDescent="0.25">
      <c r="A135" s="1212" t="s">
        <v>1223</v>
      </c>
      <c r="B135" s="1212" t="s">
        <v>847</v>
      </c>
      <c r="C135" s="1213">
        <v>430</v>
      </c>
      <c r="D135" s="1214" t="s">
        <v>678</v>
      </c>
      <c r="E135" s="1212" t="s">
        <v>679</v>
      </c>
      <c r="F135" s="1215">
        <v>2545.58</v>
      </c>
      <c r="G135" s="1216" t="s">
        <v>167</v>
      </c>
      <c r="H135" s="1216" t="s">
        <v>167</v>
      </c>
      <c r="I135" s="1215">
        <v>0</v>
      </c>
      <c r="J135" s="1215">
        <v>0</v>
      </c>
      <c r="K135" s="1215">
        <v>0</v>
      </c>
      <c r="L135" s="1215">
        <v>2545.58</v>
      </c>
      <c r="M135" s="346">
        <f t="shared" si="15"/>
        <v>2545.58</v>
      </c>
      <c r="N135" s="1236">
        <f>436.39+145.46</f>
        <v>581.85</v>
      </c>
      <c r="O135" s="346">
        <f t="shared" si="19"/>
        <v>1963.73</v>
      </c>
      <c r="P135" s="1215">
        <v>0</v>
      </c>
      <c r="Q135" s="1215">
        <v>0</v>
      </c>
      <c r="R135" s="1219">
        <v>81.459999999999994</v>
      </c>
      <c r="S135" s="346">
        <f t="shared" si="20"/>
        <v>81.459999999999994</v>
      </c>
      <c r="T135" s="738">
        <f t="shared" si="16"/>
        <v>29.455949999999998</v>
      </c>
      <c r="U135" s="738">
        <f t="shared" si="17"/>
        <v>-110.91595</v>
      </c>
      <c r="V135" s="738">
        <f t="shared" si="18"/>
        <v>-110.91595</v>
      </c>
      <c r="W135" s="1214"/>
      <c r="X135" s="1213"/>
      <c r="Y135" s="1212"/>
      <c r="Z135" s="1213"/>
      <c r="AA135" s="1212"/>
      <c r="AB135" s="1213"/>
      <c r="AC135" s="1212"/>
      <c r="AD135" s="1212"/>
      <c r="AE135" s="1213"/>
      <c r="AF135" s="1212"/>
      <c r="AG135" s="1213"/>
      <c r="AH135" s="1212"/>
    </row>
    <row r="136" spans="1:34" ht="15" customHeight="1" x14ac:dyDescent="0.25">
      <c r="A136" s="1212" t="s">
        <v>1223</v>
      </c>
      <c r="B136" s="1212" t="s">
        <v>847</v>
      </c>
      <c r="C136" s="1213">
        <v>431</v>
      </c>
      <c r="D136" s="1214" t="s">
        <v>680</v>
      </c>
      <c r="E136" s="1212" t="s">
        <v>681</v>
      </c>
      <c r="F136" s="1215">
        <v>2804.93</v>
      </c>
      <c r="G136" s="1216" t="s">
        <v>167</v>
      </c>
      <c r="H136" s="1216" t="s">
        <v>167</v>
      </c>
      <c r="I136" s="1215">
        <v>0</v>
      </c>
      <c r="J136" s="1215">
        <v>0</v>
      </c>
      <c r="K136" s="1215">
        <v>0</v>
      </c>
      <c r="L136" s="1215">
        <v>2804.93</v>
      </c>
      <c r="M136" s="346">
        <f t="shared" si="15"/>
        <v>2804.93</v>
      </c>
      <c r="N136" s="1236">
        <f>193.95+436.39+146.28+2.47</f>
        <v>779.08999999999992</v>
      </c>
      <c r="O136" s="346">
        <f t="shared" si="19"/>
        <v>2025.84</v>
      </c>
      <c r="P136" s="1215">
        <v>0</v>
      </c>
      <c r="Q136" s="1215">
        <v>0</v>
      </c>
      <c r="R136" s="1219">
        <v>86.75</v>
      </c>
      <c r="S136" s="346">
        <f t="shared" si="20"/>
        <v>86.75</v>
      </c>
      <c r="T136" s="738">
        <f t="shared" si="16"/>
        <v>30.387599999999999</v>
      </c>
      <c r="U136" s="738">
        <f t="shared" si="17"/>
        <v>-117.13759999999999</v>
      </c>
      <c r="V136" s="738">
        <f t="shared" si="18"/>
        <v>-117.13759999999999</v>
      </c>
      <c r="W136" s="1214"/>
      <c r="X136" s="1213"/>
      <c r="Y136" s="1212"/>
      <c r="Z136" s="1213"/>
      <c r="AA136" s="1212"/>
      <c r="AB136" s="1213"/>
      <c r="AC136" s="1212"/>
      <c r="AD136" s="1212"/>
      <c r="AE136" s="1213"/>
      <c r="AF136" s="1212"/>
      <c r="AG136" s="1213"/>
      <c r="AH136" s="1212"/>
    </row>
    <row r="137" spans="1:34" ht="15" customHeight="1" x14ac:dyDescent="0.25">
      <c r="A137" s="1212" t="s">
        <v>1223</v>
      </c>
      <c r="B137" s="1212" t="s">
        <v>847</v>
      </c>
      <c r="C137" s="1213">
        <v>433</v>
      </c>
      <c r="D137" s="1214" t="s">
        <v>684</v>
      </c>
      <c r="E137" s="1212" t="s">
        <v>685</v>
      </c>
      <c r="F137" s="1215">
        <v>3252.14</v>
      </c>
      <c r="G137" s="1216" t="s">
        <v>167</v>
      </c>
      <c r="H137" s="1216" t="s">
        <v>167</v>
      </c>
      <c r="I137" s="1215">
        <v>0</v>
      </c>
      <c r="J137" s="1215">
        <v>0</v>
      </c>
      <c r="K137" s="1215">
        <v>0</v>
      </c>
      <c r="L137" s="1215">
        <v>3252.14</v>
      </c>
      <c r="M137" s="346">
        <f t="shared" si="15"/>
        <v>3252.14</v>
      </c>
      <c r="N137" s="1236">
        <f>534.71+178.4+0.48</f>
        <v>713.59</v>
      </c>
      <c r="O137" s="346">
        <f t="shared" si="19"/>
        <v>2538.5499999999997</v>
      </c>
      <c r="P137" s="1215">
        <v>0</v>
      </c>
      <c r="Q137" s="1215">
        <v>0</v>
      </c>
      <c r="R137" s="1219">
        <v>49.98</v>
      </c>
      <c r="S137" s="346">
        <f t="shared" si="20"/>
        <v>49.98</v>
      </c>
      <c r="T137" s="738">
        <f t="shared" si="16"/>
        <v>38.078249999999997</v>
      </c>
      <c r="U137" s="738">
        <f t="shared" si="17"/>
        <v>-88.058249999999987</v>
      </c>
      <c r="V137" s="738">
        <f t="shared" si="18"/>
        <v>-88.058249999999987</v>
      </c>
      <c r="W137" s="1214"/>
      <c r="X137" s="1213"/>
      <c r="Y137" s="1212"/>
      <c r="Z137" s="1213"/>
      <c r="AA137" s="1212"/>
      <c r="AB137" s="1213"/>
      <c r="AC137" s="1212"/>
      <c r="AD137" s="1212"/>
      <c r="AE137" s="1213"/>
      <c r="AF137" s="1212"/>
      <c r="AG137" s="1213"/>
      <c r="AH137" s="1212"/>
    </row>
    <row r="138" spans="1:34" ht="15" customHeight="1" x14ac:dyDescent="0.25">
      <c r="A138" s="1212" t="s">
        <v>1223</v>
      </c>
      <c r="B138" s="1212" t="s">
        <v>847</v>
      </c>
      <c r="C138" s="1238">
        <v>434</v>
      </c>
      <c r="D138" s="1239" t="s">
        <v>696</v>
      </c>
      <c r="E138" s="1240" t="s">
        <v>706</v>
      </c>
      <c r="F138" s="1241">
        <v>10693.73</v>
      </c>
      <c r="G138" s="1242"/>
      <c r="H138" s="1242"/>
      <c r="I138" s="1241">
        <v>821.08</v>
      </c>
      <c r="J138" s="1241">
        <v>3044.21</v>
      </c>
      <c r="K138" s="1241">
        <f>3816.93+1463.67-2544.62</f>
        <v>2735.9800000000005</v>
      </c>
      <c r="L138" s="1241">
        <v>1604.78</v>
      </c>
      <c r="M138" s="1244">
        <f t="shared" si="15"/>
        <v>4648.99</v>
      </c>
      <c r="N138" s="1245">
        <f>0+254.97+84.99</f>
        <v>339.96</v>
      </c>
      <c r="O138" s="1244">
        <f t="shared" si="19"/>
        <v>4309.03</v>
      </c>
      <c r="P138" s="1241">
        <v>3165.98</v>
      </c>
      <c r="Q138" s="1241">
        <v>0</v>
      </c>
      <c r="R138" s="1246">
        <v>166.85</v>
      </c>
      <c r="S138" s="1244">
        <f>I138+R138</f>
        <v>987.93000000000006</v>
      </c>
      <c r="T138" s="1244">
        <f t="shared" si="16"/>
        <v>64.635449999999992</v>
      </c>
      <c r="U138" s="1244">
        <f t="shared" si="17"/>
        <v>2113.4145500000004</v>
      </c>
      <c r="V138" s="1244">
        <f t="shared" si="18"/>
        <v>2113.4145500000004</v>
      </c>
      <c r="W138" s="1214">
        <f>4648.99+5544.51</f>
        <v>10193.5</v>
      </c>
      <c r="X138" s="1213"/>
      <c r="Y138" s="1212"/>
      <c r="Z138" s="1213"/>
      <c r="AA138" s="1212"/>
      <c r="AB138" s="1213"/>
      <c r="AC138" s="1212"/>
      <c r="AD138" s="1212"/>
      <c r="AE138" s="1213"/>
      <c r="AF138" s="1212"/>
      <c r="AG138" s="1213"/>
      <c r="AH138" s="1212"/>
    </row>
    <row r="139" spans="1:34" ht="15" customHeight="1" x14ac:dyDescent="0.25">
      <c r="A139" s="1212" t="s">
        <v>1223</v>
      </c>
      <c r="B139" s="1212" t="s">
        <v>847</v>
      </c>
      <c r="C139" s="1238">
        <v>435</v>
      </c>
      <c r="D139" s="1239" t="s">
        <v>697</v>
      </c>
      <c r="E139" s="1240" t="s">
        <v>707</v>
      </c>
      <c r="F139" s="1241">
        <v>12401.36</v>
      </c>
      <c r="G139" s="1242"/>
      <c r="H139" s="1242"/>
      <c r="I139" s="1241">
        <v>1168.42</v>
      </c>
      <c r="J139" s="1241">
        <v>2866.44</v>
      </c>
      <c r="K139" s="1241">
        <v>0</v>
      </c>
      <c r="L139" s="1241">
        <v>2819.85</v>
      </c>
      <c r="M139" s="1244">
        <f t="shared" si="15"/>
        <v>5686.29</v>
      </c>
      <c r="N139" s="1245">
        <v>0</v>
      </c>
      <c r="O139" s="1244">
        <f t="shared" si="19"/>
        <v>5686.29</v>
      </c>
      <c r="P139" s="1241">
        <v>4419.22</v>
      </c>
      <c r="Q139" s="1241">
        <v>0</v>
      </c>
      <c r="R139" s="1246">
        <v>0</v>
      </c>
      <c r="S139" s="1244">
        <f>I139+R139</f>
        <v>1168.42</v>
      </c>
      <c r="T139" s="1244">
        <f t="shared" si="16"/>
        <v>85.294349999999994</v>
      </c>
      <c r="U139" s="1244">
        <f t="shared" si="17"/>
        <v>3165.5056500000001</v>
      </c>
      <c r="V139" s="1244">
        <f t="shared" si="18"/>
        <v>3165.5056500000001</v>
      </c>
      <c r="W139" s="1214"/>
      <c r="X139" s="1213"/>
      <c r="Y139" s="1212"/>
      <c r="Z139" s="1213"/>
      <c r="AA139" s="1212"/>
      <c r="AB139" s="1213"/>
      <c r="AC139" s="1212"/>
      <c r="AD139" s="1212"/>
      <c r="AE139" s="1213"/>
      <c r="AF139" s="1212"/>
      <c r="AG139" s="1213"/>
      <c r="AH139" s="1212"/>
    </row>
    <row r="140" spans="1:34" ht="15" customHeight="1" x14ac:dyDescent="0.25">
      <c r="A140" s="1212" t="s">
        <v>1223</v>
      </c>
      <c r="B140" s="1212" t="s">
        <v>847</v>
      </c>
      <c r="C140" s="1213">
        <v>438</v>
      </c>
      <c r="D140" s="1214" t="s">
        <v>708</v>
      </c>
      <c r="E140" s="1212" t="s">
        <v>729</v>
      </c>
      <c r="F140" s="1215">
        <v>25177.91</v>
      </c>
      <c r="G140" s="1216" t="s">
        <v>167</v>
      </c>
      <c r="H140" s="1216" t="s">
        <v>167</v>
      </c>
      <c r="I140" s="1215">
        <v>951.62</v>
      </c>
      <c r="J140" s="1215">
        <v>11207.62</v>
      </c>
      <c r="K140" s="1215">
        <v>0</v>
      </c>
      <c r="L140" s="1215">
        <v>2762.67</v>
      </c>
      <c r="M140" s="738">
        <f t="shared" si="15"/>
        <v>13970.29</v>
      </c>
      <c r="N140" s="1218">
        <v>0</v>
      </c>
      <c r="O140" s="738">
        <f t="shared" si="19"/>
        <v>13970.29</v>
      </c>
      <c r="P140" s="1215">
        <v>4011.3</v>
      </c>
      <c r="Q140" s="1215">
        <v>1117.6199999999999</v>
      </c>
      <c r="R140" s="1219">
        <v>0</v>
      </c>
      <c r="S140" s="738">
        <f>I140+R140</f>
        <v>951.62</v>
      </c>
      <c r="T140" s="738">
        <f t="shared" si="16"/>
        <v>209.55435</v>
      </c>
      <c r="U140" s="738">
        <f t="shared" si="17"/>
        <v>2850.1256500000004</v>
      </c>
      <c r="V140" s="738">
        <f t="shared" si="18"/>
        <v>3967.7456500000003</v>
      </c>
      <c r="W140" s="1214"/>
      <c r="X140" s="1213"/>
      <c r="Y140" s="1212"/>
      <c r="Z140" s="1213"/>
      <c r="AA140" s="1212"/>
      <c r="AB140" s="1213"/>
      <c r="AC140" s="1212"/>
      <c r="AD140" s="1212"/>
      <c r="AE140" s="1213"/>
      <c r="AF140" s="1212"/>
      <c r="AG140" s="1213"/>
      <c r="AH140" s="1212"/>
    </row>
    <row r="141" spans="1:34" ht="15" customHeight="1" x14ac:dyDescent="0.25">
      <c r="A141" s="1212" t="s">
        <v>1223</v>
      </c>
      <c r="B141" s="1212" t="s">
        <v>847</v>
      </c>
      <c r="C141" s="1213">
        <v>443</v>
      </c>
      <c r="D141" s="1214" t="s">
        <v>711</v>
      </c>
      <c r="E141" s="1212" t="s">
        <v>732</v>
      </c>
      <c r="F141" s="1215">
        <v>8955.39</v>
      </c>
      <c r="G141" s="1216" t="s">
        <v>167</v>
      </c>
      <c r="H141" s="1216" t="s">
        <v>167</v>
      </c>
      <c r="I141" s="1215">
        <v>376.62</v>
      </c>
      <c r="J141" s="1215">
        <v>4026.87</v>
      </c>
      <c r="K141" s="1215">
        <v>0</v>
      </c>
      <c r="L141" s="1215">
        <v>901.65</v>
      </c>
      <c r="M141" s="738">
        <f t="shared" si="15"/>
        <v>4928.5199999999995</v>
      </c>
      <c r="N141" s="1218">
        <v>0</v>
      </c>
      <c r="O141" s="738">
        <f t="shared" si="19"/>
        <v>4928.5199999999995</v>
      </c>
      <c r="P141" s="1215">
        <v>1475.96</v>
      </c>
      <c r="Q141" s="1215">
        <v>394.28</v>
      </c>
      <c r="R141" s="1219">
        <v>112.45</v>
      </c>
      <c r="S141" s="738">
        <f>I141+R141</f>
        <v>489.07</v>
      </c>
      <c r="T141" s="738">
        <f t="shared" si="16"/>
        <v>73.927799999999991</v>
      </c>
      <c r="U141" s="738">
        <f t="shared" si="17"/>
        <v>912.96220000000017</v>
      </c>
      <c r="V141" s="738">
        <f t="shared" si="18"/>
        <v>1307.2422000000001</v>
      </c>
      <c r="W141" s="1214"/>
      <c r="X141" s="1213"/>
      <c r="Y141" s="1212"/>
      <c r="Z141" s="1213"/>
      <c r="AA141" s="1212"/>
      <c r="AB141" s="1213"/>
      <c r="AC141" s="1212"/>
      <c r="AD141" s="1212"/>
      <c r="AE141" s="1213"/>
      <c r="AF141" s="1212"/>
      <c r="AG141" s="1213"/>
      <c r="AH141" s="1212"/>
    </row>
    <row r="142" spans="1:34" ht="15" customHeight="1" x14ac:dyDescent="0.25">
      <c r="A142" s="1212" t="s">
        <v>1223</v>
      </c>
      <c r="B142" s="1212" t="s">
        <v>847</v>
      </c>
      <c r="C142" s="1213">
        <v>444</v>
      </c>
      <c r="D142" s="1214" t="s">
        <v>712</v>
      </c>
      <c r="E142" s="1212" t="s">
        <v>733</v>
      </c>
      <c r="F142" s="1215">
        <v>8102.13</v>
      </c>
      <c r="G142" s="1216" t="s">
        <v>167</v>
      </c>
      <c r="H142" s="1216" t="s">
        <v>167</v>
      </c>
      <c r="I142" s="1215">
        <v>327.20999999999998</v>
      </c>
      <c r="J142" s="1215">
        <v>3615.08</v>
      </c>
      <c r="K142" s="1215">
        <v>0</v>
      </c>
      <c r="L142" s="1215">
        <v>871.97</v>
      </c>
      <c r="M142" s="738">
        <f t="shared" si="15"/>
        <v>4487.05</v>
      </c>
      <c r="N142" s="1218">
        <v>0</v>
      </c>
      <c r="O142" s="738">
        <f t="shared" si="19"/>
        <v>4487.05</v>
      </c>
      <c r="P142" s="1215">
        <v>1314.13</v>
      </c>
      <c r="Q142" s="1215">
        <v>358.96</v>
      </c>
      <c r="R142" s="1219">
        <v>104.65</v>
      </c>
      <c r="S142" s="738">
        <f>R142+I142</f>
        <v>431.86</v>
      </c>
      <c r="T142" s="738">
        <f t="shared" si="16"/>
        <v>67.305750000000003</v>
      </c>
      <c r="U142" s="738">
        <f t="shared" si="17"/>
        <v>814.96425000000011</v>
      </c>
      <c r="V142" s="738">
        <f t="shared" si="18"/>
        <v>1173.92425</v>
      </c>
      <c r="W142" s="1214"/>
      <c r="X142" s="1213"/>
      <c r="Y142" s="1212"/>
      <c r="Z142" s="1213"/>
      <c r="AA142" s="1212"/>
      <c r="AB142" s="1213"/>
      <c r="AC142" s="1212"/>
      <c r="AD142" s="1212"/>
      <c r="AE142" s="1213"/>
      <c r="AF142" s="1212"/>
      <c r="AG142" s="1213"/>
      <c r="AH142" s="1212"/>
    </row>
    <row r="143" spans="1:34" ht="15" customHeight="1" x14ac:dyDescent="0.25">
      <c r="A143" s="1212" t="s">
        <v>1223</v>
      </c>
      <c r="B143" s="1212" t="s">
        <v>847</v>
      </c>
      <c r="C143" s="1213">
        <v>445</v>
      </c>
      <c r="D143" s="1214" t="s">
        <v>713</v>
      </c>
      <c r="E143" s="1212" t="s">
        <v>734</v>
      </c>
      <c r="F143" s="1215">
        <v>25179.68</v>
      </c>
      <c r="G143" s="1216" t="s">
        <v>167</v>
      </c>
      <c r="H143" s="1216" t="s">
        <v>167</v>
      </c>
      <c r="I143" s="1215">
        <v>951.62</v>
      </c>
      <c r="J143" s="1215">
        <v>11207.62</v>
      </c>
      <c r="K143" s="1215">
        <v>0</v>
      </c>
      <c r="L143" s="1215">
        <v>2764.44</v>
      </c>
      <c r="M143" s="738">
        <f t="shared" si="15"/>
        <v>13972.060000000001</v>
      </c>
      <c r="N143" s="1218">
        <v>0</v>
      </c>
      <c r="O143" s="738">
        <f t="shared" si="19"/>
        <v>13972.060000000001</v>
      </c>
      <c r="P143" s="1215">
        <v>4011.3</v>
      </c>
      <c r="Q143" s="1215">
        <v>1117.76</v>
      </c>
      <c r="R143" s="1219">
        <v>0</v>
      </c>
      <c r="S143" s="738">
        <f>I143+R143</f>
        <v>951.62</v>
      </c>
      <c r="T143" s="738">
        <f t="shared" si="16"/>
        <v>209.58090000000001</v>
      </c>
      <c r="U143" s="738">
        <f t="shared" si="17"/>
        <v>2850.0991000000004</v>
      </c>
      <c r="V143" s="738">
        <f t="shared" si="18"/>
        <v>3967.8591000000006</v>
      </c>
      <c r="W143" s="1214"/>
      <c r="X143" s="1213"/>
      <c r="Y143" s="1212"/>
      <c r="Z143" s="1213"/>
      <c r="AA143" s="1212"/>
      <c r="AB143" s="1213"/>
      <c r="AC143" s="1212"/>
      <c r="AD143" s="1212"/>
      <c r="AE143" s="1213"/>
      <c r="AF143" s="1212"/>
      <c r="AG143" s="1213"/>
      <c r="AH143" s="1212"/>
    </row>
    <row r="144" spans="1:34" ht="15" customHeight="1" x14ac:dyDescent="0.25">
      <c r="A144" s="1212" t="s">
        <v>1223</v>
      </c>
      <c r="B144" s="1212" t="s">
        <v>847</v>
      </c>
      <c r="C144" s="1213">
        <v>446</v>
      </c>
      <c r="D144" s="1214" t="s">
        <v>714</v>
      </c>
      <c r="E144" s="1212" t="s">
        <v>735</v>
      </c>
      <c r="F144" s="1215">
        <v>2530.44</v>
      </c>
      <c r="G144" s="1216" t="s">
        <v>167</v>
      </c>
      <c r="H144" s="1216" t="s">
        <v>167</v>
      </c>
      <c r="I144" s="1215">
        <v>0</v>
      </c>
      <c r="J144" s="1215">
        <v>0</v>
      </c>
      <c r="K144" s="1215">
        <v>0</v>
      </c>
      <c r="L144" s="1215">
        <v>2530.44</v>
      </c>
      <c r="M144" s="738">
        <f t="shared" si="15"/>
        <v>2530.44</v>
      </c>
      <c r="N144" s="1218">
        <f>311.92+178.24+191.06+83.04</f>
        <v>764.26</v>
      </c>
      <c r="O144" s="738">
        <f t="shared" si="19"/>
        <v>1766.18</v>
      </c>
      <c r="P144" s="1215">
        <v>0</v>
      </c>
      <c r="Q144" s="1215">
        <v>202.43</v>
      </c>
      <c r="R144" s="1219">
        <v>46.86</v>
      </c>
      <c r="S144" s="738">
        <f t="shared" ref="S144:S195" si="21">I144+R144</f>
        <v>46.86</v>
      </c>
      <c r="T144" s="738">
        <f t="shared" si="16"/>
        <v>26.492699999999999</v>
      </c>
      <c r="U144" s="738">
        <f t="shared" si="17"/>
        <v>-73.352699999999999</v>
      </c>
      <c r="V144" s="738">
        <f t="shared" si="18"/>
        <v>129.07730000000001</v>
      </c>
      <c r="W144" s="1214"/>
      <c r="X144" s="1213"/>
      <c r="Y144" s="1212"/>
      <c r="Z144" s="1213"/>
      <c r="AA144" s="1212"/>
      <c r="AB144" s="1213"/>
      <c r="AC144" s="1212"/>
      <c r="AD144" s="1212"/>
      <c r="AE144" s="1213"/>
      <c r="AF144" s="1212"/>
      <c r="AG144" s="1213"/>
      <c r="AH144" s="1212"/>
    </row>
    <row r="145" spans="1:34" ht="15" customHeight="1" x14ac:dyDescent="0.25">
      <c r="A145" s="1212" t="s">
        <v>1223</v>
      </c>
      <c r="B145" s="1212" t="s">
        <v>847</v>
      </c>
      <c r="C145" s="1213">
        <v>447</v>
      </c>
      <c r="D145" s="1214" t="s">
        <v>715</v>
      </c>
      <c r="E145" s="1212" t="s">
        <v>736</v>
      </c>
      <c r="F145" s="1215">
        <v>25366.63</v>
      </c>
      <c r="G145" s="1216" t="s">
        <v>167</v>
      </c>
      <c r="H145" s="1216" t="s">
        <v>167</v>
      </c>
      <c r="I145" s="1215">
        <v>951.62</v>
      </c>
      <c r="J145" s="1215">
        <v>11207.62</v>
      </c>
      <c r="K145" s="1215">
        <v>0</v>
      </c>
      <c r="L145" s="1215">
        <v>2951.39</v>
      </c>
      <c r="M145" s="738">
        <f t="shared" si="15"/>
        <v>14159.01</v>
      </c>
      <c r="N145" s="1218">
        <v>244.64</v>
      </c>
      <c r="O145" s="738">
        <f t="shared" si="19"/>
        <v>13914.37</v>
      </c>
      <c r="P145" s="1215">
        <v>4011.3</v>
      </c>
      <c r="Q145" s="1215">
        <v>1132.72</v>
      </c>
      <c r="R145" s="1219">
        <v>0</v>
      </c>
      <c r="S145" s="738">
        <f t="shared" si="21"/>
        <v>951.62</v>
      </c>
      <c r="T145" s="738">
        <f t="shared" si="16"/>
        <v>208.71555000000001</v>
      </c>
      <c r="U145" s="738">
        <f t="shared" si="17"/>
        <v>2850.9644500000004</v>
      </c>
      <c r="V145" s="738">
        <f t="shared" si="18"/>
        <v>3983.6844500000007</v>
      </c>
      <c r="W145" s="1214"/>
      <c r="X145" s="1213"/>
      <c r="Y145" s="1212"/>
      <c r="Z145" s="1213"/>
      <c r="AA145" s="1212"/>
      <c r="AB145" s="1213"/>
      <c r="AC145" s="1212"/>
      <c r="AD145" s="1212"/>
      <c r="AE145" s="1213"/>
      <c r="AF145" s="1212"/>
      <c r="AG145" s="1213"/>
      <c r="AH145" s="1212"/>
    </row>
    <row r="146" spans="1:34" ht="15" customHeight="1" x14ac:dyDescent="0.25">
      <c r="A146" s="1212" t="s">
        <v>1223</v>
      </c>
      <c r="B146" s="1212" t="s">
        <v>847</v>
      </c>
      <c r="C146" s="1213">
        <v>448</v>
      </c>
      <c r="D146" s="1214" t="s">
        <v>716</v>
      </c>
      <c r="E146" s="1212" t="s">
        <v>737</v>
      </c>
      <c r="F146" s="1215">
        <v>37059.519999999997</v>
      </c>
      <c r="G146" s="1216" t="s">
        <v>167</v>
      </c>
      <c r="H146" s="1216"/>
      <c r="I146" s="1215">
        <v>951.62</v>
      </c>
      <c r="J146" s="1215">
        <v>16639.650000000001</v>
      </c>
      <c r="K146" s="1215">
        <v>0</v>
      </c>
      <c r="L146" s="1215">
        <v>3780.22</v>
      </c>
      <c r="M146" s="346">
        <f t="shared" si="15"/>
        <v>20419.870000000003</v>
      </c>
      <c r="N146" s="1236">
        <v>0</v>
      </c>
      <c r="O146" s="346">
        <f t="shared" si="19"/>
        <v>20419.870000000003</v>
      </c>
      <c r="P146" s="1215">
        <v>5494.24</v>
      </c>
      <c r="Q146" s="1215">
        <v>1633.58</v>
      </c>
      <c r="R146" s="1219">
        <v>0</v>
      </c>
      <c r="S146" s="346">
        <f t="shared" si="21"/>
        <v>951.62</v>
      </c>
      <c r="T146" s="738">
        <f t="shared" si="16"/>
        <v>306.29805000000005</v>
      </c>
      <c r="U146" s="738">
        <f t="shared" si="17"/>
        <v>4236.3219499999996</v>
      </c>
      <c r="V146" s="738">
        <f t="shared" si="18"/>
        <v>5869.9019499999995</v>
      </c>
      <c r="W146" s="1214"/>
      <c r="X146" s="1213"/>
      <c r="Y146" s="1212"/>
      <c r="Z146" s="1213"/>
      <c r="AA146" s="1212"/>
      <c r="AB146" s="1213"/>
      <c r="AC146" s="1212"/>
      <c r="AD146" s="1212"/>
      <c r="AE146" s="1213"/>
      <c r="AF146" s="1212"/>
      <c r="AG146" s="1213"/>
      <c r="AH146" s="1212"/>
    </row>
    <row r="147" spans="1:34" ht="15" customHeight="1" x14ac:dyDescent="0.25">
      <c r="A147" s="1212" t="s">
        <v>1223</v>
      </c>
      <c r="B147" s="1212" t="s">
        <v>847</v>
      </c>
      <c r="C147" s="1213">
        <v>450</v>
      </c>
      <c r="D147" s="1214" t="s">
        <v>717</v>
      </c>
      <c r="E147" s="1212" t="s">
        <v>738</v>
      </c>
      <c r="F147" s="1215">
        <v>25154.14</v>
      </c>
      <c r="G147" s="1216" t="s">
        <v>167</v>
      </c>
      <c r="H147" s="1216" t="s">
        <v>167</v>
      </c>
      <c r="I147" s="1215">
        <v>951.62</v>
      </c>
      <c r="J147" s="1215">
        <v>11207.62</v>
      </c>
      <c r="K147" s="1215">
        <v>0</v>
      </c>
      <c r="L147" s="1215">
        <v>2738.9</v>
      </c>
      <c r="M147" s="738">
        <f t="shared" si="15"/>
        <v>13946.52</v>
      </c>
      <c r="N147" s="1218">
        <v>0</v>
      </c>
      <c r="O147" s="738">
        <f t="shared" si="19"/>
        <v>13946.52</v>
      </c>
      <c r="P147" s="1215">
        <v>4011.3</v>
      </c>
      <c r="Q147" s="1215">
        <v>1115.72</v>
      </c>
      <c r="R147" s="1219">
        <v>0</v>
      </c>
      <c r="S147" s="738">
        <f t="shared" si="21"/>
        <v>951.62</v>
      </c>
      <c r="T147" s="738">
        <f t="shared" si="16"/>
        <v>209.1978</v>
      </c>
      <c r="U147" s="738">
        <f t="shared" si="17"/>
        <v>2850.4822000000004</v>
      </c>
      <c r="V147" s="738">
        <f t="shared" si="18"/>
        <v>3966.2022000000006</v>
      </c>
      <c r="W147" s="1214"/>
      <c r="X147" s="1213"/>
      <c r="Y147" s="1212"/>
      <c r="Z147" s="1213"/>
      <c r="AA147" s="1212"/>
      <c r="AB147" s="1213"/>
      <c r="AC147" s="1212"/>
      <c r="AD147" s="1212"/>
      <c r="AE147" s="1213"/>
      <c r="AF147" s="1212"/>
      <c r="AG147" s="1213"/>
      <c r="AH147" s="1212"/>
    </row>
    <row r="148" spans="1:34" ht="15" customHeight="1" x14ac:dyDescent="0.25">
      <c r="A148" s="1212" t="s">
        <v>1223</v>
      </c>
      <c r="B148" s="1212" t="s">
        <v>847</v>
      </c>
      <c r="C148" s="1213">
        <v>451</v>
      </c>
      <c r="D148" s="1214" t="s">
        <v>718</v>
      </c>
      <c r="E148" s="1212" t="s">
        <v>739</v>
      </c>
      <c r="F148" s="1215">
        <v>34553.269999999997</v>
      </c>
      <c r="G148" s="1216" t="s">
        <v>167</v>
      </c>
      <c r="H148" s="1216" t="s">
        <v>167</v>
      </c>
      <c r="I148" s="1215">
        <v>951.62</v>
      </c>
      <c r="J148" s="1215">
        <v>15761.62</v>
      </c>
      <c r="K148" s="1215">
        <v>0</v>
      </c>
      <c r="L148" s="1215">
        <v>3030.03</v>
      </c>
      <c r="M148" s="738">
        <f t="shared" si="15"/>
        <v>18791.650000000001</v>
      </c>
      <c r="N148" s="1218">
        <v>237.65</v>
      </c>
      <c r="O148" s="738">
        <f t="shared" si="19"/>
        <v>18554</v>
      </c>
      <c r="P148" s="1215">
        <v>5254.54</v>
      </c>
      <c r="Q148" s="1215">
        <v>1503.33</v>
      </c>
      <c r="R148" s="1219">
        <v>0</v>
      </c>
      <c r="S148" s="738">
        <f t="shared" si="21"/>
        <v>951.62</v>
      </c>
      <c r="T148" s="738">
        <f t="shared" si="16"/>
        <v>278.31</v>
      </c>
      <c r="U148" s="738">
        <f t="shared" si="17"/>
        <v>4024.61</v>
      </c>
      <c r="V148" s="738">
        <f t="shared" si="18"/>
        <v>5527.9400000000005</v>
      </c>
      <c r="W148" s="1214"/>
      <c r="X148" s="1213"/>
      <c r="Y148" s="1212"/>
      <c r="Z148" s="1213"/>
      <c r="AA148" s="1212"/>
      <c r="AB148" s="1213"/>
      <c r="AC148" s="1212"/>
      <c r="AD148" s="1212"/>
      <c r="AE148" s="1213"/>
      <c r="AF148" s="1212"/>
      <c r="AG148" s="1213"/>
      <c r="AH148" s="1212"/>
    </row>
    <row r="149" spans="1:34" ht="15" customHeight="1" x14ac:dyDescent="0.25">
      <c r="A149" s="1212" t="s">
        <v>1223</v>
      </c>
      <c r="B149" s="1212" t="s">
        <v>847</v>
      </c>
      <c r="C149" s="1213">
        <v>452</v>
      </c>
      <c r="D149" s="1214" t="s">
        <v>719</v>
      </c>
      <c r="E149" s="1212" t="s">
        <v>740</v>
      </c>
      <c r="F149" s="1215">
        <v>30069.95</v>
      </c>
      <c r="G149" s="1216" t="s">
        <v>167</v>
      </c>
      <c r="H149" s="1216" t="s">
        <v>167</v>
      </c>
      <c r="I149" s="1215">
        <v>951.62</v>
      </c>
      <c r="J149" s="1215">
        <v>13698.2</v>
      </c>
      <c r="K149" s="1215">
        <v>0</v>
      </c>
      <c r="L149" s="1215">
        <v>2673.55</v>
      </c>
      <c r="M149" s="738">
        <f t="shared" si="15"/>
        <v>16371.75</v>
      </c>
      <c r="N149" s="1218">
        <v>0</v>
      </c>
      <c r="O149" s="738">
        <f t="shared" si="19"/>
        <v>16371.75</v>
      </c>
      <c r="P149" s="1215">
        <v>4691.2299999999996</v>
      </c>
      <c r="Q149" s="1215">
        <v>1309.74</v>
      </c>
      <c r="R149" s="1219">
        <v>0</v>
      </c>
      <c r="S149" s="738">
        <f t="shared" si="21"/>
        <v>951.62</v>
      </c>
      <c r="T149" s="738">
        <f t="shared" si="16"/>
        <v>245.57624999999999</v>
      </c>
      <c r="U149" s="738">
        <f t="shared" si="17"/>
        <v>3494.0337499999996</v>
      </c>
      <c r="V149" s="738">
        <f t="shared" si="18"/>
        <v>4803.7737499999994</v>
      </c>
      <c r="W149" s="1214"/>
      <c r="X149" s="1213"/>
      <c r="Y149" s="1212"/>
      <c r="Z149" s="1213"/>
      <c r="AA149" s="1212"/>
      <c r="AB149" s="1213"/>
      <c r="AC149" s="1212"/>
      <c r="AD149" s="1212"/>
      <c r="AE149" s="1213"/>
      <c r="AF149" s="1212"/>
      <c r="AG149" s="1213"/>
      <c r="AH149" s="1212"/>
    </row>
    <row r="150" spans="1:34" ht="15" customHeight="1" x14ac:dyDescent="0.25">
      <c r="A150" s="1212" t="s">
        <v>1223</v>
      </c>
      <c r="B150" s="1212" t="s">
        <v>847</v>
      </c>
      <c r="C150" s="1213">
        <v>453</v>
      </c>
      <c r="D150" s="1214" t="s">
        <v>720</v>
      </c>
      <c r="E150" s="1212" t="s">
        <v>741</v>
      </c>
      <c r="F150" s="1215">
        <v>1610.08</v>
      </c>
      <c r="G150" s="1216" t="s">
        <v>167</v>
      </c>
      <c r="H150" s="1216" t="s">
        <v>167</v>
      </c>
      <c r="I150" s="1215">
        <v>0</v>
      </c>
      <c r="J150" s="1215">
        <v>0</v>
      </c>
      <c r="K150" s="1215">
        <v>0</v>
      </c>
      <c r="L150" s="1215">
        <v>1610.08</v>
      </c>
      <c r="M150" s="738">
        <f t="shared" si="15"/>
        <v>1610.08</v>
      </c>
      <c r="N150" s="1218">
        <f>311.92+103.97</f>
        <v>415.89</v>
      </c>
      <c r="O150" s="738">
        <f t="shared" si="19"/>
        <v>1194.19</v>
      </c>
      <c r="P150" s="1215">
        <v>0</v>
      </c>
      <c r="Q150" s="1215">
        <v>128.80000000000001</v>
      </c>
      <c r="R150" s="1219">
        <v>77.349999999999994</v>
      </c>
      <c r="S150" s="738">
        <f t="shared" si="21"/>
        <v>77.349999999999994</v>
      </c>
      <c r="T150" s="738">
        <f t="shared" si="16"/>
        <v>17.912849999999999</v>
      </c>
      <c r="U150" s="738">
        <f t="shared" si="17"/>
        <v>-95.262849999999986</v>
      </c>
      <c r="V150" s="738">
        <f t="shared" si="18"/>
        <v>33.537150000000025</v>
      </c>
      <c r="W150" s="1214"/>
      <c r="X150" s="1213"/>
      <c r="Y150" s="1212"/>
      <c r="Z150" s="1213"/>
      <c r="AA150" s="1212"/>
      <c r="AB150" s="1213"/>
      <c r="AC150" s="1212"/>
      <c r="AD150" s="1212"/>
      <c r="AE150" s="1213"/>
      <c r="AF150" s="1212"/>
      <c r="AG150" s="1213"/>
      <c r="AH150" s="1212"/>
    </row>
    <row r="151" spans="1:34" ht="15" customHeight="1" x14ac:dyDescent="0.25">
      <c r="A151" s="1212" t="s">
        <v>1223</v>
      </c>
      <c r="B151" s="1212" t="s">
        <v>847</v>
      </c>
      <c r="C151" s="1213">
        <v>454</v>
      </c>
      <c r="D151" s="1214" t="s">
        <v>721</v>
      </c>
      <c r="E151" s="1212" t="s">
        <v>742</v>
      </c>
      <c r="F151" s="1215">
        <v>2216.09</v>
      </c>
      <c r="G151" s="1216" t="s">
        <v>167</v>
      </c>
      <c r="H151" s="1216" t="s">
        <v>167</v>
      </c>
      <c r="I151" s="1215">
        <v>0</v>
      </c>
      <c r="J151" s="1215">
        <v>0</v>
      </c>
      <c r="K151" s="1215">
        <v>0</v>
      </c>
      <c r="L151" s="1215">
        <v>2216.09</v>
      </c>
      <c r="M151" s="738">
        <f t="shared" si="15"/>
        <v>2216.09</v>
      </c>
      <c r="N151" s="1218">
        <f>311.92+534.71+282.21</f>
        <v>1128.8400000000001</v>
      </c>
      <c r="O151" s="738">
        <f t="shared" si="19"/>
        <v>1087.25</v>
      </c>
      <c r="P151" s="1215">
        <v>0</v>
      </c>
      <c r="Q151" s="1215">
        <v>177.28</v>
      </c>
      <c r="R151" s="1219">
        <v>77.349999999999994</v>
      </c>
      <c r="S151" s="738">
        <f t="shared" si="21"/>
        <v>77.349999999999994</v>
      </c>
      <c r="T151" s="738">
        <f t="shared" si="16"/>
        <v>16.30875</v>
      </c>
      <c r="U151" s="738">
        <f t="shared" si="17"/>
        <v>-93.658749999999998</v>
      </c>
      <c r="V151" s="738">
        <f t="shared" si="18"/>
        <v>83.621250000000003</v>
      </c>
      <c r="W151" s="1214"/>
      <c r="X151" s="1213"/>
      <c r="Y151" s="1212"/>
      <c r="Z151" s="1213"/>
      <c r="AA151" s="1212"/>
      <c r="AB151" s="1213"/>
      <c r="AC151" s="1212"/>
      <c r="AD151" s="1212"/>
      <c r="AE151" s="1213"/>
      <c r="AF151" s="1212"/>
      <c r="AG151" s="1213"/>
      <c r="AH151" s="1212"/>
    </row>
    <row r="152" spans="1:34" ht="15" customHeight="1" x14ac:dyDescent="0.25">
      <c r="A152" s="1212" t="s">
        <v>1223</v>
      </c>
      <c r="B152" s="1212" t="s">
        <v>847</v>
      </c>
      <c r="C152" s="1213">
        <v>455</v>
      </c>
      <c r="D152" s="1214" t="s">
        <v>722</v>
      </c>
      <c r="E152" s="1212" t="s">
        <v>743</v>
      </c>
      <c r="F152" s="1215">
        <v>25118.5</v>
      </c>
      <c r="G152" s="1216" t="s">
        <v>167</v>
      </c>
      <c r="H152" s="1216" t="s">
        <v>167</v>
      </c>
      <c r="I152" s="1215">
        <v>951.62</v>
      </c>
      <c r="J152" s="1215">
        <v>11207.62</v>
      </c>
      <c r="K152" s="1215">
        <v>0</v>
      </c>
      <c r="L152" s="1215">
        <v>2703.26</v>
      </c>
      <c r="M152" s="738">
        <f t="shared" si="15"/>
        <v>13910.880000000001</v>
      </c>
      <c r="N152" s="1218">
        <v>0</v>
      </c>
      <c r="O152" s="738">
        <f t="shared" si="19"/>
        <v>13910.880000000001</v>
      </c>
      <c r="P152" s="1215">
        <v>4011.3</v>
      </c>
      <c r="Q152" s="1215">
        <v>1112.8699999999999</v>
      </c>
      <c r="R152" s="1219">
        <v>0</v>
      </c>
      <c r="S152" s="738">
        <f t="shared" si="21"/>
        <v>951.62</v>
      </c>
      <c r="T152" s="738">
        <f t="shared" si="16"/>
        <v>208.66320000000002</v>
      </c>
      <c r="U152" s="738">
        <f t="shared" si="17"/>
        <v>2851.0168000000003</v>
      </c>
      <c r="V152" s="738">
        <f t="shared" si="18"/>
        <v>3963.8868000000002</v>
      </c>
      <c r="W152" s="1214"/>
      <c r="X152" s="1213"/>
      <c r="Y152" s="1212"/>
      <c r="Z152" s="1213"/>
      <c r="AA152" s="1212"/>
      <c r="AB152" s="1213"/>
      <c r="AC152" s="1212"/>
      <c r="AD152" s="1212"/>
      <c r="AE152" s="1213"/>
      <c r="AF152" s="1212"/>
      <c r="AG152" s="1213"/>
      <c r="AH152" s="1212"/>
    </row>
    <row r="153" spans="1:34" ht="15" customHeight="1" x14ac:dyDescent="0.25">
      <c r="A153" s="1212" t="s">
        <v>1223</v>
      </c>
      <c r="B153" s="1212" t="s">
        <v>847</v>
      </c>
      <c r="C153" s="1213">
        <v>456</v>
      </c>
      <c r="D153" s="1214" t="s">
        <v>723</v>
      </c>
      <c r="E153" s="1212" t="s">
        <v>744</v>
      </c>
      <c r="F153" s="1215">
        <v>25228.06</v>
      </c>
      <c r="G153" s="1216" t="s">
        <v>167</v>
      </c>
      <c r="H153" s="1216" t="s">
        <v>167</v>
      </c>
      <c r="I153" s="1215">
        <v>951.62</v>
      </c>
      <c r="J153" s="1215">
        <v>11207.62</v>
      </c>
      <c r="K153" s="1215">
        <v>0</v>
      </c>
      <c r="L153" s="1215">
        <v>2812.82</v>
      </c>
      <c r="M153" s="738">
        <f t="shared" si="15"/>
        <v>14020.44</v>
      </c>
      <c r="N153" s="1218">
        <v>0</v>
      </c>
      <c r="O153" s="738">
        <f t="shared" si="19"/>
        <v>14020.44</v>
      </c>
      <c r="P153" s="1215">
        <v>4011.3</v>
      </c>
      <c r="Q153" s="1215">
        <v>1121.6300000000001</v>
      </c>
      <c r="R153" s="1219">
        <v>0</v>
      </c>
      <c r="S153" s="738">
        <f t="shared" si="21"/>
        <v>951.62</v>
      </c>
      <c r="T153" s="738">
        <f t="shared" si="16"/>
        <v>210.3066</v>
      </c>
      <c r="U153" s="738">
        <f t="shared" si="17"/>
        <v>2849.3734000000004</v>
      </c>
      <c r="V153" s="738">
        <f t="shared" si="18"/>
        <v>3971.0034000000005</v>
      </c>
      <c r="W153" s="1214"/>
      <c r="X153" s="1213"/>
      <c r="Y153" s="1212"/>
      <c r="Z153" s="1213"/>
      <c r="AA153" s="1212"/>
      <c r="AB153" s="1213"/>
      <c r="AC153" s="1212"/>
      <c r="AD153" s="1212"/>
      <c r="AE153" s="1213"/>
      <c r="AF153" s="1212"/>
      <c r="AG153" s="1213"/>
      <c r="AH153" s="1212"/>
    </row>
    <row r="154" spans="1:34" ht="15" customHeight="1" x14ac:dyDescent="0.25">
      <c r="A154" s="1212" t="s">
        <v>1223</v>
      </c>
      <c r="B154" s="1212" t="s">
        <v>847</v>
      </c>
      <c r="C154" s="1213">
        <v>457</v>
      </c>
      <c r="D154" s="1214" t="s">
        <v>724</v>
      </c>
      <c r="E154" s="1212" t="s">
        <v>745</v>
      </c>
      <c r="F154" s="1215">
        <v>25445.26</v>
      </c>
      <c r="G154" s="1216" t="s">
        <v>167</v>
      </c>
      <c r="H154" s="1216" t="s">
        <v>167</v>
      </c>
      <c r="I154" s="1215">
        <v>951.62</v>
      </c>
      <c r="J154" s="1215">
        <v>11207.62</v>
      </c>
      <c r="K154" s="1215">
        <v>0</v>
      </c>
      <c r="L154" s="1215">
        <v>3030.02</v>
      </c>
      <c r="M154" s="738">
        <f t="shared" si="15"/>
        <v>14237.640000000001</v>
      </c>
      <c r="N154" s="1218">
        <v>237.65</v>
      </c>
      <c r="O154" s="738">
        <f t="shared" si="19"/>
        <v>13999.990000000002</v>
      </c>
      <c r="P154" s="1215">
        <v>4011.3</v>
      </c>
      <c r="Q154" s="1215">
        <v>1139.01</v>
      </c>
      <c r="R154" s="1219">
        <v>0</v>
      </c>
      <c r="S154" s="738">
        <f t="shared" si="21"/>
        <v>951.62</v>
      </c>
      <c r="T154" s="738">
        <f t="shared" si="16"/>
        <v>209.99985000000001</v>
      </c>
      <c r="U154" s="738">
        <f t="shared" si="17"/>
        <v>2849.6801500000001</v>
      </c>
      <c r="V154" s="738">
        <f t="shared" si="18"/>
        <v>3988.6901500000004</v>
      </c>
      <c r="W154" s="1214"/>
      <c r="X154" s="1213"/>
      <c r="Y154" s="1212"/>
      <c r="Z154" s="1213"/>
      <c r="AA154" s="1212"/>
      <c r="AB154" s="1213"/>
      <c r="AC154" s="1212"/>
      <c r="AD154" s="1212"/>
      <c r="AE154" s="1213"/>
      <c r="AF154" s="1212"/>
      <c r="AG154" s="1213"/>
      <c r="AH154" s="1212"/>
    </row>
    <row r="155" spans="1:34" ht="15" customHeight="1" x14ac:dyDescent="0.25">
      <c r="A155" s="1212" t="s">
        <v>1223</v>
      </c>
      <c r="B155" s="1212" t="s">
        <v>847</v>
      </c>
      <c r="C155" s="1213">
        <v>461</v>
      </c>
      <c r="D155" s="1214" t="s">
        <v>754</v>
      </c>
      <c r="E155" s="1212" t="s">
        <v>767</v>
      </c>
      <c r="F155" s="1215">
        <v>25445.27</v>
      </c>
      <c r="G155" s="1216" t="s">
        <v>167</v>
      </c>
      <c r="H155" s="1216" t="s">
        <v>167</v>
      </c>
      <c r="I155" s="1215">
        <v>951.62</v>
      </c>
      <c r="J155" s="1215">
        <v>11207.62</v>
      </c>
      <c r="K155" s="1215">
        <v>0</v>
      </c>
      <c r="L155" s="1215">
        <v>3030.03</v>
      </c>
      <c r="M155" s="738">
        <f t="shared" si="15"/>
        <v>14237.650000000001</v>
      </c>
      <c r="N155" s="1218">
        <v>237.65</v>
      </c>
      <c r="O155" s="738">
        <f t="shared" si="19"/>
        <v>14000.000000000002</v>
      </c>
      <c r="P155" s="1215">
        <v>4011.3</v>
      </c>
      <c r="Q155" s="1215">
        <v>1139.01</v>
      </c>
      <c r="R155" s="1219">
        <v>0</v>
      </c>
      <c r="S155" s="738">
        <f t="shared" si="21"/>
        <v>951.62</v>
      </c>
      <c r="T155" s="738">
        <f t="shared" si="16"/>
        <v>210.00000000000003</v>
      </c>
      <c r="U155" s="738">
        <f t="shared" si="17"/>
        <v>2849.6800000000003</v>
      </c>
      <c r="V155" s="738">
        <f t="shared" si="18"/>
        <v>3988.6900000000005</v>
      </c>
      <c r="W155" s="1214"/>
      <c r="X155" s="1213"/>
      <c r="Y155" s="1212"/>
      <c r="Z155" s="1213"/>
      <c r="AA155" s="1212"/>
      <c r="AB155" s="1213"/>
      <c r="AC155" s="1212"/>
      <c r="AD155" s="1212"/>
      <c r="AE155" s="1213"/>
      <c r="AF155" s="1212"/>
      <c r="AG155" s="1213"/>
      <c r="AH155" s="1212"/>
    </row>
    <row r="156" spans="1:34" ht="15" customHeight="1" x14ac:dyDescent="0.25">
      <c r="A156" s="1212" t="s">
        <v>1223</v>
      </c>
      <c r="B156" s="1212" t="s">
        <v>847</v>
      </c>
      <c r="C156" s="1213">
        <v>462</v>
      </c>
      <c r="D156" s="1214" t="s">
        <v>753</v>
      </c>
      <c r="E156" s="1212" t="s">
        <v>766</v>
      </c>
      <c r="F156" s="1215">
        <v>1747.88</v>
      </c>
      <c r="G156" s="1216" t="s">
        <v>167</v>
      </c>
      <c r="H156" s="1216" t="s">
        <v>167</v>
      </c>
      <c r="I156" s="1215">
        <v>0</v>
      </c>
      <c r="J156" s="1215">
        <v>0</v>
      </c>
      <c r="K156" s="1215">
        <v>0</v>
      </c>
      <c r="L156" s="1215">
        <v>1747.88</v>
      </c>
      <c r="M156" s="738">
        <f t="shared" si="15"/>
        <v>1747.88</v>
      </c>
      <c r="N156" s="1218">
        <f>254.56+86.13+3.84</f>
        <v>344.53</v>
      </c>
      <c r="O156" s="738">
        <f t="shared" si="19"/>
        <v>1403.3500000000001</v>
      </c>
      <c r="P156" s="1215">
        <v>0</v>
      </c>
      <c r="Q156" s="1215">
        <v>139.83000000000001</v>
      </c>
      <c r="R156" s="1219">
        <v>68.680000000000007</v>
      </c>
      <c r="S156" s="738">
        <f t="shared" si="21"/>
        <v>68.680000000000007</v>
      </c>
      <c r="T156" s="738">
        <f t="shared" si="16"/>
        <v>21.050250000000002</v>
      </c>
      <c r="U156" s="738">
        <f t="shared" si="17"/>
        <v>-89.730250000000012</v>
      </c>
      <c r="V156" s="738">
        <f t="shared" si="18"/>
        <v>50.09975</v>
      </c>
      <c r="W156" s="1214"/>
      <c r="X156" s="1213"/>
      <c r="Y156" s="1212"/>
      <c r="Z156" s="1213"/>
      <c r="AA156" s="1212"/>
      <c r="AB156" s="1213"/>
      <c r="AC156" s="1212"/>
      <c r="AD156" s="1212"/>
      <c r="AE156" s="1213"/>
      <c r="AF156" s="1212"/>
      <c r="AG156" s="1213"/>
      <c r="AH156" s="1212"/>
    </row>
    <row r="157" spans="1:34" ht="15" customHeight="1" x14ac:dyDescent="0.25">
      <c r="A157" s="1212" t="s">
        <v>1223</v>
      </c>
      <c r="B157" s="1212" t="s">
        <v>847</v>
      </c>
      <c r="C157" s="1213">
        <v>463</v>
      </c>
      <c r="D157" s="1214" t="s">
        <v>752</v>
      </c>
      <c r="E157" s="1212" t="s">
        <v>765</v>
      </c>
      <c r="F157" s="1215">
        <v>51100.27</v>
      </c>
      <c r="G157" s="1216" t="s">
        <v>167</v>
      </c>
      <c r="H157" s="1216" t="s">
        <v>167</v>
      </c>
      <c r="I157" s="1215">
        <v>951.62</v>
      </c>
      <c r="J157" s="1215">
        <v>22507.61</v>
      </c>
      <c r="K157" s="1215">
        <v>0</v>
      </c>
      <c r="L157" s="1215">
        <v>6085.05</v>
      </c>
      <c r="M157" s="738">
        <f t="shared" si="15"/>
        <v>28592.66</v>
      </c>
      <c r="N157" s="1218">
        <v>477.26</v>
      </c>
      <c r="O157" s="738">
        <f t="shared" si="19"/>
        <v>28115.4</v>
      </c>
      <c r="P157" s="1215">
        <v>7096.2</v>
      </c>
      <c r="Q157" s="1215">
        <v>2287.41</v>
      </c>
      <c r="R157" s="1219">
        <v>0</v>
      </c>
      <c r="S157" s="738">
        <f t="shared" si="21"/>
        <v>951.62</v>
      </c>
      <c r="T157" s="738">
        <f t="shared" si="16"/>
        <v>421.73099999999999</v>
      </c>
      <c r="U157" s="738">
        <f t="shared" si="17"/>
        <v>5722.8490000000002</v>
      </c>
      <c r="V157" s="738">
        <f t="shared" si="18"/>
        <v>8010.259</v>
      </c>
      <c r="W157" s="1214"/>
      <c r="X157" s="1213"/>
      <c r="Y157" s="1212"/>
      <c r="Z157" s="1213"/>
      <c r="AA157" s="1212"/>
      <c r="AB157" s="1213"/>
      <c r="AC157" s="1212"/>
      <c r="AD157" s="1212"/>
      <c r="AE157" s="1213"/>
      <c r="AF157" s="1212"/>
      <c r="AG157" s="1213"/>
      <c r="AH157" s="1212"/>
    </row>
    <row r="158" spans="1:34" ht="15" customHeight="1" x14ac:dyDescent="0.25">
      <c r="A158" s="1212" t="s">
        <v>1223</v>
      </c>
      <c r="B158" s="1212" t="s">
        <v>847</v>
      </c>
      <c r="C158" s="1213">
        <v>465</v>
      </c>
      <c r="D158" s="1214" t="s">
        <v>750</v>
      </c>
      <c r="E158" s="1212" t="s">
        <v>763</v>
      </c>
      <c r="F158" s="1215">
        <v>25177.919999999998</v>
      </c>
      <c r="G158" s="1216" t="s">
        <v>167</v>
      </c>
      <c r="H158" s="1216" t="s">
        <v>167</v>
      </c>
      <c r="I158" s="1215">
        <v>951.62</v>
      </c>
      <c r="J158" s="1215">
        <v>11207.62</v>
      </c>
      <c r="K158" s="1215">
        <v>0</v>
      </c>
      <c r="L158" s="1215">
        <v>2762.68</v>
      </c>
      <c r="M158" s="738">
        <f t="shared" si="15"/>
        <v>13970.300000000001</v>
      </c>
      <c r="N158" s="1218">
        <v>0</v>
      </c>
      <c r="O158" s="738">
        <f t="shared" si="19"/>
        <v>13970.300000000001</v>
      </c>
      <c r="P158" s="1215">
        <v>4011.3</v>
      </c>
      <c r="Q158" s="1215">
        <v>1117.6199999999999</v>
      </c>
      <c r="R158" s="1219">
        <v>0</v>
      </c>
      <c r="S158" s="738">
        <f t="shared" si="21"/>
        <v>951.62</v>
      </c>
      <c r="T158" s="738">
        <f t="shared" si="16"/>
        <v>209.55450000000002</v>
      </c>
      <c r="U158" s="738">
        <f t="shared" si="17"/>
        <v>2850.1255000000001</v>
      </c>
      <c r="V158" s="738">
        <f t="shared" si="18"/>
        <v>3967.7455</v>
      </c>
      <c r="W158" s="1214"/>
      <c r="X158" s="1213"/>
      <c r="Y158" s="1212"/>
      <c r="Z158" s="1213"/>
      <c r="AA158" s="1212"/>
      <c r="AB158" s="1213"/>
      <c r="AC158" s="1212"/>
      <c r="AD158" s="1212"/>
      <c r="AE158" s="1213"/>
      <c r="AF158" s="1212"/>
      <c r="AG158" s="1213"/>
      <c r="AH158" s="1212"/>
    </row>
    <row r="159" spans="1:34" ht="15" customHeight="1" x14ac:dyDescent="0.25">
      <c r="A159" s="1212" t="s">
        <v>1223</v>
      </c>
      <c r="B159" s="1212" t="s">
        <v>847</v>
      </c>
      <c r="C159" s="1213">
        <v>466</v>
      </c>
      <c r="D159" s="1214" t="s">
        <v>749</v>
      </c>
      <c r="E159" s="1212" t="s">
        <v>762</v>
      </c>
      <c r="F159" s="1215">
        <v>8207.5</v>
      </c>
      <c r="G159" s="1216" t="s">
        <v>167</v>
      </c>
      <c r="H159" s="1216" t="s">
        <v>167</v>
      </c>
      <c r="I159" s="1215">
        <v>327.20999999999998</v>
      </c>
      <c r="J159" s="1215">
        <v>3615.08</v>
      </c>
      <c r="K159" s="1215">
        <v>0</v>
      </c>
      <c r="L159" s="1215">
        <v>977.34</v>
      </c>
      <c r="M159" s="738">
        <f t="shared" si="15"/>
        <v>4592.42</v>
      </c>
      <c r="N159" s="1218">
        <v>76.66</v>
      </c>
      <c r="O159" s="738">
        <f t="shared" si="19"/>
        <v>4515.76</v>
      </c>
      <c r="P159" s="1215">
        <v>1314.13</v>
      </c>
      <c r="Q159" s="1215">
        <v>367.39</v>
      </c>
      <c r="R159" s="1219">
        <v>112.31</v>
      </c>
      <c r="S159" s="738">
        <f t="shared" si="21"/>
        <v>439.52</v>
      </c>
      <c r="T159" s="738">
        <f t="shared" si="16"/>
        <v>67.736400000000003</v>
      </c>
      <c r="U159" s="738">
        <f t="shared" si="17"/>
        <v>806.87360000000012</v>
      </c>
      <c r="V159" s="738">
        <f t="shared" si="18"/>
        <v>1174.2636000000002</v>
      </c>
      <c r="W159" s="1214"/>
      <c r="X159" s="1213"/>
      <c r="Y159" s="1212"/>
      <c r="Z159" s="1213"/>
      <c r="AA159" s="1212"/>
      <c r="AB159" s="1213"/>
      <c r="AC159" s="1212"/>
      <c r="AD159" s="1212"/>
      <c r="AE159" s="1213"/>
      <c r="AF159" s="1212"/>
      <c r="AG159" s="1213"/>
      <c r="AH159" s="1212"/>
    </row>
    <row r="160" spans="1:34" ht="15" customHeight="1" x14ac:dyDescent="0.25">
      <c r="A160" s="1212" t="s">
        <v>1223</v>
      </c>
      <c r="B160" s="1212" t="s">
        <v>847</v>
      </c>
      <c r="C160" s="1213">
        <v>468</v>
      </c>
      <c r="D160" s="1214" t="s">
        <v>777</v>
      </c>
      <c r="E160" s="1212" t="s">
        <v>782</v>
      </c>
      <c r="F160" s="1215">
        <v>25199.08</v>
      </c>
      <c r="G160" s="1216" t="s">
        <v>167</v>
      </c>
      <c r="H160" s="1216" t="s">
        <v>167</v>
      </c>
      <c r="I160" s="1215">
        <v>951.62</v>
      </c>
      <c r="J160" s="1215">
        <v>11207.62</v>
      </c>
      <c r="K160" s="1215">
        <v>0</v>
      </c>
      <c r="L160" s="1215">
        <v>2783.84</v>
      </c>
      <c r="M160" s="738">
        <f t="shared" si="15"/>
        <v>13991.460000000001</v>
      </c>
      <c r="N160" s="1218">
        <v>0</v>
      </c>
      <c r="O160" s="738">
        <f t="shared" si="19"/>
        <v>13991.460000000001</v>
      </c>
      <c r="P160" s="1215">
        <v>4011.3</v>
      </c>
      <c r="Q160" s="1215">
        <v>1119.31</v>
      </c>
      <c r="R160" s="1219">
        <v>0</v>
      </c>
      <c r="S160" s="738">
        <f t="shared" si="21"/>
        <v>951.62</v>
      </c>
      <c r="T160" s="738">
        <f t="shared" si="16"/>
        <v>209.87190000000001</v>
      </c>
      <c r="U160" s="738">
        <f t="shared" si="17"/>
        <v>2849.8081000000002</v>
      </c>
      <c r="V160" s="738">
        <f t="shared" si="18"/>
        <v>3969.1181000000001</v>
      </c>
      <c r="W160" s="1214"/>
      <c r="X160" s="1213"/>
      <c r="Y160" s="1212"/>
      <c r="Z160" s="1213"/>
      <c r="AA160" s="1212"/>
      <c r="AB160" s="1213"/>
      <c r="AC160" s="1212"/>
      <c r="AD160" s="1212"/>
      <c r="AE160" s="1213"/>
      <c r="AF160" s="1212"/>
      <c r="AG160" s="1213"/>
      <c r="AH160" s="1212"/>
    </row>
    <row r="161" spans="1:34" ht="15" customHeight="1" x14ac:dyDescent="0.25">
      <c r="A161" s="1212" t="s">
        <v>1223</v>
      </c>
      <c r="B161" s="1212" t="s">
        <v>847</v>
      </c>
      <c r="C161" s="1213">
        <v>469</v>
      </c>
      <c r="D161" s="1214" t="s">
        <v>781</v>
      </c>
      <c r="E161" s="1212" t="s">
        <v>780</v>
      </c>
      <c r="F161" s="1215">
        <v>12046.34</v>
      </c>
      <c r="G161" s="1216" t="s">
        <v>167</v>
      </c>
      <c r="H161" s="1216" t="s">
        <v>167</v>
      </c>
      <c r="I161" s="1215">
        <v>557.77</v>
      </c>
      <c r="J161" s="1215">
        <v>5344.21</v>
      </c>
      <c r="K161" s="1215">
        <v>0</v>
      </c>
      <c r="L161" s="1215">
        <v>1357.92</v>
      </c>
      <c r="M161" s="738">
        <f t="shared" si="15"/>
        <v>6702.13</v>
      </c>
      <c r="N161" s="1218">
        <v>0</v>
      </c>
      <c r="O161" s="738">
        <f t="shared" si="19"/>
        <v>6702.13</v>
      </c>
      <c r="P161" s="1215">
        <v>2016.74</v>
      </c>
      <c r="Q161" s="1215">
        <v>536.16999999999996</v>
      </c>
      <c r="R161" s="1219">
        <v>190.11</v>
      </c>
      <c r="S161" s="738">
        <f t="shared" si="21"/>
        <v>747.88</v>
      </c>
      <c r="T161" s="738">
        <f t="shared" si="16"/>
        <v>100.53194999999999</v>
      </c>
      <c r="U161" s="738">
        <f t="shared" si="17"/>
        <v>1168.3280500000001</v>
      </c>
      <c r="V161" s="738">
        <f t="shared" si="18"/>
        <v>1704.4980500000001</v>
      </c>
      <c r="W161" s="1237"/>
      <c r="X161" s="738"/>
      <c r="Y161" s="1212"/>
      <c r="Z161" s="1213"/>
      <c r="AA161" s="1212"/>
      <c r="AB161" s="1213"/>
      <c r="AC161" s="1212"/>
      <c r="AD161" s="1212"/>
      <c r="AE161" s="1213"/>
      <c r="AF161" s="1212"/>
      <c r="AG161" s="1213"/>
      <c r="AH161" s="1212"/>
    </row>
    <row r="162" spans="1:34" ht="15" customHeight="1" x14ac:dyDescent="0.25">
      <c r="A162" s="1212" t="s">
        <v>1223</v>
      </c>
      <c r="B162" s="1212" t="s">
        <v>847</v>
      </c>
      <c r="C162" s="1213">
        <v>472</v>
      </c>
      <c r="D162" s="1214" t="s">
        <v>784</v>
      </c>
      <c r="E162" s="1212" t="s">
        <v>791</v>
      </c>
      <c r="F162" s="1215">
        <v>31101.599999999999</v>
      </c>
      <c r="G162" s="1216" t="s">
        <v>167</v>
      </c>
      <c r="H162" s="1216" t="s">
        <v>167</v>
      </c>
      <c r="I162" s="1215">
        <v>951.62</v>
      </c>
      <c r="J162" s="1215">
        <v>14007.15</v>
      </c>
      <c r="K162" s="1215">
        <v>0</v>
      </c>
      <c r="L162" s="1215">
        <v>3087.3</v>
      </c>
      <c r="M162" s="738">
        <f t="shared" si="15"/>
        <v>17094.45</v>
      </c>
      <c r="N162" s="1218">
        <v>0</v>
      </c>
      <c r="O162" s="738">
        <f t="shared" si="19"/>
        <v>17094.45</v>
      </c>
      <c r="P162" s="1215">
        <v>4775.57</v>
      </c>
      <c r="Q162" s="1215">
        <v>1367.55</v>
      </c>
      <c r="R162" s="1219">
        <v>0</v>
      </c>
      <c r="S162" s="738">
        <f t="shared" si="21"/>
        <v>951.62</v>
      </c>
      <c r="T162" s="738">
        <f t="shared" si="16"/>
        <v>256.41674999999998</v>
      </c>
      <c r="U162" s="738">
        <f t="shared" si="17"/>
        <v>3567.53325</v>
      </c>
      <c r="V162" s="738">
        <f t="shared" si="18"/>
        <v>4935.0832499999997</v>
      </c>
      <c r="W162" s="1214"/>
      <c r="X162" s="1213"/>
      <c r="Y162" s="1212"/>
      <c r="Z162" s="1213"/>
      <c r="AA162" s="1212"/>
      <c r="AB162" s="1213"/>
      <c r="AC162" s="1212"/>
      <c r="AD162" s="1212"/>
      <c r="AE162" s="1213"/>
      <c r="AF162" s="1212"/>
      <c r="AG162" s="1213"/>
      <c r="AH162" s="1212"/>
    </row>
    <row r="163" spans="1:34" ht="15" customHeight="1" x14ac:dyDescent="0.25">
      <c r="A163" s="1212" t="s">
        <v>1223</v>
      </c>
      <c r="B163" s="1212" t="s">
        <v>847</v>
      </c>
      <c r="C163" s="1213">
        <v>473</v>
      </c>
      <c r="D163" s="1214" t="s">
        <v>787</v>
      </c>
      <c r="E163" s="1212" t="s">
        <v>792</v>
      </c>
      <c r="F163" s="1215">
        <v>25581.75</v>
      </c>
      <c r="G163" s="1216" t="s">
        <v>167</v>
      </c>
      <c r="H163" s="1216" t="s">
        <v>167</v>
      </c>
      <c r="I163" s="1215">
        <v>951.62</v>
      </c>
      <c r="J163" s="1215">
        <v>11207.62</v>
      </c>
      <c r="K163" s="1215">
        <v>0</v>
      </c>
      <c r="L163" s="1215">
        <v>3166.51</v>
      </c>
      <c r="M163" s="738">
        <f t="shared" si="15"/>
        <v>14374.130000000001</v>
      </c>
      <c r="N163" s="1218">
        <v>0</v>
      </c>
      <c r="O163" s="738">
        <f t="shared" si="19"/>
        <v>14374.130000000001</v>
      </c>
      <c r="P163" s="1215">
        <v>4011.3</v>
      </c>
      <c r="Q163" s="1215">
        <v>1149.93</v>
      </c>
      <c r="R163" s="1219">
        <v>0</v>
      </c>
      <c r="S163" s="738">
        <f t="shared" si="21"/>
        <v>951.62</v>
      </c>
      <c r="T163" s="738">
        <f t="shared" si="16"/>
        <v>215.61195000000001</v>
      </c>
      <c r="U163" s="738">
        <f t="shared" si="17"/>
        <v>2844.0680500000003</v>
      </c>
      <c r="V163" s="738">
        <f t="shared" si="18"/>
        <v>3993.9980500000001</v>
      </c>
      <c r="W163" s="1214"/>
      <c r="X163" s="1213"/>
      <c r="Y163" s="1212"/>
      <c r="Z163" s="1213"/>
      <c r="AA163" s="1212"/>
      <c r="AB163" s="1213"/>
      <c r="AC163" s="1212"/>
      <c r="AD163" s="1212"/>
      <c r="AE163" s="1213"/>
      <c r="AF163" s="1212"/>
      <c r="AG163" s="1213"/>
      <c r="AH163" s="1212"/>
    </row>
    <row r="164" spans="1:34" ht="15" customHeight="1" x14ac:dyDescent="0.25">
      <c r="A164" s="1212" t="s">
        <v>1223</v>
      </c>
      <c r="B164" s="1212" t="s">
        <v>847</v>
      </c>
      <c r="C164" s="1213">
        <v>474</v>
      </c>
      <c r="D164" s="1214" t="s">
        <v>786</v>
      </c>
      <c r="E164" s="1212" t="s">
        <v>793</v>
      </c>
      <c r="F164" s="1215">
        <v>25088.79</v>
      </c>
      <c r="G164" s="1216" t="s">
        <v>167</v>
      </c>
      <c r="H164" s="1216" t="s">
        <v>167</v>
      </c>
      <c r="I164" s="1215">
        <v>951.62</v>
      </c>
      <c r="J164" s="1215">
        <v>11207.62</v>
      </c>
      <c r="K164" s="1215">
        <v>0</v>
      </c>
      <c r="L164" s="1215">
        <v>2673.55</v>
      </c>
      <c r="M164" s="738">
        <f t="shared" si="15"/>
        <v>13881.170000000002</v>
      </c>
      <c r="N164" s="1218">
        <v>0</v>
      </c>
      <c r="O164" s="738">
        <f t="shared" si="19"/>
        <v>13881.170000000002</v>
      </c>
      <c r="P164" s="1215">
        <v>4011.3</v>
      </c>
      <c r="Q164" s="1215">
        <v>1110.49</v>
      </c>
      <c r="R164" s="1219">
        <v>0</v>
      </c>
      <c r="S164" s="738">
        <f t="shared" si="21"/>
        <v>951.62</v>
      </c>
      <c r="T164" s="738">
        <f t="shared" si="16"/>
        <v>208.21755000000002</v>
      </c>
      <c r="U164" s="738">
        <f t="shared" si="17"/>
        <v>2851.4624500000004</v>
      </c>
      <c r="V164" s="738">
        <f t="shared" si="18"/>
        <v>3961.9524500000007</v>
      </c>
      <c r="W164" s="1214"/>
      <c r="X164" s="1213"/>
      <c r="Y164" s="1212"/>
      <c r="Z164" s="1213"/>
      <c r="AA164" s="1212"/>
      <c r="AB164" s="1213"/>
      <c r="AC164" s="1212"/>
      <c r="AD164" s="1212"/>
      <c r="AE164" s="1213"/>
      <c r="AF164" s="1212"/>
      <c r="AG164" s="1213"/>
      <c r="AH164" s="1212"/>
    </row>
    <row r="165" spans="1:34" ht="15" customHeight="1" x14ac:dyDescent="0.25">
      <c r="A165" s="1212" t="s">
        <v>1223</v>
      </c>
      <c r="B165" s="1212" t="s">
        <v>847</v>
      </c>
      <c r="C165" s="1213">
        <v>475</v>
      </c>
      <c r="D165" s="1214" t="s">
        <v>785</v>
      </c>
      <c r="E165" s="1212" t="s">
        <v>794</v>
      </c>
      <c r="F165" s="1215">
        <v>25088.79</v>
      </c>
      <c r="G165" s="1216" t="s">
        <v>167</v>
      </c>
      <c r="H165" s="1216" t="s">
        <v>167</v>
      </c>
      <c r="I165" s="1215">
        <v>951.62</v>
      </c>
      <c r="J165" s="1215">
        <v>11207.62</v>
      </c>
      <c r="K165" s="1215">
        <v>0</v>
      </c>
      <c r="L165" s="1215">
        <v>2673.55</v>
      </c>
      <c r="M165" s="738">
        <f t="shared" si="15"/>
        <v>13881.170000000002</v>
      </c>
      <c r="N165" s="1218">
        <v>0</v>
      </c>
      <c r="O165" s="738">
        <f t="shared" si="19"/>
        <v>13881.170000000002</v>
      </c>
      <c r="P165" s="1215">
        <v>4011.3</v>
      </c>
      <c r="Q165" s="1215">
        <v>1110.49</v>
      </c>
      <c r="R165" s="1219">
        <v>0</v>
      </c>
      <c r="S165" s="738">
        <f t="shared" si="21"/>
        <v>951.62</v>
      </c>
      <c r="T165" s="738">
        <f t="shared" si="16"/>
        <v>208.21755000000002</v>
      </c>
      <c r="U165" s="738">
        <f t="shared" si="17"/>
        <v>2851.4624500000004</v>
      </c>
      <c r="V165" s="738">
        <f t="shared" si="18"/>
        <v>3961.9524500000007</v>
      </c>
      <c r="W165" s="1214"/>
      <c r="X165" s="1213"/>
      <c r="Y165" s="1212"/>
      <c r="Z165" s="1213"/>
      <c r="AA165" s="1212"/>
      <c r="AB165" s="1213"/>
      <c r="AC165" s="1212"/>
      <c r="AD165" s="1212"/>
      <c r="AE165" s="1213"/>
      <c r="AF165" s="1212"/>
      <c r="AG165" s="1213"/>
      <c r="AH165" s="1212"/>
    </row>
    <row r="166" spans="1:34" ht="15" customHeight="1" x14ac:dyDescent="0.25">
      <c r="A166" s="1212" t="s">
        <v>1223</v>
      </c>
      <c r="B166" s="1212" t="s">
        <v>847</v>
      </c>
      <c r="C166" s="1213">
        <v>476</v>
      </c>
      <c r="D166" s="1214" t="s">
        <v>790</v>
      </c>
      <c r="E166" s="1212" t="s">
        <v>795</v>
      </c>
      <c r="F166" s="1215">
        <v>25124.44</v>
      </c>
      <c r="G166" s="1216" t="s">
        <v>167</v>
      </c>
      <c r="H166" s="1216" t="s">
        <v>167</v>
      </c>
      <c r="I166" s="1215">
        <v>951.62</v>
      </c>
      <c r="J166" s="1215">
        <v>11207.62</v>
      </c>
      <c r="K166" s="1215">
        <v>0</v>
      </c>
      <c r="L166" s="1215">
        <v>2709.2</v>
      </c>
      <c r="M166" s="738">
        <f t="shared" si="15"/>
        <v>13916.82</v>
      </c>
      <c r="N166" s="1218">
        <v>0</v>
      </c>
      <c r="O166" s="738">
        <f t="shared" si="19"/>
        <v>13916.82</v>
      </c>
      <c r="P166" s="1215">
        <v>4011.3</v>
      </c>
      <c r="Q166" s="1215">
        <v>1113.3399999999999</v>
      </c>
      <c r="R166" s="1219">
        <v>0</v>
      </c>
      <c r="S166" s="738">
        <f t="shared" si="21"/>
        <v>951.62</v>
      </c>
      <c r="T166" s="738">
        <f t="shared" si="16"/>
        <v>208.75229999999999</v>
      </c>
      <c r="U166" s="738">
        <f t="shared" si="17"/>
        <v>2850.9277000000002</v>
      </c>
      <c r="V166" s="738">
        <f t="shared" si="18"/>
        <v>3964.2677000000003</v>
      </c>
      <c r="W166" s="1214"/>
      <c r="X166" s="1213"/>
      <c r="Y166" s="1212"/>
      <c r="Z166" s="1213"/>
      <c r="AA166" s="1212"/>
      <c r="AB166" s="1213"/>
      <c r="AC166" s="1212"/>
      <c r="AD166" s="1212"/>
      <c r="AE166" s="1213"/>
      <c r="AF166" s="1212"/>
      <c r="AG166" s="1213"/>
      <c r="AH166" s="1212"/>
    </row>
    <row r="167" spans="1:34" ht="15" customHeight="1" x14ac:dyDescent="0.25">
      <c r="A167" s="1212" t="s">
        <v>1223</v>
      </c>
      <c r="B167" s="1212" t="s">
        <v>847</v>
      </c>
      <c r="C167" s="1213">
        <v>479</v>
      </c>
      <c r="D167" s="1214" t="s">
        <v>804</v>
      </c>
      <c r="E167" s="1212" t="s">
        <v>815</v>
      </c>
      <c r="F167" s="1215">
        <v>25470.12</v>
      </c>
      <c r="G167" s="1216" t="s">
        <v>167</v>
      </c>
      <c r="H167" s="1216" t="s">
        <v>167</v>
      </c>
      <c r="I167" s="1215">
        <v>951.62</v>
      </c>
      <c r="J167" s="1215">
        <v>11207.62</v>
      </c>
      <c r="K167" s="1215">
        <v>0</v>
      </c>
      <c r="L167" s="1215">
        <v>3054.88</v>
      </c>
      <c r="M167" s="738">
        <f t="shared" si="15"/>
        <v>14262.5</v>
      </c>
      <c r="N167" s="1218">
        <v>0</v>
      </c>
      <c r="O167" s="738">
        <f t="shared" si="19"/>
        <v>14262.5</v>
      </c>
      <c r="P167" s="1215">
        <v>4011.3</v>
      </c>
      <c r="Q167" s="1215">
        <v>1141</v>
      </c>
      <c r="R167" s="1219">
        <v>0</v>
      </c>
      <c r="S167" s="738">
        <f t="shared" si="21"/>
        <v>951.62</v>
      </c>
      <c r="T167" s="738">
        <f t="shared" si="16"/>
        <v>213.9375</v>
      </c>
      <c r="U167" s="738">
        <f t="shared" si="17"/>
        <v>2845.7425000000003</v>
      </c>
      <c r="V167" s="738">
        <f t="shared" si="18"/>
        <v>3986.7425000000003</v>
      </c>
      <c r="W167" s="1214"/>
      <c r="X167" s="1213"/>
      <c r="Y167" s="1212"/>
      <c r="Z167" s="1213"/>
      <c r="AA167" s="1212"/>
      <c r="AB167" s="1213"/>
      <c r="AC167" s="1212"/>
      <c r="AD167" s="1212"/>
      <c r="AE167" s="1213"/>
      <c r="AF167" s="1212"/>
      <c r="AG167" s="1213"/>
      <c r="AH167" s="1212"/>
    </row>
    <row r="168" spans="1:34" ht="15" customHeight="1" x14ac:dyDescent="0.25">
      <c r="A168" s="1212" t="s">
        <v>1223</v>
      </c>
      <c r="B168" s="1212" t="s">
        <v>847</v>
      </c>
      <c r="C168" s="1213">
        <v>481</v>
      </c>
      <c r="D168" s="1214" t="s">
        <v>803</v>
      </c>
      <c r="E168" s="1212" t="s">
        <v>817</v>
      </c>
      <c r="F168" s="1215">
        <v>25053.14</v>
      </c>
      <c r="G168" s="1216" t="s">
        <v>167</v>
      </c>
      <c r="H168" s="1216" t="s">
        <v>167</v>
      </c>
      <c r="I168" s="1215">
        <v>951.62</v>
      </c>
      <c r="J168" s="1215">
        <v>11207.62</v>
      </c>
      <c r="K168" s="1215">
        <v>0</v>
      </c>
      <c r="L168" s="1215">
        <v>2637.9</v>
      </c>
      <c r="M168" s="738">
        <f t="shared" si="15"/>
        <v>13845.52</v>
      </c>
      <c r="N168" s="1218">
        <v>0</v>
      </c>
      <c r="O168" s="738">
        <f t="shared" si="19"/>
        <v>13845.52</v>
      </c>
      <c r="P168" s="1215">
        <v>4011.3</v>
      </c>
      <c r="Q168" s="1215">
        <v>1107.6400000000001</v>
      </c>
      <c r="R168" s="1219">
        <v>47.41</v>
      </c>
      <c r="S168" s="738">
        <f t="shared" si="21"/>
        <v>999.03</v>
      </c>
      <c r="T168" s="738">
        <f t="shared" si="16"/>
        <v>207.68279999999999</v>
      </c>
      <c r="U168" s="738">
        <f t="shared" si="17"/>
        <v>2804.5872000000004</v>
      </c>
      <c r="V168" s="738">
        <f t="shared" si="18"/>
        <v>3912.2272000000003</v>
      </c>
      <c r="W168" s="1214"/>
      <c r="X168" s="1213"/>
      <c r="Y168" s="1212"/>
      <c r="Z168" s="1213"/>
      <c r="AA168" s="1212"/>
      <c r="AB168" s="1213"/>
      <c r="AC168" s="1212"/>
      <c r="AD168" s="1212"/>
      <c r="AE168" s="1213"/>
      <c r="AF168" s="1212"/>
      <c r="AG168" s="1213"/>
      <c r="AH168" s="1212"/>
    </row>
    <row r="169" spans="1:34" ht="15" customHeight="1" x14ac:dyDescent="0.25">
      <c r="A169" s="1212" t="s">
        <v>1223</v>
      </c>
      <c r="B169" s="1212" t="s">
        <v>847</v>
      </c>
      <c r="C169" s="1213">
        <v>482</v>
      </c>
      <c r="D169" s="1214" t="s">
        <v>821</v>
      </c>
      <c r="E169" s="1212" t="s">
        <v>822</v>
      </c>
      <c r="F169" s="1215">
        <v>25171.97</v>
      </c>
      <c r="G169" s="1216" t="s">
        <v>167</v>
      </c>
      <c r="H169" s="1216" t="s">
        <v>167</v>
      </c>
      <c r="I169" s="1215">
        <v>951.62</v>
      </c>
      <c r="J169" s="1215">
        <v>11207.62</v>
      </c>
      <c r="K169" s="1215">
        <v>0</v>
      </c>
      <c r="L169" s="1215">
        <v>2756.73</v>
      </c>
      <c r="M169" s="738">
        <f t="shared" si="15"/>
        <v>13964.35</v>
      </c>
      <c r="N169" s="1218">
        <v>0</v>
      </c>
      <c r="O169" s="738">
        <f t="shared" si="19"/>
        <v>13964.35</v>
      </c>
      <c r="P169" s="1215">
        <v>4011.3</v>
      </c>
      <c r="Q169" s="1215">
        <v>1117.1400000000001</v>
      </c>
      <c r="R169" s="1219">
        <v>0</v>
      </c>
      <c r="S169" s="738">
        <f t="shared" si="21"/>
        <v>951.62</v>
      </c>
      <c r="T169" s="738">
        <f t="shared" si="16"/>
        <v>209.46525</v>
      </c>
      <c r="U169" s="738">
        <f t="shared" si="17"/>
        <v>2850.2147500000001</v>
      </c>
      <c r="V169" s="738">
        <f t="shared" si="18"/>
        <v>3967.3547500000004</v>
      </c>
      <c r="W169" s="1214"/>
      <c r="X169" s="1213"/>
      <c r="Y169" s="1212"/>
      <c r="Z169" s="1213"/>
      <c r="AA169" s="1212"/>
      <c r="AB169" s="1213"/>
      <c r="AC169" s="1212"/>
      <c r="AD169" s="1212"/>
      <c r="AE169" s="1213"/>
      <c r="AF169" s="1212"/>
      <c r="AG169" s="1213"/>
      <c r="AH169" s="1212"/>
    </row>
    <row r="170" spans="1:34" ht="15" customHeight="1" x14ac:dyDescent="0.25">
      <c r="A170" s="1212" t="s">
        <v>1223</v>
      </c>
      <c r="B170" s="1212" t="s">
        <v>847</v>
      </c>
      <c r="C170" s="1213">
        <v>483</v>
      </c>
      <c r="D170" s="1214" t="s">
        <v>820</v>
      </c>
      <c r="E170" s="1212" t="s">
        <v>823</v>
      </c>
      <c r="F170" s="1215">
        <v>27668.47</v>
      </c>
      <c r="G170" s="1216" t="s">
        <v>167</v>
      </c>
      <c r="H170" s="1216" t="s">
        <v>167</v>
      </c>
      <c r="I170" s="1215">
        <v>951.62</v>
      </c>
      <c r="J170" s="1215">
        <v>12452.9</v>
      </c>
      <c r="K170" s="1215">
        <v>0</v>
      </c>
      <c r="L170" s="1215">
        <v>2762.67</v>
      </c>
      <c r="M170" s="738">
        <f t="shared" si="15"/>
        <v>15215.57</v>
      </c>
      <c r="N170" s="1218">
        <v>0</v>
      </c>
      <c r="O170" s="738">
        <f t="shared" si="19"/>
        <v>15215.57</v>
      </c>
      <c r="P170" s="1215">
        <v>4351.26</v>
      </c>
      <c r="Q170" s="1215">
        <v>1217.24</v>
      </c>
      <c r="R170" s="1219">
        <v>0</v>
      </c>
      <c r="S170" s="738">
        <f t="shared" si="21"/>
        <v>951.62</v>
      </c>
      <c r="T170" s="738">
        <f t="shared" si="16"/>
        <v>228.23354999999998</v>
      </c>
      <c r="U170" s="738">
        <f t="shared" si="17"/>
        <v>3171.4064500000004</v>
      </c>
      <c r="V170" s="738">
        <f t="shared" si="18"/>
        <v>4388.6464500000002</v>
      </c>
      <c r="W170" s="1214"/>
      <c r="X170" s="1213"/>
      <c r="Y170" s="1212"/>
      <c r="Z170" s="1213"/>
      <c r="AA170" s="1212"/>
      <c r="AB170" s="1213"/>
      <c r="AC170" s="1212"/>
      <c r="AD170" s="1212"/>
      <c r="AE170" s="1213"/>
      <c r="AF170" s="1212"/>
      <c r="AG170" s="1213"/>
      <c r="AH170" s="1212"/>
    </row>
    <row r="171" spans="1:34" ht="15" customHeight="1" x14ac:dyDescent="0.25">
      <c r="A171" s="1212" t="s">
        <v>1223</v>
      </c>
      <c r="B171" s="1212" t="s">
        <v>847</v>
      </c>
      <c r="C171" s="1213">
        <v>485</v>
      </c>
      <c r="D171" s="1214" t="s">
        <v>831</v>
      </c>
      <c r="E171" s="1212" t="s">
        <v>830</v>
      </c>
      <c r="F171" s="1215">
        <v>41534.21</v>
      </c>
      <c r="G171" s="1216" t="s">
        <v>167</v>
      </c>
      <c r="H171" s="1216" t="s">
        <v>167</v>
      </c>
      <c r="I171" s="1215">
        <v>951.62</v>
      </c>
      <c r="J171" s="1215">
        <v>18488.400000000001</v>
      </c>
      <c r="K171" s="1215">
        <v>0</v>
      </c>
      <c r="L171" s="1215">
        <v>4557.41</v>
      </c>
      <c r="M171" s="738">
        <f t="shared" si="15"/>
        <v>23045.81</v>
      </c>
      <c r="N171" s="1218">
        <v>0</v>
      </c>
      <c r="O171" s="738">
        <f t="shared" si="19"/>
        <v>23045.81</v>
      </c>
      <c r="P171" s="1215">
        <v>5998.95</v>
      </c>
      <c r="Q171" s="1215">
        <v>1843.66</v>
      </c>
      <c r="R171" s="1219">
        <v>0</v>
      </c>
      <c r="S171" s="738">
        <f t="shared" si="21"/>
        <v>951.62</v>
      </c>
      <c r="T171" s="738">
        <f t="shared" si="16"/>
        <v>345.68715000000003</v>
      </c>
      <c r="U171" s="738">
        <f t="shared" si="17"/>
        <v>4701.6428500000002</v>
      </c>
      <c r="V171" s="738">
        <f t="shared" si="18"/>
        <v>6545.30285</v>
      </c>
      <c r="W171" s="1214"/>
      <c r="X171" s="1213"/>
      <c r="Y171" s="1212"/>
      <c r="Z171" s="1213"/>
      <c r="AA171" s="1212"/>
      <c r="AB171" s="1213"/>
      <c r="AC171" s="1212"/>
      <c r="AD171" s="1212"/>
      <c r="AE171" s="1213"/>
      <c r="AF171" s="1212"/>
      <c r="AG171" s="1213"/>
      <c r="AH171" s="1212"/>
    </row>
    <row r="172" spans="1:34" ht="15" customHeight="1" x14ac:dyDescent="0.25">
      <c r="A172" s="1212" t="s">
        <v>1223</v>
      </c>
      <c r="B172" s="1212" t="s">
        <v>847</v>
      </c>
      <c r="C172" s="1213">
        <v>487</v>
      </c>
      <c r="D172" s="1214" t="s">
        <v>840</v>
      </c>
      <c r="E172" s="1212" t="s">
        <v>841</v>
      </c>
      <c r="F172" s="1215">
        <v>52257.43</v>
      </c>
      <c r="G172" s="1216" t="s">
        <v>167</v>
      </c>
      <c r="H172" s="1216" t="s">
        <v>167</v>
      </c>
      <c r="I172" s="1215">
        <v>951.62</v>
      </c>
      <c r="J172" s="1215">
        <v>23344.34</v>
      </c>
      <c r="K172" s="1215">
        <v>0</v>
      </c>
      <c r="L172" s="1215">
        <v>5568.75</v>
      </c>
      <c r="M172" s="738">
        <f t="shared" si="15"/>
        <v>28913.09</v>
      </c>
      <c r="N172" s="1218">
        <v>0</v>
      </c>
      <c r="O172" s="738">
        <f t="shared" si="19"/>
        <v>28913.09</v>
      </c>
      <c r="P172" s="1215">
        <v>7324.62</v>
      </c>
      <c r="Q172" s="1215">
        <v>2313.04</v>
      </c>
      <c r="R172" s="1219">
        <v>0</v>
      </c>
      <c r="S172" s="738">
        <f t="shared" si="21"/>
        <v>951.62</v>
      </c>
      <c r="T172" s="738">
        <f t="shared" si="16"/>
        <v>433.69635</v>
      </c>
      <c r="U172" s="738">
        <f t="shared" si="17"/>
        <v>5939.3036499999998</v>
      </c>
      <c r="V172" s="738">
        <f t="shared" si="18"/>
        <v>8252.3436499999989</v>
      </c>
      <c r="W172" s="1214"/>
      <c r="X172" s="1213"/>
      <c r="Y172" s="1212"/>
      <c r="Z172" s="1213"/>
      <c r="AA172" s="1212"/>
      <c r="AB172" s="1213"/>
      <c r="AC172" s="1212"/>
      <c r="AD172" s="1212"/>
      <c r="AE172" s="1213"/>
      <c r="AF172" s="1212"/>
      <c r="AG172" s="1213"/>
      <c r="AH172" s="1212"/>
    </row>
    <row r="173" spans="1:34" ht="15" customHeight="1" x14ac:dyDescent="0.25">
      <c r="A173" s="1212" t="s">
        <v>1223</v>
      </c>
      <c r="B173" s="1212" t="s">
        <v>847</v>
      </c>
      <c r="C173" s="1213">
        <v>489</v>
      </c>
      <c r="D173" s="1214" t="s">
        <v>871</v>
      </c>
      <c r="E173" s="1212" t="s">
        <v>872</v>
      </c>
      <c r="F173" s="1215">
        <v>27858.36</v>
      </c>
      <c r="G173" s="1216" t="s">
        <v>167</v>
      </c>
      <c r="H173" s="1216" t="s">
        <v>167</v>
      </c>
      <c r="I173" s="1215">
        <v>951.62</v>
      </c>
      <c r="J173" s="1215">
        <v>12830.83</v>
      </c>
      <c r="K173" s="1215">
        <v>0</v>
      </c>
      <c r="L173" s="1215">
        <v>2196.6999999999998</v>
      </c>
      <c r="M173" s="738">
        <f t="shared" si="15"/>
        <v>15027.529999999999</v>
      </c>
      <c r="N173" s="1218">
        <v>0</v>
      </c>
      <c r="O173" s="738">
        <f t="shared" si="19"/>
        <v>15027.529999999999</v>
      </c>
      <c r="P173" s="1215">
        <v>4454.4399999999996</v>
      </c>
      <c r="Q173" s="1215">
        <v>1202.2</v>
      </c>
      <c r="R173" s="1219">
        <v>0</v>
      </c>
      <c r="S173" s="738">
        <f t="shared" si="21"/>
        <v>951.62</v>
      </c>
      <c r="T173" s="738">
        <f t="shared" si="16"/>
        <v>225.41294999999997</v>
      </c>
      <c r="U173" s="738">
        <f t="shared" si="17"/>
        <v>3277.4070499999998</v>
      </c>
      <c r="V173" s="738">
        <f t="shared" si="18"/>
        <v>4479.6070499999996</v>
      </c>
      <c r="W173" s="1214"/>
      <c r="X173" s="1213"/>
      <c r="Y173" s="1212"/>
      <c r="Z173" s="1213"/>
      <c r="AA173" s="1212"/>
      <c r="AB173" s="1213"/>
      <c r="AC173" s="1212"/>
      <c r="AD173" s="1212"/>
      <c r="AE173" s="1213"/>
      <c r="AF173" s="1212"/>
      <c r="AG173" s="1213"/>
      <c r="AH173" s="1212"/>
    </row>
    <row r="174" spans="1:34" ht="15" customHeight="1" x14ac:dyDescent="0.25">
      <c r="A174" s="1212" t="s">
        <v>1223</v>
      </c>
      <c r="B174" s="1212" t="s">
        <v>847</v>
      </c>
      <c r="C174" s="1213">
        <v>490</v>
      </c>
      <c r="D174" s="1214" t="s">
        <v>484</v>
      </c>
      <c r="E174" s="1212" t="s">
        <v>534</v>
      </c>
      <c r="F174" s="1215">
        <v>44305.2</v>
      </c>
      <c r="G174" s="1216" t="s">
        <v>167</v>
      </c>
      <c r="H174" s="1216" t="s">
        <v>167</v>
      </c>
      <c r="I174" s="1215">
        <v>951.62</v>
      </c>
      <c r="J174" s="1215">
        <v>19947.400000000001</v>
      </c>
      <c r="K174" s="1215">
        <v>0</v>
      </c>
      <c r="L174" s="1215">
        <v>4410.3999999999996</v>
      </c>
      <c r="M174" s="738">
        <f t="shared" si="15"/>
        <v>24357.800000000003</v>
      </c>
      <c r="N174" s="1218">
        <v>0</v>
      </c>
      <c r="O174" s="738">
        <f t="shared" si="19"/>
        <v>24357.800000000003</v>
      </c>
      <c r="P174" s="1215">
        <v>6397.26</v>
      </c>
      <c r="Q174" s="1215">
        <v>1948.62</v>
      </c>
      <c r="R174" s="1219">
        <v>0</v>
      </c>
      <c r="S174" s="738">
        <f t="shared" si="21"/>
        <v>951.62</v>
      </c>
      <c r="T174" s="738">
        <f t="shared" si="16"/>
        <v>365.36700000000002</v>
      </c>
      <c r="U174" s="738">
        <f t="shared" si="17"/>
        <v>5080.2730000000001</v>
      </c>
      <c r="V174" s="738">
        <f t="shared" si="18"/>
        <v>7028.893</v>
      </c>
      <c r="W174" s="1214"/>
      <c r="X174" s="1213"/>
      <c r="Y174" s="1212"/>
      <c r="Z174" s="1213"/>
      <c r="AA174" s="1212"/>
      <c r="AB174" s="1213"/>
      <c r="AC174" s="1212"/>
      <c r="AD174" s="1212"/>
      <c r="AE174" s="1213"/>
      <c r="AF174" s="1212"/>
      <c r="AG174" s="1213"/>
      <c r="AH174" s="1212"/>
    </row>
    <row r="175" spans="1:34" ht="15" customHeight="1" x14ac:dyDescent="0.25">
      <c r="A175" s="1212" t="s">
        <v>1223</v>
      </c>
      <c r="B175" s="1212" t="s">
        <v>847</v>
      </c>
      <c r="C175" s="1213">
        <v>491</v>
      </c>
      <c r="D175" s="1214" t="s">
        <v>485</v>
      </c>
      <c r="E175" s="1212" t="s">
        <v>535</v>
      </c>
      <c r="F175" s="1215">
        <v>32389.98</v>
      </c>
      <c r="G175" s="1216" t="s">
        <v>167</v>
      </c>
      <c r="H175" s="1216" t="s">
        <v>167</v>
      </c>
      <c r="I175" s="1215">
        <v>951.62</v>
      </c>
      <c r="J175" s="1215">
        <v>14469.19</v>
      </c>
      <c r="K175" s="1215">
        <v>0</v>
      </c>
      <c r="L175" s="1215">
        <v>3451.6</v>
      </c>
      <c r="M175" s="738">
        <f t="shared" si="15"/>
        <v>17920.79</v>
      </c>
      <c r="N175" s="1218">
        <v>0</v>
      </c>
      <c r="O175" s="738">
        <f t="shared" si="19"/>
        <v>17920.79</v>
      </c>
      <c r="P175" s="1215">
        <v>4901.71</v>
      </c>
      <c r="Q175" s="1215">
        <v>1433.66</v>
      </c>
      <c r="R175" s="1219">
        <v>0</v>
      </c>
      <c r="S175" s="738">
        <f t="shared" si="21"/>
        <v>951.62</v>
      </c>
      <c r="T175" s="738">
        <f t="shared" si="16"/>
        <v>268.81184999999999</v>
      </c>
      <c r="U175" s="738">
        <f t="shared" si="17"/>
        <v>3681.2781500000001</v>
      </c>
      <c r="V175" s="738">
        <f t="shared" si="18"/>
        <v>5114.93815</v>
      </c>
      <c r="W175" s="1214"/>
      <c r="X175" s="1213"/>
      <c r="Y175" s="1212"/>
      <c r="Z175" s="1213"/>
      <c r="AA175" s="1212"/>
      <c r="AB175" s="1213"/>
      <c r="AC175" s="1212"/>
      <c r="AD175" s="1212"/>
      <c r="AE175" s="1213"/>
      <c r="AF175" s="1212"/>
      <c r="AG175" s="1213"/>
      <c r="AH175" s="1212"/>
    </row>
    <row r="176" spans="1:34" ht="15" customHeight="1" x14ac:dyDescent="0.25">
      <c r="A176" s="1212" t="s">
        <v>1223</v>
      </c>
      <c r="B176" s="1212" t="s">
        <v>847</v>
      </c>
      <c r="C176" s="1213">
        <v>492</v>
      </c>
      <c r="D176" s="1214" t="s">
        <v>456</v>
      </c>
      <c r="E176" s="1212" t="s">
        <v>499</v>
      </c>
      <c r="F176" s="1215">
        <v>35425.980000000003</v>
      </c>
      <c r="G176" s="1216" t="s">
        <v>167</v>
      </c>
      <c r="H176" s="1216" t="s">
        <v>167</v>
      </c>
      <c r="I176" s="1215">
        <v>951.62</v>
      </c>
      <c r="J176" s="1215">
        <v>15987.19</v>
      </c>
      <c r="K176" s="1215">
        <v>0</v>
      </c>
      <c r="L176" s="1215">
        <v>3451.6</v>
      </c>
      <c r="M176" s="738">
        <f t="shared" si="15"/>
        <v>19438.79</v>
      </c>
      <c r="N176" s="1218">
        <v>0</v>
      </c>
      <c r="O176" s="738">
        <f t="shared" si="19"/>
        <v>19438.79</v>
      </c>
      <c r="P176" s="1215">
        <v>5316.12</v>
      </c>
      <c r="Q176" s="1215">
        <v>1555.1</v>
      </c>
      <c r="R176" s="1219">
        <v>0</v>
      </c>
      <c r="S176" s="738">
        <f t="shared" si="21"/>
        <v>951.62</v>
      </c>
      <c r="T176" s="738">
        <f t="shared" si="16"/>
        <v>291.58184999999997</v>
      </c>
      <c r="U176" s="738">
        <f t="shared" si="17"/>
        <v>4072.91815</v>
      </c>
      <c r="V176" s="738">
        <f t="shared" si="18"/>
        <v>5628.0181499999999</v>
      </c>
      <c r="W176" s="1214"/>
      <c r="X176" s="1213"/>
      <c r="Y176" s="1212"/>
      <c r="Z176" s="1213"/>
      <c r="AA176" s="1212"/>
      <c r="AB176" s="1213"/>
      <c r="AC176" s="1212"/>
      <c r="AD176" s="1212"/>
      <c r="AE176" s="1213"/>
      <c r="AF176" s="1212"/>
      <c r="AG176" s="1213"/>
      <c r="AH176" s="1212"/>
    </row>
    <row r="177" spans="1:34" ht="15" customHeight="1" x14ac:dyDescent="0.25">
      <c r="A177" s="1212" t="s">
        <v>1223</v>
      </c>
      <c r="B177" s="1212" t="s">
        <v>847</v>
      </c>
      <c r="C177" s="1213">
        <v>493</v>
      </c>
      <c r="D177" s="1214" t="s">
        <v>451</v>
      </c>
      <c r="E177" s="1212" t="s">
        <v>494</v>
      </c>
      <c r="F177" s="1215">
        <v>32389.98</v>
      </c>
      <c r="G177" s="1216" t="s">
        <v>167</v>
      </c>
      <c r="H177" s="1216" t="s">
        <v>167</v>
      </c>
      <c r="I177" s="1215">
        <v>951.62</v>
      </c>
      <c r="J177" s="1215">
        <v>14469.19</v>
      </c>
      <c r="K177" s="1215">
        <v>0</v>
      </c>
      <c r="L177" s="1215">
        <v>3451.6</v>
      </c>
      <c r="M177" s="738">
        <f t="shared" si="15"/>
        <v>17920.79</v>
      </c>
      <c r="N177" s="1218">
        <v>0</v>
      </c>
      <c r="O177" s="738">
        <f t="shared" si="19"/>
        <v>17920.79</v>
      </c>
      <c r="P177" s="1215">
        <v>4901.71</v>
      </c>
      <c r="Q177" s="1215">
        <v>1433.66</v>
      </c>
      <c r="R177" s="1219">
        <v>0</v>
      </c>
      <c r="S177" s="738">
        <f t="shared" si="21"/>
        <v>951.62</v>
      </c>
      <c r="T177" s="738">
        <f t="shared" si="16"/>
        <v>268.81184999999999</v>
      </c>
      <c r="U177" s="738">
        <f t="shared" si="17"/>
        <v>3681.2781500000001</v>
      </c>
      <c r="V177" s="738">
        <f t="shared" si="18"/>
        <v>5114.93815</v>
      </c>
      <c r="W177" s="1214"/>
      <c r="X177" s="1213"/>
      <c r="Y177" s="1212"/>
      <c r="Z177" s="1213"/>
      <c r="AA177" s="1212"/>
      <c r="AB177" s="1213"/>
      <c r="AC177" s="1212"/>
      <c r="AD177" s="1212"/>
      <c r="AE177" s="1213"/>
      <c r="AF177" s="1212"/>
      <c r="AG177" s="1213"/>
      <c r="AH177" s="1212"/>
    </row>
    <row r="178" spans="1:34" ht="15" customHeight="1" x14ac:dyDescent="0.25">
      <c r="A178" s="1212" t="s">
        <v>1223</v>
      </c>
      <c r="B178" s="1212" t="s">
        <v>847</v>
      </c>
      <c r="C178" s="1213">
        <v>494</v>
      </c>
      <c r="D178" s="1214" t="s">
        <v>528</v>
      </c>
      <c r="E178" s="1212" t="s">
        <v>529</v>
      </c>
      <c r="F178" s="1215">
        <v>32389.98</v>
      </c>
      <c r="G178" s="1216" t="s">
        <v>167</v>
      </c>
      <c r="H178" s="1216" t="s">
        <v>167</v>
      </c>
      <c r="I178" s="1215">
        <v>951.62</v>
      </c>
      <c r="J178" s="1215">
        <v>14469.19</v>
      </c>
      <c r="K178" s="1215">
        <v>0</v>
      </c>
      <c r="L178" s="1215">
        <v>3451.6</v>
      </c>
      <c r="M178" s="738">
        <f t="shared" si="15"/>
        <v>17920.79</v>
      </c>
      <c r="N178" s="1218">
        <v>0</v>
      </c>
      <c r="O178" s="738">
        <f t="shared" si="19"/>
        <v>17920.79</v>
      </c>
      <c r="P178" s="1215">
        <v>4901.71</v>
      </c>
      <c r="Q178" s="1215">
        <v>1433.66</v>
      </c>
      <c r="R178" s="1219">
        <v>0</v>
      </c>
      <c r="S178" s="738">
        <f t="shared" si="21"/>
        <v>951.62</v>
      </c>
      <c r="T178" s="738">
        <f t="shared" si="16"/>
        <v>268.81184999999999</v>
      </c>
      <c r="U178" s="738">
        <f t="shared" si="17"/>
        <v>3681.2781500000001</v>
      </c>
      <c r="V178" s="738">
        <f t="shared" si="18"/>
        <v>5114.93815</v>
      </c>
      <c r="W178" s="1214"/>
      <c r="X178" s="1213"/>
      <c r="Y178" s="1212"/>
      <c r="Z178" s="1213"/>
      <c r="AA178" s="1212"/>
      <c r="AB178" s="1213"/>
      <c r="AC178" s="1212"/>
      <c r="AD178" s="1212"/>
      <c r="AE178" s="1213"/>
      <c r="AF178" s="1212"/>
      <c r="AG178" s="1213"/>
      <c r="AH178" s="1212"/>
    </row>
    <row r="179" spans="1:34" ht="15" customHeight="1" x14ac:dyDescent="0.25">
      <c r="A179" s="1212" t="s">
        <v>1223</v>
      </c>
      <c r="B179" s="1212" t="s">
        <v>847</v>
      </c>
      <c r="C179" s="1213">
        <v>495</v>
      </c>
      <c r="D179" s="1214" t="s">
        <v>466</v>
      </c>
      <c r="E179" s="1212" t="s">
        <v>513</v>
      </c>
      <c r="F179" s="1215">
        <v>32389.98</v>
      </c>
      <c r="G179" s="1216" t="s">
        <v>167</v>
      </c>
      <c r="H179" s="1216" t="s">
        <v>167</v>
      </c>
      <c r="I179" s="1215">
        <v>951.62</v>
      </c>
      <c r="J179" s="1215">
        <v>14469.19</v>
      </c>
      <c r="K179" s="1215">
        <v>0</v>
      </c>
      <c r="L179" s="1215">
        <v>3451.6</v>
      </c>
      <c r="M179" s="738">
        <f t="shared" si="15"/>
        <v>17920.79</v>
      </c>
      <c r="N179" s="1218">
        <v>0</v>
      </c>
      <c r="O179" s="738">
        <f t="shared" si="19"/>
        <v>17920.79</v>
      </c>
      <c r="P179" s="1215">
        <v>4901.71</v>
      </c>
      <c r="Q179" s="1215">
        <v>1433.66</v>
      </c>
      <c r="R179" s="1219">
        <v>0</v>
      </c>
      <c r="S179" s="738">
        <f t="shared" si="21"/>
        <v>951.62</v>
      </c>
      <c r="T179" s="738">
        <f t="shared" si="16"/>
        <v>268.81184999999999</v>
      </c>
      <c r="U179" s="738">
        <f t="shared" si="17"/>
        <v>3681.2781500000001</v>
      </c>
      <c r="V179" s="738">
        <f t="shared" si="18"/>
        <v>5114.93815</v>
      </c>
      <c r="W179" s="1214"/>
      <c r="X179" s="1213"/>
      <c r="Y179" s="1212"/>
      <c r="Z179" s="1213"/>
      <c r="AA179" s="1212"/>
      <c r="AB179" s="1213"/>
      <c r="AC179" s="1212"/>
      <c r="AD179" s="1212"/>
      <c r="AE179" s="1213"/>
      <c r="AF179" s="1212"/>
      <c r="AG179" s="1213"/>
      <c r="AH179" s="1212"/>
    </row>
    <row r="180" spans="1:34" ht="15" customHeight="1" x14ac:dyDescent="0.25">
      <c r="A180" s="1212" t="s">
        <v>1223</v>
      </c>
      <c r="B180" s="1212" t="s">
        <v>847</v>
      </c>
      <c r="C180" s="1213">
        <v>496</v>
      </c>
      <c r="D180" s="1214" t="s">
        <v>462</v>
      </c>
      <c r="E180" s="1212" t="s">
        <v>507</v>
      </c>
      <c r="F180" s="1215">
        <v>32389.98</v>
      </c>
      <c r="G180" s="1216" t="s">
        <v>167</v>
      </c>
      <c r="H180" s="1216" t="s">
        <v>167</v>
      </c>
      <c r="I180" s="1215">
        <v>951.62</v>
      </c>
      <c r="J180" s="1215">
        <v>14469.19</v>
      </c>
      <c r="K180" s="1215">
        <v>0</v>
      </c>
      <c r="L180" s="1215">
        <v>3451.6</v>
      </c>
      <c r="M180" s="738">
        <f t="shared" si="15"/>
        <v>17920.79</v>
      </c>
      <c r="N180" s="1218">
        <v>0</v>
      </c>
      <c r="O180" s="738">
        <f t="shared" si="19"/>
        <v>17920.79</v>
      </c>
      <c r="P180" s="1215">
        <v>4901.71</v>
      </c>
      <c r="Q180" s="1215">
        <v>1433.66</v>
      </c>
      <c r="R180" s="1219">
        <v>0</v>
      </c>
      <c r="S180" s="738">
        <f t="shared" si="21"/>
        <v>951.62</v>
      </c>
      <c r="T180" s="738">
        <f t="shared" si="16"/>
        <v>268.81184999999999</v>
      </c>
      <c r="U180" s="738">
        <f t="shared" si="17"/>
        <v>3681.2781500000001</v>
      </c>
      <c r="V180" s="738">
        <f t="shared" si="18"/>
        <v>5114.93815</v>
      </c>
      <c r="W180" s="1214"/>
      <c r="X180" s="1213"/>
      <c r="Y180" s="1212"/>
      <c r="Z180" s="1213"/>
      <c r="AA180" s="1212"/>
      <c r="AB180" s="1213"/>
      <c r="AC180" s="1212"/>
      <c r="AD180" s="1212"/>
      <c r="AE180" s="1213"/>
      <c r="AF180" s="1212"/>
      <c r="AG180" s="1213"/>
      <c r="AH180" s="1212"/>
    </row>
    <row r="181" spans="1:34" ht="15" customHeight="1" x14ac:dyDescent="0.25">
      <c r="A181" s="1212" t="s">
        <v>1223</v>
      </c>
      <c r="B181" s="1212" t="s">
        <v>847</v>
      </c>
      <c r="C181" s="1213">
        <v>497</v>
      </c>
      <c r="D181" s="1214" t="s">
        <v>461</v>
      </c>
      <c r="E181" s="1212" t="s">
        <v>506</v>
      </c>
      <c r="F181" s="1215">
        <v>32389.98</v>
      </c>
      <c r="G181" s="1216" t="s">
        <v>167</v>
      </c>
      <c r="H181" s="1216" t="s">
        <v>167</v>
      </c>
      <c r="I181" s="1215">
        <v>951.62</v>
      </c>
      <c r="J181" s="1215">
        <v>14469.19</v>
      </c>
      <c r="K181" s="1215">
        <v>0</v>
      </c>
      <c r="L181" s="1215">
        <v>3451.6</v>
      </c>
      <c r="M181" s="738">
        <f t="shared" si="15"/>
        <v>17920.79</v>
      </c>
      <c r="N181" s="1218">
        <v>0</v>
      </c>
      <c r="O181" s="738">
        <f t="shared" si="19"/>
        <v>17920.79</v>
      </c>
      <c r="P181" s="1215">
        <v>4901.71</v>
      </c>
      <c r="Q181" s="1215">
        <v>1433.66</v>
      </c>
      <c r="R181" s="1219">
        <v>0</v>
      </c>
      <c r="S181" s="738">
        <f t="shared" si="21"/>
        <v>951.62</v>
      </c>
      <c r="T181" s="738">
        <f t="shared" si="16"/>
        <v>268.81184999999999</v>
      </c>
      <c r="U181" s="738">
        <f t="shared" si="17"/>
        <v>3681.2781500000001</v>
      </c>
      <c r="V181" s="738">
        <f t="shared" si="18"/>
        <v>5114.93815</v>
      </c>
      <c r="W181" s="1214"/>
      <c r="X181" s="1213"/>
      <c r="Y181" s="1212"/>
      <c r="Z181" s="1213"/>
      <c r="AA181" s="1212"/>
      <c r="AB181" s="1213"/>
      <c r="AC181" s="1212"/>
      <c r="AD181" s="1212"/>
      <c r="AE181" s="1213"/>
      <c r="AF181" s="1212"/>
      <c r="AG181" s="1213"/>
      <c r="AH181" s="1212"/>
    </row>
    <row r="182" spans="1:34" ht="15" customHeight="1" x14ac:dyDescent="0.25">
      <c r="A182" s="1212" t="s">
        <v>1223</v>
      </c>
      <c r="B182" s="1212" t="s">
        <v>847</v>
      </c>
      <c r="C182" s="1213">
        <v>498</v>
      </c>
      <c r="D182" s="1214" t="s">
        <v>483</v>
      </c>
      <c r="E182" s="1212" t="s">
        <v>533</v>
      </c>
      <c r="F182" s="1215">
        <v>35317.980000000003</v>
      </c>
      <c r="G182" s="1216" t="s">
        <v>167</v>
      </c>
      <c r="H182" s="1216" t="s">
        <v>167</v>
      </c>
      <c r="I182" s="1215">
        <v>951.62</v>
      </c>
      <c r="J182" s="1215">
        <v>15933.19</v>
      </c>
      <c r="K182" s="1215">
        <v>0</v>
      </c>
      <c r="L182" s="1215">
        <v>3451.6</v>
      </c>
      <c r="M182" s="738">
        <f t="shared" si="15"/>
        <v>19384.79</v>
      </c>
      <c r="N182" s="1218">
        <v>0</v>
      </c>
      <c r="O182" s="738">
        <f t="shared" si="19"/>
        <v>19384.79</v>
      </c>
      <c r="P182" s="1215">
        <v>5301.38</v>
      </c>
      <c r="Q182" s="1215">
        <v>1550.78</v>
      </c>
      <c r="R182" s="1219">
        <v>0</v>
      </c>
      <c r="S182" s="738">
        <f t="shared" si="21"/>
        <v>951.62</v>
      </c>
      <c r="T182" s="738">
        <f t="shared" si="16"/>
        <v>290.77185000000003</v>
      </c>
      <c r="U182" s="738">
        <f t="shared" si="17"/>
        <v>4058.9881500000001</v>
      </c>
      <c r="V182" s="738">
        <f t="shared" si="18"/>
        <v>5609.7681499999999</v>
      </c>
      <c r="W182" s="1214"/>
      <c r="X182" s="1213"/>
      <c r="Y182" s="1212"/>
      <c r="Z182" s="1213"/>
      <c r="AA182" s="1212"/>
      <c r="AB182" s="1213"/>
      <c r="AC182" s="1212"/>
      <c r="AD182" s="1212"/>
      <c r="AE182" s="1213"/>
      <c r="AF182" s="1212"/>
      <c r="AG182" s="1213"/>
      <c r="AH182" s="1212"/>
    </row>
    <row r="183" spans="1:34" ht="15" customHeight="1" x14ac:dyDescent="0.25">
      <c r="A183" s="1212" t="s">
        <v>1223</v>
      </c>
      <c r="B183" s="1212" t="s">
        <v>847</v>
      </c>
      <c r="C183" s="1213">
        <v>499</v>
      </c>
      <c r="D183" s="1214" t="s">
        <v>482</v>
      </c>
      <c r="E183" s="1212" t="s">
        <v>532</v>
      </c>
      <c r="F183" s="1215">
        <v>32389.98</v>
      </c>
      <c r="G183" s="1216" t="s">
        <v>167</v>
      </c>
      <c r="H183" s="1216" t="s">
        <v>167</v>
      </c>
      <c r="I183" s="1215">
        <v>951.62</v>
      </c>
      <c r="J183" s="1215">
        <v>14469.19</v>
      </c>
      <c r="K183" s="1215">
        <v>0</v>
      </c>
      <c r="L183" s="1215">
        <v>3451.6</v>
      </c>
      <c r="M183" s="738">
        <f t="shared" si="15"/>
        <v>17920.79</v>
      </c>
      <c r="N183" s="1218">
        <v>0</v>
      </c>
      <c r="O183" s="738">
        <f t="shared" si="19"/>
        <v>17920.79</v>
      </c>
      <c r="P183" s="1215">
        <v>4901.71</v>
      </c>
      <c r="Q183" s="1215">
        <v>1433.66</v>
      </c>
      <c r="R183" s="1219">
        <v>0</v>
      </c>
      <c r="S183" s="738">
        <f t="shared" si="21"/>
        <v>951.62</v>
      </c>
      <c r="T183" s="738">
        <f t="shared" si="16"/>
        <v>268.81184999999999</v>
      </c>
      <c r="U183" s="738">
        <f t="shared" si="17"/>
        <v>3681.2781500000001</v>
      </c>
      <c r="V183" s="738">
        <f t="shared" si="18"/>
        <v>5114.93815</v>
      </c>
      <c r="W183" s="1214"/>
      <c r="X183" s="1213"/>
      <c r="Y183" s="1212"/>
      <c r="Z183" s="1213"/>
      <c r="AA183" s="1212"/>
      <c r="AB183" s="1213"/>
      <c r="AC183" s="1212"/>
      <c r="AD183" s="1212"/>
      <c r="AE183" s="1213"/>
      <c r="AF183" s="1212"/>
      <c r="AG183" s="1213"/>
      <c r="AH183" s="1212"/>
    </row>
    <row r="184" spans="1:34" ht="15" customHeight="1" x14ac:dyDescent="0.25">
      <c r="A184" s="1212" t="s">
        <v>1223</v>
      </c>
      <c r="B184" s="1212" t="s">
        <v>847</v>
      </c>
      <c r="C184" s="1213">
        <v>500</v>
      </c>
      <c r="D184" s="1214" t="s">
        <v>467</v>
      </c>
      <c r="E184" s="1212" t="s">
        <v>514</v>
      </c>
      <c r="F184" s="1215">
        <v>32389.98</v>
      </c>
      <c r="G184" s="1216" t="s">
        <v>167</v>
      </c>
      <c r="H184" s="1216" t="s">
        <v>167</v>
      </c>
      <c r="I184" s="1215">
        <v>951.62</v>
      </c>
      <c r="J184" s="1215">
        <v>14469.19</v>
      </c>
      <c r="K184" s="1215">
        <v>0</v>
      </c>
      <c r="L184" s="1215">
        <v>3451.6</v>
      </c>
      <c r="M184" s="738">
        <f t="shared" si="15"/>
        <v>17920.79</v>
      </c>
      <c r="N184" s="1218">
        <v>0</v>
      </c>
      <c r="O184" s="738">
        <f t="shared" si="19"/>
        <v>17920.79</v>
      </c>
      <c r="P184" s="1215">
        <v>4901.71</v>
      </c>
      <c r="Q184" s="1215">
        <v>1433.66</v>
      </c>
      <c r="R184" s="1219">
        <v>0</v>
      </c>
      <c r="S184" s="738">
        <f t="shared" si="21"/>
        <v>951.62</v>
      </c>
      <c r="T184" s="738">
        <f t="shared" si="16"/>
        <v>268.81184999999999</v>
      </c>
      <c r="U184" s="738">
        <f t="shared" si="17"/>
        <v>3681.2781500000001</v>
      </c>
      <c r="V184" s="738">
        <f t="shared" si="18"/>
        <v>5114.93815</v>
      </c>
      <c r="W184" s="1214"/>
      <c r="X184" s="1213"/>
      <c r="Y184" s="1212"/>
      <c r="Z184" s="1213"/>
      <c r="AA184" s="1212"/>
      <c r="AB184" s="1213"/>
      <c r="AC184" s="1212"/>
      <c r="AD184" s="1212"/>
      <c r="AE184" s="1213"/>
      <c r="AF184" s="1212"/>
      <c r="AG184" s="1213"/>
      <c r="AH184" s="1212"/>
    </row>
    <row r="185" spans="1:34" ht="15" customHeight="1" x14ac:dyDescent="0.25">
      <c r="A185" s="1212" t="s">
        <v>1223</v>
      </c>
      <c r="B185" s="1212" t="s">
        <v>847</v>
      </c>
      <c r="C185" s="1213">
        <v>501</v>
      </c>
      <c r="D185" s="1214" t="s">
        <v>1042</v>
      </c>
      <c r="E185" s="1212" t="s">
        <v>1041</v>
      </c>
      <c r="F185" s="1215">
        <v>32389.98</v>
      </c>
      <c r="G185" s="1216" t="s">
        <v>167</v>
      </c>
      <c r="H185" s="1216" t="s">
        <v>167</v>
      </c>
      <c r="I185" s="1215">
        <v>951.62</v>
      </c>
      <c r="J185" s="1215">
        <v>14469.19</v>
      </c>
      <c r="K185" s="1215">
        <v>0</v>
      </c>
      <c r="L185" s="1215">
        <v>3451.6</v>
      </c>
      <c r="M185" s="738">
        <f t="shared" si="15"/>
        <v>17920.79</v>
      </c>
      <c r="N185" s="1218">
        <v>0</v>
      </c>
      <c r="O185" s="738">
        <f t="shared" si="19"/>
        <v>17920.79</v>
      </c>
      <c r="P185" s="1215">
        <v>4901.71</v>
      </c>
      <c r="Q185" s="1215">
        <v>1433.66</v>
      </c>
      <c r="R185" s="1219">
        <v>0</v>
      </c>
      <c r="S185" s="738">
        <f t="shared" si="21"/>
        <v>951.62</v>
      </c>
      <c r="T185" s="738">
        <f t="shared" si="16"/>
        <v>268.81184999999999</v>
      </c>
      <c r="U185" s="738">
        <f t="shared" si="17"/>
        <v>3681.2781500000001</v>
      </c>
      <c r="V185" s="738">
        <f t="shared" si="18"/>
        <v>5114.93815</v>
      </c>
      <c r="W185" s="1214"/>
      <c r="X185" s="1213"/>
      <c r="Y185" s="1212"/>
      <c r="Z185" s="1213"/>
      <c r="AA185" s="1212"/>
      <c r="AB185" s="1213"/>
      <c r="AC185" s="1212"/>
      <c r="AD185" s="1212"/>
      <c r="AE185" s="1213"/>
      <c r="AF185" s="1212"/>
      <c r="AG185" s="1213"/>
      <c r="AH185" s="1212"/>
    </row>
    <row r="186" spans="1:34" ht="15" customHeight="1" x14ac:dyDescent="0.25">
      <c r="A186" s="1212" t="s">
        <v>1223</v>
      </c>
      <c r="B186" s="1212" t="s">
        <v>847</v>
      </c>
      <c r="C186" s="1213">
        <v>502</v>
      </c>
      <c r="D186" s="1214" t="s">
        <v>1036</v>
      </c>
      <c r="E186" s="1212" t="s">
        <v>1040</v>
      </c>
      <c r="F186" s="1215">
        <v>41387.199999999997</v>
      </c>
      <c r="G186" s="1216" t="s">
        <v>167</v>
      </c>
      <c r="H186" s="1216" t="s">
        <v>167</v>
      </c>
      <c r="I186" s="1215">
        <v>951.62</v>
      </c>
      <c r="J186" s="1215">
        <v>18488.400000000001</v>
      </c>
      <c r="K186" s="1215">
        <v>0</v>
      </c>
      <c r="L186" s="1215">
        <v>4410.3999999999996</v>
      </c>
      <c r="M186" s="738">
        <f t="shared" si="15"/>
        <v>22898.800000000003</v>
      </c>
      <c r="N186" s="1218">
        <v>0</v>
      </c>
      <c r="O186" s="738">
        <f t="shared" si="19"/>
        <v>22898.800000000003</v>
      </c>
      <c r="P186" s="1215">
        <v>5998.95</v>
      </c>
      <c r="Q186" s="1215">
        <v>1831.9</v>
      </c>
      <c r="R186" s="1219">
        <v>0</v>
      </c>
      <c r="S186" s="738">
        <f t="shared" si="21"/>
        <v>951.62</v>
      </c>
      <c r="T186" s="738">
        <f t="shared" si="16"/>
        <v>343.48200000000003</v>
      </c>
      <c r="U186" s="738">
        <f t="shared" si="17"/>
        <v>4703.848</v>
      </c>
      <c r="V186" s="738">
        <f t="shared" si="18"/>
        <v>6535.7479999999996</v>
      </c>
      <c r="W186" s="1214"/>
      <c r="X186" s="1213"/>
      <c r="Y186" s="1212"/>
      <c r="Z186" s="1213"/>
      <c r="AA186" s="1212"/>
      <c r="AB186" s="1213"/>
      <c r="AC186" s="1212"/>
      <c r="AD186" s="1212"/>
      <c r="AE186" s="1213"/>
      <c r="AF186" s="1212"/>
      <c r="AG186" s="1213"/>
      <c r="AH186" s="1212"/>
    </row>
    <row r="187" spans="1:34" ht="15" customHeight="1" x14ac:dyDescent="0.25">
      <c r="A187" s="1212" t="s">
        <v>1223</v>
      </c>
      <c r="B187" s="1212" t="s">
        <v>847</v>
      </c>
      <c r="C187" s="1213">
        <v>503</v>
      </c>
      <c r="D187" s="1214" t="s">
        <v>1115</v>
      </c>
      <c r="E187" s="1212" t="s">
        <v>1116</v>
      </c>
      <c r="F187" s="1215">
        <v>52257.43</v>
      </c>
      <c r="G187" s="1216" t="s">
        <v>167</v>
      </c>
      <c r="H187" s="1216" t="s">
        <v>167</v>
      </c>
      <c r="I187" s="1215">
        <v>951.62</v>
      </c>
      <c r="J187" s="1215">
        <v>23344.34</v>
      </c>
      <c r="K187" s="1215">
        <v>0</v>
      </c>
      <c r="L187" s="1215">
        <v>5568.75</v>
      </c>
      <c r="M187" s="738">
        <f t="shared" si="15"/>
        <v>28913.09</v>
      </c>
      <c r="N187" s="1218">
        <v>0</v>
      </c>
      <c r="O187" s="738">
        <f t="shared" si="19"/>
        <v>28913.09</v>
      </c>
      <c r="P187" s="1215">
        <v>7324.62</v>
      </c>
      <c r="Q187" s="1215">
        <v>2313.04</v>
      </c>
      <c r="R187" s="1219">
        <v>0</v>
      </c>
      <c r="S187" s="738">
        <f t="shared" si="21"/>
        <v>951.62</v>
      </c>
      <c r="T187" s="738">
        <f t="shared" si="16"/>
        <v>433.69635</v>
      </c>
      <c r="U187" s="738">
        <f t="shared" si="17"/>
        <v>5939.3036499999998</v>
      </c>
      <c r="V187" s="738">
        <f t="shared" si="18"/>
        <v>8252.3436499999989</v>
      </c>
      <c r="W187" s="1214"/>
      <c r="X187" s="1213"/>
      <c r="Y187" s="1212"/>
      <c r="Z187" s="1213"/>
      <c r="AA187" s="1212"/>
      <c r="AB187" s="1213"/>
      <c r="AC187" s="1212"/>
      <c r="AD187" s="1212"/>
      <c r="AE187" s="1213"/>
      <c r="AF187" s="1212"/>
      <c r="AG187" s="1213"/>
      <c r="AH187" s="1212"/>
    </row>
    <row r="188" spans="1:34" ht="15" customHeight="1" x14ac:dyDescent="0.25">
      <c r="A188" s="1212" t="s">
        <v>1223</v>
      </c>
      <c r="B188" s="1212" t="s">
        <v>847</v>
      </c>
      <c r="C188" s="1213">
        <v>504</v>
      </c>
      <c r="D188" s="1214" t="s">
        <v>1104</v>
      </c>
      <c r="E188" s="1212" t="s">
        <v>1117</v>
      </c>
      <c r="F188" s="1215">
        <v>41387.199999999997</v>
      </c>
      <c r="G188" s="1216" t="s">
        <v>167</v>
      </c>
      <c r="H188" s="1216" t="s">
        <v>167</v>
      </c>
      <c r="I188" s="1215">
        <v>951.62</v>
      </c>
      <c r="J188" s="1215">
        <v>18488.400000000001</v>
      </c>
      <c r="K188" s="1215">
        <v>0</v>
      </c>
      <c r="L188" s="1215">
        <v>4410.3999999999996</v>
      </c>
      <c r="M188" s="738">
        <f t="shared" si="15"/>
        <v>22898.800000000003</v>
      </c>
      <c r="N188" s="1218">
        <v>0</v>
      </c>
      <c r="O188" s="738">
        <f t="shared" si="19"/>
        <v>22898.800000000003</v>
      </c>
      <c r="P188" s="1215">
        <v>5998.95</v>
      </c>
      <c r="Q188" s="1215">
        <v>1831.9</v>
      </c>
      <c r="R188" s="1219">
        <v>0</v>
      </c>
      <c r="S188" s="738">
        <f t="shared" si="21"/>
        <v>951.62</v>
      </c>
      <c r="T188" s="738">
        <f t="shared" si="16"/>
        <v>343.48200000000003</v>
      </c>
      <c r="U188" s="738">
        <f t="shared" si="17"/>
        <v>4703.848</v>
      </c>
      <c r="V188" s="738">
        <f t="shared" si="18"/>
        <v>6535.7479999999996</v>
      </c>
      <c r="W188" s="1214"/>
      <c r="X188" s="1213"/>
      <c r="Y188" s="1212"/>
      <c r="Z188" s="1213"/>
      <c r="AA188" s="1212"/>
      <c r="AB188" s="1213"/>
      <c r="AC188" s="1212"/>
      <c r="AD188" s="1212"/>
      <c r="AE188" s="1213"/>
      <c r="AF188" s="1212"/>
      <c r="AG188" s="1213"/>
      <c r="AH188" s="1212"/>
    </row>
    <row r="189" spans="1:34" ht="15" customHeight="1" x14ac:dyDescent="0.25">
      <c r="A189" s="1212" t="s">
        <v>1223</v>
      </c>
      <c r="B189" s="1212" t="s">
        <v>847</v>
      </c>
      <c r="C189" s="1213">
        <v>505</v>
      </c>
      <c r="D189" s="1214" t="s">
        <v>1109</v>
      </c>
      <c r="E189" s="1212" t="s">
        <v>1118</v>
      </c>
      <c r="F189" s="1215">
        <v>35425.980000000003</v>
      </c>
      <c r="G189" s="1216" t="s">
        <v>167</v>
      </c>
      <c r="H189" s="1216" t="s">
        <v>167</v>
      </c>
      <c r="I189" s="1215">
        <v>951.62</v>
      </c>
      <c r="J189" s="1215">
        <v>15987.19</v>
      </c>
      <c r="K189" s="1215">
        <v>0</v>
      </c>
      <c r="L189" s="1215">
        <v>3451.6</v>
      </c>
      <c r="M189" s="738">
        <f t="shared" si="15"/>
        <v>19438.79</v>
      </c>
      <c r="N189" s="1218">
        <v>0</v>
      </c>
      <c r="O189" s="738">
        <f t="shared" si="19"/>
        <v>19438.79</v>
      </c>
      <c r="P189" s="1215">
        <v>5316.12</v>
      </c>
      <c r="Q189" s="1215">
        <v>1555.1</v>
      </c>
      <c r="R189" s="1219">
        <v>0</v>
      </c>
      <c r="S189" s="738">
        <f t="shared" si="21"/>
        <v>951.62</v>
      </c>
      <c r="T189" s="738">
        <f t="shared" si="16"/>
        <v>291.58184999999997</v>
      </c>
      <c r="U189" s="738">
        <f t="shared" si="17"/>
        <v>4072.91815</v>
      </c>
      <c r="V189" s="738">
        <f t="shared" si="18"/>
        <v>5628.0181499999999</v>
      </c>
      <c r="W189" s="1214"/>
      <c r="X189" s="1213"/>
      <c r="Y189" s="1212"/>
      <c r="Z189" s="1213"/>
      <c r="AA189" s="1212"/>
      <c r="AB189" s="1213"/>
      <c r="AC189" s="1212"/>
      <c r="AD189" s="1212"/>
      <c r="AE189" s="1213"/>
      <c r="AF189" s="1212"/>
      <c r="AG189" s="1213"/>
      <c r="AH189" s="1212"/>
    </row>
    <row r="190" spans="1:34" ht="15" customHeight="1" x14ac:dyDescent="0.25">
      <c r="A190" s="1212" t="s">
        <v>1223</v>
      </c>
      <c r="B190" s="1212" t="s">
        <v>847</v>
      </c>
      <c r="C190" s="1213">
        <v>506</v>
      </c>
      <c r="D190" s="1214" t="s">
        <v>1139</v>
      </c>
      <c r="E190" s="1212" t="s">
        <v>1138</v>
      </c>
      <c r="F190" s="1215">
        <v>51997.56</v>
      </c>
      <c r="G190" s="1216" t="s">
        <v>167</v>
      </c>
      <c r="H190" s="1216" t="s">
        <v>167</v>
      </c>
      <c r="I190" s="1215">
        <v>951.62</v>
      </c>
      <c r="J190" s="1215">
        <v>23344.34</v>
      </c>
      <c r="K190" s="1215">
        <v>0</v>
      </c>
      <c r="L190" s="1215">
        <v>5308.88</v>
      </c>
      <c r="M190" s="738">
        <f t="shared" si="15"/>
        <v>28653.22</v>
      </c>
      <c r="N190" s="1218">
        <v>0</v>
      </c>
      <c r="O190" s="738">
        <f t="shared" si="19"/>
        <v>28653.22</v>
      </c>
      <c r="P190" s="1215">
        <v>7324.62</v>
      </c>
      <c r="Q190" s="1215">
        <v>2292.25</v>
      </c>
      <c r="R190" s="1219">
        <v>0</v>
      </c>
      <c r="S190" s="738">
        <f t="shared" si="21"/>
        <v>951.62</v>
      </c>
      <c r="T190" s="738">
        <f t="shared" si="16"/>
        <v>429.79829999999998</v>
      </c>
      <c r="U190" s="738">
        <f t="shared" si="17"/>
        <v>5943.2016999999996</v>
      </c>
      <c r="V190" s="738">
        <f t="shared" si="18"/>
        <v>8235.4516999999996</v>
      </c>
      <c r="W190" s="1214"/>
      <c r="X190" s="1213"/>
      <c r="Y190" s="1212"/>
      <c r="Z190" s="1213"/>
      <c r="AA190" s="1212"/>
      <c r="AB190" s="1213"/>
      <c r="AC190" s="1212"/>
      <c r="AD190" s="1212"/>
      <c r="AE190" s="1213"/>
      <c r="AF190" s="1212"/>
      <c r="AG190" s="1213"/>
      <c r="AH190" s="1212"/>
    </row>
    <row r="191" spans="1:34" ht="15" customHeight="1" x14ac:dyDescent="0.25">
      <c r="A191" s="1212" t="s">
        <v>1223</v>
      </c>
      <c r="B191" s="1212" t="s">
        <v>847</v>
      </c>
      <c r="C191" s="1213">
        <v>507</v>
      </c>
      <c r="D191" s="1214" t="s">
        <v>1137</v>
      </c>
      <c r="E191" s="1212" t="s">
        <v>1136</v>
      </c>
      <c r="F191" s="1215">
        <v>20364.919999999998</v>
      </c>
      <c r="G191" s="1216" t="s">
        <v>167</v>
      </c>
      <c r="H191" s="1216" t="s">
        <v>167</v>
      </c>
      <c r="I191" s="1215">
        <v>951.62</v>
      </c>
      <c r="J191" s="1215">
        <v>9208.59</v>
      </c>
      <c r="K191" s="1215">
        <v>0</v>
      </c>
      <c r="L191" s="1215">
        <v>1947.74</v>
      </c>
      <c r="M191" s="738">
        <f t="shared" si="15"/>
        <v>11156.33</v>
      </c>
      <c r="N191" s="1218">
        <v>0</v>
      </c>
      <c r="O191" s="738">
        <f t="shared" si="19"/>
        <v>11156.33</v>
      </c>
      <c r="P191" s="1215">
        <v>3465.57</v>
      </c>
      <c r="Q191" s="1215">
        <v>892.5</v>
      </c>
      <c r="R191" s="1219">
        <v>22.85</v>
      </c>
      <c r="S191" s="738">
        <f t="shared" si="21"/>
        <v>974.47</v>
      </c>
      <c r="T191" s="738">
        <f t="shared" si="16"/>
        <v>167.34494999999998</v>
      </c>
      <c r="U191" s="738">
        <f t="shared" si="17"/>
        <v>2323.7550500000002</v>
      </c>
      <c r="V191" s="738">
        <f t="shared" si="18"/>
        <v>3216.2550500000002</v>
      </c>
      <c r="W191" s="1214"/>
      <c r="X191" s="1213"/>
      <c r="Y191" s="1212"/>
      <c r="Z191" s="1213"/>
      <c r="AA191" s="1212"/>
      <c r="AB191" s="1213"/>
      <c r="AC191" s="1212"/>
      <c r="AD191" s="1212"/>
      <c r="AE191" s="1213"/>
      <c r="AF191" s="1212"/>
      <c r="AG191" s="1213"/>
      <c r="AH191" s="1212"/>
    </row>
    <row r="192" spans="1:34" ht="15" customHeight="1" x14ac:dyDescent="0.25">
      <c r="A192" s="1212" t="s">
        <v>1223</v>
      </c>
      <c r="B192" s="1212" t="s">
        <v>847</v>
      </c>
      <c r="C192" s="1213">
        <v>508</v>
      </c>
      <c r="D192" s="1214" t="s">
        <v>1170</v>
      </c>
      <c r="E192" s="1212" t="s">
        <v>1181</v>
      </c>
      <c r="F192" s="1215">
        <v>39240.800000000003</v>
      </c>
      <c r="G192" s="1216" t="s">
        <v>167</v>
      </c>
      <c r="H192" s="1216" t="s">
        <v>167</v>
      </c>
      <c r="I192" s="1215">
        <v>951.62</v>
      </c>
      <c r="J192" s="1215">
        <v>18488.400000000001</v>
      </c>
      <c r="K192" s="1215">
        <v>0</v>
      </c>
      <c r="L192" s="1215">
        <v>2264</v>
      </c>
      <c r="M192" s="738">
        <f t="shared" si="15"/>
        <v>20752.400000000001</v>
      </c>
      <c r="N192" s="1218">
        <v>0</v>
      </c>
      <c r="O192" s="738">
        <f t="shared" si="19"/>
        <v>20752.400000000001</v>
      </c>
      <c r="P192" s="1215">
        <v>5998.95</v>
      </c>
      <c r="Q192" s="1215">
        <v>1660.19</v>
      </c>
      <c r="R192" s="1219">
        <v>0</v>
      </c>
      <c r="S192" s="738">
        <f t="shared" si="21"/>
        <v>951.62</v>
      </c>
      <c r="T192" s="738">
        <f t="shared" si="16"/>
        <v>311.286</v>
      </c>
      <c r="U192" s="738">
        <f t="shared" si="17"/>
        <v>4736.0439999999999</v>
      </c>
      <c r="V192" s="738">
        <f t="shared" si="18"/>
        <v>6396.2340000000004</v>
      </c>
      <c r="W192" s="1214"/>
      <c r="X192" s="1213"/>
      <c r="Y192" s="1212"/>
      <c r="Z192" s="1213"/>
      <c r="AA192" s="1212"/>
      <c r="AB192" s="1213"/>
      <c r="AC192" s="1212"/>
      <c r="AD192" s="1212"/>
      <c r="AE192" s="1213"/>
      <c r="AF192" s="1212"/>
      <c r="AG192" s="1213"/>
      <c r="AH192" s="1212"/>
    </row>
    <row r="193" spans="1:34" ht="15" customHeight="1" x14ac:dyDescent="0.25">
      <c r="A193" s="1212" t="s">
        <v>1223</v>
      </c>
      <c r="B193" s="1212" t="s">
        <v>847</v>
      </c>
      <c r="C193" s="1213">
        <v>509</v>
      </c>
      <c r="D193" s="1214" t="s">
        <v>1194</v>
      </c>
      <c r="E193" s="1212" t="s">
        <v>1193</v>
      </c>
      <c r="F193" s="1215">
        <v>38740.959999999999</v>
      </c>
      <c r="G193" s="1216" t="s">
        <v>167</v>
      </c>
      <c r="H193" s="1216" t="s">
        <v>167</v>
      </c>
      <c r="I193" s="1215">
        <v>951.62</v>
      </c>
      <c r="J193" s="1215">
        <v>18488.400000000001</v>
      </c>
      <c r="K193" s="1215">
        <v>0</v>
      </c>
      <c r="L193" s="1215">
        <v>1764.16</v>
      </c>
      <c r="M193" s="738">
        <f t="shared" si="15"/>
        <v>20252.560000000001</v>
      </c>
      <c r="N193" s="1218">
        <v>0</v>
      </c>
      <c r="O193" s="738">
        <f t="shared" si="19"/>
        <v>20252.560000000001</v>
      </c>
      <c r="P193" s="1215">
        <v>5998.95</v>
      </c>
      <c r="Q193" s="1215">
        <v>1620.2</v>
      </c>
      <c r="R193" s="1219">
        <v>0</v>
      </c>
      <c r="S193" s="738">
        <f t="shared" si="21"/>
        <v>951.62</v>
      </c>
      <c r="T193" s="738">
        <f t="shared" si="16"/>
        <v>303.78840000000002</v>
      </c>
      <c r="U193" s="738">
        <f t="shared" si="17"/>
        <v>4743.5415999999996</v>
      </c>
      <c r="V193" s="738">
        <f t="shared" si="18"/>
        <v>6363.7415999999994</v>
      </c>
      <c r="W193" s="1214"/>
      <c r="X193" s="1213"/>
      <c r="Y193" s="1212"/>
      <c r="Z193" s="1213"/>
      <c r="AA193" s="1212"/>
      <c r="AB193" s="1213"/>
      <c r="AC193" s="1212"/>
      <c r="AD193" s="1212"/>
      <c r="AE193" s="1213"/>
      <c r="AF193" s="1212"/>
      <c r="AG193" s="1213"/>
      <c r="AH193" s="1212"/>
    </row>
    <row r="194" spans="1:34" ht="15" customHeight="1" x14ac:dyDescent="0.25">
      <c r="A194" s="1212" t="s">
        <v>1223</v>
      </c>
      <c r="B194" s="1212" t="s">
        <v>847</v>
      </c>
      <c r="C194" s="1213">
        <v>510</v>
      </c>
      <c r="D194" s="1214" t="s">
        <v>1208</v>
      </c>
      <c r="E194" s="1212" t="s">
        <v>1213</v>
      </c>
      <c r="F194" s="1215">
        <v>47802.43</v>
      </c>
      <c r="G194" s="1216" t="s">
        <v>167</v>
      </c>
      <c r="H194" s="1216" t="s">
        <v>167</v>
      </c>
      <c r="I194" s="1215">
        <v>951.62</v>
      </c>
      <c r="J194" s="1215">
        <v>23344.34</v>
      </c>
      <c r="K194" s="1215">
        <v>0</v>
      </c>
      <c r="L194" s="1215">
        <v>1113.75</v>
      </c>
      <c r="M194" s="738">
        <f t="shared" si="15"/>
        <v>24458.09</v>
      </c>
      <c r="N194" s="1218">
        <v>0</v>
      </c>
      <c r="O194" s="738">
        <f t="shared" si="19"/>
        <v>24458.09</v>
      </c>
      <c r="P194" s="1215">
        <v>7324.62</v>
      </c>
      <c r="Q194" s="1215">
        <v>1956.64</v>
      </c>
      <c r="R194" s="1219">
        <v>0</v>
      </c>
      <c r="S194" s="738">
        <f t="shared" si="21"/>
        <v>951.62</v>
      </c>
      <c r="T194" s="738">
        <f t="shared" si="16"/>
        <v>366.87135000000001</v>
      </c>
      <c r="U194" s="738">
        <f t="shared" si="17"/>
        <v>6006.1286499999997</v>
      </c>
      <c r="V194" s="738">
        <f t="shared" si="18"/>
        <v>7962.76865</v>
      </c>
      <c r="W194" s="1214"/>
      <c r="X194" s="1213"/>
      <c r="Y194" s="1212"/>
      <c r="Z194" s="1213"/>
      <c r="AA194" s="1212"/>
      <c r="AB194" s="1213"/>
      <c r="AC194" s="1212"/>
      <c r="AD194" s="1212"/>
      <c r="AE194" s="1213"/>
      <c r="AF194" s="1212"/>
      <c r="AG194" s="1213"/>
      <c r="AH194" s="1212"/>
    </row>
    <row r="195" spans="1:34" ht="15" customHeight="1" x14ac:dyDescent="0.25">
      <c r="A195" s="1240" t="s">
        <v>1223</v>
      </c>
      <c r="B195" s="1240" t="s">
        <v>847</v>
      </c>
      <c r="C195" s="1238">
        <v>511</v>
      </c>
      <c r="D195" s="1239" t="s">
        <v>674</v>
      </c>
      <c r="E195" s="1240" t="s">
        <v>675</v>
      </c>
      <c r="F195" s="1241">
        <v>29306.55</v>
      </c>
      <c r="G195" s="1242" t="s">
        <v>167</v>
      </c>
      <c r="H195" s="1242"/>
      <c r="I195" s="1241">
        <v>951.62</v>
      </c>
      <c r="J195" s="1241">
        <v>14469.19</v>
      </c>
      <c r="K195" s="1241">
        <v>0</v>
      </c>
      <c r="L195" s="1241">
        <v>368.17</v>
      </c>
      <c r="M195" s="1244">
        <f t="shared" ref="M195:M200" si="22">J195+L195</f>
        <v>14837.36</v>
      </c>
      <c r="N195" s="1245">
        <v>0</v>
      </c>
      <c r="O195" s="1244">
        <f t="shared" si="19"/>
        <v>14837.36</v>
      </c>
      <c r="P195" s="1241">
        <v>4901.71</v>
      </c>
      <c r="Q195" s="1241">
        <v>1186.98</v>
      </c>
      <c r="R195" s="1246">
        <v>51.54</v>
      </c>
      <c r="S195" s="1244">
        <f t="shared" si="21"/>
        <v>1003.16</v>
      </c>
      <c r="T195" s="1244">
        <f t="shared" ref="T195:T200" si="23">O195*1.5%</f>
        <v>222.56039999999999</v>
      </c>
      <c r="U195" s="1244">
        <f t="shared" ref="U195" si="24">P195-S195-T195</f>
        <v>3675.9896000000003</v>
      </c>
      <c r="V195" s="1244">
        <f t="shared" ref="V195:V200" si="25">Q195+U195</f>
        <v>4862.9696000000004</v>
      </c>
      <c r="W195" s="1214"/>
      <c r="X195" s="1213"/>
      <c r="Y195" s="1212"/>
      <c r="Z195" s="1213"/>
      <c r="AA195" s="1212"/>
      <c r="AB195" s="1213"/>
      <c r="AC195" s="1212"/>
      <c r="AD195" s="1212"/>
      <c r="AE195" s="1213"/>
      <c r="AF195" s="1212"/>
      <c r="AG195" s="1213"/>
      <c r="AH195" s="1212"/>
    </row>
    <row r="196" spans="1:34" ht="15" customHeight="1" x14ac:dyDescent="0.25">
      <c r="A196" s="1212" t="s">
        <v>1223</v>
      </c>
      <c r="B196" s="1212" t="s">
        <v>847</v>
      </c>
      <c r="C196" s="1264">
        <v>20039</v>
      </c>
      <c r="D196" s="1265" t="s">
        <v>353</v>
      </c>
      <c r="E196" s="1266" t="s">
        <v>354</v>
      </c>
      <c r="F196" s="1267">
        <v>0</v>
      </c>
      <c r="G196" s="1268" t="s">
        <v>167</v>
      </c>
      <c r="H196" s="1268" t="s">
        <v>167</v>
      </c>
      <c r="I196" s="1267">
        <v>897.31</v>
      </c>
      <c r="J196" s="1267">
        <v>0</v>
      </c>
      <c r="K196" s="1267">
        <v>0</v>
      </c>
      <c r="L196" s="1267">
        <v>0</v>
      </c>
      <c r="M196" s="1269">
        <f t="shared" si="22"/>
        <v>0</v>
      </c>
      <c r="N196" s="1270">
        <v>0</v>
      </c>
      <c r="O196" s="1269">
        <f t="shared" ref="O196:O200" si="26">M196-N196</f>
        <v>0</v>
      </c>
      <c r="P196" s="1267">
        <v>897.31</v>
      </c>
      <c r="Q196" s="1267">
        <v>0</v>
      </c>
      <c r="R196" s="1271">
        <v>0</v>
      </c>
      <c r="S196" s="1269">
        <f>I196</f>
        <v>897.31</v>
      </c>
      <c r="T196" s="1269">
        <f t="shared" si="23"/>
        <v>0</v>
      </c>
      <c r="U196" s="1269">
        <v>4710.1000000000004</v>
      </c>
      <c r="V196" s="1269">
        <f t="shared" si="25"/>
        <v>4710.1000000000004</v>
      </c>
      <c r="W196" s="1214"/>
      <c r="X196" s="1213"/>
      <c r="Y196" s="1212"/>
      <c r="Z196" s="1213"/>
      <c r="AA196" s="1212"/>
      <c r="AB196" s="1213"/>
      <c r="AC196" s="1212"/>
      <c r="AD196" s="1212"/>
      <c r="AE196" s="1213"/>
      <c r="AF196" s="1212"/>
      <c r="AG196" s="1213"/>
      <c r="AH196" s="1212"/>
    </row>
    <row r="197" spans="1:34" ht="15" customHeight="1" x14ac:dyDescent="0.25">
      <c r="A197" s="1212" t="s">
        <v>1223</v>
      </c>
      <c r="B197" s="1212" t="s">
        <v>847</v>
      </c>
      <c r="C197" s="1264">
        <v>20043</v>
      </c>
      <c r="D197" s="1265" t="s">
        <v>166</v>
      </c>
      <c r="E197" s="1266" t="s">
        <v>267</v>
      </c>
      <c r="F197" s="1267">
        <v>0</v>
      </c>
      <c r="G197" s="1268" t="s">
        <v>167</v>
      </c>
      <c r="H197" s="1268" t="s">
        <v>167</v>
      </c>
      <c r="I197" s="1267">
        <v>897.31</v>
      </c>
      <c r="J197" s="1267">
        <v>0</v>
      </c>
      <c r="K197" s="1267">
        <v>0</v>
      </c>
      <c r="L197" s="1267">
        <v>0</v>
      </c>
      <c r="M197" s="1269">
        <f t="shared" si="22"/>
        <v>0</v>
      </c>
      <c r="N197" s="1270">
        <v>0</v>
      </c>
      <c r="O197" s="1269">
        <f t="shared" si="26"/>
        <v>0</v>
      </c>
      <c r="P197" s="1267">
        <v>897.31</v>
      </c>
      <c r="Q197" s="1267">
        <v>0</v>
      </c>
      <c r="R197" s="1271">
        <v>0</v>
      </c>
      <c r="S197" s="1269">
        <f t="shared" ref="S197:S200" si="27">I197</f>
        <v>897.31</v>
      </c>
      <c r="T197" s="1269">
        <f t="shared" si="23"/>
        <v>0</v>
      </c>
      <c r="U197" s="1269">
        <v>4964.7000000000007</v>
      </c>
      <c r="V197" s="1269">
        <f t="shared" si="25"/>
        <v>4964.7000000000007</v>
      </c>
      <c r="W197" s="1214"/>
      <c r="X197" s="1213"/>
      <c r="Y197" s="1212"/>
      <c r="Z197" s="1213"/>
      <c r="AA197" s="1212"/>
      <c r="AB197" s="1213"/>
      <c r="AC197" s="1212"/>
      <c r="AD197" s="1212"/>
      <c r="AE197" s="1213"/>
      <c r="AF197" s="1212"/>
      <c r="AG197" s="1213"/>
      <c r="AH197" s="1212"/>
    </row>
    <row r="198" spans="1:34" ht="15" customHeight="1" x14ac:dyDescent="0.25">
      <c r="A198" s="1212" t="s">
        <v>1223</v>
      </c>
      <c r="B198" s="1212" t="s">
        <v>847</v>
      </c>
      <c r="C198" s="1264">
        <v>20045</v>
      </c>
      <c r="D198" s="1265" t="s">
        <v>151</v>
      </c>
      <c r="E198" s="1266" t="s">
        <v>265</v>
      </c>
      <c r="F198" s="1267">
        <v>0</v>
      </c>
      <c r="G198" s="1268" t="s">
        <v>167</v>
      </c>
      <c r="H198" s="1268" t="s">
        <v>167</v>
      </c>
      <c r="I198" s="1267">
        <v>897.31</v>
      </c>
      <c r="J198" s="1267">
        <v>0</v>
      </c>
      <c r="K198" s="1267">
        <v>0</v>
      </c>
      <c r="L198" s="1267">
        <v>0</v>
      </c>
      <c r="M198" s="1269">
        <f t="shared" si="22"/>
        <v>0</v>
      </c>
      <c r="N198" s="1270">
        <v>0</v>
      </c>
      <c r="O198" s="1269">
        <f t="shared" si="26"/>
        <v>0</v>
      </c>
      <c r="P198" s="1267">
        <v>897.31</v>
      </c>
      <c r="Q198" s="1267">
        <v>0</v>
      </c>
      <c r="R198" s="1271">
        <v>0</v>
      </c>
      <c r="S198" s="1269">
        <f t="shared" si="27"/>
        <v>897.31</v>
      </c>
      <c r="T198" s="1269">
        <f t="shared" si="23"/>
        <v>0</v>
      </c>
      <c r="U198" s="1269">
        <v>4710.1000000000004</v>
      </c>
      <c r="V198" s="1269">
        <f t="shared" si="25"/>
        <v>4710.1000000000004</v>
      </c>
      <c r="W198" s="1214"/>
      <c r="X198" s="1213"/>
      <c r="Y198" s="1212"/>
      <c r="Z198" s="1213"/>
      <c r="AA198" s="1212"/>
      <c r="AB198" s="1213"/>
      <c r="AC198" s="1212"/>
      <c r="AD198" s="1212"/>
      <c r="AE198" s="1213"/>
      <c r="AF198" s="1212"/>
      <c r="AG198" s="1213"/>
      <c r="AH198" s="1212"/>
    </row>
    <row r="199" spans="1:34" ht="15" customHeight="1" x14ac:dyDescent="0.25">
      <c r="A199" s="1212" t="s">
        <v>1223</v>
      </c>
      <c r="B199" s="1212" t="s">
        <v>847</v>
      </c>
      <c r="C199" s="1264">
        <v>20046</v>
      </c>
      <c r="D199" s="1265" t="s">
        <v>1110</v>
      </c>
      <c r="E199" s="1266" t="s">
        <v>1119</v>
      </c>
      <c r="F199" s="1267">
        <v>0</v>
      </c>
      <c r="G199" s="1268" t="s">
        <v>167</v>
      </c>
      <c r="H199" s="1268" t="s">
        <v>167</v>
      </c>
      <c r="I199" s="1267">
        <v>897.31</v>
      </c>
      <c r="J199" s="1267">
        <v>0</v>
      </c>
      <c r="K199" s="1267">
        <v>0</v>
      </c>
      <c r="L199" s="1267">
        <v>0</v>
      </c>
      <c r="M199" s="1269">
        <f t="shared" si="22"/>
        <v>0</v>
      </c>
      <c r="N199" s="1270">
        <v>0</v>
      </c>
      <c r="O199" s="1269">
        <f t="shared" si="26"/>
        <v>0</v>
      </c>
      <c r="P199" s="1267">
        <v>897.31</v>
      </c>
      <c r="Q199" s="1267">
        <v>0</v>
      </c>
      <c r="R199" s="1271">
        <v>0</v>
      </c>
      <c r="S199" s="1269">
        <f t="shared" si="27"/>
        <v>897.31</v>
      </c>
      <c r="T199" s="1269">
        <f t="shared" si="23"/>
        <v>0</v>
      </c>
      <c r="U199" s="1269">
        <v>4710.1000000000004</v>
      </c>
      <c r="V199" s="1269">
        <f t="shared" si="25"/>
        <v>4710.1000000000004</v>
      </c>
      <c r="W199" s="1214"/>
      <c r="X199" s="1213"/>
      <c r="Y199" s="1212"/>
      <c r="Z199" s="1213"/>
      <c r="AA199" s="1212"/>
      <c r="AB199" s="1213"/>
      <c r="AC199" s="1212"/>
      <c r="AD199" s="1212"/>
      <c r="AE199" s="1213"/>
      <c r="AF199" s="1212"/>
      <c r="AG199" s="1213"/>
      <c r="AH199" s="1212"/>
    </row>
    <row r="200" spans="1:34" ht="15" customHeight="1" x14ac:dyDescent="0.25">
      <c r="A200" s="1212" t="s">
        <v>1223</v>
      </c>
      <c r="B200" s="1212" t="s">
        <v>847</v>
      </c>
      <c r="C200" s="1264">
        <v>20047</v>
      </c>
      <c r="D200" s="1265" t="s">
        <v>1132</v>
      </c>
      <c r="E200" s="1266" t="s">
        <v>1133</v>
      </c>
      <c r="F200" s="1267">
        <v>0</v>
      </c>
      <c r="G200" s="1268" t="s">
        <v>167</v>
      </c>
      <c r="H200" s="1268" t="s">
        <v>167</v>
      </c>
      <c r="I200" s="1267">
        <v>897.31</v>
      </c>
      <c r="J200" s="1267">
        <v>0</v>
      </c>
      <c r="K200" s="1267">
        <v>0</v>
      </c>
      <c r="L200" s="1267">
        <v>0</v>
      </c>
      <c r="M200" s="1269">
        <f t="shared" si="22"/>
        <v>0</v>
      </c>
      <c r="N200" s="1270">
        <v>0</v>
      </c>
      <c r="O200" s="1269">
        <f t="shared" si="26"/>
        <v>0</v>
      </c>
      <c r="P200" s="1267">
        <v>897.31</v>
      </c>
      <c r="Q200" s="1267">
        <v>0</v>
      </c>
      <c r="R200" s="1271">
        <v>0</v>
      </c>
      <c r="S200" s="1269">
        <f t="shared" si="27"/>
        <v>897.31</v>
      </c>
      <c r="T200" s="1269">
        <f t="shared" si="23"/>
        <v>0</v>
      </c>
      <c r="U200" s="1269">
        <v>6949.0100000000011</v>
      </c>
      <c r="V200" s="1269">
        <f t="shared" si="25"/>
        <v>6949.0100000000011</v>
      </c>
      <c r="W200" s="1214"/>
      <c r="X200" s="1213"/>
      <c r="Y200" s="1212"/>
      <c r="Z200" s="1213"/>
      <c r="AA200" s="1212"/>
      <c r="AB200" s="1213"/>
      <c r="AC200" s="1212"/>
      <c r="AD200" s="1212"/>
      <c r="AE200" s="1213"/>
      <c r="AF200" s="1212"/>
      <c r="AG200" s="1213"/>
      <c r="AH200" s="1212"/>
    </row>
    <row r="201" spans="1:34" x14ac:dyDescent="0.25">
      <c r="A201" s="1248"/>
      <c r="B201" s="1248"/>
      <c r="C201" s="1248"/>
      <c r="D201" s="1249">
        <f>COUNTA(D2:D200)</f>
        <v>199</v>
      </c>
      <c r="E201" s="1248"/>
      <c r="F201" s="1250">
        <f>SUM(F2:F200)</f>
        <v>5787281.2700000023</v>
      </c>
      <c r="G201" s="1251"/>
      <c r="H201" s="1251"/>
      <c r="I201" s="1250">
        <f t="shared" ref="I201:Q201" si="28">SUM(I2:I200)</f>
        <v>164815.28999999969</v>
      </c>
      <c r="J201" s="1250">
        <f t="shared" si="28"/>
        <v>2567562.89</v>
      </c>
      <c r="K201" s="1250"/>
      <c r="L201" s="1250">
        <f t="shared" ref="L201:O201" si="29">SUM(L2:L200)</f>
        <v>634781.21000000031</v>
      </c>
      <c r="M201" s="1250">
        <f t="shared" si="29"/>
        <v>3202344.1</v>
      </c>
      <c r="N201" s="1251">
        <f t="shared" si="29"/>
        <v>20589.55</v>
      </c>
      <c r="O201" s="1250">
        <f t="shared" si="29"/>
        <v>3181383.0299999979</v>
      </c>
      <c r="P201" s="1250">
        <f t="shared" si="28"/>
        <v>871537.64999999991</v>
      </c>
      <c r="Q201" s="1250">
        <f t="shared" si="28"/>
        <v>252839.46000000005</v>
      </c>
      <c r="R201" s="1252">
        <f>SUM(R2:R200)</f>
        <v>5922.4200000000019</v>
      </c>
      <c r="S201" s="1253">
        <f>SUM(S2:S200)</f>
        <v>170737.70999999964</v>
      </c>
      <c r="T201" s="1253">
        <f>SUM(T2:T200)</f>
        <v>47720.745449999959</v>
      </c>
      <c r="U201" s="1253">
        <f>SUM(U2:U200)</f>
        <v>679123.20455000037</v>
      </c>
      <c r="V201" s="1253">
        <f>SUM(V2:V200)</f>
        <v>931962.66454999964</v>
      </c>
    </row>
    <row r="202" spans="1:34" x14ac:dyDescent="0.25">
      <c r="D202" s="1272">
        <v>187</v>
      </c>
    </row>
    <row r="203" spans="1:34" x14ac:dyDescent="0.25">
      <c r="D203" s="1272">
        <f>D201-D202</f>
        <v>12</v>
      </c>
      <c r="I203" s="1261">
        <f>J203*20%</f>
        <v>4710.1000000000004</v>
      </c>
      <c r="J203" s="1256">
        <v>23550.5</v>
      </c>
      <c r="K203" s="1257"/>
      <c r="L203" s="1258">
        <v>148754.54</v>
      </c>
      <c r="M203" s="1259" t="s">
        <v>1372</v>
      </c>
      <c r="R203" s="1257">
        <v>5922.42</v>
      </c>
      <c r="S203" s="1261">
        <f>L210-S201</f>
        <v>3.7834979593753815E-10</v>
      </c>
      <c r="T203" s="1261"/>
      <c r="U203" s="1261"/>
      <c r="V203" s="1261"/>
    </row>
    <row r="204" spans="1:34" x14ac:dyDescent="0.25">
      <c r="I204" s="1261">
        <f t="shared" ref="I204:I207" si="30">J204*20%</f>
        <v>4964.7000000000007</v>
      </c>
      <c r="J204" s="1256">
        <v>24823.5</v>
      </c>
      <c r="K204" s="1257"/>
      <c r="L204" s="1258">
        <v>2257.7800000000002</v>
      </c>
      <c r="M204" s="1259" t="s">
        <v>1373</v>
      </c>
      <c r="R204" s="1257"/>
    </row>
    <row r="205" spans="1:34" x14ac:dyDescent="0.25">
      <c r="I205" s="1261">
        <f t="shared" si="30"/>
        <v>4710.1000000000004</v>
      </c>
      <c r="J205" s="1256">
        <v>23550.5</v>
      </c>
      <c r="K205" s="1257"/>
      <c r="L205" s="1258">
        <v>13802.97</v>
      </c>
      <c r="M205" s="1259" t="s">
        <v>1374</v>
      </c>
      <c r="R205" s="1257">
        <f>R201-R203</f>
        <v>0</v>
      </c>
    </row>
    <row r="206" spans="1:34" x14ac:dyDescent="0.25">
      <c r="I206" s="1261">
        <f t="shared" si="30"/>
        <v>4710.1000000000004</v>
      </c>
      <c r="J206" s="1256">
        <v>23550.5</v>
      </c>
      <c r="K206" s="1257"/>
      <c r="L206" s="1262">
        <f>SUM(L203:L205)</f>
        <v>164815.29</v>
      </c>
      <c r="M206" s="1259" t="s">
        <v>1375</v>
      </c>
    </row>
    <row r="207" spans="1:34" x14ac:dyDescent="0.25">
      <c r="I207" s="1261">
        <f t="shared" si="30"/>
        <v>6949.0100000000011</v>
      </c>
      <c r="J207" s="1256">
        <f>9420.2+25324.85</f>
        <v>34745.050000000003</v>
      </c>
      <c r="K207" s="1257"/>
      <c r="L207" s="1258"/>
      <c r="M207" s="1259"/>
    </row>
    <row r="208" spans="1:34" x14ac:dyDescent="0.25">
      <c r="J208" s="1263">
        <f>SUM(J203:J207)</f>
        <v>130220.05</v>
      </c>
      <c r="K208" s="1257"/>
      <c r="L208" s="1262">
        <v>5922.42</v>
      </c>
      <c r="M208" s="1259" t="s">
        <v>1376</v>
      </c>
    </row>
    <row r="209" spans="12:13" x14ac:dyDescent="0.25">
      <c r="L209" s="1258"/>
      <c r="M209" s="1259"/>
    </row>
    <row r="210" spans="12:13" x14ac:dyDescent="0.25">
      <c r="L210" s="1262">
        <f>L206+L208</f>
        <v>170737.71000000002</v>
      </c>
      <c r="M210" s="1259" t="s">
        <v>1377</v>
      </c>
    </row>
  </sheetData>
  <autoFilter ref="A1:AH201" xr:uid="{00000000-0001-0000-0000-000000000000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97B8A-2D19-45B2-BDC3-BD8283538D69}">
  <dimension ref="A1:H17"/>
  <sheetViews>
    <sheetView workbookViewId="0">
      <selection activeCell="H14" sqref="H14:H17"/>
    </sheetView>
  </sheetViews>
  <sheetFormatPr defaultRowHeight="15" x14ac:dyDescent="0.25"/>
  <cols>
    <col min="1" max="1" width="12.5703125" style="182" customWidth="1" collapsed="1"/>
    <col min="2" max="2" width="11.85546875" style="182" customWidth="1" collapsed="1"/>
    <col min="3" max="3" width="11.5703125" style="182" customWidth="1" collapsed="1"/>
    <col min="4" max="4" width="25.7109375" style="182" customWidth="1" collapsed="1"/>
    <col min="5" max="5" width="12.28515625" style="182" customWidth="1" collapsed="1"/>
    <col min="6" max="6" width="30.85546875" style="182" customWidth="1" collapsed="1"/>
    <col min="7" max="7" width="12.140625" style="182" customWidth="1" collapsed="1"/>
    <col min="8" max="16384" width="9.140625" style="182"/>
  </cols>
  <sheetData>
    <row r="1" spans="1:8" ht="15" customHeight="1" x14ac:dyDescent="0.25">
      <c r="A1" s="194" t="s">
        <v>119</v>
      </c>
      <c r="B1" s="194" t="s">
        <v>1233</v>
      </c>
      <c r="C1" s="194" t="s">
        <v>1232</v>
      </c>
      <c r="D1" s="194" t="s">
        <v>1231</v>
      </c>
      <c r="E1" s="194" t="s">
        <v>1230</v>
      </c>
      <c r="F1" s="194" t="s">
        <v>1229</v>
      </c>
      <c r="G1" s="194" t="s">
        <v>1228</v>
      </c>
      <c r="H1" s="194" t="s">
        <v>728</v>
      </c>
    </row>
    <row r="2" spans="1:8" ht="15" customHeight="1" x14ac:dyDescent="0.25">
      <c r="A2" s="196" t="s">
        <v>847</v>
      </c>
      <c r="B2" s="196" t="s">
        <v>1226</v>
      </c>
      <c r="C2" s="197">
        <v>664</v>
      </c>
      <c r="D2" s="196" t="s">
        <v>1245</v>
      </c>
      <c r="E2" s="197">
        <v>199</v>
      </c>
      <c r="F2" s="196" t="s">
        <v>73</v>
      </c>
      <c r="G2" s="1094">
        <v>41680</v>
      </c>
      <c r="H2" s="553">
        <v>3.82</v>
      </c>
    </row>
    <row r="3" spans="1:8" ht="15" customHeight="1" x14ac:dyDescent="0.25">
      <c r="A3" s="196" t="s">
        <v>847</v>
      </c>
      <c r="B3" s="196" t="s">
        <v>1226</v>
      </c>
      <c r="C3" s="197">
        <v>664</v>
      </c>
      <c r="D3" s="196" t="s">
        <v>1245</v>
      </c>
      <c r="E3" s="197">
        <v>350</v>
      </c>
      <c r="F3" s="196" t="s">
        <v>373</v>
      </c>
      <c r="G3" s="1094">
        <v>44769</v>
      </c>
      <c r="H3" s="553">
        <v>15.76</v>
      </c>
    </row>
    <row r="4" spans="1:8" ht="15" customHeight="1" x14ac:dyDescent="0.25">
      <c r="A4" s="196" t="s">
        <v>847</v>
      </c>
      <c r="B4" s="196" t="s">
        <v>1226</v>
      </c>
      <c r="C4" s="197">
        <v>664</v>
      </c>
      <c r="D4" s="196" t="s">
        <v>1245</v>
      </c>
      <c r="E4" s="197">
        <v>415</v>
      </c>
      <c r="F4" s="196" t="s">
        <v>633</v>
      </c>
      <c r="G4" s="1094">
        <v>45008</v>
      </c>
      <c r="H4" s="553">
        <v>15.76</v>
      </c>
    </row>
    <row r="5" spans="1:8" ht="15" customHeight="1" x14ac:dyDescent="0.25">
      <c r="A5" s="196" t="s">
        <v>847</v>
      </c>
      <c r="B5" s="196" t="s">
        <v>1226</v>
      </c>
      <c r="C5" s="197">
        <v>664</v>
      </c>
      <c r="D5" s="196" t="s">
        <v>1245</v>
      </c>
      <c r="E5" s="197">
        <v>421</v>
      </c>
      <c r="F5" s="196" t="s">
        <v>639</v>
      </c>
      <c r="G5" s="1094">
        <v>45035</v>
      </c>
      <c r="H5" s="553">
        <v>33.26</v>
      </c>
    </row>
    <row r="6" spans="1:8" ht="15" customHeight="1" x14ac:dyDescent="0.25">
      <c r="A6" s="196" t="s">
        <v>847</v>
      </c>
      <c r="B6" s="196" t="s">
        <v>1226</v>
      </c>
      <c r="C6" s="197">
        <v>664</v>
      </c>
      <c r="D6" s="196" t="s">
        <v>1245</v>
      </c>
      <c r="E6" s="197">
        <v>425</v>
      </c>
      <c r="F6" s="196" t="s">
        <v>672</v>
      </c>
      <c r="G6" s="1094">
        <v>45145</v>
      </c>
      <c r="H6" s="553">
        <v>139.84</v>
      </c>
    </row>
    <row r="7" spans="1:8" ht="15" customHeight="1" x14ac:dyDescent="0.25">
      <c r="A7" s="196" t="s">
        <v>847</v>
      </c>
      <c r="B7" s="196" t="s">
        <v>1226</v>
      </c>
      <c r="C7" s="197">
        <v>664</v>
      </c>
      <c r="D7" s="196" t="s">
        <v>1245</v>
      </c>
      <c r="E7" s="197">
        <v>427</v>
      </c>
      <c r="F7" s="196" t="s">
        <v>674</v>
      </c>
      <c r="G7" s="1094">
        <v>45152</v>
      </c>
      <c r="H7" s="553">
        <v>162.11000000000001</v>
      </c>
    </row>
    <row r="8" spans="1:8" ht="15" customHeight="1" x14ac:dyDescent="0.25">
      <c r="A8" s="196" t="s">
        <v>847</v>
      </c>
      <c r="B8" s="196" t="s">
        <v>1226</v>
      </c>
      <c r="C8" s="197">
        <v>664</v>
      </c>
      <c r="D8" s="196" t="s">
        <v>1245</v>
      </c>
      <c r="E8" s="197">
        <v>429</v>
      </c>
      <c r="F8" s="196" t="s">
        <v>676</v>
      </c>
      <c r="G8" s="1094">
        <v>45159</v>
      </c>
      <c r="H8" s="553">
        <v>157.91999999999999</v>
      </c>
    </row>
    <row r="9" spans="1:8" ht="15" customHeight="1" x14ac:dyDescent="0.25">
      <c r="A9" s="196" t="s">
        <v>847</v>
      </c>
      <c r="B9" s="196" t="s">
        <v>1226</v>
      </c>
      <c r="C9" s="197">
        <v>664</v>
      </c>
      <c r="D9" s="196" t="s">
        <v>1245</v>
      </c>
      <c r="E9" s="197">
        <v>430</v>
      </c>
      <c r="F9" s="196" t="s">
        <v>678</v>
      </c>
      <c r="G9" s="1094">
        <v>45159</v>
      </c>
      <c r="H9" s="553">
        <v>94.54</v>
      </c>
    </row>
    <row r="10" spans="1:8" ht="15" customHeight="1" x14ac:dyDescent="0.25">
      <c r="A10" s="196" t="s">
        <v>847</v>
      </c>
      <c r="B10" s="196" t="s">
        <v>1226</v>
      </c>
      <c r="C10" s="197">
        <v>664</v>
      </c>
      <c r="D10" s="196" t="s">
        <v>1245</v>
      </c>
      <c r="E10" s="197">
        <v>431</v>
      </c>
      <c r="F10" s="196" t="s">
        <v>680</v>
      </c>
      <c r="G10" s="1094">
        <v>45159</v>
      </c>
      <c r="H10" s="553">
        <v>29.54</v>
      </c>
    </row>
    <row r="11" spans="1:8" ht="15" customHeight="1" x14ac:dyDescent="0.25">
      <c r="A11" s="196" t="s">
        <v>847</v>
      </c>
      <c r="B11" s="196" t="s">
        <v>1226</v>
      </c>
      <c r="C11" s="197">
        <v>664</v>
      </c>
      <c r="D11" s="196" t="s">
        <v>1245</v>
      </c>
      <c r="E11" s="197">
        <v>433</v>
      </c>
      <c r="F11" s="196" t="s">
        <v>684</v>
      </c>
      <c r="G11" s="1094">
        <v>45166</v>
      </c>
      <c r="H11" s="553">
        <v>167.67</v>
      </c>
    </row>
    <row r="12" spans="1:8" ht="15" customHeight="1" x14ac:dyDescent="0.25">
      <c r="A12" s="196" t="s">
        <v>847</v>
      </c>
      <c r="B12" s="196" t="s">
        <v>1226</v>
      </c>
      <c r="C12" s="197">
        <v>664</v>
      </c>
      <c r="D12" s="196" t="s">
        <v>1245</v>
      </c>
      <c r="E12" s="197">
        <v>434</v>
      </c>
      <c r="F12" s="196" t="s">
        <v>696</v>
      </c>
      <c r="G12" s="1094">
        <v>45204</v>
      </c>
      <c r="H12" s="553">
        <v>94.5</v>
      </c>
    </row>
    <row r="13" spans="1:8" ht="15" customHeight="1" x14ac:dyDescent="0.25">
      <c r="A13" s="196" t="s">
        <v>847</v>
      </c>
      <c r="B13" s="196" t="s">
        <v>1226</v>
      </c>
      <c r="C13" s="197">
        <v>664</v>
      </c>
      <c r="D13" s="196" t="s">
        <v>1245</v>
      </c>
      <c r="E13" s="197">
        <v>435</v>
      </c>
      <c r="F13" s="196" t="s">
        <v>697</v>
      </c>
      <c r="G13" s="1094">
        <v>45204</v>
      </c>
      <c r="H13" s="553">
        <v>224.72</v>
      </c>
    </row>
    <row r="14" spans="1:8" ht="15" customHeight="1" x14ac:dyDescent="0.25">
      <c r="A14" s="196" t="s">
        <v>847</v>
      </c>
      <c r="B14" s="196" t="s">
        <v>1226</v>
      </c>
      <c r="C14" s="197">
        <v>664</v>
      </c>
      <c r="D14" s="196" t="s">
        <v>1245</v>
      </c>
      <c r="E14" s="197">
        <v>446</v>
      </c>
      <c r="F14" s="196" t="s">
        <v>714</v>
      </c>
      <c r="G14" s="1094">
        <v>45259</v>
      </c>
      <c r="H14" s="553">
        <v>64.849999999999994</v>
      </c>
    </row>
    <row r="15" spans="1:8" ht="15" customHeight="1" x14ac:dyDescent="0.25">
      <c r="A15" s="196" t="s">
        <v>847</v>
      </c>
      <c r="B15" s="196" t="s">
        <v>1226</v>
      </c>
      <c r="C15" s="197">
        <v>664</v>
      </c>
      <c r="D15" s="196" t="s">
        <v>1245</v>
      </c>
      <c r="E15" s="197">
        <v>453</v>
      </c>
      <c r="F15" s="196" t="s">
        <v>720</v>
      </c>
      <c r="G15" s="1094">
        <v>45260</v>
      </c>
      <c r="H15" s="553">
        <v>55.57</v>
      </c>
    </row>
    <row r="16" spans="1:8" ht="15" customHeight="1" x14ac:dyDescent="0.25">
      <c r="A16" s="196" t="s">
        <v>847</v>
      </c>
      <c r="B16" s="196" t="s">
        <v>1226</v>
      </c>
      <c r="C16" s="197">
        <v>664</v>
      </c>
      <c r="D16" s="196" t="s">
        <v>1245</v>
      </c>
      <c r="E16" s="197">
        <v>454</v>
      </c>
      <c r="F16" s="196" t="s">
        <v>721</v>
      </c>
      <c r="G16" s="1094">
        <v>45260</v>
      </c>
      <c r="H16" s="553">
        <v>34.119999999999997</v>
      </c>
    </row>
    <row r="17" spans="1:8" ht="15" customHeight="1" x14ac:dyDescent="0.25">
      <c r="A17" s="196" t="s">
        <v>847</v>
      </c>
      <c r="B17" s="196" t="s">
        <v>1226</v>
      </c>
      <c r="C17" s="197">
        <v>664</v>
      </c>
      <c r="D17" s="196" t="s">
        <v>1245</v>
      </c>
      <c r="E17" s="197">
        <v>462</v>
      </c>
      <c r="F17" s="196" t="s">
        <v>753</v>
      </c>
      <c r="G17" s="1094">
        <v>45266</v>
      </c>
      <c r="H17" s="553">
        <v>102.42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C65F4-E872-43C0-A16E-BD1359898B7D}">
  <dimension ref="A1:H16"/>
  <sheetViews>
    <sheetView workbookViewId="0">
      <selection activeCell="H13" sqref="H13:H16"/>
    </sheetView>
  </sheetViews>
  <sheetFormatPr defaultRowHeight="15" x14ac:dyDescent="0.25"/>
  <cols>
    <col min="1" max="1" width="12.5703125" style="182" customWidth="1" collapsed="1"/>
    <col min="2" max="2" width="11.85546875" style="182" customWidth="1" collapsed="1"/>
    <col min="3" max="3" width="11.5703125" style="182" customWidth="1" collapsed="1"/>
    <col min="4" max="4" width="30.140625" style="182" customWidth="1" collapsed="1"/>
    <col min="5" max="5" width="12.28515625" style="182" customWidth="1" collapsed="1"/>
    <col min="6" max="6" width="30.85546875" style="182" customWidth="1" collapsed="1"/>
    <col min="7" max="7" width="12.140625" style="182" customWidth="1" collapsed="1"/>
    <col min="8" max="16384" width="9.140625" style="182"/>
  </cols>
  <sheetData>
    <row r="1" spans="1:8" ht="15" customHeight="1" x14ac:dyDescent="0.25">
      <c r="A1" s="194" t="s">
        <v>119</v>
      </c>
      <c r="B1" s="194" t="s">
        <v>1233</v>
      </c>
      <c r="C1" s="194" t="s">
        <v>1232</v>
      </c>
      <c r="D1" s="194" t="s">
        <v>1231</v>
      </c>
      <c r="E1" s="194" t="s">
        <v>1230</v>
      </c>
      <c r="F1" s="194" t="s">
        <v>1229</v>
      </c>
      <c r="G1" s="194" t="s">
        <v>1228</v>
      </c>
      <c r="H1" s="194" t="s">
        <v>728</v>
      </c>
    </row>
    <row r="2" spans="1:8" ht="15" customHeight="1" x14ac:dyDescent="0.25">
      <c r="A2" s="196" t="s">
        <v>847</v>
      </c>
      <c r="B2" s="196" t="s">
        <v>1226</v>
      </c>
      <c r="C2" s="197">
        <v>665</v>
      </c>
      <c r="D2" s="196" t="s">
        <v>1246</v>
      </c>
      <c r="E2" s="197">
        <v>350</v>
      </c>
      <c r="F2" s="196" t="s">
        <v>373</v>
      </c>
      <c r="G2" s="1094">
        <v>44769</v>
      </c>
      <c r="H2" s="553">
        <v>23.46</v>
      </c>
    </row>
    <row r="3" spans="1:8" ht="15" customHeight="1" x14ac:dyDescent="0.25">
      <c r="A3" s="196" t="s">
        <v>847</v>
      </c>
      <c r="B3" s="196" t="s">
        <v>1226</v>
      </c>
      <c r="C3" s="197">
        <v>665</v>
      </c>
      <c r="D3" s="196" t="s">
        <v>1246</v>
      </c>
      <c r="E3" s="197">
        <v>415</v>
      </c>
      <c r="F3" s="196" t="s">
        <v>633</v>
      </c>
      <c r="G3" s="1094">
        <v>45008</v>
      </c>
      <c r="H3" s="553">
        <v>23.46</v>
      </c>
    </row>
    <row r="4" spans="1:8" ht="15" customHeight="1" x14ac:dyDescent="0.25">
      <c r="A4" s="196" t="s">
        <v>847</v>
      </c>
      <c r="B4" s="196" t="s">
        <v>1226</v>
      </c>
      <c r="C4" s="197">
        <v>665</v>
      </c>
      <c r="D4" s="196" t="s">
        <v>1246</v>
      </c>
      <c r="E4" s="197">
        <v>421</v>
      </c>
      <c r="F4" s="196" t="s">
        <v>639</v>
      </c>
      <c r="G4" s="1094">
        <v>45035</v>
      </c>
      <c r="H4" s="553">
        <v>23.46</v>
      </c>
    </row>
    <row r="5" spans="1:8" ht="15" customHeight="1" x14ac:dyDescent="0.25">
      <c r="A5" s="196" t="s">
        <v>847</v>
      </c>
      <c r="B5" s="196" t="s">
        <v>1226</v>
      </c>
      <c r="C5" s="197">
        <v>665</v>
      </c>
      <c r="D5" s="196" t="s">
        <v>1246</v>
      </c>
      <c r="E5" s="197">
        <v>425</v>
      </c>
      <c r="F5" s="196" t="s">
        <v>672</v>
      </c>
      <c r="G5" s="1094">
        <v>45145</v>
      </c>
      <c r="H5" s="553">
        <v>105.57</v>
      </c>
    </row>
    <row r="6" spans="1:8" ht="15" customHeight="1" x14ac:dyDescent="0.25">
      <c r="A6" s="196" t="s">
        <v>847</v>
      </c>
      <c r="B6" s="196" t="s">
        <v>1226</v>
      </c>
      <c r="C6" s="197">
        <v>665</v>
      </c>
      <c r="D6" s="196" t="s">
        <v>1246</v>
      </c>
      <c r="E6" s="197">
        <v>427</v>
      </c>
      <c r="F6" s="196" t="s">
        <v>674</v>
      </c>
      <c r="G6" s="1094">
        <v>45152</v>
      </c>
      <c r="H6" s="553">
        <v>104.5</v>
      </c>
    </row>
    <row r="7" spans="1:8" ht="15" customHeight="1" x14ac:dyDescent="0.25">
      <c r="A7" s="196" t="s">
        <v>847</v>
      </c>
      <c r="B7" s="196" t="s">
        <v>1226</v>
      </c>
      <c r="C7" s="197">
        <v>665</v>
      </c>
      <c r="D7" s="196" t="s">
        <v>1246</v>
      </c>
      <c r="E7" s="197">
        <v>429</v>
      </c>
      <c r="F7" s="196" t="s">
        <v>676</v>
      </c>
      <c r="G7" s="1094">
        <v>45159</v>
      </c>
      <c r="H7" s="553">
        <v>104.5</v>
      </c>
    </row>
    <row r="8" spans="1:8" ht="15" customHeight="1" x14ac:dyDescent="0.25">
      <c r="A8" s="196" t="s">
        <v>847</v>
      </c>
      <c r="B8" s="196" t="s">
        <v>1226</v>
      </c>
      <c r="C8" s="197">
        <v>665</v>
      </c>
      <c r="D8" s="196" t="s">
        <v>1246</v>
      </c>
      <c r="E8" s="197">
        <v>430</v>
      </c>
      <c r="F8" s="196" t="s">
        <v>678</v>
      </c>
      <c r="G8" s="1094">
        <v>45159</v>
      </c>
      <c r="H8" s="553">
        <v>170.57</v>
      </c>
    </row>
    <row r="9" spans="1:8" ht="15" customHeight="1" x14ac:dyDescent="0.25">
      <c r="A9" s="196" t="s">
        <v>847</v>
      </c>
      <c r="B9" s="196" t="s">
        <v>1226</v>
      </c>
      <c r="C9" s="197">
        <v>665</v>
      </c>
      <c r="D9" s="196" t="s">
        <v>1246</v>
      </c>
      <c r="E9" s="197">
        <v>431</v>
      </c>
      <c r="F9" s="196" t="s">
        <v>680</v>
      </c>
      <c r="G9" s="1094">
        <v>45159</v>
      </c>
      <c r="H9" s="553">
        <v>235.56</v>
      </c>
    </row>
    <row r="10" spans="1:8" ht="15" customHeight="1" x14ac:dyDescent="0.25">
      <c r="A10" s="196" t="s">
        <v>847</v>
      </c>
      <c r="B10" s="196" t="s">
        <v>1226</v>
      </c>
      <c r="C10" s="197">
        <v>665</v>
      </c>
      <c r="D10" s="196" t="s">
        <v>1246</v>
      </c>
      <c r="E10" s="197">
        <v>433</v>
      </c>
      <c r="F10" s="196" t="s">
        <v>684</v>
      </c>
      <c r="G10" s="1094">
        <v>45166</v>
      </c>
      <c r="H10" s="553">
        <v>104.5</v>
      </c>
    </row>
    <row r="11" spans="1:8" ht="15" customHeight="1" x14ac:dyDescent="0.25">
      <c r="A11" s="196" t="s">
        <v>847</v>
      </c>
      <c r="B11" s="196" t="s">
        <v>1226</v>
      </c>
      <c r="C11" s="197">
        <v>665</v>
      </c>
      <c r="D11" s="196" t="s">
        <v>1246</v>
      </c>
      <c r="E11" s="197">
        <v>434</v>
      </c>
      <c r="F11" s="196" t="s">
        <v>696</v>
      </c>
      <c r="G11" s="1094">
        <v>45204</v>
      </c>
      <c r="H11" s="553">
        <v>324.08999999999997</v>
      </c>
    </row>
    <row r="12" spans="1:8" ht="15" customHeight="1" x14ac:dyDescent="0.25">
      <c r="A12" s="196" t="s">
        <v>847</v>
      </c>
      <c r="B12" s="196" t="s">
        <v>1226</v>
      </c>
      <c r="C12" s="197">
        <v>665</v>
      </c>
      <c r="D12" s="196" t="s">
        <v>1246</v>
      </c>
      <c r="E12" s="197">
        <v>435</v>
      </c>
      <c r="F12" s="196" t="s">
        <v>697</v>
      </c>
      <c r="G12" s="1094">
        <v>45204</v>
      </c>
      <c r="H12" s="553">
        <v>156.76</v>
      </c>
    </row>
    <row r="13" spans="1:8" ht="15" customHeight="1" x14ac:dyDescent="0.25">
      <c r="A13" s="196" t="s">
        <v>847</v>
      </c>
      <c r="B13" s="196" t="s">
        <v>1226</v>
      </c>
      <c r="C13" s="197">
        <v>665</v>
      </c>
      <c r="D13" s="196" t="s">
        <v>1246</v>
      </c>
      <c r="E13" s="197">
        <v>446</v>
      </c>
      <c r="F13" s="196" t="s">
        <v>714</v>
      </c>
      <c r="G13" s="1094">
        <v>45259</v>
      </c>
      <c r="H13" s="553">
        <v>95.15</v>
      </c>
    </row>
    <row r="14" spans="1:8" ht="15" customHeight="1" x14ac:dyDescent="0.25">
      <c r="A14" s="196" t="s">
        <v>847</v>
      </c>
      <c r="B14" s="196" t="s">
        <v>1226</v>
      </c>
      <c r="C14" s="197">
        <v>665</v>
      </c>
      <c r="D14" s="196" t="s">
        <v>1246</v>
      </c>
      <c r="E14" s="197">
        <v>453</v>
      </c>
      <c r="F14" s="196" t="s">
        <v>720</v>
      </c>
      <c r="G14" s="1094">
        <v>45260</v>
      </c>
      <c r="H14" s="553">
        <v>62.98</v>
      </c>
    </row>
    <row r="15" spans="1:8" ht="15" customHeight="1" x14ac:dyDescent="0.25">
      <c r="A15" s="196" t="s">
        <v>847</v>
      </c>
      <c r="B15" s="196" t="s">
        <v>1226</v>
      </c>
      <c r="C15" s="197">
        <v>665</v>
      </c>
      <c r="D15" s="196" t="s">
        <v>1246</v>
      </c>
      <c r="E15" s="197">
        <v>454</v>
      </c>
      <c r="F15" s="196" t="s">
        <v>721</v>
      </c>
      <c r="G15" s="1094">
        <v>45260</v>
      </c>
      <c r="H15" s="553">
        <v>84.42</v>
      </c>
    </row>
    <row r="16" spans="1:8" ht="15" customHeight="1" x14ac:dyDescent="0.25">
      <c r="A16" s="196" t="s">
        <v>847</v>
      </c>
      <c r="B16" s="196" t="s">
        <v>1226</v>
      </c>
      <c r="C16" s="197">
        <v>665</v>
      </c>
      <c r="D16" s="196" t="s">
        <v>1246</v>
      </c>
      <c r="E16" s="197">
        <v>462</v>
      </c>
      <c r="F16" s="196" t="s">
        <v>753</v>
      </c>
      <c r="G16" s="1094">
        <v>45266</v>
      </c>
      <c r="H16" s="553">
        <v>79.180000000000007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5025F-274E-4E9C-BF09-C57EF86B85B8}">
  <dimension ref="A1:H85"/>
  <sheetViews>
    <sheetView topLeftCell="A65" workbookViewId="0">
      <selection activeCell="L79" sqref="L79"/>
    </sheetView>
  </sheetViews>
  <sheetFormatPr defaultRowHeight="15" x14ac:dyDescent="0.25"/>
  <cols>
    <col min="1" max="1" width="12.5703125" style="182" customWidth="1" collapsed="1"/>
    <col min="2" max="2" width="11.85546875" style="182" customWidth="1" collapsed="1"/>
    <col min="3" max="3" width="11.5703125" style="182" customWidth="1" collapsed="1"/>
    <col min="4" max="4" width="29.28515625" style="182" customWidth="1" collapsed="1"/>
    <col min="5" max="5" width="12.28515625" style="182" customWidth="1" collapsed="1"/>
    <col min="6" max="6" width="34.85546875" style="183" customWidth="1" collapsed="1"/>
    <col min="7" max="7" width="12.140625" style="182" customWidth="1" collapsed="1"/>
    <col min="8" max="16384" width="9.140625" style="182"/>
  </cols>
  <sheetData>
    <row r="1" spans="1:8" ht="15" customHeight="1" x14ac:dyDescent="0.25">
      <c r="A1" s="978" t="s">
        <v>119</v>
      </c>
      <c r="B1" s="978" t="s">
        <v>1233</v>
      </c>
      <c r="C1" s="978" t="s">
        <v>1232</v>
      </c>
      <c r="D1" s="978" t="s">
        <v>1231</v>
      </c>
      <c r="E1" s="978" t="s">
        <v>1230</v>
      </c>
      <c r="F1" s="979" t="s">
        <v>1229</v>
      </c>
      <c r="G1" s="978" t="s">
        <v>1228</v>
      </c>
      <c r="H1" s="978" t="s">
        <v>728</v>
      </c>
    </row>
    <row r="2" spans="1:8" ht="15" customHeight="1" x14ac:dyDescent="0.25">
      <c r="A2" s="975" t="s">
        <v>847</v>
      </c>
      <c r="B2" s="975" t="s">
        <v>1226</v>
      </c>
      <c r="C2" s="976">
        <v>380</v>
      </c>
      <c r="D2" s="975" t="s">
        <v>1244</v>
      </c>
      <c r="E2" s="976">
        <v>2</v>
      </c>
      <c r="F2" s="980" t="s">
        <v>4</v>
      </c>
      <c r="G2" s="1083">
        <v>27991</v>
      </c>
      <c r="H2" s="977">
        <v>833.2</v>
      </c>
    </row>
    <row r="3" spans="1:8" ht="15" customHeight="1" x14ac:dyDescent="0.25">
      <c r="A3" s="975" t="s">
        <v>847</v>
      </c>
      <c r="B3" s="975" t="s">
        <v>1226</v>
      </c>
      <c r="C3" s="976">
        <v>380</v>
      </c>
      <c r="D3" s="975" t="s">
        <v>1244</v>
      </c>
      <c r="E3" s="976">
        <v>9</v>
      </c>
      <c r="F3" s="980" t="s">
        <v>7</v>
      </c>
      <c r="G3" s="1083">
        <v>29921</v>
      </c>
      <c r="H3" s="977">
        <v>325.11</v>
      </c>
    </row>
    <row r="4" spans="1:8" ht="15" customHeight="1" x14ac:dyDescent="0.25">
      <c r="A4" s="975" t="s">
        <v>847</v>
      </c>
      <c r="B4" s="975" t="s">
        <v>1226</v>
      </c>
      <c r="C4" s="976">
        <v>380</v>
      </c>
      <c r="D4" s="975" t="s">
        <v>1244</v>
      </c>
      <c r="E4" s="976">
        <v>11</v>
      </c>
      <c r="F4" s="980" t="s">
        <v>101</v>
      </c>
      <c r="G4" s="1083">
        <v>30621</v>
      </c>
      <c r="H4" s="977">
        <v>487.68</v>
      </c>
    </row>
    <row r="5" spans="1:8" ht="15" customHeight="1" x14ac:dyDescent="0.25">
      <c r="A5" s="975" t="s">
        <v>847</v>
      </c>
      <c r="B5" s="975" t="s">
        <v>1226</v>
      </c>
      <c r="C5" s="976">
        <v>380</v>
      </c>
      <c r="D5" s="975" t="s">
        <v>1244</v>
      </c>
      <c r="E5" s="976">
        <v>12</v>
      </c>
      <c r="F5" s="980" t="s">
        <v>9</v>
      </c>
      <c r="G5" s="1083">
        <v>32099</v>
      </c>
      <c r="H5" s="977">
        <v>0.76</v>
      </c>
    </row>
    <row r="6" spans="1:8" ht="15" customHeight="1" x14ac:dyDescent="0.25">
      <c r="A6" s="975" t="s">
        <v>847</v>
      </c>
      <c r="B6" s="975" t="s">
        <v>1226</v>
      </c>
      <c r="C6" s="976">
        <v>380</v>
      </c>
      <c r="D6" s="975" t="s">
        <v>1244</v>
      </c>
      <c r="E6" s="976">
        <v>18</v>
      </c>
      <c r="F6" s="980" t="s">
        <v>12</v>
      </c>
      <c r="G6" s="1083">
        <v>32875</v>
      </c>
      <c r="H6" s="977">
        <v>0.92</v>
      </c>
    </row>
    <row r="7" spans="1:8" ht="15" customHeight="1" x14ac:dyDescent="0.25">
      <c r="A7" s="975" t="s">
        <v>847</v>
      </c>
      <c r="B7" s="975" t="s">
        <v>1226</v>
      </c>
      <c r="C7" s="976">
        <v>380</v>
      </c>
      <c r="D7" s="975" t="s">
        <v>1244</v>
      </c>
      <c r="E7" s="976">
        <v>21</v>
      </c>
      <c r="F7" s="980" t="s">
        <v>15</v>
      </c>
      <c r="G7" s="1083">
        <v>33100</v>
      </c>
      <c r="H7" s="977">
        <v>228.61</v>
      </c>
    </row>
    <row r="8" spans="1:8" ht="15" customHeight="1" x14ac:dyDescent="0.25">
      <c r="A8" s="975" t="s">
        <v>847</v>
      </c>
      <c r="B8" s="975" t="s">
        <v>1226</v>
      </c>
      <c r="C8" s="976">
        <v>380</v>
      </c>
      <c r="D8" s="975" t="s">
        <v>1244</v>
      </c>
      <c r="E8" s="976">
        <v>22</v>
      </c>
      <c r="F8" s="980" t="s">
        <v>16</v>
      </c>
      <c r="G8" s="1083">
        <v>33105</v>
      </c>
      <c r="H8" s="977">
        <v>429.27</v>
      </c>
    </row>
    <row r="9" spans="1:8" ht="15" customHeight="1" x14ac:dyDescent="0.25">
      <c r="A9" s="975" t="s">
        <v>847</v>
      </c>
      <c r="B9" s="975" t="s">
        <v>1226</v>
      </c>
      <c r="C9" s="976">
        <v>380</v>
      </c>
      <c r="D9" s="975" t="s">
        <v>1244</v>
      </c>
      <c r="E9" s="976">
        <v>30</v>
      </c>
      <c r="F9" s="980" t="s">
        <v>22</v>
      </c>
      <c r="G9" s="1083">
        <v>33483</v>
      </c>
      <c r="H9" s="977">
        <v>172.2</v>
      </c>
    </row>
    <row r="10" spans="1:8" ht="15" customHeight="1" x14ac:dyDescent="0.25">
      <c r="A10" s="975" t="s">
        <v>847</v>
      </c>
      <c r="B10" s="975" t="s">
        <v>1226</v>
      </c>
      <c r="C10" s="976">
        <v>380</v>
      </c>
      <c r="D10" s="975" t="s">
        <v>1244</v>
      </c>
      <c r="E10" s="976">
        <v>35</v>
      </c>
      <c r="F10" s="980" t="s">
        <v>26</v>
      </c>
      <c r="G10" s="1083">
        <v>33654</v>
      </c>
      <c r="H10" s="977">
        <v>361.24</v>
      </c>
    </row>
    <row r="11" spans="1:8" ht="15" customHeight="1" x14ac:dyDescent="0.25">
      <c r="A11" s="975" t="s">
        <v>847</v>
      </c>
      <c r="B11" s="975" t="s">
        <v>1226</v>
      </c>
      <c r="C11" s="976">
        <v>380</v>
      </c>
      <c r="D11" s="975" t="s">
        <v>1244</v>
      </c>
      <c r="E11" s="976">
        <v>37</v>
      </c>
      <c r="F11" s="980" t="s">
        <v>27</v>
      </c>
      <c r="G11" s="1083">
        <v>33864</v>
      </c>
      <c r="H11" s="977">
        <v>354.48</v>
      </c>
    </row>
    <row r="12" spans="1:8" ht="15" customHeight="1" x14ac:dyDescent="0.25">
      <c r="A12" s="975" t="s">
        <v>847</v>
      </c>
      <c r="B12" s="975" t="s">
        <v>1226</v>
      </c>
      <c r="C12" s="976">
        <v>380</v>
      </c>
      <c r="D12" s="975" t="s">
        <v>1244</v>
      </c>
      <c r="E12" s="976">
        <v>38</v>
      </c>
      <c r="F12" s="980" t="s">
        <v>28</v>
      </c>
      <c r="G12" s="1083">
        <v>33952</v>
      </c>
      <c r="H12" s="977">
        <v>60.24</v>
      </c>
    </row>
    <row r="13" spans="1:8" ht="15" customHeight="1" x14ac:dyDescent="0.25">
      <c r="A13" s="975" t="s">
        <v>847</v>
      </c>
      <c r="B13" s="975" t="s">
        <v>1226</v>
      </c>
      <c r="C13" s="976">
        <v>380</v>
      </c>
      <c r="D13" s="975" t="s">
        <v>1244</v>
      </c>
      <c r="E13" s="976">
        <v>43</v>
      </c>
      <c r="F13" s="980" t="s">
        <v>1158</v>
      </c>
      <c r="G13" s="1083">
        <v>37368</v>
      </c>
      <c r="H13" s="977">
        <v>129.15</v>
      </c>
    </row>
    <row r="14" spans="1:8" ht="15" customHeight="1" x14ac:dyDescent="0.25">
      <c r="A14" s="975" t="s">
        <v>847</v>
      </c>
      <c r="B14" s="975" t="s">
        <v>1226</v>
      </c>
      <c r="C14" s="976">
        <v>380</v>
      </c>
      <c r="D14" s="975" t="s">
        <v>1244</v>
      </c>
      <c r="E14" s="976">
        <v>44</v>
      </c>
      <c r="F14" s="980" t="s">
        <v>33</v>
      </c>
      <c r="G14" s="1083">
        <v>37438</v>
      </c>
      <c r="H14" s="977">
        <v>381.96</v>
      </c>
    </row>
    <row r="15" spans="1:8" ht="15" customHeight="1" x14ac:dyDescent="0.25">
      <c r="A15" s="975" t="s">
        <v>847</v>
      </c>
      <c r="B15" s="975" t="s">
        <v>1226</v>
      </c>
      <c r="C15" s="976">
        <v>380</v>
      </c>
      <c r="D15" s="975" t="s">
        <v>1244</v>
      </c>
      <c r="E15" s="976">
        <v>46</v>
      </c>
      <c r="F15" s="980" t="s">
        <v>34</v>
      </c>
      <c r="G15" s="1083">
        <v>37991</v>
      </c>
      <c r="H15" s="977">
        <v>325.11</v>
      </c>
    </row>
    <row r="16" spans="1:8" ht="15" customHeight="1" x14ac:dyDescent="0.25">
      <c r="A16" s="975" t="s">
        <v>847</v>
      </c>
      <c r="B16" s="975" t="s">
        <v>1226</v>
      </c>
      <c r="C16" s="976">
        <v>380</v>
      </c>
      <c r="D16" s="975" t="s">
        <v>1244</v>
      </c>
      <c r="E16" s="976">
        <v>47</v>
      </c>
      <c r="F16" s="980" t="s">
        <v>35</v>
      </c>
      <c r="G16" s="1083">
        <v>37991</v>
      </c>
      <c r="H16" s="977">
        <v>866.96</v>
      </c>
    </row>
    <row r="17" spans="1:8" ht="15" customHeight="1" x14ac:dyDescent="0.25">
      <c r="A17" s="975" t="s">
        <v>847</v>
      </c>
      <c r="B17" s="975" t="s">
        <v>1226</v>
      </c>
      <c r="C17" s="976">
        <v>380</v>
      </c>
      <c r="D17" s="975" t="s">
        <v>1244</v>
      </c>
      <c r="E17" s="976">
        <v>48</v>
      </c>
      <c r="F17" s="980" t="s">
        <v>36</v>
      </c>
      <c r="G17" s="1083">
        <v>37991</v>
      </c>
      <c r="H17" s="977">
        <v>306.66000000000003</v>
      </c>
    </row>
    <row r="18" spans="1:8" ht="15" customHeight="1" x14ac:dyDescent="0.25">
      <c r="A18" s="975" t="s">
        <v>847</v>
      </c>
      <c r="B18" s="975" t="s">
        <v>1226</v>
      </c>
      <c r="C18" s="976">
        <v>380</v>
      </c>
      <c r="D18" s="975" t="s">
        <v>1244</v>
      </c>
      <c r="E18" s="976">
        <v>50</v>
      </c>
      <c r="F18" s="980" t="s">
        <v>38</v>
      </c>
      <c r="G18" s="1083">
        <v>38028</v>
      </c>
      <c r="H18" s="977">
        <v>866.96</v>
      </c>
    </row>
    <row r="19" spans="1:8" ht="15" customHeight="1" x14ac:dyDescent="0.25">
      <c r="A19" s="975" t="s">
        <v>847</v>
      </c>
      <c r="B19" s="975" t="s">
        <v>1226</v>
      </c>
      <c r="C19" s="976">
        <v>380</v>
      </c>
      <c r="D19" s="975" t="s">
        <v>1244</v>
      </c>
      <c r="E19" s="976">
        <v>69</v>
      </c>
      <c r="F19" s="980" t="s">
        <v>103</v>
      </c>
      <c r="G19" s="1083">
        <v>39577</v>
      </c>
      <c r="H19" s="977">
        <v>330.24</v>
      </c>
    </row>
    <row r="20" spans="1:8" ht="15" customHeight="1" x14ac:dyDescent="0.25">
      <c r="A20" s="975" t="s">
        <v>847</v>
      </c>
      <c r="B20" s="975" t="s">
        <v>1226</v>
      </c>
      <c r="C20" s="976">
        <v>380</v>
      </c>
      <c r="D20" s="975" t="s">
        <v>1244</v>
      </c>
      <c r="E20" s="976">
        <v>76</v>
      </c>
      <c r="F20" s="980" t="s">
        <v>40</v>
      </c>
      <c r="G20" s="1083">
        <v>40396</v>
      </c>
      <c r="H20" s="977">
        <v>290.62</v>
      </c>
    </row>
    <row r="21" spans="1:8" ht="15" customHeight="1" x14ac:dyDescent="0.25">
      <c r="A21" s="975" t="s">
        <v>847</v>
      </c>
      <c r="B21" s="975" t="s">
        <v>1226</v>
      </c>
      <c r="C21" s="976">
        <v>380</v>
      </c>
      <c r="D21" s="975" t="s">
        <v>1244</v>
      </c>
      <c r="E21" s="976">
        <v>80</v>
      </c>
      <c r="F21" s="980" t="s">
        <v>42</v>
      </c>
      <c r="G21" s="1083">
        <v>32860</v>
      </c>
      <c r="H21" s="977">
        <v>704.4</v>
      </c>
    </row>
    <row r="22" spans="1:8" ht="15" customHeight="1" x14ac:dyDescent="0.25">
      <c r="A22" s="975" t="s">
        <v>847</v>
      </c>
      <c r="B22" s="975" t="s">
        <v>1226</v>
      </c>
      <c r="C22" s="976">
        <v>380</v>
      </c>
      <c r="D22" s="975" t="s">
        <v>1244</v>
      </c>
      <c r="E22" s="976">
        <v>88</v>
      </c>
      <c r="F22" s="980" t="s">
        <v>48</v>
      </c>
      <c r="G22" s="1083">
        <v>33147</v>
      </c>
      <c r="H22" s="977">
        <v>286.48</v>
      </c>
    </row>
    <row r="23" spans="1:8" ht="15" customHeight="1" x14ac:dyDescent="0.25">
      <c r="A23" s="975" t="s">
        <v>847</v>
      </c>
      <c r="B23" s="975" t="s">
        <v>1226</v>
      </c>
      <c r="C23" s="976">
        <v>380</v>
      </c>
      <c r="D23" s="975" t="s">
        <v>1244</v>
      </c>
      <c r="E23" s="976">
        <v>90</v>
      </c>
      <c r="F23" s="980" t="s">
        <v>50</v>
      </c>
      <c r="G23" s="1083">
        <v>33360</v>
      </c>
      <c r="H23" s="977">
        <v>456.8</v>
      </c>
    </row>
    <row r="24" spans="1:8" ht="15" customHeight="1" x14ac:dyDescent="0.25">
      <c r="A24" s="975" t="s">
        <v>847</v>
      </c>
      <c r="B24" s="975" t="s">
        <v>1226</v>
      </c>
      <c r="C24" s="976">
        <v>380</v>
      </c>
      <c r="D24" s="975" t="s">
        <v>1244</v>
      </c>
      <c r="E24" s="976">
        <v>145</v>
      </c>
      <c r="F24" s="980" t="s">
        <v>55</v>
      </c>
      <c r="G24" s="1083">
        <v>41269</v>
      </c>
      <c r="H24" s="977">
        <v>88.86</v>
      </c>
    </row>
    <row r="25" spans="1:8" ht="15" customHeight="1" x14ac:dyDescent="0.25">
      <c r="A25" s="975" t="s">
        <v>847</v>
      </c>
      <c r="B25" s="975" t="s">
        <v>1226</v>
      </c>
      <c r="C25" s="976">
        <v>380</v>
      </c>
      <c r="D25" s="975" t="s">
        <v>1244</v>
      </c>
      <c r="E25" s="976">
        <v>148</v>
      </c>
      <c r="F25" s="980" t="s">
        <v>57</v>
      </c>
      <c r="G25" s="1083">
        <v>41269</v>
      </c>
      <c r="H25" s="977">
        <v>266</v>
      </c>
    </row>
    <row r="26" spans="1:8" ht="15" customHeight="1" x14ac:dyDescent="0.25">
      <c r="A26" s="975" t="s">
        <v>847</v>
      </c>
      <c r="B26" s="975" t="s">
        <v>1226</v>
      </c>
      <c r="C26" s="976">
        <v>380</v>
      </c>
      <c r="D26" s="975" t="s">
        <v>1244</v>
      </c>
      <c r="E26" s="976">
        <v>149</v>
      </c>
      <c r="F26" s="980" t="s">
        <v>104</v>
      </c>
      <c r="G26" s="1083">
        <v>41276</v>
      </c>
      <c r="H26" s="977">
        <v>166.38</v>
      </c>
    </row>
    <row r="27" spans="1:8" ht="15" customHeight="1" x14ac:dyDescent="0.25">
      <c r="A27" s="975" t="s">
        <v>847</v>
      </c>
      <c r="B27" s="975" t="s">
        <v>1226</v>
      </c>
      <c r="C27" s="976">
        <v>380</v>
      </c>
      <c r="D27" s="975" t="s">
        <v>1244</v>
      </c>
      <c r="E27" s="976">
        <v>151</v>
      </c>
      <c r="F27" s="980" t="s">
        <v>58</v>
      </c>
      <c r="G27" s="1083">
        <v>41276</v>
      </c>
      <c r="H27" s="977">
        <v>91.38</v>
      </c>
    </row>
    <row r="28" spans="1:8" ht="15" customHeight="1" x14ac:dyDescent="0.25">
      <c r="A28" s="975" t="s">
        <v>847</v>
      </c>
      <c r="B28" s="975" t="s">
        <v>1226</v>
      </c>
      <c r="C28" s="976">
        <v>380</v>
      </c>
      <c r="D28" s="975" t="s">
        <v>1244</v>
      </c>
      <c r="E28" s="976">
        <v>152</v>
      </c>
      <c r="F28" s="980" t="s">
        <v>59</v>
      </c>
      <c r="G28" s="1083">
        <v>41277</v>
      </c>
      <c r="H28" s="977">
        <v>129.72</v>
      </c>
    </row>
    <row r="29" spans="1:8" ht="15" customHeight="1" x14ac:dyDescent="0.25">
      <c r="A29" s="975" t="s">
        <v>847</v>
      </c>
      <c r="B29" s="975" t="s">
        <v>1226</v>
      </c>
      <c r="C29" s="976">
        <v>380</v>
      </c>
      <c r="D29" s="975" t="s">
        <v>1244</v>
      </c>
      <c r="E29" s="976">
        <v>155</v>
      </c>
      <c r="F29" s="980" t="s">
        <v>60</v>
      </c>
      <c r="G29" s="1083">
        <v>41282</v>
      </c>
      <c r="H29" s="977">
        <v>131.84</v>
      </c>
    </row>
    <row r="30" spans="1:8" ht="15" customHeight="1" x14ac:dyDescent="0.25">
      <c r="A30" s="975" t="s">
        <v>847</v>
      </c>
      <c r="B30" s="975" t="s">
        <v>1226</v>
      </c>
      <c r="C30" s="976">
        <v>380</v>
      </c>
      <c r="D30" s="975" t="s">
        <v>1244</v>
      </c>
      <c r="E30" s="976">
        <v>156</v>
      </c>
      <c r="F30" s="980" t="s">
        <v>61</v>
      </c>
      <c r="G30" s="1083">
        <v>41284</v>
      </c>
      <c r="H30" s="977">
        <v>129.72</v>
      </c>
    </row>
    <row r="31" spans="1:8" ht="15" customHeight="1" x14ac:dyDescent="0.25">
      <c r="A31" s="975" t="s">
        <v>847</v>
      </c>
      <c r="B31" s="975" t="s">
        <v>1226</v>
      </c>
      <c r="C31" s="976">
        <v>380</v>
      </c>
      <c r="D31" s="975" t="s">
        <v>1244</v>
      </c>
      <c r="E31" s="976">
        <v>159</v>
      </c>
      <c r="F31" s="980" t="s">
        <v>62</v>
      </c>
      <c r="G31" s="1083">
        <v>41306</v>
      </c>
      <c r="H31" s="977">
        <v>636.63</v>
      </c>
    </row>
    <row r="32" spans="1:8" ht="15" customHeight="1" x14ac:dyDescent="0.25">
      <c r="A32" s="975" t="s">
        <v>847</v>
      </c>
      <c r="B32" s="975" t="s">
        <v>1226</v>
      </c>
      <c r="C32" s="976">
        <v>380</v>
      </c>
      <c r="D32" s="975" t="s">
        <v>1244</v>
      </c>
      <c r="E32" s="976">
        <v>168</v>
      </c>
      <c r="F32" s="980" t="s">
        <v>66</v>
      </c>
      <c r="G32" s="1083">
        <v>41309</v>
      </c>
      <c r="H32" s="977">
        <v>107.64</v>
      </c>
    </row>
    <row r="33" spans="1:8" ht="15" customHeight="1" x14ac:dyDescent="0.25">
      <c r="A33" s="975" t="s">
        <v>847</v>
      </c>
      <c r="B33" s="975" t="s">
        <v>1226</v>
      </c>
      <c r="C33" s="976">
        <v>380</v>
      </c>
      <c r="D33" s="975" t="s">
        <v>1244</v>
      </c>
      <c r="E33" s="976">
        <v>169</v>
      </c>
      <c r="F33" s="980" t="s">
        <v>67</v>
      </c>
      <c r="G33" s="1083">
        <v>41309</v>
      </c>
      <c r="H33" s="977">
        <v>242.94</v>
      </c>
    </row>
    <row r="34" spans="1:8" ht="15" customHeight="1" x14ac:dyDescent="0.25">
      <c r="A34" s="975" t="s">
        <v>847</v>
      </c>
      <c r="B34" s="975" t="s">
        <v>1226</v>
      </c>
      <c r="C34" s="976">
        <v>380</v>
      </c>
      <c r="D34" s="975" t="s">
        <v>1244</v>
      </c>
      <c r="E34" s="976">
        <v>172</v>
      </c>
      <c r="F34" s="980" t="s">
        <v>68</v>
      </c>
      <c r="G34" s="1083">
        <v>41311</v>
      </c>
      <c r="H34" s="977">
        <v>190.11</v>
      </c>
    </row>
    <row r="35" spans="1:8" ht="15" customHeight="1" x14ac:dyDescent="0.25">
      <c r="A35" s="975" t="s">
        <v>847</v>
      </c>
      <c r="B35" s="975" t="s">
        <v>1226</v>
      </c>
      <c r="C35" s="976">
        <v>380</v>
      </c>
      <c r="D35" s="975" t="s">
        <v>1244</v>
      </c>
      <c r="E35" s="976">
        <v>188</v>
      </c>
      <c r="F35" s="980" t="s">
        <v>70</v>
      </c>
      <c r="G35" s="1083">
        <v>41428</v>
      </c>
      <c r="H35" s="977">
        <v>143.94</v>
      </c>
    </row>
    <row r="36" spans="1:8" ht="15" customHeight="1" x14ac:dyDescent="0.25">
      <c r="A36" s="975" t="s">
        <v>847</v>
      </c>
      <c r="B36" s="975" t="s">
        <v>1226</v>
      </c>
      <c r="C36" s="976">
        <v>380</v>
      </c>
      <c r="D36" s="975" t="s">
        <v>1244</v>
      </c>
      <c r="E36" s="976">
        <v>193</v>
      </c>
      <c r="F36" s="980" t="s">
        <v>72</v>
      </c>
      <c r="G36" s="1083">
        <v>41443</v>
      </c>
      <c r="H36" s="977">
        <v>210.78</v>
      </c>
    </row>
    <row r="37" spans="1:8" ht="15" customHeight="1" x14ac:dyDescent="0.25">
      <c r="A37" s="975" t="s">
        <v>847</v>
      </c>
      <c r="B37" s="975" t="s">
        <v>1226</v>
      </c>
      <c r="C37" s="976">
        <v>380</v>
      </c>
      <c r="D37" s="975" t="s">
        <v>1244</v>
      </c>
      <c r="E37" s="976">
        <v>210</v>
      </c>
      <c r="F37" s="980" t="s">
        <v>76</v>
      </c>
      <c r="G37" s="1083">
        <v>41808</v>
      </c>
      <c r="H37" s="977">
        <v>225.45</v>
      </c>
    </row>
    <row r="38" spans="1:8" ht="15" customHeight="1" x14ac:dyDescent="0.25">
      <c r="A38" s="975" t="s">
        <v>847</v>
      </c>
      <c r="B38" s="975" t="s">
        <v>1226</v>
      </c>
      <c r="C38" s="976">
        <v>380</v>
      </c>
      <c r="D38" s="975" t="s">
        <v>1244</v>
      </c>
      <c r="E38" s="976">
        <v>211</v>
      </c>
      <c r="F38" s="980" t="s">
        <v>77</v>
      </c>
      <c r="G38" s="1083">
        <v>41913</v>
      </c>
      <c r="H38" s="977">
        <v>76.17</v>
      </c>
    </row>
    <row r="39" spans="1:8" ht="15" customHeight="1" x14ac:dyDescent="0.25">
      <c r="A39" s="975" t="s">
        <v>847</v>
      </c>
      <c r="B39" s="975" t="s">
        <v>1226</v>
      </c>
      <c r="C39" s="976">
        <v>380</v>
      </c>
      <c r="D39" s="975" t="s">
        <v>1244</v>
      </c>
      <c r="E39" s="976">
        <v>212</v>
      </c>
      <c r="F39" s="980" t="s">
        <v>78</v>
      </c>
      <c r="G39" s="1083">
        <v>41914</v>
      </c>
      <c r="H39" s="977">
        <v>261.42</v>
      </c>
    </row>
    <row r="40" spans="1:8" ht="15" customHeight="1" x14ac:dyDescent="0.25">
      <c r="A40" s="975" t="s">
        <v>847</v>
      </c>
      <c r="B40" s="975" t="s">
        <v>1226</v>
      </c>
      <c r="C40" s="976">
        <v>380</v>
      </c>
      <c r="D40" s="975" t="s">
        <v>1244</v>
      </c>
      <c r="E40" s="976">
        <v>217</v>
      </c>
      <c r="F40" s="980" t="s">
        <v>79</v>
      </c>
      <c r="G40" s="1083">
        <v>41981</v>
      </c>
      <c r="H40" s="977">
        <v>243.68</v>
      </c>
    </row>
    <row r="41" spans="1:8" ht="15" customHeight="1" x14ac:dyDescent="0.25">
      <c r="A41" s="975" t="s">
        <v>847</v>
      </c>
      <c r="B41" s="975" t="s">
        <v>1226</v>
      </c>
      <c r="C41" s="976">
        <v>380</v>
      </c>
      <c r="D41" s="975" t="s">
        <v>1244</v>
      </c>
      <c r="E41" s="976">
        <v>218</v>
      </c>
      <c r="F41" s="980" t="s">
        <v>107</v>
      </c>
      <c r="G41" s="1083">
        <v>41983</v>
      </c>
      <c r="H41" s="977">
        <v>203.12</v>
      </c>
    </row>
    <row r="42" spans="1:8" ht="15" customHeight="1" x14ac:dyDescent="0.25">
      <c r="A42" s="975" t="s">
        <v>847</v>
      </c>
      <c r="B42" s="975" t="s">
        <v>1226</v>
      </c>
      <c r="C42" s="976">
        <v>380</v>
      </c>
      <c r="D42" s="975" t="s">
        <v>1244</v>
      </c>
      <c r="E42" s="976">
        <v>221</v>
      </c>
      <c r="F42" s="980" t="s">
        <v>109</v>
      </c>
      <c r="G42" s="1083">
        <v>42009</v>
      </c>
      <c r="H42" s="977">
        <v>433.48</v>
      </c>
    </row>
    <row r="43" spans="1:8" ht="15" customHeight="1" x14ac:dyDescent="0.25">
      <c r="A43" s="975" t="s">
        <v>847</v>
      </c>
      <c r="B43" s="975" t="s">
        <v>1226</v>
      </c>
      <c r="C43" s="976">
        <v>380</v>
      </c>
      <c r="D43" s="975" t="s">
        <v>1244</v>
      </c>
      <c r="E43" s="976">
        <v>222</v>
      </c>
      <c r="F43" s="980" t="s">
        <v>80</v>
      </c>
      <c r="G43" s="1083">
        <v>42009</v>
      </c>
      <c r="H43" s="977">
        <v>72.19</v>
      </c>
    </row>
    <row r="44" spans="1:8" ht="15" customHeight="1" x14ac:dyDescent="0.25">
      <c r="A44" s="975" t="s">
        <v>847</v>
      </c>
      <c r="B44" s="975" t="s">
        <v>1226</v>
      </c>
      <c r="C44" s="976">
        <v>380</v>
      </c>
      <c r="D44" s="975" t="s">
        <v>1244</v>
      </c>
      <c r="E44" s="976">
        <v>245</v>
      </c>
      <c r="F44" s="980" t="s">
        <v>135</v>
      </c>
      <c r="G44" s="1083">
        <v>42471</v>
      </c>
      <c r="H44" s="977">
        <v>132.47999999999999</v>
      </c>
    </row>
    <row r="45" spans="1:8" ht="15" customHeight="1" x14ac:dyDescent="0.25">
      <c r="A45" s="975" t="s">
        <v>847</v>
      </c>
      <c r="B45" s="975" t="s">
        <v>1226</v>
      </c>
      <c r="C45" s="976">
        <v>380</v>
      </c>
      <c r="D45" s="975" t="s">
        <v>1244</v>
      </c>
      <c r="E45" s="976">
        <v>247</v>
      </c>
      <c r="F45" s="980" t="s">
        <v>1107</v>
      </c>
      <c r="G45" s="1083">
        <v>42478</v>
      </c>
      <c r="H45" s="977">
        <v>99.66</v>
      </c>
    </row>
    <row r="46" spans="1:8" ht="15" customHeight="1" x14ac:dyDescent="0.25">
      <c r="A46" s="975" t="s">
        <v>847</v>
      </c>
      <c r="B46" s="975" t="s">
        <v>1226</v>
      </c>
      <c r="C46" s="976">
        <v>380</v>
      </c>
      <c r="D46" s="975" t="s">
        <v>1244</v>
      </c>
      <c r="E46" s="976">
        <v>248</v>
      </c>
      <c r="F46" s="980" t="s">
        <v>137</v>
      </c>
      <c r="G46" s="1083">
        <v>42478</v>
      </c>
      <c r="H46" s="977">
        <v>339.12</v>
      </c>
    </row>
    <row r="47" spans="1:8" ht="15" customHeight="1" x14ac:dyDescent="0.25">
      <c r="A47" s="975" t="s">
        <v>847</v>
      </c>
      <c r="B47" s="975" t="s">
        <v>1226</v>
      </c>
      <c r="C47" s="976">
        <v>380</v>
      </c>
      <c r="D47" s="975" t="s">
        <v>1244</v>
      </c>
      <c r="E47" s="976">
        <v>250</v>
      </c>
      <c r="F47" s="980" t="s">
        <v>142</v>
      </c>
      <c r="G47" s="1083">
        <v>42555</v>
      </c>
      <c r="H47" s="977">
        <v>198.01</v>
      </c>
    </row>
    <row r="48" spans="1:8" ht="15" customHeight="1" x14ac:dyDescent="0.25">
      <c r="A48" s="975" t="s">
        <v>847</v>
      </c>
      <c r="B48" s="975" t="s">
        <v>1226</v>
      </c>
      <c r="C48" s="976">
        <v>380</v>
      </c>
      <c r="D48" s="975" t="s">
        <v>1244</v>
      </c>
      <c r="E48" s="976">
        <v>259</v>
      </c>
      <c r="F48" s="980" t="s">
        <v>147</v>
      </c>
      <c r="G48" s="1083">
        <v>42583</v>
      </c>
      <c r="H48" s="977">
        <v>349.76</v>
      </c>
    </row>
    <row r="49" spans="1:8" ht="15" customHeight="1" x14ac:dyDescent="0.25">
      <c r="A49" s="975" t="s">
        <v>847</v>
      </c>
      <c r="B49" s="975" t="s">
        <v>1226</v>
      </c>
      <c r="C49" s="976">
        <v>380</v>
      </c>
      <c r="D49" s="975" t="s">
        <v>1244</v>
      </c>
      <c r="E49" s="976">
        <v>260</v>
      </c>
      <c r="F49" s="980" t="s">
        <v>150</v>
      </c>
      <c r="G49" s="1083">
        <v>42663</v>
      </c>
      <c r="H49" s="977">
        <v>107.64</v>
      </c>
    </row>
    <row r="50" spans="1:8" ht="15" customHeight="1" x14ac:dyDescent="0.25">
      <c r="A50" s="975" t="s">
        <v>847</v>
      </c>
      <c r="B50" s="975" t="s">
        <v>1226</v>
      </c>
      <c r="C50" s="976">
        <v>380</v>
      </c>
      <c r="D50" s="975" t="s">
        <v>1244</v>
      </c>
      <c r="E50" s="976">
        <v>318</v>
      </c>
      <c r="F50" s="980" t="s">
        <v>300</v>
      </c>
      <c r="G50" s="1083">
        <v>43970</v>
      </c>
      <c r="H50" s="977">
        <v>478.83</v>
      </c>
    </row>
    <row r="51" spans="1:8" ht="15" customHeight="1" x14ac:dyDescent="0.25">
      <c r="A51" s="975" t="s">
        <v>847</v>
      </c>
      <c r="B51" s="975" t="s">
        <v>1226</v>
      </c>
      <c r="C51" s="976">
        <v>380</v>
      </c>
      <c r="D51" s="975" t="s">
        <v>1244</v>
      </c>
      <c r="E51" s="976">
        <v>319</v>
      </c>
      <c r="F51" s="980" t="s">
        <v>306</v>
      </c>
      <c r="G51" s="1083">
        <v>43977</v>
      </c>
      <c r="H51" s="977">
        <v>76.17</v>
      </c>
    </row>
    <row r="52" spans="1:8" ht="15" customHeight="1" x14ac:dyDescent="0.25">
      <c r="A52" s="975" t="s">
        <v>847</v>
      </c>
      <c r="B52" s="975" t="s">
        <v>1226</v>
      </c>
      <c r="C52" s="976">
        <v>380</v>
      </c>
      <c r="D52" s="975" t="s">
        <v>1244</v>
      </c>
      <c r="E52" s="976">
        <v>321</v>
      </c>
      <c r="F52" s="980" t="s">
        <v>309</v>
      </c>
      <c r="G52" s="1083">
        <v>43984</v>
      </c>
      <c r="H52" s="977">
        <v>138.12</v>
      </c>
    </row>
    <row r="53" spans="1:8" ht="15" customHeight="1" x14ac:dyDescent="0.25">
      <c r="A53" s="975" t="s">
        <v>847</v>
      </c>
      <c r="B53" s="975" t="s">
        <v>1226</v>
      </c>
      <c r="C53" s="976">
        <v>380</v>
      </c>
      <c r="D53" s="975" t="s">
        <v>1244</v>
      </c>
      <c r="E53" s="976">
        <v>325</v>
      </c>
      <c r="F53" s="980" t="s">
        <v>318</v>
      </c>
      <c r="G53" s="1083">
        <v>44021</v>
      </c>
      <c r="H53" s="977">
        <v>435.93</v>
      </c>
    </row>
    <row r="54" spans="1:8" ht="15" customHeight="1" x14ac:dyDescent="0.25">
      <c r="A54" s="975" t="s">
        <v>847</v>
      </c>
      <c r="B54" s="975" t="s">
        <v>1226</v>
      </c>
      <c r="C54" s="976">
        <v>380</v>
      </c>
      <c r="D54" s="975" t="s">
        <v>1244</v>
      </c>
      <c r="E54" s="976">
        <v>330</v>
      </c>
      <c r="F54" s="980" t="s">
        <v>327</v>
      </c>
      <c r="G54" s="1083">
        <v>44251</v>
      </c>
      <c r="H54" s="977">
        <v>266.77999999999997</v>
      </c>
    </row>
    <row r="55" spans="1:8" ht="15" customHeight="1" x14ac:dyDescent="0.25">
      <c r="A55" s="975" t="s">
        <v>847</v>
      </c>
      <c r="B55" s="975" t="s">
        <v>1226</v>
      </c>
      <c r="C55" s="976">
        <v>380</v>
      </c>
      <c r="D55" s="975" t="s">
        <v>1244</v>
      </c>
      <c r="E55" s="976">
        <v>338</v>
      </c>
      <c r="F55" s="980" t="s">
        <v>347</v>
      </c>
      <c r="G55" s="1083">
        <v>44440</v>
      </c>
      <c r="H55" s="977">
        <v>19.84</v>
      </c>
    </row>
    <row r="56" spans="1:8" ht="15" customHeight="1" x14ac:dyDescent="0.25">
      <c r="A56" s="975" t="s">
        <v>847</v>
      </c>
      <c r="B56" s="975" t="s">
        <v>1226</v>
      </c>
      <c r="C56" s="976">
        <v>380</v>
      </c>
      <c r="D56" s="975" t="s">
        <v>1244</v>
      </c>
      <c r="E56" s="976">
        <v>343</v>
      </c>
      <c r="F56" s="980" t="s">
        <v>310</v>
      </c>
      <c r="G56" s="1083">
        <v>44727</v>
      </c>
      <c r="H56" s="977">
        <v>85.66</v>
      </c>
    </row>
    <row r="57" spans="1:8" ht="15" customHeight="1" x14ac:dyDescent="0.25">
      <c r="A57" s="975" t="s">
        <v>847</v>
      </c>
      <c r="B57" s="975" t="s">
        <v>1226</v>
      </c>
      <c r="C57" s="976">
        <v>380</v>
      </c>
      <c r="D57" s="975" t="s">
        <v>1244</v>
      </c>
      <c r="E57" s="976">
        <v>344</v>
      </c>
      <c r="F57" s="980" t="s">
        <v>364</v>
      </c>
      <c r="G57" s="1083">
        <v>44756</v>
      </c>
      <c r="H57" s="977">
        <v>361.24</v>
      </c>
    </row>
    <row r="58" spans="1:8" ht="15" customHeight="1" x14ac:dyDescent="0.25">
      <c r="A58" s="975" t="s">
        <v>847</v>
      </c>
      <c r="B58" s="975" t="s">
        <v>1226</v>
      </c>
      <c r="C58" s="976">
        <v>380</v>
      </c>
      <c r="D58" s="975" t="s">
        <v>1244</v>
      </c>
      <c r="E58" s="976">
        <v>349</v>
      </c>
      <c r="F58" s="980" t="s">
        <v>362</v>
      </c>
      <c r="G58" s="1083">
        <v>44768</v>
      </c>
      <c r="H58" s="977">
        <v>722.48</v>
      </c>
    </row>
    <row r="59" spans="1:8" ht="15" customHeight="1" x14ac:dyDescent="0.25">
      <c r="A59" s="975" t="s">
        <v>847</v>
      </c>
      <c r="B59" s="975" t="s">
        <v>1226</v>
      </c>
      <c r="C59" s="976">
        <v>380</v>
      </c>
      <c r="D59" s="975" t="s">
        <v>1244</v>
      </c>
      <c r="E59" s="976">
        <v>351</v>
      </c>
      <c r="F59" s="980" t="s">
        <v>375</v>
      </c>
      <c r="G59" s="1083">
        <v>44769</v>
      </c>
      <c r="H59" s="977">
        <v>243.84</v>
      </c>
    </row>
    <row r="60" spans="1:8" ht="15" customHeight="1" x14ac:dyDescent="0.25">
      <c r="A60" s="975" t="s">
        <v>847</v>
      </c>
      <c r="B60" s="975" t="s">
        <v>1226</v>
      </c>
      <c r="C60" s="976">
        <v>380</v>
      </c>
      <c r="D60" s="975" t="s">
        <v>1244</v>
      </c>
      <c r="E60" s="976">
        <v>355</v>
      </c>
      <c r="F60" s="980" t="s">
        <v>381</v>
      </c>
      <c r="G60" s="1083">
        <v>44784</v>
      </c>
      <c r="H60" s="977">
        <v>142.44</v>
      </c>
    </row>
    <row r="61" spans="1:8" ht="15" customHeight="1" x14ac:dyDescent="0.25">
      <c r="A61" s="975" t="s">
        <v>847</v>
      </c>
      <c r="B61" s="975" t="s">
        <v>1226</v>
      </c>
      <c r="C61" s="976">
        <v>380</v>
      </c>
      <c r="D61" s="975" t="s">
        <v>1244</v>
      </c>
      <c r="E61" s="976">
        <v>356</v>
      </c>
      <c r="F61" s="980" t="s">
        <v>383</v>
      </c>
      <c r="G61" s="1083">
        <v>44784</v>
      </c>
      <c r="H61" s="977">
        <v>151.68</v>
      </c>
    </row>
    <row r="62" spans="1:8" ht="15" customHeight="1" x14ac:dyDescent="0.25">
      <c r="A62" s="975" t="s">
        <v>847</v>
      </c>
      <c r="B62" s="975" t="s">
        <v>1226</v>
      </c>
      <c r="C62" s="976">
        <v>380</v>
      </c>
      <c r="D62" s="975" t="s">
        <v>1244</v>
      </c>
      <c r="E62" s="976">
        <v>419</v>
      </c>
      <c r="F62" s="980" t="s">
        <v>637</v>
      </c>
      <c r="G62" s="1083">
        <v>45035</v>
      </c>
      <c r="H62" s="977">
        <v>155.88</v>
      </c>
    </row>
    <row r="63" spans="1:8" ht="15" customHeight="1" x14ac:dyDescent="0.25">
      <c r="A63" s="975" t="s">
        <v>847</v>
      </c>
      <c r="B63" s="975" t="s">
        <v>1226</v>
      </c>
      <c r="C63" s="976">
        <v>380</v>
      </c>
      <c r="D63" s="975" t="s">
        <v>1244</v>
      </c>
      <c r="E63" s="976">
        <v>438</v>
      </c>
      <c r="F63" s="980" t="s">
        <v>708</v>
      </c>
      <c r="G63" s="1083">
        <v>45237</v>
      </c>
      <c r="H63" s="977">
        <v>199.5</v>
      </c>
    </row>
    <row r="64" spans="1:8" ht="15" customHeight="1" x14ac:dyDescent="0.25">
      <c r="A64" s="975" t="s">
        <v>847</v>
      </c>
      <c r="B64" s="975" t="s">
        <v>1226</v>
      </c>
      <c r="C64" s="976">
        <v>380</v>
      </c>
      <c r="D64" s="975" t="s">
        <v>1244</v>
      </c>
      <c r="E64" s="976">
        <v>448</v>
      </c>
      <c r="F64" s="980" t="s">
        <v>716</v>
      </c>
      <c r="G64" s="1083">
        <v>45259</v>
      </c>
      <c r="H64" s="977">
        <v>90.56</v>
      </c>
    </row>
    <row r="65" spans="1:8" ht="15" customHeight="1" x14ac:dyDescent="0.25">
      <c r="A65" s="975" t="s">
        <v>847</v>
      </c>
      <c r="B65" s="975" t="s">
        <v>1226</v>
      </c>
      <c r="C65" s="976">
        <v>380</v>
      </c>
      <c r="D65" s="975" t="s">
        <v>1244</v>
      </c>
      <c r="E65" s="976">
        <v>451</v>
      </c>
      <c r="F65" s="980" t="s">
        <v>718</v>
      </c>
      <c r="G65" s="1083">
        <v>45259</v>
      </c>
      <c r="H65" s="977">
        <v>270.24</v>
      </c>
    </row>
    <row r="66" spans="1:8" ht="15" customHeight="1" x14ac:dyDescent="0.25">
      <c r="A66" s="975" t="s">
        <v>847</v>
      </c>
      <c r="B66" s="975" t="s">
        <v>1226</v>
      </c>
      <c r="C66" s="976">
        <v>380</v>
      </c>
      <c r="D66" s="975" t="s">
        <v>1244</v>
      </c>
      <c r="E66" s="976">
        <v>455</v>
      </c>
      <c r="F66" s="980" t="s">
        <v>722</v>
      </c>
      <c r="G66" s="1083">
        <v>45260</v>
      </c>
      <c r="H66" s="977">
        <v>132</v>
      </c>
    </row>
    <row r="67" spans="1:8" ht="15" customHeight="1" x14ac:dyDescent="0.25">
      <c r="A67" s="975" t="s">
        <v>847</v>
      </c>
      <c r="B67" s="975" t="s">
        <v>1226</v>
      </c>
      <c r="C67" s="976">
        <v>380</v>
      </c>
      <c r="D67" s="975" t="s">
        <v>1244</v>
      </c>
      <c r="E67" s="976">
        <v>457</v>
      </c>
      <c r="F67" s="980" t="s">
        <v>724</v>
      </c>
      <c r="G67" s="1083">
        <v>45260</v>
      </c>
      <c r="H67" s="977">
        <v>277.44</v>
      </c>
    </row>
    <row r="68" spans="1:8" ht="15" customHeight="1" x14ac:dyDescent="0.25">
      <c r="A68" s="975" t="s">
        <v>847</v>
      </c>
      <c r="B68" s="975" t="s">
        <v>1226</v>
      </c>
      <c r="C68" s="976">
        <v>380</v>
      </c>
      <c r="D68" s="975" t="s">
        <v>1244</v>
      </c>
      <c r="E68" s="976">
        <v>461</v>
      </c>
      <c r="F68" s="980" t="s">
        <v>754</v>
      </c>
      <c r="G68" s="1083">
        <v>45266</v>
      </c>
      <c r="H68" s="977">
        <v>215.28</v>
      </c>
    </row>
    <row r="69" spans="1:8" ht="15" customHeight="1" x14ac:dyDescent="0.25">
      <c r="A69" s="975" t="s">
        <v>847</v>
      </c>
      <c r="B69" s="975" t="s">
        <v>1226</v>
      </c>
      <c r="C69" s="976">
        <v>380</v>
      </c>
      <c r="D69" s="975" t="s">
        <v>1244</v>
      </c>
      <c r="E69" s="976">
        <v>465</v>
      </c>
      <c r="F69" s="980" t="s">
        <v>750</v>
      </c>
      <c r="G69" s="1083">
        <v>45280</v>
      </c>
      <c r="H69" s="977">
        <v>360.42</v>
      </c>
    </row>
    <row r="70" spans="1:8" ht="15" customHeight="1" x14ac:dyDescent="0.25">
      <c r="A70" s="975" t="s">
        <v>847</v>
      </c>
      <c r="B70" s="975" t="s">
        <v>1226</v>
      </c>
      <c r="C70" s="976">
        <v>380</v>
      </c>
      <c r="D70" s="975" t="s">
        <v>1244</v>
      </c>
      <c r="E70" s="976">
        <v>475</v>
      </c>
      <c r="F70" s="980" t="s">
        <v>785</v>
      </c>
      <c r="G70" s="1083">
        <v>45362</v>
      </c>
      <c r="H70" s="977">
        <v>47.98</v>
      </c>
    </row>
    <row r="71" spans="1:8" ht="15" customHeight="1" x14ac:dyDescent="0.25">
      <c r="A71" s="975" t="s">
        <v>847</v>
      </c>
      <c r="B71" s="975" t="s">
        <v>1226</v>
      </c>
      <c r="C71" s="976">
        <v>380</v>
      </c>
      <c r="D71" s="975" t="s">
        <v>1244</v>
      </c>
      <c r="E71" s="976">
        <v>482</v>
      </c>
      <c r="F71" s="980" t="s">
        <v>821</v>
      </c>
      <c r="G71" s="1083">
        <v>45419</v>
      </c>
      <c r="H71" s="977">
        <v>107.64</v>
      </c>
    </row>
    <row r="72" spans="1:8" ht="15" customHeight="1" x14ac:dyDescent="0.25">
      <c r="A72" s="975" t="s">
        <v>847</v>
      </c>
      <c r="B72" s="975" t="s">
        <v>1226</v>
      </c>
      <c r="C72" s="976">
        <v>380</v>
      </c>
      <c r="D72" s="975" t="s">
        <v>1244</v>
      </c>
      <c r="E72" s="976">
        <v>483</v>
      </c>
      <c r="F72" s="980" t="s">
        <v>820</v>
      </c>
      <c r="G72" s="1083">
        <v>45428</v>
      </c>
      <c r="H72" s="977">
        <v>132</v>
      </c>
    </row>
    <row r="73" spans="1:8" ht="15" customHeight="1" x14ac:dyDescent="0.25">
      <c r="A73" s="975" t="s">
        <v>847</v>
      </c>
      <c r="B73" s="975" t="s">
        <v>1226</v>
      </c>
      <c r="C73" s="976">
        <v>380</v>
      </c>
      <c r="D73" s="975" t="s">
        <v>1244</v>
      </c>
      <c r="E73" s="976">
        <v>489</v>
      </c>
      <c r="F73" s="980" t="s">
        <v>871</v>
      </c>
      <c r="G73" s="1083">
        <v>45667</v>
      </c>
      <c r="H73" s="977">
        <v>70.03</v>
      </c>
    </row>
    <row r="74" spans="1:8" ht="15" customHeight="1" x14ac:dyDescent="0.25">
      <c r="A74" s="975" t="s">
        <v>847</v>
      </c>
      <c r="B74" s="975" t="s">
        <v>1226</v>
      </c>
      <c r="C74" s="976">
        <v>380</v>
      </c>
      <c r="D74" s="975" t="s">
        <v>1244</v>
      </c>
      <c r="E74" s="976">
        <v>490</v>
      </c>
      <c r="F74" s="980" t="s">
        <v>484</v>
      </c>
      <c r="G74" s="1083">
        <v>45712</v>
      </c>
      <c r="H74" s="977">
        <v>45.18</v>
      </c>
    </row>
    <row r="75" spans="1:8" ht="15" customHeight="1" x14ac:dyDescent="0.25">
      <c r="A75" s="975" t="s">
        <v>847</v>
      </c>
      <c r="B75" s="975" t="s">
        <v>1226</v>
      </c>
      <c r="C75" s="976">
        <v>380</v>
      </c>
      <c r="D75" s="975" t="s">
        <v>1244</v>
      </c>
      <c r="E75" s="976">
        <v>491</v>
      </c>
      <c r="F75" s="980" t="s">
        <v>485</v>
      </c>
      <c r="G75" s="1083">
        <v>45712</v>
      </c>
      <c r="H75" s="977">
        <v>324.10000000000002</v>
      </c>
    </row>
    <row r="76" spans="1:8" ht="15" customHeight="1" x14ac:dyDescent="0.25">
      <c r="A76" s="975" t="s">
        <v>847</v>
      </c>
      <c r="B76" s="975" t="s">
        <v>1226</v>
      </c>
      <c r="C76" s="976">
        <v>380</v>
      </c>
      <c r="D76" s="975" t="s">
        <v>1244</v>
      </c>
      <c r="E76" s="976">
        <v>492</v>
      </c>
      <c r="F76" s="980" t="s">
        <v>456</v>
      </c>
      <c r="G76" s="1083">
        <v>45712</v>
      </c>
      <c r="H76" s="977">
        <v>54.21</v>
      </c>
    </row>
    <row r="77" spans="1:8" ht="15" customHeight="1" x14ac:dyDescent="0.25">
      <c r="A77" s="975" t="s">
        <v>847</v>
      </c>
      <c r="B77" s="975" t="s">
        <v>1226</v>
      </c>
      <c r="C77" s="976">
        <v>380</v>
      </c>
      <c r="D77" s="975" t="s">
        <v>1244</v>
      </c>
      <c r="E77" s="976">
        <v>493</v>
      </c>
      <c r="F77" s="980" t="s">
        <v>451</v>
      </c>
      <c r="G77" s="1083">
        <v>45712</v>
      </c>
      <c r="H77" s="977">
        <v>297.39</v>
      </c>
    </row>
    <row r="78" spans="1:8" ht="15" customHeight="1" x14ac:dyDescent="0.25">
      <c r="A78" s="975" t="s">
        <v>847</v>
      </c>
      <c r="B78" s="975" t="s">
        <v>1226</v>
      </c>
      <c r="C78" s="976">
        <v>380</v>
      </c>
      <c r="D78" s="975" t="s">
        <v>1244</v>
      </c>
      <c r="E78" s="976">
        <v>496</v>
      </c>
      <c r="F78" s="980" t="s">
        <v>462</v>
      </c>
      <c r="G78" s="1083">
        <v>45712</v>
      </c>
      <c r="H78" s="977">
        <v>28.48</v>
      </c>
    </row>
    <row r="79" spans="1:8" ht="15" customHeight="1" x14ac:dyDescent="0.25">
      <c r="A79" s="975" t="s">
        <v>847</v>
      </c>
      <c r="B79" s="975" t="s">
        <v>1226</v>
      </c>
      <c r="C79" s="976">
        <v>380</v>
      </c>
      <c r="D79" s="975" t="s">
        <v>1244</v>
      </c>
      <c r="E79" s="976">
        <v>497</v>
      </c>
      <c r="F79" s="980" t="s">
        <v>461</v>
      </c>
      <c r="G79" s="1083">
        <v>45712</v>
      </c>
      <c r="H79" s="977">
        <v>99.36</v>
      </c>
    </row>
    <row r="80" spans="1:8" ht="15" customHeight="1" x14ac:dyDescent="0.25">
      <c r="A80" s="975" t="s">
        <v>847</v>
      </c>
      <c r="B80" s="975" t="s">
        <v>1226</v>
      </c>
      <c r="C80" s="976">
        <v>380</v>
      </c>
      <c r="D80" s="975" t="s">
        <v>1244</v>
      </c>
      <c r="E80" s="976">
        <v>502</v>
      </c>
      <c r="F80" s="980" t="s">
        <v>1036</v>
      </c>
      <c r="G80" s="1083">
        <v>45740</v>
      </c>
      <c r="H80" s="977">
        <v>147.6</v>
      </c>
    </row>
    <row r="81" spans="1:8" ht="15" customHeight="1" x14ac:dyDescent="0.25">
      <c r="A81" s="975" t="s">
        <v>847</v>
      </c>
      <c r="B81" s="975" t="s">
        <v>1226</v>
      </c>
      <c r="C81" s="976">
        <v>380</v>
      </c>
      <c r="D81" s="975" t="s">
        <v>1244</v>
      </c>
      <c r="E81" s="976">
        <v>504</v>
      </c>
      <c r="F81" s="980" t="s">
        <v>1104</v>
      </c>
      <c r="G81" s="1083">
        <v>45762</v>
      </c>
      <c r="H81" s="977">
        <v>213.45</v>
      </c>
    </row>
    <row r="82" spans="1:8" ht="15" customHeight="1" x14ac:dyDescent="0.25">
      <c r="A82" s="975" t="s">
        <v>847</v>
      </c>
      <c r="B82" s="975" t="s">
        <v>1226</v>
      </c>
      <c r="C82" s="976">
        <v>380</v>
      </c>
      <c r="D82" s="975" t="s">
        <v>1244</v>
      </c>
      <c r="E82" s="976">
        <v>20039</v>
      </c>
      <c r="F82" s="980" t="s">
        <v>353</v>
      </c>
      <c r="G82" s="1083">
        <v>44599</v>
      </c>
      <c r="H82" s="977">
        <v>318.36</v>
      </c>
    </row>
    <row r="83" spans="1:8" ht="15" customHeight="1" x14ac:dyDescent="0.25">
      <c r="A83" s="975" t="s">
        <v>847</v>
      </c>
      <c r="B83" s="975" t="s">
        <v>1226</v>
      </c>
      <c r="C83" s="976">
        <v>380</v>
      </c>
      <c r="D83" s="975" t="s">
        <v>1244</v>
      </c>
      <c r="E83" s="976">
        <v>20043</v>
      </c>
      <c r="F83" s="980" t="s">
        <v>166</v>
      </c>
      <c r="G83" s="1083">
        <v>45120</v>
      </c>
      <c r="H83" s="977">
        <v>269.85000000000002</v>
      </c>
    </row>
    <row r="84" spans="1:8" ht="15" customHeight="1" x14ac:dyDescent="0.25">
      <c r="A84" s="975" t="s">
        <v>847</v>
      </c>
      <c r="B84" s="975" t="s">
        <v>1226</v>
      </c>
      <c r="C84" s="976">
        <v>380</v>
      </c>
      <c r="D84" s="975" t="s">
        <v>1244</v>
      </c>
      <c r="E84" s="976">
        <v>20045</v>
      </c>
      <c r="F84" s="980" t="s">
        <v>151</v>
      </c>
      <c r="G84" s="1083">
        <v>45627</v>
      </c>
      <c r="H84" s="977">
        <v>115.2</v>
      </c>
    </row>
    <row r="85" spans="1:8" x14ac:dyDescent="0.25">
      <c r="A85" s="1084"/>
      <c r="B85" s="1084"/>
      <c r="C85" s="1084"/>
      <c r="D85" s="1084"/>
      <c r="E85" s="1084"/>
      <c r="F85" s="1093">
        <f>COUNTA(F2:F84)</f>
        <v>83</v>
      </c>
      <c r="G85" s="1084"/>
      <c r="H85" s="720">
        <f>SUM(H2:H84)</f>
        <v>20572.329999999994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F4422-C18E-4257-8E4B-8D9E251F5E2A}">
  <dimension ref="A1:I195"/>
  <sheetViews>
    <sheetView workbookViewId="0">
      <selection activeCell="C1" sqref="C1:I1048576"/>
    </sheetView>
  </sheetViews>
  <sheetFormatPr defaultRowHeight="15" x14ac:dyDescent="0.25"/>
  <cols>
    <col min="1" max="1" width="12.5703125" style="182" customWidth="1" collapsed="1"/>
    <col min="2" max="2" width="11.85546875" style="182" customWidth="1" collapsed="1"/>
    <col min="3" max="3" width="11.5703125" style="182" customWidth="1" collapsed="1"/>
    <col min="4" max="4" width="18" style="182" customWidth="1" collapsed="1"/>
    <col min="5" max="5" width="12.28515625" style="182" customWidth="1" collapsed="1"/>
    <col min="6" max="6" width="34.85546875" style="182" customWidth="1" collapsed="1"/>
    <col min="7" max="7" width="12.140625" style="182" customWidth="1" collapsed="1"/>
    <col min="8" max="8" width="6.28515625" style="182" bestFit="1" customWidth="1" collapsed="1"/>
    <col min="9" max="16384" width="9.140625" style="182"/>
  </cols>
  <sheetData>
    <row r="1" spans="1:9" ht="15" customHeight="1" x14ac:dyDescent="0.25">
      <c r="A1" s="978" t="s">
        <v>119</v>
      </c>
      <c r="B1" s="978" t="s">
        <v>1233</v>
      </c>
      <c r="C1" s="978" t="s">
        <v>1232</v>
      </c>
      <c r="D1" s="978" t="s">
        <v>1231</v>
      </c>
      <c r="E1" s="978" t="s">
        <v>1230</v>
      </c>
      <c r="F1" s="978" t="s">
        <v>1229</v>
      </c>
      <c r="G1" s="978" t="s">
        <v>1228</v>
      </c>
      <c r="H1" s="978" t="s">
        <v>1227</v>
      </c>
      <c r="I1" s="978" t="s">
        <v>728</v>
      </c>
    </row>
    <row r="2" spans="1:9" ht="15" customHeight="1" x14ac:dyDescent="0.25">
      <c r="A2" s="975" t="s">
        <v>847</v>
      </c>
      <c r="B2" s="975" t="s">
        <v>1226</v>
      </c>
      <c r="C2" s="976">
        <v>30</v>
      </c>
      <c r="D2" s="975" t="s">
        <v>1225</v>
      </c>
      <c r="E2" s="976">
        <v>2</v>
      </c>
      <c r="F2" s="975" t="s">
        <v>4</v>
      </c>
      <c r="G2" s="1083">
        <v>27991</v>
      </c>
      <c r="H2" s="975" t="s">
        <v>1224</v>
      </c>
      <c r="I2" s="977">
        <v>3810.97</v>
      </c>
    </row>
    <row r="3" spans="1:9" ht="15" customHeight="1" x14ac:dyDescent="0.25">
      <c r="A3" s="975" t="s">
        <v>847</v>
      </c>
      <c r="B3" s="975" t="s">
        <v>1226</v>
      </c>
      <c r="C3" s="976">
        <v>30</v>
      </c>
      <c r="D3" s="975" t="s">
        <v>1225</v>
      </c>
      <c r="E3" s="976">
        <v>5</v>
      </c>
      <c r="F3" s="975" t="s">
        <v>6</v>
      </c>
      <c r="G3" s="1083">
        <v>29321</v>
      </c>
      <c r="H3" s="975" t="s">
        <v>1224</v>
      </c>
      <c r="I3" s="977">
        <v>2099.85</v>
      </c>
    </row>
    <row r="4" spans="1:9" ht="15" customHeight="1" x14ac:dyDescent="0.25">
      <c r="A4" s="975" t="s">
        <v>847</v>
      </c>
      <c r="B4" s="975" t="s">
        <v>1226</v>
      </c>
      <c r="C4" s="976">
        <v>30</v>
      </c>
      <c r="D4" s="975" t="s">
        <v>1225</v>
      </c>
      <c r="E4" s="976">
        <v>6</v>
      </c>
      <c r="F4" s="975" t="s">
        <v>99</v>
      </c>
      <c r="G4" s="1083">
        <v>29416</v>
      </c>
      <c r="H4" s="975" t="s">
        <v>1224</v>
      </c>
      <c r="I4" s="977">
        <v>5545.36</v>
      </c>
    </row>
    <row r="5" spans="1:9" ht="15" customHeight="1" x14ac:dyDescent="0.25">
      <c r="A5" s="975" t="s">
        <v>847</v>
      </c>
      <c r="B5" s="975" t="s">
        <v>1226</v>
      </c>
      <c r="C5" s="976">
        <v>30</v>
      </c>
      <c r="D5" s="975" t="s">
        <v>1225</v>
      </c>
      <c r="E5" s="976">
        <v>8</v>
      </c>
      <c r="F5" s="975" t="s">
        <v>100</v>
      </c>
      <c r="G5" s="1083">
        <v>29846</v>
      </c>
      <c r="H5" s="975" t="s">
        <v>1224</v>
      </c>
      <c r="I5" s="977">
        <v>1997.29</v>
      </c>
    </row>
    <row r="6" spans="1:9" ht="15" customHeight="1" x14ac:dyDescent="0.25">
      <c r="A6" s="975" t="s">
        <v>847</v>
      </c>
      <c r="B6" s="975" t="s">
        <v>1226</v>
      </c>
      <c r="C6" s="976">
        <v>30</v>
      </c>
      <c r="D6" s="975" t="s">
        <v>1225</v>
      </c>
      <c r="E6" s="976">
        <v>9</v>
      </c>
      <c r="F6" s="975" t="s">
        <v>7</v>
      </c>
      <c r="G6" s="1083">
        <v>29921</v>
      </c>
      <c r="H6" s="975" t="s">
        <v>1224</v>
      </c>
      <c r="I6" s="977">
        <v>3467.73</v>
      </c>
    </row>
    <row r="7" spans="1:9" ht="15" customHeight="1" x14ac:dyDescent="0.25">
      <c r="A7" s="975" t="s">
        <v>847</v>
      </c>
      <c r="B7" s="975" t="s">
        <v>1226</v>
      </c>
      <c r="C7" s="976">
        <v>30</v>
      </c>
      <c r="D7" s="975" t="s">
        <v>1225</v>
      </c>
      <c r="E7" s="976">
        <v>10</v>
      </c>
      <c r="F7" s="975" t="s">
        <v>8</v>
      </c>
      <c r="G7" s="1083">
        <v>29948</v>
      </c>
      <c r="H7" s="975" t="s">
        <v>1224</v>
      </c>
      <c r="I7" s="977">
        <v>5070.99</v>
      </c>
    </row>
    <row r="8" spans="1:9" ht="15" customHeight="1" x14ac:dyDescent="0.25">
      <c r="A8" s="975" t="s">
        <v>847</v>
      </c>
      <c r="B8" s="975" t="s">
        <v>1226</v>
      </c>
      <c r="C8" s="976">
        <v>30</v>
      </c>
      <c r="D8" s="975" t="s">
        <v>1225</v>
      </c>
      <c r="E8" s="976">
        <v>11</v>
      </c>
      <c r="F8" s="975" t="s">
        <v>101</v>
      </c>
      <c r="G8" s="1083">
        <v>30621</v>
      </c>
      <c r="H8" s="975" t="s">
        <v>1224</v>
      </c>
      <c r="I8" s="977">
        <v>5773.03</v>
      </c>
    </row>
    <row r="9" spans="1:9" ht="15" customHeight="1" x14ac:dyDescent="0.25">
      <c r="A9" s="975" t="s">
        <v>847</v>
      </c>
      <c r="B9" s="975" t="s">
        <v>1226</v>
      </c>
      <c r="C9" s="976">
        <v>30</v>
      </c>
      <c r="D9" s="975" t="s">
        <v>1225</v>
      </c>
      <c r="E9" s="976">
        <v>12</v>
      </c>
      <c r="F9" s="975" t="s">
        <v>9</v>
      </c>
      <c r="G9" s="1083">
        <v>32099</v>
      </c>
      <c r="H9" s="975" t="s">
        <v>1224</v>
      </c>
      <c r="I9" s="977">
        <v>2566.67</v>
      </c>
    </row>
    <row r="10" spans="1:9" ht="15" customHeight="1" x14ac:dyDescent="0.25">
      <c r="A10" s="975" t="s">
        <v>847</v>
      </c>
      <c r="B10" s="975" t="s">
        <v>1226</v>
      </c>
      <c r="C10" s="976">
        <v>30</v>
      </c>
      <c r="D10" s="975" t="s">
        <v>1225</v>
      </c>
      <c r="E10" s="976">
        <v>13</v>
      </c>
      <c r="F10" s="975" t="s">
        <v>102</v>
      </c>
      <c r="G10" s="1083">
        <v>32132</v>
      </c>
      <c r="H10" s="975" t="s">
        <v>1224</v>
      </c>
      <c r="I10" s="977">
        <v>2385.56</v>
      </c>
    </row>
    <row r="11" spans="1:9" ht="15" customHeight="1" x14ac:dyDescent="0.25">
      <c r="A11" s="975" t="s">
        <v>847</v>
      </c>
      <c r="B11" s="975" t="s">
        <v>1226</v>
      </c>
      <c r="C11" s="976">
        <v>30</v>
      </c>
      <c r="D11" s="975" t="s">
        <v>1225</v>
      </c>
      <c r="E11" s="976">
        <v>15</v>
      </c>
      <c r="F11" s="975" t="s">
        <v>10</v>
      </c>
      <c r="G11" s="1083">
        <v>32813</v>
      </c>
      <c r="H11" s="975" t="s">
        <v>1224</v>
      </c>
      <c r="I11" s="977">
        <v>2276.13</v>
      </c>
    </row>
    <row r="12" spans="1:9" ht="15" customHeight="1" x14ac:dyDescent="0.25">
      <c r="A12" s="975" t="s">
        <v>847</v>
      </c>
      <c r="B12" s="975" t="s">
        <v>1226</v>
      </c>
      <c r="C12" s="976">
        <v>30</v>
      </c>
      <c r="D12" s="975" t="s">
        <v>1225</v>
      </c>
      <c r="E12" s="976">
        <v>16</v>
      </c>
      <c r="F12" s="975" t="s">
        <v>11</v>
      </c>
      <c r="G12" s="1083">
        <v>32832</v>
      </c>
      <c r="H12" s="975" t="s">
        <v>1224</v>
      </c>
      <c r="I12" s="977">
        <v>2495.3000000000002</v>
      </c>
    </row>
    <row r="13" spans="1:9" ht="15" customHeight="1" x14ac:dyDescent="0.25">
      <c r="A13" s="975" t="s">
        <v>847</v>
      </c>
      <c r="B13" s="975" t="s">
        <v>1226</v>
      </c>
      <c r="C13" s="976">
        <v>30</v>
      </c>
      <c r="D13" s="975" t="s">
        <v>1225</v>
      </c>
      <c r="E13" s="976">
        <v>18</v>
      </c>
      <c r="F13" s="975" t="s">
        <v>12</v>
      </c>
      <c r="G13" s="1083">
        <v>32875</v>
      </c>
      <c r="H13" s="975" t="s">
        <v>1224</v>
      </c>
      <c r="I13" s="977">
        <v>4246.8500000000004</v>
      </c>
    </row>
    <row r="14" spans="1:9" ht="15" customHeight="1" x14ac:dyDescent="0.25">
      <c r="A14" s="975" t="s">
        <v>847</v>
      </c>
      <c r="B14" s="975" t="s">
        <v>1226</v>
      </c>
      <c r="C14" s="976">
        <v>30</v>
      </c>
      <c r="D14" s="975" t="s">
        <v>1225</v>
      </c>
      <c r="E14" s="976">
        <v>19</v>
      </c>
      <c r="F14" s="975" t="s">
        <v>13</v>
      </c>
      <c r="G14" s="1083">
        <v>32938</v>
      </c>
      <c r="H14" s="975" t="s">
        <v>1224</v>
      </c>
      <c r="I14" s="977">
        <v>4233.07</v>
      </c>
    </row>
    <row r="15" spans="1:9" ht="15" customHeight="1" x14ac:dyDescent="0.25">
      <c r="A15" s="975" t="s">
        <v>847</v>
      </c>
      <c r="B15" s="975" t="s">
        <v>1226</v>
      </c>
      <c r="C15" s="976">
        <v>30</v>
      </c>
      <c r="D15" s="975" t="s">
        <v>1225</v>
      </c>
      <c r="E15" s="976">
        <v>20</v>
      </c>
      <c r="F15" s="975" t="s">
        <v>14</v>
      </c>
      <c r="G15" s="1083">
        <v>33084</v>
      </c>
      <c r="H15" s="975" t="s">
        <v>1224</v>
      </c>
      <c r="I15" s="977">
        <v>2278.9299999999998</v>
      </c>
    </row>
    <row r="16" spans="1:9" ht="15" customHeight="1" x14ac:dyDescent="0.25">
      <c r="A16" s="975" t="s">
        <v>847</v>
      </c>
      <c r="B16" s="975" t="s">
        <v>1226</v>
      </c>
      <c r="C16" s="976">
        <v>30</v>
      </c>
      <c r="D16" s="975" t="s">
        <v>1225</v>
      </c>
      <c r="E16" s="976">
        <v>21</v>
      </c>
      <c r="F16" s="975" t="s">
        <v>15</v>
      </c>
      <c r="G16" s="1083">
        <v>33100</v>
      </c>
      <c r="H16" s="975" t="s">
        <v>1224</v>
      </c>
      <c r="I16" s="977">
        <v>4058.96</v>
      </c>
    </row>
    <row r="17" spans="1:9" ht="15" customHeight="1" x14ac:dyDescent="0.25">
      <c r="A17" s="975" t="s">
        <v>847</v>
      </c>
      <c r="B17" s="975" t="s">
        <v>1226</v>
      </c>
      <c r="C17" s="976">
        <v>30</v>
      </c>
      <c r="D17" s="975" t="s">
        <v>1225</v>
      </c>
      <c r="E17" s="976">
        <v>22</v>
      </c>
      <c r="F17" s="975" t="s">
        <v>16</v>
      </c>
      <c r="G17" s="1083">
        <v>33105</v>
      </c>
      <c r="H17" s="975" t="s">
        <v>1224</v>
      </c>
      <c r="I17" s="977">
        <v>3960.77</v>
      </c>
    </row>
    <row r="18" spans="1:9" ht="15" customHeight="1" x14ac:dyDescent="0.25">
      <c r="A18" s="975" t="s">
        <v>847</v>
      </c>
      <c r="B18" s="975" t="s">
        <v>1226</v>
      </c>
      <c r="C18" s="976">
        <v>30</v>
      </c>
      <c r="D18" s="975" t="s">
        <v>1225</v>
      </c>
      <c r="E18" s="976">
        <v>23</v>
      </c>
      <c r="F18" s="975" t="s">
        <v>17</v>
      </c>
      <c r="G18" s="1083">
        <v>33155</v>
      </c>
      <c r="H18" s="975" t="s">
        <v>1224</v>
      </c>
      <c r="I18" s="977">
        <v>3240.68</v>
      </c>
    </row>
    <row r="19" spans="1:9" ht="15" customHeight="1" x14ac:dyDescent="0.25">
      <c r="A19" s="975" t="s">
        <v>847</v>
      </c>
      <c r="B19" s="975" t="s">
        <v>1226</v>
      </c>
      <c r="C19" s="976">
        <v>30</v>
      </c>
      <c r="D19" s="975" t="s">
        <v>1225</v>
      </c>
      <c r="E19" s="976">
        <v>24</v>
      </c>
      <c r="F19" s="975" t="s">
        <v>832</v>
      </c>
      <c r="G19" s="1083">
        <v>33196</v>
      </c>
      <c r="H19" s="975" t="s">
        <v>1224</v>
      </c>
      <c r="I19" s="977">
        <v>2800.33</v>
      </c>
    </row>
    <row r="20" spans="1:9" ht="15" customHeight="1" x14ac:dyDescent="0.25">
      <c r="A20" s="975" t="s">
        <v>847</v>
      </c>
      <c r="B20" s="975" t="s">
        <v>1226</v>
      </c>
      <c r="C20" s="976">
        <v>30</v>
      </c>
      <c r="D20" s="975" t="s">
        <v>1225</v>
      </c>
      <c r="E20" s="976">
        <v>25</v>
      </c>
      <c r="F20" s="975" t="s">
        <v>18</v>
      </c>
      <c r="G20" s="1083">
        <v>33241</v>
      </c>
      <c r="H20" s="975" t="s">
        <v>1224</v>
      </c>
      <c r="I20" s="977">
        <v>4551.57</v>
      </c>
    </row>
    <row r="21" spans="1:9" ht="15" customHeight="1" x14ac:dyDescent="0.25">
      <c r="A21" s="975" t="s">
        <v>847</v>
      </c>
      <c r="B21" s="975" t="s">
        <v>1226</v>
      </c>
      <c r="C21" s="976">
        <v>30</v>
      </c>
      <c r="D21" s="975" t="s">
        <v>1225</v>
      </c>
      <c r="E21" s="976">
        <v>26</v>
      </c>
      <c r="F21" s="975" t="s">
        <v>19</v>
      </c>
      <c r="G21" s="1083">
        <v>33245</v>
      </c>
      <c r="H21" s="975" t="s">
        <v>1224</v>
      </c>
      <c r="I21" s="977">
        <v>3393.89</v>
      </c>
    </row>
    <row r="22" spans="1:9" ht="15" customHeight="1" x14ac:dyDescent="0.25">
      <c r="A22" s="975" t="s">
        <v>847</v>
      </c>
      <c r="B22" s="975" t="s">
        <v>1226</v>
      </c>
      <c r="C22" s="976">
        <v>30</v>
      </c>
      <c r="D22" s="975" t="s">
        <v>1225</v>
      </c>
      <c r="E22" s="976">
        <v>27</v>
      </c>
      <c r="F22" s="975" t="s">
        <v>20</v>
      </c>
      <c r="G22" s="1083">
        <v>33373</v>
      </c>
      <c r="H22" s="975" t="s">
        <v>1224</v>
      </c>
      <c r="I22" s="977">
        <v>3128.38</v>
      </c>
    </row>
    <row r="23" spans="1:9" ht="15" customHeight="1" x14ac:dyDescent="0.25">
      <c r="A23" s="975" t="s">
        <v>847</v>
      </c>
      <c r="B23" s="975" t="s">
        <v>1226</v>
      </c>
      <c r="C23" s="976">
        <v>30</v>
      </c>
      <c r="D23" s="975" t="s">
        <v>1225</v>
      </c>
      <c r="E23" s="976">
        <v>28</v>
      </c>
      <c r="F23" s="975" t="s">
        <v>21</v>
      </c>
      <c r="G23" s="1083">
        <v>33406</v>
      </c>
      <c r="H23" s="975" t="s">
        <v>1224</v>
      </c>
      <c r="I23" s="977">
        <v>3632.65</v>
      </c>
    </row>
    <row r="24" spans="1:9" ht="15" customHeight="1" x14ac:dyDescent="0.25">
      <c r="A24" s="975" t="s">
        <v>847</v>
      </c>
      <c r="B24" s="975" t="s">
        <v>1226</v>
      </c>
      <c r="C24" s="976">
        <v>30</v>
      </c>
      <c r="D24" s="975" t="s">
        <v>1225</v>
      </c>
      <c r="E24" s="976">
        <v>30</v>
      </c>
      <c r="F24" s="975" t="s">
        <v>22</v>
      </c>
      <c r="G24" s="1083">
        <v>33483</v>
      </c>
      <c r="H24" s="975" t="s">
        <v>1224</v>
      </c>
      <c r="I24" s="977">
        <v>4602.07</v>
      </c>
    </row>
    <row r="25" spans="1:9" ht="15" customHeight="1" x14ac:dyDescent="0.25">
      <c r="A25" s="975" t="s">
        <v>847</v>
      </c>
      <c r="B25" s="975" t="s">
        <v>1226</v>
      </c>
      <c r="C25" s="976">
        <v>30</v>
      </c>
      <c r="D25" s="975" t="s">
        <v>1225</v>
      </c>
      <c r="E25" s="976">
        <v>31</v>
      </c>
      <c r="F25" s="975" t="s">
        <v>23</v>
      </c>
      <c r="G25" s="1083">
        <v>33526</v>
      </c>
      <c r="H25" s="975" t="s">
        <v>1224</v>
      </c>
      <c r="I25" s="977">
        <v>2137.02</v>
      </c>
    </row>
    <row r="26" spans="1:9" ht="15" customHeight="1" x14ac:dyDescent="0.25">
      <c r="A26" s="975" t="s">
        <v>847</v>
      </c>
      <c r="B26" s="975" t="s">
        <v>1226</v>
      </c>
      <c r="C26" s="976">
        <v>30</v>
      </c>
      <c r="D26" s="975" t="s">
        <v>1225</v>
      </c>
      <c r="E26" s="976">
        <v>33</v>
      </c>
      <c r="F26" s="975" t="s">
        <v>24</v>
      </c>
      <c r="G26" s="1083">
        <v>33588</v>
      </c>
      <c r="H26" s="975" t="s">
        <v>1224</v>
      </c>
      <c r="I26" s="977">
        <v>4001.18</v>
      </c>
    </row>
    <row r="27" spans="1:9" ht="15" customHeight="1" x14ac:dyDescent="0.25">
      <c r="A27" s="975" t="s">
        <v>847</v>
      </c>
      <c r="B27" s="975" t="s">
        <v>1226</v>
      </c>
      <c r="C27" s="976">
        <v>30</v>
      </c>
      <c r="D27" s="975" t="s">
        <v>1225</v>
      </c>
      <c r="E27" s="976">
        <v>34</v>
      </c>
      <c r="F27" s="975" t="s">
        <v>25</v>
      </c>
      <c r="G27" s="1083">
        <v>33651</v>
      </c>
      <c r="H27" s="975" t="s">
        <v>1224</v>
      </c>
      <c r="I27" s="977">
        <v>2852.86</v>
      </c>
    </row>
    <row r="28" spans="1:9" ht="15" customHeight="1" x14ac:dyDescent="0.25">
      <c r="A28" s="975" t="s">
        <v>847</v>
      </c>
      <c r="B28" s="975" t="s">
        <v>1226</v>
      </c>
      <c r="C28" s="976">
        <v>30</v>
      </c>
      <c r="D28" s="975" t="s">
        <v>1225</v>
      </c>
      <c r="E28" s="976">
        <v>35</v>
      </c>
      <c r="F28" s="975" t="s">
        <v>26</v>
      </c>
      <c r="G28" s="1083">
        <v>33654</v>
      </c>
      <c r="H28" s="975" t="s">
        <v>1224</v>
      </c>
      <c r="I28" s="977">
        <v>4345.1400000000003</v>
      </c>
    </row>
    <row r="29" spans="1:9" ht="15" customHeight="1" x14ac:dyDescent="0.25">
      <c r="A29" s="975" t="s">
        <v>847</v>
      </c>
      <c r="B29" s="975" t="s">
        <v>1226</v>
      </c>
      <c r="C29" s="976">
        <v>30</v>
      </c>
      <c r="D29" s="975" t="s">
        <v>1225</v>
      </c>
      <c r="E29" s="976">
        <v>37</v>
      </c>
      <c r="F29" s="975" t="s">
        <v>27</v>
      </c>
      <c r="G29" s="1083">
        <v>33864</v>
      </c>
      <c r="H29" s="975" t="s">
        <v>1224</v>
      </c>
      <c r="I29" s="977">
        <v>4347.97</v>
      </c>
    </row>
    <row r="30" spans="1:9" ht="15" customHeight="1" x14ac:dyDescent="0.25">
      <c r="A30" s="975" t="s">
        <v>847</v>
      </c>
      <c r="B30" s="975" t="s">
        <v>1226</v>
      </c>
      <c r="C30" s="976">
        <v>30</v>
      </c>
      <c r="D30" s="975" t="s">
        <v>1225</v>
      </c>
      <c r="E30" s="976">
        <v>38</v>
      </c>
      <c r="F30" s="975" t="s">
        <v>28</v>
      </c>
      <c r="G30" s="1083">
        <v>33952</v>
      </c>
      <c r="H30" s="975" t="s">
        <v>1224</v>
      </c>
      <c r="I30" s="977">
        <v>4567.16</v>
      </c>
    </row>
    <row r="31" spans="1:9" ht="15" customHeight="1" x14ac:dyDescent="0.25">
      <c r="A31" s="975" t="s">
        <v>847</v>
      </c>
      <c r="B31" s="975" t="s">
        <v>1226</v>
      </c>
      <c r="C31" s="976">
        <v>30</v>
      </c>
      <c r="D31" s="975" t="s">
        <v>1225</v>
      </c>
      <c r="E31" s="976">
        <v>39</v>
      </c>
      <c r="F31" s="975" t="s">
        <v>29</v>
      </c>
      <c r="G31" s="1083">
        <v>34074</v>
      </c>
      <c r="H31" s="975" t="s">
        <v>1224</v>
      </c>
      <c r="I31" s="977">
        <v>2430.5300000000002</v>
      </c>
    </row>
    <row r="32" spans="1:9" ht="15" customHeight="1" x14ac:dyDescent="0.25">
      <c r="A32" s="975" t="s">
        <v>847</v>
      </c>
      <c r="B32" s="975" t="s">
        <v>1226</v>
      </c>
      <c r="C32" s="976">
        <v>30</v>
      </c>
      <c r="D32" s="975" t="s">
        <v>1225</v>
      </c>
      <c r="E32" s="976">
        <v>40</v>
      </c>
      <c r="F32" s="975" t="s">
        <v>30</v>
      </c>
      <c r="G32" s="1083">
        <v>37347</v>
      </c>
      <c r="H32" s="975" t="s">
        <v>1224</v>
      </c>
      <c r="I32" s="977">
        <v>3498.37</v>
      </c>
    </row>
    <row r="33" spans="1:9" ht="15" customHeight="1" x14ac:dyDescent="0.25">
      <c r="A33" s="975" t="s">
        <v>847</v>
      </c>
      <c r="B33" s="975" t="s">
        <v>1226</v>
      </c>
      <c r="C33" s="976">
        <v>30</v>
      </c>
      <c r="D33" s="975" t="s">
        <v>1225</v>
      </c>
      <c r="E33" s="976">
        <v>42</v>
      </c>
      <c r="F33" s="975" t="s">
        <v>31</v>
      </c>
      <c r="G33" s="1083">
        <v>37347</v>
      </c>
      <c r="H33" s="975" t="s">
        <v>1224</v>
      </c>
      <c r="I33" s="977">
        <v>5568.75</v>
      </c>
    </row>
    <row r="34" spans="1:9" ht="15" customHeight="1" x14ac:dyDescent="0.25">
      <c r="A34" s="975" t="s">
        <v>847</v>
      </c>
      <c r="B34" s="975" t="s">
        <v>1226</v>
      </c>
      <c r="C34" s="976">
        <v>30</v>
      </c>
      <c r="D34" s="975" t="s">
        <v>1225</v>
      </c>
      <c r="E34" s="976">
        <v>43</v>
      </c>
      <c r="F34" s="975" t="s">
        <v>1158</v>
      </c>
      <c r="G34" s="1083">
        <v>37368</v>
      </c>
      <c r="H34" s="975" t="s">
        <v>1224</v>
      </c>
      <c r="I34" s="977">
        <v>4567.1899999999996</v>
      </c>
    </row>
    <row r="35" spans="1:9" ht="15" customHeight="1" x14ac:dyDescent="0.25">
      <c r="A35" s="975" t="s">
        <v>847</v>
      </c>
      <c r="B35" s="975" t="s">
        <v>1226</v>
      </c>
      <c r="C35" s="976">
        <v>30</v>
      </c>
      <c r="D35" s="975" t="s">
        <v>1225</v>
      </c>
      <c r="E35" s="976">
        <v>44</v>
      </c>
      <c r="F35" s="975" t="s">
        <v>33</v>
      </c>
      <c r="G35" s="1083">
        <v>37438</v>
      </c>
      <c r="H35" s="975" t="s">
        <v>1224</v>
      </c>
      <c r="I35" s="977">
        <v>5754.39</v>
      </c>
    </row>
    <row r="36" spans="1:9" ht="15" customHeight="1" x14ac:dyDescent="0.25">
      <c r="A36" s="975" t="s">
        <v>847</v>
      </c>
      <c r="B36" s="975" t="s">
        <v>1226</v>
      </c>
      <c r="C36" s="976">
        <v>30</v>
      </c>
      <c r="D36" s="975" t="s">
        <v>1225</v>
      </c>
      <c r="E36" s="976">
        <v>46</v>
      </c>
      <c r="F36" s="975" t="s">
        <v>34</v>
      </c>
      <c r="G36" s="1083">
        <v>37991</v>
      </c>
      <c r="H36" s="975" t="s">
        <v>1224</v>
      </c>
      <c r="I36" s="977">
        <v>3364.04</v>
      </c>
    </row>
    <row r="37" spans="1:9" ht="15" customHeight="1" x14ac:dyDescent="0.25">
      <c r="A37" s="975" t="s">
        <v>847</v>
      </c>
      <c r="B37" s="975" t="s">
        <v>1226</v>
      </c>
      <c r="C37" s="976">
        <v>30</v>
      </c>
      <c r="D37" s="975" t="s">
        <v>1225</v>
      </c>
      <c r="E37" s="976">
        <v>47</v>
      </c>
      <c r="F37" s="975" t="s">
        <v>35</v>
      </c>
      <c r="G37" s="1083">
        <v>37991</v>
      </c>
      <c r="H37" s="975" t="s">
        <v>1224</v>
      </c>
      <c r="I37" s="977">
        <v>2338.88</v>
      </c>
    </row>
    <row r="38" spans="1:9" ht="15" customHeight="1" x14ac:dyDescent="0.25">
      <c r="A38" s="975" t="s">
        <v>847</v>
      </c>
      <c r="B38" s="975" t="s">
        <v>1226</v>
      </c>
      <c r="C38" s="976">
        <v>30</v>
      </c>
      <c r="D38" s="975" t="s">
        <v>1225</v>
      </c>
      <c r="E38" s="976">
        <v>48</v>
      </c>
      <c r="F38" s="975" t="s">
        <v>36</v>
      </c>
      <c r="G38" s="1083">
        <v>37991</v>
      </c>
      <c r="H38" s="975" t="s">
        <v>1224</v>
      </c>
      <c r="I38" s="977">
        <v>2265.0500000000002</v>
      </c>
    </row>
    <row r="39" spans="1:9" ht="15" customHeight="1" x14ac:dyDescent="0.25">
      <c r="A39" s="975" t="s">
        <v>847</v>
      </c>
      <c r="B39" s="975" t="s">
        <v>1226</v>
      </c>
      <c r="C39" s="976">
        <v>30</v>
      </c>
      <c r="D39" s="975" t="s">
        <v>1225</v>
      </c>
      <c r="E39" s="976">
        <v>50</v>
      </c>
      <c r="F39" s="975" t="s">
        <v>38</v>
      </c>
      <c r="G39" s="1083">
        <v>38028</v>
      </c>
      <c r="H39" s="975" t="s">
        <v>1224</v>
      </c>
      <c r="I39" s="977">
        <v>3483.22</v>
      </c>
    </row>
    <row r="40" spans="1:9" ht="15" customHeight="1" x14ac:dyDescent="0.25">
      <c r="A40" s="975" t="s">
        <v>847</v>
      </c>
      <c r="B40" s="975" t="s">
        <v>1226</v>
      </c>
      <c r="C40" s="976">
        <v>30</v>
      </c>
      <c r="D40" s="975" t="s">
        <v>1225</v>
      </c>
      <c r="E40" s="976">
        <v>52</v>
      </c>
      <c r="F40" s="975" t="s">
        <v>39</v>
      </c>
      <c r="G40" s="1083">
        <v>38089</v>
      </c>
      <c r="H40" s="975" t="s">
        <v>1224</v>
      </c>
      <c r="I40" s="977">
        <v>4531.95</v>
      </c>
    </row>
    <row r="41" spans="1:9" ht="15" customHeight="1" x14ac:dyDescent="0.25">
      <c r="A41" s="975" t="s">
        <v>847</v>
      </c>
      <c r="B41" s="975" t="s">
        <v>1226</v>
      </c>
      <c r="C41" s="976">
        <v>30</v>
      </c>
      <c r="D41" s="975" t="s">
        <v>1225</v>
      </c>
      <c r="E41" s="976">
        <v>69</v>
      </c>
      <c r="F41" s="975" t="s">
        <v>103</v>
      </c>
      <c r="G41" s="1083">
        <v>39577</v>
      </c>
      <c r="H41" s="975" t="s">
        <v>1224</v>
      </c>
      <c r="I41" s="977">
        <v>5568.75</v>
      </c>
    </row>
    <row r="42" spans="1:9" ht="15" customHeight="1" x14ac:dyDescent="0.25">
      <c r="A42" s="975" t="s">
        <v>847</v>
      </c>
      <c r="B42" s="975" t="s">
        <v>1226</v>
      </c>
      <c r="C42" s="976">
        <v>30</v>
      </c>
      <c r="D42" s="975" t="s">
        <v>1225</v>
      </c>
      <c r="E42" s="976">
        <v>76</v>
      </c>
      <c r="F42" s="975" t="s">
        <v>40</v>
      </c>
      <c r="G42" s="1083">
        <v>40396</v>
      </c>
      <c r="H42" s="975" t="s">
        <v>1224</v>
      </c>
      <c r="I42" s="977">
        <v>5630.64</v>
      </c>
    </row>
    <row r="43" spans="1:9" ht="15" customHeight="1" x14ac:dyDescent="0.25">
      <c r="A43" s="975" t="s">
        <v>847</v>
      </c>
      <c r="B43" s="975" t="s">
        <v>1226</v>
      </c>
      <c r="C43" s="976">
        <v>30</v>
      </c>
      <c r="D43" s="975" t="s">
        <v>1225</v>
      </c>
      <c r="E43" s="976">
        <v>79</v>
      </c>
      <c r="F43" s="975" t="s">
        <v>41</v>
      </c>
      <c r="G43" s="1083">
        <v>32843</v>
      </c>
      <c r="H43" s="975" t="s">
        <v>1224</v>
      </c>
      <c r="I43" s="977">
        <v>2353.09</v>
      </c>
    </row>
    <row r="44" spans="1:9" ht="15" customHeight="1" x14ac:dyDescent="0.25">
      <c r="A44" s="975" t="s">
        <v>847</v>
      </c>
      <c r="B44" s="975" t="s">
        <v>1226</v>
      </c>
      <c r="C44" s="976">
        <v>30</v>
      </c>
      <c r="D44" s="975" t="s">
        <v>1225</v>
      </c>
      <c r="E44" s="976">
        <v>80</v>
      </c>
      <c r="F44" s="975" t="s">
        <v>42</v>
      </c>
      <c r="G44" s="1083">
        <v>32860</v>
      </c>
      <c r="H44" s="975" t="s">
        <v>1224</v>
      </c>
      <c r="I44" s="977">
        <v>2424.19</v>
      </c>
    </row>
    <row r="45" spans="1:9" ht="15" customHeight="1" x14ac:dyDescent="0.25">
      <c r="A45" s="975" t="s">
        <v>847</v>
      </c>
      <c r="B45" s="975" t="s">
        <v>1226</v>
      </c>
      <c r="C45" s="976">
        <v>30</v>
      </c>
      <c r="D45" s="975" t="s">
        <v>1225</v>
      </c>
      <c r="E45" s="976">
        <v>81</v>
      </c>
      <c r="F45" s="975" t="s">
        <v>43</v>
      </c>
      <c r="G45" s="1083">
        <v>32986</v>
      </c>
      <c r="H45" s="975" t="s">
        <v>1224</v>
      </c>
      <c r="I45" s="977">
        <v>2281.9699999999998</v>
      </c>
    </row>
    <row r="46" spans="1:9" ht="15" customHeight="1" x14ac:dyDescent="0.25">
      <c r="A46" s="975" t="s">
        <v>847</v>
      </c>
      <c r="B46" s="975" t="s">
        <v>1226</v>
      </c>
      <c r="C46" s="976">
        <v>30</v>
      </c>
      <c r="D46" s="975" t="s">
        <v>1225</v>
      </c>
      <c r="E46" s="976">
        <v>83</v>
      </c>
      <c r="F46" s="975" t="s">
        <v>44</v>
      </c>
      <c r="G46" s="1083">
        <v>33119</v>
      </c>
      <c r="H46" s="975" t="s">
        <v>1224</v>
      </c>
      <c r="I46" s="977">
        <v>4044.94</v>
      </c>
    </row>
    <row r="47" spans="1:9" ht="15" customHeight="1" x14ac:dyDescent="0.25">
      <c r="A47" s="975" t="s">
        <v>847</v>
      </c>
      <c r="B47" s="975" t="s">
        <v>1226</v>
      </c>
      <c r="C47" s="976">
        <v>30</v>
      </c>
      <c r="D47" s="975" t="s">
        <v>1225</v>
      </c>
      <c r="E47" s="976">
        <v>84</v>
      </c>
      <c r="F47" s="975" t="s">
        <v>45</v>
      </c>
      <c r="G47" s="1083">
        <v>33119</v>
      </c>
      <c r="H47" s="975" t="s">
        <v>1224</v>
      </c>
      <c r="I47" s="977">
        <v>1820.06</v>
      </c>
    </row>
    <row r="48" spans="1:9" ht="15" customHeight="1" x14ac:dyDescent="0.25">
      <c r="A48" s="975" t="s">
        <v>847</v>
      </c>
      <c r="B48" s="975" t="s">
        <v>1226</v>
      </c>
      <c r="C48" s="976">
        <v>30</v>
      </c>
      <c r="D48" s="975" t="s">
        <v>1225</v>
      </c>
      <c r="E48" s="976">
        <v>86</v>
      </c>
      <c r="F48" s="975" t="s">
        <v>46</v>
      </c>
      <c r="G48" s="1083">
        <v>33126</v>
      </c>
      <c r="H48" s="975" t="s">
        <v>1224</v>
      </c>
      <c r="I48" s="977">
        <v>1820.05</v>
      </c>
    </row>
    <row r="49" spans="1:9" ht="15" customHeight="1" x14ac:dyDescent="0.25">
      <c r="A49" s="975" t="s">
        <v>847</v>
      </c>
      <c r="B49" s="975" t="s">
        <v>1226</v>
      </c>
      <c r="C49" s="976">
        <v>30</v>
      </c>
      <c r="D49" s="975" t="s">
        <v>1225</v>
      </c>
      <c r="E49" s="976">
        <v>87</v>
      </c>
      <c r="F49" s="975" t="s">
        <v>47</v>
      </c>
      <c r="G49" s="1083">
        <v>33140</v>
      </c>
      <c r="H49" s="975" t="s">
        <v>1224</v>
      </c>
      <c r="I49" s="977">
        <v>2525.0700000000002</v>
      </c>
    </row>
    <row r="50" spans="1:9" ht="15" customHeight="1" x14ac:dyDescent="0.25">
      <c r="A50" s="975" t="s">
        <v>847</v>
      </c>
      <c r="B50" s="975" t="s">
        <v>1226</v>
      </c>
      <c r="C50" s="976">
        <v>30</v>
      </c>
      <c r="D50" s="975" t="s">
        <v>1225</v>
      </c>
      <c r="E50" s="976">
        <v>88</v>
      </c>
      <c r="F50" s="975" t="s">
        <v>48</v>
      </c>
      <c r="G50" s="1083">
        <v>33147</v>
      </c>
      <c r="H50" s="975" t="s">
        <v>1224</v>
      </c>
      <c r="I50" s="977">
        <v>3015.8</v>
      </c>
    </row>
    <row r="51" spans="1:9" ht="15" customHeight="1" x14ac:dyDescent="0.25">
      <c r="A51" s="975" t="s">
        <v>847</v>
      </c>
      <c r="B51" s="975" t="s">
        <v>1226</v>
      </c>
      <c r="C51" s="976">
        <v>30</v>
      </c>
      <c r="D51" s="975" t="s">
        <v>1225</v>
      </c>
      <c r="E51" s="976">
        <v>89</v>
      </c>
      <c r="F51" s="975" t="s">
        <v>49</v>
      </c>
      <c r="G51" s="1083">
        <v>33270</v>
      </c>
      <c r="H51" s="975" t="s">
        <v>1224</v>
      </c>
      <c r="I51" s="977">
        <v>3305.16</v>
      </c>
    </row>
    <row r="52" spans="1:9" ht="15" customHeight="1" x14ac:dyDescent="0.25">
      <c r="A52" s="975" t="s">
        <v>847</v>
      </c>
      <c r="B52" s="975" t="s">
        <v>1226</v>
      </c>
      <c r="C52" s="976">
        <v>30</v>
      </c>
      <c r="D52" s="975" t="s">
        <v>1225</v>
      </c>
      <c r="E52" s="976">
        <v>90</v>
      </c>
      <c r="F52" s="975" t="s">
        <v>50</v>
      </c>
      <c r="G52" s="1083">
        <v>33360</v>
      </c>
      <c r="H52" s="975" t="s">
        <v>1224</v>
      </c>
      <c r="I52" s="977">
        <v>4740.0600000000004</v>
      </c>
    </row>
    <row r="53" spans="1:9" ht="15" customHeight="1" x14ac:dyDescent="0.25">
      <c r="A53" s="975" t="s">
        <v>847</v>
      </c>
      <c r="B53" s="975" t="s">
        <v>1226</v>
      </c>
      <c r="C53" s="976">
        <v>30</v>
      </c>
      <c r="D53" s="975" t="s">
        <v>1225</v>
      </c>
      <c r="E53" s="976">
        <v>91</v>
      </c>
      <c r="F53" s="975" t="s">
        <v>51</v>
      </c>
      <c r="G53" s="1083">
        <v>33360</v>
      </c>
      <c r="H53" s="975" t="s">
        <v>1224</v>
      </c>
      <c r="I53" s="977">
        <v>1734.19</v>
      </c>
    </row>
    <row r="54" spans="1:9" ht="15" customHeight="1" x14ac:dyDescent="0.25">
      <c r="A54" s="975" t="s">
        <v>847</v>
      </c>
      <c r="B54" s="975" t="s">
        <v>1226</v>
      </c>
      <c r="C54" s="976">
        <v>30</v>
      </c>
      <c r="D54" s="975" t="s">
        <v>1225</v>
      </c>
      <c r="E54" s="976">
        <v>92</v>
      </c>
      <c r="F54" s="975" t="s">
        <v>52</v>
      </c>
      <c r="G54" s="1083">
        <v>33588</v>
      </c>
      <c r="H54" s="975" t="s">
        <v>1224</v>
      </c>
      <c r="I54" s="977">
        <v>2531.14</v>
      </c>
    </row>
    <row r="55" spans="1:9" ht="15" customHeight="1" x14ac:dyDescent="0.25">
      <c r="A55" s="975" t="s">
        <v>847</v>
      </c>
      <c r="B55" s="975" t="s">
        <v>1226</v>
      </c>
      <c r="C55" s="976">
        <v>30</v>
      </c>
      <c r="D55" s="975" t="s">
        <v>1225</v>
      </c>
      <c r="E55" s="976">
        <v>93</v>
      </c>
      <c r="F55" s="975" t="s">
        <v>53</v>
      </c>
      <c r="G55" s="1083">
        <v>33911</v>
      </c>
      <c r="H55" s="975" t="s">
        <v>1224</v>
      </c>
      <c r="I55" s="977">
        <v>1787.14</v>
      </c>
    </row>
    <row r="56" spans="1:9" ht="15" customHeight="1" x14ac:dyDescent="0.25">
      <c r="A56" s="975" t="s">
        <v>847</v>
      </c>
      <c r="B56" s="975" t="s">
        <v>1226</v>
      </c>
      <c r="C56" s="976">
        <v>30</v>
      </c>
      <c r="D56" s="975" t="s">
        <v>1225</v>
      </c>
      <c r="E56" s="976">
        <v>95</v>
      </c>
      <c r="F56" s="975" t="s">
        <v>54</v>
      </c>
      <c r="G56" s="1083">
        <v>37998</v>
      </c>
      <c r="H56" s="975" t="s">
        <v>1224</v>
      </c>
      <c r="I56" s="977">
        <v>1876.24</v>
      </c>
    </row>
    <row r="57" spans="1:9" ht="15" customHeight="1" x14ac:dyDescent="0.25">
      <c r="A57" s="975" t="s">
        <v>847</v>
      </c>
      <c r="B57" s="975" t="s">
        <v>1226</v>
      </c>
      <c r="C57" s="976">
        <v>30</v>
      </c>
      <c r="D57" s="975" t="s">
        <v>1225</v>
      </c>
      <c r="E57" s="976">
        <v>145</v>
      </c>
      <c r="F57" s="975" t="s">
        <v>55</v>
      </c>
      <c r="G57" s="1083">
        <v>41269</v>
      </c>
      <c r="H57" s="975" t="s">
        <v>1224</v>
      </c>
      <c r="I57" s="977">
        <v>4851.43</v>
      </c>
    </row>
    <row r="58" spans="1:9" ht="15" customHeight="1" x14ac:dyDescent="0.25">
      <c r="A58" s="975" t="s">
        <v>847</v>
      </c>
      <c r="B58" s="975" t="s">
        <v>1226</v>
      </c>
      <c r="C58" s="976">
        <v>30</v>
      </c>
      <c r="D58" s="975" t="s">
        <v>1225</v>
      </c>
      <c r="E58" s="976">
        <v>146</v>
      </c>
      <c r="F58" s="975" t="s">
        <v>56</v>
      </c>
      <c r="G58" s="1083">
        <v>41269</v>
      </c>
      <c r="H58" s="975" t="s">
        <v>1224</v>
      </c>
      <c r="I58" s="977">
        <v>2586.91</v>
      </c>
    </row>
    <row r="59" spans="1:9" ht="15" customHeight="1" x14ac:dyDescent="0.25">
      <c r="A59" s="975" t="s">
        <v>847</v>
      </c>
      <c r="B59" s="975" t="s">
        <v>1226</v>
      </c>
      <c r="C59" s="976">
        <v>30</v>
      </c>
      <c r="D59" s="975" t="s">
        <v>1225</v>
      </c>
      <c r="E59" s="976">
        <v>148</v>
      </c>
      <c r="F59" s="975" t="s">
        <v>57</v>
      </c>
      <c r="G59" s="1083">
        <v>41269</v>
      </c>
      <c r="H59" s="975" t="s">
        <v>1224</v>
      </c>
      <c r="I59" s="977">
        <v>2502.5500000000002</v>
      </c>
    </row>
    <row r="60" spans="1:9" ht="15" customHeight="1" x14ac:dyDescent="0.25">
      <c r="A60" s="975" t="s">
        <v>847</v>
      </c>
      <c r="B60" s="975" t="s">
        <v>1226</v>
      </c>
      <c r="C60" s="976">
        <v>30</v>
      </c>
      <c r="D60" s="975" t="s">
        <v>1225</v>
      </c>
      <c r="E60" s="976">
        <v>149</v>
      </c>
      <c r="F60" s="975" t="s">
        <v>104</v>
      </c>
      <c r="G60" s="1083">
        <v>41276</v>
      </c>
      <c r="H60" s="975" t="s">
        <v>1224</v>
      </c>
      <c r="I60" s="977">
        <v>2335.62</v>
      </c>
    </row>
    <row r="61" spans="1:9" ht="15" customHeight="1" x14ac:dyDescent="0.25">
      <c r="A61" s="975" t="s">
        <v>847</v>
      </c>
      <c r="B61" s="975" t="s">
        <v>1226</v>
      </c>
      <c r="C61" s="976">
        <v>30</v>
      </c>
      <c r="D61" s="975" t="s">
        <v>1225</v>
      </c>
      <c r="E61" s="976">
        <v>151</v>
      </c>
      <c r="F61" s="975" t="s">
        <v>58</v>
      </c>
      <c r="G61" s="1083">
        <v>41276</v>
      </c>
      <c r="H61" s="975" t="s">
        <v>1224</v>
      </c>
      <c r="I61" s="977">
        <v>3051.17</v>
      </c>
    </row>
    <row r="62" spans="1:9" ht="15" customHeight="1" x14ac:dyDescent="0.25">
      <c r="A62" s="975" t="s">
        <v>847</v>
      </c>
      <c r="B62" s="975" t="s">
        <v>1226</v>
      </c>
      <c r="C62" s="976">
        <v>30</v>
      </c>
      <c r="D62" s="975" t="s">
        <v>1225</v>
      </c>
      <c r="E62" s="976">
        <v>152</v>
      </c>
      <c r="F62" s="975" t="s">
        <v>59</v>
      </c>
      <c r="G62" s="1083">
        <v>41277</v>
      </c>
      <c r="H62" s="975" t="s">
        <v>1224</v>
      </c>
      <c r="I62" s="977">
        <v>1323.14</v>
      </c>
    </row>
    <row r="63" spans="1:9" ht="15" customHeight="1" x14ac:dyDescent="0.25">
      <c r="A63" s="975" t="s">
        <v>847</v>
      </c>
      <c r="B63" s="975" t="s">
        <v>1226</v>
      </c>
      <c r="C63" s="976">
        <v>30</v>
      </c>
      <c r="D63" s="975" t="s">
        <v>1225</v>
      </c>
      <c r="E63" s="976">
        <v>155</v>
      </c>
      <c r="F63" s="975" t="s">
        <v>60</v>
      </c>
      <c r="G63" s="1083">
        <v>41282</v>
      </c>
      <c r="H63" s="975" t="s">
        <v>1224</v>
      </c>
      <c r="I63" s="977">
        <v>2260.6799999999998</v>
      </c>
    </row>
    <row r="64" spans="1:9" ht="15" customHeight="1" x14ac:dyDescent="0.25">
      <c r="A64" s="975" t="s">
        <v>847</v>
      </c>
      <c r="B64" s="975" t="s">
        <v>1226</v>
      </c>
      <c r="C64" s="976">
        <v>30</v>
      </c>
      <c r="D64" s="975" t="s">
        <v>1225</v>
      </c>
      <c r="E64" s="976">
        <v>156</v>
      </c>
      <c r="F64" s="975" t="s">
        <v>61</v>
      </c>
      <c r="G64" s="1083">
        <v>41284</v>
      </c>
      <c r="H64" s="975" t="s">
        <v>1224</v>
      </c>
      <c r="I64" s="977">
        <v>1068.1500000000001</v>
      </c>
    </row>
    <row r="65" spans="1:9" ht="15" customHeight="1" x14ac:dyDescent="0.25">
      <c r="A65" s="975" t="s">
        <v>847</v>
      </c>
      <c r="B65" s="975" t="s">
        <v>1226</v>
      </c>
      <c r="C65" s="976">
        <v>30</v>
      </c>
      <c r="D65" s="975" t="s">
        <v>1225</v>
      </c>
      <c r="E65" s="976">
        <v>159</v>
      </c>
      <c r="F65" s="975" t="s">
        <v>62</v>
      </c>
      <c r="G65" s="1083">
        <v>41306</v>
      </c>
      <c r="H65" s="975" t="s">
        <v>1224</v>
      </c>
      <c r="I65" s="977">
        <v>1178.44</v>
      </c>
    </row>
    <row r="66" spans="1:9" ht="15" customHeight="1" x14ac:dyDescent="0.25">
      <c r="A66" s="975" t="s">
        <v>847</v>
      </c>
      <c r="B66" s="975" t="s">
        <v>1226</v>
      </c>
      <c r="C66" s="976">
        <v>30</v>
      </c>
      <c r="D66" s="975" t="s">
        <v>1225</v>
      </c>
      <c r="E66" s="976">
        <v>161</v>
      </c>
      <c r="F66" s="975" t="s">
        <v>63</v>
      </c>
      <c r="G66" s="1083">
        <v>41306</v>
      </c>
      <c r="H66" s="975" t="s">
        <v>1224</v>
      </c>
      <c r="I66" s="977">
        <v>2335.62</v>
      </c>
    </row>
    <row r="67" spans="1:9" ht="15" customHeight="1" x14ac:dyDescent="0.25">
      <c r="A67" s="975" t="s">
        <v>847</v>
      </c>
      <c r="B67" s="975" t="s">
        <v>1226</v>
      </c>
      <c r="C67" s="976">
        <v>30</v>
      </c>
      <c r="D67" s="975" t="s">
        <v>1225</v>
      </c>
      <c r="E67" s="976">
        <v>162</v>
      </c>
      <c r="F67" s="975" t="s">
        <v>64</v>
      </c>
      <c r="G67" s="1083">
        <v>41306</v>
      </c>
      <c r="H67" s="975" t="s">
        <v>1224</v>
      </c>
      <c r="I67" s="977">
        <v>2673.48</v>
      </c>
    </row>
    <row r="68" spans="1:9" ht="15" customHeight="1" x14ac:dyDescent="0.25">
      <c r="A68" s="975" t="s">
        <v>847</v>
      </c>
      <c r="B68" s="975" t="s">
        <v>1226</v>
      </c>
      <c r="C68" s="976">
        <v>30</v>
      </c>
      <c r="D68" s="975" t="s">
        <v>1225</v>
      </c>
      <c r="E68" s="976">
        <v>168</v>
      </c>
      <c r="F68" s="975" t="s">
        <v>66</v>
      </c>
      <c r="G68" s="1083">
        <v>41309</v>
      </c>
      <c r="H68" s="975" t="s">
        <v>1224</v>
      </c>
      <c r="I68" s="977">
        <v>2260.6799999999998</v>
      </c>
    </row>
    <row r="69" spans="1:9" ht="15" customHeight="1" x14ac:dyDescent="0.25">
      <c r="A69" s="975" t="s">
        <v>847</v>
      </c>
      <c r="B69" s="975" t="s">
        <v>1226</v>
      </c>
      <c r="C69" s="976">
        <v>30</v>
      </c>
      <c r="D69" s="975" t="s">
        <v>1225</v>
      </c>
      <c r="E69" s="976">
        <v>169</v>
      </c>
      <c r="F69" s="975" t="s">
        <v>67</v>
      </c>
      <c r="G69" s="1083">
        <v>41309</v>
      </c>
      <c r="H69" s="975" t="s">
        <v>1224</v>
      </c>
      <c r="I69" s="977">
        <v>2340.62</v>
      </c>
    </row>
    <row r="70" spans="1:9" ht="15" customHeight="1" x14ac:dyDescent="0.25">
      <c r="A70" s="975" t="s">
        <v>847</v>
      </c>
      <c r="B70" s="975" t="s">
        <v>1226</v>
      </c>
      <c r="C70" s="976">
        <v>30</v>
      </c>
      <c r="D70" s="975" t="s">
        <v>1225</v>
      </c>
      <c r="E70" s="976">
        <v>170</v>
      </c>
      <c r="F70" s="975" t="s">
        <v>839</v>
      </c>
      <c r="G70" s="1083">
        <v>41309</v>
      </c>
      <c r="H70" s="975" t="s">
        <v>1224</v>
      </c>
      <c r="I70" s="977">
        <v>2972.27</v>
      </c>
    </row>
    <row r="71" spans="1:9" ht="15" customHeight="1" x14ac:dyDescent="0.25">
      <c r="A71" s="975" t="s">
        <v>847</v>
      </c>
      <c r="B71" s="975" t="s">
        <v>1226</v>
      </c>
      <c r="C71" s="976">
        <v>30</v>
      </c>
      <c r="D71" s="975" t="s">
        <v>1225</v>
      </c>
      <c r="E71" s="976">
        <v>172</v>
      </c>
      <c r="F71" s="975" t="s">
        <v>68</v>
      </c>
      <c r="G71" s="1083">
        <v>41311</v>
      </c>
      <c r="H71" s="975" t="s">
        <v>1224</v>
      </c>
      <c r="I71" s="977">
        <v>2921.66</v>
      </c>
    </row>
    <row r="72" spans="1:9" ht="15" customHeight="1" x14ac:dyDescent="0.25">
      <c r="A72" s="975" t="s">
        <v>847</v>
      </c>
      <c r="B72" s="975" t="s">
        <v>1226</v>
      </c>
      <c r="C72" s="976">
        <v>30</v>
      </c>
      <c r="D72" s="975" t="s">
        <v>1225</v>
      </c>
      <c r="E72" s="976">
        <v>187</v>
      </c>
      <c r="F72" s="975" t="s">
        <v>69</v>
      </c>
      <c r="G72" s="1083">
        <v>41417</v>
      </c>
      <c r="H72" s="975" t="s">
        <v>1224</v>
      </c>
      <c r="I72" s="977">
        <v>2087.13</v>
      </c>
    </row>
    <row r="73" spans="1:9" ht="15" customHeight="1" x14ac:dyDescent="0.25">
      <c r="A73" s="975" t="s">
        <v>847</v>
      </c>
      <c r="B73" s="975" t="s">
        <v>1226</v>
      </c>
      <c r="C73" s="976">
        <v>30</v>
      </c>
      <c r="D73" s="975" t="s">
        <v>1225</v>
      </c>
      <c r="E73" s="976">
        <v>188</v>
      </c>
      <c r="F73" s="975" t="s">
        <v>70</v>
      </c>
      <c r="G73" s="1083">
        <v>41428</v>
      </c>
      <c r="H73" s="975" t="s">
        <v>1224</v>
      </c>
      <c r="I73" s="977">
        <v>2455.5</v>
      </c>
    </row>
    <row r="74" spans="1:9" ht="15" customHeight="1" x14ac:dyDescent="0.25">
      <c r="A74" s="975" t="s">
        <v>847</v>
      </c>
      <c r="B74" s="975" t="s">
        <v>1226</v>
      </c>
      <c r="C74" s="976">
        <v>30</v>
      </c>
      <c r="D74" s="975" t="s">
        <v>1225</v>
      </c>
      <c r="E74" s="976">
        <v>191</v>
      </c>
      <c r="F74" s="975" t="s">
        <v>71</v>
      </c>
      <c r="G74" s="1083">
        <v>41442</v>
      </c>
      <c r="H74" s="975" t="s">
        <v>1224</v>
      </c>
      <c r="I74" s="977">
        <v>4596.59</v>
      </c>
    </row>
    <row r="75" spans="1:9" ht="15" customHeight="1" x14ac:dyDescent="0.25">
      <c r="A75" s="975" t="s">
        <v>847</v>
      </c>
      <c r="B75" s="975" t="s">
        <v>1226</v>
      </c>
      <c r="C75" s="976">
        <v>30</v>
      </c>
      <c r="D75" s="975" t="s">
        <v>1225</v>
      </c>
      <c r="E75" s="976">
        <v>193</v>
      </c>
      <c r="F75" s="975" t="s">
        <v>72</v>
      </c>
      <c r="G75" s="1083">
        <v>41443</v>
      </c>
      <c r="H75" s="975" t="s">
        <v>1224</v>
      </c>
      <c r="I75" s="977">
        <v>3996.11</v>
      </c>
    </row>
    <row r="76" spans="1:9" ht="15" customHeight="1" x14ac:dyDescent="0.25">
      <c r="A76" s="975" t="s">
        <v>847</v>
      </c>
      <c r="B76" s="975" t="s">
        <v>1226</v>
      </c>
      <c r="C76" s="976">
        <v>30</v>
      </c>
      <c r="D76" s="975" t="s">
        <v>1225</v>
      </c>
      <c r="E76" s="976">
        <v>195</v>
      </c>
      <c r="F76" s="975" t="s">
        <v>783</v>
      </c>
      <c r="G76" s="1083">
        <v>41554</v>
      </c>
      <c r="H76" s="975" t="s">
        <v>1224</v>
      </c>
      <c r="I76" s="977">
        <v>1041.17</v>
      </c>
    </row>
    <row r="77" spans="1:9" ht="15" customHeight="1" x14ac:dyDescent="0.25">
      <c r="A77" s="975" t="s">
        <v>847</v>
      </c>
      <c r="B77" s="975" t="s">
        <v>1226</v>
      </c>
      <c r="C77" s="976">
        <v>30</v>
      </c>
      <c r="D77" s="975" t="s">
        <v>1225</v>
      </c>
      <c r="E77" s="976">
        <v>196</v>
      </c>
      <c r="F77" s="975" t="s">
        <v>105</v>
      </c>
      <c r="G77" s="1083">
        <v>41561</v>
      </c>
      <c r="H77" s="975" t="s">
        <v>1224</v>
      </c>
      <c r="I77" s="977">
        <v>4557.3900000000003</v>
      </c>
    </row>
    <row r="78" spans="1:9" ht="15" customHeight="1" x14ac:dyDescent="0.25">
      <c r="A78" s="975" t="s">
        <v>847</v>
      </c>
      <c r="B78" s="975" t="s">
        <v>1226</v>
      </c>
      <c r="C78" s="976">
        <v>30</v>
      </c>
      <c r="D78" s="975" t="s">
        <v>1225</v>
      </c>
      <c r="E78" s="976">
        <v>199</v>
      </c>
      <c r="F78" s="975" t="s">
        <v>73</v>
      </c>
      <c r="G78" s="1083">
        <v>41680</v>
      </c>
      <c r="H78" s="975" t="s">
        <v>1224</v>
      </c>
      <c r="I78" s="977">
        <v>733.44</v>
      </c>
    </row>
    <row r="79" spans="1:9" ht="15" customHeight="1" x14ac:dyDescent="0.25">
      <c r="A79" s="975" t="s">
        <v>847</v>
      </c>
      <c r="B79" s="975" t="s">
        <v>1226</v>
      </c>
      <c r="C79" s="976">
        <v>30</v>
      </c>
      <c r="D79" s="975" t="s">
        <v>1225</v>
      </c>
      <c r="E79" s="976">
        <v>200</v>
      </c>
      <c r="F79" s="975" t="s">
        <v>74</v>
      </c>
      <c r="G79" s="1083">
        <v>41680</v>
      </c>
      <c r="H79" s="975" t="s">
        <v>1224</v>
      </c>
      <c r="I79" s="977">
        <v>3103.73</v>
      </c>
    </row>
    <row r="80" spans="1:9" ht="15" customHeight="1" x14ac:dyDescent="0.25">
      <c r="A80" s="975" t="s">
        <v>847</v>
      </c>
      <c r="B80" s="975" t="s">
        <v>1226</v>
      </c>
      <c r="C80" s="976">
        <v>30</v>
      </c>
      <c r="D80" s="975" t="s">
        <v>1225</v>
      </c>
      <c r="E80" s="976">
        <v>201</v>
      </c>
      <c r="F80" s="975" t="s">
        <v>75</v>
      </c>
      <c r="G80" s="1083">
        <v>41739</v>
      </c>
      <c r="H80" s="975" t="s">
        <v>1224</v>
      </c>
      <c r="I80" s="977">
        <v>1441.89</v>
      </c>
    </row>
    <row r="81" spans="1:9" ht="15" customHeight="1" x14ac:dyDescent="0.25">
      <c r="A81" s="975" t="s">
        <v>847</v>
      </c>
      <c r="B81" s="975" t="s">
        <v>1226</v>
      </c>
      <c r="C81" s="976">
        <v>30</v>
      </c>
      <c r="D81" s="975" t="s">
        <v>1225</v>
      </c>
      <c r="E81" s="976">
        <v>210</v>
      </c>
      <c r="F81" s="975" t="s">
        <v>76</v>
      </c>
      <c r="G81" s="1083">
        <v>41808</v>
      </c>
      <c r="H81" s="975" t="s">
        <v>1224</v>
      </c>
      <c r="I81" s="977">
        <v>3076.33</v>
      </c>
    </row>
    <row r="82" spans="1:9" ht="15" customHeight="1" x14ac:dyDescent="0.25">
      <c r="A82" s="975" t="s">
        <v>847</v>
      </c>
      <c r="B82" s="975" t="s">
        <v>1226</v>
      </c>
      <c r="C82" s="976">
        <v>30</v>
      </c>
      <c r="D82" s="975" t="s">
        <v>1225</v>
      </c>
      <c r="E82" s="976">
        <v>211</v>
      </c>
      <c r="F82" s="975" t="s">
        <v>77</v>
      </c>
      <c r="G82" s="1083">
        <v>41913</v>
      </c>
      <c r="H82" s="975" t="s">
        <v>1224</v>
      </c>
      <c r="I82" s="977">
        <v>4616.21</v>
      </c>
    </row>
    <row r="83" spans="1:9" ht="15" customHeight="1" x14ac:dyDescent="0.25">
      <c r="A83" s="975" t="s">
        <v>847</v>
      </c>
      <c r="B83" s="975" t="s">
        <v>1226</v>
      </c>
      <c r="C83" s="976">
        <v>30</v>
      </c>
      <c r="D83" s="975" t="s">
        <v>1225</v>
      </c>
      <c r="E83" s="976">
        <v>212</v>
      </c>
      <c r="F83" s="975" t="s">
        <v>78</v>
      </c>
      <c r="G83" s="1083">
        <v>41914</v>
      </c>
      <c r="H83" s="975" t="s">
        <v>1224</v>
      </c>
      <c r="I83" s="977">
        <v>2234.8000000000002</v>
      </c>
    </row>
    <row r="84" spans="1:9" ht="15" customHeight="1" x14ac:dyDescent="0.25">
      <c r="A84" s="975" t="s">
        <v>847</v>
      </c>
      <c r="B84" s="975" t="s">
        <v>1226</v>
      </c>
      <c r="C84" s="976">
        <v>30</v>
      </c>
      <c r="D84" s="975" t="s">
        <v>1225</v>
      </c>
      <c r="E84" s="976">
        <v>214</v>
      </c>
      <c r="F84" s="975" t="s">
        <v>106</v>
      </c>
      <c r="G84" s="1083">
        <v>41946</v>
      </c>
      <c r="H84" s="975" t="s">
        <v>1224</v>
      </c>
      <c r="I84" s="977">
        <v>1019.79</v>
      </c>
    </row>
    <row r="85" spans="1:9" ht="15" customHeight="1" x14ac:dyDescent="0.25">
      <c r="A85" s="975" t="s">
        <v>847</v>
      </c>
      <c r="B85" s="975" t="s">
        <v>1226</v>
      </c>
      <c r="C85" s="976">
        <v>30</v>
      </c>
      <c r="D85" s="975" t="s">
        <v>1225</v>
      </c>
      <c r="E85" s="976">
        <v>217</v>
      </c>
      <c r="F85" s="975" t="s">
        <v>79</v>
      </c>
      <c r="G85" s="1083">
        <v>41981</v>
      </c>
      <c r="H85" s="975" t="s">
        <v>1224</v>
      </c>
      <c r="I85" s="977">
        <v>2985.67</v>
      </c>
    </row>
    <row r="86" spans="1:9" ht="15" customHeight="1" x14ac:dyDescent="0.25">
      <c r="A86" s="975" t="s">
        <v>847</v>
      </c>
      <c r="B86" s="975" t="s">
        <v>1226</v>
      </c>
      <c r="C86" s="976">
        <v>30</v>
      </c>
      <c r="D86" s="975" t="s">
        <v>1225</v>
      </c>
      <c r="E86" s="976">
        <v>218</v>
      </c>
      <c r="F86" s="975" t="s">
        <v>107</v>
      </c>
      <c r="G86" s="1083">
        <v>41983</v>
      </c>
      <c r="H86" s="975" t="s">
        <v>1224</v>
      </c>
      <c r="I86" s="977">
        <v>4410.3999999999996</v>
      </c>
    </row>
    <row r="87" spans="1:9" ht="15" customHeight="1" x14ac:dyDescent="0.25">
      <c r="A87" s="975" t="s">
        <v>847</v>
      </c>
      <c r="B87" s="975" t="s">
        <v>1226</v>
      </c>
      <c r="C87" s="976">
        <v>30</v>
      </c>
      <c r="D87" s="975" t="s">
        <v>1225</v>
      </c>
      <c r="E87" s="976">
        <v>220</v>
      </c>
      <c r="F87" s="975" t="s">
        <v>108</v>
      </c>
      <c r="G87" s="1083">
        <v>42009</v>
      </c>
      <c r="H87" s="975" t="s">
        <v>1224</v>
      </c>
      <c r="I87" s="977">
        <v>1526.74</v>
      </c>
    </row>
    <row r="88" spans="1:9" ht="15" customHeight="1" x14ac:dyDescent="0.25">
      <c r="A88" s="975" t="s">
        <v>847</v>
      </c>
      <c r="B88" s="975" t="s">
        <v>1226</v>
      </c>
      <c r="C88" s="976">
        <v>30</v>
      </c>
      <c r="D88" s="975" t="s">
        <v>1225</v>
      </c>
      <c r="E88" s="976">
        <v>221</v>
      </c>
      <c r="F88" s="975" t="s">
        <v>109</v>
      </c>
      <c r="G88" s="1083">
        <v>42009</v>
      </c>
      <c r="H88" s="975" t="s">
        <v>1224</v>
      </c>
      <c r="I88" s="977">
        <v>3050.06</v>
      </c>
    </row>
    <row r="89" spans="1:9" ht="15" customHeight="1" x14ac:dyDescent="0.25">
      <c r="A89" s="975" t="s">
        <v>847</v>
      </c>
      <c r="B89" s="975" t="s">
        <v>1226</v>
      </c>
      <c r="C89" s="976">
        <v>30</v>
      </c>
      <c r="D89" s="975" t="s">
        <v>1225</v>
      </c>
      <c r="E89" s="976">
        <v>222</v>
      </c>
      <c r="F89" s="975" t="s">
        <v>80</v>
      </c>
      <c r="G89" s="1083">
        <v>42009</v>
      </c>
      <c r="H89" s="975" t="s">
        <v>1224</v>
      </c>
      <c r="I89" s="977">
        <v>3024.1</v>
      </c>
    </row>
    <row r="90" spans="1:9" ht="15" customHeight="1" x14ac:dyDescent="0.25">
      <c r="A90" s="975" t="s">
        <v>847</v>
      </c>
      <c r="B90" s="975" t="s">
        <v>1226</v>
      </c>
      <c r="C90" s="976">
        <v>30</v>
      </c>
      <c r="D90" s="975" t="s">
        <v>1225</v>
      </c>
      <c r="E90" s="976">
        <v>224</v>
      </c>
      <c r="F90" s="975" t="s">
        <v>81</v>
      </c>
      <c r="G90" s="1083">
        <v>42026</v>
      </c>
      <c r="H90" s="975" t="s">
        <v>1224</v>
      </c>
      <c r="I90" s="977">
        <v>4064.67</v>
      </c>
    </row>
    <row r="91" spans="1:9" ht="15" customHeight="1" x14ac:dyDescent="0.25">
      <c r="A91" s="975" t="s">
        <v>847</v>
      </c>
      <c r="B91" s="975" t="s">
        <v>1226</v>
      </c>
      <c r="C91" s="976">
        <v>30</v>
      </c>
      <c r="D91" s="975" t="s">
        <v>1225</v>
      </c>
      <c r="E91" s="976">
        <v>226</v>
      </c>
      <c r="F91" s="975" t="s">
        <v>116</v>
      </c>
      <c r="G91" s="1083">
        <v>42065</v>
      </c>
      <c r="H91" s="975" t="s">
        <v>1224</v>
      </c>
      <c r="I91" s="977">
        <v>1021.4</v>
      </c>
    </row>
    <row r="92" spans="1:9" ht="15" customHeight="1" x14ac:dyDescent="0.25">
      <c r="A92" s="975" t="s">
        <v>847</v>
      </c>
      <c r="B92" s="975" t="s">
        <v>1226</v>
      </c>
      <c r="C92" s="976">
        <v>30</v>
      </c>
      <c r="D92" s="975" t="s">
        <v>1225</v>
      </c>
      <c r="E92" s="976">
        <v>245</v>
      </c>
      <c r="F92" s="975" t="s">
        <v>135</v>
      </c>
      <c r="G92" s="1083">
        <v>42471</v>
      </c>
      <c r="H92" s="975" t="s">
        <v>1224</v>
      </c>
      <c r="I92" s="977">
        <v>2991.63</v>
      </c>
    </row>
    <row r="93" spans="1:9" ht="15" customHeight="1" x14ac:dyDescent="0.25">
      <c r="A93" s="975" t="s">
        <v>847</v>
      </c>
      <c r="B93" s="975" t="s">
        <v>1226</v>
      </c>
      <c r="C93" s="976">
        <v>30</v>
      </c>
      <c r="D93" s="975" t="s">
        <v>1225</v>
      </c>
      <c r="E93" s="976">
        <v>247</v>
      </c>
      <c r="F93" s="975" t="s">
        <v>1107</v>
      </c>
      <c r="G93" s="1083">
        <v>42478</v>
      </c>
      <c r="H93" s="975" t="s">
        <v>1224</v>
      </c>
      <c r="I93" s="977">
        <v>6125.67</v>
      </c>
    </row>
    <row r="94" spans="1:9" ht="15" customHeight="1" x14ac:dyDescent="0.25">
      <c r="A94" s="975" t="s">
        <v>847</v>
      </c>
      <c r="B94" s="975" t="s">
        <v>1226</v>
      </c>
      <c r="C94" s="976">
        <v>30</v>
      </c>
      <c r="D94" s="975" t="s">
        <v>1225</v>
      </c>
      <c r="E94" s="976">
        <v>248</v>
      </c>
      <c r="F94" s="975" t="s">
        <v>137</v>
      </c>
      <c r="G94" s="1083">
        <v>42478</v>
      </c>
      <c r="H94" s="975" t="s">
        <v>1224</v>
      </c>
      <c r="I94" s="977">
        <v>5568.79</v>
      </c>
    </row>
    <row r="95" spans="1:9" ht="15" customHeight="1" x14ac:dyDescent="0.25">
      <c r="A95" s="975" t="s">
        <v>847</v>
      </c>
      <c r="B95" s="975" t="s">
        <v>1226</v>
      </c>
      <c r="C95" s="976">
        <v>30</v>
      </c>
      <c r="D95" s="975" t="s">
        <v>1225</v>
      </c>
      <c r="E95" s="976">
        <v>250</v>
      </c>
      <c r="F95" s="975" t="s">
        <v>142</v>
      </c>
      <c r="G95" s="1083">
        <v>42555</v>
      </c>
      <c r="H95" s="975" t="s">
        <v>1224</v>
      </c>
      <c r="I95" s="977">
        <v>1041.28</v>
      </c>
    </row>
    <row r="96" spans="1:9" ht="15" customHeight="1" x14ac:dyDescent="0.25">
      <c r="A96" s="975" t="s">
        <v>847</v>
      </c>
      <c r="B96" s="975" t="s">
        <v>1226</v>
      </c>
      <c r="C96" s="976">
        <v>30</v>
      </c>
      <c r="D96" s="975" t="s">
        <v>1225</v>
      </c>
      <c r="E96" s="976">
        <v>251</v>
      </c>
      <c r="F96" s="975" t="s">
        <v>143</v>
      </c>
      <c r="G96" s="1083">
        <v>42555</v>
      </c>
      <c r="H96" s="975" t="s">
        <v>1224</v>
      </c>
      <c r="I96" s="977">
        <v>1670.64</v>
      </c>
    </row>
    <row r="97" spans="1:9" ht="15" customHeight="1" x14ac:dyDescent="0.25">
      <c r="A97" s="975" t="s">
        <v>847</v>
      </c>
      <c r="B97" s="975" t="s">
        <v>1226</v>
      </c>
      <c r="C97" s="976">
        <v>30</v>
      </c>
      <c r="D97" s="975" t="s">
        <v>1225</v>
      </c>
      <c r="E97" s="976">
        <v>253</v>
      </c>
      <c r="F97" s="975" t="s">
        <v>146</v>
      </c>
      <c r="G97" s="1083">
        <v>42562</v>
      </c>
      <c r="H97" s="975" t="s">
        <v>1224</v>
      </c>
      <c r="I97" s="977">
        <v>1369.26</v>
      </c>
    </row>
    <row r="98" spans="1:9" ht="15" customHeight="1" x14ac:dyDescent="0.25">
      <c r="A98" s="975" t="s">
        <v>847</v>
      </c>
      <c r="B98" s="975" t="s">
        <v>1226</v>
      </c>
      <c r="C98" s="976">
        <v>30</v>
      </c>
      <c r="D98" s="975" t="s">
        <v>1225</v>
      </c>
      <c r="E98" s="976">
        <v>254</v>
      </c>
      <c r="F98" s="975" t="s">
        <v>145</v>
      </c>
      <c r="G98" s="1083">
        <v>42562</v>
      </c>
      <c r="H98" s="975" t="s">
        <v>1224</v>
      </c>
      <c r="I98" s="977">
        <v>1895.83</v>
      </c>
    </row>
    <row r="99" spans="1:9" ht="15" customHeight="1" x14ac:dyDescent="0.25">
      <c r="A99" s="975" t="s">
        <v>847</v>
      </c>
      <c r="B99" s="975" t="s">
        <v>1226</v>
      </c>
      <c r="C99" s="976">
        <v>30</v>
      </c>
      <c r="D99" s="975" t="s">
        <v>1225</v>
      </c>
      <c r="E99" s="976">
        <v>259</v>
      </c>
      <c r="F99" s="975" t="s">
        <v>147</v>
      </c>
      <c r="G99" s="1083">
        <v>42583</v>
      </c>
      <c r="H99" s="975" t="s">
        <v>1224</v>
      </c>
      <c r="I99" s="977">
        <v>1314.51</v>
      </c>
    </row>
    <row r="100" spans="1:9" ht="15" customHeight="1" x14ac:dyDescent="0.25">
      <c r="A100" s="975" t="s">
        <v>847</v>
      </c>
      <c r="B100" s="975" t="s">
        <v>1226</v>
      </c>
      <c r="C100" s="976">
        <v>30</v>
      </c>
      <c r="D100" s="975" t="s">
        <v>1225</v>
      </c>
      <c r="E100" s="976">
        <v>260</v>
      </c>
      <c r="F100" s="975" t="s">
        <v>150</v>
      </c>
      <c r="G100" s="1083">
        <v>42663</v>
      </c>
      <c r="H100" s="975" t="s">
        <v>1224</v>
      </c>
      <c r="I100" s="977">
        <v>2420.42</v>
      </c>
    </row>
    <row r="101" spans="1:9" ht="15" customHeight="1" x14ac:dyDescent="0.25">
      <c r="A101" s="975" t="s">
        <v>847</v>
      </c>
      <c r="B101" s="975" t="s">
        <v>1226</v>
      </c>
      <c r="C101" s="976">
        <v>30</v>
      </c>
      <c r="D101" s="975" t="s">
        <v>1225</v>
      </c>
      <c r="E101" s="976">
        <v>271</v>
      </c>
      <c r="F101" s="975" t="s">
        <v>164</v>
      </c>
      <c r="G101" s="1083">
        <v>42741</v>
      </c>
      <c r="H101" s="975" t="s">
        <v>1224</v>
      </c>
      <c r="I101" s="977">
        <v>6125.64</v>
      </c>
    </row>
    <row r="102" spans="1:9" ht="15" customHeight="1" x14ac:dyDescent="0.25">
      <c r="A102" s="975" t="s">
        <v>847</v>
      </c>
      <c r="B102" s="975" t="s">
        <v>1226</v>
      </c>
      <c r="C102" s="976">
        <v>30</v>
      </c>
      <c r="D102" s="975" t="s">
        <v>1225</v>
      </c>
      <c r="E102" s="976">
        <v>279</v>
      </c>
      <c r="F102" s="975" t="s">
        <v>165</v>
      </c>
      <c r="G102" s="1083">
        <v>42786</v>
      </c>
      <c r="H102" s="975" t="s">
        <v>1224</v>
      </c>
      <c r="I102" s="977">
        <v>1005.16</v>
      </c>
    </row>
    <row r="103" spans="1:9" ht="15" customHeight="1" x14ac:dyDescent="0.25">
      <c r="A103" s="975" t="s">
        <v>847</v>
      </c>
      <c r="B103" s="975" t="s">
        <v>1226</v>
      </c>
      <c r="C103" s="976">
        <v>30</v>
      </c>
      <c r="D103" s="975" t="s">
        <v>1225</v>
      </c>
      <c r="E103" s="976">
        <v>313</v>
      </c>
      <c r="F103" s="975" t="s">
        <v>298</v>
      </c>
      <c r="G103" s="1083">
        <v>43922</v>
      </c>
      <c r="H103" s="975" t="s">
        <v>1224</v>
      </c>
      <c r="I103" s="977">
        <v>5568.75</v>
      </c>
    </row>
    <row r="104" spans="1:9" ht="15" customHeight="1" x14ac:dyDescent="0.25">
      <c r="A104" s="975" t="s">
        <v>847</v>
      </c>
      <c r="B104" s="975" t="s">
        <v>1226</v>
      </c>
      <c r="C104" s="976">
        <v>30</v>
      </c>
      <c r="D104" s="975" t="s">
        <v>1225</v>
      </c>
      <c r="E104" s="976">
        <v>315</v>
      </c>
      <c r="F104" s="975" t="s">
        <v>299</v>
      </c>
      <c r="G104" s="1083">
        <v>43970</v>
      </c>
      <c r="H104" s="975" t="s">
        <v>1224</v>
      </c>
      <c r="I104" s="977">
        <v>4439.8</v>
      </c>
    </row>
    <row r="105" spans="1:9" ht="15" customHeight="1" x14ac:dyDescent="0.25">
      <c r="A105" s="975" t="s">
        <v>847</v>
      </c>
      <c r="B105" s="975" t="s">
        <v>1226</v>
      </c>
      <c r="C105" s="976">
        <v>30</v>
      </c>
      <c r="D105" s="975" t="s">
        <v>1225</v>
      </c>
      <c r="E105" s="976">
        <v>317</v>
      </c>
      <c r="F105" s="975" t="s">
        <v>303</v>
      </c>
      <c r="G105" s="1083">
        <v>43970</v>
      </c>
      <c r="H105" s="975" t="s">
        <v>1224</v>
      </c>
      <c r="I105" s="977">
        <v>5595.2</v>
      </c>
    </row>
    <row r="106" spans="1:9" ht="15" customHeight="1" x14ac:dyDescent="0.25">
      <c r="A106" s="975" t="s">
        <v>847</v>
      </c>
      <c r="B106" s="975" t="s">
        <v>1226</v>
      </c>
      <c r="C106" s="976">
        <v>30</v>
      </c>
      <c r="D106" s="975" t="s">
        <v>1225</v>
      </c>
      <c r="E106" s="976">
        <v>318</v>
      </c>
      <c r="F106" s="975" t="s">
        <v>300</v>
      </c>
      <c r="G106" s="1083">
        <v>43970</v>
      </c>
      <c r="H106" s="975" t="s">
        <v>1224</v>
      </c>
      <c r="I106" s="977">
        <v>5605.89</v>
      </c>
    </row>
    <row r="107" spans="1:9" ht="15" customHeight="1" x14ac:dyDescent="0.25">
      <c r="A107" s="975" t="s">
        <v>847</v>
      </c>
      <c r="B107" s="975" t="s">
        <v>1226</v>
      </c>
      <c r="C107" s="976">
        <v>30</v>
      </c>
      <c r="D107" s="975" t="s">
        <v>1225</v>
      </c>
      <c r="E107" s="976">
        <v>319</v>
      </c>
      <c r="F107" s="975" t="s">
        <v>306</v>
      </c>
      <c r="G107" s="1083">
        <v>43977</v>
      </c>
      <c r="H107" s="975" t="s">
        <v>1224</v>
      </c>
      <c r="I107" s="977">
        <v>4410.3999999999996</v>
      </c>
    </row>
    <row r="108" spans="1:9" ht="15" customHeight="1" x14ac:dyDescent="0.25">
      <c r="A108" s="975" t="s">
        <v>847</v>
      </c>
      <c r="B108" s="975" t="s">
        <v>1226</v>
      </c>
      <c r="C108" s="976">
        <v>30</v>
      </c>
      <c r="D108" s="975" t="s">
        <v>1225</v>
      </c>
      <c r="E108" s="976">
        <v>321</v>
      </c>
      <c r="F108" s="975" t="s">
        <v>309</v>
      </c>
      <c r="G108" s="1083">
        <v>43984</v>
      </c>
      <c r="H108" s="975" t="s">
        <v>1224</v>
      </c>
      <c r="I108" s="977">
        <v>5568.75</v>
      </c>
    </row>
    <row r="109" spans="1:9" ht="15" customHeight="1" x14ac:dyDescent="0.25">
      <c r="A109" s="975" t="s">
        <v>847</v>
      </c>
      <c r="B109" s="975" t="s">
        <v>1226</v>
      </c>
      <c r="C109" s="976">
        <v>30</v>
      </c>
      <c r="D109" s="975" t="s">
        <v>1225</v>
      </c>
      <c r="E109" s="976">
        <v>324</v>
      </c>
      <c r="F109" s="975" t="s">
        <v>316</v>
      </c>
      <c r="G109" s="1083">
        <v>44019</v>
      </c>
      <c r="H109" s="975" t="s">
        <v>1224</v>
      </c>
      <c r="I109" s="977">
        <v>5727.11</v>
      </c>
    </row>
    <row r="110" spans="1:9" ht="15" customHeight="1" x14ac:dyDescent="0.25">
      <c r="A110" s="975" t="s">
        <v>847</v>
      </c>
      <c r="B110" s="975" t="s">
        <v>1226</v>
      </c>
      <c r="C110" s="976">
        <v>30</v>
      </c>
      <c r="D110" s="975" t="s">
        <v>1225</v>
      </c>
      <c r="E110" s="976">
        <v>325</v>
      </c>
      <c r="F110" s="975" t="s">
        <v>318</v>
      </c>
      <c r="G110" s="1083">
        <v>44021</v>
      </c>
      <c r="H110" s="975" t="s">
        <v>1224</v>
      </c>
      <c r="I110" s="977">
        <v>6311.28</v>
      </c>
    </row>
    <row r="111" spans="1:9" ht="15" customHeight="1" x14ac:dyDescent="0.25">
      <c r="A111" s="975" t="s">
        <v>847</v>
      </c>
      <c r="B111" s="975" t="s">
        <v>1226</v>
      </c>
      <c r="C111" s="976">
        <v>30</v>
      </c>
      <c r="D111" s="975" t="s">
        <v>1225</v>
      </c>
      <c r="E111" s="976">
        <v>326</v>
      </c>
      <c r="F111" s="975" t="s">
        <v>322</v>
      </c>
      <c r="G111" s="1083">
        <v>44096</v>
      </c>
      <c r="H111" s="975" t="s">
        <v>1224</v>
      </c>
      <c r="I111" s="977">
        <v>7577.41</v>
      </c>
    </row>
    <row r="112" spans="1:9" ht="15" customHeight="1" x14ac:dyDescent="0.25">
      <c r="A112" s="975" t="s">
        <v>847</v>
      </c>
      <c r="B112" s="975" t="s">
        <v>1226</v>
      </c>
      <c r="C112" s="976">
        <v>30</v>
      </c>
      <c r="D112" s="975" t="s">
        <v>1225</v>
      </c>
      <c r="E112" s="976">
        <v>330</v>
      </c>
      <c r="F112" s="975" t="s">
        <v>327</v>
      </c>
      <c r="G112" s="1083">
        <v>44251</v>
      </c>
      <c r="H112" s="975" t="s">
        <v>1224</v>
      </c>
      <c r="I112" s="977">
        <v>6138</v>
      </c>
    </row>
    <row r="113" spans="1:9" ht="15" customHeight="1" x14ac:dyDescent="0.25">
      <c r="A113" s="975" t="s">
        <v>847</v>
      </c>
      <c r="B113" s="975" t="s">
        <v>1226</v>
      </c>
      <c r="C113" s="976">
        <v>30</v>
      </c>
      <c r="D113" s="975" t="s">
        <v>1225</v>
      </c>
      <c r="E113" s="976">
        <v>338</v>
      </c>
      <c r="F113" s="975" t="s">
        <v>347</v>
      </c>
      <c r="G113" s="1083">
        <v>44440</v>
      </c>
      <c r="H113" s="975" t="s">
        <v>1224</v>
      </c>
      <c r="I113" s="977">
        <v>6311.28</v>
      </c>
    </row>
    <row r="114" spans="1:9" ht="15" customHeight="1" x14ac:dyDescent="0.25">
      <c r="A114" s="975" t="s">
        <v>847</v>
      </c>
      <c r="B114" s="975" t="s">
        <v>1226</v>
      </c>
      <c r="C114" s="976">
        <v>30</v>
      </c>
      <c r="D114" s="975" t="s">
        <v>1225</v>
      </c>
      <c r="E114" s="976">
        <v>339</v>
      </c>
      <c r="F114" s="975" t="s">
        <v>346</v>
      </c>
      <c r="G114" s="1083">
        <v>44442</v>
      </c>
      <c r="H114" s="975" t="s">
        <v>1224</v>
      </c>
      <c r="I114" s="977">
        <v>5742</v>
      </c>
    </row>
    <row r="115" spans="1:9" ht="15" customHeight="1" x14ac:dyDescent="0.25">
      <c r="A115" s="975" t="s">
        <v>847</v>
      </c>
      <c r="B115" s="975" t="s">
        <v>1226</v>
      </c>
      <c r="C115" s="976">
        <v>30</v>
      </c>
      <c r="D115" s="975" t="s">
        <v>1225</v>
      </c>
      <c r="E115" s="976">
        <v>343</v>
      </c>
      <c r="F115" s="975" t="s">
        <v>310</v>
      </c>
      <c r="G115" s="1083">
        <v>44727</v>
      </c>
      <c r="H115" s="975" t="s">
        <v>1224</v>
      </c>
      <c r="I115" s="977">
        <v>5568.75</v>
      </c>
    </row>
    <row r="116" spans="1:9" ht="15" customHeight="1" x14ac:dyDescent="0.25">
      <c r="A116" s="975" t="s">
        <v>847</v>
      </c>
      <c r="B116" s="975" t="s">
        <v>1226</v>
      </c>
      <c r="C116" s="976">
        <v>30</v>
      </c>
      <c r="D116" s="975" t="s">
        <v>1225</v>
      </c>
      <c r="E116" s="976">
        <v>344</v>
      </c>
      <c r="F116" s="975" t="s">
        <v>364</v>
      </c>
      <c r="G116" s="1083">
        <v>44756</v>
      </c>
      <c r="H116" s="975" t="s">
        <v>1224</v>
      </c>
      <c r="I116" s="977">
        <v>4577.01</v>
      </c>
    </row>
    <row r="117" spans="1:9" ht="15" customHeight="1" x14ac:dyDescent="0.25">
      <c r="A117" s="975" t="s">
        <v>847</v>
      </c>
      <c r="B117" s="975" t="s">
        <v>1226</v>
      </c>
      <c r="C117" s="976">
        <v>30</v>
      </c>
      <c r="D117" s="975" t="s">
        <v>1225</v>
      </c>
      <c r="E117" s="976">
        <v>345</v>
      </c>
      <c r="F117" s="975" t="s">
        <v>366</v>
      </c>
      <c r="G117" s="1083">
        <v>44767</v>
      </c>
      <c r="H117" s="975" t="s">
        <v>1224</v>
      </c>
      <c r="I117" s="977">
        <v>1966.57</v>
      </c>
    </row>
    <row r="118" spans="1:9" ht="15" customHeight="1" x14ac:dyDescent="0.25">
      <c r="A118" s="975" t="s">
        <v>847</v>
      </c>
      <c r="B118" s="975" t="s">
        <v>1226</v>
      </c>
      <c r="C118" s="976">
        <v>30</v>
      </c>
      <c r="D118" s="975" t="s">
        <v>1225</v>
      </c>
      <c r="E118" s="976">
        <v>346</v>
      </c>
      <c r="F118" s="975" t="s">
        <v>368</v>
      </c>
      <c r="G118" s="1083">
        <v>44767</v>
      </c>
      <c r="H118" s="975" t="s">
        <v>1224</v>
      </c>
      <c r="I118" s="977">
        <v>4606.42</v>
      </c>
    </row>
    <row r="119" spans="1:9" ht="15" customHeight="1" x14ac:dyDescent="0.25">
      <c r="A119" s="975" t="s">
        <v>847</v>
      </c>
      <c r="B119" s="975" t="s">
        <v>1226</v>
      </c>
      <c r="C119" s="976">
        <v>30</v>
      </c>
      <c r="D119" s="975" t="s">
        <v>1225</v>
      </c>
      <c r="E119" s="976">
        <v>348</v>
      </c>
      <c r="F119" s="975" t="s">
        <v>370</v>
      </c>
      <c r="G119" s="1083">
        <v>44768</v>
      </c>
      <c r="H119" s="975" t="s">
        <v>1224</v>
      </c>
      <c r="I119" s="977">
        <v>5379.8</v>
      </c>
    </row>
    <row r="120" spans="1:9" ht="15" customHeight="1" x14ac:dyDescent="0.25">
      <c r="A120" s="975" t="s">
        <v>847</v>
      </c>
      <c r="B120" s="975" t="s">
        <v>1226</v>
      </c>
      <c r="C120" s="976">
        <v>30</v>
      </c>
      <c r="D120" s="975" t="s">
        <v>1225</v>
      </c>
      <c r="E120" s="976">
        <v>349</v>
      </c>
      <c r="F120" s="975" t="s">
        <v>362</v>
      </c>
      <c r="G120" s="1083">
        <v>44768</v>
      </c>
      <c r="H120" s="975" t="s">
        <v>1224</v>
      </c>
      <c r="I120" s="977">
        <v>4410.3999999999996</v>
      </c>
    </row>
    <row r="121" spans="1:9" ht="15" customHeight="1" x14ac:dyDescent="0.25">
      <c r="A121" s="975" t="s">
        <v>847</v>
      </c>
      <c r="B121" s="975" t="s">
        <v>1226</v>
      </c>
      <c r="C121" s="976">
        <v>30</v>
      </c>
      <c r="D121" s="975" t="s">
        <v>1225</v>
      </c>
      <c r="E121" s="976">
        <v>350</v>
      </c>
      <c r="F121" s="975" t="s">
        <v>373</v>
      </c>
      <c r="G121" s="1083">
        <v>44769</v>
      </c>
      <c r="H121" s="975" t="s">
        <v>1224</v>
      </c>
      <c r="I121" s="977">
        <v>2832.45</v>
      </c>
    </row>
    <row r="122" spans="1:9" ht="15" customHeight="1" x14ac:dyDescent="0.25">
      <c r="A122" s="975" t="s">
        <v>847</v>
      </c>
      <c r="B122" s="975" t="s">
        <v>1226</v>
      </c>
      <c r="C122" s="976">
        <v>30</v>
      </c>
      <c r="D122" s="975" t="s">
        <v>1225</v>
      </c>
      <c r="E122" s="976">
        <v>351</v>
      </c>
      <c r="F122" s="975" t="s">
        <v>375</v>
      </c>
      <c r="G122" s="1083">
        <v>44769</v>
      </c>
      <c r="H122" s="975" t="s">
        <v>1224</v>
      </c>
      <c r="I122" s="977">
        <v>5940</v>
      </c>
    </row>
    <row r="123" spans="1:9" ht="15" customHeight="1" x14ac:dyDescent="0.25">
      <c r="A123" s="975" t="s">
        <v>847</v>
      </c>
      <c r="B123" s="975" t="s">
        <v>1226</v>
      </c>
      <c r="C123" s="976">
        <v>30</v>
      </c>
      <c r="D123" s="975" t="s">
        <v>1225</v>
      </c>
      <c r="E123" s="976">
        <v>353</v>
      </c>
      <c r="F123" s="975" t="s">
        <v>379</v>
      </c>
      <c r="G123" s="1083">
        <v>44778</v>
      </c>
      <c r="H123" s="975" t="s">
        <v>1224</v>
      </c>
      <c r="I123" s="977">
        <v>3566.65</v>
      </c>
    </row>
    <row r="124" spans="1:9" ht="15" customHeight="1" x14ac:dyDescent="0.25">
      <c r="A124" s="975" t="s">
        <v>847</v>
      </c>
      <c r="B124" s="975" t="s">
        <v>1226</v>
      </c>
      <c r="C124" s="976">
        <v>30</v>
      </c>
      <c r="D124" s="975" t="s">
        <v>1225</v>
      </c>
      <c r="E124" s="976">
        <v>355</v>
      </c>
      <c r="F124" s="975" t="s">
        <v>381</v>
      </c>
      <c r="G124" s="1083">
        <v>44784</v>
      </c>
      <c r="H124" s="975" t="s">
        <v>1224</v>
      </c>
      <c r="I124" s="977">
        <v>4890.63</v>
      </c>
    </row>
    <row r="125" spans="1:9" ht="15" customHeight="1" x14ac:dyDescent="0.25">
      <c r="A125" s="975" t="s">
        <v>847</v>
      </c>
      <c r="B125" s="975" t="s">
        <v>1226</v>
      </c>
      <c r="C125" s="976">
        <v>30</v>
      </c>
      <c r="D125" s="975" t="s">
        <v>1225</v>
      </c>
      <c r="E125" s="976">
        <v>356</v>
      </c>
      <c r="F125" s="975" t="s">
        <v>383</v>
      </c>
      <c r="G125" s="1083">
        <v>44784</v>
      </c>
      <c r="H125" s="975" t="s">
        <v>1224</v>
      </c>
      <c r="I125" s="977">
        <v>1778.26</v>
      </c>
    </row>
    <row r="126" spans="1:9" ht="15" customHeight="1" x14ac:dyDescent="0.25">
      <c r="A126" s="975" t="s">
        <v>847</v>
      </c>
      <c r="B126" s="975" t="s">
        <v>1226</v>
      </c>
      <c r="C126" s="976">
        <v>30</v>
      </c>
      <c r="D126" s="975" t="s">
        <v>1225</v>
      </c>
      <c r="E126" s="976">
        <v>358</v>
      </c>
      <c r="F126" s="975" t="s">
        <v>387</v>
      </c>
      <c r="G126" s="1083">
        <v>44799</v>
      </c>
      <c r="H126" s="975" t="s">
        <v>1224</v>
      </c>
      <c r="I126" s="977">
        <v>3911.81</v>
      </c>
    </row>
    <row r="127" spans="1:9" ht="15" customHeight="1" x14ac:dyDescent="0.25">
      <c r="A127" s="975" t="s">
        <v>847</v>
      </c>
      <c r="B127" s="975" t="s">
        <v>1226</v>
      </c>
      <c r="C127" s="976">
        <v>30</v>
      </c>
      <c r="D127" s="975" t="s">
        <v>1225</v>
      </c>
      <c r="E127" s="976">
        <v>361</v>
      </c>
      <c r="F127" s="975" t="s">
        <v>446</v>
      </c>
      <c r="G127" s="1083">
        <v>44936</v>
      </c>
      <c r="H127" s="975" t="s">
        <v>1224</v>
      </c>
      <c r="I127" s="977">
        <v>4998.45</v>
      </c>
    </row>
    <row r="128" spans="1:9" ht="15" customHeight="1" x14ac:dyDescent="0.25">
      <c r="A128" s="975" t="s">
        <v>847</v>
      </c>
      <c r="B128" s="975" t="s">
        <v>1226</v>
      </c>
      <c r="C128" s="976">
        <v>30</v>
      </c>
      <c r="D128" s="975" t="s">
        <v>1225</v>
      </c>
      <c r="E128" s="976">
        <v>396</v>
      </c>
      <c r="F128" s="975" t="s">
        <v>475</v>
      </c>
      <c r="G128" s="1083">
        <v>44959</v>
      </c>
      <c r="H128" s="975" t="s">
        <v>1224</v>
      </c>
      <c r="I128" s="977">
        <v>1351.67</v>
      </c>
    </row>
    <row r="129" spans="1:9" ht="15" customHeight="1" x14ac:dyDescent="0.25">
      <c r="A129" s="975" t="s">
        <v>847</v>
      </c>
      <c r="B129" s="975" t="s">
        <v>1226</v>
      </c>
      <c r="C129" s="976">
        <v>30</v>
      </c>
      <c r="D129" s="975" t="s">
        <v>1225</v>
      </c>
      <c r="E129" s="976">
        <v>415</v>
      </c>
      <c r="F129" s="975" t="s">
        <v>633</v>
      </c>
      <c r="G129" s="1083">
        <v>45008</v>
      </c>
      <c r="H129" s="975" t="s">
        <v>1224</v>
      </c>
      <c r="I129" s="977">
        <v>2048.38</v>
      </c>
    </row>
    <row r="130" spans="1:9" ht="15" customHeight="1" x14ac:dyDescent="0.25">
      <c r="A130" s="975" t="s">
        <v>847</v>
      </c>
      <c r="B130" s="975" t="s">
        <v>1226</v>
      </c>
      <c r="C130" s="976">
        <v>30</v>
      </c>
      <c r="D130" s="975" t="s">
        <v>1225</v>
      </c>
      <c r="E130" s="976">
        <v>419</v>
      </c>
      <c r="F130" s="975" t="s">
        <v>637</v>
      </c>
      <c r="G130" s="1083">
        <v>45035</v>
      </c>
      <c r="H130" s="975" t="s">
        <v>1224</v>
      </c>
      <c r="I130" s="977">
        <v>4557.3999999999996</v>
      </c>
    </row>
    <row r="131" spans="1:9" ht="15" customHeight="1" x14ac:dyDescent="0.25">
      <c r="A131" s="975" t="s">
        <v>847</v>
      </c>
      <c r="B131" s="975" t="s">
        <v>1226</v>
      </c>
      <c r="C131" s="976">
        <v>30</v>
      </c>
      <c r="D131" s="975" t="s">
        <v>1225</v>
      </c>
      <c r="E131" s="976">
        <v>421</v>
      </c>
      <c r="F131" s="975" t="s">
        <v>639</v>
      </c>
      <c r="G131" s="1083">
        <v>45035</v>
      </c>
      <c r="H131" s="975" t="s">
        <v>1224</v>
      </c>
      <c r="I131" s="977">
        <v>2115.89</v>
      </c>
    </row>
    <row r="132" spans="1:9" ht="15" customHeight="1" x14ac:dyDescent="0.25">
      <c r="A132" s="975" t="s">
        <v>847</v>
      </c>
      <c r="B132" s="975" t="s">
        <v>1226</v>
      </c>
      <c r="C132" s="976">
        <v>30</v>
      </c>
      <c r="D132" s="975" t="s">
        <v>1225</v>
      </c>
      <c r="E132" s="976">
        <v>425</v>
      </c>
      <c r="F132" s="975" t="s">
        <v>672</v>
      </c>
      <c r="G132" s="1083">
        <v>45145</v>
      </c>
      <c r="H132" s="975" t="s">
        <v>1224</v>
      </c>
      <c r="I132" s="977">
        <v>2533.81</v>
      </c>
    </row>
    <row r="133" spans="1:9" ht="15" customHeight="1" x14ac:dyDescent="0.25">
      <c r="A133" s="975" t="s">
        <v>847</v>
      </c>
      <c r="B133" s="975" t="s">
        <v>1226</v>
      </c>
      <c r="C133" s="976">
        <v>30</v>
      </c>
      <c r="D133" s="975" t="s">
        <v>1225</v>
      </c>
      <c r="E133" s="976">
        <v>427</v>
      </c>
      <c r="F133" s="975" t="s">
        <v>674</v>
      </c>
      <c r="G133" s="1083">
        <v>45152</v>
      </c>
      <c r="H133" s="975" t="s">
        <v>1224</v>
      </c>
      <c r="I133" s="977">
        <v>3361.12</v>
      </c>
    </row>
    <row r="134" spans="1:9" ht="15" customHeight="1" x14ac:dyDescent="0.25">
      <c r="A134" s="975" t="s">
        <v>847</v>
      </c>
      <c r="B134" s="975" t="s">
        <v>1226</v>
      </c>
      <c r="C134" s="976">
        <v>30</v>
      </c>
      <c r="D134" s="975" t="s">
        <v>1225</v>
      </c>
      <c r="E134" s="976">
        <v>429</v>
      </c>
      <c r="F134" s="975" t="s">
        <v>676</v>
      </c>
      <c r="G134" s="1083">
        <v>45159</v>
      </c>
      <c r="H134" s="975" t="s">
        <v>1224</v>
      </c>
      <c r="I134" s="977">
        <v>3045.73</v>
      </c>
    </row>
    <row r="135" spans="1:9" ht="15" customHeight="1" x14ac:dyDescent="0.25">
      <c r="A135" s="975" t="s">
        <v>847</v>
      </c>
      <c r="B135" s="975" t="s">
        <v>1226</v>
      </c>
      <c r="C135" s="976">
        <v>30</v>
      </c>
      <c r="D135" s="975" t="s">
        <v>1225</v>
      </c>
      <c r="E135" s="976">
        <v>430</v>
      </c>
      <c r="F135" s="975" t="s">
        <v>678</v>
      </c>
      <c r="G135" s="1083">
        <v>45159</v>
      </c>
      <c r="H135" s="975" t="s">
        <v>1224</v>
      </c>
      <c r="I135" s="977">
        <v>2545.58</v>
      </c>
    </row>
    <row r="136" spans="1:9" ht="15" customHeight="1" x14ac:dyDescent="0.25">
      <c r="A136" s="975" t="s">
        <v>847</v>
      </c>
      <c r="B136" s="975" t="s">
        <v>1226</v>
      </c>
      <c r="C136" s="976">
        <v>30</v>
      </c>
      <c r="D136" s="975" t="s">
        <v>1225</v>
      </c>
      <c r="E136" s="976">
        <v>431</v>
      </c>
      <c r="F136" s="975" t="s">
        <v>680</v>
      </c>
      <c r="G136" s="1083">
        <v>45159</v>
      </c>
      <c r="H136" s="975" t="s">
        <v>1224</v>
      </c>
      <c r="I136" s="977">
        <v>2804.93</v>
      </c>
    </row>
    <row r="137" spans="1:9" ht="15" customHeight="1" x14ac:dyDescent="0.25">
      <c r="A137" s="975" t="s">
        <v>847</v>
      </c>
      <c r="B137" s="975" t="s">
        <v>1226</v>
      </c>
      <c r="C137" s="976">
        <v>30</v>
      </c>
      <c r="D137" s="975" t="s">
        <v>1225</v>
      </c>
      <c r="E137" s="976">
        <v>433</v>
      </c>
      <c r="F137" s="975" t="s">
        <v>684</v>
      </c>
      <c r="G137" s="1083">
        <v>45166</v>
      </c>
      <c r="H137" s="975" t="s">
        <v>1224</v>
      </c>
      <c r="I137" s="977">
        <v>3252.14</v>
      </c>
    </row>
    <row r="138" spans="1:9" ht="15" customHeight="1" x14ac:dyDescent="0.25">
      <c r="A138" s="975" t="s">
        <v>847</v>
      </c>
      <c r="B138" s="975" t="s">
        <v>1226</v>
      </c>
      <c r="C138" s="976">
        <v>30</v>
      </c>
      <c r="D138" s="975" t="s">
        <v>1225</v>
      </c>
      <c r="E138" s="976">
        <v>434</v>
      </c>
      <c r="F138" s="975" t="s">
        <v>696</v>
      </c>
      <c r="G138" s="1083">
        <v>45204</v>
      </c>
      <c r="H138" s="975" t="s">
        <v>1224</v>
      </c>
      <c r="I138" s="977">
        <v>1604.78</v>
      </c>
    </row>
    <row r="139" spans="1:9" ht="15" customHeight="1" x14ac:dyDescent="0.25">
      <c r="A139" s="975" t="s">
        <v>847</v>
      </c>
      <c r="B139" s="975" t="s">
        <v>1226</v>
      </c>
      <c r="C139" s="976">
        <v>30</v>
      </c>
      <c r="D139" s="975" t="s">
        <v>1225</v>
      </c>
      <c r="E139" s="976">
        <v>435</v>
      </c>
      <c r="F139" s="975" t="s">
        <v>697</v>
      </c>
      <c r="G139" s="1083">
        <v>45204</v>
      </c>
      <c r="H139" s="975" t="s">
        <v>1224</v>
      </c>
      <c r="I139" s="977">
        <v>2819.85</v>
      </c>
    </row>
    <row r="140" spans="1:9" ht="15" customHeight="1" x14ac:dyDescent="0.25">
      <c r="A140" s="975" t="s">
        <v>847</v>
      </c>
      <c r="B140" s="975" t="s">
        <v>1226</v>
      </c>
      <c r="C140" s="976">
        <v>30</v>
      </c>
      <c r="D140" s="975" t="s">
        <v>1225</v>
      </c>
      <c r="E140" s="976">
        <v>438</v>
      </c>
      <c r="F140" s="975" t="s">
        <v>708</v>
      </c>
      <c r="G140" s="1083">
        <v>45237</v>
      </c>
      <c r="H140" s="975" t="s">
        <v>1224</v>
      </c>
      <c r="I140" s="977">
        <v>2762.67</v>
      </c>
    </row>
    <row r="141" spans="1:9" ht="15" customHeight="1" x14ac:dyDescent="0.25">
      <c r="A141" s="975" t="s">
        <v>847</v>
      </c>
      <c r="B141" s="975" t="s">
        <v>1226</v>
      </c>
      <c r="C141" s="976">
        <v>30</v>
      </c>
      <c r="D141" s="975" t="s">
        <v>1225</v>
      </c>
      <c r="E141" s="976">
        <v>443</v>
      </c>
      <c r="F141" s="975" t="s">
        <v>711</v>
      </c>
      <c r="G141" s="1083">
        <v>45257</v>
      </c>
      <c r="H141" s="975" t="s">
        <v>1224</v>
      </c>
      <c r="I141" s="977">
        <v>901.65</v>
      </c>
    </row>
    <row r="142" spans="1:9" ht="15" customHeight="1" x14ac:dyDescent="0.25">
      <c r="A142" s="975" t="s">
        <v>847</v>
      </c>
      <c r="B142" s="975" t="s">
        <v>1226</v>
      </c>
      <c r="C142" s="976">
        <v>30</v>
      </c>
      <c r="D142" s="975" t="s">
        <v>1225</v>
      </c>
      <c r="E142" s="976">
        <v>444</v>
      </c>
      <c r="F142" s="975" t="s">
        <v>712</v>
      </c>
      <c r="G142" s="1083">
        <v>45257</v>
      </c>
      <c r="H142" s="975" t="s">
        <v>1224</v>
      </c>
      <c r="I142" s="977">
        <v>871.97</v>
      </c>
    </row>
    <row r="143" spans="1:9" ht="15" customHeight="1" x14ac:dyDescent="0.25">
      <c r="A143" s="975" t="s">
        <v>847</v>
      </c>
      <c r="B143" s="975" t="s">
        <v>1226</v>
      </c>
      <c r="C143" s="976">
        <v>30</v>
      </c>
      <c r="D143" s="975" t="s">
        <v>1225</v>
      </c>
      <c r="E143" s="976">
        <v>445</v>
      </c>
      <c r="F143" s="975" t="s">
        <v>713</v>
      </c>
      <c r="G143" s="1083">
        <v>45257</v>
      </c>
      <c r="H143" s="975" t="s">
        <v>1224</v>
      </c>
      <c r="I143" s="977">
        <v>2764.44</v>
      </c>
    </row>
    <row r="144" spans="1:9" ht="15" customHeight="1" x14ac:dyDescent="0.25">
      <c r="A144" s="975" t="s">
        <v>847</v>
      </c>
      <c r="B144" s="975" t="s">
        <v>1226</v>
      </c>
      <c r="C144" s="976">
        <v>30</v>
      </c>
      <c r="D144" s="975" t="s">
        <v>1225</v>
      </c>
      <c r="E144" s="976">
        <v>446</v>
      </c>
      <c r="F144" s="975" t="s">
        <v>714</v>
      </c>
      <c r="G144" s="1083">
        <v>45259</v>
      </c>
      <c r="H144" s="975" t="s">
        <v>1224</v>
      </c>
      <c r="I144" s="977">
        <v>2530.44</v>
      </c>
    </row>
    <row r="145" spans="1:9" ht="15" customHeight="1" x14ac:dyDescent="0.25">
      <c r="A145" s="975" t="s">
        <v>847</v>
      </c>
      <c r="B145" s="975" t="s">
        <v>1226</v>
      </c>
      <c r="C145" s="976">
        <v>30</v>
      </c>
      <c r="D145" s="975" t="s">
        <v>1225</v>
      </c>
      <c r="E145" s="976">
        <v>447</v>
      </c>
      <c r="F145" s="975" t="s">
        <v>715</v>
      </c>
      <c r="G145" s="1083">
        <v>45259</v>
      </c>
      <c r="H145" s="975" t="s">
        <v>1224</v>
      </c>
      <c r="I145" s="977">
        <v>2951.39</v>
      </c>
    </row>
    <row r="146" spans="1:9" ht="15" customHeight="1" x14ac:dyDescent="0.25">
      <c r="A146" s="975" t="s">
        <v>847</v>
      </c>
      <c r="B146" s="975" t="s">
        <v>1226</v>
      </c>
      <c r="C146" s="976">
        <v>30</v>
      </c>
      <c r="D146" s="975" t="s">
        <v>1225</v>
      </c>
      <c r="E146" s="976">
        <v>448</v>
      </c>
      <c r="F146" s="975" t="s">
        <v>716</v>
      </c>
      <c r="G146" s="1083">
        <v>45259</v>
      </c>
      <c r="H146" s="975" t="s">
        <v>1224</v>
      </c>
      <c r="I146" s="977">
        <v>3780.22</v>
      </c>
    </row>
    <row r="147" spans="1:9" ht="15" customHeight="1" x14ac:dyDescent="0.25">
      <c r="A147" s="975" t="s">
        <v>847</v>
      </c>
      <c r="B147" s="975" t="s">
        <v>1226</v>
      </c>
      <c r="C147" s="976">
        <v>30</v>
      </c>
      <c r="D147" s="975" t="s">
        <v>1225</v>
      </c>
      <c r="E147" s="976">
        <v>450</v>
      </c>
      <c r="F147" s="975" t="s">
        <v>717</v>
      </c>
      <c r="G147" s="1083">
        <v>45259</v>
      </c>
      <c r="H147" s="975" t="s">
        <v>1224</v>
      </c>
      <c r="I147" s="977">
        <v>2738.9</v>
      </c>
    </row>
    <row r="148" spans="1:9" ht="15" customHeight="1" x14ac:dyDescent="0.25">
      <c r="A148" s="975" t="s">
        <v>847</v>
      </c>
      <c r="B148" s="975" t="s">
        <v>1226</v>
      </c>
      <c r="C148" s="976">
        <v>30</v>
      </c>
      <c r="D148" s="975" t="s">
        <v>1225</v>
      </c>
      <c r="E148" s="976">
        <v>451</v>
      </c>
      <c r="F148" s="975" t="s">
        <v>718</v>
      </c>
      <c r="G148" s="1083">
        <v>45259</v>
      </c>
      <c r="H148" s="975" t="s">
        <v>1224</v>
      </c>
      <c r="I148" s="977">
        <v>3030.03</v>
      </c>
    </row>
    <row r="149" spans="1:9" ht="15" customHeight="1" x14ac:dyDescent="0.25">
      <c r="A149" s="975" t="s">
        <v>847</v>
      </c>
      <c r="B149" s="975" t="s">
        <v>1226</v>
      </c>
      <c r="C149" s="976">
        <v>30</v>
      </c>
      <c r="D149" s="975" t="s">
        <v>1225</v>
      </c>
      <c r="E149" s="976">
        <v>452</v>
      </c>
      <c r="F149" s="975" t="s">
        <v>719</v>
      </c>
      <c r="G149" s="1083">
        <v>45259</v>
      </c>
      <c r="H149" s="975" t="s">
        <v>1224</v>
      </c>
      <c r="I149" s="977">
        <v>2673.55</v>
      </c>
    </row>
    <row r="150" spans="1:9" ht="15" customHeight="1" x14ac:dyDescent="0.25">
      <c r="A150" s="975" t="s">
        <v>847</v>
      </c>
      <c r="B150" s="975" t="s">
        <v>1226</v>
      </c>
      <c r="C150" s="976">
        <v>30</v>
      </c>
      <c r="D150" s="975" t="s">
        <v>1225</v>
      </c>
      <c r="E150" s="976">
        <v>453</v>
      </c>
      <c r="F150" s="975" t="s">
        <v>720</v>
      </c>
      <c r="G150" s="1083">
        <v>45260</v>
      </c>
      <c r="H150" s="975" t="s">
        <v>1224</v>
      </c>
      <c r="I150" s="977">
        <v>1610.08</v>
      </c>
    </row>
    <row r="151" spans="1:9" ht="15" customHeight="1" x14ac:dyDescent="0.25">
      <c r="A151" s="975" t="s">
        <v>847</v>
      </c>
      <c r="B151" s="975" t="s">
        <v>1226</v>
      </c>
      <c r="C151" s="976">
        <v>30</v>
      </c>
      <c r="D151" s="975" t="s">
        <v>1225</v>
      </c>
      <c r="E151" s="976">
        <v>454</v>
      </c>
      <c r="F151" s="975" t="s">
        <v>721</v>
      </c>
      <c r="G151" s="1083">
        <v>45260</v>
      </c>
      <c r="H151" s="975" t="s">
        <v>1224</v>
      </c>
      <c r="I151" s="977">
        <v>2216.09</v>
      </c>
    </row>
    <row r="152" spans="1:9" ht="15" customHeight="1" x14ac:dyDescent="0.25">
      <c r="A152" s="975" t="s">
        <v>847</v>
      </c>
      <c r="B152" s="975" t="s">
        <v>1226</v>
      </c>
      <c r="C152" s="976">
        <v>30</v>
      </c>
      <c r="D152" s="975" t="s">
        <v>1225</v>
      </c>
      <c r="E152" s="976">
        <v>455</v>
      </c>
      <c r="F152" s="975" t="s">
        <v>722</v>
      </c>
      <c r="G152" s="1083">
        <v>45260</v>
      </c>
      <c r="H152" s="975" t="s">
        <v>1224</v>
      </c>
      <c r="I152" s="977">
        <v>2703.26</v>
      </c>
    </row>
    <row r="153" spans="1:9" ht="15" customHeight="1" x14ac:dyDescent="0.25">
      <c r="A153" s="975" t="s">
        <v>847</v>
      </c>
      <c r="B153" s="975" t="s">
        <v>1226</v>
      </c>
      <c r="C153" s="976">
        <v>30</v>
      </c>
      <c r="D153" s="975" t="s">
        <v>1225</v>
      </c>
      <c r="E153" s="976">
        <v>456</v>
      </c>
      <c r="F153" s="975" t="s">
        <v>723</v>
      </c>
      <c r="G153" s="1083">
        <v>45260</v>
      </c>
      <c r="H153" s="975" t="s">
        <v>1224</v>
      </c>
      <c r="I153" s="977">
        <v>2812.82</v>
      </c>
    </row>
    <row r="154" spans="1:9" ht="15" customHeight="1" x14ac:dyDescent="0.25">
      <c r="A154" s="975" t="s">
        <v>847</v>
      </c>
      <c r="B154" s="975" t="s">
        <v>1226</v>
      </c>
      <c r="C154" s="976">
        <v>30</v>
      </c>
      <c r="D154" s="975" t="s">
        <v>1225</v>
      </c>
      <c r="E154" s="976">
        <v>457</v>
      </c>
      <c r="F154" s="975" t="s">
        <v>724</v>
      </c>
      <c r="G154" s="1083">
        <v>45260</v>
      </c>
      <c r="H154" s="975" t="s">
        <v>1224</v>
      </c>
      <c r="I154" s="977">
        <v>3030.02</v>
      </c>
    </row>
    <row r="155" spans="1:9" ht="15" customHeight="1" x14ac:dyDescent="0.25">
      <c r="A155" s="975" t="s">
        <v>847</v>
      </c>
      <c r="B155" s="975" t="s">
        <v>1226</v>
      </c>
      <c r="C155" s="976">
        <v>30</v>
      </c>
      <c r="D155" s="975" t="s">
        <v>1225</v>
      </c>
      <c r="E155" s="976">
        <v>461</v>
      </c>
      <c r="F155" s="975" t="s">
        <v>754</v>
      </c>
      <c r="G155" s="1083">
        <v>45266</v>
      </c>
      <c r="H155" s="975" t="s">
        <v>1224</v>
      </c>
      <c r="I155" s="977">
        <v>3030.03</v>
      </c>
    </row>
    <row r="156" spans="1:9" ht="15" customHeight="1" x14ac:dyDescent="0.25">
      <c r="A156" s="975" t="s">
        <v>847</v>
      </c>
      <c r="B156" s="975" t="s">
        <v>1226</v>
      </c>
      <c r="C156" s="976">
        <v>30</v>
      </c>
      <c r="D156" s="975" t="s">
        <v>1225</v>
      </c>
      <c r="E156" s="976">
        <v>462</v>
      </c>
      <c r="F156" s="975" t="s">
        <v>753</v>
      </c>
      <c r="G156" s="1083">
        <v>45266</v>
      </c>
      <c r="H156" s="975" t="s">
        <v>1224</v>
      </c>
      <c r="I156" s="977">
        <v>1747.88</v>
      </c>
    </row>
    <row r="157" spans="1:9" ht="15" customHeight="1" x14ac:dyDescent="0.25">
      <c r="A157" s="975" t="s">
        <v>847</v>
      </c>
      <c r="B157" s="975" t="s">
        <v>1226</v>
      </c>
      <c r="C157" s="976">
        <v>30</v>
      </c>
      <c r="D157" s="975" t="s">
        <v>1225</v>
      </c>
      <c r="E157" s="976">
        <v>463</v>
      </c>
      <c r="F157" s="975" t="s">
        <v>752</v>
      </c>
      <c r="G157" s="1083">
        <v>45271</v>
      </c>
      <c r="H157" s="975" t="s">
        <v>1224</v>
      </c>
      <c r="I157" s="977">
        <v>6085.05</v>
      </c>
    </row>
    <row r="158" spans="1:9" ht="15" customHeight="1" x14ac:dyDescent="0.25">
      <c r="A158" s="975" t="s">
        <v>847</v>
      </c>
      <c r="B158" s="975" t="s">
        <v>1226</v>
      </c>
      <c r="C158" s="976">
        <v>30</v>
      </c>
      <c r="D158" s="975" t="s">
        <v>1225</v>
      </c>
      <c r="E158" s="976">
        <v>465</v>
      </c>
      <c r="F158" s="975" t="s">
        <v>750</v>
      </c>
      <c r="G158" s="1083">
        <v>45280</v>
      </c>
      <c r="H158" s="975" t="s">
        <v>1224</v>
      </c>
      <c r="I158" s="977">
        <v>2762.68</v>
      </c>
    </row>
    <row r="159" spans="1:9" ht="15" customHeight="1" x14ac:dyDescent="0.25">
      <c r="A159" s="975" t="s">
        <v>847</v>
      </c>
      <c r="B159" s="975" t="s">
        <v>1226</v>
      </c>
      <c r="C159" s="976">
        <v>30</v>
      </c>
      <c r="D159" s="975" t="s">
        <v>1225</v>
      </c>
      <c r="E159" s="976">
        <v>466</v>
      </c>
      <c r="F159" s="975" t="s">
        <v>749</v>
      </c>
      <c r="G159" s="1083">
        <v>45280</v>
      </c>
      <c r="H159" s="975" t="s">
        <v>1224</v>
      </c>
      <c r="I159" s="977">
        <v>977.34</v>
      </c>
    </row>
    <row r="160" spans="1:9" ht="15" customHeight="1" x14ac:dyDescent="0.25">
      <c r="A160" s="975" t="s">
        <v>847</v>
      </c>
      <c r="B160" s="975" t="s">
        <v>1226</v>
      </c>
      <c r="C160" s="976">
        <v>30</v>
      </c>
      <c r="D160" s="975" t="s">
        <v>1225</v>
      </c>
      <c r="E160" s="976">
        <v>468</v>
      </c>
      <c r="F160" s="975" t="s">
        <v>777</v>
      </c>
      <c r="G160" s="1083">
        <v>45323</v>
      </c>
      <c r="H160" s="975" t="s">
        <v>1224</v>
      </c>
      <c r="I160" s="977">
        <v>2783.84</v>
      </c>
    </row>
    <row r="161" spans="1:9" ht="15" customHeight="1" x14ac:dyDescent="0.25">
      <c r="A161" s="975" t="s">
        <v>847</v>
      </c>
      <c r="B161" s="975" t="s">
        <v>1226</v>
      </c>
      <c r="C161" s="976">
        <v>30</v>
      </c>
      <c r="D161" s="975" t="s">
        <v>1225</v>
      </c>
      <c r="E161" s="976">
        <v>469</v>
      </c>
      <c r="F161" s="975" t="s">
        <v>781</v>
      </c>
      <c r="G161" s="1083">
        <v>45338</v>
      </c>
      <c r="H161" s="975" t="s">
        <v>1224</v>
      </c>
      <c r="I161" s="977">
        <v>1357.92</v>
      </c>
    </row>
    <row r="162" spans="1:9" ht="15" customHeight="1" x14ac:dyDescent="0.25">
      <c r="A162" s="975" t="s">
        <v>847</v>
      </c>
      <c r="B162" s="975" t="s">
        <v>1226</v>
      </c>
      <c r="C162" s="976">
        <v>30</v>
      </c>
      <c r="D162" s="975" t="s">
        <v>1225</v>
      </c>
      <c r="E162" s="976">
        <v>472</v>
      </c>
      <c r="F162" s="975" t="s">
        <v>784</v>
      </c>
      <c r="G162" s="1083">
        <v>45362</v>
      </c>
      <c r="H162" s="975" t="s">
        <v>1224</v>
      </c>
      <c r="I162" s="977">
        <v>3087.3</v>
      </c>
    </row>
    <row r="163" spans="1:9" ht="15" customHeight="1" x14ac:dyDescent="0.25">
      <c r="A163" s="975" t="s">
        <v>847</v>
      </c>
      <c r="B163" s="975" t="s">
        <v>1226</v>
      </c>
      <c r="C163" s="976">
        <v>30</v>
      </c>
      <c r="D163" s="975" t="s">
        <v>1225</v>
      </c>
      <c r="E163" s="976">
        <v>473</v>
      </c>
      <c r="F163" s="975" t="s">
        <v>787</v>
      </c>
      <c r="G163" s="1083">
        <v>45362</v>
      </c>
      <c r="H163" s="975" t="s">
        <v>1224</v>
      </c>
      <c r="I163" s="977">
        <v>3166.51</v>
      </c>
    </row>
    <row r="164" spans="1:9" ht="15" customHeight="1" x14ac:dyDescent="0.25">
      <c r="A164" s="975" t="s">
        <v>847</v>
      </c>
      <c r="B164" s="975" t="s">
        <v>1226</v>
      </c>
      <c r="C164" s="976">
        <v>30</v>
      </c>
      <c r="D164" s="975" t="s">
        <v>1225</v>
      </c>
      <c r="E164" s="976">
        <v>474</v>
      </c>
      <c r="F164" s="975" t="s">
        <v>786</v>
      </c>
      <c r="G164" s="1083">
        <v>45362</v>
      </c>
      <c r="H164" s="975" t="s">
        <v>1224</v>
      </c>
      <c r="I164" s="977">
        <v>2673.55</v>
      </c>
    </row>
    <row r="165" spans="1:9" ht="15" customHeight="1" x14ac:dyDescent="0.25">
      <c r="A165" s="975" t="s">
        <v>847</v>
      </c>
      <c r="B165" s="975" t="s">
        <v>1226</v>
      </c>
      <c r="C165" s="976">
        <v>30</v>
      </c>
      <c r="D165" s="975" t="s">
        <v>1225</v>
      </c>
      <c r="E165" s="976">
        <v>475</v>
      </c>
      <c r="F165" s="975" t="s">
        <v>785</v>
      </c>
      <c r="G165" s="1083">
        <v>45362</v>
      </c>
      <c r="H165" s="975" t="s">
        <v>1224</v>
      </c>
      <c r="I165" s="977">
        <v>2673.55</v>
      </c>
    </row>
    <row r="166" spans="1:9" ht="15" customHeight="1" x14ac:dyDescent="0.25">
      <c r="A166" s="975" t="s">
        <v>847</v>
      </c>
      <c r="B166" s="975" t="s">
        <v>1226</v>
      </c>
      <c r="C166" s="976">
        <v>30</v>
      </c>
      <c r="D166" s="975" t="s">
        <v>1225</v>
      </c>
      <c r="E166" s="976">
        <v>476</v>
      </c>
      <c r="F166" s="975" t="s">
        <v>790</v>
      </c>
      <c r="G166" s="1083">
        <v>45362</v>
      </c>
      <c r="H166" s="975" t="s">
        <v>1224</v>
      </c>
      <c r="I166" s="977">
        <v>2709.2</v>
      </c>
    </row>
    <row r="167" spans="1:9" ht="15" customHeight="1" x14ac:dyDescent="0.25">
      <c r="A167" s="975" t="s">
        <v>847</v>
      </c>
      <c r="B167" s="975" t="s">
        <v>1226</v>
      </c>
      <c r="C167" s="976">
        <v>30</v>
      </c>
      <c r="D167" s="975" t="s">
        <v>1225</v>
      </c>
      <c r="E167" s="976">
        <v>479</v>
      </c>
      <c r="F167" s="975" t="s">
        <v>804</v>
      </c>
      <c r="G167" s="1083">
        <v>45405</v>
      </c>
      <c r="H167" s="975" t="s">
        <v>1224</v>
      </c>
      <c r="I167" s="977">
        <v>3054.88</v>
      </c>
    </row>
    <row r="168" spans="1:9" ht="15" customHeight="1" x14ac:dyDescent="0.25">
      <c r="A168" s="975" t="s">
        <v>847</v>
      </c>
      <c r="B168" s="975" t="s">
        <v>1226</v>
      </c>
      <c r="C168" s="976">
        <v>30</v>
      </c>
      <c r="D168" s="975" t="s">
        <v>1225</v>
      </c>
      <c r="E168" s="976">
        <v>481</v>
      </c>
      <c r="F168" s="975" t="s">
        <v>803</v>
      </c>
      <c r="G168" s="1083">
        <v>45405</v>
      </c>
      <c r="H168" s="975" t="s">
        <v>1224</v>
      </c>
      <c r="I168" s="977">
        <v>2637.9</v>
      </c>
    </row>
    <row r="169" spans="1:9" ht="15" customHeight="1" x14ac:dyDescent="0.25">
      <c r="A169" s="975" t="s">
        <v>847</v>
      </c>
      <c r="B169" s="975" t="s">
        <v>1226</v>
      </c>
      <c r="C169" s="976">
        <v>30</v>
      </c>
      <c r="D169" s="975" t="s">
        <v>1225</v>
      </c>
      <c r="E169" s="976">
        <v>482</v>
      </c>
      <c r="F169" s="975" t="s">
        <v>821</v>
      </c>
      <c r="G169" s="1083">
        <v>45419</v>
      </c>
      <c r="H169" s="975" t="s">
        <v>1224</v>
      </c>
      <c r="I169" s="977">
        <v>2756.73</v>
      </c>
    </row>
    <row r="170" spans="1:9" ht="15" customHeight="1" x14ac:dyDescent="0.25">
      <c r="A170" s="975" t="s">
        <v>847</v>
      </c>
      <c r="B170" s="975" t="s">
        <v>1226</v>
      </c>
      <c r="C170" s="976">
        <v>30</v>
      </c>
      <c r="D170" s="975" t="s">
        <v>1225</v>
      </c>
      <c r="E170" s="976">
        <v>483</v>
      </c>
      <c r="F170" s="975" t="s">
        <v>820</v>
      </c>
      <c r="G170" s="1083">
        <v>45428</v>
      </c>
      <c r="H170" s="975" t="s">
        <v>1224</v>
      </c>
      <c r="I170" s="977">
        <v>2762.67</v>
      </c>
    </row>
    <row r="171" spans="1:9" ht="15" customHeight="1" x14ac:dyDescent="0.25">
      <c r="A171" s="975" t="s">
        <v>847</v>
      </c>
      <c r="B171" s="975" t="s">
        <v>1226</v>
      </c>
      <c r="C171" s="976">
        <v>30</v>
      </c>
      <c r="D171" s="975" t="s">
        <v>1225</v>
      </c>
      <c r="E171" s="976">
        <v>485</v>
      </c>
      <c r="F171" s="975" t="s">
        <v>831</v>
      </c>
      <c r="G171" s="1083">
        <v>45462</v>
      </c>
      <c r="H171" s="975" t="s">
        <v>1224</v>
      </c>
      <c r="I171" s="977">
        <v>4557.41</v>
      </c>
    </row>
    <row r="172" spans="1:9" ht="15" customHeight="1" x14ac:dyDescent="0.25">
      <c r="A172" s="975" t="s">
        <v>847</v>
      </c>
      <c r="B172" s="975" t="s">
        <v>1226</v>
      </c>
      <c r="C172" s="976">
        <v>30</v>
      </c>
      <c r="D172" s="975" t="s">
        <v>1225</v>
      </c>
      <c r="E172" s="976">
        <v>487</v>
      </c>
      <c r="F172" s="975" t="s">
        <v>840</v>
      </c>
      <c r="G172" s="1083">
        <v>45506</v>
      </c>
      <c r="H172" s="975" t="s">
        <v>1224</v>
      </c>
      <c r="I172" s="977">
        <v>5568.75</v>
      </c>
    </row>
    <row r="173" spans="1:9" ht="15" customHeight="1" x14ac:dyDescent="0.25">
      <c r="A173" s="975" t="s">
        <v>847</v>
      </c>
      <c r="B173" s="975" t="s">
        <v>1226</v>
      </c>
      <c r="C173" s="976">
        <v>30</v>
      </c>
      <c r="D173" s="975" t="s">
        <v>1225</v>
      </c>
      <c r="E173" s="976">
        <v>489</v>
      </c>
      <c r="F173" s="975" t="s">
        <v>871</v>
      </c>
      <c r="G173" s="1083">
        <v>45667</v>
      </c>
      <c r="H173" s="975" t="s">
        <v>1224</v>
      </c>
      <c r="I173" s="977">
        <v>2196.6999999999998</v>
      </c>
    </row>
    <row r="174" spans="1:9" ht="15" customHeight="1" x14ac:dyDescent="0.25">
      <c r="A174" s="975" t="s">
        <v>847</v>
      </c>
      <c r="B174" s="975" t="s">
        <v>1226</v>
      </c>
      <c r="C174" s="976">
        <v>30</v>
      </c>
      <c r="D174" s="975" t="s">
        <v>1225</v>
      </c>
      <c r="E174" s="976">
        <v>490</v>
      </c>
      <c r="F174" s="975" t="s">
        <v>484</v>
      </c>
      <c r="G174" s="1083">
        <v>45712</v>
      </c>
      <c r="H174" s="975" t="s">
        <v>1224</v>
      </c>
      <c r="I174" s="977">
        <v>4410.3999999999996</v>
      </c>
    </row>
    <row r="175" spans="1:9" ht="15" customHeight="1" x14ac:dyDescent="0.25">
      <c r="A175" s="975" t="s">
        <v>847</v>
      </c>
      <c r="B175" s="975" t="s">
        <v>1226</v>
      </c>
      <c r="C175" s="976">
        <v>30</v>
      </c>
      <c r="D175" s="975" t="s">
        <v>1225</v>
      </c>
      <c r="E175" s="976">
        <v>491</v>
      </c>
      <c r="F175" s="975" t="s">
        <v>485</v>
      </c>
      <c r="G175" s="1083">
        <v>45712</v>
      </c>
      <c r="H175" s="975" t="s">
        <v>1224</v>
      </c>
      <c r="I175" s="977">
        <v>3451.6</v>
      </c>
    </row>
    <row r="176" spans="1:9" ht="15" customHeight="1" x14ac:dyDescent="0.25">
      <c r="A176" s="975" t="s">
        <v>847</v>
      </c>
      <c r="B176" s="975" t="s">
        <v>1226</v>
      </c>
      <c r="C176" s="976">
        <v>30</v>
      </c>
      <c r="D176" s="975" t="s">
        <v>1225</v>
      </c>
      <c r="E176" s="976">
        <v>492</v>
      </c>
      <c r="F176" s="975" t="s">
        <v>456</v>
      </c>
      <c r="G176" s="1083">
        <v>45712</v>
      </c>
      <c r="H176" s="975" t="s">
        <v>1224</v>
      </c>
      <c r="I176" s="977">
        <v>3451.6</v>
      </c>
    </row>
    <row r="177" spans="1:9" ht="15" customHeight="1" x14ac:dyDescent="0.25">
      <c r="A177" s="975" t="s">
        <v>847</v>
      </c>
      <c r="B177" s="975" t="s">
        <v>1226</v>
      </c>
      <c r="C177" s="976">
        <v>30</v>
      </c>
      <c r="D177" s="975" t="s">
        <v>1225</v>
      </c>
      <c r="E177" s="976">
        <v>493</v>
      </c>
      <c r="F177" s="975" t="s">
        <v>451</v>
      </c>
      <c r="G177" s="1083">
        <v>45712</v>
      </c>
      <c r="H177" s="975" t="s">
        <v>1224</v>
      </c>
      <c r="I177" s="977">
        <v>3451.6</v>
      </c>
    </row>
    <row r="178" spans="1:9" ht="15" customHeight="1" x14ac:dyDescent="0.25">
      <c r="A178" s="975" t="s">
        <v>847</v>
      </c>
      <c r="B178" s="975" t="s">
        <v>1226</v>
      </c>
      <c r="C178" s="976">
        <v>30</v>
      </c>
      <c r="D178" s="975" t="s">
        <v>1225</v>
      </c>
      <c r="E178" s="976">
        <v>494</v>
      </c>
      <c r="F178" s="975" t="s">
        <v>528</v>
      </c>
      <c r="G178" s="1083">
        <v>45712</v>
      </c>
      <c r="H178" s="975" t="s">
        <v>1224</v>
      </c>
      <c r="I178" s="977">
        <v>3451.6</v>
      </c>
    </row>
    <row r="179" spans="1:9" ht="15" customHeight="1" x14ac:dyDescent="0.25">
      <c r="A179" s="975" t="s">
        <v>847</v>
      </c>
      <c r="B179" s="975" t="s">
        <v>1226</v>
      </c>
      <c r="C179" s="976">
        <v>30</v>
      </c>
      <c r="D179" s="975" t="s">
        <v>1225</v>
      </c>
      <c r="E179" s="976">
        <v>495</v>
      </c>
      <c r="F179" s="975" t="s">
        <v>466</v>
      </c>
      <c r="G179" s="1083">
        <v>45712</v>
      </c>
      <c r="H179" s="975" t="s">
        <v>1224</v>
      </c>
      <c r="I179" s="977">
        <v>3451.6</v>
      </c>
    </row>
    <row r="180" spans="1:9" ht="15" customHeight="1" x14ac:dyDescent="0.25">
      <c r="A180" s="975" t="s">
        <v>847</v>
      </c>
      <c r="B180" s="975" t="s">
        <v>1226</v>
      </c>
      <c r="C180" s="976">
        <v>30</v>
      </c>
      <c r="D180" s="975" t="s">
        <v>1225</v>
      </c>
      <c r="E180" s="976">
        <v>496</v>
      </c>
      <c r="F180" s="975" t="s">
        <v>462</v>
      </c>
      <c r="G180" s="1083">
        <v>45712</v>
      </c>
      <c r="H180" s="975" t="s">
        <v>1224</v>
      </c>
      <c r="I180" s="977">
        <v>3451.6</v>
      </c>
    </row>
    <row r="181" spans="1:9" ht="15" customHeight="1" x14ac:dyDescent="0.25">
      <c r="A181" s="975" t="s">
        <v>847</v>
      </c>
      <c r="B181" s="975" t="s">
        <v>1226</v>
      </c>
      <c r="C181" s="976">
        <v>30</v>
      </c>
      <c r="D181" s="975" t="s">
        <v>1225</v>
      </c>
      <c r="E181" s="976">
        <v>497</v>
      </c>
      <c r="F181" s="975" t="s">
        <v>461</v>
      </c>
      <c r="G181" s="1083">
        <v>45712</v>
      </c>
      <c r="H181" s="975" t="s">
        <v>1224</v>
      </c>
      <c r="I181" s="977">
        <v>3451.6</v>
      </c>
    </row>
    <row r="182" spans="1:9" ht="15" customHeight="1" x14ac:dyDescent="0.25">
      <c r="A182" s="975" t="s">
        <v>847</v>
      </c>
      <c r="B182" s="975" t="s">
        <v>1226</v>
      </c>
      <c r="C182" s="976">
        <v>30</v>
      </c>
      <c r="D182" s="975" t="s">
        <v>1225</v>
      </c>
      <c r="E182" s="976">
        <v>498</v>
      </c>
      <c r="F182" s="975" t="s">
        <v>483</v>
      </c>
      <c r="G182" s="1083">
        <v>45712</v>
      </c>
      <c r="H182" s="975" t="s">
        <v>1224</v>
      </c>
      <c r="I182" s="977">
        <v>3451.6</v>
      </c>
    </row>
    <row r="183" spans="1:9" ht="15" customHeight="1" x14ac:dyDescent="0.25">
      <c r="A183" s="975" t="s">
        <v>847</v>
      </c>
      <c r="B183" s="975" t="s">
        <v>1226</v>
      </c>
      <c r="C183" s="976">
        <v>30</v>
      </c>
      <c r="D183" s="975" t="s">
        <v>1225</v>
      </c>
      <c r="E183" s="976">
        <v>499</v>
      </c>
      <c r="F183" s="975" t="s">
        <v>482</v>
      </c>
      <c r="G183" s="1083">
        <v>45712</v>
      </c>
      <c r="H183" s="975" t="s">
        <v>1224</v>
      </c>
      <c r="I183" s="977">
        <v>3451.6</v>
      </c>
    </row>
    <row r="184" spans="1:9" ht="15" customHeight="1" x14ac:dyDescent="0.25">
      <c r="A184" s="975" t="s">
        <v>847</v>
      </c>
      <c r="B184" s="975" t="s">
        <v>1226</v>
      </c>
      <c r="C184" s="976">
        <v>30</v>
      </c>
      <c r="D184" s="975" t="s">
        <v>1225</v>
      </c>
      <c r="E184" s="976">
        <v>500</v>
      </c>
      <c r="F184" s="975" t="s">
        <v>467</v>
      </c>
      <c r="G184" s="1083">
        <v>45712</v>
      </c>
      <c r="H184" s="975" t="s">
        <v>1224</v>
      </c>
      <c r="I184" s="977">
        <v>3451.6</v>
      </c>
    </row>
    <row r="185" spans="1:9" ht="15" customHeight="1" x14ac:dyDescent="0.25">
      <c r="A185" s="975" t="s">
        <v>847</v>
      </c>
      <c r="B185" s="975" t="s">
        <v>1226</v>
      </c>
      <c r="C185" s="976">
        <v>30</v>
      </c>
      <c r="D185" s="975" t="s">
        <v>1225</v>
      </c>
      <c r="E185" s="976">
        <v>501</v>
      </c>
      <c r="F185" s="975" t="s">
        <v>1042</v>
      </c>
      <c r="G185" s="1083">
        <v>45740</v>
      </c>
      <c r="H185" s="975" t="s">
        <v>1224</v>
      </c>
      <c r="I185" s="977">
        <v>3451.6</v>
      </c>
    </row>
    <row r="186" spans="1:9" ht="15" customHeight="1" x14ac:dyDescent="0.25">
      <c r="A186" s="975" t="s">
        <v>847</v>
      </c>
      <c r="B186" s="975" t="s">
        <v>1226</v>
      </c>
      <c r="C186" s="976">
        <v>30</v>
      </c>
      <c r="D186" s="975" t="s">
        <v>1225</v>
      </c>
      <c r="E186" s="976">
        <v>502</v>
      </c>
      <c r="F186" s="975" t="s">
        <v>1036</v>
      </c>
      <c r="G186" s="1083">
        <v>45740</v>
      </c>
      <c r="H186" s="975" t="s">
        <v>1224</v>
      </c>
      <c r="I186" s="977">
        <v>4410.3999999999996</v>
      </c>
    </row>
    <row r="187" spans="1:9" ht="15" customHeight="1" x14ac:dyDescent="0.25">
      <c r="A187" s="975" t="s">
        <v>847</v>
      </c>
      <c r="B187" s="975" t="s">
        <v>1226</v>
      </c>
      <c r="C187" s="976">
        <v>30</v>
      </c>
      <c r="D187" s="975" t="s">
        <v>1225</v>
      </c>
      <c r="E187" s="976">
        <v>503</v>
      </c>
      <c r="F187" s="975" t="s">
        <v>1115</v>
      </c>
      <c r="G187" s="1083">
        <v>45762</v>
      </c>
      <c r="H187" s="975" t="s">
        <v>1224</v>
      </c>
      <c r="I187" s="977">
        <v>5568.75</v>
      </c>
    </row>
    <row r="188" spans="1:9" ht="15" customHeight="1" x14ac:dyDescent="0.25">
      <c r="A188" s="975" t="s">
        <v>847</v>
      </c>
      <c r="B188" s="975" t="s">
        <v>1226</v>
      </c>
      <c r="C188" s="976">
        <v>30</v>
      </c>
      <c r="D188" s="975" t="s">
        <v>1225</v>
      </c>
      <c r="E188" s="976">
        <v>504</v>
      </c>
      <c r="F188" s="975" t="s">
        <v>1104</v>
      </c>
      <c r="G188" s="1083">
        <v>45762</v>
      </c>
      <c r="H188" s="975" t="s">
        <v>1224</v>
      </c>
      <c r="I188" s="977">
        <v>4410.3999999999996</v>
      </c>
    </row>
    <row r="189" spans="1:9" ht="15" customHeight="1" x14ac:dyDescent="0.25">
      <c r="A189" s="975" t="s">
        <v>847</v>
      </c>
      <c r="B189" s="975" t="s">
        <v>1226</v>
      </c>
      <c r="C189" s="976">
        <v>30</v>
      </c>
      <c r="D189" s="975" t="s">
        <v>1225</v>
      </c>
      <c r="E189" s="976">
        <v>505</v>
      </c>
      <c r="F189" s="975" t="s">
        <v>1109</v>
      </c>
      <c r="G189" s="1083">
        <v>45762</v>
      </c>
      <c r="H189" s="975" t="s">
        <v>1224</v>
      </c>
      <c r="I189" s="977">
        <v>3451.6</v>
      </c>
    </row>
    <row r="190" spans="1:9" ht="15" customHeight="1" x14ac:dyDescent="0.25">
      <c r="A190" s="975" t="s">
        <v>847</v>
      </c>
      <c r="B190" s="975" t="s">
        <v>1226</v>
      </c>
      <c r="C190" s="976">
        <v>30</v>
      </c>
      <c r="D190" s="975" t="s">
        <v>1225</v>
      </c>
      <c r="E190" s="976">
        <v>506</v>
      </c>
      <c r="F190" s="975" t="s">
        <v>1139</v>
      </c>
      <c r="G190" s="1083">
        <v>45786</v>
      </c>
      <c r="H190" s="975" t="s">
        <v>1224</v>
      </c>
      <c r="I190" s="977">
        <v>5308.88</v>
      </c>
    </row>
    <row r="191" spans="1:9" ht="15" customHeight="1" x14ac:dyDescent="0.25">
      <c r="A191" s="975" t="s">
        <v>847</v>
      </c>
      <c r="B191" s="975" t="s">
        <v>1226</v>
      </c>
      <c r="C191" s="976">
        <v>30</v>
      </c>
      <c r="D191" s="975" t="s">
        <v>1225</v>
      </c>
      <c r="E191" s="976">
        <v>507</v>
      </c>
      <c r="F191" s="975" t="s">
        <v>1137</v>
      </c>
      <c r="G191" s="1083">
        <v>45796</v>
      </c>
      <c r="H191" s="975" t="s">
        <v>1224</v>
      </c>
      <c r="I191" s="977">
        <v>1947.74</v>
      </c>
    </row>
    <row r="192" spans="1:9" ht="15" customHeight="1" x14ac:dyDescent="0.25">
      <c r="A192" s="975" t="s">
        <v>847</v>
      </c>
      <c r="B192" s="975" t="s">
        <v>1226</v>
      </c>
      <c r="C192" s="976">
        <v>30</v>
      </c>
      <c r="D192" s="975" t="s">
        <v>1225</v>
      </c>
      <c r="E192" s="976">
        <v>508</v>
      </c>
      <c r="F192" s="975" t="s">
        <v>1170</v>
      </c>
      <c r="G192" s="1083">
        <v>45853</v>
      </c>
      <c r="H192" s="975" t="s">
        <v>1224</v>
      </c>
      <c r="I192" s="977">
        <v>2264</v>
      </c>
    </row>
    <row r="193" spans="1:9" ht="15" customHeight="1" x14ac:dyDescent="0.25">
      <c r="A193" s="975" t="s">
        <v>847</v>
      </c>
      <c r="B193" s="975" t="s">
        <v>1226</v>
      </c>
      <c r="C193" s="976">
        <v>30</v>
      </c>
      <c r="D193" s="975" t="s">
        <v>1225</v>
      </c>
      <c r="E193" s="976">
        <v>509</v>
      </c>
      <c r="F193" s="975" t="s">
        <v>1194</v>
      </c>
      <c r="G193" s="1083">
        <v>45870</v>
      </c>
      <c r="H193" s="975" t="s">
        <v>1224</v>
      </c>
      <c r="I193" s="977">
        <v>1764.16</v>
      </c>
    </row>
    <row r="194" spans="1:9" ht="15" customHeight="1" x14ac:dyDescent="0.25">
      <c r="A194" s="975" t="s">
        <v>847</v>
      </c>
      <c r="B194" s="975" t="s">
        <v>1226</v>
      </c>
      <c r="C194" s="976">
        <v>30</v>
      </c>
      <c r="D194" s="975" t="s">
        <v>1225</v>
      </c>
      <c r="E194" s="976">
        <v>510</v>
      </c>
      <c r="F194" s="975" t="s">
        <v>1208</v>
      </c>
      <c r="G194" s="1083">
        <v>45901</v>
      </c>
      <c r="H194" s="975" t="s">
        <v>1224</v>
      </c>
      <c r="I194" s="977">
        <v>1113.75</v>
      </c>
    </row>
    <row r="195" spans="1:9" ht="15" customHeight="1" x14ac:dyDescent="0.25">
      <c r="A195" s="975" t="s">
        <v>847</v>
      </c>
      <c r="B195" s="975" t="s">
        <v>1226</v>
      </c>
      <c r="C195" s="976">
        <v>30</v>
      </c>
      <c r="D195" s="975" t="s">
        <v>1225</v>
      </c>
      <c r="E195" s="976">
        <v>511</v>
      </c>
      <c r="F195" s="975" t="s">
        <v>674</v>
      </c>
      <c r="G195" s="1083">
        <v>45915</v>
      </c>
      <c r="H195" s="975" t="s">
        <v>1224</v>
      </c>
      <c r="I195" s="977">
        <v>368.17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28E31E-674E-4353-B191-FA0AA54435D3}">
  <dimension ref="A1:AE190"/>
  <sheetViews>
    <sheetView workbookViewId="0">
      <pane ySplit="1" topLeftCell="A98" activePane="bottomLeft" state="frozen"/>
      <selection pane="bottomLeft" activeCell="C117" sqref="C117:D117"/>
    </sheetView>
  </sheetViews>
  <sheetFormatPr defaultColWidth="9.140625" defaultRowHeight="15" x14ac:dyDescent="0.25"/>
  <cols>
    <col min="1" max="1" width="9" style="182" customWidth="1" collapsed="1"/>
    <col min="2" max="2" width="12.5703125" style="182" customWidth="1" collapsed="1"/>
    <col min="3" max="3" width="13.85546875" style="182" customWidth="1" collapsed="1"/>
    <col min="4" max="4" width="34.85546875" style="183" customWidth="1" collapsed="1"/>
    <col min="5" max="5" width="14.42578125" style="182" customWidth="1" collapsed="1"/>
    <col min="6" max="6" width="14.5703125" style="182" customWidth="1" collapsed="1"/>
    <col min="7" max="7" width="14.28515625" style="182" hidden="1" customWidth="1" collapsed="1"/>
    <col min="8" max="8" width="13.7109375" style="182" hidden="1" customWidth="1" collapsed="1"/>
    <col min="9" max="9" width="14.28515625" style="182" hidden="1" customWidth="1" collapsed="1"/>
    <col min="10" max="10" width="15.28515625" style="182" hidden="1" customWidth="1" collapsed="1"/>
    <col min="11" max="12" width="15.7109375" style="182" hidden="1" customWidth="1" collapsed="1"/>
    <col min="13" max="13" width="15.5703125" style="182" hidden="1" customWidth="1" collapsed="1"/>
    <col min="14" max="14" width="13" style="182" hidden="1" customWidth="1" collapsed="1"/>
    <col min="15" max="15" width="15.7109375" style="182" hidden="1" customWidth="1" collapsed="1"/>
    <col min="16" max="16" width="15.28515625" style="182" hidden="1" customWidth="1" collapsed="1"/>
    <col min="17" max="17" width="15.42578125" style="182" hidden="1" customWidth="1" collapsed="1"/>
    <col min="18" max="18" width="13.7109375" style="534" bestFit="1" customWidth="1" collapsed="1"/>
    <col min="19" max="19" width="13.28515625" style="534" bestFit="1" customWidth="1" collapsed="1"/>
    <col min="20" max="20" width="7.7109375" style="547" bestFit="1" customWidth="1" collapsed="1"/>
    <col min="21" max="21" width="17.7109375" style="183" customWidth="1" collapsed="1"/>
    <col min="22" max="22" width="29.85546875" style="182" customWidth="1" collapsed="1"/>
    <col min="23" max="23" width="9.140625" style="182" customWidth="1" collapsed="1"/>
    <col min="24" max="24" width="30.7109375" style="182" customWidth="1" collapsed="1"/>
    <col min="25" max="25" width="9.28515625" style="182" customWidth="1" collapsed="1"/>
    <col min="26" max="26" width="32.28515625" style="182" customWidth="1" collapsed="1"/>
    <col min="27" max="27" width="22.7109375" style="182" customWidth="1" collapsed="1"/>
    <col min="28" max="28" width="13.7109375" style="182" customWidth="1" collapsed="1"/>
    <col min="29" max="29" width="15.5703125" style="182" customWidth="1" collapsed="1"/>
    <col min="30" max="30" width="9.28515625" style="182" customWidth="1" collapsed="1"/>
    <col min="31" max="16384" width="9.140625" style="182"/>
  </cols>
  <sheetData>
    <row r="1" spans="1:31" ht="15" customHeight="1" x14ac:dyDescent="0.25">
      <c r="A1" s="978" t="s">
        <v>127</v>
      </c>
      <c r="B1" s="978" t="s">
        <v>119</v>
      </c>
      <c r="C1" s="978" t="s">
        <v>92</v>
      </c>
      <c r="D1" s="979" t="s">
        <v>93</v>
      </c>
      <c r="E1" s="978" t="s">
        <v>153</v>
      </c>
      <c r="F1" s="978" t="s">
        <v>94</v>
      </c>
      <c r="G1" s="978" t="s">
        <v>126</v>
      </c>
      <c r="H1" s="978" t="s">
        <v>95</v>
      </c>
      <c r="I1" s="978" t="s">
        <v>96</v>
      </c>
      <c r="J1" s="978" t="s">
        <v>833</v>
      </c>
      <c r="K1" s="194" t="s">
        <v>1121</v>
      </c>
      <c r="L1" s="978" t="s">
        <v>97</v>
      </c>
      <c r="M1" s="978" t="s">
        <v>98</v>
      </c>
      <c r="N1" s="978" t="s">
        <v>117</v>
      </c>
      <c r="O1" s="978" t="s">
        <v>97</v>
      </c>
      <c r="P1" s="978" t="s">
        <v>134</v>
      </c>
      <c r="Q1" s="978" t="s">
        <v>1084</v>
      </c>
      <c r="R1" s="532" t="s">
        <v>122</v>
      </c>
      <c r="S1" s="532" t="s">
        <v>1214</v>
      </c>
      <c r="T1" s="548" t="s">
        <v>774</v>
      </c>
      <c r="U1" s="979"/>
      <c r="V1" s="978"/>
      <c r="W1" s="978"/>
      <c r="X1" s="978"/>
      <c r="Y1" s="978"/>
      <c r="Z1" s="978"/>
      <c r="AA1" s="978"/>
      <c r="AB1" s="978"/>
      <c r="AC1" s="978"/>
      <c r="AD1" s="978"/>
      <c r="AE1" s="978"/>
    </row>
    <row r="2" spans="1:31" ht="15" customHeight="1" x14ac:dyDescent="0.25">
      <c r="A2" s="975" t="s">
        <v>1212</v>
      </c>
      <c r="B2" s="975" t="s">
        <v>847</v>
      </c>
      <c r="C2" s="976">
        <v>271</v>
      </c>
      <c r="D2" s="980" t="s">
        <v>164</v>
      </c>
      <c r="E2" s="975" t="s">
        <v>266</v>
      </c>
      <c r="F2" s="977">
        <v>24049.95</v>
      </c>
      <c r="G2" s="977">
        <v>0</v>
      </c>
      <c r="H2" s="977">
        <v>0</v>
      </c>
      <c r="I2" s="977">
        <v>0</v>
      </c>
      <c r="J2" s="977">
        <v>0</v>
      </c>
      <c r="K2" s="977">
        <v>0</v>
      </c>
      <c r="L2" s="977">
        <v>0</v>
      </c>
      <c r="M2" s="977">
        <v>0</v>
      </c>
      <c r="N2" s="977">
        <v>0</v>
      </c>
      <c r="O2" s="977">
        <v>0</v>
      </c>
      <c r="P2" s="977">
        <v>1819.36</v>
      </c>
      <c r="Q2" s="977">
        <v>0</v>
      </c>
      <c r="R2" s="1025">
        <f t="shared" ref="R2:R33" si="0">SUM(G2:Q2)</f>
        <v>1819.36</v>
      </c>
      <c r="S2" s="533">
        <f t="shared" ref="S2:S33" si="1">F2-R2</f>
        <v>22230.59</v>
      </c>
      <c r="T2" s="549" t="s">
        <v>167</v>
      </c>
      <c r="U2" s="980"/>
      <c r="V2" s="975"/>
      <c r="W2" s="976"/>
      <c r="X2" s="975"/>
      <c r="Y2" s="976"/>
      <c r="Z2" s="975"/>
      <c r="AA2" s="975"/>
      <c r="AB2" s="976"/>
      <c r="AC2" s="975"/>
      <c r="AD2" s="976"/>
      <c r="AE2" s="975"/>
    </row>
    <row r="3" spans="1:31" ht="15" customHeight="1" x14ac:dyDescent="0.25">
      <c r="A3" s="975" t="s">
        <v>1212</v>
      </c>
      <c r="B3" s="975" t="s">
        <v>847</v>
      </c>
      <c r="C3" s="976">
        <v>37</v>
      </c>
      <c r="D3" s="980" t="s">
        <v>27</v>
      </c>
      <c r="E3" s="975" t="s">
        <v>199</v>
      </c>
      <c r="F3" s="977">
        <v>19086.04</v>
      </c>
      <c r="G3" s="977">
        <v>0</v>
      </c>
      <c r="H3" s="977">
        <v>0</v>
      </c>
      <c r="I3" s="977">
        <v>0</v>
      </c>
      <c r="J3" s="977">
        <v>0</v>
      </c>
      <c r="K3" s="977">
        <v>0</v>
      </c>
      <c r="L3" s="977">
        <v>0</v>
      </c>
      <c r="M3" s="977">
        <v>0</v>
      </c>
      <c r="N3" s="977">
        <v>0</v>
      </c>
      <c r="O3" s="977">
        <v>0</v>
      </c>
      <c r="P3" s="977">
        <v>1884.42</v>
      </c>
      <c r="Q3" s="977">
        <v>0</v>
      </c>
      <c r="R3" s="1025">
        <f t="shared" si="0"/>
        <v>1884.42</v>
      </c>
      <c r="S3" s="533">
        <f t="shared" si="1"/>
        <v>17201.620000000003</v>
      </c>
      <c r="T3" s="549" t="s">
        <v>167</v>
      </c>
      <c r="U3" s="980"/>
      <c r="V3" s="975"/>
      <c r="W3" s="976"/>
      <c r="X3" s="975"/>
      <c r="Y3" s="976"/>
      <c r="Z3" s="975"/>
      <c r="AA3" s="975"/>
      <c r="AB3" s="976"/>
      <c r="AC3" s="975"/>
      <c r="AD3" s="976"/>
      <c r="AE3" s="975"/>
    </row>
    <row r="4" spans="1:31" ht="15" customHeight="1" x14ac:dyDescent="0.25">
      <c r="A4" s="975" t="s">
        <v>1212</v>
      </c>
      <c r="B4" s="975" t="s">
        <v>847</v>
      </c>
      <c r="C4" s="976">
        <v>490</v>
      </c>
      <c r="D4" s="980" t="s">
        <v>484</v>
      </c>
      <c r="E4" s="975" t="s">
        <v>534</v>
      </c>
      <c r="F4" s="977">
        <v>19998.87</v>
      </c>
      <c r="G4" s="977">
        <v>0</v>
      </c>
      <c r="H4" s="977">
        <v>0</v>
      </c>
      <c r="I4" s="977">
        <v>1459</v>
      </c>
      <c r="J4" s="977">
        <v>0</v>
      </c>
      <c r="K4" s="977">
        <v>0</v>
      </c>
      <c r="L4" s="977">
        <v>933.55</v>
      </c>
      <c r="M4" s="977">
        <v>0</v>
      </c>
      <c r="N4" s="977">
        <v>0</v>
      </c>
      <c r="O4" s="977">
        <v>0</v>
      </c>
      <c r="P4" s="977">
        <v>0</v>
      </c>
      <c r="Q4" s="977">
        <v>0</v>
      </c>
      <c r="R4" s="1025">
        <f t="shared" si="0"/>
        <v>2392.5500000000002</v>
      </c>
      <c r="S4" s="533">
        <f t="shared" si="1"/>
        <v>17606.32</v>
      </c>
      <c r="T4" s="549" t="s">
        <v>167</v>
      </c>
      <c r="U4" s="980"/>
      <c r="V4" s="975"/>
      <c r="W4" s="976"/>
      <c r="X4" s="975"/>
      <c r="Y4" s="976"/>
      <c r="Z4" s="975"/>
      <c r="AA4" s="975"/>
      <c r="AB4" s="976"/>
      <c r="AC4" s="975"/>
      <c r="AD4" s="976"/>
      <c r="AE4" s="975"/>
    </row>
    <row r="5" spans="1:31" ht="15" customHeight="1" x14ac:dyDescent="0.25">
      <c r="A5" s="975" t="s">
        <v>1212</v>
      </c>
      <c r="B5" s="975" t="s">
        <v>847</v>
      </c>
      <c r="C5" s="976">
        <v>35</v>
      </c>
      <c r="D5" s="980" t="s">
        <v>26</v>
      </c>
      <c r="E5" s="975" t="s">
        <v>198</v>
      </c>
      <c r="F5" s="977">
        <v>18875.330000000002</v>
      </c>
      <c r="G5" s="977">
        <v>0</v>
      </c>
      <c r="H5" s="977">
        <v>0</v>
      </c>
      <c r="I5" s="977">
        <v>0</v>
      </c>
      <c r="J5" s="977">
        <v>0</v>
      </c>
      <c r="K5" s="977">
        <v>0</v>
      </c>
      <c r="L5" s="977">
        <v>0</v>
      </c>
      <c r="M5" s="977">
        <v>0</v>
      </c>
      <c r="N5" s="977">
        <v>0</v>
      </c>
      <c r="O5" s="977">
        <v>0</v>
      </c>
      <c r="P5" s="977">
        <v>1490.28</v>
      </c>
      <c r="Q5" s="977">
        <v>0</v>
      </c>
      <c r="R5" s="1025">
        <f t="shared" si="0"/>
        <v>1490.28</v>
      </c>
      <c r="S5" s="533">
        <f t="shared" si="1"/>
        <v>17385.050000000003</v>
      </c>
      <c r="T5" s="549" t="s">
        <v>167</v>
      </c>
      <c r="U5" s="980"/>
      <c r="V5" s="975"/>
      <c r="W5" s="976"/>
      <c r="X5" s="975"/>
      <c r="Y5" s="976"/>
      <c r="Z5" s="975"/>
      <c r="AA5" s="975"/>
      <c r="AB5" s="976"/>
      <c r="AC5" s="975"/>
      <c r="AD5" s="976"/>
      <c r="AE5" s="975"/>
    </row>
    <row r="6" spans="1:31" ht="15" customHeight="1" x14ac:dyDescent="0.25">
      <c r="A6" s="975" t="s">
        <v>1212</v>
      </c>
      <c r="B6" s="975" t="s">
        <v>847</v>
      </c>
      <c r="C6" s="976">
        <v>201</v>
      </c>
      <c r="D6" s="980" t="s">
        <v>75</v>
      </c>
      <c r="E6" s="975" t="s">
        <v>865</v>
      </c>
      <c r="F6" s="977">
        <v>8477.4599999999991</v>
      </c>
      <c r="G6" s="977">
        <v>0</v>
      </c>
      <c r="H6" s="977">
        <v>0</v>
      </c>
      <c r="I6" s="977">
        <v>0</v>
      </c>
      <c r="J6" s="977">
        <v>0</v>
      </c>
      <c r="K6" s="977">
        <v>0</v>
      </c>
      <c r="L6" s="977">
        <v>2866.57</v>
      </c>
      <c r="M6" s="977">
        <v>0</v>
      </c>
      <c r="N6" s="977">
        <v>0</v>
      </c>
      <c r="O6" s="977">
        <v>0</v>
      </c>
      <c r="P6" s="977">
        <v>0</v>
      </c>
      <c r="Q6" s="977">
        <v>0</v>
      </c>
      <c r="R6" s="1025">
        <f t="shared" si="0"/>
        <v>2866.57</v>
      </c>
      <c r="S6" s="533">
        <f t="shared" si="1"/>
        <v>5610.8899999999994</v>
      </c>
      <c r="T6" s="549" t="s">
        <v>167</v>
      </c>
      <c r="U6" s="980"/>
      <c r="V6" s="975"/>
      <c r="W6" s="976"/>
      <c r="X6" s="975"/>
      <c r="Y6" s="976"/>
      <c r="Z6" s="975"/>
      <c r="AA6" s="975"/>
      <c r="AB6" s="976"/>
      <c r="AC6" s="975"/>
      <c r="AD6" s="976"/>
      <c r="AE6" s="975"/>
    </row>
    <row r="7" spans="1:31" ht="15" customHeight="1" x14ac:dyDescent="0.25">
      <c r="A7" s="975" t="s">
        <v>1212</v>
      </c>
      <c r="B7" s="975" t="s">
        <v>847</v>
      </c>
      <c r="C7" s="976">
        <v>20</v>
      </c>
      <c r="D7" s="980" t="s">
        <v>14</v>
      </c>
      <c r="E7" s="975" t="s">
        <v>186</v>
      </c>
      <c r="F7" s="977">
        <v>11755.84</v>
      </c>
      <c r="G7" s="977">
        <v>0</v>
      </c>
      <c r="H7" s="977">
        <v>0</v>
      </c>
      <c r="I7" s="977">
        <v>0</v>
      </c>
      <c r="J7" s="977">
        <v>0</v>
      </c>
      <c r="K7" s="977">
        <v>0</v>
      </c>
      <c r="L7" s="977">
        <v>0</v>
      </c>
      <c r="M7" s="977">
        <v>0</v>
      </c>
      <c r="N7" s="977">
        <v>0</v>
      </c>
      <c r="O7" s="977">
        <v>781.12</v>
      </c>
      <c r="P7" s="977">
        <v>2775.07</v>
      </c>
      <c r="Q7" s="977">
        <v>0</v>
      </c>
      <c r="R7" s="1025">
        <f t="shared" si="0"/>
        <v>3556.19</v>
      </c>
      <c r="S7" s="533">
        <f t="shared" si="1"/>
        <v>8199.65</v>
      </c>
      <c r="T7" s="549" t="s">
        <v>167</v>
      </c>
      <c r="U7" s="980"/>
      <c r="V7" s="975"/>
      <c r="W7" s="976"/>
      <c r="X7" s="975"/>
      <c r="Y7" s="976"/>
      <c r="Z7" s="975"/>
      <c r="AA7" s="975"/>
      <c r="AB7" s="976"/>
      <c r="AC7" s="975"/>
      <c r="AD7" s="976"/>
      <c r="AE7" s="975"/>
    </row>
    <row r="8" spans="1:31" ht="15" customHeight="1" x14ac:dyDescent="0.25">
      <c r="A8" s="975" t="s">
        <v>1212</v>
      </c>
      <c r="B8" s="975" t="s">
        <v>847</v>
      </c>
      <c r="C8" s="976">
        <v>146</v>
      </c>
      <c r="D8" s="980" t="s">
        <v>56</v>
      </c>
      <c r="E8" s="975" t="s">
        <v>228</v>
      </c>
      <c r="F8" s="977">
        <v>14911.86</v>
      </c>
      <c r="G8" s="977">
        <v>0</v>
      </c>
      <c r="H8" s="977">
        <v>0</v>
      </c>
      <c r="I8" s="977">
        <v>3036</v>
      </c>
      <c r="J8" s="977">
        <v>0</v>
      </c>
      <c r="K8" s="977">
        <v>0</v>
      </c>
      <c r="L8" s="977">
        <v>0</v>
      </c>
      <c r="M8" s="977">
        <v>0</v>
      </c>
      <c r="N8" s="977">
        <v>0</v>
      </c>
      <c r="O8" s="977">
        <v>0</v>
      </c>
      <c r="P8" s="977">
        <v>0</v>
      </c>
      <c r="Q8" s="977">
        <v>0</v>
      </c>
      <c r="R8" s="1025">
        <f t="shared" si="0"/>
        <v>3036</v>
      </c>
      <c r="S8" s="533">
        <f t="shared" si="1"/>
        <v>11875.86</v>
      </c>
      <c r="T8" s="549" t="s">
        <v>167</v>
      </c>
      <c r="U8" s="980"/>
      <c r="V8" s="975"/>
      <c r="W8" s="976"/>
      <c r="X8" s="975"/>
      <c r="Y8" s="976"/>
      <c r="Z8" s="975"/>
      <c r="AA8" s="975"/>
      <c r="AB8" s="976"/>
      <c r="AC8" s="975"/>
      <c r="AD8" s="976"/>
      <c r="AE8" s="975"/>
    </row>
    <row r="9" spans="1:31" ht="15" customHeight="1" x14ac:dyDescent="0.25">
      <c r="A9" s="975" t="s">
        <v>1212</v>
      </c>
      <c r="B9" s="975" t="s">
        <v>847</v>
      </c>
      <c r="C9" s="976">
        <v>50</v>
      </c>
      <c r="D9" s="980" t="s">
        <v>38</v>
      </c>
      <c r="E9" s="975" t="s">
        <v>209</v>
      </c>
      <c r="F9" s="977">
        <v>17198.32</v>
      </c>
      <c r="G9" s="977">
        <v>0</v>
      </c>
      <c r="H9" s="977">
        <v>0</v>
      </c>
      <c r="I9" s="977">
        <v>0</v>
      </c>
      <c r="J9" s="977">
        <v>0</v>
      </c>
      <c r="K9" s="977">
        <v>0</v>
      </c>
      <c r="L9" s="977">
        <v>0</v>
      </c>
      <c r="M9" s="977">
        <v>0</v>
      </c>
      <c r="N9" s="977">
        <v>0</v>
      </c>
      <c r="O9" s="977">
        <v>0</v>
      </c>
      <c r="P9" s="977">
        <v>3576.68</v>
      </c>
      <c r="Q9" s="977">
        <v>0</v>
      </c>
      <c r="R9" s="1025">
        <f t="shared" si="0"/>
        <v>3576.68</v>
      </c>
      <c r="S9" s="533">
        <f t="shared" si="1"/>
        <v>13621.64</v>
      </c>
      <c r="T9" s="549" t="s">
        <v>167</v>
      </c>
      <c r="U9" s="980"/>
      <c r="V9" s="975"/>
      <c r="W9" s="976"/>
      <c r="X9" s="975"/>
      <c r="Y9" s="976"/>
      <c r="Z9" s="975"/>
      <c r="AA9" s="975"/>
      <c r="AB9" s="976"/>
      <c r="AC9" s="975"/>
      <c r="AD9" s="976"/>
      <c r="AE9" s="975"/>
    </row>
    <row r="10" spans="1:31" ht="15" customHeight="1" x14ac:dyDescent="0.25">
      <c r="A10" s="975" t="s">
        <v>1212</v>
      </c>
      <c r="B10" s="975" t="s">
        <v>847</v>
      </c>
      <c r="C10" s="976">
        <v>349</v>
      </c>
      <c r="D10" s="980" t="s">
        <v>362</v>
      </c>
      <c r="E10" s="975" t="s">
        <v>372</v>
      </c>
      <c r="F10" s="977">
        <v>20586.88</v>
      </c>
      <c r="G10" s="977">
        <v>0</v>
      </c>
      <c r="H10" s="977">
        <v>0</v>
      </c>
      <c r="I10" s="977">
        <v>0</v>
      </c>
      <c r="J10" s="977">
        <v>0</v>
      </c>
      <c r="K10" s="977">
        <v>0</v>
      </c>
      <c r="L10" s="977">
        <v>0</v>
      </c>
      <c r="M10" s="977">
        <v>0</v>
      </c>
      <c r="N10" s="977">
        <v>0</v>
      </c>
      <c r="O10" s="977">
        <v>0</v>
      </c>
      <c r="P10" s="977">
        <v>2980.56</v>
      </c>
      <c r="Q10" s="977">
        <v>0</v>
      </c>
      <c r="R10" s="1025">
        <f t="shared" si="0"/>
        <v>2980.56</v>
      </c>
      <c r="S10" s="533">
        <f t="shared" si="1"/>
        <v>17606.32</v>
      </c>
      <c r="T10" s="549" t="s">
        <v>167</v>
      </c>
      <c r="U10" s="980"/>
      <c r="V10" s="975"/>
      <c r="W10" s="976"/>
      <c r="X10" s="975"/>
      <c r="Y10" s="976"/>
      <c r="Z10" s="975"/>
      <c r="AA10" s="975"/>
      <c r="AB10" s="976"/>
      <c r="AC10" s="975"/>
      <c r="AD10" s="976"/>
      <c r="AE10" s="975"/>
    </row>
    <row r="11" spans="1:31" ht="15" customHeight="1" x14ac:dyDescent="0.25">
      <c r="A11" s="975" t="s">
        <v>1212</v>
      </c>
      <c r="B11" s="975" t="s">
        <v>847</v>
      </c>
      <c r="C11" s="976">
        <v>461</v>
      </c>
      <c r="D11" s="980" t="s">
        <v>754</v>
      </c>
      <c r="E11" s="975" t="s">
        <v>767</v>
      </c>
      <c r="F11" s="977">
        <v>11857.05</v>
      </c>
      <c r="G11" s="977">
        <v>0</v>
      </c>
      <c r="H11" s="977">
        <v>0</v>
      </c>
      <c r="I11" s="977">
        <v>0</v>
      </c>
      <c r="J11" s="977">
        <v>0</v>
      </c>
      <c r="K11" s="977">
        <v>0</v>
      </c>
      <c r="L11" s="977">
        <v>1184.1400000000001</v>
      </c>
      <c r="M11" s="977">
        <v>0</v>
      </c>
      <c r="N11" s="977">
        <v>0</v>
      </c>
      <c r="O11" s="977">
        <v>0</v>
      </c>
      <c r="P11" s="977">
        <v>0</v>
      </c>
      <c r="Q11" s="977">
        <v>0</v>
      </c>
      <c r="R11" s="1025">
        <f t="shared" si="0"/>
        <v>1184.1400000000001</v>
      </c>
      <c r="S11" s="533">
        <f t="shared" si="1"/>
        <v>10672.91</v>
      </c>
      <c r="T11" s="549" t="s">
        <v>167</v>
      </c>
      <c r="U11" s="980"/>
      <c r="V11" s="975"/>
      <c r="W11" s="976"/>
      <c r="X11" s="975"/>
      <c r="Y11" s="976"/>
      <c r="Z11" s="975"/>
      <c r="AA11" s="975"/>
      <c r="AB11" s="976"/>
      <c r="AC11" s="975"/>
      <c r="AD11" s="976"/>
      <c r="AE11" s="975"/>
    </row>
    <row r="12" spans="1:31" ht="15" customHeight="1" x14ac:dyDescent="0.25">
      <c r="A12" s="975" t="s">
        <v>1212</v>
      </c>
      <c r="B12" s="975" t="s">
        <v>847</v>
      </c>
      <c r="C12" s="976">
        <v>434</v>
      </c>
      <c r="D12" s="980" t="s">
        <v>696</v>
      </c>
      <c r="E12" s="975" t="s">
        <v>706</v>
      </c>
      <c r="F12" s="977">
        <v>6255.01</v>
      </c>
      <c r="G12" s="977">
        <v>0</v>
      </c>
      <c r="H12" s="977">
        <v>0</v>
      </c>
      <c r="I12" s="977">
        <v>0</v>
      </c>
      <c r="J12" s="977">
        <v>0</v>
      </c>
      <c r="K12" s="977">
        <v>0</v>
      </c>
      <c r="L12" s="977">
        <v>0</v>
      </c>
      <c r="M12" s="977">
        <v>0</v>
      </c>
      <c r="N12" s="977">
        <v>0</v>
      </c>
      <c r="O12" s="977">
        <v>0</v>
      </c>
      <c r="P12" s="977">
        <v>813.44</v>
      </c>
      <c r="Q12" s="977">
        <v>0</v>
      </c>
      <c r="R12" s="1025">
        <f t="shared" si="0"/>
        <v>813.44</v>
      </c>
      <c r="S12" s="533">
        <f t="shared" si="1"/>
        <v>5441.57</v>
      </c>
      <c r="T12" s="549" t="s">
        <v>167</v>
      </c>
      <c r="U12" s="980"/>
      <c r="V12" s="975"/>
      <c r="W12" s="976"/>
      <c r="X12" s="975"/>
      <c r="Y12" s="976"/>
      <c r="Z12" s="975"/>
      <c r="AA12" s="975"/>
      <c r="AB12" s="976"/>
      <c r="AC12" s="975"/>
      <c r="AD12" s="976"/>
      <c r="AE12" s="975"/>
    </row>
    <row r="13" spans="1:31" ht="15" customHeight="1" x14ac:dyDescent="0.25">
      <c r="A13" s="975" t="s">
        <v>1212</v>
      </c>
      <c r="B13" s="975" t="s">
        <v>847</v>
      </c>
      <c r="C13" s="976">
        <v>39</v>
      </c>
      <c r="D13" s="980" t="s">
        <v>29</v>
      </c>
      <c r="E13" s="975" t="s">
        <v>201</v>
      </c>
      <c r="F13" s="977">
        <v>9624.4599999999991</v>
      </c>
      <c r="G13" s="977">
        <v>0</v>
      </c>
      <c r="H13" s="977">
        <v>0</v>
      </c>
      <c r="I13" s="977">
        <v>0</v>
      </c>
      <c r="J13" s="977">
        <v>0</v>
      </c>
      <c r="K13" s="977">
        <v>0</v>
      </c>
      <c r="L13" s="977">
        <v>0</v>
      </c>
      <c r="M13" s="977">
        <v>0</v>
      </c>
      <c r="N13" s="977">
        <v>0</v>
      </c>
      <c r="O13" s="977">
        <v>0</v>
      </c>
      <c r="P13" s="977">
        <v>0</v>
      </c>
      <c r="Q13" s="977">
        <v>0</v>
      </c>
      <c r="R13" s="1025">
        <f t="shared" si="0"/>
        <v>0</v>
      </c>
      <c r="S13" s="533">
        <f t="shared" si="1"/>
        <v>9624.4599999999991</v>
      </c>
      <c r="T13" s="549" t="s">
        <v>167</v>
      </c>
      <c r="U13" s="980"/>
      <c r="V13" s="975"/>
      <c r="W13" s="976"/>
      <c r="X13" s="975"/>
      <c r="Y13" s="976"/>
      <c r="Z13" s="975"/>
      <c r="AA13" s="975"/>
      <c r="AB13" s="976"/>
      <c r="AC13" s="975"/>
      <c r="AD13" s="976"/>
      <c r="AE13" s="975"/>
    </row>
    <row r="14" spans="1:31" ht="15" customHeight="1" x14ac:dyDescent="0.25">
      <c r="A14" s="975" t="s">
        <v>1212</v>
      </c>
      <c r="B14" s="975" t="s">
        <v>847</v>
      </c>
      <c r="C14" s="976">
        <v>248</v>
      </c>
      <c r="D14" s="980" t="s">
        <v>137</v>
      </c>
      <c r="E14" s="975" t="s">
        <v>258</v>
      </c>
      <c r="F14" s="977">
        <v>23629.7</v>
      </c>
      <c r="G14" s="977">
        <v>0</v>
      </c>
      <c r="H14" s="977">
        <v>0</v>
      </c>
      <c r="I14" s="977">
        <v>0</v>
      </c>
      <c r="J14" s="977">
        <v>0</v>
      </c>
      <c r="K14" s="977">
        <v>0</v>
      </c>
      <c r="L14" s="977">
        <v>0</v>
      </c>
      <c r="M14" s="977">
        <v>0</v>
      </c>
      <c r="N14" s="977">
        <v>0</v>
      </c>
      <c r="O14" s="977">
        <v>0</v>
      </c>
      <c r="P14" s="977">
        <v>1399.11</v>
      </c>
      <c r="Q14" s="977">
        <v>0</v>
      </c>
      <c r="R14" s="1025">
        <f t="shared" si="0"/>
        <v>1399.11</v>
      </c>
      <c r="S14" s="533">
        <f t="shared" si="1"/>
        <v>22230.59</v>
      </c>
      <c r="T14" s="549" t="s">
        <v>167</v>
      </c>
      <c r="U14" s="980"/>
      <c r="V14" s="975"/>
      <c r="W14" s="976"/>
      <c r="X14" s="975"/>
      <c r="Y14" s="976"/>
      <c r="Z14" s="975"/>
      <c r="AA14" s="975"/>
      <c r="AB14" s="976"/>
      <c r="AC14" s="975"/>
      <c r="AD14" s="976"/>
      <c r="AE14" s="975"/>
    </row>
    <row r="15" spans="1:31" ht="15" customHeight="1" x14ac:dyDescent="0.25">
      <c r="A15" s="975" t="s">
        <v>1212</v>
      </c>
      <c r="B15" s="975" t="s">
        <v>847</v>
      </c>
      <c r="C15" s="976">
        <v>419</v>
      </c>
      <c r="D15" s="980" t="s">
        <v>637</v>
      </c>
      <c r="E15" s="975" t="s">
        <v>652</v>
      </c>
      <c r="F15" s="977">
        <v>19442.080000000002</v>
      </c>
      <c r="G15" s="977">
        <v>0</v>
      </c>
      <c r="H15" s="977">
        <v>0</v>
      </c>
      <c r="I15" s="977">
        <v>0</v>
      </c>
      <c r="J15" s="977">
        <v>0</v>
      </c>
      <c r="K15" s="977">
        <v>0</v>
      </c>
      <c r="L15" s="977">
        <v>857.63</v>
      </c>
      <c r="M15" s="977">
        <v>0</v>
      </c>
      <c r="N15" s="977">
        <v>0</v>
      </c>
      <c r="O15" s="977">
        <v>0</v>
      </c>
      <c r="P15" s="977">
        <v>0</v>
      </c>
      <c r="Q15" s="977">
        <v>0</v>
      </c>
      <c r="R15" s="1025">
        <f t="shared" si="0"/>
        <v>857.63</v>
      </c>
      <c r="S15" s="533">
        <f t="shared" si="1"/>
        <v>18584.45</v>
      </c>
      <c r="T15" s="549" t="s">
        <v>167</v>
      </c>
      <c r="U15" s="980"/>
      <c r="V15" s="975"/>
      <c r="W15" s="976"/>
      <c r="X15" s="975"/>
      <c r="Y15" s="976"/>
      <c r="Z15" s="975"/>
      <c r="AA15" s="975"/>
      <c r="AB15" s="976"/>
      <c r="AC15" s="975"/>
      <c r="AD15" s="976"/>
      <c r="AE15" s="975"/>
    </row>
    <row r="16" spans="1:31" ht="15" customHeight="1" x14ac:dyDescent="0.25">
      <c r="A16" s="975" t="s">
        <v>1212</v>
      </c>
      <c r="B16" s="975" t="s">
        <v>847</v>
      </c>
      <c r="C16" s="976">
        <v>12</v>
      </c>
      <c r="D16" s="980" t="s">
        <v>9</v>
      </c>
      <c r="E16" s="975" t="s">
        <v>180</v>
      </c>
      <c r="F16" s="977">
        <v>13304.62</v>
      </c>
      <c r="G16" s="977">
        <v>0</v>
      </c>
      <c r="H16" s="977">
        <v>0</v>
      </c>
      <c r="I16" s="977">
        <v>0</v>
      </c>
      <c r="J16" s="977">
        <v>0</v>
      </c>
      <c r="K16" s="977">
        <v>0</v>
      </c>
      <c r="L16" s="977">
        <v>0</v>
      </c>
      <c r="M16" s="977">
        <v>0</v>
      </c>
      <c r="N16" s="977">
        <v>0</v>
      </c>
      <c r="O16" s="977">
        <v>0</v>
      </c>
      <c r="P16" s="977">
        <v>1924.13</v>
      </c>
      <c r="Q16" s="977">
        <v>0</v>
      </c>
      <c r="R16" s="1025">
        <f t="shared" si="0"/>
        <v>1924.13</v>
      </c>
      <c r="S16" s="533">
        <f t="shared" si="1"/>
        <v>11380.490000000002</v>
      </c>
      <c r="T16" s="549" t="s">
        <v>167</v>
      </c>
      <c r="U16" s="980"/>
      <c r="V16" s="975"/>
      <c r="W16" s="976"/>
      <c r="X16" s="975"/>
      <c r="Y16" s="976"/>
      <c r="Z16" s="975"/>
      <c r="AA16" s="975"/>
      <c r="AB16" s="976"/>
      <c r="AC16" s="975"/>
      <c r="AD16" s="976"/>
      <c r="AE16" s="975"/>
    </row>
    <row r="17" spans="1:31" ht="15" customHeight="1" x14ac:dyDescent="0.25">
      <c r="A17" s="975" t="s">
        <v>1212</v>
      </c>
      <c r="B17" s="975" t="s">
        <v>847</v>
      </c>
      <c r="C17" s="976">
        <v>318</v>
      </c>
      <c r="D17" s="980" t="s">
        <v>300</v>
      </c>
      <c r="E17" s="975" t="s">
        <v>305</v>
      </c>
      <c r="F17" s="977">
        <v>24864.31</v>
      </c>
      <c r="G17" s="977">
        <v>0</v>
      </c>
      <c r="H17" s="977">
        <v>0</v>
      </c>
      <c r="I17" s="977">
        <v>0</v>
      </c>
      <c r="J17" s="977">
        <v>0</v>
      </c>
      <c r="K17" s="977">
        <v>0</v>
      </c>
      <c r="L17" s="977">
        <v>2633.72</v>
      </c>
      <c r="M17" s="977">
        <v>0</v>
      </c>
      <c r="N17" s="977">
        <v>0</v>
      </c>
      <c r="O17" s="977">
        <v>0</v>
      </c>
      <c r="P17" s="977">
        <v>0</v>
      </c>
      <c r="Q17" s="977">
        <v>0</v>
      </c>
      <c r="R17" s="1025">
        <f t="shared" si="0"/>
        <v>2633.72</v>
      </c>
      <c r="S17" s="533">
        <f t="shared" si="1"/>
        <v>22230.59</v>
      </c>
      <c r="T17" s="549" t="s">
        <v>167</v>
      </c>
      <c r="U17" s="980"/>
      <c r="V17" s="975"/>
      <c r="W17" s="976"/>
      <c r="X17" s="975"/>
      <c r="Y17" s="976"/>
      <c r="Z17" s="975"/>
      <c r="AA17" s="975"/>
      <c r="AB17" s="976"/>
      <c r="AC17" s="975"/>
      <c r="AD17" s="976"/>
      <c r="AE17" s="975"/>
    </row>
    <row r="18" spans="1:31" ht="15" customHeight="1" x14ac:dyDescent="0.25">
      <c r="A18" s="975" t="s">
        <v>1212</v>
      </c>
      <c r="B18" s="975" t="s">
        <v>847</v>
      </c>
      <c r="C18" s="976">
        <v>346</v>
      </c>
      <c r="D18" s="980" t="s">
        <v>368</v>
      </c>
      <c r="E18" s="975" t="s">
        <v>369</v>
      </c>
      <c r="F18" s="977">
        <v>17606.32</v>
      </c>
      <c r="G18" s="977">
        <v>0</v>
      </c>
      <c r="H18" s="977">
        <v>0</v>
      </c>
      <c r="I18" s="977">
        <v>0</v>
      </c>
      <c r="J18" s="977">
        <v>0</v>
      </c>
      <c r="K18" s="977">
        <v>0</v>
      </c>
      <c r="L18" s="977">
        <v>0</v>
      </c>
      <c r="M18" s="977">
        <v>0</v>
      </c>
      <c r="N18" s="977">
        <v>0</v>
      </c>
      <c r="O18" s="977">
        <v>0</v>
      </c>
      <c r="P18" s="977">
        <v>0</v>
      </c>
      <c r="Q18" s="977">
        <v>0</v>
      </c>
      <c r="R18" s="1025">
        <f t="shared" si="0"/>
        <v>0</v>
      </c>
      <c r="S18" s="533">
        <f t="shared" si="1"/>
        <v>17606.32</v>
      </c>
      <c r="T18" s="549" t="s">
        <v>167</v>
      </c>
      <c r="U18" s="980"/>
      <c r="V18" s="975"/>
      <c r="W18" s="976"/>
      <c r="X18" s="975"/>
      <c r="Y18" s="976"/>
      <c r="Z18" s="975"/>
      <c r="AA18" s="975"/>
      <c r="AB18" s="976"/>
      <c r="AC18" s="975"/>
      <c r="AD18" s="976"/>
      <c r="AE18" s="975"/>
    </row>
    <row r="19" spans="1:31" ht="15" customHeight="1" x14ac:dyDescent="0.25">
      <c r="A19" s="975" t="s">
        <v>1212</v>
      </c>
      <c r="B19" s="975" t="s">
        <v>847</v>
      </c>
      <c r="C19" s="976">
        <v>452</v>
      </c>
      <c r="D19" s="980" t="s">
        <v>719</v>
      </c>
      <c r="E19" s="975" t="s">
        <v>740</v>
      </c>
      <c r="F19" s="977">
        <v>10672.91</v>
      </c>
      <c r="G19" s="977">
        <v>0</v>
      </c>
      <c r="H19" s="977">
        <v>0</v>
      </c>
      <c r="I19" s="977">
        <v>0</v>
      </c>
      <c r="J19" s="977">
        <v>0</v>
      </c>
      <c r="K19" s="977">
        <v>0</v>
      </c>
      <c r="L19" s="977">
        <v>0</v>
      </c>
      <c r="M19" s="977">
        <v>0</v>
      </c>
      <c r="N19" s="977">
        <v>0</v>
      </c>
      <c r="O19" s="977">
        <v>0</v>
      </c>
      <c r="P19" s="977">
        <v>0</v>
      </c>
      <c r="Q19" s="977">
        <v>0</v>
      </c>
      <c r="R19" s="1025">
        <f t="shared" si="0"/>
        <v>0</v>
      </c>
      <c r="S19" s="533">
        <f t="shared" si="1"/>
        <v>10672.91</v>
      </c>
      <c r="T19" s="549" t="s">
        <v>167</v>
      </c>
      <c r="U19" s="980"/>
      <c r="V19" s="975"/>
      <c r="W19" s="976"/>
      <c r="X19" s="975"/>
      <c r="Y19" s="976"/>
      <c r="Z19" s="975"/>
      <c r="AA19" s="975"/>
      <c r="AB19" s="976"/>
      <c r="AC19" s="975"/>
      <c r="AD19" s="976"/>
      <c r="AE19" s="975"/>
    </row>
    <row r="20" spans="1:31" s="192" customFormat="1" ht="15" customHeight="1" x14ac:dyDescent="0.25">
      <c r="A20" s="189" t="s">
        <v>1212</v>
      </c>
      <c r="B20" s="189" t="s">
        <v>847</v>
      </c>
      <c r="C20" s="190">
        <v>47</v>
      </c>
      <c r="D20" s="193" t="s">
        <v>35</v>
      </c>
      <c r="E20" s="189" t="s">
        <v>207</v>
      </c>
      <c r="F20" s="191">
        <v>11992.97</v>
      </c>
      <c r="G20" s="191">
        <v>0</v>
      </c>
      <c r="H20" s="191">
        <v>0</v>
      </c>
      <c r="I20" s="191">
        <v>0</v>
      </c>
      <c r="J20" s="191">
        <v>0</v>
      </c>
      <c r="K20" s="191">
        <v>0</v>
      </c>
      <c r="L20" s="191">
        <v>0</v>
      </c>
      <c r="M20" s="191">
        <v>0</v>
      </c>
      <c r="N20" s="191">
        <v>0</v>
      </c>
      <c r="O20" s="191">
        <v>0</v>
      </c>
      <c r="P20" s="191">
        <v>3576.68</v>
      </c>
      <c r="Q20" s="191">
        <v>0</v>
      </c>
      <c r="R20" s="707">
        <f t="shared" si="0"/>
        <v>3576.68</v>
      </c>
      <c r="S20" s="707">
        <f t="shared" si="1"/>
        <v>8416.2899999999991</v>
      </c>
      <c r="T20" s="569" t="s">
        <v>167</v>
      </c>
      <c r="U20" s="980"/>
      <c r="V20" s="189"/>
      <c r="W20" s="190"/>
      <c r="X20" s="189"/>
      <c r="Y20" s="190"/>
      <c r="Z20" s="189"/>
      <c r="AA20" s="189"/>
      <c r="AB20" s="190"/>
      <c r="AC20" s="189"/>
      <c r="AD20" s="190"/>
      <c r="AE20" s="189"/>
    </row>
    <row r="21" spans="1:31" ht="15" customHeight="1" x14ac:dyDescent="0.25">
      <c r="A21" s="975" t="s">
        <v>1212</v>
      </c>
      <c r="B21" s="975" t="s">
        <v>847</v>
      </c>
      <c r="C21" s="976">
        <v>447</v>
      </c>
      <c r="D21" s="980" t="s">
        <v>715</v>
      </c>
      <c r="E21" s="975" t="s">
        <v>736</v>
      </c>
      <c r="F21" s="977">
        <v>10672.91</v>
      </c>
      <c r="G21" s="977">
        <v>0</v>
      </c>
      <c r="H21" s="977">
        <v>0</v>
      </c>
      <c r="I21" s="977">
        <v>0</v>
      </c>
      <c r="J21" s="977">
        <v>0</v>
      </c>
      <c r="K21" s="977">
        <v>0</v>
      </c>
      <c r="L21" s="977">
        <v>0</v>
      </c>
      <c r="M21" s="977">
        <v>0</v>
      </c>
      <c r="N21" s="977">
        <v>0</v>
      </c>
      <c r="O21" s="977">
        <v>0</v>
      </c>
      <c r="P21" s="977">
        <v>0</v>
      </c>
      <c r="Q21" s="977">
        <v>0</v>
      </c>
      <c r="R21" s="1025">
        <f t="shared" si="0"/>
        <v>0</v>
      </c>
      <c r="S21" s="533">
        <f t="shared" si="1"/>
        <v>10672.91</v>
      </c>
      <c r="T21" s="549" t="s">
        <v>167</v>
      </c>
      <c r="U21" s="980"/>
      <c r="V21" s="975"/>
      <c r="W21" s="976"/>
      <c r="X21" s="975"/>
      <c r="Y21" s="976"/>
      <c r="Z21" s="975"/>
      <c r="AA21" s="975"/>
      <c r="AB21" s="976"/>
      <c r="AC21" s="975"/>
      <c r="AD21" s="976"/>
      <c r="AE21" s="975"/>
    </row>
    <row r="22" spans="1:31" ht="15" customHeight="1" x14ac:dyDescent="0.25">
      <c r="A22" s="975" t="s">
        <v>1212</v>
      </c>
      <c r="B22" s="975" t="s">
        <v>847</v>
      </c>
      <c r="C22" s="976">
        <v>498</v>
      </c>
      <c r="D22" s="980" t="s">
        <v>483</v>
      </c>
      <c r="E22" s="975" t="s">
        <v>533</v>
      </c>
      <c r="F22" s="977">
        <v>15632.55</v>
      </c>
      <c r="G22" s="977">
        <v>0</v>
      </c>
      <c r="H22" s="977">
        <v>0</v>
      </c>
      <c r="I22" s="977">
        <v>1464</v>
      </c>
      <c r="J22" s="977">
        <v>0</v>
      </c>
      <c r="K22" s="977">
        <v>0</v>
      </c>
      <c r="L22" s="977">
        <v>389.68</v>
      </c>
      <c r="M22" s="977">
        <v>0</v>
      </c>
      <c r="N22" s="977">
        <v>0</v>
      </c>
      <c r="O22" s="977">
        <v>0</v>
      </c>
      <c r="P22" s="977">
        <v>0</v>
      </c>
      <c r="Q22" s="977">
        <v>0</v>
      </c>
      <c r="R22" s="1025">
        <f t="shared" si="0"/>
        <v>1853.68</v>
      </c>
      <c r="S22" s="533">
        <f t="shared" si="1"/>
        <v>13778.869999999999</v>
      </c>
      <c r="T22" s="549" t="s">
        <v>167</v>
      </c>
      <c r="U22" s="980"/>
      <c r="V22" s="975"/>
      <c r="W22" s="976"/>
      <c r="X22" s="975"/>
      <c r="Y22" s="976"/>
      <c r="Z22" s="975"/>
      <c r="AA22" s="975"/>
      <c r="AB22" s="976"/>
      <c r="AC22" s="975"/>
      <c r="AD22" s="976"/>
      <c r="AE22" s="975"/>
    </row>
    <row r="23" spans="1:31" ht="15" customHeight="1" x14ac:dyDescent="0.25">
      <c r="A23" s="975" t="s">
        <v>1212</v>
      </c>
      <c r="B23" s="975" t="s">
        <v>847</v>
      </c>
      <c r="C23" s="976">
        <v>200</v>
      </c>
      <c r="D23" s="980" t="s">
        <v>74</v>
      </c>
      <c r="E23" s="975" t="s">
        <v>245</v>
      </c>
      <c r="F23" s="977">
        <v>17010.509999999998</v>
      </c>
      <c r="G23" s="977">
        <v>0</v>
      </c>
      <c r="H23" s="977">
        <v>0</v>
      </c>
      <c r="I23" s="977">
        <v>0</v>
      </c>
      <c r="J23" s="977">
        <v>0</v>
      </c>
      <c r="K23" s="977">
        <v>0</v>
      </c>
      <c r="L23" s="977">
        <v>2693.63</v>
      </c>
      <c r="M23" s="977">
        <v>0</v>
      </c>
      <c r="N23" s="977">
        <v>0</v>
      </c>
      <c r="O23" s="977">
        <v>0</v>
      </c>
      <c r="P23" s="977">
        <v>0</v>
      </c>
      <c r="Q23" s="977">
        <v>0</v>
      </c>
      <c r="R23" s="1025">
        <f t="shared" si="0"/>
        <v>2693.63</v>
      </c>
      <c r="S23" s="533">
        <f t="shared" si="1"/>
        <v>14316.879999999997</v>
      </c>
      <c r="T23" s="549" t="s">
        <v>167</v>
      </c>
      <c r="U23" s="980"/>
      <c r="V23" s="975"/>
      <c r="W23" s="976"/>
      <c r="X23" s="975"/>
      <c r="Y23" s="976"/>
      <c r="Z23" s="975"/>
      <c r="AA23" s="975"/>
      <c r="AB23" s="976"/>
      <c r="AC23" s="975"/>
      <c r="AD23" s="976"/>
      <c r="AE23" s="975"/>
    </row>
    <row r="24" spans="1:31" ht="15" customHeight="1" x14ac:dyDescent="0.25">
      <c r="A24" s="975" t="s">
        <v>1212</v>
      </c>
      <c r="B24" s="975" t="s">
        <v>847</v>
      </c>
      <c r="C24" s="976">
        <v>84</v>
      </c>
      <c r="D24" s="980" t="s">
        <v>45</v>
      </c>
      <c r="E24" s="975" t="s">
        <v>217</v>
      </c>
      <c r="F24" s="977">
        <v>8060.37</v>
      </c>
      <c r="G24" s="977">
        <v>0</v>
      </c>
      <c r="H24" s="977">
        <v>0</v>
      </c>
      <c r="I24" s="977">
        <v>0</v>
      </c>
      <c r="J24" s="977">
        <v>0</v>
      </c>
      <c r="K24" s="977">
        <v>0</v>
      </c>
      <c r="L24" s="977">
        <v>0</v>
      </c>
      <c r="M24" s="977">
        <v>0</v>
      </c>
      <c r="N24" s="977">
        <v>0</v>
      </c>
      <c r="O24" s="977">
        <v>0</v>
      </c>
      <c r="P24" s="977">
        <v>1510.18</v>
      </c>
      <c r="Q24" s="977">
        <v>0</v>
      </c>
      <c r="R24" s="1025">
        <f t="shared" si="0"/>
        <v>1510.18</v>
      </c>
      <c r="S24" s="533">
        <f t="shared" si="1"/>
        <v>6550.19</v>
      </c>
      <c r="T24" s="549" t="s">
        <v>167</v>
      </c>
      <c r="U24" s="980"/>
      <c r="V24" s="975"/>
      <c r="W24" s="976"/>
      <c r="X24" s="975"/>
      <c r="Y24" s="976"/>
      <c r="Z24" s="975"/>
      <c r="AA24" s="975"/>
      <c r="AB24" s="976"/>
      <c r="AC24" s="975"/>
      <c r="AD24" s="976"/>
      <c r="AE24" s="975"/>
    </row>
    <row r="25" spans="1:31" ht="15" customHeight="1" x14ac:dyDescent="0.25">
      <c r="A25" s="975" t="s">
        <v>1212</v>
      </c>
      <c r="B25" s="975" t="s">
        <v>847</v>
      </c>
      <c r="C25" s="976">
        <v>88</v>
      </c>
      <c r="D25" s="980" t="s">
        <v>48</v>
      </c>
      <c r="E25" s="975" t="s">
        <v>220</v>
      </c>
      <c r="F25" s="977">
        <v>15912.6</v>
      </c>
      <c r="G25" s="977">
        <v>0</v>
      </c>
      <c r="H25" s="977">
        <v>0</v>
      </c>
      <c r="I25" s="977">
        <v>0</v>
      </c>
      <c r="J25" s="977">
        <v>0</v>
      </c>
      <c r="K25" s="977">
        <v>0</v>
      </c>
      <c r="L25" s="977">
        <v>0</v>
      </c>
      <c r="M25" s="977">
        <v>0</v>
      </c>
      <c r="N25" s="977">
        <v>0</v>
      </c>
      <c r="O25" s="977">
        <v>0</v>
      </c>
      <c r="P25" s="977">
        <v>2961.61</v>
      </c>
      <c r="Q25" s="977">
        <v>0</v>
      </c>
      <c r="R25" s="1025">
        <f t="shared" si="0"/>
        <v>2961.61</v>
      </c>
      <c r="S25" s="533">
        <f t="shared" si="1"/>
        <v>12950.99</v>
      </c>
      <c r="T25" s="549" t="s">
        <v>167</v>
      </c>
      <c r="U25" s="980"/>
      <c r="V25" s="975"/>
      <c r="W25" s="976"/>
      <c r="X25" s="975"/>
      <c r="Y25" s="976"/>
      <c r="Z25" s="975"/>
      <c r="AA25" s="975"/>
      <c r="AB25" s="976"/>
      <c r="AC25" s="975"/>
      <c r="AD25" s="976"/>
      <c r="AE25" s="975"/>
    </row>
    <row r="26" spans="1:31" ht="15" customHeight="1" x14ac:dyDescent="0.25">
      <c r="A26" s="975" t="s">
        <v>1212</v>
      </c>
      <c r="B26" s="975" t="s">
        <v>847</v>
      </c>
      <c r="C26" s="976">
        <v>448</v>
      </c>
      <c r="D26" s="980" t="s">
        <v>716</v>
      </c>
      <c r="E26" s="975" t="s">
        <v>737</v>
      </c>
      <c r="F26" s="977">
        <v>18800.5</v>
      </c>
      <c r="G26" s="977">
        <v>0</v>
      </c>
      <c r="H26" s="977">
        <v>0</v>
      </c>
      <c r="I26" s="977">
        <v>0</v>
      </c>
      <c r="J26" s="977">
        <v>0</v>
      </c>
      <c r="K26" s="977">
        <v>0</v>
      </c>
      <c r="L26" s="977">
        <v>0</v>
      </c>
      <c r="M26" s="977">
        <v>0</v>
      </c>
      <c r="N26" s="977">
        <v>0</v>
      </c>
      <c r="O26" s="977">
        <v>0</v>
      </c>
      <c r="P26" s="977">
        <v>1847</v>
      </c>
      <c r="Q26" s="977">
        <v>0</v>
      </c>
      <c r="R26" s="1025">
        <f t="shared" si="0"/>
        <v>1847</v>
      </c>
      <c r="S26" s="533">
        <f t="shared" si="1"/>
        <v>16953.5</v>
      </c>
      <c r="T26" s="549" t="s">
        <v>167</v>
      </c>
      <c r="U26" s="980"/>
      <c r="V26" s="975"/>
      <c r="W26" s="976"/>
      <c r="X26" s="975"/>
      <c r="Y26" s="976"/>
      <c r="Z26" s="975"/>
      <c r="AA26" s="975"/>
      <c r="AB26" s="976"/>
      <c r="AC26" s="975"/>
      <c r="AD26" s="976"/>
      <c r="AE26" s="975"/>
    </row>
    <row r="27" spans="1:31" ht="15" customHeight="1" x14ac:dyDescent="0.25">
      <c r="A27" s="975" t="s">
        <v>1212</v>
      </c>
      <c r="B27" s="975" t="s">
        <v>847</v>
      </c>
      <c r="C27" s="976">
        <v>476</v>
      </c>
      <c r="D27" s="980" t="s">
        <v>790</v>
      </c>
      <c r="E27" s="975" t="s">
        <v>795</v>
      </c>
      <c r="F27" s="977">
        <v>11680.45</v>
      </c>
      <c r="G27" s="977">
        <v>0</v>
      </c>
      <c r="H27" s="977">
        <v>0</v>
      </c>
      <c r="I27" s="977">
        <v>0</v>
      </c>
      <c r="J27" s="977">
        <v>0</v>
      </c>
      <c r="K27" s="977">
        <v>0</v>
      </c>
      <c r="L27" s="977">
        <v>1007.54</v>
      </c>
      <c r="M27" s="977">
        <v>0</v>
      </c>
      <c r="N27" s="977">
        <v>0</v>
      </c>
      <c r="O27" s="977">
        <v>0</v>
      </c>
      <c r="P27" s="977">
        <v>0</v>
      </c>
      <c r="Q27" s="977">
        <v>0</v>
      </c>
      <c r="R27" s="1025">
        <f t="shared" si="0"/>
        <v>1007.54</v>
      </c>
      <c r="S27" s="533">
        <f t="shared" si="1"/>
        <v>10672.91</v>
      </c>
      <c r="T27" s="549" t="s">
        <v>167</v>
      </c>
      <c r="U27" s="980"/>
      <c r="V27" s="975"/>
      <c r="W27" s="976"/>
      <c r="X27" s="975"/>
      <c r="Y27" s="976"/>
      <c r="Z27" s="975"/>
      <c r="AA27" s="975"/>
      <c r="AB27" s="976"/>
      <c r="AC27" s="975"/>
      <c r="AD27" s="976"/>
      <c r="AE27" s="975"/>
    </row>
    <row r="28" spans="1:31" ht="15" customHeight="1" x14ac:dyDescent="0.25">
      <c r="A28" s="975" t="s">
        <v>1212</v>
      </c>
      <c r="B28" s="975" t="s">
        <v>847</v>
      </c>
      <c r="C28" s="976">
        <v>505</v>
      </c>
      <c r="D28" s="980" t="s">
        <v>1109</v>
      </c>
      <c r="E28" s="975" t="s">
        <v>1118</v>
      </c>
      <c r="F28" s="977">
        <v>15296.87</v>
      </c>
      <c r="G28" s="977">
        <v>0</v>
      </c>
      <c r="H28" s="977">
        <v>0</v>
      </c>
      <c r="I28" s="977">
        <v>1518</v>
      </c>
      <c r="J28" s="977">
        <v>0</v>
      </c>
      <c r="K28" s="977">
        <v>0</v>
      </c>
      <c r="L28" s="977">
        <v>0</v>
      </c>
      <c r="M28" s="977">
        <v>0</v>
      </c>
      <c r="N28" s="977">
        <v>0</v>
      </c>
      <c r="O28" s="977">
        <v>0</v>
      </c>
      <c r="P28" s="977">
        <v>0</v>
      </c>
      <c r="Q28" s="977">
        <v>0</v>
      </c>
      <c r="R28" s="1025">
        <f t="shared" si="0"/>
        <v>1518</v>
      </c>
      <c r="S28" s="533">
        <f t="shared" si="1"/>
        <v>13778.87</v>
      </c>
      <c r="T28" s="549" t="s">
        <v>167</v>
      </c>
      <c r="U28" s="980"/>
      <c r="V28" s="975"/>
      <c r="W28" s="976"/>
      <c r="X28" s="975"/>
      <c r="Y28" s="976"/>
      <c r="Z28" s="975"/>
      <c r="AA28" s="975"/>
      <c r="AB28" s="976"/>
      <c r="AC28" s="975"/>
      <c r="AD28" s="976"/>
      <c r="AE28" s="975"/>
    </row>
    <row r="29" spans="1:31" ht="15" customHeight="1" x14ac:dyDescent="0.25">
      <c r="A29" s="975" t="s">
        <v>1212</v>
      </c>
      <c r="B29" s="975" t="s">
        <v>847</v>
      </c>
      <c r="C29" s="976">
        <v>23</v>
      </c>
      <c r="D29" s="980" t="s">
        <v>17</v>
      </c>
      <c r="E29" s="975" t="s">
        <v>188</v>
      </c>
      <c r="F29" s="977">
        <v>14665.03</v>
      </c>
      <c r="G29" s="977">
        <v>0</v>
      </c>
      <c r="H29" s="977">
        <v>0</v>
      </c>
      <c r="I29" s="977">
        <v>0</v>
      </c>
      <c r="J29" s="977">
        <v>0</v>
      </c>
      <c r="K29" s="977">
        <v>0</v>
      </c>
      <c r="L29" s="977">
        <v>0</v>
      </c>
      <c r="M29" s="977">
        <v>0</v>
      </c>
      <c r="N29" s="977">
        <v>0</v>
      </c>
      <c r="O29" s="977">
        <v>0</v>
      </c>
      <c r="P29" s="977">
        <v>1080.99</v>
      </c>
      <c r="Q29" s="977">
        <v>0</v>
      </c>
      <c r="R29" s="1025">
        <f t="shared" si="0"/>
        <v>1080.99</v>
      </c>
      <c r="S29" s="533">
        <f t="shared" si="1"/>
        <v>13584.04</v>
      </c>
      <c r="T29" s="549" t="s">
        <v>167</v>
      </c>
      <c r="U29" s="980"/>
      <c r="V29" s="975"/>
      <c r="W29" s="976"/>
      <c r="X29" s="975"/>
      <c r="Y29" s="976"/>
      <c r="Z29" s="975"/>
      <c r="AA29" s="975"/>
      <c r="AB29" s="976"/>
      <c r="AC29" s="975"/>
      <c r="AD29" s="976"/>
      <c r="AE29" s="975"/>
    </row>
    <row r="30" spans="1:31" ht="15" customHeight="1" x14ac:dyDescent="0.25">
      <c r="A30" s="975" t="s">
        <v>1212</v>
      </c>
      <c r="B30" s="975" t="s">
        <v>847</v>
      </c>
      <c r="C30" s="976">
        <v>40</v>
      </c>
      <c r="D30" s="980" t="s">
        <v>30</v>
      </c>
      <c r="E30" s="975" t="s">
        <v>202</v>
      </c>
      <c r="F30" s="977">
        <v>11443.9</v>
      </c>
      <c r="G30" s="977">
        <v>0</v>
      </c>
      <c r="H30" s="977">
        <v>0</v>
      </c>
      <c r="I30" s="977">
        <v>0</v>
      </c>
      <c r="J30" s="977">
        <v>0</v>
      </c>
      <c r="K30" s="977">
        <v>0</v>
      </c>
      <c r="L30" s="977">
        <v>0</v>
      </c>
      <c r="M30" s="977">
        <v>0</v>
      </c>
      <c r="N30" s="977">
        <v>0</v>
      </c>
      <c r="O30" s="977">
        <v>0</v>
      </c>
      <c r="P30" s="977">
        <v>0</v>
      </c>
      <c r="Q30" s="977">
        <v>0</v>
      </c>
      <c r="R30" s="1025">
        <f t="shared" si="0"/>
        <v>0</v>
      </c>
      <c r="S30" s="533">
        <f t="shared" si="1"/>
        <v>11443.9</v>
      </c>
      <c r="T30" s="549" t="s">
        <v>167</v>
      </c>
      <c r="U30" s="980"/>
      <c r="V30" s="975"/>
      <c r="W30" s="976"/>
      <c r="X30" s="975"/>
      <c r="Y30" s="976"/>
      <c r="Z30" s="975"/>
      <c r="AA30" s="975"/>
      <c r="AB30" s="976"/>
      <c r="AC30" s="975"/>
      <c r="AD30" s="976"/>
      <c r="AE30" s="975"/>
    </row>
    <row r="31" spans="1:31" ht="15" customHeight="1" x14ac:dyDescent="0.25">
      <c r="A31" s="975" t="s">
        <v>1212</v>
      </c>
      <c r="B31" s="975" t="s">
        <v>847</v>
      </c>
      <c r="C31" s="976">
        <v>481</v>
      </c>
      <c r="D31" s="980" t="s">
        <v>803</v>
      </c>
      <c r="E31" s="975" t="s">
        <v>817</v>
      </c>
      <c r="F31" s="977">
        <v>12198.3</v>
      </c>
      <c r="G31" s="977">
        <v>0</v>
      </c>
      <c r="H31" s="977">
        <v>0</v>
      </c>
      <c r="I31" s="977">
        <v>0</v>
      </c>
      <c r="J31" s="977">
        <v>0</v>
      </c>
      <c r="K31" s="977">
        <v>0</v>
      </c>
      <c r="L31" s="977">
        <v>0</v>
      </c>
      <c r="M31" s="977">
        <v>0</v>
      </c>
      <c r="N31" s="977">
        <v>0</v>
      </c>
      <c r="O31" s="977">
        <v>0</v>
      </c>
      <c r="P31" s="977">
        <v>1525.39</v>
      </c>
      <c r="Q31" s="977">
        <v>0</v>
      </c>
      <c r="R31" s="1025">
        <f t="shared" si="0"/>
        <v>1525.39</v>
      </c>
      <c r="S31" s="533">
        <f t="shared" si="1"/>
        <v>10672.91</v>
      </c>
      <c r="T31" s="549" t="s">
        <v>167</v>
      </c>
      <c r="U31" s="980"/>
      <c r="V31" s="975"/>
      <c r="W31" s="976"/>
      <c r="X31" s="975"/>
      <c r="Y31" s="976"/>
      <c r="Z31" s="975"/>
      <c r="AA31" s="975"/>
      <c r="AB31" s="976"/>
      <c r="AC31" s="975"/>
      <c r="AD31" s="976"/>
      <c r="AE31" s="975"/>
    </row>
    <row r="32" spans="1:31" ht="15" customHeight="1" x14ac:dyDescent="0.25">
      <c r="A32" s="975" t="s">
        <v>1212</v>
      </c>
      <c r="B32" s="975" t="s">
        <v>847</v>
      </c>
      <c r="C32" s="976">
        <v>313</v>
      </c>
      <c r="D32" s="980" t="s">
        <v>298</v>
      </c>
      <c r="E32" s="975" t="s">
        <v>296</v>
      </c>
      <c r="F32" s="977">
        <v>22230.59</v>
      </c>
      <c r="G32" s="977">
        <v>0</v>
      </c>
      <c r="H32" s="977">
        <v>0</v>
      </c>
      <c r="I32" s="977">
        <v>0</v>
      </c>
      <c r="J32" s="977">
        <v>0</v>
      </c>
      <c r="K32" s="977">
        <v>0</v>
      </c>
      <c r="L32" s="977">
        <v>0</v>
      </c>
      <c r="M32" s="977">
        <v>0</v>
      </c>
      <c r="N32" s="977">
        <v>0</v>
      </c>
      <c r="O32" s="977">
        <v>0</v>
      </c>
      <c r="P32" s="977">
        <v>0</v>
      </c>
      <c r="Q32" s="977">
        <v>0</v>
      </c>
      <c r="R32" s="1025">
        <f t="shared" si="0"/>
        <v>0</v>
      </c>
      <c r="S32" s="533">
        <f t="shared" si="1"/>
        <v>22230.59</v>
      </c>
      <c r="T32" s="549" t="s">
        <v>167</v>
      </c>
      <c r="U32" s="980"/>
      <c r="V32" s="975"/>
      <c r="W32" s="976"/>
      <c r="X32" s="975"/>
      <c r="Y32" s="976"/>
      <c r="Z32" s="975"/>
      <c r="AA32" s="975"/>
      <c r="AB32" s="976"/>
      <c r="AC32" s="975"/>
      <c r="AD32" s="976"/>
      <c r="AE32" s="975"/>
    </row>
    <row r="33" spans="1:31" ht="15" customHeight="1" x14ac:dyDescent="0.25">
      <c r="A33" s="975" t="s">
        <v>1212</v>
      </c>
      <c r="B33" s="975" t="s">
        <v>847</v>
      </c>
      <c r="C33" s="976">
        <v>149</v>
      </c>
      <c r="D33" s="980" t="s">
        <v>104</v>
      </c>
      <c r="E33" s="975" t="s">
        <v>230</v>
      </c>
      <c r="F33" s="977">
        <v>15854.37</v>
      </c>
      <c r="G33" s="977">
        <v>0</v>
      </c>
      <c r="H33" s="977">
        <v>254.79</v>
      </c>
      <c r="I33" s="977">
        <v>0</v>
      </c>
      <c r="J33" s="977">
        <v>0</v>
      </c>
      <c r="K33" s="977">
        <v>0</v>
      </c>
      <c r="L33" s="977">
        <v>0</v>
      </c>
      <c r="M33" s="977">
        <v>0</v>
      </c>
      <c r="N33" s="977">
        <v>4554</v>
      </c>
      <c r="O33" s="977">
        <v>0</v>
      </c>
      <c r="P33" s="977">
        <v>1816.06</v>
      </c>
      <c r="Q33" s="977">
        <v>0</v>
      </c>
      <c r="R33" s="1025">
        <f t="shared" si="0"/>
        <v>6624.85</v>
      </c>
      <c r="S33" s="533">
        <f t="shared" si="1"/>
        <v>9229.52</v>
      </c>
      <c r="T33" s="549" t="s">
        <v>167</v>
      </c>
      <c r="U33" s="980"/>
      <c r="V33" s="975"/>
      <c r="W33" s="976"/>
      <c r="X33" s="975"/>
      <c r="Y33" s="976"/>
      <c r="Z33" s="975"/>
      <c r="AA33" s="975"/>
      <c r="AB33" s="976"/>
      <c r="AC33" s="975"/>
      <c r="AD33" s="976"/>
      <c r="AE33" s="975"/>
    </row>
    <row r="34" spans="1:31" ht="15" customHeight="1" x14ac:dyDescent="0.25">
      <c r="A34" s="975" t="s">
        <v>1212</v>
      </c>
      <c r="B34" s="975" t="s">
        <v>847</v>
      </c>
      <c r="C34" s="976">
        <v>168</v>
      </c>
      <c r="D34" s="980" t="s">
        <v>66</v>
      </c>
      <c r="E34" s="975" t="s">
        <v>237</v>
      </c>
      <c r="F34" s="977">
        <v>9821.59</v>
      </c>
      <c r="G34" s="977">
        <v>0</v>
      </c>
      <c r="H34" s="977">
        <v>0</v>
      </c>
      <c r="I34" s="977">
        <v>0</v>
      </c>
      <c r="J34" s="977">
        <v>0</v>
      </c>
      <c r="K34" s="977">
        <v>0</v>
      </c>
      <c r="L34" s="977">
        <v>592.07000000000005</v>
      </c>
      <c r="M34" s="977">
        <v>0</v>
      </c>
      <c r="N34" s="977">
        <v>0</v>
      </c>
      <c r="O34" s="977">
        <v>0</v>
      </c>
      <c r="P34" s="977">
        <v>0</v>
      </c>
      <c r="Q34" s="977">
        <v>0</v>
      </c>
      <c r="R34" s="1025">
        <f t="shared" ref="R34:R65" si="2">SUM(G34:Q34)</f>
        <v>592.07000000000005</v>
      </c>
      <c r="S34" s="533">
        <f t="shared" ref="S34:S65" si="3">F34-R34</f>
        <v>9229.52</v>
      </c>
      <c r="T34" s="549" t="s">
        <v>167</v>
      </c>
      <c r="U34" s="980"/>
      <c r="V34" s="975"/>
      <c r="W34" s="976"/>
      <c r="X34" s="975"/>
      <c r="Y34" s="976"/>
      <c r="Z34" s="975"/>
      <c r="AA34" s="975"/>
      <c r="AB34" s="976"/>
      <c r="AC34" s="975"/>
      <c r="AD34" s="976"/>
      <c r="AE34" s="975"/>
    </row>
    <row r="35" spans="1:31" ht="15" customHeight="1" x14ac:dyDescent="0.25">
      <c r="A35" s="975" t="s">
        <v>1212</v>
      </c>
      <c r="B35" s="975" t="s">
        <v>847</v>
      </c>
      <c r="C35" s="976">
        <v>469</v>
      </c>
      <c r="D35" s="980" t="s">
        <v>781</v>
      </c>
      <c r="E35" s="975" t="s">
        <v>780</v>
      </c>
      <c r="F35" s="977">
        <v>5890.87</v>
      </c>
      <c r="G35" s="977">
        <v>0</v>
      </c>
      <c r="H35" s="977">
        <v>0</v>
      </c>
      <c r="I35" s="977">
        <v>0</v>
      </c>
      <c r="J35" s="977">
        <v>0</v>
      </c>
      <c r="K35" s="977">
        <v>0</v>
      </c>
      <c r="L35" s="977">
        <v>0</v>
      </c>
      <c r="M35" s="977">
        <v>0</v>
      </c>
      <c r="N35" s="977">
        <v>0</v>
      </c>
      <c r="O35" s="977">
        <v>0</v>
      </c>
      <c r="P35" s="977">
        <v>533.86</v>
      </c>
      <c r="Q35" s="977">
        <v>0</v>
      </c>
      <c r="R35" s="1025">
        <f t="shared" si="2"/>
        <v>533.86</v>
      </c>
      <c r="S35" s="533">
        <f t="shared" si="3"/>
        <v>5357.01</v>
      </c>
      <c r="T35" s="549" t="s">
        <v>167</v>
      </c>
      <c r="U35" s="980"/>
      <c r="V35" s="975"/>
      <c r="W35" s="976"/>
      <c r="X35" s="975"/>
      <c r="Y35" s="976"/>
      <c r="Z35" s="975"/>
      <c r="AA35" s="975"/>
      <c r="AB35" s="976"/>
      <c r="AC35" s="975"/>
      <c r="AD35" s="976"/>
      <c r="AE35" s="975"/>
    </row>
    <row r="36" spans="1:31" ht="15" customHeight="1" x14ac:dyDescent="0.25">
      <c r="A36" s="975" t="s">
        <v>1212</v>
      </c>
      <c r="B36" s="975" t="s">
        <v>847</v>
      </c>
      <c r="C36" s="976">
        <v>468</v>
      </c>
      <c r="D36" s="980" t="s">
        <v>777</v>
      </c>
      <c r="E36" s="975" t="s">
        <v>782</v>
      </c>
      <c r="F36" s="977">
        <v>11532.64</v>
      </c>
      <c r="G36" s="977">
        <v>0</v>
      </c>
      <c r="H36" s="977">
        <v>0</v>
      </c>
      <c r="I36" s="977">
        <v>0</v>
      </c>
      <c r="J36" s="977">
        <v>0</v>
      </c>
      <c r="K36" s="977">
        <v>0</v>
      </c>
      <c r="L36" s="977">
        <v>437.33</v>
      </c>
      <c r="M36" s="977">
        <v>0</v>
      </c>
      <c r="N36" s="977">
        <v>0</v>
      </c>
      <c r="O36" s="977">
        <v>0</v>
      </c>
      <c r="P36" s="977">
        <v>0</v>
      </c>
      <c r="Q36" s="977">
        <v>0</v>
      </c>
      <c r="R36" s="1025">
        <f t="shared" si="2"/>
        <v>437.33</v>
      </c>
      <c r="S36" s="533">
        <f t="shared" si="3"/>
        <v>11095.31</v>
      </c>
      <c r="T36" s="549" t="s">
        <v>167</v>
      </c>
      <c r="U36" s="980"/>
      <c r="V36" s="975"/>
      <c r="W36" s="976"/>
      <c r="X36" s="975"/>
      <c r="Y36" s="976"/>
      <c r="Z36" s="975"/>
      <c r="AA36" s="975"/>
      <c r="AB36" s="976"/>
      <c r="AC36" s="975"/>
      <c r="AD36" s="976"/>
      <c r="AE36" s="975"/>
    </row>
    <row r="37" spans="1:31" ht="15" customHeight="1" x14ac:dyDescent="0.25">
      <c r="A37" s="975" t="s">
        <v>1212</v>
      </c>
      <c r="B37" s="975" t="s">
        <v>847</v>
      </c>
      <c r="C37" s="976">
        <v>16</v>
      </c>
      <c r="D37" s="980" t="s">
        <v>11</v>
      </c>
      <c r="E37" s="975" t="s">
        <v>183</v>
      </c>
      <c r="F37" s="977">
        <v>11583.06</v>
      </c>
      <c r="G37" s="977">
        <v>0</v>
      </c>
      <c r="H37" s="977">
        <v>0</v>
      </c>
      <c r="I37" s="977">
        <v>0</v>
      </c>
      <c r="J37" s="977">
        <v>0</v>
      </c>
      <c r="K37" s="977">
        <v>0</v>
      </c>
      <c r="L37" s="977">
        <v>0</v>
      </c>
      <c r="M37" s="977">
        <v>0</v>
      </c>
      <c r="N37" s="977">
        <v>0</v>
      </c>
      <c r="O37" s="977">
        <v>0</v>
      </c>
      <c r="P37" s="977">
        <v>1825.55</v>
      </c>
      <c r="Q37" s="977">
        <v>0</v>
      </c>
      <c r="R37" s="1025">
        <f t="shared" si="2"/>
        <v>1825.55</v>
      </c>
      <c r="S37" s="533">
        <f t="shared" si="3"/>
        <v>9757.51</v>
      </c>
      <c r="T37" s="549" t="s">
        <v>167</v>
      </c>
      <c r="U37" s="980"/>
      <c r="V37" s="975"/>
      <c r="W37" s="976"/>
      <c r="X37" s="975"/>
      <c r="Y37" s="976"/>
      <c r="Z37" s="975"/>
      <c r="AA37" s="975"/>
      <c r="AB37" s="976"/>
      <c r="AC37" s="975"/>
      <c r="AD37" s="976"/>
      <c r="AE37" s="975"/>
    </row>
    <row r="38" spans="1:31" ht="15" customHeight="1" x14ac:dyDescent="0.25">
      <c r="A38" s="975" t="s">
        <v>1212</v>
      </c>
      <c r="B38" s="975" t="s">
        <v>847</v>
      </c>
      <c r="C38" s="976">
        <v>473</v>
      </c>
      <c r="D38" s="980" t="s">
        <v>787</v>
      </c>
      <c r="E38" s="975" t="s">
        <v>792</v>
      </c>
      <c r="F38" s="977">
        <v>12616.44</v>
      </c>
      <c r="G38" s="977">
        <v>0</v>
      </c>
      <c r="H38" s="977">
        <v>0</v>
      </c>
      <c r="I38" s="977">
        <v>0</v>
      </c>
      <c r="J38" s="977">
        <v>0</v>
      </c>
      <c r="K38" s="977">
        <v>0</v>
      </c>
      <c r="L38" s="977">
        <v>1049.3800000000001</v>
      </c>
      <c r="M38" s="977">
        <v>0</v>
      </c>
      <c r="N38" s="977">
        <v>0</v>
      </c>
      <c r="O38" s="977">
        <v>0</v>
      </c>
      <c r="P38" s="977">
        <v>0</v>
      </c>
      <c r="Q38" s="977">
        <v>56.73</v>
      </c>
      <c r="R38" s="1025">
        <f t="shared" si="2"/>
        <v>1106.1100000000001</v>
      </c>
      <c r="S38" s="533">
        <f t="shared" si="3"/>
        <v>11510.33</v>
      </c>
      <c r="T38" s="549" t="s">
        <v>167</v>
      </c>
      <c r="U38" s="980"/>
      <c r="V38" s="975"/>
      <c r="W38" s="976"/>
      <c r="X38" s="975"/>
      <c r="Y38" s="976"/>
      <c r="Z38" s="975"/>
      <c r="AA38" s="975"/>
      <c r="AB38" s="976"/>
      <c r="AC38" s="975"/>
      <c r="AD38" s="976"/>
      <c r="AE38" s="975"/>
    </row>
    <row r="39" spans="1:31" ht="15" customHeight="1" x14ac:dyDescent="0.25">
      <c r="A39" s="975" t="s">
        <v>1212</v>
      </c>
      <c r="B39" s="975" t="s">
        <v>847</v>
      </c>
      <c r="C39" s="976">
        <v>351</v>
      </c>
      <c r="D39" s="980" t="s">
        <v>375</v>
      </c>
      <c r="E39" s="975" t="s">
        <v>376</v>
      </c>
      <c r="F39" s="977">
        <v>23571.84</v>
      </c>
      <c r="G39" s="977">
        <v>0</v>
      </c>
      <c r="H39" s="977">
        <v>0</v>
      </c>
      <c r="I39" s="977">
        <v>0</v>
      </c>
      <c r="J39" s="977">
        <v>0</v>
      </c>
      <c r="K39" s="977">
        <v>0</v>
      </c>
      <c r="L39" s="977">
        <v>1341.25</v>
      </c>
      <c r="M39" s="977">
        <v>0</v>
      </c>
      <c r="N39" s="977">
        <v>0</v>
      </c>
      <c r="O39" s="977">
        <v>0</v>
      </c>
      <c r="P39" s="977">
        <v>0</v>
      </c>
      <c r="Q39" s="977">
        <v>0</v>
      </c>
      <c r="R39" s="1025">
        <f t="shared" si="2"/>
        <v>1341.25</v>
      </c>
      <c r="S39" s="533">
        <f t="shared" si="3"/>
        <v>22230.59</v>
      </c>
      <c r="T39" s="549" t="s">
        <v>167</v>
      </c>
      <c r="U39" s="980"/>
      <c r="V39" s="975"/>
      <c r="W39" s="976"/>
      <c r="X39" s="975"/>
      <c r="Y39" s="976"/>
      <c r="Z39" s="975"/>
      <c r="AA39" s="975"/>
      <c r="AB39" s="976"/>
      <c r="AC39" s="975"/>
      <c r="AD39" s="976"/>
      <c r="AE39" s="975"/>
    </row>
    <row r="40" spans="1:31" ht="15" customHeight="1" x14ac:dyDescent="0.25">
      <c r="A40" s="975" t="s">
        <v>1212</v>
      </c>
      <c r="B40" s="975" t="s">
        <v>847</v>
      </c>
      <c r="C40" s="976">
        <v>465</v>
      </c>
      <c r="D40" s="980" t="s">
        <v>750</v>
      </c>
      <c r="E40" s="975" t="s">
        <v>763</v>
      </c>
      <c r="F40" s="977">
        <v>12655.61</v>
      </c>
      <c r="G40" s="977">
        <v>0</v>
      </c>
      <c r="H40" s="977">
        <v>0</v>
      </c>
      <c r="I40" s="977">
        <v>0</v>
      </c>
      <c r="J40" s="977">
        <v>0</v>
      </c>
      <c r="K40" s="977">
        <v>0</v>
      </c>
      <c r="L40" s="977">
        <v>1982.7</v>
      </c>
      <c r="M40" s="977">
        <v>0</v>
      </c>
      <c r="N40" s="977">
        <v>0</v>
      </c>
      <c r="O40" s="977">
        <v>0</v>
      </c>
      <c r="P40" s="977">
        <v>0</v>
      </c>
      <c r="Q40" s="977">
        <v>0</v>
      </c>
      <c r="R40" s="1025">
        <f t="shared" si="2"/>
        <v>1982.7</v>
      </c>
      <c r="S40" s="533">
        <f t="shared" si="3"/>
        <v>10672.91</v>
      </c>
      <c r="T40" s="549" t="s">
        <v>167</v>
      </c>
      <c r="U40" s="980"/>
      <c r="V40" s="975"/>
      <c r="W40" s="976"/>
      <c r="X40" s="975"/>
      <c r="Y40" s="976"/>
      <c r="Z40" s="975"/>
      <c r="AA40" s="975"/>
      <c r="AB40" s="976"/>
      <c r="AC40" s="975"/>
      <c r="AD40" s="976"/>
      <c r="AE40" s="975"/>
    </row>
    <row r="41" spans="1:31" ht="15" customHeight="1" x14ac:dyDescent="0.25">
      <c r="A41" s="975" t="s">
        <v>1212</v>
      </c>
      <c r="B41" s="975" t="s">
        <v>847</v>
      </c>
      <c r="C41" s="976">
        <v>499</v>
      </c>
      <c r="D41" s="980" t="s">
        <v>482</v>
      </c>
      <c r="E41" s="975" t="s">
        <v>532</v>
      </c>
      <c r="F41" s="977">
        <v>14207.67</v>
      </c>
      <c r="G41" s="977">
        <v>0</v>
      </c>
      <c r="H41" s="977">
        <v>0</v>
      </c>
      <c r="I41" s="977">
        <v>0</v>
      </c>
      <c r="J41" s="977">
        <v>0</v>
      </c>
      <c r="K41" s="977">
        <v>0</v>
      </c>
      <c r="L41" s="977">
        <v>428.8</v>
      </c>
      <c r="M41" s="977">
        <v>0</v>
      </c>
      <c r="N41" s="977">
        <v>0</v>
      </c>
      <c r="O41" s="977">
        <v>0</v>
      </c>
      <c r="P41" s="977">
        <v>0</v>
      </c>
      <c r="Q41" s="977">
        <v>0</v>
      </c>
      <c r="R41" s="1025">
        <f t="shared" si="2"/>
        <v>428.8</v>
      </c>
      <c r="S41" s="533">
        <f t="shared" si="3"/>
        <v>13778.87</v>
      </c>
      <c r="T41" s="549" t="s">
        <v>167</v>
      </c>
      <c r="U41" s="980"/>
      <c r="V41" s="975"/>
      <c r="W41" s="976"/>
      <c r="X41" s="975"/>
      <c r="Y41" s="976"/>
      <c r="Z41" s="975"/>
      <c r="AA41" s="975"/>
      <c r="AB41" s="976"/>
      <c r="AC41" s="975"/>
      <c r="AD41" s="976"/>
      <c r="AE41" s="975"/>
    </row>
    <row r="42" spans="1:31" ht="15" customHeight="1" x14ac:dyDescent="0.25">
      <c r="A42" s="975" t="s">
        <v>1212</v>
      </c>
      <c r="B42" s="975" t="s">
        <v>847</v>
      </c>
      <c r="C42" s="976">
        <v>89</v>
      </c>
      <c r="D42" s="980" t="s">
        <v>49</v>
      </c>
      <c r="E42" s="975" t="s">
        <v>221</v>
      </c>
      <c r="F42" s="977">
        <v>14566.39</v>
      </c>
      <c r="G42" s="977">
        <v>0</v>
      </c>
      <c r="H42" s="977">
        <v>0</v>
      </c>
      <c r="I42" s="977">
        <v>0</v>
      </c>
      <c r="J42" s="977">
        <v>0</v>
      </c>
      <c r="K42" s="977">
        <v>0</v>
      </c>
      <c r="L42" s="977">
        <v>1679.44</v>
      </c>
      <c r="M42" s="977">
        <v>0</v>
      </c>
      <c r="N42" s="977">
        <v>0</v>
      </c>
      <c r="O42" s="977">
        <v>0</v>
      </c>
      <c r="P42" s="977">
        <v>0</v>
      </c>
      <c r="Q42" s="977">
        <v>0</v>
      </c>
      <c r="R42" s="1025">
        <f t="shared" si="2"/>
        <v>1679.44</v>
      </c>
      <c r="S42" s="533">
        <f t="shared" si="3"/>
        <v>12886.949999999999</v>
      </c>
      <c r="T42" s="549" t="s">
        <v>167</v>
      </c>
      <c r="U42" s="980"/>
      <c r="V42" s="975"/>
      <c r="W42" s="976"/>
      <c r="X42" s="975"/>
      <c r="Y42" s="976"/>
      <c r="Z42" s="975"/>
      <c r="AA42" s="975"/>
      <c r="AB42" s="976"/>
      <c r="AC42" s="975"/>
      <c r="AD42" s="976"/>
      <c r="AE42" s="975"/>
    </row>
    <row r="43" spans="1:31" ht="15" customHeight="1" x14ac:dyDescent="0.25">
      <c r="A43" s="975" t="s">
        <v>1212</v>
      </c>
      <c r="B43" s="975" t="s">
        <v>847</v>
      </c>
      <c r="C43" s="976">
        <v>504</v>
      </c>
      <c r="D43" s="980" t="s">
        <v>1104</v>
      </c>
      <c r="E43" s="975" t="s">
        <v>1117</v>
      </c>
      <c r="F43" s="977">
        <v>18780.36</v>
      </c>
      <c r="G43" s="977">
        <v>0</v>
      </c>
      <c r="H43" s="977">
        <v>0</v>
      </c>
      <c r="I43" s="977">
        <v>0</v>
      </c>
      <c r="J43" s="977">
        <v>0</v>
      </c>
      <c r="K43" s="977">
        <v>0</v>
      </c>
      <c r="L43" s="977">
        <v>1174.04</v>
      </c>
      <c r="M43" s="977">
        <v>0</v>
      </c>
      <c r="N43" s="977">
        <v>0</v>
      </c>
      <c r="O43" s="977">
        <v>0</v>
      </c>
      <c r="P43" s="977">
        <v>0</v>
      </c>
      <c r="Q43" s="977">
        <v>0</v>
      </c>
      <c r="R43" s="1025">
        <f t="shared" si="2"/>
        <v>1174.04</v>
      </c>
      <c r="S43" s="533">
        <f t="shared" si="3"/>
        <v>17606.32</v>
      </c>
      <c r="T43" s="549" t="s">
        <v>167</v>
      </c>
      <c r="U43" s="980"/>
      <c r="V43" s="975"/>
      <c r="W43" s="976"/>
      <c r="X43" s="975"/>
      <c r="Y43" s="976"/>
      <c r="Z43" s="975"/>
      <c r="AA43" s="975"/>
      <c r="AB43" s="976"/>
      <c r="AC43" s="975"/>
      <c r="AD43" s="976"/>
      <c r="AE43" s="975"/>
    </row>
    <row r="44" spans="1:31" ht="15" customHeight="1" x14ac:dyDescent="0.25">
      <c r="A44" s="975" t="s">
        <v>1212</v>
      </c>
      <c r="B44" s="975" t="s">
        <v>847</v>
      </c>
      <c r="C44" s="976">
        <v>279</v>
      </c>
      <c r="D44" s="980" t="s">
        <v>165</v>
      </c>
      <c r="E44" s="975" t="s">
        <v>268</v>
      </c>
      <c r="F44" s="977">
        <v>6921.88</v>
      </c>
      <c r="G44" s="977">
        <v>0</v>
      </c>
      <c r="H44" s="977">
        <v>0</v>
      </c>
      <c r="I44" s="977">
        <v>0</v>
      </c>
      <c r="J44" s="977">
        <v>0</v>
      </c>
      <c r="K44" s="977">
        <v>0</v>
      </c>
      <c r="L44" s="977">
        <v>0</v>
      </c>
      <c r="M44" s="977">
        <v>0</v>
      </c>
      <c r="N44" s="977">
        <v>0</v>
      </c>
      <c r="O44" s="977">
        <v>0</v>
      </c>
      <c r="P44" s="977">
        <v>1832.64</v>
      </c>
      <c r="Q44" s="977">
        <v>0</v>
      </c>
      <c r="R44" s="1025">
        <f t="shared" si="2"/>
        <v>1832.64</v>
      </c>
      <c r="S44" s="533">
        <f t="shared" si="3"/>
        <v>5089.24</v>
      </c>
      <c r="T44" s="549" t="s">
        <v>167</v>
      </c>
      <c r="U44" s="980"/>
      <c r="V44" s="975"/>
      <c r="W44" s="976"/>
      <c r="X44" s="975"/>
      <c r="Y44" s="976"/>
      <c r="Z44" s="975"/>
      <c r="AA44" s="975"/>
      <c r="AB44" s="976"/>
      <c r="AC44" s="975"/>
      <c r="AD44" s="976"/>
      <c r="AE44" s="975"/>
    </row>
    <row r="45" spans="1:31" ht="15" customHeight="1" x14ac:dyDescent="0.25">
      <c r="A45" s="975" t="s">
        <v>1212</v>
      </c>
      <c r="B45" s="975" t="s">
        <v>847</v>
      </c>
      <c r="C45" s="976">
        <v>451</v>
      </c>
      <c r="D45" s="980" t="s">
        <v>718</v>
      </c>
      <c r="E45" s="975" t="s">
        <v>739</v>
      </c>
      <c r="F45" s="977">
        <v>16341.83</v>
      </c>
      <c r="G45" s="977">
        <v>0</v>
      </c>
      <c r="H45" s="977">
        <v>0</v>
      </c>
      <c r="I45" s="977">
        <v>0</v>
      </c>
      <c r="J45" s="977">
        <v>0</v>
      </c>
      <c r="K45" s="977">
        <v>0</v>
      </c>
      <c r="L45" s="977">
        <v>0</v>
      </c>
      <c r="M45" s="977">
        <v>0</v>
      </c>
      <c r="N45" s="977">
        <v>4554</v>
      </c>
      <c r="O45" s="977">
        <v>0</v>
      </c>
      <c r="P45" s="977">
        <v>1114.92</v>
      </c>
      <c r="Q45" s="977">
        <v>0</v>
      </c>
      <c r="R45" s="1025">
        <f t="shared" si="2"/>
        <v>5668.92</v>
      </c>
      <c r="S45" s="533">
        <f t="shared" si="3"/>
        <v>10672.91</v>
      </c>
      <c r="T45" s="549" t="s">
        <v>167</v>
      </c>
      <c r="U45" s="980"/>
      <c r="V45" s="975"/>
      <c r="W45" s="976"/>
      <c r="X45" s="975"/>
      <c r="Y45" s="976"/>
      <c r="Z45" s="975"/>
      <c r="AA45" s="975"/>
      <c r="AB45" s="976"/>
      <c r="AC45" s="975"/>
      <c r="AD45" s="976"/>
      <c r="AE45" s="975"/>
    </row>
    <row r="46" spans="1:31" ht="15" customHeight="1" x14ac:dyDescent="0.25">
      <c r="A46" s="975" t="s">
        <v>1212</v>
      </c>
      <c r="B46" s="975" t="s">
        <v>847</v>
      </c>
      <c r="C46" s="976">
        <v>353</v>
      </c>
      <c r="D46" s="980" t="s">
        <v>379</v>
      </c>
      <c r="E46" s="975" t="s">
        <v>380</v>
      </c>
      <c r="F46" s="977">
        <v>13778.87</v>
      </c>
      <c r="G46" s="977">
        <v>0</v>
      </c>
      <c r="H46" s="977">
        <v>0</v>
      </c>
      <c r="I46" s="977">
        <v>0</v>
      </c>
      <c r="J46" s="977">
        <v>0</v>
      </c>
      <c r="K46" s="977">
        <v>0</v>
      </c>
      <c r="L46" s="977">
        <v>0</v>
      </c>
      <c r="M46" s="977">
        <v>0</v>
      </c>
      <c r="N46" s="977">
        <v>0</v>
      </c>
      <c r="O46" s="977">
        <v>0</v>
      </c>
      <c r="P46" s="977">
        <v>0</v>
      </c>
      <c r="Q46" s="977">
        <v>0</v>
      </c>
      <c r="R46" s="1025">
        <f t="shared" si="2"/>
        <v>0</v>
      </c>
      <c r="S46" s="533">
        <f t="shared" si="3"/>
        <v>13778.87</v>
      </c>
      <c r="T46" s="549" t="s">
        <v>167</v>
      </c>
      <c r="U46" s="980"/>
      <c r="V46" s="975"/>
      <c r="W46" s="976"/>
      <c r="X46" s="975"/>
      <c r="Y46" s="976"/>
      <c r="Z46" s="975"/>
      <c r="AA46" s="975"/>
      <c r="AB46" s="976"/>
      <c r="AC46" s="975"/>
      <c r="AD46" s="976"/>
      <c r="AE46" s="975"/>
    </row>
    <row r="47" spans="1:31" ht="15" customHeight="1" x14ac:dyDescent="0.25">
      <c r="A47" s="975" t="s">
        <v>1212</v>
      </c>
      <c r="B47" s="975" t="s">
        <v>847</v>
      </c>
      <c r="C47" s="976">
        <v>450</v>
      </c>
      <c r="D47" s="980" t="s">
        <v>717</v>
      </c>
      <c r="E47" s="975" t="s">
        <v>738</v>
      </c>
      <c r="F47" s="977">
        <v>11202.73</v>
      </c>
      <c r="G47" s="977">
        <v>0</v>
      </c>
      <c r="H47" s="977">
        <v>0</v>
      </c>
      <c r="I47" s="977">
        <v>0</v>
      </c>
      <c r="J47" s="977">
        <v>0</v>
      </c>
      <c r="K47" s="977">
        <v>0</v>
      </c>
      <c r="L47" s="977">
        <v>529.82000000000005</v>
      </c>
      <c r="M47" s="977">
        <v>0</v>
      </c>
      <c r="N47" s="977">
        <v>0</v>
      </c>
      <c r="O47" s="977">
        <v>0</v>
      </c>
      <c r="P47" s="977">
        <v>0</v>
      </c>
      <c r="Q47" s="977">
        <v>0</v>
      </c>
      <c r="R47" s="1025">
        <f t="shared" si="2"/>
        <v>529.82000000000005</v>
      </c>
      <c r="S47" s="533">
        <f t="shared" si="3"/>
        <v>10672.91</v>
      </c>
      <c r="T47" s="549" t="s">
        <v>167</v>
      </c>
      <c r="U47" s="980"/>
      <c r="V47" s="975"/>
      <c r="W47" s="976"/>
      <c r="X47" s="975"/>
      <c r="Y47" s="976"/>
      <c r="Z47" s="975"/>
      <c r="AA47" s="975"/>
      <c r="AB47" s="976"/>
      <c r="AC47" s="975"/>
      <c r="AD47" s="976"/>
      <c r="AE47" s="975"/>
    </row>
    <row r="48" spans="1:31" ht="15" customHeight="1" x14ac:dyDescent="0.25">
      <c r="A48" s="975" t="s">
        <v>1212</v>
      </c>
      <c r="B48" s="975" t="s">
        <v>847</v>
      </c>
      <c r="C48" s="976">
        <v>489</v>
      </c>
      <c r="D48" s="980" t="s">
        <v>871</v>
      </c>
      <c r="E48" s="975" t="s">
        <v>872</v>
      </c>
      <c r="F48" s="977">
        <v>10287.25</v>
      </c>
      <c r="G48" s="977">
        <v>0</v>
      </c>
      <c r="H48" s="977">
        <v>0</v>
      </c>
      <c r="I48" s="977">
        <v>1518</v>
      </c>
      <c r="J48" s="977">
        <v>0</v>
      </c>
      <c r="K48" s="977">
        <v>0</v>
      </c>
      <c r="L48" s="977">
        <v>0</v>
      </c>
      <c r="M48" s="977">
        <v>0</v>
      </c>
      <c r="N48" s="977">
        <v>0</v>
      </c>
      <c r="O48" s="977">
        <v>0</v>
      </c>
      <c r="P48" s="977">
        <v>0</v>
      </c>
      <c r="Q48" s="977">
        <v>0</v>
      </c>
      <c r="R48" s="1025">
        <f t="shared" si="2"/>
        <v>1518</v>
      </c>
      <c r="S48" s="533">
        <f t="shared" si="3"/>
        <v>8769.25</v>
      </c>
      <c r="T48" s="549" t="s">
        <v>167</v>
      </c>
      <c r="U48" s="980"/>
      <c r="V48" s="975"/>
      <c r="W48" s="976"/>
      <c r="X48" s="975"/>
      <c r="Y48" s="976"/>
      <c r="Z48" s="975"/>
      <c r="AA48" s="975"/>
      <c r="AB48" s="976"/>
      <c r="AC48" s="975"/>
      <c r="AD48" s="976"/>
      <c r="AE48" s="975"/>
    </row>
    <row r="49" spans="1:31" ht="15" customHeight="1" x14ac:dyDescent="0.25">
      <c r="A49" s="975" t="s">
        <v>1212</v>
      </c>
      <c r="B49" s="975" t="s">
        <v>847</v>
      </c>
      <c r="C49" s="976">
        <v>355</v>
      </c>
      <c r="D49" s="980" t="s">
        <v>381</v>
      </c>
      <c r="E49" s="975" t="s">
        <v>382</v>
      </c>
      <c r="F49" s="977">
        <v>27975.5</v>
      </c>
      <c r="G49" s="977">
        <v>0</v>
      </c>
      <c r="H49" s="977">
        <v>0</v>
      </c>
      <c r="I49" s="977">
        <v>0</v>
      </c>
      <c r="J49" s="977">
        <v>0</v>
      </c>
      <c r="K49" s="977">
        <v>0</v>
      </c>
      <c r="L49" s="977">
        <v>783.52</v>
      </c>
      <c r="M49" s="977">
        <v>0</v>
      </c>
      <c r="N49" s="977">
        <v>0</v>
      </c>
      <c r="O49" s="977">
        <v>0</v>
      </c>
      <c r="P49" s="977">
        <v>0</v>
      </c>
      <c r="Q49" s="977">
        <v>0</v>
      </c>
      <c r="R49" s="1025">
        <f t="shared" si="2"/>
        <v>783.52</v>
      </c>
      <c r="S49" s="533">
        <f t="shared" si="3"/>
        <v>27191.98</v>
      </c>
      <c r="T49" s="549" t="s">
        <v>167</v>
      </c>
      <c r="U49" s="980"/>
      <c r="V49" s="975"/>
      <c r="W49" s="976"/>
      <c r="X49" s="975"/>
      <c r="Y49" s="976"/>
      <c r="Z49" s="975"/>
      <c r="AA49" s="975"/>
      <c r="AB49" s="976"/>
      <c r="AC49" s="975"/>
      <c r="AD49" s="976"/>
      <c r="AE49" s="975"/>
    </row>
    <row r="50" spans="1:31" ht="15" customHeight="1" x14ac:dyDescent="0.25">
      <c r="A50" s="975" t="s">
        <v>1212</v>
      </c>
      <c r="B50" s="975" t="s">
        <v>847</v>
      </c>
      <c r="C50" s="976">
        <v>361</v>
      </c>
      <c r="D50" s="980" t="s">
        <v>446</v>
      </c>
      <c r="E50" s="975" t="s">
        <v>447</v>
      </c>
      <c r="F50" s="977">
        <v>19124.32</v>
      </c>
      <c r="G50" s="977">
        <v>0</v>
      </c>
      <c r="H50" s="977">
        <v>0</v>
      </c>
      <c r="I50" s="977">
        <v>1518</v>
      </c>
      <c r="J50" s="977">
        <v>0</v>
      </c>
      <c r="K50" s="977">
        <v>0</v>
      </c>
      <c r="L50" s="977">
        <v>0</v>
      </c>
      <c r="M50" s="977">
        <v>0</v>
      </c>
      <c r="N50" s="977">
        <v>0</v>
      </c>
      <c r="O50" s="977">
        <v>0</v>
      </c>
      <c r="P50" s="977">
        <v>0</v>
      </c>
      <c r="Q50" s="977">
        <v>0</v>
      </c>
      <c r="R50" s="1025">
        <f t="shared" si="2"/>
        <v>1518</v>
      </c>
      <c r="S50" s="533">
        <f t="shared" si="3"/>
        <v>17606.32</v>
      </c>
      <c r="T50" s="549" t="s">
        <v>167</v>
      </c>
      <c r="U50" s="980"/>
      <c r="V50" s="975"/>
      <c r="W50" s="976"/>
      <c r="X50" s="975"/>
      <c r="Y50" s="976"/>
      <c r="Z50" s="975"/>
      <c r="AA50" s="975"/>
      <c r="AB50" s="976"/>
      <c r="AC50" s="975"/>
      <c r="AD50" s="976"/>
      <c r="AE50" s="975"/>
    </row>
    <row r="51" spans="1:31" ht="15" customHeight="1" x14ac:dyDescent="0.25">
      <c r="A51" s="975" t="s">
        <v>1212</v>
      </c>
      <c r="B51" s="975" t="s">
        <v>847</v>
      </c>
      <c r="C51" s="976">
        <v>76</v>
      </c>
      <c r="D51" s="980" t="s">
        <v>40</v>
      </c>
      <c r="E51" s="975" t="s">
        <v>212</v>
      </c>
      <c r="F51" s="977">
        <v>22230.59</v>
      </c>
      <c r="G51" s="977">
        <v>0</v>
      </c>
      <c r="H51" s="977">
        <v>0</v>
      </c>
      <c r="I51" s="977">
        <v>0</v>
      </c>
      <c r="J51" s="977">
        <v>0</v>
      </c>
      <c r="K51" s="977">
        <v>0</v>
      </c>
      <c r="L51" s="977">
        <v>0</v>
      </c>
      <c r="M51" s="977">
        <v>0</v>
      </c>
      <c r="N51" s="977">
        <v>0</v>
      </c>
      <c r="O51" s="977">
        <v>0</v>
      </c>
      <c r="P51" s="977">
        <v>0</v>
      </c>
      <c r="Q51" s="977">
        <v>0</v>
      </c>
      <c r="R51" s="1025">
        <f t="shared" si="2"/>
        <v>0</v>
      </c>
      <c r="S51" s="533">
        <f t="shared" si="3"/>
        <v>22230.59</v>
      </c>
      <c r="T51" s="549" t="s">
        <v>167</v>
      </c>
      <c r="U51" s="980"/>
      <c r="V51" s="975"/>
      <c r="W51" s="976"/>
      <c r="X51" s="975"/>
      <c r="Y51" s="976"/>
      <c r="Z51" s="975"/>
      <c r="AA51" s="975"/>
      <c r="AB51" s="976"/>
      <c r="AC51" s="975"/>
      <c r="AD51" s="976"/>
      <c r="AE51" s="975"/>
    </row>
    <row r="52" spans="1:31" ht="15" customHeight="1" x14ac:dyDescent="0.25">
      <c r="A52" s="975" t="s">
        <v>1212</v>
      </c>
      <c r="B52" s="975" t="s">
        <v>847</v>
      </c>
      <c r="C52" s="976">
        <v>503</v>
      </c>
      <c r="D52" s="980" t="s">
        <v>1115</v>
      </c>
      <c r="E52" s="975" t="s">
        <v>1116</v>
      </c>
      <c r="F52" s="977">
        <v>22230.59</v>
      </c>
      <c r="G52" s="977">
        <v>0</v>
      </c>
      <c r="H52" s="977">
        <v>0</v>
      </c>
      <c r="I52" s="977">
        <v>0</v>
      </c>
      <c r="J52" s="977">
        <v>0</v>
      </c>
      <c r="K52" s="977">
        <v>0</v>
      </c>
      <c r="L52" s="977">
        <v>0</v>
      </c>
      <c r="M52" s="977">
        <v>0</v>
      </c>
      <c r="N52" s="977">
        <v>0</v>
      </c>
      <c r="O52" s="977">
        <v>0</v>
      </c>
      <c r="P52" s="977">
        <v>0</v>
      </c>
      <c r="Q52" s="977">
        <v>0</v>
      </c>
      <c r="R52" s="1025">
        <f t="shared" si="2"/>
        <v>0</v>
      </c>
      <c r="S52" s="533">
        <f t="shared" si="3"/>
        <v>22230.59</v>
      </c>
      <c r="T52" s="549" t="s">
        <v>167</v>
      </c>
      <c r="U52" s="980"/>
      <c r="V52" s="975"/>
      <c r="W52" s="976"/>
      <c r="X52" s="975"/>
      <c r="Y52" s="976"/>
      <c r="Z52" s="975"/>
      <c r="AA52" s="975"/>
      <c r="AB52" s="976"/>
      <c r="AC52" s="975"/>
      <c r="AD52" s="976"/>
      <c r="AE52" s="975"/>
    </row>
    <row r="53" spans="1:31" ht="15" customHeight="1" x14ac:dyDescent="0.25">
      <c r="A53" s="975" t="s">
        <v>1212</v>
      </c>
      <c r="B53" s="975" t="s">
        <v>847</v>
      </c>
      <c r="C53" s="976">
        <v>79</v>
      </c>
      <c r="D53" s="980" t="s">
        <v>41</v>
      </c>
      <c r="E53" s="975" t="s">
        <v>213</v>
      </c>
      <c r="F53" s="977">
        <v>13244.36</v>
      </c>
      <c r="G53" s="977">
        <v>0</v>
      </c>
      <c r="H53" s="977">
        <v>0</v>
      </c>
      <c r="I53" s="977">
        <v>0</v>
      </c>
      <c r="J53" s="977">
        <v>0</v>
      </c>
      <c r="K53" s="977">
        <v>0</v>
      </c>
      <c r="L53" s="977">
        <v>0</v>
      </c>
      <c r="M53" s="977">
        <v>0</v>
      </c>
      <c r="N53" s="977">
        <v>0</v>
      </c>
      <c r="O53" s="977">
        <v>0</v>
      </c>
      <c r="P53" s="977">
        <v>3190.88</v>
      </c>
      <c r="Q53" s="977">
        <v>0</v>
      </c>
      <c r="R53" s="1025">
        <f t="shared" si="2"/>
        <v>3190.88</v>
      </c>
      <c r="S53" s="533">
        <f t="shared" si="3"/>
        <v>10053.48</v>
      </c>
      <c r="T53" s="549" t="s">
        <v>167</v>
      </c>
      <c r="U53" s="980"/>
      <c r="V53" s="975"/>
      <c r="W53" s="976"/>
      <c r="X53" s="975"/>
      <c r="Y53" s="976"/>
      <c r="Z53" s="975"/>
      <c r="AA53" s="975"/>
      <c r="AB53" s="976"/>
      <c r="AC53" s="975"/>
      <c r="AD53" s="976"/>
      <c r="AE53" s="975"/>
    </row>
    <row r="54" spans="1:31" ht="15" customHeight="1" x14ac:dyDescent="0.25">
      <c r="A54" s="975" t="s">
        <v>1212</v>
      </c>
      <c r="B54" s="975" t="s">
        <v>847</v>
      </c>
      <c r="C54" s="976">
        <v>152</v>
      </c>
      <c r="D54" s="980" t="s">
        <v>59</v>
      </c>
      <c r="E54" s="975" t="s">
        <v>231</v>
      </c>
      <c r="F54" s="977">
        <v>7431.35</v>
      </c>
      <c r="G54" s="977">
        <v>0</v>
      </c>
      <c r="H54" s="977">
        <v>0</v>
      </c>
      <c r="I54" s="977">
        <v>0</v>
      </c>
      <c r="J54" s="977">
        <v>0</v>
      </c>
      <c r="K54" s="977">
        <v>200</v>
      </c>
      <c r="L54" s="977">
        <v>683.16</v>
      </c>
      <c r="M54" s="977">
        <v>0</v>
      </c>
      <c r="N54" s="977">
        <v>0</v>
      </c>
      <c r="O54" s="977">
        <v>0</v>
      </c>
      <c r="P54" s="977">
        <v>0</v>
      </c>
      <c r="Q54" s="977">
        <v>0</v>
      </c>
      <c r="R54" s="1025">
        <f t="shared" si="2"/>
        <v>883.16</v>
      </c>
      <c r="S54" s="533">
        <f t="shared" si="3"/>
        <v>6548.1900000000005</v>
      </c>
      <c r="T54" s="549" t="s">
        <v>167</v>
      </c>
      <c r="U54" s="980"/>
      <c r="V54" s="975"/>
      <c r="W54" s="976"/>
      <c r="X54" s="975"/>
      <c r="Y54" s="976"/>
      <c r="Z54" s="975"/>
      <c r="AA54" s="975"/>
      <c r="AB54" s="976"/>
      <c r="AC54" s="975"/>
      <c r="AD54" s="976"/>
      <c r="AE54" s="975"/>
    </row>
    <row r="55" spans="1:31" ht="15" customHeight="1" x14ac:dyDescent="0.25">
      <c r="A55" s="975" t="s">
        <v>1212</v>
      </c>
      <c r="B55" s="975" t="s">
        <v>847</v>
      </c>
      <c r="C55" s="976">
        <v>148</v>
      </c>
      <c r="D55" s="980" t="s">
        <v>57</v>
      </c>
      <c r="E55" s="975" t="s">
        <v>229</v>
      </c>
      <c r="F55" s="977">
        <v>12846.22</v>
      </c>
      <c r="G55" s="977">
        <v>0</v>
      </c>
      <c r="H55" s="977">
        <v>0</v>
      </c>
      <c r="I55" s="977">
        <v>0</v>
      </c>
      <c r="J55" s="977">
        <v>0</v>
      </c>
      <c r="K55" s="977">
        <v>0</v>
      </c>
      <c r="L55" s="977">
        <v>0</v>
      </c>
      <c r="M55" s="977">
        <v>0</v>
      </c>
      <c r="N55" s="977">
        <v>0</v>
      </c>
      <c r="O55" s="977">
        <v>0</v>
      </c>
      <c r="P55" s="977">
        <v>2762.94</v>
      </c>
      <c r="Q55" s="977">
        <v>0</v>
      </c>
      <c r="R55" s="1025">
        <f t="shared" si="2"/>
        <v>2762.94</v>
      </c>
      <c r="S55" s="533">
        <f t="shared" si="3"/>
        <v>10083.279999999999</v>
      </c>
      <c r="T55" s="549" t="s">
        <v>167</v>
      </c>
      <c r="U55" s="980"/>
      <c r="V55" s="975"/>
      <c r="W55" s="976"/>
      <c r="X55" s="975"/>
      <c r="Y55" s="976"/>
      <c r="Z55" s="975"/>
      <c r="AA55" s="975"/>
      <c r="AB55" s="976"/>
      <c r="AC55" s="975"/>
      <c r="AD55" s="976"/>
      <c r="AE55" s="975"/>
    </row>
    <row r="56" spans="1:31" ht="15" customHeight="1" x14ac:dyDescent="0.25">
      <c r="A56" s="975" t="s">
        <v>1212</v>
      </c>
      <c r="B56" s="975" t="s">
        <v>847</v>
      </c>
      <c r="C56" s="976">
        <v>474</v>
      </c>
      <c r="D56" s="980" t="s">
        <v>786</v>
      </c>
      <c r="E56" s="975" t="s">
        <v>793</v>
      </c>
      <c r="F56" s="977">
        <v>13581.91</v>
      </c>
      <c r="G56" s="977">
        <v>0</v>
      </c>
      <c r="H56" s="977">
        <v>0</v>
      </c>
      <c r="I56" s="977">
        <v>0</v>
      </c>
      <c r="J56" s="977">
        <v>0</v>
      </c>
      <c r="K56" s="977">
        <v>0</v>
      </c>
      <c r="L56" s="977">
        <v>2909</v>
      </c>
      <c r="M56" s="977">
        <v>0</v>
      </c>
      <c r="N56" s="977">
        <v>0</v>
      </c>
      <c r="O56" s="977">
        <v>0</v>
      </c>
      <c r="P56" s="977">
        <v>0</v>
      </c>
      <c r="Q56" s="977">
        <v>0</v>
      </c>
      <c r="R56" s="1025">
        <f t="shared" si="2"/>
        <v>2909</v>
      </c>
      <c r="S56" s="533">
        <f t="shared" si="3"/>
        <v>10672.91</v>
      </c>
      <c r="T56" s="549" t="s">
        <v>167</v>
      </c>
      <c r="U56" s="980"/>
      <c r="V56" s="975"/>
      <c r="W56" s="976"/>
      <c r="X56" s="975"/>
      <c r="Y56" s="976"/>
      <c r="Z56" s="975"/>
      <c r="AA56" s="975"/>
      <c r="AB56" s="976"/>
      <c r="AC56" s="975"/>
      <c r="AD56" s="976"/>
      <c r="AE56" s="975"/>
    </row>
    <row r="57" spans="1:31" ht="15" customHeight="1" x14ac:dyDescent="0.25">
      <c r="A57" s="975" t="s">
        <v>1212</v>
      </c>
      <c r="B57" s="975" t="s">
        <v>847</v>
      </c>
      <c r="C57" s="976">
        <v>80</v>
      </c>
      <c r="D57" s="980" t="s">
        <v>42</v>
      </c>
      <c r="E57" s="975" t="s">
        <v>214</v>
      </c>
      <c r="F57" s="977">
        <v>14639.1</v>
      </c>
      <c r="G57" s="977">
        <v>0</v>
      </c>
      <c r="H57" s="977">
        <v>0</v>
      </c>
      <c r="I57" s="977">
        <v>0</v>
      </c>
      <c r="J57" s="977">
        <v>0</v>
      </c>
      <c r="K57" s="977">
        <v>0</v>
      </c>
      <c r="L57" s="977">
        <v>3874.74</v>
      </c>
      <c r="M57" s="977">
        <v>0</v>
      </c>
      <c r="N57" s="977">
        <v>0</v>
      </c>
      <c r="O57" s="977">
        <v>0</v>
      </c>
      <c r="P57" s="977">
        <v>0</v>
      </c>
      <c r="Q57" s="977">
        <v>0</v>
      </c>
      <c r="R57" s="1025">
        <f t="shared" si="2"/>
        <v>3874.74</v>
      </c>
      <c r="S57" s="533">
        <f t="shared" si="3"/>
        <v>10764.36</v>
      </c>
      <c r="T57" s="549" t="s">
        <v>167</v>
      </c>
      <c r="U57" s="980"/>
      <c r="V57" s="975"/>
      <c r="W57" s="976"/>
      <c r="X57" s="975"/>
      <c r="Y57" s="976"/>
      <c r="Z57" s="975"/>
      <c r="AA57" s="975"/>
      <c r="AB57" s="976"/>
      <c r="AC57" s="975"/>
      <c r="AD57" s="976"/>
      <c r="AE57" s="975"/>
    </row>
    <row r="58" spans="1:31" ht="15" customHeight="1" x14ac:dyDescent="0.25">
      <c r="A58" s="975" t="s">
        <v>1212</v>
      </c>
      <c r="B58" s="975" t="s">
        <v>847</v>
      </c>
      <c r="C58" s="976">
        <v>214</v>
      </c>
      <c r="D58" s="980" t="s">
        <v>106</v>
      </c>
      <c r="E58" s="975" t="s">
        <v>249</v>
      </c>
      <c r="F58" s="977">
        <v>7038.39</v>
      </c>
      <c r="G58" s="977">
        <v>0</v>
      </c>
      <c r="H58" s="977">
        <v>0</v>
      </c>
      <c r="I58" s="977">
        <v>0</v>
      </c>
      <c r="J58" s="977">
        <v>0</v>
      </c>
      <c r="K58" s="977">
        <v>0</v>
      </c>
      <c r="L58" s="977">
        <v>0</v>
      </c>
      <c r="M58" s="977">
        <v>0</v>
      </c>
      <c r="N58" s="977">
        <v>0</v>
      </c>
      <c r="O58" s="977">
        <v>0</v>
      </c>
      <c r="P58" s="977">
        <v>1949.15</v>
      </c>
      <c r="Q58" s="977">
        <v>0</v>
      </c>
      <c r="R58" s="1025">
        <f t="shared" si="2"/>
        <v>1949.15</v>
      </c>
      <c r="S58" s="533">
        <f t="shared" si="3"/>
        <v>5089.24</v>
      </c>
      <c r="T58" s="549" t="s">
        <v>167</v>
      </c>
      <c r="U58" s="980"/>
      <c r="V58" s="975"/>
      <c r="W58" s="976"/>
      <c r="X58" s="975"/>
      <c r="Y58" s="976"/>
      <c r="Z58" s="975"/>
      <c r="AA58" s="975"/>
      <c r="AB58" s="976"/>
      <c r="AC58" s="975"/>
      <c r="AD58" s="976"/>
      <c r="AE58" s="975"/>
    </row>
    <row r="59" spans="1:31" ht="15" customHeight="1" x14ac:dyDescent="0.25">
      <c r="A59" s="975" t="s">
        <v>1212</v>
      </c>
      <c r="B59" s="975" t="s">
        <v>847</v>
      </c>
      <c r="C59" s="976">
        <v>9</v>
      </c>
      <c r="D59" s="980" t="s">
        <v>7</v>
      </c>
      <c r="E59" s="975" t="s">
        <v>177</v>
      </c>
      <c r="F59" s="977">
        <v>14156.78</v>
      </c>
      <c r="G59" s="977">
        <v>0</v>
      </c>
      <c r="H59" s="977">
        <v>0</v>
      </c>
      <c r="I59" s="977">
        <v>0</v>
      </c>
      <c r="J59" s="977">
        <v>0</v>
      </c>
      <c r="K59" s="977">
        <v>0</v>
      </c>
      <c r="L59" s="977">
        <v>1788.34</v>
      </c>
      <c r="M59" s="977">
        <v>0</v>
      </c>
      <c r="N59" s="977">
        <v>0</v>
      </c>
      <c r="O59" s="977">
        <v>0</v>
      </c>
      <c r="P59" s="977">
        <v>0</v>
      </c>
      <c r="Q59" s="977">
        <v>0</v>
      </c>
      <c r="R59" s="1025">
        <f t="shared" si="2"/>
        <v>1788.34</v>
      </c>
      <c r="S59" s="533">
        <f t="shared" si="3"/>
        <v>12368.44</v>
      </c>
      <c r="T59" s="549" t="s">
        <v>167</v>
      </c>
      <c r="U59" s="980"/>
      <c r="V59" s="975"/>
      <c r="W59" s="976"/>
      <c r="X59" s="975"/>
      <c r="Y59" s="976"/>
      <c r="Z59" s="975"/>
      <c r="AA59" s="975"/>
      <c r="AB59" s="976"/>
      <c r="AC59" s="975"/>
      <c r="AD59" s="976"/>
      <c r="AE59" s="975"/>
    </row>
    <row r="60" spans="1:31" ht="15" customHeight="1" x14ac:dyDescent="0.25">
      <c r="A60" s="975" t="s">
        <v>1212</v>
      </c>
      <c r="B60" s="975" t="s">
        <v>847</v>
      </c>
      <c r="C60" s="976">
        <v>479</v>
      </c>
      <c r="D60" s="980" t="s">
        <v>804</v>
      </c>
      <c r="E60" s="975" t="s">
        <v>815</v>
      </c>
      <c r="F60" s="977">
        <v>10672.91</v>
      </c>
      <c r="G60" s="977">
        <v>0</v>
      </c>
      <c r="H60" s="977">
        <v>0</v>
      </c>
      <c r="I60" s="977">
        <v>0</v>
      </c>
      <c r="J60" s="977">
        <v>0</v>
      </c>
      <c r="K60" s="977">
        <v>0</v>
      </c>
      <c r="L60" s="977">
        <v>0</v>
      </c>
      <c r="M60" s="977">
        <v>0</v>
      </c>
      <c r="N60" s="977">
        <v>0</v>
      </c>
      <c r="O60" s="977">
        <v>0</v>
      </c>
      <c r="P60" s="977">
        <v>0</v>
      </c>
      <c r="Q60" s="977">
        <v>0</v>
      </c>
      <c r="R60" s="1025">
        <f t="shared" si="2"/>
        <v>0</v>
      </c>
      <c r="S60" s="533">
        <f t="shared" si="3"/>
        <v>10672.91</v>
      </c>
      <c r="T60" s="549" t="s">
        <v>167</v>
      </c>
      <c r="U60" s="980"/>
      <c r="V60" s="975"/>
      <c r="W60" s="976"/>
      <c r="X60" s="975"/>
      <c r="Y60" s="976"/>
      <c r="Z60" s="975"/>
      <c r="AA60" s="975"/>
      <c r="AB60" s="976"/>
      <c r="AC60" s="975"/>
      <c r="AD60" s="976"/>
      <c r="AE60" s="975"/>
    </row>
    <row r="61" spans="1:31" ht="15" customHeight="1" x14ac:dyDescent="0.25">
      <c r="A61" s="975" t="s">
        <v>1212</v>
      </c>
      <c r="B61" s="975" t="s">
        <v>847</v>
      </c>
      <c r="C61" s="976">
        <v>24</v>
      </c>
      <c r="D61" s="980" t="s">
        <v>832</v>
      </c>
      <c r="E61" s="975" t="s">
        <v>189</v>
      </c>
      <c r="F61" s="977">
        <v>12112.35</v>
      </c>
      <c r="G61" s="977">
        <v>0</v>
      </c>
      <c r="H61" s="977">
        <v>0</v>
      </c>
      <c r="I61" s="977">
        <v>0</v>
      </c>
      <c r="J61" s="977">
        <v>0</v>
      </c>
      <c r="K61" s="977">
        <v>0</v>
      </c>
      <c r="L61" s="977">
        <v>0</v>
      </c>
      <c r="M61" s="977">
        <v>0</v>
      </c>
      <c r="N61" s="977">
        <v>0</v>
      </c>
      <c r="O61" s="977">
        <v>0</v>
      </c>
      <c r="P61" s="977">
        <v>2421.36</v>
      </c>
      <c r="Q61" s="977">
        <v>0</v>
      </c>
      <c r="R61" s="1025">
        <f t="shared" si="2"/>
        <v>2421.36</v>
      </c>
      <c r="S61" s="533">
        <f t="shared" si="3"/>
        <v>9690.99</v>
      </c>
      <c r="T61" s="549" t="s">
        <v>167</v>
      </c>
      <c r="U61" s="980"/>
      <c r="V61" s="975"/>
      <c r="W61" s="976"/>
      <c r="X61" s="975"/>
      <c r="Y61" s="976"/>
      <c r="Z61" s="975"/>
      <c r="AA61" s="975"/>
      <c r="AB61" s="976"/>
      <c r="AC61" s="975"/>
      <c r="AD61" s="976"/>
      <c r="AE61" s="975"/>
    </row>
    <row r="62" spans="1:31" ht="15" customHeight="1" x14ac:dyDescent="0.25">
      <c r="A62" s="975" t="s">
        <v>1212</v>
      </c>
      <c r="B62" s="975" t="s">
        <v>847</v>
      </c>
      <c r="C62" s="976">
        <v>457</v>
      </c>
      <c r="D62" s="980" t="s">
        <v>724</v>
      </c>
      <c r="E62" s="975" t="s">
        <v>745</v>
      </c>
      <c r="F62" s="977">
        <v>13864.68</v>
      </c>
      <c r="G62" s="977">
        <v>0</v>
      </c>
      <c r="H62" s="977">
        <v>0</v>
      </c>
      <c r="I62" s="977">
        <v>0</v>
      </c>
      <c r="J62" s="977">
        <v>0</v>
      </c>
      <c r="K62" s="977">
        <v>0</v>
      </c>
      <c r="L62" s="977">
        <v>3191.77</v>
      </c>
      <c r="M62" s="977">
        <v>0</v>
      </c>
      <c r="N62" s="977">
        <v>0</v>
      </c>
      <c r="O62" s="977">
        <v>0</v>
      </c>
      <c r="P62" s="977">
        <v>0</v>
      </c>
      <c r="Q62" s="977">
        <v>0</v>
      </c>
      <c r="R62" s="1025">
        <f t="shared" si="2"/>
        <v>3191.77</v>
      </c>
      <c r="S62" s="533">
        <f t="shared" si="3"/>
        <v>10672.91</v>
      </c>
      <c r="T62" s="549" t="s">
        <v>167</v>
      </c>
      <c r="U62" s="980"/>
      <c r="V62" s="975"/>
      <c r="W62" s="976"/>
      <c r="X62" s="975"/>
      <c r="Y62" s="976"/>
      <c r="Z62" s="975"/>
      <c r="AA62" s="975"/>
      <c r="AB62" s="976"/>
      <c r="AC62" s="975"/>
      <c r="AD62" s="976"/>
      <c r="AE62" s="975"/>
    </row>
    <row r="63" spans="1:31" ht="15" customHeight="1" x14ac:dyDescent="0.25">
      <c r="A63" s="975" t="s">
        <v>1212</v>
      </c>
      <c r="B63" s="975" t="s">
        <v>847</v>
      </c>
      <c r="C63" s="976">
        <v>145</v>
      </c>
      <c r="D63" s="980" t="s">
        <v>55</v>
      </c>
      <c r="E63" s="975" t="s">
        <v>227</v>
      </c>
      <c r="F63" s="977">
        <v>22160.32</v>
      </c>
      <c r="G63" s="977">
        <v>0</v>
      </c>
      <c r="H63" s="977">
        <v>0</v>
      </c>
      <c r="I63" s="977">
        <v>0</v>
      </c>
      <c r="J63" s="977">
        <v>0</v>
      </c>
      <c r="K63" s="977">
        <v>0</v>
      </c>
      <c r="L63" s="977">
        <v>0</v>
      </c>
      <c r="M63" s="977">
        <v>0</v>
      </c>
      <c r="N63" s="977">
        <v>4554</v>
      </c>
      <c r="O63" s="977">
        <v>0</v>
      </c>
      <c r="P63" s="977">
        <v>0</v>
      </c>
      <c r="Q63" s="977">
        <v>0</v>
      </c>
      <c r="R63" s="1025">
        <f t="shared" si="2"/>
        <v>4554</v>
      </c>
      <c r="S63" s="533">
        <f t="shared" si="3"/>
        <v>17606.32</v>
      </c>
      <c r="T63" s="549" t="s">
        <v>167</v>
      </c>
      <c r="U63" s="980"/>
      <c r="V63" s="975"/>
      <c r="W63" s="976"/>
      <c r="X63" s="975"/>
      <c r="Y63" s="976"/>
      <c r="Z63" s="975"/>
      <c r="AA63" s="975"/>
      <c r="AB63" s="976"/>
      <c r="AC63" s="975"/>
      <c r="AD63" s="976"/>
      <c r="AE63" s="975"/>
    </row>
    <row r="64" spans="1:31" ht="15" customHeight="1" x14ac:dyDescent="0.25">
      <c r="A64" s="975" t="s">
        <v>1212</v>
      </c>
      <c r="B64" s="975" t="s">
        <v>847</v>
      </c>
      <c r="C64" s="976">
        <v>455</v>
      </c>
      <c r="D64" s="980" t="s">
        <v>722</v>
      </c>
      <c r="E64" s="975" t="s">
        <v>743</v>
      </c>
      <c r="F64" s="977">
        <v>11217.52</v>
      </c>
      <c r="G64" s="977">
        <v>0</v>
      </c>
      <c r="H64" s="977">
        <v>0</v>
      </c>
      <c r="I64" s="977">
        <v>0</v>
      </c>
      <c r="J64" s="977">
        <v>0</v>
      </c>
      <c r="K64" s="977">
        <v>0</v>
      </c>
      <c r="L64" s="977">
        <v>0</v>
      </c>
      <c r="M64" s="977">
        <v>0</v>
      </c>
      <c r="N64" s="977">
        <v>0</v>
      </c>
      <c r="O64" s="977">
        <v>0</v>
      </c>
      <c r="P64" s="977">
        <v>544.61</v>
      </c>
      <c r="Q64" s="977">
        <v>0</v>
      </c>
      <c r="R64" s="1025">
        <f t="shared" si="2"/>
        <v>544.61</v>
      </c>
      <c r="S64" s="533">
        <f t="shared" si="3"/>
        <v>10672.91</v>
      </c>
      <c r="T64" s="549" t="s">
        <v>167</v>
      </c>
      <c r="U64" s="980"/>
      <c r="V64" s="975"/>
      <c r="W64" s="976"/>
      <c r="X64" s="975"/>
      <c r="Y64" s="976"/>
      <c r="Z64" s="975"/>
      <c r="AA64" s="975"/>
      <c r="AB64" s="976"/>
      <c r="AC64" s="975"/>
      <c r="AD64" s="976"/>
      <c r="AE64" s="975"/>
    </row>
    <row r="65" spans="1:31" ht="15" customHeight="1" x14ac:dyDescent="0.25">
      <c r="A65" s="975" t="s">
        <v>1212</v>
      </c>
      <c r="B65" s="975" t="s">
        <v>847</v>
      </c>
      <c r="C65" s="976">
        <v>325</v>
      </c>
      <c r="D65" s="980" t="s">
        <v>318</v>
      </c>
      <c r="E65" s="975" t="s">
        <v>319</v>
      </c>
      <c r="F65" s="977">
        <v>24628.48</v>
      </c>
      <c r="G65" s="977">
        <v>0</v>
      </c>
      <c r="H65" s="977">
        <v>0</v>
      </c>
      <c r="I65" s="977">
        <v>0</v>
      </c>
      <c r="J65" s="977">
        <v>0</v>
      </c>
      <c r="K65" s="977">
        <v>0</v>
      </c>
      <c r="L65" s="977">
        <v>2397.89</v>
      </c>
      <c r="M65" s="977">
        <v>0</v>
      </c>
      <c r="N65" s="977">
        <v>0</v>
      </c>
      <c r="O65" s="977">
        <v>0</v>
      </c>
      <c r="P65" s="977">
        <v>0</v>
      </c>
      <c r="Q65" s="977">
        <v>0</v>
      </c>
      <c r="R65" s="1025">
        <f t="shared" si="2"/>
        <v>2397.89</v>
      </c>
      <c r="S65" s="533">
        <f t="shared" si="3"/>
        <v>22230.59</v>
      </c>
      <c r="T65" s="549" t="s">
        <v>167</v>
      </c>
      <c r="U65" s="980"/>
      <c r="V65" s="975"/>
      <c r="W65" s="976"/>
      <c r="X65" s="975"/>
      <c r="Y65" s="976"/>
      <c r="Z65" s="975"/>
      <c r="AA65" s="975"/>
      <c r="AB65" s="976"/>
      <c r="AC65" s="975"/>
      <c r="AD65" s="976"/>
      <c r="AE65" s="975"/>
    </row>
    <row r="66" spans="1:31" ht="15" customHeight="1" x14ac:dyDescent="0.25">
      <c r="A66" s="975" t="s">
        <v>1212</v>
      </c>
      <c r="B66" s="975" t="s">
        <v>847</v>
      </c>
      <c r="C66" s="976">
        <v>218</v>
      </c>
      <c r="D66" s="980" t="s">
        <v>107</v>
      </c>
      <c r="E66" s="975" t="s">
        <v>251</v>
      </c>
      <c r="F66" s="977">
        <v>18444.18</v>
      </c>
      <c r="G66" s="977">
        <v>0</v>
      </c>
      <c r="H66" s="977">
        <v>0</v>
      </c>
      <c r="I66" s="977">
        <v>0</v>
      </c>
      <c r="J66" s="977">
        <v>0</v>
      </c>
      <c r="K66" s="977">
        <v>0</v>
      </c>
      <c r="L66" s="977">
        <v>0</v>
      </c>
      <c r="M66" s="977">
        <v>0</v>
      </c>
      <c r="N66" s="977">
        <v>0</v>
      </c>
      <c r="O66" s="977">
        <v>0</v>
      </c>
      <c r="P66" s="977">
        <v>837.86</v>
      </c>
      <c r="Q66" s="977">
        <v>0</v>
      </c>
      <c r="R66" s="1025">
        <f t="shared" ref="R66:R78" si="4">SUM(G66:Q66)</f>
        <v>837.86</v>
      </c>
      <c r="S66" s="533">
        <f t="shared" ref="S66:S78" si="5">F66-R66</f>
        <v>17606.32</v>
      </c>
      <c r="T66" s="549" t="s">
        <v>167</v>
      </c>
      <c r="U66" s="980"/>
      <c r="V66" s="975"/>
      <c r="W66" s="976"/>
      <c r="X66" s="975"/>
      <c r="Y66" s="976"/>
      <c r="Z66" s="975"/>
      <c r="AA66" s="975"/>
      <c r="AB66" s="976"/>
      <c r="AC66" s="975"/>
      <c r="AD66" s="976"/>
      <c r="AE66" s="975"/>
    </row>
    <row r="67" spans="1:31" ht="15" customHeight="1" x14ac:dyDescent="0.25">
      <c r="A67" s="975" t="s">
        <v>1212</v>
      </c>
      <c r="B67" s="975" t="s">
        <v>847</v>
      </c>
      <c r="C67" s="976">
        <v>46</v>
      </c>
      <c r="D67" s="980" t="s">
        <v>34</v>
      </c>
      <c r="E67" s="975" t="s">
        <v>206</v>
      </c>
      <c r="F67" s="977">
        <v>15409.98</v>
      </c>
      <c r="G67" s="977">
        <v>0</v>
      </c>
      <c r="H67" s="977">
        <v>0</v>
      </c>
      <c r="I67" s="977">
        <v>0</v>
      </c>
      <c r="J67" s="977">
        <v>0</v>
      </c>
      <c r="K67" s="977">
        <v>0</v>
      </c>
      <c r="L67" s="977">
        <v>1788.34</v>
      </c>
      <c r="M67" s="977">
        <v>0</v>
      </c>
      <c r="N67" s="977">
        <v>0</v>
      </c>
      <c r="O67" s="977">
        <v>0</v>
      </c>
      <c r="P67" s="977">
        <v>0</v>
      </c>
      <c r="Q67" s="977">
        <v>0</v>
      </c>
      <c r="R67" s="1025">
        <f t="shared" si="4"/>
        <v>1788.34</v>
      </c>
      <c r="S67" s="533">
        <f t="shared" si="5"/>
        <v>13621.64</v>
      </c>
      <c r="T67" s="549" t="s">
        <v>167</v>
      </c>
      <c r="U67" s="980"/>
      <c r="V67" s="975"/>
      <c r="W67" s="976"/>
      <c r="X67" s="975"/>
      <c r="Y67" s="976"/>
      <c r="Z67" s="975"/>
      <c r="AA67" s="975"/>
      <c r="AB67" s="976"/>
      <c r="AC67" s="975"/>
      <c r="AD67" s="976"/>
      <c r="AE67" s="975"/>
    </row>
    <row r="68" spans="1:31" ht="15" customHeight="1" x14ac:dyDescent="0.25">
      <c r="A68" s="975" t="s">
        <v>1212</v>
      </c>
      <c r="B68" s="975" t="s">
        <v>847</v>
      </c>
      <c r="C68" s="976">
        <v>48</v>
      </c>
      <c r="D68" s="980" t="s">
        <v>36</v>
      </c>
      <c r="E68" s="975" t="s">
        <v>208</v>
      </c>
      <c r="F68" s="977">
        <v>11104.75</v>
      </c>
      <c r="G68" s="977">
        <v>0</v>
      </c>
      <c r="H68" s="977">
        <v>0</v>
      </c>
      <c r="I68" s="977">
        <v>0</v>
      </c>
      <c r="J68" s="977">
        <v>0</v>
      </c>
      <c r="K68" s="977">
        <v>0</v>
      </c>
      <c r="L68" s="977">
        <v>2335.5</v>
      </c>
      <c r="M68" s="977">
        <v>0</v>
      </c>
      <c r="N68" s="977">
        <v>0</v>
      </c>
      <c r="O68" s="977">
        <v>0</v>
      </c>
      <c r="P68" s="977">
        <v>0</v>
      </c>
      <c r="Q68" s="977">
        <v>0</v>
      </c>
      <c r="R68" s="1025">
        <f t="shared" si="4"/>
        <v>2335.5</v>
      </c>
      <c r="S68" s="533">
        <f t="shared" si="5"/>
        <v>8769.25</v>
      </c>
      <c r="T68" s="549" t="s">
        <v>167</v>
      </c>
      <c r="U68" s="980"/>
      <c r="V68" s="975"/>
      <c r="W68" s="976"/>
      <c r="X68" s="975"/>
      <c r="Y68" s="976"/>
      <c r="Z68" s="975"/>
      <c r="AA68" s="975"/>
      <c r="AB68" s="976"/>
      <c r="AC68" s="975"/>
      <c r="AD68" s="976"/>
      <c r="AE68" s="975"/>
    </row>
    <row r="69" spans="1:31" ht="15" customHeight="1" x14ac:dyDescent="0.25">
      <c r="A69" s="975" t="s">
        <v>1212</v>
      </c>
      <c r="B69" s="975" t="s">
        <v>847</v>
      </c>
      <c r="C69" s="976">
        <v>26</v>
      </c>
      <c r="D69" s="980" t="s">
        <v>19</v>
      </c>
      <c r="E69" s="975" t="s">
        <v>191</v>
      </c>
      <c r="F69" s="977">
        <v>14838.06</v>
      </c>
      <c r="G69" s="977">
        <v>0</v>
      </c>
      <c r="H69" s="977">
        <v>0</v>
      </c>
      <c r="I69" s="977">
        <v>0</v>
      </c>
      <c r="J69" s="977">
        <v>0</v>
      </c>
      <c r="K69" s="977">
        <v>0</v>
      </c>
      <c r="L69" s="977">
        <v>1968.96</v>
      </c>
      <c r="M69" s="977">
        <v>0</v>
      </c>
      <c r="N69" s="977">
        <v>0</v>
      </c>
      <c r="O69" s="977">
        <v>0</v>
      </c>
      <c r="P69" s="977">
        <v>0</v>
      </c>
      <c r="Q69" s="977">
        <v>0</v>
      </c>
      <c r="R69" s="1025">
        <f t="shared" si="4"/>
        <v>1968.96</v>
      </c>
      <c r="S69" s="533">
        <f t="shared" si="5"/>
        <v>12869.099999999999</v>
      </c>
      <c r="T69" s="549" t="s">
        <v>167</v>
      </c>
      <c r="U69" s="980"/>
      <c r="V69" s="975"/>
      <c r="W69" s="976"/>
      <c r="X69" s="975"/>
      <c r="Y69" s="976"/>
      <c r="Z69" s="975"/>
      <c r="AA69" s="975"/>
      <c r="AB69" s="976"/>
      <c r="AC69" s="975"/>
      <c r="AD69" s="976"/>
      <c r="AE69" s="975"/>
    </row>
    <row r="70" spans="1:31" ht="15" customHeight="1" x14ac:dyDescent="0.25">
      <c r="A70" s="975" t="s">
        <v>1212</v>
      </c>
      <c r="B70" s="975" t="s">
        <v>847</v>
      </c>
      <c r="C70" s="976">
        <v>324</v>
      </c>
      <c r="D70" s="980" t="s">
        <v>316</v>
      </c>
      <c r="E70" s="975" t="s">
        <v>317</v>
      </c>
      <c r="F70" s="977">
        <v>22036.7</v>
      </c>
      <c r="G70" s="977">
        <v>0</v>
      </c>
      <c r="H70" s="977">
        <v>0</v>
      </c>
      <c r="I70" s="977">
        <v>0</v>
      </c>
      <c r="J70" s="977">
        <v>0</v>
      </c>
      <c r="K70" s="977">
        <v>0</v>
      </c>
      <c r="L70" s="977">
        <v>0</v>
      </c>
      <c r="M70" s="977">
        <v>0</v>
      </c>
      <c r="N70" s="977">
        <v>0</v>
      </c>
      <c r="O70" s="977">
        <v>0</v>
      </c>
      <c r="P70" s="977">
        <v>602.91999999999996</v>
      </c>
      <c r="Q70" s="977">
        <v>0</v>
      </c>
      <c r="R70" s="1025">
        <f t="shared" si="4"/>
        <v>602.91999999999996</v>
      </c>
      <c r="S70" s="533">
        <f t="shared" si="5"/>
        <v>21433.780000000002</v>
      </c>
      <c r="T70" s="549" t="s">
        <v>167</v>
      </c>
      <c r="U70" s="980"/>
      <c r="V70" s="975"/>
      <c r="W70" s="976"/>
      <c r="X70" s="975"/>
      <c r="Y70" s="976"/>
      <c r="Z70" s="975"/>
      <c r="AA70" s="975"/>
      <c r="AB70" s="976"/>
      <c r="AC70" s="975"/>
      <c r="AD70" s="976"/>
      <c r="AE70" s="975"/>
    </row>
    <row r="71" spans="1:31" ht="15" customHeight="1" x14ac:dyDescent="0.25">
      <c r="A71" s="975" t="s">
        <v>1212</v>
      </c>
      <c r="B71" s="975" t="s">
        <v>847</v>
      </c>
      <c r="C71" s="976">
        <v>191</v>
      </c>
      <c r="D71" s="980" t="s">
        <v>71</v>
      </c>
      <c r="E71" s="975" t="s">
        <v>241</v>
      </c>
      <c r="F71" s="977">
        <v>18023.53</v>
      </c>
      <c r="G71" s="977">
        <v>0</v>
      </c>
      <c r="H71" s="977">
        <v>0</v>
      </c>
      <c r="I71" s="977">
        <v>0</v>
      </c>
      <c r="J71" s="977">
        <v>0</v>
      </c>
      <c r="K71" s="977">
        <v>0</v>
      </c>
      <c r="L71" s="977">
        <v>0</v>
      </c>
      <c r="M71" s="977">
        <v>0</v>
      </c>
      <c r="N71" s="977">
        <v>0</v>
      </c>
      <c r="O71" s="977">
        <v>0</v>
      </c>
      <c r="P71" s="977">
        <v>417.21</v>
      </c>
      <c r="Q71" s="977">
        <v>0</v>
      </c>
      <c r="R71" s="1025">
        <f t="shared" si="4"/>
        <v>417.21</v>
      </c>
      <c r="S71" s="533">
        <f t="shared" si="5"/>
        <v>17606.32</v>
      </c>
      <c r="T71" s="549" t="s">
        <v>167</v>
      </c>
      <c r="U71" s="980"/>
      <c r="V71" s="975"/>
      <c r="W71" s="976"/>
      <c r="X71" s="975"/>
      <c r="Y71" s="976"/>
      <c r="Z71" s="975"/>
      <c r="AA71" s="975"/>
      <c r="AB71" s="976"/>
      <c r="AC71" s="975"/>
      <c r="AD71" s="976"/>
      <c r="AE71" s="975"/>
    </row>
    <row r="72" spans="1:31" ht="15" customHeight="1" x14ac:dyDescent="0.25">
      <c r="A72" s="975" t="s">
        <v>1212</v>
      </c>
      <c r="B72" s="975" t="s">
        <v>847</v>
      </c>
      <c r="C72" s="976">
        <v>21</v>
      </c>
      <c r="D72" s="980" t="s">
        <v>15</v>
      </c>
      <c r="E72" s="975" t="s">
        <v>187</v>
      </c>
      <c r="F72" s="977">
        <v>19283.34</v>
      </c>
      <c r="G72" s="977">
        <v>0</v>
      </c>
      <c r="H72" s="977">
        <v>0</v>
      </c>
      <c r="I72" s="977">
        <v>0</v>
      </c>
      <c r="J72" s="977">
        <v>0</v>
      </c>
      <c r="K72" s="977">
        <v>0</v>
      </c>
      <c r="L72" s="977">
        <v>0</v>
      </c>
      <c r="M72" s="977">
        <v>0</v>
      </c>
      <c r="N72" s="977">
        <v>0</v>
      </c>
      <c r="O72" s="977">
        <v>0</v>
      </c>
      <c r="P72" s="977">
        <v>2726.15</v>
      </c>
      <c r="Q72" s="977">
        <v>0</v>
      </c>
      <c r="R72" s="1025">
        <f t="shared" si="4"/>
        <v>2726.15</v>
      </c>
      <c r="S72" s="533">
        <f t="shared" si="5"/>
        <v>16557.189999999999</v>
      </c>
      <c r="T72" s="549" t="s">
        <v>167</v>
      </c>
      <c r="U72" s="980"/>
      <c r="V72" s="975"/>
      <c r="W72" s="976"/>
      <c r="X72" s="975"/>
      <c r="Y72" s="976"/>
      <c r="Z72" s="975"/>
      <c r="AA72" s="975"/>
      <c r="AB72" s="976"/>
      <c r="AC72" s="975"/>
      <c r="AD72" s="976"/>
      <c r="AE72" s="975"/>
    </row>
    <row r="73" spans="1:31" ht="15" customHeight="1" x14ac:dyDescent="0.25">
      <c r="A73" s="975" t="s">
        <v>1212</v>
      </c>
      <c r="B73" s="975" t="s">
        <v>847</v>
      </c>
      <c r="C73" s="976">
        <v>330</v>
      </c>
      <c r="D73" s="980" t="s">
        <v>327</v>
      </c>
      <c r="E73" s="975" t="s">
        <v>329</v>
      </c>
      <c r="F73" s="977">
        <v>23957.14</v>
      </c>
      <c r="G73" s="977">
        <v>0</v>
      </c>
      <c r="H73" s="977">
        <v>0</v>
      </c>
      <c r="I73" s="977">
        <v>0</v>
      </c>
      <c r="J73" s="977">
        <v>0</v>
      </c>
      <c r="K73" s="977">
        <v>0</v>
      </c>
      <c r="L73" s="977">
        <v>1726.55</v>
      </c>
      <c r="M73" s="977">
        <v>0</v>
      </c>
      <c r="N73" s="977">
        <v>0</v>
      </c>
      <c r="O73" s="977">
        <v>0</v>
      </c>
      <c r="P73" s="977">
        <v>0</v>
      </c>
      <c r="Q73" s="977">
        <v>0</v>
      </c>
      <c r="R73" s="1025">
        <f t="shared" si="4"/>
        <v>1726.55</v>
      </c>
      <c r="S73" s="533">
        <f t="shared" si="5"/>
        <v>22230.59</v>
      </c>
      <c r="T73" s="549" t="s">
        <v>167</v>
      </c>
      <c r="U73" s="980"/>
      <c r="V73" s="975"/>
      <c r="W73" s="976"/>
      <c r="X73" s="975"/>
      <c r="Y73" s="976"/>
      <c r="Z73" s="975"/>
      <c r="AA73" s="975"/>
      <c r="AB73" s="976"/>
      <c r="AC73" s="975"/>
      <c r="AD73" s="976"/>
      <c r="AE73" s="975"/>
    </row>
    <row r="74" spans="1:31" ht="15" customHeight="1" x14ac:dyDescent="0.25">
      <c r="A74" s="975" t="s">
        <v>1212</v>
      </c>
      <c r="B74" s="975" t="s">
        <v>847</v>
      </c>
      <c r="C74" s="976">
        <v>254</v>
      </c>
      <c r="D74" s="980" t="s">
        <v>145</v>
      </c>
      <c r="E74" s="975" t="s">
        <v>262</v>
      </c>
      <c r="F74" s="977">
        <v>9032.43</v>
      </c>
      <c r="G74" s="977">
        <v>0</v>
      </c>
      <c r="H74" s="977">
        <v>0</v>
      </c>
      <c r="I74" s="977">
        <v>0</v>
      </c>
      <c r="J74" s="977">
        <v>0</v>
      </c>
      <c r="K74" s="977">
        <v>0</v>
      </c>
      <c r="L74" s="977">
        <v>0</v>
      </c>
      <c r="M74" s="977">
        <v>0</v>
      </c>
      <c r="N74" s="977">
        <v>0</v>
      </c>
      <c r="O74" s="977">
        <v>0</v>
      </c>
      <c r="P74" s="977">
        <v>0</v>
      </c>
      <c r="Q74" s="977">
        <v>0</v>
      </c>
      <c r="R74" s="1025">
        <f t="shared" si="4"/>
        <v>0</v>
      </c>
      <c r="S74" s="533">
        <f t="shared" si="5"/>
        <v>9032.43</v>
      </c>
      <c r="T74" s="549" t="s">
        <v>167</v>
      </c>
      <c r="U74" s="980"/>
      <c r="V74" s="975"/>
      <c r="W74" s="976"/>
      <c r="X74" s="975"/>
      <c r="Y74" s="976"/>
      <c r="Z74" s="975"/>
      <c r="AA74" s="975"/>
      <c r="AB74" s="976"/>
      <c r="AC74" s="975"/>
      <c r="AD74" s="976"/>
      <c r="AE74" s="975"/>
    </row>
    <row r="75" spans="1:31" ht="15" customHeight="1" x14ac:dyDescent="0.25">
      <c r="A75" s="975" t="s">
        <v>1212</v>
      </c>
      <c r="B75" s="975" t="s">
        <v>847</v>
      </c>
      <c r="C75" s="976">
        <v>196</v>
      </c>
      <c r="D75" s="980" t="s">
        <v>105</v>
      </c>
      <c r="E75" s="975" t="s">
        <v>244</v>
      </c>
      <c r="F75" s="977">
        <v>19027.55</v>
      </c>
      <c r="G75" s="977">
        <v>0</v>
      </c>
      <c r="H75" s="977">
        <v>645.4</v>
      </c>
      <c r="I75" s="977">
        <v>0</v>
      </c>
      <c r="J75" s="977">
        <v>0</v>
      </c>
      <c r="K75" s="977">
        <v>0</v>
      </c>
      <c r="L75" s="977">
        <v>775.83</v>
      </c>
      <c r="M75" s="977">
        <v>0</v>
      </c>
      <c r="N75" s="977">
        <v>0</v>
      </c>
      <c r="O75" s="977">
        <v>0</v>
      </c>
      <c r="P75" s="977">
        <v>0</v>
      </c>
      <c r="Q75" s="977">
        <v>0</v>
      </c>
      <c r="R75" s="1025">
        <f t="shared" si="4"/>
        <v>1421.23</v>
      </c>
      <c r="S75" s="533">
        <f t="shared" si="5"/>
        <v>17606.32</v>
      </c>
      <c r="T75" s="549" t="s">
        <v>167</v>
      </c>
      <c r="U75" s="980"/>
      <c r="V75" s="975"/>
      <c r="W75" s="976"/>
      <c r="X75" s="975"/>
      <c r="Y75" s="976"/>
      <c r="Z75" s="975"/>
      <c r="AA75" s="975"/>
      <c r="AB75" s="976"/>
      <c r="AC75" s="975"/>
      <c r="AD75" s="976"/>
      <c r="AE75" s="975"/>
    </row>
    <row r="76" spans="1:31" ht="15" customHeight="1" x14ac:dyDescent="0.25">
      <c r="A76" s="975" t="s">
        <v>1212</v>
      </c>
      <c r="B76" s="975" t="s">
        <v>847</v>
      </c>
      <c r="C76" s="976">
        <v>358</v>
      </c>
      <c r="D76" s="980" t="s">
        <v>387</v>
      </c>
      <c r="E76" s="975" t="s">
        <v>388</v>
      </c>
      <c r="F76" s="977">
        <v>30276.52</v>
      </c>
      <c r="G76" s="977">
        <v>0</v>
      </c>
      <c r="H76" s="977">
        <v>0</v>
      </c>
      <c r="I76" s="977">
        <v>0</v>
      </c>
      <c r="J76" s="977">
        <v>0</v>
      </c>
      <c r="K76" s="977">
        <v>0</v>
      </c>
      <c r="L76" s="977">
        <v>422.29</v>
      </c>
      <c r="M76" s="977">
        <v>0</v>
      </c>
      <c r="N76" s="977">
        <v>0</v>
      </c>
      <c r="O76" s="977">
        <v>0</v>
      </c>
      <c r="P76" s="977">
        <v>0</v>
      </c>
      <c r="Q76" s="977">
        <v>0</v>
      </c>
      <c r="R76" s="1025">
        <f t="shared" si="4"/>
        <v>422.29</v>
      </c>
      <c r="S76" s="533">
        <f t="shared" si="5"/>
        <v>29854.23</v>
      </c>
      <c r="T76" s="549" t="s">
        <v>167</v>
      </c>
      <c r="U76" s="980"/>
      <c r="V76" s="975"/>
      <c r="W76" s="976"/>
      <c r="X76" s="975"/>
      <c r="Y76" s="976"/>
      <c r="Z76" s="975"/>
      <c r="AA76" s="975"/>
      <c r="AB76" s="976"/>
      <c r="AC76" s="975"/>
      <c r="AD76" s="976"/>
      <c r="AE76" s="975"/>
    </row>
    <row r="77" spans="1:31" ht="15" customHeight="1" x14ac:dyDescent="0.25">
      <c r="A77" s="975" t="s">
        <v>1212</v>
      </c>
      <c r="B77" s="975" t="s">
        <v>847</v>
      </c>
      <c r="C77" s="976">
        <v>188</v>
      </c>
      <c r="D77" s="980" t="s">
        <v>70</v>
      </c>
      <c r="E77" s="975" t="s">
        <v>240</v>
      </c>
      <c r="F77" s="977">
        <v>10875.03</v>
      </c>
      <c r="G77" s="977">
        <v>0</v>
      </c>
      <c r="H77" s="977">
        <v>0</v>
      </c>
      <c r="I77" s="977">
        <v>0</v>
      </c>
      <c r="J77" s="977">
        <v>0</v>
      </c>
      <c r="K77" s="977">
        <v>0</v>
      </c>
      <c r="L77" s="977">
        <v>791.75</v>
      </c>
      <c r="M77" s="977">
        <v>0</v>
      </c>
      <c r="N77" s="977">
        <v>0</v>
      </c>
      <c r="O77" s="977">
        <v>0</v>
      </c>
      <c r="P77" s="977">
        <v>0</v>
      </c>
      <c r="Q77" s="977">
        <v>0</v>
      </c>
      <c r="R77" s="1025">
        <f t="shared" si="4"/>
        <v>791.75</v>
      </c>
      <c r="S77" s="533">
        <f t="shared" si="5"/>
        <v>10083.280000000001</v>
      </c>
      <c r="T77" s="549" t="s">
        <v>167</v>
      </c>
      <c r="U77" s="980"/>
      <c r="V77" s="975"/>
      <c r="W77" s="976"/>
      <c r="X77" s="975"/>
      <c r="Y77" s="976"/>
      <c r="Z77" s="975"/>
      <c r="AA77" s="975"/>
      <c r="AB77" s="976"/>
      <c r="AC77" s="975"/>
      <c r="AD77" s="976"/>
      <c r="AE77" s="975"/>
    </row>
    <row r="78" spans="1:31" ht="15" customHeight="1" x14ac:dyDescent="0.25">
      <c r="A78" s="975" t="s">
        <v>1212</v>
      </c>
      <c r="B78" s="975" t="s">
        <v>847</v>
      </c>
      <c r="C78" s="976">
        <v>338</v>
      </c>
      <c r="D78" s="980" t="s">
        <v>347</v>
      </c>
      <c r="E78" s="975" t="s">
        <v>348</v>
      </c>
      <c r="F78" s="977">
        <v>22230.59</v>
      </c>
      <c r="G78" s="977">
        <v>0</v>
      </c>
      <c r="H78" s="977">
        <v>0</v>
      </c>
      <c r="I78" s="977">
        <v>0</v>
      </c>
      <c r="J78" s="977">
        <v>0</v>
      </c>
      <c r="K78" s="977">
        <v>0</v>
      </c>
      <c r="L78" s="977">
        <v>0</v>
      </c>
      <c r="M78" s="977">
        <v>0</v>
      </c>
      <c r="N78" s="977">
        <v>0</v>
      </c>
      <c r="O78" s="977">
        <v>0</v>
      </c>
      <c r="P78" s="977">
        <v>0</v>
      </c>
      <c r="Q78" s="977">
        <v>0</v>
      </c>
      <c r="R78" s="1025">
        <f t="shared" si="4"/>
        <v>0</v>
      </c>
      <c r="S78" s="533">
        <f t="shared" si="5"/>
        <v>22230.59</v>
      </c>
      <c r="T78" s="549" t="s">
        <v>167</v>
      </c>
      <c r="U78" s="980"/>
      <c r="V78" s="975"/>
      <c r="W78" s="976"/>
      <c r="X78" s="975"/>
      <c r="Y78" s="976"/>
      <c r="Z78" s="975"/>
      <c r="AA78" s="975"/>
      <c r="AB78" s="976"/>
      <c r="AC78" s="975"/>
      <c r="AD78" s="976"/>
      <c r="AE78" s="975"/>
    </row>
    <row r="79" spans="1:31" s="192" customFormat="1" ht="15" customHeight="1" x14ac:dyDescent="0.25">
      <c r="A79" s="189"/>
      <c r="B79" s="189"/>
      <c r="C79" s="190">
        <v>251</v>
      </c>
      <c r="D79" s="367" t="s">
        <v>143</v>
      </c>
      <c r="E79" s="189"/>
      <c r="F79" s="191">
        <v>0</v>
      </c>
      <c r="G79" s="191"/>
      <c r="H79" s="191"/>
      <c r="I79" s="191"/>
      <c r="J79" s="191"/>
      <c r="K79" s="191"/>
      <c r="L79" s="191"/>
      <c r="M79" s="191"/>
      <c r="N79" s="191"/>
      <c r="O79" s="191"/>
      <c r="P79" s="191"/>
      <c r="Q79" s="191"/>
      <c r="R79" s="707">
        <v>0</v>
      </c>
      <c r="S79" s="707">
        <v>0</v>
      </c>
      <c r="T79" s="569"/>
      <c r="U79" s="980"/>
      <c r="V79" s="189"/>
      <c r="W79" s="190"/>
      <c r="X79" s="189"/>
      <c r="Y79" s="190"/>
      <c r="Z79" s="189"/>
      <c r="AA79" s="189"/>
      <c r="AB79" s="190"/>
      <c r="AC79" s="189"/>
      <c r="AD79" s="190"/>
      <c r="AE79" s="189"/>
    </row>
    <row r="80" spans="1:31" ht="15" customHeight="1" x14ac:dyDescent="0.25">
      <c r="A80" s="975" t="s">
        <v>1212</v>
      </c>
      <c r="B80" s="975" t="s">
        <v>847</v>
      </c>
      <c r="C80" s="976">
        <v>93</v>
      </c>
      <c r="D80" s="980" t="s">
        <v>53</v>
      </c>
      <c r="E80" s="975" t="s">
        <v>225</v>
      </c>
      <c r="F80" s="977">
        <v>13877.15</v>
      </c>
      <c r="G80" s="977">
        <v>0</v>
      </c>
      <c r="H80" s="977">
        <v>0</v>
      </c>
      <c r="I80" s="977">
        <v>0</v>
      </c>
      <c r="J80" s="977">
        <v>0</v>
      </c>
      <c r="K80" s="977">
        <v>0</v>
      </c>
      <c r="L80" s="977">
        <v>1920.46</v>
      </c>
      <c r="M80" s="977">
        <v>0</v>
      </c>
      <c r="N80" s="977">
        <v>0</v>
      </c>
      <c r="O80" s="977">
        <v>0</v>
      </c>
      <c r="P80" s="977">
        <v>0</v>
      </c>
      <c r="Q80" s="977">
        <v>0</v>
      </c>
      <c r="R80" s="1025">
        <f t="shared" ref="R80:R101" si="6">SUM(G80:Q80)</f>
        <v>1920.46</v>
      </c>
      <c r="S80" s="533">
        <f t="shared" ref="S80:S101" si="7">F80-R80</f>
        <v>11956.689999999999</v>
      </c>
      <c r="T80" s="549" t="s">
        <v>167</v>
      </c>
      <c r="U80" s="980"/>
      <c r="V80" s="975"/>
      <c r="W80" s="976"/>
      <c r="X80" s="975"/>
      <c r="Y80" s="976"/>
      <c r="Z80" s="975"/>
      <c r="AA80" s="975"/>
      <c r="AB80" s="976"/>
      <c r="AC80" s="975"/>
      <c r="AD80" s="976"/>
      <c r="AE80" s="975"/>
    </row>
    <row r="81" spans="1:31" ht="15" customHeight="1" x14ac:dyDescent="0.25">
      <c r="A81" s="975" t="s">
        <v>1212</v>
      </c>
      <c r="B81" s="975" t="s">
        <v>847</v>
      </c>
      <c r="C81" s="976">
        <v>8</v>
      </c>
      <c r="D81" s="980" t="s">
        <v>100</v>
      </c>
      <c r="E81" s="975" t="s">
        <v>176</v>
      </c>
      <c r="F81" s="977">
        <v>10186.030000000001</v>
      </c>
      <c r="G81" s="977">
        <v>0</v>
      </c>
      <c r="H81" s="977">
        <v>0</v>
      </c>
      <c r="I81" s="977">
        <v>0</v>
      </c>
      <c r="J81" s="977">
        <v>0</v>
      </c>
      <c r="K81" s="977">
        <v>0</v>
      </c>
      <c r="L81" s="977">
        <v>2666.9</v>
      </c>
      <c r="M81" s="977">
        <v>0</v>
      </c>
      <c r="N81" s="977">
        <v>0</v>
      </c>
      <c r="O81" s="977">
        <v>0</v>
      </c>
      <c r="P81" s="977">
        <v>0</v>
      </c>
      <c r="Q81" s="977">
        <v>0</v>
      </c>
      <c r="R81" s="1025">
        <f t="shared" si="6"/>
        <v>2666.9</v>
      </c>
      <c r="S81" s="533">
        <f t="shared" si="7"/>
        <v>7519.130000000001</v>
      </c>
      <c r="T81" s="549" t="s">
        <v>167</v>
      </c>
      <c r="U81" s="980"/>
      <c r="V81" s="975"/>
      <c r="W81" s="976"/>
      <c r="X81" s="975"/>
      <c r="Y81" s="976"/>
      <c r="Z81" s="975"/>
      <c r="AA81" s="975"/>
      <c r="AB81" s="976"/>
      <c r="AC81" s="975"/>
      <c r="AD81" s="976"/>
      <c r="AE81" s="975"/>
    </row>
    <row r="82" spans="1:31" ht="15" customHeight="1" x14ac:dyDescent="0.25">
      <c r="A82" s="975" t="s">
        <v>1212</v>
      </c>
      <c r="B82" s="975" t="s">
        <v>847</v>
      </c>
      <c r="C82" s="976">
        <v>44</v>
      </c>
      <c r="D82" s="980" t="s">
        <v>33</v>
      </c>
      <c r="E82" s="975" t="s">
        <v>205</v>
      </c>
      <c r="F82" s="977">
        <v>24331.599999999999</v>
      </c>
      <c r="G82" s="977">
        <v>0</v>
      </c>
      <c r="H82" s="977">
        <v>0</v>
      </c>
      <c r="I82" s="977">
        <v>0</v>
      </c>
      <c r="J82" s="977">
        <v>0</v>
      </c>
      <c r="K82" s="977">
        <v>0</v>
      </c>
      <c r="L82" s="977">
        <v>2101.0100000000002</v>
      </c>
      <c r="M82" s="977">
        <v>0</v>
      </c>
      <c r="N82" s="977">
        <v>0</v>
      </c>
      <c r="O82" s="977">
        <v>0</v>
      </c>
      <c r="P82" s="977">
        <v>0</v>
      </c>
      <c r="Q82" s="977">
        <v>0</v>
      </c>
      <c r="R82" s="1025">
        <f t="shared" si="6"/>
        <v>2101.0100000000002</v>
      </c>
      <c r="S82" s="533">
        <f t="shared" si="7"/>
        <v>22230.589999999997</v>
      </c>
      <c r="T82" s="549" t="s">
        <v>167</v>
      </c>
      <c r="U82" s="980"/>
      <c r="V82" s="975"/>
      <c r="W82" s="976"/>
      <c r="X82" s="975"/>
      <c r="Y82" s="976"/>
      <c r="Z82" s="975"/>
      <c r="AA82" s="975"/>
      <c r="AB82" s="976"/>
      <c r="AC82" s="975"/>
      <c r="AD82" s="976"/>
      <c r="AE82" s="975"/>
    </row>
    <row r="83" spans="1:31" s="192" customFormat="1" ht="15" customHeight="1" x14ac:dyDescent="0.25">
      <c r="A83" s="189" t="s">
        <v>1212</v>
      </c>
      <c r="B83" s="189" t="s">
        <v>847</v>
      </c>
      <c r="C83" s="190">
        <v>396</v>
      </c>
      <c r="D83" s="193" t="s">
        <v>475</v>
      </c>
      <c r="E83" s="189" t="s">
        <v>524</v>
      </c>
      <c r="F83" s="191">
        <v>6477.38</v>
      </c>
      <c r="G83" s="191">
        <v>0</v>
      </c>
      <c r="H83" s="191">
        <v>0</v>
      </c>
      <c r="I83" s="191">
        <v>0</v>
      </c>
      <c r="J83" s="191">
        <v>0</v>
      </c>
      <c r="K83" s="191">
        <v>0</v>
      </c>
      <c r="L83" s="191">
        <v>0</v>
      </c>
      <c r="M83" s="191">
        <v>0</v>
      </c>
      <c r="N83" s="191">
        <v>0</v>
      </c>
      <c r="O83" s="191">
        <v>0</v>
      </c>
      <c r="P83" s="191">
        <v>1388.14</v>
      </c>
      <c r="Q83" s="191">
        <v>0</v>
      </c>
      <c r="R83" s="707">
        <f t="shared" si="6"/>
        <v>1388.14</v>
      </c>
      <c r="S83" s="707">
        <f t="shared" si="7"/>
        <v>5089.24</v>
      </c>
      <c r="T83" s="569" t="s">
        <v>167</v>
      </c>
      <c r="U83" s="980"/>
      <c r="V83" s="189"/>
      <c r="W83" s="190"/>
      <c r="X83" s="189"/>
      <c r="Y83" s="190"/>
      <c r="Z83" s="189"/>
      <c r="AA83" s="189"/>
      <c r="AB83" s="190"/>
      <c r="AC83" s="189"/>
      <c r="AD83" s="190"/>
      <c r="AE83" s="189"/>
    </row>
    <row r="84" spans="1:31" ht="15" customHeight="1" x14ac:dyDescent="0.25">
      <c r="A84" s="975" t="s">
        <v>1212</v>
      </c>
      <c r="B84" s="975" t="s">
        <v>847</v>
      </c>
      <c r="C84" s="976">
        <v>83</v>
      </c>
      <c r="D84" s="980" t="s">
        <v>44</v>
      </c>
      <c r="E84" s="975" t="s">
        <v>216</v>
      </c>
      <c r="F84" s="977">
        <v>29985.7</v>
      </c>
      <c r="G84" s="977">
        <v>0</v>
      </c>
      <c r="H84" s="977">
        <v>0</v>
      </c>
      <c r="I84" s="977">
        <v>0</v>
      </c>
      <c r="J84" s="977">
        <v>0</v>
      </c>
      <c r="K84" s="977">
        <v>0</v>
      </c>
      <c r="L84" s="977">
        <v>2978.11</v>
      </c>
      <c r="M84" s="977">
        <v>0</v>
      </c>
      <c r="N84" s="977">
        <v>0</v>
      </c>
      <c r="O84" s="977">
        <v>0</v>
      </c>
      <c r="P84" s="977">
        <v>0</v>
      </c>
      <c r="Q84" s="977">
        <v>0</v>
      </c>
      <c r="R84" s="1025">
        <f t="shared" si="6"/>
        <v>2978.11</v>
      </c>
      <c r="S84" s="533">
        <f t="shared" si="7"/>
        <v>27007.59</v>
      </c>
      <c r="T84" s="549" t="s">
        <v>167</v>
      </c>
      <c r="U84" s="980"/>
      <c r="V84" s="975"/>
      <c r="W84" s="976"/>
      <c r="X84" s="975"/>
      <c r="Y84" s="976"/>
      <c r="Z84" s="975"/>
      <c r="AA84" s="975"/>
      <c r="AB84" s="976"/>
      <c r="AC84" s="975"/>
      <c r="AD84" s="976"/>
      <c r="AE84" s="975"/>
    </row>
    <row r="85" spans="1:31" ht="15" customHeight="1" x14ac:dyDescent="0.25">
      <c r="A85" s="975" t="s">
        <v>1212</v>
      </c>
      <c r="B85" s="975" t="s">
        <v>847</v>
      </c>
      <c r="C85" s="976">
        <v>92</v>
      </c>
      <c r="D85" s="980" t="s">
        <v>52</v>
      </c>
      <c r="E85" s="975" t="s">
        <v>224</v>
      </c>
      <c r="F85" s="977">
        <v>12486.28</v>
      </c>
      <c r="G85" s="977">
        <v>0</v>
      </c>
      <c r="H85" s="977">
        <v>0</v>
      </c>
      <c r="I85" s="977">
        <v>0</v>
      </c>
      <c r="J85" s="977">
        <v>0</v>
      </c>
      <c r="K85" s="977">
        <v>0</v>
      </c>
      <c r="L85" s="977">
        <v>2732.96</v>
      </c>
      <c r="M85" s="977">
        <v>0</v>
      </c>
      <c r="N85" s="977">
        <v>0</v>
      </c>
      <c r="O85" s="977">
        <v>0</v>
      </c>
      <c r="P85" s="977">
        <v>0</v>
      </c>
      <c r="Q85" s="977">
        <v>0</v>
      </c>
      <c r="R85" s="1025">
        <f t="shared" si="6"/>
        <v>2732.96</v>
      </c>
      <c r="S85" s="533">
        <f t="shared" si="7"/>
        <v>9753.32</v>
      </c>
      <c r="T85" s="549" t="s">
        <v>167</v>
      </c>
      <c r="U85" s="980"/>
      <c r="V85" s="975"/>
      <c r="W85" s="976"/>
      <c r="X85" s="975"/>
      <c r="Y85" s="976"/>
      <c r="Z85" s="975"/>
      <c r="AA85" s="975"/>
      <c r="AB85" s="976"/>
      <c r="AC85" s="975"/>
      <c r="AD85" s="976"/>
      <c r="AE85" s="975"/>
    </row>
    <row r="86" spans="1:31" ht="15" customHeight="1" x14ac:dyDescent="0.25">
      <c r="A86" s="975" t="s">
        <v>1212</v>
      </c>
      <c r="B86" s="975" t="s">
        <v>847</v>
      </c>
      <c r="C86" s="976">
        <v>95</v>
      </c>
      <c r="D86" s="980" t="s">
        <v>54</v>
      </c>
      <c r="E86" s="975" t="s">
        <v>226</v>
      </c>
      <c r="F86" s="977">
        <v>8062.13</v>
      </c>
      <c r="G86" s="977">
        <v>0</v>
      </c>
      <c r="H86" s="977">
        <v>0</v>
      </c>
      <c r="I86" s="977">
        <v>0</v>
      </c>
      <c r="J86" s="977">
        <v>0</v>
      </c>
      <c r="K86" s="977">
        <v>0</v>
      </c>
      <c r="L86" s="977">
        <v>543</v>
      </c>
      <c r="M86" s="977">
        <v>0</v>
      </c>
      <c r="N86" s="977">
        <v>0</v>
      </c>
      <c r="O86" s="977">
        <v>0</v>
      </c>
      <c r="P86" s="977">
        <v>0</v>
      </c>
      <c r="Q86" s="977">
        <v>0</v>
      </c>
      <c r="R86" s="1025">
        <f t="shared" si="6"/>
        <v>543</v>
      </c>
      <c r="S86" s="533">
        <f t="shared" si="7"/>
        <v>7519.13</v>
      </c>
      <c r="T86" s="549" t="s">
        <v>167</v>
      </c>
      <c r="U86" s="980"/>
      <c r="V86" s="975"/>
      <c r="W86" s="976"/>
      <c r="X86" s="975"/>
      <c r="Y86" s="976"/>
      <c r="Z86" s="975"/>
      <c r="AA86" s="975"/>
      <c r="AB86" s="976"/>
      <c r="AC86" s="975"/>
      <c r="AD86" s="976"/>
      <c r="AE86" s="975"/>
    </row>
    <row r="87" spans="1:31" ht="15" customHeight="1" x14ac:dyDescent="0.25">
      <c r="A87" s="975" t="s">
        <v>1212</v>
      </c>
      <c r="B87" s="975" t="s">
        <v>847</v>
      </c>
      <c r="C87" s="976">
        <v>485</v>
      </c>
      <c r="D87" s="980" t="s">
        <v>831</v>
      </c>
      <c r="E87" s="975" t="s">
        <v>830</v>
      </c>
      <c r="F87" s="977">
        <v>17606.32</v>
      </c>
      <c r="G87" s="977">
        <v>0</v>
      </c>
      <c r="H87" s="977">
        <v>0</v>
      </c>
      <c r="I87" s="977">
        <v>0</v>
      </c>
      <c r="J87" s="977">
        <v>0</v>
      </c>
      <c r="K87" s="977">
        <v>0</v>
      </c>
      <c r="L87" s="977">
        <v>0</v>
      </c>
      <c r="M87" s="977">
        <v>0</v>
      </c>
      <c r="N87" s="977">
        <v>0</v>
      </c>
      <c r="O87" s="977">
        <v>0</v>
      </c>
      <c r="P87" s="977">
        <v>0</v>
      </c>
      <c r="Q87" s="977">
        <v>0</v>
      </c>
      <c r="R87" s="1025">
        <f t="shared" si="6"/>
        <v>0</v>
      </c>
      <c r="S87" s="533">
        <f t="shared" si="7"/>
        <v>17606.32</v>
      </c>
      <c r="T87" s="549" t="s">
        <v>167</v>
      </c>
      <c r="U87" s="980"/>
      <c r="V87" s="975"/>
      <c r="W87" s="976"/>
      <c r="X87" s="975"/>
      <c r="Y87" s="976"/>
      <c r="Z87" s="975"/>
      <c r="AA87" s="975"/>
      <c r="AB87" s="976"/>
      <c r="AC87" s="975"/>
      <c r="AD87" s="976"/>
      <c r="AE87" s="975"/>
    </row>
    <row r="88" spans="1:31" ht="15" customHeight="1" x14ac:dyDescent="0.25">
      <c r="A88" s="975" t="s">
        <v>1212</v>
      </c>
      <c r="B88" s="975" t="s">
        <v>847</v>
      </c>
      <c r="C88" s="976">
        <v>33</v>
      </c>
      <c r="D88" s="980" t="s">
        <v>24</v>
      </c>
      <c r="E88" s="975" t="s">
        <v>196</v>
      </c>
      <c r="F88" s="977">
        <v>19092.64</v>
      </c>
      <c r="G88" s="977">
        <v>0</v>
      </c>
      <c r="H88" s="977">
        <v>0</v>
      </c>
      <c r="I88" s="977">
        <v>0</v>
      </c>
      <c r="J88" s="977">
        <v>0</v>
      </c>
      <c r="K88" s="977">
        <v>0</v>
      </c>
      <c r="L88" s="977">
        <v>3019.75</v>
      </c>
      <c r="M88" s="977">
        <v>0</v>
      </c>
      <c r="N88" s="977">
        <v>0</v>
      </c>
      <c r="O88" s="977">
        <v>0</v>
      </c>
      <c r="P88" s="977">
        <v>0</v>
      </c>
      <c r="Q88" s="977">
        <v>0</v>
      </c>
      <c r="R88" s="1025">
        <f t="shared" si="6"/>
        <v>3019.75</v>
      </c>
      <c r="S88" s="533">
        <f t="shared" si="7"/>
        <v>16072.89</v>
      </c>
      <c r="T88" s="549" t="s">
        <v>167</v>
      </c>
      <c r="U88" s="980"/>
      <c r="V88" s="975"/>
      <c r="W88" s="976"/>
      <c r="X88" s="975"/>
      <c r="Y88" s="976"/>
      <c r="Z88" s="975"/>
      <c r="AA88" s="975"/>
      <c r="AB88" s="976"/>
      <c r="AC88" s="975"/>
      <c r="AD88" s="976"/>
      <c r="AE88" s="975"/>
    </row>
    <row r="89" spans="1:31" ht="15" customHeight="1" x14ac:dyDescent="0.25">
      <c r="A89" s="975" t="s">
        <v>1212</v>
      </c>
      <c r="B89" s="975" t="s">
        <v>847</v>
      </c>
      <c r="C89" s="976">
        <v>81</v>
      </c>
      <c r="D89" s="980" t="s">
        <v>43</v>
      </c>
      <c r="E89" s="975" t="s">
        <v>215</v>
      </c>
      <c r="F89" s="977">
        <v>9139.5499999999993</v>
      </c>
      <c r="G89" s="977">
        <v>0</v>
      </c>
      <c r="H89" s="977">
        <v>0</v>
      </c>
      <c r="I89" s="977">
        <v>0</v>
      </c>
      <c r="J89" s="977">
        <v>0</v>
      </c>
      <c r="K89" s="977">
        <v>0</v>
      </c>
      <c r="L89" s="977">
        <v>0</v>
      </c>
      <c r="M89" s="977">
        <v>0</v>
      </c>
      <c r="N89" s="977">
        <v>0</v>
      </c>
      <c r="O89" s="977">
        <v>0</v>
      </c>
      <c r="P89" s="977">
        <v>0</v>
      </c>
      <c r="Q89" s="977">
        <v>0</v>
      </c>
      <c r="R89" s="1025">
        <f t="shared" si="6"/>
        <v>0</v>
      </c>
      <c r="S89" s="533">
        <f t="shared" si="7"/>
        <v>9139.5499999999993</v>
      </c>
      <c r="T89" s="549" t="s">
        <v>167</v>
      </c>
      <c r="U89" s="980"/>
      <c r="V89" s="975"/>
      <c r="W89" s="976"/>
      <c r="X89" s="975"/>
      <c r="Y89" s="976"/>
      <c r="Z89" s="975"/>
      <c r="AA89" s="975"/>
      <c r="AB89" s="976"/>
      <c r="AC89" s="975"/>
      <c r="AD89" s="976"/>
      <c r="AE89" s="975"/>
    </row>
    <row r="90" spans="1:31" ht="15" customHeight="1" x14ac:dyDescent="0.25">
      <c r="A90" s="975" t="s">
        <v>1212</v>
      </c>
      <c r="B90" s="975" t="s">
        <v>847</v>
      </c>
      <c r="C90" s="976">
        <v>321</v>
      </c>
      <c r="D90" s="980" t="s">
        <v>309</v>
      </c>
      <c r="E90" s="975" t="s">
        <v>312</v>
      </c>
      <c r="F90" s="977">
        <v>24027.81</v>
      </c>
      <c r="G90" s="977">
        <v>0</v>
      </c>
      <c r="H90" s="977">
        <v>0</v>
      </c>
      <c r="I90" s="977">
        <v>0</v>
      </c>
      <c r="J90" s="977">
        <v>0</v>
      </c>
      <c r="K90" s="977">
        <v>0</v>
      </c>
      <c r="L90" s="977">
        <v>1797.22</v>
      </c>
      <c r="M90" s="977">
        <v>0</v>
      </c>
      <c r="N90" s="977">
        <v>0</v>
      </c>
      <c r="O90" s="977">
        <v>0</v>
      </c>
      <c r="P90" s="977">
        <v>0</v>
      </c>
      <c r="Q90" s="977">
        <v>0</v>
      </c>
      <c r="R90" s="1025">
        <f t="shared" si="6"/>
        <v>1797.22</v>
      </c>
      <c r="S90" s="533">
        <f t="shared" si="7"/>
        <v>22230.59</v>
      </c>
      <c r="T90" s="549" t="s">
        <v>167</v>
      </c>
      <c r="U90" s="980"/>
      <c r="V90" s="975"/>
      <c r="W90" s="976"/>
      <c r="X90" s="975"/>
      <c r="Y90" s="976"/>
      <c r="Z90" s="975"/>
      <c r="AA90" s="975"/>
      <c r="AB90" s="976"/>
      <c r="AC90" s="975"/>
      <c r="AD90" s="976"/>
      <c r="AE90" s="975"/>
    </row>
    <row r="91" spans="1:31" ht="15" customHeight="1" x14ac:dyDescent="0.25">
      <c r="A91" s="975" t="s">
        <v>1212</v>
      </c>
      <c r="B91" s="975" t="s">
        <v>847</v>
      </c>
      <c r="C91" s="976">
        <v>151</v>
      </c>
      <c r="D91" s="980" t="s">
        <v>58</v>
      </c>
      <c r="E91" s="975" t="s">
        <v>842</v>
      </c>
      <c r="F91" s="977">
        <v>20585</v>
      </c>
      <c r="G91" s="977">
        <v>0</v>
      </c>
      <c r="H91" s="977">
        <v>0</v>
      </c>
      <c r="I91" s="977">
        <v>0</v>
      </c>
      <c r="J91" s="977">
        <v>0</v>
      </c>
      <c r="K91" s="977">
        <v>0</v>
      </c>
      <c r="L91" s="977">
        <v>502.72</v>
      </c>
      <c r="M91" s="977">
        <v>0</v>
      </c>
      <c r="N91" s="977">
        <v>0</v>
      </c>
      <c r="O91" s="977">
        <v>0</v>
      </c>
      <c r="P91" s="977">
        <v>0</v>
      </c>
      <c r="Q91" s="977">
        <v>0</v>
      </c>
      <c r="R91" s="1025">
        <f t="shared" si="6"/>
        <v>502.72</v>
      </c>
      <c r="S91" s="533">
        <f t="shared" si="7"/>
        <v>20082.28</v>
      </c>
      <c r="T91" s="549" t="s">
        <v>167</v>
      </c>
      <c r="U91" s="980"/>
      <c r="V91" s="975"/>
      <c r="W91" s="976"/>
      <c r="X91" s="975"/>
      <c r="Y91" s="976"/>
      <c r="Z91" s="975"/>
      <c r="AA91" s="975"/>
      <c r="AB91" s="976"/>
      <c r="AC91" s="975"/>
      <c r="AD91" s="976"/>
      <c r="AE91" s="975"/>
    </row>
    <row r="92" spans="1:31" ht="15" customHeight="1" x14ac:dyDescent="0.25">
      <c r="A92" s="975" t="s">
        <v>1212</v>
      </c>
      <c r="B92" s="975" t="s">
        <v>847</v>
      </c>
      <c r="C92" s="976">
        <v>170</v>
      </c>
      <c r="D92" s="980" t="s">
        <v>839</v>
      </c>
      <c r="E92" s="975" t="s">
        <v>838</v>
      </c>
      <c r="F92" s="977">
        <v>12028.36</v>
      </c>
      <c r="G92" s="977">
        <v>0</v>
      </c>
      <c r="H92" s="977">
        <v>0</v>
      </c>
      <c r="I92" s="977">
        <v>0</v>
      </c>
      <c r="J92" s="977">
        <v>0</v>
      </c>
      <c r="K92" s="977">
        <v>0</v>
      </c>
      <c r="L92" s="977">
        <v>0</v>
      </c>
      <c r="M92" s="977">
        <v>0</v>
      </c>
      <c r="N92" s="977">
        <v>0</v>
      </c>
      <c r="O92" s="977">
        <v>0</v>
      </c>
      <c r="P92" s="977">
        <v>0</v>
      </c>
      <c r="Q92" s="977">
        <v>0</v>
      </c>
      <c r="R92" s="1025">
        <f t="shared" si="6"/>
        <v>0</v>
      </c>
      <c r="S92" s="533">
        <f t="shared" si="7"/>
        <v>12028.36</v>
      </c>
      <c r="T92" s="549" t="s">
        <v>167</v>
      </c>
      <c r="U92" s="980"/>
      <c r="V92" s="975"/>
      <c r="W92" s="976"/>
      <c r="X92" s="975"/>
      <c r="Y92" s="976"/>
      <c r="Z92" s="975"/>
      <c r="AA92" s="975"/>
      <c r="AB92" s="976"/>
      <c r="AC92" s="975"/>
      <c r="AD92" s="976"/>
      <c r="AE92" s="975"/>
    </row>
    <row r="93" spans="1:31" ht="15" customHeight="1" x14ac:dyDescent="0.25">
      <c r="A93" s="975" t="s">
        <v>1212</v>
      </c>
      <c r="B93" s="975" t="s">
        <v>847</v>
      </c>
      <c r="C93" s="976">
        <v>494</v>
      </c>
      <c r="D93" s="980" t="s">
        <v>528</v>
      </c>
      <c r="E93" s="975" t="s">
        <v>529</v>
      </c>
      <c r="F93" s="977">
        <v>13778.87</v>
      </c>
      <c r="G93" s="977">
        <v>0</v>
      </c>
      <c r="H93" s="977">
        <v>0</v>
      </c>
      <c r="I93" s="977">
        <v>0</v>
      </c>
      <c r="J93" s="977">
        <v>0</v>
      </c>
      <c r="K93" s="977">
        <v>0</v>
      </c>
      <c r="L93" s="977">
        <v>0</v>
      </c>
      <c r="M93" s="977">
        <v>0</v>
      </c>
      <c r="N93" s="977">
        <v>0</v>
      </c>
      <c r="O93" s="977">
        <v>0</v>
      </c>
      <c r="P93" s="977">
        <v>0</v>
      </c>
      <c r="Q93" s="977">
        <v>0</v>
      </c>
      <c r="R93" s="1025">
        <f t="shared" si="6"/>
        <v>0</v>
      </c>
      <c r="S93" s="533">
        <f t="shared" si="7"/>
        <v>13778.87</v>
      </c>
      <c r="T93" s="549" t="s">
        <v>167</v>
      </c>
      <c r="U93" s="980"/>
      <c r="V93" s="975"/>
      <c r="W93" s="976"/>
      <c r="X93" s="975"/>
      <c r="Y93" s="976"/>
      <c r="Z93" s="975"/>
      <c r="AA93" s="975"/>
      <c r="AB93" s="976"/>
      <c r="AC93" s="975"/>
      <c r="AD93" s="976"/>
      <c r="AE93" s="975"/>
    </row>
    <row r="94" spans="1:31" s="685" customFormat="1" ht="15" customHeight="1" x14ac:dyDescent="0.25">
      <c r="A94" s="681" t="s">
        <v>1212</v>
      </c>
      <c r="B94" s="681" t="s">
        <v>847</v>
      </c>
      <c r="C94" s="682">
        <v>511</v>
      </c>
      <c r="D94" s="683" t="s">
        <v>674</v>
      </c>
      <c r="E94" s="681" t="s">
        <v>675</v>
      </c>
      <c r="F94" s="684">
        <v>7348.73</v>
      </c>
      <c r="G94" s="684">
        <v>0</v>
      </c>
      <c r="H94" s="684">
        <v>0</v>
      </c>
      <c r="I94" s="684">
        <v>0</v>
      </c>
      <c r="J94" s="684">
        <v>0</v>
      </c>
      <c r="K94" s="684">
        <v>0</v>
      </c>
      <c r="L94" s="684">
        <v>0</v>
      </c>
      <c r="M94" s="684">
        <v>0</v>
      </c>
      <c r="N94" s="684">
        <v>0</v>
      </c>
      <c r="O94" s="684">
        <v>0</v>
      </c>
      <c r="P94" s="684">
        <v>0</v>
      </c>
      <c r="Q94" s="684">
        <v>0</v>
      </c>
      <c r="R94" s="693">
        <f t="shared" si="6"/>
        <v>0</v>
      </c>
      <c r="S94" s="693">
        <f t="shared" si="7"/>
        <v>7348.73</v>
      </c>
      <c r="T94" s="745" t="s">
        <v>167</v>
      </c>
      <c r="U94" s="980"/>
      <c r="V94" s="681"/>
      <c r="W94" s="682"/>
      <c r="X94" s="681"/>
      <c r="Y94" s="682"/>
      <c r="Z94" s="681"/>
      <c r="AA94" s="681"/>
      <c r="AB94" s="682"/>
      <c r="AC94" s="681"/>
      <c r="AD94" s="682"/>
      <c r="AE94" s="681"/>
    </row>
    <row r="95" spans="1:31" ht="15" customHeight="1" x14ac:dyDescent="0.25">
      <c r="A95" s="975" t="s">
        <v>1212</v>
      </c>
      <c r="B95" s="975" t="s">
        <v>847</v>
      </c>
      <c r="C95" s="976">
        <v>156</v>
      </c>
      <c r="D95" s="980" t="s">
        <v>61</v>
      </c>
      <c r="E95" s="975" t="s">
        <v>233</v>
      </c>
      <c r="F95" s="977">
        <v>5835.35</v>
      </c>
      <c r="G95" s="977">
        <v>0</v>
      </c>
      <c r="H95" s="977">
        <v>0</v>
      </c>
      <c r="I95" s="977">
        <v>0</v>
      </c>
      <c r="J95" s="977">
        <v>0</v>
      </c>
      <c r="K95" s="977">
        <v>0</v>
      </c>
      <c r="L95" s="977">
        <v>683.16</v>
      </c>
      <c r="M95" s="977">
        <v>0</v>
      </c>
      <c r="N95" s="977">
        <v>0</v>
      </c>
      <c r="O95" s="977">
        <v>0</v>
      </c>
      <c r="P95" s="977">
        <v>0</v>
      </c>
      <c r="Q95" s="977">
        <v>0</v>
      </c>
      <c r="R95" s="1025">
        <f t="shared" si="6"/>
        <v>683.16</v>
      </c>
      <c r="S95" s="533">
        <f t="shared" si="7"/>
        <v>5152.1900000000005</v>
      </c>
      <c r="T95" s="549" t="s">
        <v>167</v>
      </c>
      <c r="U95" s="980"/>
      <c r="V95" s="975"/>
      <c r="W95" s="976"/>
      <c r="X95" s="975"/>
      <c r="Y95" s="976"/>
      <c r="Z95" s="975"/>
      <c r="AA95" s="975"/>
      <c r="AB95" s="976"/>
      <c r="AC95" s="975"/>
      <c r="AD95" s="976"/>
      <c r="AE95" s="975"/>
    </row>
    <row r="96" spans="1:31" ht="15" customHeight="1" x14ac:dyDescent="0.25">
      <c r="A96" s="975" t="s">
        <v>1212</v>
      </c>
      <c r="B96" s="975" t="s">
        <v>847</v>
      </c>
      <c r="C96" s="976">
        <v>483</v>
      </c>
      <c r="D96" s="980" t="s">
        <v>820</v>
      </c>
      <c r="E96" s="975" t="s">
        <v>823</v>
      </c>
      <c r="F96" s="977">
        <v>11217.52</v>
      </c>
      <c r="G96" s="977">
        <v>0</v>
      </c>
      <c r="H96" s="977">
        <v>0</v>
      </c>
      <c r="I96" s="977">
        <v>0</v>
      </c>
      <c r="J96" s="977">
        <v>0</v>
      </c>
      <c r="K96" s="977">
        <v>0</v>
      </c>
      <c r="L96" s="977">
        <v>0</v>
      </c>
      <c r="M96" s="977">
        <v>0</v>
      </c>
      <c r="N96" s="977">
        <v>0</v>
      </c>
      <c r="O96" s="977">
        <v>0</v>
      </c>
      <c r="P96" s="977">
        <v>544.61</v>
      </c>
      <c r="Q96" s="977">
        <v>0</v>
      </c>
      <c r="R96" s="1025">
        <f t="shared" si="6"/>
        <v>544.61</v>
      </c>
      <c r="S96" s="533">
        <f t="shared" si="7"/>
        <v>10672.91</v>
      </c>
      <c r="T96" s="549" t="s">
        <v>167</v>
      </c>
      <c r="U96" s="980"/>
      <c r="V96" s="975"/>
      <c r="W96" s="976"/>
      <c r="X96" s="975"/>
      <c r="Y96" s="976"/>
      <c r="Z96" s="975"/>
      <c r="AA96" s="975"/>
      <c r="AB96" s="976"/>
      <c r="AC96" s="975"/>
      <c r="AD96" s="976"/>
      <c r="AE96" s="975"/>
    </row>
    <row r="97" spans="1:31" ht="15" customHeight="1" x14ac:dyDescent="0.25">
      <c r="A97" s="975" t="s">
        <v>1212</v>
      </c>
      <c r="B97" s="975" t="s">
        <v>847</v>
      </c>
      <c r="C97" s="976">
        <v>495</v>
      </c>
      <c r="D97" s="980" t="s">
        <v>466</v>
      </c>
      <c r="E97" s="975" t="s">
        <v>513</v>
      </c>
      <c r="F97" s="977">
        <v>14191.19</v>
      </c>
      <c r="G97" s="977">
        <v>0</v>
      </c>
      <c r="H97" s="977">
        <v>0</v>
      </c>
      <c r="I97" s="977">
        <v>0</v>
      </c>
      <c r="J97" s="977">
        <v>0</v>
      </c>
      <c r="K97" s="977">
        <v>0</v>
      </c>
      <c r="L97" s="977">
        <v>412.32</v>
      </c>
      <c r="M97" s="977">
        <v>0</v>
      </c>
      <c r="N97" s="977">
        <v>0</v>
      </c>
      <c r="O97" s="977">
        <v>0</v>
      </c>
      <c r="P97" s="977">
        <v>0</v>
      </c>
      <c r="Q97" s="977">
        <v>0</v>
      </c>
      <c r="R97" s="1025">
        <f t="shared" si="6"/>
        <v>412.32</v>
      </c>
      <c r="S97" s="533">
        <f t="shared" si="7"/>
        <v>13778.87</v>
      </c>
      <c r="T97" s="549" t="s">
        <v>167</v>
      </c>
      <c r="U97" s="980"/>
      <c r="V97" s="975"/>
      <c r="W97" s="976"/>
      <c r="X97" s="975"/>
      <c r="Y97" s="976"/>
      <c r="Z97" s="975"/>
      <c r="AA97" s="975"/>
      <c r="AB97" s="976"/>
      <c r="AC97" s="975"/>
      <c r="AD97" s="976"/>
      <c r="AE97" s="975"/>
    </row>
    <row r="98" spans="1:31" ht="15" customHeight="1" x14ac:dyDescent="0.25">
      <c r="A98" s="975" t="s">
        <v>1212</v>
      </c>
      <c r="B98" s="975" t="s">
        <v>847</v>
      </c>
      <c r="C98" s="976">
        <v>247</v>
      </c>
      <c r="D98" s="980" t="s">
        <v>1107</v>
      </c>
      <c r="E98" s="975" t="s">
        <v>257</v>
      </c>
      <c r="F98" s="977">
        <v>22778.720000000001</v>
      </c>
      <c r="G98" s="977">
        <v>0</v>
      </c>
      <c r="H98" s="977">
        <v>0</v>
      </c>
      <c r="I98" s="977">
        <v>0</v>
      </c>
      <c r="J98" s="977">
        <v>0</v>
      </c>
      <c r="K98" s="977">
        <v>0</v>
      </c>
      <c r="L98" s="977">
        <v>548.13</v>
      </c>
      <c r="M98" s="977">
        <v>0</v>
      </c>
      <c r="N98" s="977">
        <v>0</v>
      </c>
      <c r="O98" s="977">
        <v>0</v>
      </c>
      <c r="P98" s="977">
        <v>0</v>
      </c>
      <c r="Q98" s="977">
        <v>0</v>
      </c>
      <c r="R98" s="1025">
        <f t="shared" si="6"/>
        <v>548.13</v>
      </c>
      <c r="S98" s="533">
        <f t="shared" si="7"/>
        <v>22230.59</v>
      </c>
      <c r="T98" s="549" t="s">
        <v>167</v>
      </c>
      <c r="U98" s="980"/>
      <c r="V98" s="975"/>
      <c r="W98" s="976"/>
      <c r="X98" s="975"/>
      <c r="Y98" s="976"/>
      <c r="Z98" s="975"/>
      <c r="AA98" s="975"/>
      <c r="AB98" s="976"/>
      <c r="AC98" s="975"/>
      <c r="AD98" s="976"/>
      <c r="AE98" s="975"/>
    </row>
    <row r="99" spans="1:31" ht="15" customHeight="1" x14ac:dyDescent="0.25">
      <c r="A99" s="975" t="s">
        <v>1212</v>
      </c>
      <c r="B99" s="975" t="s">
        <v>847</v>
      </c>
      <c r="C99" s="976">
        <v>435</v>
      </c>
      <c r="D99" s="980" t="s">
        <v>697</v>
      </c>
      <c r="E99" s="975" t="s">
        <v>707</v>
      </c>
      <c r="F99" s="977">
        <v>12272.22</v>
      </c>
      <c r="G99" s="977">
        <v>0</v>
      </c>
      <c r="H99" s="977">
        <v>0</v>
      </c>
      <c r="I99" s="977">
        <v>0</v>
      </c>
      <c r="J99" s="977">
        <v>0</v>
      </c>
      <c r="K99" s="977">
        <v>0</v>
      </c>
      <c r="L99" s="977">
        <v>1599.31</v>
      </c>
      <c r="M99" s="977">
        <v>0</v>
      </c>
      <c r="N99" s="977">
        <v>0</v>
      </c>
      <c r="O99" s="977">
        <v>0</v>
      </c>
      <c r="P99" s="977">
        <v>0</v>
      </c>
      <c r="Q99" s="977">
        <v>0</v>
      </c>
      <c r="R99" s="1025">
        <f t="shared" si="6"/>
        <v>1599.31</v>
      </c>
      <c r="S99" s="533">
        <f t="shared" si="7"/>
        <v>10672.91</v>
      </c>
      <c r="T99" s="549" t="s">
        <v>167</v>
      </c>
      <c r="U99" s="980"/>
      <c r="V99" s="975"/>
      <c r="W99" s="976"/>
      <c r="X99" s="975"/>
      <c r="Y99" s="976"/>
      <c r="Z99" s="975"/>
      <c r="AA99" s="975"/>
      <c r="AB99" s="976"/>
      <c r="AC99" s="975"/>
      <c r="AD99" s="976"/>
      <c r="AE99" s="975"/>
    </row>
    <row r="100" spans="1:31" ht="15" customHeight="1" x14ac:dyDescent="0.25">
      <c r="A100" s="975" t="s">
        <v>1212</v>
      </c>
      <c r="B100" s="975" t="s">
        <v>847</v>
      </c>
      <c r="C100" s="976">
        <v>34</v>
      </c>
      <c r="D100" s="980" t="s">
        <v>25</v>
      </c>
      <c r="E100" s="975" t="s">
        <v>197</v>
      </c>
      <c r="F100" s="977">
        <v>18157.560000000001</v>
      </c>
      <c r="G100" s="977">
        <v>0</v>
      </c>
      <c r="H100" s="977">
        <v>0</v>
      </c>
      <c r="I100" s="977">
        <v>0</v>
      </c>
      <c r="J100" s="977">
        <v>0</v>
      </c>
      <c r="K100" s="977">
        <v>0</v>
      </c>
      <c r="L100" s="977">
        <v>1198.3499999999999</v>
      </c>
      <c r="M100" s="977">
        <v>0</v>
      </c>
      <c r="N100" s="977">
        <v>0</v>
      </c>
      <c r="O100" s="977">
        <v>0</v>
      </c>
      <c r="P100" s="977">
        <v>0</v>
      </c>
      <c r="Q100" s="977">
        <v>0</v>
      </c>
      <c r="R100" s="1025">
        <f t="shared" si="6"/>
        <v>1198.3499999999999</v>
      </c>
      <c r="S100" s="533">
        <f t="shared" si="7"/>
        <v>16959.210000000003</v>
      </c>
      <c r="T100" s="549" t="s">
        <v>167</v>
      </c>
      <c r="U100" s="980"/>
      <c r="V100" s="975"/>
      <c r="W100" s="976"/>
      <c r="X100" s="975"/>
      <c r="Y100" s="976"/>
      <c r="Z100" s="975"/>
      <c r="AA100" s="975"/>
      <c r="AB100" s="976"/>
      <c r="AC100" s="975"/>
      <c r="AD100" s="976"/>
      <c r="AE100" s="975"/>
    </row>
    <row r="101" spans="1:31" s="192" customFormat="1" ht="15" customHeight="1" x14ac:dyDescent="0.25">
      <c r="A101" s="189" t="s">
        <v>1212</v>
      </c>
      <c r="B101" s="189" t="s">
        <v>847</v>
      </c>
      <c r="C101" s="190">
        <v>187</v>
      </c>
      <c r="D101" s="193" t="s">
        <v>69</v>
      </c>
      <c r="E101" s="189" t="s">
        <v>870</v>
      </c>
      <c r="F101" s="191">
        <v>13166.51</v>
      </c>
      <c r="G101" s="191">
        <v>0</v>
      </c>
      <c r="H101" s="191">
        <v>0</v>
      </c>
      <c r="I101" s="191">
        <v>0</v>
      </c>
      <c r="J101" s="191">
        <v>0</v>
      </c>
      <c r="K101" s="191">
        <v>0</v>
      </c>
      <c r="L101" s="191">
        <v>3399.19</v>
      </c>
      <c r="M101" s="191">
        <v>0</v>
      </c>
      <c r="N101" s="191">
        <v>0</v>
      </c>
      <c r="O101" s="191">
        <v>0</v>
      </c>
      <c r="P101" s="191">
        <v>0</v>
      </c>
      <c r="Q101" s="191">
        <v>0</v>
      </c>
      <c r="R101" s="707">
        <f t="shared" si="6"/>
        <v>3399.19</v>
      </c>
      <c r="S101" s="707">
        <f t="shared" si="7"/>
        <v>9767.32</v>
      </c>
      <c r="T101" s="569" t="s">
        <v>167</v>
      </c>
      <c r="U101" s="980"/>
      <c r="V101" s="189"/>
      <c r="W101" s="190"/>
      <c r="X101" s="189"/>
      <c r="Y101" s="190"/>
      <c r="Z101" s="189"/>
      <c r="AA101" s="189"/>
      <c r="AB101" s="190"/>
      <c r="AC101" s="189"/>
      <c r="AD101" s="190"/>
      <c r="AE101" s="189"/>
    </row>
    <row r="102" spans="1:31" s="192" customFormat="1" ht="15" customHeight="1" x14ac:dyDescent="0.25">
      <c r="A102" s="189"/>
      <c r="B102" s="189"/>
      <c r="C102" s="190">
        <v>4</v>
      </c>
      <c r="D102" s="367" t="s">
        <v>5</v>
      </c>
      <c r="E102" s="189"/>
      <c r="F102" s="191">
        <v>0</v>
      </c>
      <c r="G102" s="191"/>
      <c r="H102" s="191"/>
      <c r="I102" s="191"/>
      <c r="J102" s="191"/>
      <c r="K102" s="191"/>
      <c r="L102" s="191"/>
      <c r="M102" s="191"/>
      <c r="N102" s="191"/>
      <c r="O102" s="191"/>
      <c r="P102" s="191"/>
      <c r="Q102" s="191"/>
      <c r="R102" s="707">
        <v>0</v>
      </c>
      <c r="S102" s="707">
        <v>0</v>
      </c>
      <c r="T102" s="569" t="s">
        <v>167</v>
      </c>
      <c r="U102" s="980"/>
      <c r="V102" s="189"/>
      <c r="W102" s="190"/>
      <c r="X102" s="189"/>
      <c r="Y102" s="190"/>
      <c r="Z102" s="189"/>
      <c r="AA102" s="189"/>
      <c r="AB102" s="190"/>
      <c r="AC102" s="189"/>
      <c r="AD102" s="190"/>
      <c r="AE102" s="189"/>
    </row>
    <row r="103" spans="1:31" ht="15" customHeight="1" x14ac:dyDescent="0.25">
      <c r="A103" s="975" t="s">
        <v>1212</v>
      </c>
      <c r="B103" s="975" t="s">
        <v>847</v>
      </c>
      <c r="C103" s="976">
        <v>493</v>
      </c>
      <c r="D103" s="980" t="s">
        <v>451</v>
      </c>
      <c r="E103" s="975" t="s">
        <v>494</v>
      </c>
      <c r="F103" s="977">
        <v>16330.54</v>
      </c>
      <c r="G103" s="977">
        <v>0</v>
      </c>
      <c r="H103" s="977">
        <v>0</v>
      </c>
      <c r="I103" s="977">
        <v>0</v>
      </c>
      <c r="J103" s="977">
        <v>0</v>
      </c>
      <c r="K103" s="977">
        <v>0</v>
      </c>
      <c r="L103" s="977">
        <v>0</v>
      </c>
      <c r="M103" s="977">
        <v>0</v>
      </c>
      <c r="N103" s="977">
        <v>0</v>
      </c>
      <c r="O103" s="977">
        <v>0</v>
      </c>
      <c r="P103" s="977">
        <v>2551.67</v>
      </c>
      <c r="Q103" s="977">
        <v>0</v>
      </c>
      <c r="R103" s="1025">
        <f t="shared" ref="R103:R116" si="8">SUM(G103:Q103)</f>
        <v>2551.67</v>
      </c>
      <c r="S103" s="533">
        <f t="shared" ref="S103:S116" si="9">F103-R103</f>
        <v>13778.87</v>
      </c>
      <c r="T103" s="549" t="s">
        <v>167</v>
      </c>
      <c r="U103" s="980"/>
      <c r="V103" s="975"/>
      <c r="W103" s="976"/>
      <c r="X103" s="975"/>
      <c r="Y103" s="976"/>
      <c r="Z103" s="975"/>
      <c r="AA103" s="975"/>
      <c r="AB103" s="976"/>
      <c r="AC103" s="975"/>
      <c r="AD103" s="976"/>
      <c r="AE103" s="975"/>
    </row>
    <row r="104" spans="1:31" ht="15" customHeight="1" x14ac:dyDescent="0.25">
      <c r="A104" s="975" t="s">
        <v>1212</v>
      </c>
      <c r="B104" s="975" t="s">
        <v>847</v>
      </c>
      <c r="C104" s="976">
        <v>339</v>
      </c>
      <c r="D104" s="980" t="s">
        <v>346</v>
      </c>
      <c r="E104" s="975" t="s">
        <v>350</v>
      </c>
      <c r="F104" s="977">
        <v>22230.59</v>
      </c>
      <c r="G104" s="977">
        <v>0</v>
      </c>
      <c r="H104" s="977">
        <v>0</v>
      </c>
      <c r="I104" s="977">
        <v>0</v>
      </c>
      <c r="J104" s="977">
        <v>0</v>
      </c>
      <c r="K104" s="977">
        <v>0</v>
      </c>
      <c r="L104" s="977">
        <v>0</v>
      </c>
      <c r="M104" s="977">
        <v>0</v>
      </c>
      <c r="N104" s="977">
        <v>0</v>
      </c>
      <c r="O104" s="977">
        <v>0</v>
      </c>
      <c r="P104" s="977">
        <v>0</v>
      </c>
      <c r="Q104" s="977">
        <v>0</v>
      </c>
      <c r="R104" s="1025">
        <f t="shared" si="8"/>
        <v>0</v>
      </c>
      <c r="S104" s="533">
        <f t="shared" si="9"/>
        <v>22230.59</v>
      </c>
      <c r="T104" s="549" t="s">
        <v>167</v>
      </c>
      <c r="U104" s="980"/>
      <c r="V104" s="975"/>
      <c r="W104" s="976"/>
      <c r="X104" s="975"/>
      <c r="Y104" s="976"/>
      <c r="Z104" s="975"/>
      <c r="AA104" s="975"/>
      <c r="AB104" s="976"/>
      <c r="AC104" s="975"/>
      <c r="AD104" s="976"/>
      <c r="AE104" s="975"/>
    </row>
    <row r="105" spans="1:31" ht="15" customHeight="1" x14ac:dyDescent="0.25">
      <c r="A105" s="975" t="s">
        <v>1212</v>
      </c>
      <c r="B105" s="975" t="s">
        <v>847</v>
      </c>
      <c r="C105" s="976">
        <v>87</v>
      </c>
      <c r="D105" s="980" t="s">
        <v>47</v>
      </c>
      <c r="E105" s="975" t="s">
        <v>219</v>
      </c>
      <c r="F105" s="977">
        <v>12664.81</v>
      </c>
      <c r="G105" s="977">
        <v>0</v>
      </c>
      <c r="H105" s="977">
        <v>0</v>
      </c>
      <c r="I105" s="977">
        <v>0</v>
      </c>
      <c r="J105" s="977">
        <v>0</v>
      </c>
      <c r="K105" s="977">
        <v>0</v>
      </c>
      <c r="L105" s="977">
        <v>0</v>
      </c>
      <c r="M105" s="977">
        <v>0</v>
      </c>
      <c r="N105" s="977">
        <v>0</v>
      </c>
      <c r="O105" s="977">
        <v>0</v>
      </c>
      <c r="P105" s="977">
        <v>2010.01</v>
      </c>
      <c r="Q105" s="977">
        <v>0</v>
      </c>
      <c r="R105" s="1025">
        <f t="shared" si="8"/>
        <v>2010.01</v>
      </c>
      <c r="S105" s="533">
        <f t="shared" si="9"/>
        <v>10654.8</v>
      </c>
      <c r="T105" s="549" t="s">
        <v>167</v>
      </c>
      <c r="U105" s="980"/>
      <c r="V105" s="975"/>
      <c r="W105" s="976"/>
      <c r="X105" s="975"/>
      <c r="Y105" s="976"/>
      <c r="Z105" s="975"/>
      <c r="AA105" s="975"/>
      <c r="AB105" s="976"/>
      <c r="AC105" s="975"/>
      <c r="AD105" s="976"/>
      <c r="AE105" s="975"/>
    </row>
    <row r="106" spans="1:31" ht="15" customHeight="1" x14ac:dyDescent="0.25">
      <c r="A106" s="975" t="s">
        <v>1212</v>
      </c>
      <c r="B106" s="975" t="s">
        <v>847</v>
      </c>
      <c r="C106" s="976">
        <v>317</v>
      </c>
      <c r="D106" s="980" t="s">
        <v>303</v>
      </c>
      <c r="E106" s="975" t="s">
        <v>304</v>
      </c>
      <c r="F106" s="977">
        <v>22230.59</v>
      </c>
      <c r="G106" s="977">
        <v>0</v>
      </c>
      <c r="H106" s="977">
        <v>0</v>
      </c>
      <c r="I106" s="977">
        <v>0</v>
      </c>
      <c r="J106" s="977">
        <v>0</v>
      </c>
      <c r="K106" s="977">
        <v>0</v>
      </c>
      <c r="L106" s="977">
        <v>0</v>
      </c>
      <c r="M106" s="977">
        <v>0</v>
      </c>
      <c r="N106" s="977">
        <v>0</v>
      </c>
      <c r="O106" s="977">
        <v>0</v>
      </c>
      <c r="P106" s="977">
        <v>0</v>
      </c>
      <c r="Q106" s="977">
        <v>0</v>
      </c>
      <c r="R106" s="1025">
        <f t="shared" si="8"/>
        <v>0</v>
      </c>
      <c r="S106" s="533">
        <f t="shared" si="9"/>
        <v>22230.59</v>
      </c>
      <c r="T106" s="549" t="s">
        <v>167</v>
      </c>
      <c r="U106" s="980"/>
      <c r="V106" s="975"/>
      <c r="W106" s="976"/>
      <c r="X106" s="975"/>
      <c r="Y106" s="976"/>
      <c r="Z106" s="975"/>
      <c r="AA106" s="975"/>
      <c r="AB106" s="976"/>
      <c r="AC106" s="975"/>
      <c r="AD106" s="976"/>
      <c r="AE106" s="975"/>
    </row>
    <row r="107" spans="1:31" ht="15" customHeight="1" x14ac:dyDescent="0.25">
      <c r="A107" s="975" t="s">
        <v>1212</v>
      </c>
      <c r="B107" s="975" t="s">
        <v>847</v>
      </c>
      <c r="C107" s="976">
        <v>28</v>
      </c>
      <c r="D107" s="980" t="s">
        <v>21</v>
      </c>
      <c r="E107" s="975" t="s">
        <v>193</v>
      </c>
      <c r="F107" s="977">
        <v>13317.65</v>
      </c>
      <c r="G107" s="977">
        <v>0</v>
      </c>
      <c r="H107" s="977">
        <v>368.08</v>
      </c>
      <c r="I107" s="977">
        <v>0</v>
      </c>
      <c r="J107" s="977">
        <v>0</v>
      </c>
      <c r="K107" s="977">
        <v>0</v>
      </c>
      <c r="L107" s="977">
        <v>0</v>
      </c>
      <c r="M107" s="977">
        <v>0</v>
      </c>
      <c r="N107" s="977">
        <v>0</v>
      </c>
      <c r="O107" s="977">
        <v>0</v>
      </c>
      <c r="P107" s="977">
        <v>1622.57</v>
      </c>
      <c r="Q107" s="977">
        <v>0</v>
      </c>
      <c r="R107" s="1025">
        <f t="shared" si="8"/>
        <v>1990.6499999999999</v>
      </c>
      <c r="S107" s="533">
        <f t="shared" si="9"/>
        <v>11327</v>
      </c>
      <c r="T107" s="549" t="s">
        <v>167</v>
      </c>
      <c r="U107" s="980"/>
      <c r="V107" s="975"/>
      <c r="W107" s="976"/>
      <c r="X107" s="975"/>
      <c r="Y107" s="976"/>
      <c r="Z107" s="975"/>
      <c r="AA107" s="975"/>
      <c r="AB107" s="976"/>
      <c r="AC107" s="975"/>
      <c r="AD107" s="976"/>
      <c r="AE107" s="975"/>
    </row>
    <row r="108" spans="1:31" ht="15" customHeight="1" x14ac:dyDescent="0.25">
      <c r="A108" s="975" t="s">
        <v>1212</v>
      </c>
      <c r="B108" s="975" t="s">
        <v>847</v>
      </c>
      <c r="C108" s="976">
        <v>6</v>
      </c>
      <c r="D108" s="980" t="s">
        <v>99</v>
      </c>
      <c r="E108" s="975" t="s">
        <v>175</v>
      </c>
      <c r="F108" s="977">
        <v>22462.69</v>
      </c>
      <c r="G108" s="977">
        <v>0</v>
      </c>
      <c r="H108" s="977">
        <v>0</v>
      </c>
      <c r="I108" s="977">
        <v>0</v>
      </c>
      <c r="J108" s="977">
        <v>0</v>
      </c>
      <c r="K108" s="977">
        <v>0</v>
      </c>
      <c r="L108" s="977">
        <v>2498.5</v>
      </c>
      <c r="M108" s="977">
        <v>0</v>
      </c>
      <c r="N108" s="977">
        <v>0</v>
      </c>
      <c r="O108" s="977">
        <v>0</v>
      </c>
      <c r="P108" s="977">
        <v>0</v>
      </c>
      <c r="Q108" s="977">
        <v>0</v>
      </c>
      <c r="R108" s="1025">
        <f t="shared" si="8"/>
        <v>2498.5</v>
      </c>
      <c r="S108" s="533">
        <f t="shared" si="9"/>
        <v>19964.189999999999</v>
      </c>
      <c r="T108" s="549" t="s">
        <v>167</v>
      </c>
      <c r="U108" s="980"/>
      <c r="V108" s="975"/>
      <c r="W108" s="976"/>
      <c r="X108" s="975"/>
      <c r="Y108" s="976"/>
      <c r="Z108" s="975"/>
      <c r="AA108" s="975"/>
      <c r="AB108" s="976"/>
      <c r="AC108" s="975"/>
      <c r="AD108" s="976"/>
      <c r="AE108" s="975"/>
    </row>
    <row r="109" spans="1:31" ht="15" customHeight="1" x14ac:dyDescent="0.25">
      <c r="A109" s="975" t="s">
        <v>1212</v>
      </c>
      <c r="B109" s="975" t="s">
        <v>847</v>
      </c>
      <c r="C109" s="976">
        <v>11</v>
      </c>
      <c r="D109" s="980" t="s">
        <v>101</v>
      </c>
      <c r="E109" s="975" t="s">
        <v>179</v>
      </c>
      <c r="F109" s="977">
        <v>25861.77</v>
      </c>
      <c r="G109" s="977">
        <v>0</v>
      </c>
      <c r="H109" s="977">
        <v>0</v>
      </c>
      <c r="I109" s="977">
        <v>0</v>
      </c>
      <c r="J109" s="977">
        <v>0</v>
      </c>
      <c r="K109" s="977">
        <v>0</v>
      </c>
      <c r="L109" s="977">
        <v>2682.5</v>
      </c>
      <c r="M109" s="977">
        <v>0</v>
      </c>
      <c r="N109" s="977">
        <v>0</v>
      </c>
      <c r="O109" s="977">
        <v>0</v>
      </c>
      <c r="P109" s="977">
        <v>0</v>
      </c>
      <c r="Q109" s="977">
        <v>0</v>
      </c>
      <c r="R109" s="1025">
        <f t="shared" si="8"/>
        <v>2682.5</v>
      </c>
      <c r="S109" s="533">
        <f t="shared" si="9"/>
        <v>23179.27</v>
      </c>
      <c r="T109" s="549" t="s">
        <v>167</v>
      </c>
      <c r="U109" s="980"/>
      <c r="V109" s="975"/>
      <c r="W109" s="976"/>
      <c r="X109" s="975"/>
      <c r="Y109" s="976"/>
      <c r="Z109" s="975"/>
      <c r="AA109" s="975"/>
      <c r="AB109" s="976"/>
      <c r="AC109" s="975"/>
      <c r="AD109" s="976"/>
      <c r="AE109" s="975"/>
    </row>
    <row r="110" spans="1:31" ht="15" customHeight="1" x14ac:dyDescent="0.25">
      <c r="A110" s="975" t="s">
        <v>1212</v>
      </c>
      <c r="B110" s="975" t="s">
        <v>847</v>
      </c>
      <c r="C110" s="976">
        <v>345</v>
      </c>
      <c r="D110" s="980" t="s">
        <v>366</v>
      </c>
      <c r="E110" s="975" t="s">
        <v>367</v>
      </c>
      <c r="F110" s="977">
        <v>7934.08</v>
      </c>
      <c r="G110" s="977">
        <v>0</v>
      </c>
      <c r="H110" s="977">
        <v>0</v>
      </c>
      <c r="I110" s="977">
        <v>0</v>
      </c>
      <c r="J110" s="977">
        <v>0</v>
      </c>
      <c r="K110" s="977">
        <v>0</v>
      </c>
      <c r="L110" s="977">
        <v>0</v>
      </c>
      <c r="M110" s="977">
        <v>0</v>
      </c>
      <c r="N110" s="977">
        <v>0</v>
      </c>
      <c r="O110" s="977">
        <v>0</v>
      </c>
      <c r="P110" s="977">
        <v>0</v>
      </c>
      <c r="Q110" s="977">
        <v>0</v>
      </c>
      <c r="R110" s="1025">
        <f t="shared" si="8"/>
        <v>0</v>
      </c>
      <c r="S110" s="533">
        <f t="shared" si="9"/>
        <v>7934.08</v>
      </c>
      <c r="T110" s="549" t="s">
        <v>167</v>
      </c>
      <c r="U110" s="980"/>
      <c r="V110" s="975"/>
      <c r="W110" s="976"/>
      <c r="X110" s="975"/>
      <c r="Y110" s="976"/>
      <c r="Z110" s="975"/>
      <c r="AA110" s="975"/>
      <c r="AB110" s="976"/>
      <c r="AC110" s="975"/>
      <c r="AD110" s="976"/>
      <c r="AE110" s="975"/>
    </row>
    <row r="111" spans="1:31" ht="15" customHeight="1" x14ac:dyDescent="0.25">
      <c r="A111" s="975" t="s">
        <v>1212</v>
      </c>
      <c r="B111" s="975" t="s">
        <v>847</v>
      </c>
      <c r="C111" s="976">
        <v>438</v>
      </c>
      <c r="D111" s="980" t="s">
        <v>708</v>
      </c>
      <c r="E111" s="975" t="s">
        <v>729</v>
      </c>
      <c r="F111" s="977">
        <v>11770.34</v>
      </c>
      <c r="G111" s="977">
        <v>0</v>
      </c>
      <c r="H111" s="977">
        <v>0</v>
      </c>
      <c r="I111" s="977">
        <v>0</v>
      </c>
      <c r="J111" s="977">
        <v>0</v>
      </c>
      <c r="K111" s="977">
        <v>0</v>
      </c>
      <c r="L111" s="977">
        <v>1097.43</v>
      </c>
      <c r="M111" s="977">
        <v>0</v>
      </c>
      <c r="N111" s="977">
        <v>0</v>
      </c>
      <c r="O111" s="977">
        <v>0</v>
      </c>
      <c r="P111" s="977">
        <v>0</v>
      </c>
      <c r="Q111" s="977">
        <v>0</v>
      </c>
      <c r="R111" s="1025">
        <f t="shared" si="8"/>
        <v>1097.43</v>
      </c>
      <c r="S111" s="533">
        <f t="shared" si="9"/>
        <v>10672.91</v>
      </c>
      <c r="T111" s="549" t="s">
        <v>167</v>
      </c>
      <c r="U111" s="980"/>
      <c r="V111" s="975"/>
      <c r="W111" s="976"/>
      <c r="X111" s="975"/>
      <c r="Y111" s="976"/>
      <c r="Z111" s="975"/>
      <c r="AA111" s="975"/>
      <c r="AB111" s="976"/>
      <c r="AC111" s="975"/>
      <c r="AD111" s="976"/>
      <c r="AE111" s="975"/>
    </row>
    <row r="112" spans="1:31" ht="15" customHeight="1" x14ac:dyDescent="0.25">
      <c r="A112" s="975" t="s">
        <v>1212</v>
      </c>
      <c r="B112" s="975" t="s">
        <v>847</v>
      </c>
      <c r="C112" s="976">
        <v>18</v>
      </c>
      <c r="D112" s="980" t="s">
        <v>12</v>
      </c>
      <c r="E112" s="975" t="s">
        <v>184</v>
      </c>
      <c r="F112" s="977">
        <v>22285.74</v>
      </c>
      <c r="G112" s="977">
        <v>0</v>
      </c>
      <c r="H112" s="977">
        <v>0</v>
      </c>
      <c r="I112" s="977">
        <v>0</v>
      </c>
      <c r="J112" s="977">
        <v>0</v>
      </c>
      <c r="K112" s="977">
        <v>0</v>
      </c>
      <c r="L112" s="977">
        <v>0</v>
      </c>
      <c r="M112" s="977">
        <v>0</v>
      </c>
      <c r="N112" s="977">
        <v>0</v>
      </c>
      <c r="O112" s="977">
        <v>0</v>
      </c>
      <c r="P112" s="977">
        <v>3576.68</v>
      </c>
      <c r="Q112" s="977">
        <v>0</v>
      </c>
      <c r="R112" s="1025">
        <f t="shared" si="8"/>
        <v>3576.68</v>
      </c>
      <c r="S112" s="533">
        <f t="shared" si="9"/>
        <v>18709.060000000001</v>
      </c>
      <c r="T112" s="549" t="s">
        <v>167</v>
      </c>
      <c r="U112" s="980"/>
      <c r="V112" s="975"/>
      <c r="W112" s="976"/>
      <c r="X112" s="975"/>
      <c r="Y112" s="976"/>
      <c r="Z112" s="975"/>
      <c r="AA112" s="975"/>
      <c r="AB112" s="976"/>
      <c r="AC112" s="975"/>
      <c r="AD112" s="976"/>
      <c r="AE112" s="975"/>
    </row>
    <row r="113" spans="1:31" ht="15" customHeight="1" x14ac:dyDescent="0.25">
      <c r="A113" s="975" t="s">
        <v>1212</v>
      </c>
      <c r="B113" s="975" t="s">
        <v>847</v>
      </c>
      <c r="C113" s="976">
        <v>492</v>
      </c>
      <c r="D113" s="980" t="s">
        <v>456</v>
      </c>
      <c r="E113" s="975" t="s">
        <v>499</v>
      </c>
      <c r="F113" s="977">
        <v>16889.2</v>
      </c>
      <c r="G113" s="977">
        <v>0</v>
      </c>
      <c r="H113" s="977">
        <v>0</v>
      </c>
      <c r="I113" s="977">
        <v>1518</v>
      </c>
      <c r="J113" s="977">
        <v>0</v>
      </c>
      <c r="K113" s="977">
        <v>0</v>
      </c>
      <c r="L113" s="977">
        <v>1592.33</v>
      </c>
      <c r="M113" s="977">
        <v>0</v>
      </c>
      <c r="N113" s="977">
        <v>0</v>
      </c>
      <c r="O113" s="977">
        <v>0</v>
      </c>
      <c r="P113" s="977">
        <v>0</v>
      </c>
      <c r="Q113" s="977">
        <v>0</v>
      </c>
      <c r="R113" s="1025">
        <f t="shared" si="8"/>
        <v>3110.33</v>
      </c>
      <c r="S113" s="533">
        <f t="shared" si="9"/>
        <v>13778.87</v>
      </c>
      <c r="T113" s="549" t="s">
        <v>167</v>
      </c>
      <c r="U113" s="980"/>
      <c r="V113" s="975"/>
      <c r="W113" s="976"/>
      <c r="X113" s="975"/>
      <c r="Y113" s="976"/>
      <c r="Z113" s="975"/>
      <c r="AA113" s="975"/>
      <c r="AB113" s="976"/>
      <c r="AC113" s="975"/>
      <c r="AD113" s="976"/>
      <c r="AE113" s="975"/>
    </row>
    <row r="114" spans="1:31" ht="15" customHeight="1" x14ac:dyDescent="0.25">
      <c r="A114" s="975" t="s">
        <v>1212</v>
      </c>
      <c r="B114" s="975" t="s">
        <v>847</v>
      </c>
      <c r="C114" s="976">
        <v>69</v>
      </c>
      <c r="D114" s="980" t="s">
        <v>103</v>
      </c>
      <c r="E114" s="975" t="s">
        <v>211</v>
      </c>
      <c r="F114" s="977">
        <v>29351.82</v>
      </c>
      <c r="G114" s="977">
        <v>0</v>
      </c>
      <c r="H114" s="977">
        <v>0</v>
      </c>
      <c r="I114" s="977">
        <v>0</v>
      </c>
      <c r="J114" s="977">
        <v>0</v>
      </c>
      <c r="K114" s="977">
        <v>0</v>
      </c>
      <c r="L114" s="977">
        <v>0</v>
      </c>
      <c r="M114" s="977">
        <v>0</v>
      </c>
      <c r="N114" s="977">
        <v>4554</v>
      </c>
      <c r="O114" s="977">
        <v>0</v>
      </c>
      <c r="P114" s="977">
        <v>2567.23</v>
      </c>
      <c r="Q114" s="977">
        <v>0</v>
      </c>
      <c r="R114" s="1025">
        <f t="shared" si="8"/>
        <v>7121.23</v>
      </c>
      <c r="S114" s="533">
        <f t="shared" si="9"/>
        <v>22230.59</v>
      </c>
      <c r="T114" s="549" t="s">
        <v>167</v>
      </c>
      <c r="U114" s="980"/>
      <c r="V114" s="975"/>
      <c r="W114" s="976"/>
      <c r="X114" s="975"/>
      <c r="Y114" s="976"/>
      <c r="Z114" s="975"/>
      <c r="AA114" s="975"/>
      <c r="AB114" s="976"/>
      <c r="AC114" s="975"/>
      <c r="AD114" s="976"/>
      <c r="AE114" s="975"/>
    </row>
    <row r="115" spans="1:31" ht="15" customHeight="1" x14ac:dyDescent="0.25">
      <c r="A115" s="975" t="s">
        <v>1212</v>
      </c>
      <c r="B115" s="975" t="s">
        <v>847</v>
      </c>
      <c r="C115" s="976">
        <v>443</v>
      </c>
      <c r="D115" s="980" t="s">
        <v>711</v>
      </c>
      <c r="E115" s="975" t="s">
        <v>732</v>
      </c>
      <c r="F115" s="977">
        <v>3442.61</v>
      </c>
      <c r="G115" s="977">
        <v>0</v>
      </c>
      <c r="H115" s="977">
        <v>0</v>
      </c>
      <c r="I115" s="977">
        <v>0</v>
      </c>
      <c r="J115" s="977">
        <v>0</v>
      </c>
      <c r="K115" s="977">
        <v>0</v>
      </c>
      <c r="L115" s="977">
        <v>0</v>
      </c>
      <c r="M115" s="977">
        <v>0</v>
      </c>
      <c r="N115" s="977">
        <v>0</v>
      </c>
      <c r="O115" s="977">
        <v>0</v>
      </c>
      <c r="P115" s="977">
        <v>0</v>
      </c>
      <c r="Q115" s="977">
        <v>0</v>
      </c>
      <c r="R115" s="1025">
        <f t="shared" si="8"/>
        <v>0</v>
      </c>
      <c r="S115" s="533">
        <f t="shared" si="9"/>
        <v>3442.61</v>
      </c>
      <c r="T115" s="549" t="s">
        <v>167</v>
      </c>
      <c r="U115" s="980"/>
      <c r="V115" s="975"/>
      <c r="W115" s="976"/>
      <c r="X115" s="975"/>
      <c r="Y115" s="976"/>
      <c r="Z115" s="975"/>
      <c r="AA115" s="975"/>
      <c r="AB115" s="976"/>
      <c r="AC115" s="975"/>
      <c r="AD115" s="976"/>
      <c r="AE115" s="975"/>
    </row>
    <row r="116" spans="1:31" ht="15" customHeight="1" x14ac:dyDescent="0.25">
      <c r="A116" s="975" t="s">
        <v>1212</v>
      </c>
      <c r="B116" s="975" t="s">
        <v>847</v>
      </c>
      <c r="C116" s="976">
        <v>456</v>
      </c>
      <c r="D116" s="980" t="s">
        <v>723</v>
      </c>
      <c r="E116" s="975" t="s">
        <v>744</v>
      </c>
      <c r="F116" s="977">
        <v>11562.69</v>
      </c>
      <c r="G116" s="977">
        <v>0</v>
      </c>
      <c r="H116" s="977">
        <v>0</v>
      </c>
      <c r="I116" s="977">
        <v>0</v>
      </c>
      <c r="J116" s="977">
        <v>0</v>
      </c>
      <c r="K116" s="977">
        <v>0</v>
      </c>
      <c r="L116" s="977">
        <v>0</v>
      </c>
      <c r="M116" s="977">
        <v>0</v>
      </c>
      <c r="N116" s="977">
        <v>0</v>
      </c>
      <c r="O116" s="977">
        <v>0</v>
      </c>
      <c r="P116" s="977">
        <v>889.78</v>
      </c>
      <c r="Q116" s="977">
        <v>0</v>
      </c>
      <c r="R116" s="1025">
        <f t="shared" si="8"/>
        <v>889.78</v>
      </c>
      <c r="S116" s="533">
        <f t="shared" si="9"/>
        <v>10672.91</v>
      </c>
      <c r="T116" s="549" t="s">
        <v>167</v>
      </c>
      <c r="U116" s="980"/>
      <c r="V116" s="975"/>
      <c r="W116" s="976"/>
      <c r="X116" s="975"/>
      <c r="Y116" s="976"/>
      <c r="Z116" s="975"/>
      <c r="AA116" s="975"/>
      <c r="AB116" s="976"/>
      <c r="AC116" s="975"/>
      <c r="AD116" s="976"/>
      <c r="AE116" s="975"/>
    </row>
    <row r="117" spans="1:31" s="192" customFormat="1" ht="15" customHeight="1" x14ac:dyDescent="0.25">
      <c r="A117" s="189"/>
      <c r="B117" s="189"/>
      <c r="C117" s="190">
        <v>192</v>
      </c>
      <c r="D117" s="367" t="s">
        <v>419</v>
      </c>
      <c r="E117" s="189"/>
      <c r="F117" s="191">
        <v>0</v>
      </c>
      <c r="G117" s="191"/>
      <c r="H117" s="191"/>
      <c r="I117" s="191"/>
      <c r="J117" s="191"/>
      <c r="K117" s="191"/>
      <c r="L117" s="191"/>
      <c r="M117" s="191"/>
      <c r="N117" s="191"/>
      <c r="O117" s="191"/>
      <c r="P117" s="191"/>
      <c r="Q117" s="191"/>
      <c r="R117" s="707">
        <v>0</v>
      </c>
      <c r="S117" s="707">
        <v>0</v>
      </c>
      <c r="T117" s="569" t="s">
        <v>167</v>
      </c>
      <c r="U117" s="980"/>
      <c r="V117" s="189"/>
      <c r="W117" s="190"/>
      <c r="X117" s="189"/>
      <c r="Y117" s="190"/>
      <c r="Z117" s="189"/>
      <c r="AA117" s="189"/>
      <c r="AB117" s="190"/>
      <c r="AC117" s="189"/>
      <c r="AD117" s="190"/>
      <c r="AE117" s="189"/>
    </row>
    <row r="118" spans="1:31" ht="15" customHeight="1" x14ac:dyDescent="0.25">
      <c r="A118" s="975" t="s">
        <v>1212</v>
      </c>
      <c r="B118" s="975" t="s">
        <v>847</v>
      </c>
      <c r="C118" s="976">
        <v>260</v>
      </c>
      <c r="D118" s="980" t="s">
        <v>150</v>
      </c>
      <c r="E118" s="975" t="s">
        <v>264</v>
      </c>
      <c r="F118" s="977">
        <v>10195.19</v>
      </c>
      <c r="G118" s="977">
        <v>0</v>
      </c>
      <c r="H118" s="977">
        <v>0</v>
      </c>
      <c r="I118" s="977">
        <v>0</v>
      </c>
      <c r="J118" s="977">
        <v>0</v>
      </c>
      <c r="K118" s="977">
        <v>0</v>
      </c>
      <c r="L118" s="977">
        <v>592.07000000000005</v>
      </c>
      <c r="M118" s="977">
        <v>0</v>
      </c>
      <c r="N118" s="977">
        <v>0</v>
      </c>
      <c r="O118" s="977">
        <v>0</v>
      </c>
      <c r="P118" s="977">
        <v>0</v>
      </c>
      <c r="Q118" s="977">
        <v>0</v>
      </c>
      <c r="R118" s="1025">
        <f t="shared" ref="R118:R137" si="10">SUM(G118:Q118)</f>
        <v>592.07000000000005</v>
      </c>
      <c r="S118" s="533">
        <f t="shared" ref="S118:S137" si="11">F118-R118</f>
        <v>9603.1200000000008</v>
      </c>
      <c r="T118" s="549" t="s">
        <v>167</v>
      </c>
      <c r="U118" s="980"/>
      <c r="V118" s="975"/>
      <c r="W118" s="976"/>
      <c r="X118" s="975"/>
      <c r="Y118" s="976"/>
      <c r="Z118" s="975"/>
      <c r="AA118" s="975"/>
      <c r="AB118" s="976"/>
      <c r="AC118" s="975"/>
      <c r="AD118" s="976"/>
      <c r="AE118" s="975"/>
    </row>
    <row r="119" spans="1:31" ht="15" customHeight="1" x14ac:dyDescent="0.25">
      <c r="A119" s="975" t="s">
        <v>1212</v>
      </c>
      <c r="B119" s="975" t="s">
        <v>847</v>
      </c>
      <c r="C119" s="976">
        <v>444</v>
      </c>
      <c r="D119" s="980" t="s">
        <v>712</v>
      </c>
      <c r="E119" s="975" t="s">
        <v>733</v>
      </c>
      <c r="F119" s="977">
        <v>3442.61</v>
      </c>
      <c r="G119" s="977">
        <v>0</v>
      </c>
      <c r="H119" s="977">
        <v>0</v>
      </c>
      <c r="I119" s="977">
        <v>0</v>
      </c>
      <c r="J119" s="977">
        <v>0</v>
      </c>
      <c r="K119" s="977">
        <v>0</v>
      </c>
      <c r="L119" s="977">
        <v>0</v>
      </c>
      <c r="M119" s="977">
        <v>0</v>
      </c>
      <c r="N119" s="977">
        <v>0</v>
      </c>
      <c r="O119" s="977">
        <v>0</v>
      </c>
      <c r="P119" s="977">
        <v>0</v>
      </c>
      <c r="Q119" s="977">
        <v>0</v>
      </c>
      <c r="R119" s="1025">
        <f t="shared" si="10"/>
        <v>0</v>
      </c>
      <c r="S119" s="533">
        <f t="shared" si="11"/>
        <v>3442.61</v>
      </c>
      <c r="T119" s="549" t="s">
        <v>167</v>
      </c>
      <c r="U119" s="980"/>
      <c r="V119" s="975"/>
      <c r="W119" s="976"/>
      <c r="X119" s="975"/>
      <c r="Y119" s="976"/>
      <c r="Z119" s="975"/>
      <c r="AA119" s="975"/>
      <c r="AB119" s="976"/>
      <c r="AC119" s="975"/>
      <c r="AD119" s="976"/>
      <c r="AE119" s="975"/>
    </row>
    <row r="120" spans="1:31" ht="15" customHeight="1" x14ac:dyDescent="0.25">
      <c r="A120" s="975" t="s">
        <v>1212</v>
      </c>
      <c r="B120" s="975" t="s">
        <v>847</v>
      </c>
      <c r="C120" s="976">
        <v>161</v>
      </c>
      <c r="D120" s="980" t="s">
        <v>63</v>
      </c>
      <c r="E120" s="975" t="s">
        <v>234</v>
      </c>
      <c r="F120" s="977">
        <v>10323.91</v>
      </c>
      <c r="G120" s="977">
        <v>0</v>
      </c>
      <c r="H120" s="977">
        <v>0</v>
      </c>
      <c r="I120" s="977">
        <v>0</v>
      </c>
      <c r="J120" s="977">
        <v>0</v>
      </c>
      <c r="K120" s="977">
        <v>0</v>
      </c>
      <c r="L120" s="977">
        <v>0</v>
      </c>
      <c r="M120" s="977">
        <v>0</v>
      </c>
      <c r="N120" s="977">
        <v>0</v>
      </c>
      <c r="O120" s="977">
        <v>0</v>
      </c>
      <c r="P120" s="977">
        <v>1094.3900000000001</v>
      </c>
      <c r="Q120" s="977">
        <v>0</v>
      </c>
      <c r="R120" s="1025">
        <f t="shared" si="10"/>
        <v>1094.3900000000001</v>
      </c>
      <c r="S120" s="533">
        <f t="shared" si="11"/>
        <v>9229.52</v>
      </c>
      <c r="T120" s="549" t="s">
        <v>167</v>
      </c>
      <c r="U120" s="980"/>
      <c r="V120" s="975"/>
      <c r="W120" s="976"/>
      <c r="X120" s="975"/>
      <c r="Y120" s="976"/>
      <c r="Z120" s="975"/>
      <c r="AA120" s="975"/>
      <c r="AB120" s="976"/>
      <c r="AC120" s="975"/>
      <c r="AD120" s="976"/>
      <c r="AE120" s="975"/>
    </row>
    <row r="121" spans="1:31" ht="15" customHeight="1" x14ac:dyDescent="0.25">
      <c r="A121" s="975" t="s">
        <v>1212</v>
      </c>
      <c r="B121" s="975" t="s">
        <v>847</v>
      </c>
      <c r="C121" s="976">
        <v>344</v>
      </c>
      <c r="D121" s="980" t="s">
        <v>364</v>
      </c>
      <c r="E121" s="975" t="s">
        <v>365</v>
      </c>
      <c r="F121" s="977">
        <v>19487.849999999999</v>
      </c>
      <c r="G121" s="977">
        <v>0</v>
      </c>
      <c r="H121" s="977">
        <v>0</v>
      </c>
      <c r="I121" s="977">
        <v>0</v>
      </c>
      <c r="J121" s="977">
        <v>0</v>
      </c>
      <c r="K121" s="977">
        <v>0</v>
      </c>
      <c r="L121" s="977">
        <v>0</v>
      </c>
      <c r="M121" s="977">
        <v>0</v>
      </c>
      <c r="N121" s="977">
        <v>0</v>
      </c>
      <c r="O121" s="977">
        <v>0</v>
      </c>
      <c r="P121" s="977">
        <v>1490.28</v>
      </c>
      <c r="Q121" s="977">
        <v>0</v>
      </c>
      <c r="R121" s="1025">
        <f t="shared" si="10"/>
        <v>1490.28</v>
      </c>
      <c r="S121" s="533">
        <f t="shared" si="11"/>
        <v>17997.57</v>
      </c>
      <c r="T121" s="549" t="s">
        <v>167</v>
      </c>
      <c r="U121" s="980"/>
      <c r="V121" s="975"/>
      <c r="W121" s="976"/>
      <c r="X121" s="975"/>
      <c r="Y121" s="976"/>
      <c r="Z121" s="975"/>
      <c r="AA121" s="975"/>
      <c r="AB121" s="976"/>
      <c r="AC121" s="975"/>
      <c r="AD121" s="976"/>
      <c r="AE121" s="975"/>
    </row>
    <row r="122" spans="1:31" ht="15" customHeight="1" x14ac:dyDescent="0.25">
      <c r="A122" s="975" t="s">
        <v>1212</v>
      </c>
      <c r="B122" s="975" t="s">
        <v>847</v>
      </c>
      <c r="C122" s="976">
        <v>356</v>
      </c>
      <c r="D122" s="980" t="s">
        <v>383</v>
      </c>
      <c r="E122" s="975" t="s">
        <v>384</v>
      </c>
      <c r="F122" s="977">
        <v>11505.18</v>
      </c>
      <c r="G122" s="977">
        <v>0</v>
      </c>
      <c r="H122" s="977">
        <v>0</v>
      </c>
      <c r="I122" s="977">
        <v>0</v>
      </c>
      <c r="J122" s="977">
        <v>0</v>
      </c>
      <c r="K122" s="977">
        <v>0</v>
      </c>
      <c r="L122" s="977">
        <v>1065.58</v>
      </c>
      <c r="M122" s="977">
        <v>0</v>
      </c>
      <c r="N122" s="977">
        <v>0</v>
      </c>
      <c r="O122" s="977">
        <v>0</v>
      </c>
      <c r="P122" s="977">
        <v>0</v>
      </c>
      <c r="Q122" s="977">
        <v>0</v>
      </c>
      <c r="R122" s="1025">
        <f t="shared" si="10"/>
        <v>1065.58</v>
      </c>
      <c r="S122" s="533">
        <f t="shared" si="11"/>
        <v>10439.6</v>
      </c>
      <c r="T122" s="549" t="s">
        <v>167</v>
      </c>
      <c r="U122" s="980"/>
      <c r="V122" s="975"/>
      <c r="W122" s="976"/>
      <c r="X122" s="975"/>
      <c r="Y122" s="976"/>
      <c r="Z122" s="975"/>
      <c r="AA122" s="975"/>
      <c r="AB122" s="976"/>
      <c r="AC122" s="975"/>
      <c r="AD122" s="976"/>
      <c r="AE122" s="975"/>
    </row>
    <row r="123" spans="1:31" ht="15" customHeight="1" x14ac:dyDescent="0.25">
      <c r="A123" s="975" t="s">
        <v>1212</v>
      </c>
      <c r="B123" s="975" t="s">
        <v>847</v>
      </c>
      <c r="C123" s="976">
        <v>172</v>
      </c>
      <c r="D123" s="980" t="s">
        <v>68</v>
      </c>
      <c r="E123" s="975" t="s">
        <v>239</v>
      </c>
      <c r="F123" s="977">
        <v>13158.25</v>
      </c>
      <c r="G123" s="977">
        <v>0</v>
      </c>
      <c r="H123" s="977">
        <v>0</v>
      </c>
      <c r="I123" s="977">
        <v>0</v>
      </c>
      <c r="J123" s="977">
        <v>0</v>
      </c>
      <c r="K123" s="977">
        <v>0</v>
      </c>
      <c r="L123" s="977">
        <v>1391.37</v>
      </c>
      <c r="M123" s="977">
        <v>0</v>
      </c>
      <c r="N123" s="977">
        <v>0</v>
      </c>
      <c r="O123" s="977">
        <v>0</v>
      </c>
      <c r="P123" s="977">
        <v>0</v>
      </c>
      <c r="Q123" s="977">
        <v>0</v>
      </c>
      <c r="R123" s="1025">
        <f t="shared" si="10"/>
        <v>1391.37</v>
      </c>
      <c r="S123" s="533">
        <f t="shared" si="11"/>
        <v>11766.880000000001</v>
      </c>
      <c r="T123" s="549" t="s">
        <v>167</v>
      </c>
      <c r="U123" s="980"/>
      <c r="V123" s="975"/>
      <c r="W123" s="976"/>
      <c r="X123" s="975"/>
      <c r="Y123" s="976"/>
      <c r="Z123" s="975"/>
      <c r="AA123" s="975"/>
      <c r="AB123" s="976"/>
      <c r="AC123" s="975"/>
      <c r="AD123" s="976"/>
      <c r="AE123" s="975"/>
    </row>
    <row r="124" spans="1:31" ht="15" customHeight="1" x14ac:dyDescent="0.25">
      <c r="A124" s="975" t="s">
        <v>1212</v>
      </c>
      <c r="B124" s="975" t="s">
        <v>847</v>
      </c>
      <c r="C124" s="976">
        <v>52</v>
      </c>
      <c r="D124" s="980" t="s">
        <v>39</v>
      </c>
      <c r="E124" s="975" t="s">
        <v>210</v>
      </c>
      <c r="F124" s="977">
        <v>17896.740000000002</v>
      </c>
      <c r="G124" s="977">
        <v>0</v>
      </c>
      <c r="H124" s="977">
        <v>0</v>
      </c>
      <c r="I124" s="977">
        <v>0</v>
      </c>
      <c r="J124" s="977">
        <v>0</v>
      </c>
      <c r="K124" s="977">
        <v>0</v>
      </c>
      <c r="L124" s="977">
        <v>0</v>
      </c>
      <c r="M124" s="977">
        <v>0</v>
      </c>
      <c r="N124" s="977">
        <v>0</v>
      </c>
      <c r="O124" s="977">
        <v>0</v>
      </c>
      <c r="P124" s="977">
        <v>0</v>
      </c>
      <c r="Q124" s="977">
        <v>0</v>
      </c>
      <c r="R124" s="1025">
        <f t="shared" si="10"/>
        <v>0</v>
      </c>
      <c r="S124" s="533">
        <f t="shared" si="11"/>
        <v>17896.740000000002</v>
      </c>
      <c r="T124" s="549" t="s">
        <v>167</v>
      </c>
      <c r="U124" s="980"/>
      <c r="V124" s="975"/>
      <c r="W124" s="976"/>
      <c r="X124" s="975"/>
      <c r="Y124" s="976"/>
      <c r="Z124" s="975"/>
      <c r="AA124" s="975"/>
      <c r="AB124" s="976"/>
      <c r="AC124" s="975"/>
      <c r="AD124" s="976"/>
      <c r="AE124" s="975"/>
    </row>
    <row r="125" spans="1:31" ht="15" customHeight="1" x14ac:dyDescent="0.25">
      <c r="A125" s="975" t="s">
        <v>1212</v>
      </c>
      <c r="B125" s="975" t="s">
        <v>847</v>
      </c>
      <c r="C125" s="976">
        <v>42</v>
      </c>
      <c r="D125" s="980" t="s">
        <v>31</v>
      </c>
      <c r="E125" s="975" t="s">
        <v>203</v>
      </c>
      <c r="F125" s="977">
        <v>22230.59</v>
      </c>
      <c r="G125" s="977">
        <v>0</v>
      </c>
      <c r="H125" s="977">
        <v>0</v>
      </c>
      <c r="I125" s="977">
        <v>0</v>
      </c>
      <c r="J125" s="977">
        <v>0</v>
      </c>
      <c r="K125" s="977">
        <v>0</v>
      </c>
      <c r="L125" s="977">
        <v>0</v>
      </c>
      <c r="M125" s="977">
        <v>0</v>
      </c>
      <c r="N125" s="977">
        <v>0</v>
      </c>
      <c r="O125" s="977">
        <v>0</v>
      </c>
      <c r="P125" s="977">
        <v>0</v>
      </c>
      <c r="Q125" s="977">
        <v>0</v>
      </c>
      <c r="R125" s="1025">
        <f t="shared" si="10"/>
        <v>0</v>
      </c>
      <c r="S125" s="533">
        <f t="shared" si="11"/>
        <v>22230.59</v>
      </c>
      <c r="T125" s="549" t="s">
        <v>167</v>
      </c>
      <c r="U125" s="980"/>
      <c r="V125" s="975"/>
      <c r="W125" s="976"/>
      <c r="X125" s="975"/>
      <c r="Y125" s="976"/>
      <c r="Z125" s="975"/>
      <c r="AA125" s="975"/>
      <c r="AB125" s="976"/>
      <c r="AC125" s="975"/>
      <c r="AD125" s="976"/>
      <c r="AE125" s="975"/>
    </row>
    <row r="126" spans="1:31" ht="15" customHeight="1" x14ac:dyDescent="0.25">
      <c r="A126" s="975" t="s">
        <v>1212</v>
      </c>
      <c r="B126" s="975" t="s">
        <v>847</v>
      </c>
      <c r="C126" s="976">
        <v>509</v>
      </c>
      <c r="D126" s="980" t="s">
        <v>1194</v>
      </c>
      <c r="E126" s="975" t="s">
        <v>1193</v>
      </c>
      <c r="F126" s="977">
        <v>17606.32</v>
      </c>
      <c r="G126" s="977">
        <v>0</v>
      </c>
      <c r="H126" s="977">
        <v>0</v>
      </c>
      <c r="I126" s="977">
        <v>0</v>
      </c>
      <c r="J126" s="977">
        <v>0</v>
      </c>
      <c r="K126" s="977">
        <v>0</v>
      </c>
      <c r="L126" s="977">
        <v>0</v>
      </c>
      <c r="M126" s="977">
        <v>0</v>
      </c>
      <c r="N126" s="977">
        <v>0</v>
      </c>
      <c r="O126" s="977">
        <v>0</v>
      </c>
      <c r="P126" s="977">
        <v>0</v>
      </c>
      <c r="Q126" s="977">
        <v>0</v>
      </c>
      <c r="R126" s="1025">
        <f t="shared" si="10"/>
        <v>0</v>
      </c>
      <c r="S126" s="533">
        <f t="shared" si="11"/>
        <v>17606.32</v>
      </c>
      <c r="T126" s="549" t="s">
        <v>167</v>
      </c>
      <c r="U126" s="980"/>
      <c r="V126" s="975"/>
      <c r="W126" s="976"/>
      <c r="X126" s="975"/>
      <c r="Y126" s="976"/>
      <c r="Z126" s="975"/>
      <c r="AA126" s="975"/>
      <c r="AB126" s="976"/>
      <c r="AC126" s="975"/>
      <c r="AD126" s="976"/>
      <c r="AE126" s="975"/>
    </row>
    <row r="127" spans="1:31" ht="15" customHeight="1" x14ac:dyDescent="0.25">
      <c r="A127" s="975" t="s">
        <v>1212</v>
      </c>
      <c r="B127" s="975" t="s">
        <v>847</v>
      </c>
      <c r="C127" s="976">
        <v>466</v>
      </c>
      <c r="D127" s="980" t="s">
        <v>749</v>
      </c>
      <c r="E127" s="975" t="s">
        <v>762</v>
      </c>
      <c r="F127" s="977">
        <v>6272.81</v>
      </c>
      <c r="G127" s="977">
        <v>0</v>
      </c>
      <c r="H127" s="977">
        <v>0</v>
      </c>
      <c r="I127" s="977">
        <v>0</v>
      </c>
      <c r="J127" s="977">
        <v>0</v>
      </c>
      <c r="K127" s="977">
        <v>0</v>
      </c>
      <c r="L127" s="977">
        <v>0</v>
      </c>
      <c r="M127" s="977">
        <v>0</v>
      </c>
      <c r="N127" s="977">
        <v>0</v>
      </c>
      <c r="O127" s="977">
        <v>0</v>
      </c>
      <c r="P127" s="977">
        <v>2830.2</v>
      </c>
      <c r="Q127" s="977">
        <v>0</v>
      </c>
      <c r="R127" s="1025">
        <f t="shared" si="10"/>
        <v>2830.2</v>
      </c>
      <c r="S127" s="533">
        <f t="shared" si="11"/>
        <v>3442.6100000000006</v>
      </c>
      <c r="T127" s="549" t="s">
        <v>167</v>
      </c>
      <c r="U127" s="980"/>
      <c r="V127" s="975"/>
      <c r="W127" s="976"/>
      <c r="X127" s="975"/>
      <c r="Y127" s="976"/>
      <c r="Z127" s="975"/>
      <c r="AA127" s="975"/>
      <c r="AB127" s="976"/>
      <c r="AC127" s="975"/>
      <c r="AD127" s="976"/>
      <c r="AE127" s="975"/>
    </row>
    <row r="128" spans="1:31" ht="15" customHeight="1" x14ac:dyDescent="0.25">
      <c r="A128" s="975" t="s">
        <v>1212</v>
      </c>
      <c r="B128" s="975" t="s">
        <v>847</v>
      </c>
      <c r="C128" s="976">
        <v>195</v>
      </c>
      <c r="D128" s="980" t="s">
        <v>783</v>
      </c>
      <c r="E128" s="975" t="s">
        <v>243</v>
      </c>
      <c r="F128" s="977">
        <v>5089.24</v>
      </c>
      <c r="G128" s="977">
        <v>0</v>
      </c>
      <c r="H128" s="977">
        <v>0</v>
      </c>
      <c r="I128" s="977">
        <v>0</v>
      </c>
      <c r="J128" s="977">
        <v>0</v>
      </c>
      <c r="K128" s="977">
        <v>0</v>
      </c>
      <c r="L128" s="977">
        <v>0</v>
      </c>
      <c r="M128" s="977">
        <v>0</v>
      </c>
      <c r="N128" s="977">
        <v>0</v>
      </c>
      <c r="O128" s="977">
        <v>0</v>
      </c>
      <c r="P128" s="977">
        <v>0</v>
      </c>
      <c r="Q128" s="977">
        <v>0</v>
      </c>
      <c r="R128" s="1025">
        <f t="shared" si="10"/>
        <v>0</v>
      </c>
      <c r="S128" s="533">
        <f t="shared" si="11"/>
        <v>5089.24</v>
      </c>
      <c r="T128" s="549" t="s">
        <v>167</v>
      </c>
      <c r="U128" s="980"/>
      <c r="V128" s="975"/>
      <c r="W128" s="976"/>
      <c r="X128" s="975"/>
      <c r="Y128" s="976"/>
      <c r="Z128" s="975"/>
      <c r="AA128" s="975"/>
      <c r="AB128" s="976"/>
      <c r="AC128" s="975"/>
      <c r="AD128" s="976"/>
      <c r="AE128" s="975"/>
    </row>
    <row r="129" spans="1:31" ht="15" customHeight="1" x14ac:dyDescent="0.25">
      <c r="A129" s="975" t="s">
        <v>1212</v>
      </c>
      <c r="B129" s="975" t="s">
        <v>847</v>
      </c>
      <c r="C129" s="976">
        <v>245</v>
      </c>
      <c r="D129" s="980" t="s">
        <v>135</v>
      </c>
      <c r="E129" s="975" t="s">
        <v>256</v>
      </c>
      <c r="F129" s="977">
        <v>12313.41</v>
      </c>
      <c r="G129" s="977">
        <v>0</v>
      </c>
      <c r="H129" s="977">
        <v>0</v>
      </c>
      <c r="I129" s="977">
        <v>0</v>
      </c>
      <c r="J129" s="977">
        <v>0</v>
      </c>
      <c r="K129" s="977">
        <v>0</v>
      </c>
      <c r="L129" s="977">
        <v>0</v>
      </c>
      <c r="M129" s="977">
        <v>0</v>
      </c>
      <c r="N129" s="977">
        <v>0</v>
      </c>
      <c r="O129" s="977">
        <v>0</v>
      </c>
      <c r="P129" s="977">
        <v>546.53</v>
      </c>
      <c r="Q129" s="977">
        <v>0</v>
      </c>
      <c r="R129" s="1025">
        <f t="shared" si="10"/>
        <v>546.53</v>
      </c>
      <c r="S129" s="533">
        <f t="shared" si="11"/>
        <v>11766.88</v>
      </c>
      <c r="T129" s="549" t="s">
        <v>167</v>
      </c>
      <c r="U129" s="980"/>
      <c r="V129" s="975"/>
      <c r="W129" s="976"/>
      <c r="X129" s="975"/>
      <c r="Y129" s="976"/>
      <c r="Z129" s="975"/>
      <c r="AA129" s="975"/>
      <c r="AB129" s="976"/>
      <c r="AC129" s="975"/>
      <c r="AD129" s="976"/>
      <c r="AE129" s="975"/>
    </row>
    <row r="130" spans="1:31" ht="15" customHeight="1" x14ac:dyDescent="0.25">
      <c r="A130" s="975" t="s">
        <v>1212</v>
      </c>
      <c r="B130" s="975" t="s">
        <v>847</v>
      </c>
      <c r="C130" s="976">
        <v>19</v>
      </c>
      <c r="D130" s="980" t="s">
        <v>13</v>
      </c>
      <c r="E130" s="975" t="s">
        <v>185</v>
      </c>
      <c r="F130" s="977">
        <v>18014.29</v>
      </c>
      <c r="G130" s="977">
        <v>0</v>
      </c>
      <c r="H130" s="977">
        <v>0</v>
      </c>
      <c r="I130" s="977">
        <v>0</v>
      </c>
      <c r="J130" s="977">
        <v>0</v>
      </c>
      <c r="K130" s="977">
        <v>0</v>
      </c>
      <c r="L130" s="977">
        <v>0</v>
      </c>
      <c r="M130" s="977">
        <v>0</v>
      </c>
      <c r="N130" s="977">
        <v>0</v>
      </c>
      <c r="O130" s="977">
        <v>629.24</v>
      </c>
      <c r="P130" s="977">
        <v>0</v>
      </c>
      <c r="Q130" s="977">
        <v>0</v>
      </c>
      <c r="R130" s="1025">
        <f t="shared" si="10"/>
        <v>629.24</v>
      </c>
      <c r="S130" s="533">
        <f t="shared" si="11"/>
        <v>17385.05</v>
      </c>
      <c r="T130" s="549" t="s">
        <v>167</v>
      </c>
      <c r="U130" s="980"/>
      <c r="V130" s="975"/>
      <c r="W130" s="976"/>
      <c r="X130" s="975"/>
      <c r="Y130" s="976"/>
      <c r="Z130" s="975"/>
      <c r="AA130" s="975"/>
      <c r="AB130" s="976"/>
      <c r="AC130" s="975"/>
      <c r="AD130" s="976"/>
      <c r="AE130" s="975"/>
    </row>
    <row r="131" spans="1:31" ht="15" customHeight="1" x14ac:dyDescent="0.25">
      <c r="A131" s="975" t="s">
        <v>1212</v>
      </c>
      <c r="B131" s="975" t="s">
        <v>847</v>
      </c>
      <c r="C131" s="976">
        <v>475</v>
      </c>
      <c r="D131" s="980" t="s">
        <v>785</v>
      </c>
      <c r="E131" s="975" t="s">
        <v>794</v>
      </c>
      <c r="F131" s="977">
        <v>11464.66</v>
      </c>
      <c r="G131" s="977">
        <v>0</v>
      </c>
      <c r="H131" s="977">
        <v>0</v>
      </c>
      <c r="I131" s="977">
        <v>0</v>
      </c>
      <c r="J131" s="977">
        <v>0</v>
      </c>
      <c r="K131" s="977">
        <v>0</v>
      </c>
      <c r="L131" s="977">
        <v>791.75</v>
      </c>
      <c r="M131" s="977">
        <v>0</v>
      </c>
      <c r="N131" s="977">
        <v>0</v>
      </c>
      <c r="O131" s="977">
        <v>0</v>
      </c>
      <c r="P131" s="977">
        <v>0</v>
      </c>
      <c r="Q131" s="977">
        <v>0</v>
      </c>
      <c r="R131" s="1025">
        <f t="shared" si="10"/>
        <v>791.75</v>
      </c>
      <c r="S131" s="533">
        <f t="shared" si="11"/>
        <v>10672.91</v>
      </c>
      <c r="T131" s="549" t="s">
        <v>167</v>
      </c>
      <c r="U131" s="980"/>
      <c r="V131" s="975"/>
      <c r="W131" s="976"/>
      <c r="X131" s="975"/>
      <c r="Y131" s="976"/>
      <c r="Z131" s="975"/>
      <c r="AA131" s="975"/>
      <c r="AB131" s="976"/>
      <c r="AC131" s="975"/>
      <c r="AD131" s="976"/>
      <c r="AE131" s="975"/>
    </row>
    <row r="132" spans="1:31" ht="15" customHeight="1" x14ac:dyDescent="0.25">
      <c r="A132" s="975" t="s">
        <v>1212</v>
      </c>
      <c r="B132" s="975" t="s">
        <v>847</v>
      </c>
      <c r="C132" s="976">
        <v>496</v>
      </c>
      <c r="D132" s="980" t="s">
        <v>462</v>
      </c>
      <c r="E132" s="975" t="s">
        <v>507</v>
      </c>
      <c r="F132" s="977">
        <v>14248.99</v>
      </c>
      <c r="G132" s="977">
        <v>0</v>
      </c>
      <c r="H132" s="977">
        <v>0</v>
      </c>
      <c r="I132" s="977">
        <v>0</v>
      </c>
      <c r="J132" s="977">
        <v>0</v>
      </c>
      <c r="K132" s="977">
        <v>0</v>
      </c>
      <c r="L132" s="977">
        <v>470.12</v>
      </c>
      <c r="M132" s="977">
        <v>0</v>
      </c>
      <c r="N132" s="977">
        <v>0</v>
      </c>
      <c r="O132" s="977">
        <v>0</v>
      </c>
      <c r="P132" s="977">
        <v>0</v>
      </c>
      <c r="Q132" s="977">
        <v>0</v>
      </c>
      <c r="R132" s="1025">
        <f t="shared" si="10"/>
        <v>470.12</v>
      </c>
      <c r="S132" s="533">
        <f t="shared" si="11"/>
        <v>13778.869999999999</v>
      </c>
      <c r="T132" s="549" t="s">
        <v>167</v>
      </c>
      <c r="U132" s="980"/>
      <c r="V132" s="975"/>
      <c r="W132" s="976"/>
      <c r="X132" s="975"/>
      <c r="Y132" s="976"/>
      <c r="Z132" s="975"/>
      <c r="AA132" s="975"/>
      <c r="AB132" s="976"/>
      <c r="AC132" s="975"/>
      <c r="AD132" s="976"/>
      <c r="AE132" s="975"/>
    </row>
    <row r="133" spans="1:31" ht="15" customHeight="1" x14ac:dyDescent="0.25">
      <c r="A133" s="975" t="s">
        <v>1212</v>
      </c>
      <c r="B133" s="975" t="s">
        <v>847</v>
      </c>
      <c r="C133" s="976">
        <v>169</v>
      </c>
      <c r="D133" s="980" t="s">
        <v>67</v>
      </c>
      <c r="E133" s="975" t="s">
        <v>238</v>
      </c>
      <c r="F133" s="977">
        <v>10565.88</v>
      </c>
      <c r="G133" s="977">
        <v>0</v>
      </c>
      <c r="H133" s="977">
        <v>0</v>
      </c>
      <c r="I133" s="977">
        <v>0</v>
      </c>
      <c r="J133" s="977">
        <v>0</v>
      </c>
      <c r="K133" s="977">
        <v>0</v>
      </c>
      <c r="L133" s="977">
        <v>1336.36</v>
      </c>
      <c r="M133" s="977">
        <v>0</v>
      </c>
      <c r="N133" s="977">
        <v>0</v>
      </c>
      <c r="O133" s="977">
        <v>0</v>
      </c>
      <c r="P133" s="977">
        <v>0</v>
      </c>
      <c r="Q133" s="977">
        <v>0</v>
      </c>
      <c r="R133" s="1025">
        <f t="shared" si="10"/>
        <v>1336.36</v>
      </c>
      <c r="S133" s="533">
        <f t="shared" si="11"/>
        <v>9229.5199999999986</v>
      </c>
      <c r="T133" s="549" t="s">
        <v>167</v>
      </c>
      <c r="U133" s="980"/>
      <c r="V133" s="975"/>
      <c r="W133" s="976"/>
      <c r="X133" s="975"/>
      <c r="Y133" s="976"/>
      <c r="Z133" s="975"/>
      <c r="AA133" s="975"/>
      <c r="AB133" s="976"/>
      <c r="AC133" s="975"/>
      <c r="AD133" s="976"/>
      <c r="AE133" s="975"/>
    </row>
    <row r="134" spans="1:31" ht="15" customHeight="1" x14ac:dyDescent="0.25">
      <c r="A134" s="975" t="s">
        <v>1212</v>
      </c>
      <c r="B134" s="975" t="s">
        <v>847</v>
      </c>
      <c r="C134" s="976">
        <v>27</v>
      </c>
      <c r="D134" s="980" t="s">
        <v>20</v>
      </c>
      <c r="E134" s="975" t="s">
        <v>192</v>
      </c>
      <c r="F134" s="977">
        <v>15553.59</v>
      </c>
      <c r="G134" s="977">
        <v>0</v>
      </c>
      <c r="H134" s="977">
        <v>0</v>
      </c>
      <c r="I134" s="977">
        <v>0</v>
      </c>
      <c r="J134" s="977">
        <v>0</v>
      </c>
      <c r="K134" s="977">
        <v>0</v>
      </c>
      <c r="L134" s="977">
        <v>0</v>
      </c>
      <c r="M134" s="977">
        <v>0</v>
      </c>
      <c r="N134" s="977">
        <v>0</v>
      </c>
      <c r="O134" s="977">
        <v>792.25</v>
      </c>
      <c r="P134" s="977">
        <v>1892.24</v>
      </c>
      <c r="Q134" s="977">
        <v>0</v>
      </c>
      <c r="R134" s="1025">
        <f t="shared" si="10"/>
        <v>2684.49</v>
      </c>
      <c r="S134" s="533">
        <f t="shared" si="11"/>
        <v>12869.1</v>
      </c>
      <c r="T134" s="549" t="s">
        <v>167</v>
      </c>
      <c r="U134" s="980"/>
      <c r="V134" s="975"/>
      <c r="W134" s="976"/>
      <c r="X134" s="975"/>
      <c r="Y134" s="976"/>
      <c r="Z134" s="975"/>
      <c r="AA134" s="975"/>
      <c r="AB134" s="976"/>
      <c r="AC134" s="975"/>
      <c r="AD134" s="976"/>
      <c r="AE134" s="975"/>
    </row>
    <row r="135" spans="1:31" ht="15" customHeight="1" x14ac:dyDescent="0.25">
      <c r="A135" s="975" t="s">
        <v>1212</v>
      </c>
      <c r="B135" s="975" t="s">
        <v>847</v>
      </c>
      <c r="C135" s="976">
        <v>343</v>
      </c>
      <c r="D135" s="980" t="s">
        <v>310</v>
      </c>
      <c r="E135" s="975" t="s">
        <v>313</v>
      </c>
      <c r="F135" s="977">
        <v>22230.59</v>
      </c>
      <c r="G135" s="977">
        <v>0</v>
      </c>
      <c r="H135" s="977">
        <v>0</v>
      </c>
      <c r="I135" s="977">
        <v>0</v>
      </c>
      <c r="J135" s="977">
        <v>0</v>
      </c>
      <c r="K135" s="977">
        <v>0</v>
      </c>
      <c r="L135" s="977">
        <v>0</v>
      </c>
      <c r="M135" s="977">
        <v>0</v>
      </c>
      <c r="N135" s="977">
        <v>0</v>
      </c>
      <c r="O135" s="977">
        <v>0</v>
      </c>
      <c r="P135" s="977">
        <v>0</v>
      </c>
      <c r="Q135" s="977">
        <v>0</v>
      </c>
      <c r="R135" s="1025">
        <f t="shared" si="10"/>
        <v>0</v>
      </c>
      <c r="S135" s="533">
        <f t="shared" si="11"/>
        <v>22230.59</v>
      </c>
      <c r="T135" s="549" t="s">
        <v>167</v>
      </c>
      <c r="U135" s="980"/>
      <c r="V135" s="975"/>
      <c r="W135" s="976"/>
      <c r="X135" s="975"/>
      <c r="Y135" s="976"/>
      <c r="Z135" s="975"/>
      <c r="AA135" s="975"/>
      <c r="AB135" s="976"/>
      <c r="AC135" s="975"/>
      <c r="AD135" s="976"/>
      <c r="AE135" s="975"/>
    </row>
    <row r="136" spans="1:31" ht="15" customHeight="1" x14ac:dyDescent="0.25">
      <c r="A136" s="975" t="s">
        <v>1212</v>
      </c>
      <c r="B136" s="975" t="s">
        <v>847</v>
      </c>
      <c r="C136" s="976">
        <v>315</v>
      </c>
      <c r="D136" s="980" t="s">
        <v>299</v>
      </c>
      <c r="E136" s="975" t="s">
        <v>302</v>
      </c>
      <c r="F136" s="977">
        <v>19981.86</v>
      </c>
      <c r="G136" s="977">
        <v>0</v>
      </c>
      <c r="H136" s="977">
        <v>0</v>
      </c>
      <c r="I136" s="977">
        <v>0</v>
      </c>
      <c r="J136" s="977">
        <v>0</v>
      </c>
      <c r="K136" s="977">
        <v>0</v>
      </c>
      <c r="L136" s="977">
        <v>0</v>
      </c>
      <c r="M136" s="977">
        <v>0</v>
      </c>
      <c r="N136" s="977">
        <v>0</v>
      </c>
      <c r="O136" s="977">
        <v>0</v>
      </c>
      <c r="P136" s="977">
        <v>2375.54</v>
      </c>
      <c r="Q136" s="977">
        <v>0</v>
      </c>
      <c r="R136" s="1025">
        <f t="shared" si="10"/>
        <v>2375.54</v>
      </c>
      <c r="S136" s="533">
        <f t="shared" si="11"/>
        <v>17606.32</v>
      </c>
      <c r="T136" s="549" t="s">
        <v>167</v>
      </c>
      <c r="U136" s="980"/>
      <c r="V136" s="975"/>
      <c r="W136" s="976"/>
      <c r="X136" s="975"/>
      <c r="Y136" s="976"/>
      <c r="Z136" s="975"/>
      <c r="AA136" s="975"/>
      <c r="AB136" s="976"/>
      <c r="AC136" s="975"/>
      <c r="AD136" s="976"/>
      <c r="AE136" s="975"/>
    </row>
    <row r="137" spans="1:31" ht="15" customHeight="1" x14ac:dyDescent="0.25">
      <c r="A137" s="975" t="s">
        <v>1212</v>
      </c>
      <c r="B137" s="975" t="s">
        <v>847</v>
      </c>
      <c r="C137" s="976">
        <v>86</v>
      </c>
      <c r="D137" s="980" t="s">
        <v>46</v>
      </c>
      <c r="E137" s="975" t="s">
        <v>218</v>
      </c>
      <c r="F137" s="977">
        <v>8050.39</v>
      </c>
      <c r="G137" s="977">
        <v>0</v>
      </c>
      <c r="H137" s="977">
        <v>0</v>
      </c>
      <c r="I137" s="977">
        <v>0</v>
      </c>
      <c r="J137" s="977">
        <v>0</v>
      </c>
      <c r="K137" s="977">
        <v>0</v>
      </c>
      <c r="L137" s="977">
        <v>0</v>
      </c>
      <c r="M137" s="977">
        <v>0</v>
      </c>
      <c r="N137" s="977">
        <v>0</v>
      </c>
      <c r="O137" s="977">
        <v>0</v>
      </c>
      <c r="P137" s="977">
        <v>1500.2</v>
      </c>
      <c r="Q137" s="977">
        <v>0</v>
      </c>
      <c r="R137" s="1025">
        <f t="shared" si="10"/>
        <v>1500.2</v>
      </c>
      <c r="S137" s="533">
        <f t="shared" si="11"/>
        <v>6550.1900000000005</v>
      </c>
      <c r="T137" s="549" t="s">
        <v>167</v>
      </c>
      <c r="U137" s="980"/>
      <c r="V137" s="975"/>
      <c r="W137" s="976"/>
      <c r="X137" s="975"/>
      <c r="Y137" s="976"/>
      <c r="Z137" s="975"/>
      <c r="AA137" s="975"/>
      <c r="AB137" s="976"/>
      <c r="AC137" s="975"/>
      <c r="AD137" s="976"/>
      <c r="AE137" s="975"/>
    </row>
    <row r="138" spans="1:31" s="192" customFormat="1" ht="15" customHeight="1" x14ac:dyDescent="0.25">
      <c r="A138" s="189"/>
      <c r="B138" s="189"/>
      <c r="C138" s="190">
        <v>49</v>
      </c>
      <c r="D138" s="367" t="s">
        <v>37</v>
      </c>
      <c r="E138" s="189"/>
      <c r="F138" s="191">
        <v>0</v>
      </c>
      <c r="G138" s="191"/>
      <c r="H138" s="191"/>
      <c r="I138" s="191"/>
      <c r="J138" s="191"/>
      <c r="K138" s="191"/>
      <c r="L138" s="191"/>
      <c r="M138" s="191"/>
      <c r="N138" s="191"/>
      <c r="O138" s="191"/>
      <c r="P138" s="191"/>
      <c r="Q138" s="191"/>
      <c r="R138" s="707">
        <v>0</v>
      </c>
      <c r="S138" s="707">
        <v>0</v>
      </c>
      <c r="T138" s="569"/>
      <c r="U138" s="980"/>
      <c r="V138" s="189"/>
      <c r="W138" s="190"/>
      <c r="X138" s="189"/>
      <c r="Y138" s="190"/>
      <c r="Z138" s="189"/>
      <c r="AA138" s="189"/>
      <c r="AB138" s="190"/>
      <c r="AC138" s="189"/>
      <c r="AD138" s="190"/>
      <c r="AE138" s="189"/>
    </row>
    <row r="139" spans="1:31" ht="15" customHeight="1" x14ac:dyDescent="0.25">
      <c r="A139" s="975" t="s">
        <v>1212</v>
      </c>
      <c r="B139" s="975" t="s">
        <v>847</v>
      </c>
      <c r="C139" s="976">
        <v>259</v>
      </c>
      <c r="D139" s="980" t="s">
        <v>147</v>
      </c>
      <c r="E139" s="975" t="s">
        <v>263</v>
      </c>
      <c r="F139" s="977">
        <v>8548.99</v>
      </c>
      <c r="G139" s="977">
        <v>0</v>
      </c>
      <c r="H139" s="977">
        <v>0</v>
      </c>
      <c r="I139" s="977">
        <v>0</v>
      </c>
      <c r="J139" s="977">
        <v>0</v>
      </c>
      <c r="K139" s="977">
        <v>0</v>
      </c>
      <c r="L139" s="977">
        <v>2112.08</v>
      </c>
      <c r="M139" s="977">
        <v>0</v>
      </c>
      <c r="N139" s="977">
        <v>0</v>
      </c>
      <c r="O139" s="977">
        <v>0</v>
      </c>
      <c r="P139" s="977">
        <v>0</v>
      </c>
      <c r="Q139" s="977">
        <v>0</v>
      </c>
      <c r="R139" s="1025">
        <f t="shared" ref="R139:R183" si="12">SUM(G139:Q139)</f>
        <v>2112.08</v>
      </c>
      <c r="S139" s="533">
        <f t="shared" ref="S139:S183" si="13">F139-R139</f>
        <v>6436.91</v>
      </c>
      <c r="T139" s="549" t="s">
        <v>167</v>
      </c>
      <c r="U139" s="980"/>
      <c r="V139" s="975"/>
      <c r="W139" s="976"/>
      <c r="X139" s="975"/>
      <c r="Y139" s="976"/>
      <c r="Z139" s="975"/>
      <c r="AA139" s="975"/>
      <c r="AB139" s="976"/>
      <c r="AC139" s="975"/>
      <c r="AD139" s="976"/>
      <c r="AE139" s="975"/>
    </row>
    <row r="140" spans="1:31" ht="15" customHeight="1" x14ac:dyDescent="0.25">
      <c r="A140" s="975" t="s">
        <v>1212</v>
      </c>
      <c r="B140" s="975" t="s">
        <v>847</v>
      </c>
      <c r="C140" s="976">
        <v>445</v>
      </c>
      <c r="D140" s="980" t="s">
        <v>713</v>
      </c>
      <c r="E140" s="975" t="s">
        <v>734</v>
      </c>
      <c r="F140" s="977">
        <v>11300.97</v>
      </c>
      <c r="G140" s="977">
        <v>0</v>
      </c>
      <c r="H140" s="977">
        <v>0</v>
      </c>
      <c r="I140" s="977">
        <v>0</v>
      </c>
      <c r="J140" s="977">
        <v>0</v>
      </c>
      <c r="K140" s="977">
        <v>0</v>
      </c>
      <c r="L140" s="977">
        <v>0</v>
      </c>
      <c r="M140" s="977">
        <v>0</v>
      </c>
      <c r="N140" s="977">
        <v>0</v>
      </c>
      <c r="O140" s="977">
        <v>0</v>
      </c>
      <c r="P140" s="977">
        <v>0</v>
      </c>
      <c r="Q140" s="977">
        <v>0</v>
      </c>
      <c r="R140" s="1025">
        <f t="shared" si="12"/>
        <v>0</v>
      </c>
      <c r="S140" s="533">
        <f t="shared" si="13"/>
        <v>11300.97</v>
      </c>
      <c r="T140" s="549" t="s">
        <v>167</v>
      </c>
      <c r="U140" s="980"/>
      <c r="V140" s="975"/>
      <c r="W140" s="976"/>
      <c r="X140" s="975"/>
      <c r="Y140" s="976"/>
      <c r="Z140" s="975"/>
      <c r="AA140" s="975"/>
      <c r="AB140" s="976"/>
      <c r="AC140" s="975"/>
      <c r="AD140" s="976"/>
      <c r="AE140" s="975"/>
    </row>
    <row r="141" spans="1:31" ht="15" customHeight="1" x14ac:dyDescent="0.25">
      <c r="A141" s="975" t="s">
        <v>1212</v>
      </c>
      <c r="B141" s="975" t="s">
        <v>847</v>
      </c>
      <c r="C141" s="976">
        <v>193</v>
      </c>
      <c r="D141" s="980" t="s">
        <v>72</v>
      </c>
      <c r="E141" s="975" t="s">
        <v>242</v>
      </c>
      <c r="F141" s="977">
        <v>17931.36</v>
      </c>
      <c r="G141" s="977">
        <v>0</v>
      </c>
      <c r="H141" s="977">
        <v>0</v>
      </c>
      <c r="I141" s="977">
        <v>1334</v>
      </c>
      <c r="J141" s="977">
        <v>0</v>
      </c>
      <c r="K141" s="977">
        <v>0</v>
      </c>
      <c r="L141" s="977">
        <v>0</v>
      </c>
      <c r="M141" s="977">
        <v>0</v>
      </c>
      <c r="N141" s="977">
        <v>0</v>
      </c>
      <c r="O141" s="977">
        <v>0</v>
      </c>
      <c r="P141" s="977">
        <v>1159.47</v>
      </c>
      <c r="Q141" s="977">
        <v>0</v>
      </c>
      <c r="R141" s="1025">
        <f t="shared" si="12"/>
        <v>2493.4700000000003</v>
      </c>
      <c r="S141" s="533">
        <f t="shared" si="13"/>
        <v>15437.89</v>
      </c>
      <c r="T141" s="549" t="s">
        <v>167</v>
      </c>
      <c r="U141" s="980"/>
      <c r="V141" s="975"/>
      <c r="W141" s="976"/>
      <c r="X141" s="975"/>
      <c r="Y141" s="976"/>
      <c r="Z141" s="975"/>
      <c r="AA141" s="975"/>
      <c r="AB141" s="976"/>
      <c r="AC141" s="975"/>
      <c r="AD141" s="976"/>
      <c r="AE141" s="975"/>
    </row>
    <row r="142" spans="1:31" s="192" customFormat="1" ht="15" customHeight="1" x14ac:dyDescent="0.25">
      <c r="A142" s="189" t="s">
        <v>1212</v>
      </c>
      <c r="B142" s="189" t="s">
        <v>847</v>
      </c>
      <c r="C142" s="190">
        <v>159</v>
      </c>
      <c r="D142" s="193" t="s">
        <v>62</v>
      </c>
      <c r="E142" s="189" t="s">
        <v>284</v>
      </c>
      <c r="F142" s="191">
        <v>6314.6</v>
      </c>
      <c r="G142" s="191">
        <v>0</v>
      </c>
      <c r="H142" s="191">
        <v>0</v>
      </c>
      <c r="I142" s="191">
        <v>0</v>
      </c>
      <c r="J142" s="191">
        <v>0</v>
      </c>
      <c r="K142" s="191">
        <v>0</v>
      </c>
      <c r="L142" s="191">
        <v>3501.68</v>
      </c>
      <c r="M142" s="191">
        <v>0</v>
      </c>
      <c r="N142" s="191">
        <v>0</v>
      </c>
      <c r="O142" s="191">
        <v>0</v>
      </c>
      <c r="P142" s="191">
        <v>0</v>
      </c>
      <c r="Q142" s="191">
        <v>0</v>
      </c>
      <c r="R142" s="707">
        <f t="shared" si="12"/>
        <v>3501.68</v>
      </c>
      <c r="S142" s="707">
        <f t="shared" si="13"/>
        <v>2812.9200000000005</v>
      </c>
      <c r="T142" s="569" t="s">
        <v>167</v>
      </c>
      <c r="U142" s="980"/>
      <c r="V142" s="189"/>
      <c r="W142" s="190"/>
      <c r="X142" s="189"/>
      <c r="Y142" s="190"/>
      <c r="Z142" s="189"/>
      <c r="AA142" s="189"/>
      <c r="AB142" s="190"/>
      <c r="AC142" s="189"/>
      <c r="AD142" s="190"/>
      <c r="AE142" s="189"/>
    </row>
    <row r="143" spans="1:31" ht="15" customHeight="1" x14ac:dyDescent="0.25">
      <c r="A143" s="975" t="s">
        <v>1212</v>
      </c>
      <c r="B143" s="975" t="s">
        <v>847</v>
      </c>
      <c r="C143" s="976">
        <v>91</v>
      </c>
      <c r="D143" s="980" t="s">
        <v>51</v>
      </c>
      <c r="E143" s="975" t="s">
        <v>223</v>
      </c>
      <c r="F143" s="977">
        <v>8499.7900000000009</v>
      </c>
      <c r="G143" s="977">
        <v>0</v>
      </c>
      <c r="H143" s="977">
        <v>0</v>
      </c>
      <c r="I143" s="977">
        <v>0</v>
      </c>
      <c r="J143" s="977">
        <v>0</v>
      </c>
      <c r="K143" s="977">
        <v>0</v>
      </c>
      <c r="L143" s="977">
        <v>0</v>
      </c>
      <c r="M143" s="977">
        <v>0</v>
      </c>
      <c r="N143" s="977">
        <v>0</v>
      </c>
      <c r="O143" s="977">
        <v>0</v>
      </c>
      <c r="P143" s="977">
        <v>1949.6</v>
      </c>
      <c r="Q143" s="977">
        <v>0</v>
      </c>
      <c r="R143" s="1025">
        <f t="shared" si="12"/>
        <v>1949.6</v>
      </c>
      <c r="S143" s="533">
        <f t="shared" si="13"/>
        <v>6550.1900000000005</v>
      </c>
      <c r="T143" s="549" t="s">
        <v>167</v>
      </c>
      <c r="U143" s="980"/>
      <c r="V143" s="975"/>
      <c r="W143" s="976"/>
      <c r="X143" s="975"/>
      <c r="Y143" s="976"/>
      <c r="Z143" s="975"/>
      <c r="AA143" s="975"/>
      <c r="AB143" s="976"/>
      <c r="AC143" s="975"/>
      <c r="AD143" s="976"/>
      <c r="AE143" s="975"/>
    </row>
    <row r="144" spans="1:31" ht="15" customHeight="1" x14ac:dyDescent="0.25">
      <c r="A144" s="975" t="s">
        <v>1212</v>
      </c>
      <c r="B144" s="975" t="s">
        <v>847</v>
      </c>
      <c r="C144" s="976">
        <v>482</v>
      </c>
      <c r="D144" s="980" t="s">
        <v>821</v>
      </c>
      <c r="E144" s="975" t="s">
        <v>822</v>
      </c>
      <c r="F144" s="977">
        <v>11264.98</v>
      </c>
      <c r="G144" s="977">
        <v>0</v>
      </c>
      <c r="H144" s="977">
        <v>0</v>
      </c>
      <c r="I144" s="977">
        <v>0</v>
      </c>
      <c r="J144" s="977">
        <v>0</v>
      </c>
      <c r="K144" s="977">
        <v>0</v>
      </c>
      <c r="L144" s="977">
        <v>592.07000000000005</v>
      </c>
      <c r="M144" s="977">
        <v>0</v>
      </c>
      <c r="N144" s="977">
        <v>0</v>
      </c>
      <c r="O144" s="977">
        <v>0</v>
      </c>
      <c r="P144" s="977">
        <v>0</v>
      </c>
      <c r="Q144" s="977">
        <v>0</v>
      </c>
      <c r="R144" s="1025">
        <f t="shared" si="12"/>
        <v>592.07000000000005</v>
      </c>
      <c r="S144" s="533">
        <f t="shared" si="13"/>
        <v>10672.91</v>
      </c>
      <c r="T144" s="549" t="s">
        <v>167</v>
      </c>
      <c r="U144" s="980"/>
      <c r="V144" s="975"/>
      <c r="W144" s="976"/>
      <c r="X144" s="975"/>
      <c r="Y144" s="976"/>
      <c r="Z144" s="975"/>
      <c r="AA144" s="975"/>
      <c r="AB144" s="976"/>
      <c r="AC144" s="975"/>
      <c r="AD144" s="976"/>
      <c r="AE144" s="975"/>
    </row>
    <row r="145" spans="1:31" ht="15" customHeight="1" x14ac:dyDescent="0.25">
      <c r="A145" s="975" t="s">
        <v>1212</v>
      </c>
      <c r="B145" s="975" t="s">
        <v>847</v>
      </c>
      <c r="C145" s="976">
        <v>326</v>
      </c>
      <c r="D145" s="980" t="s">
        <v>322</v>
      </c>
      <c r="E145" s="975" t="s">
        <v>323</v>
      </c>
      <c r="F145" s="977">
        <v>26690.5</v>
      </c>
      <c r="G145" s="977">
        <v>0</v>
      </c>
      <c r="H145" s="977">
        <v>0</v>
      </c>
      <c r="I145" s="977">
        <v>0</v>
      </c>
      <c r="J145" s="977">
        <v>0</v>
      </c>
      <c r="K145" s="977">
        <v>0</v>
      </c>
      <c r="L145" s="977">
        <v>0</v>
      </c>
      <c r="M145" s="977">
        <v>0</v>
      </c>
      <c r="N145" s="977">
        <v>0</v>
      </c>
      <c r="O145" s="977">
        <v>0</v>
      </c>
      <c r="P145" s="977">
        <v>0</v>
      </c>
      <c r="Q145" s="977">
        <v>0</v>
      </c>
      <c r="R145" s="1025">
        <f t="shared" si="12"/>
        <v>0</v>
      </c>
      <c r="S145" s="533">
        <f t="shared" si="13"/>
        <v>26690.5</v>
      </c>
      <c r="T145" s="549" t="s">
        <v>167</v>
      </c>
      <c r="U145" s="980"/>
      <c r="V145" s="975"/>
      <c r="W145" s="976"/>
      <c r="X145" s="975"/>
      <c r="Y145" s="976"/>
      <c r="Z145" s="975"/>
      <c r="AA145" s="975"/>
      <c r="AB145" s="976"/>
      <c r="AC145" s="975"/>
      <c r="AD145" s="976"/>
      <c r="AE145" s="975"/>
    </row>
    <row r="146" spans="1:31" ht="15" customHeight="1" x14ac:dyDescent="0.25">
      <c r="A146" s="975" t="s">
        <v>1212</v>
      </c>
      <c r="B146" s="975" t="s">
        <v>847</v>
      </c>
      <c r="C146" s="976">
        <v>508</v>
      </c>
      <c r="D146" s="980" t="s">
        <v>1170</v>
      </c>
      <c r="E146" s="975" t="s">
        <v>1181</v>
      </c>
      <c r="F146" s="977">
        <v>17606.32</v>
      </c>
      <c r="G146" s="977">
        <v>0</v>
      </c>
      <c r="H146" s="977">
        <v>0</v>
      </c>
      <c r="I146" s="977">
        <v>0</v>
      </c>
      <c r="J146" s="977">
        <v>0</v>
      </c>
      <c r="K146" s="977">
        <v>0</v>
      </c>
      <c r="L146" s="977">
        <v>0</v>
      </c>
      <c r="M146" s="977">
        <v>0</v>
      </c>
      <c r="N146" s="977">
        <v>0</v>
      </c>
      <c r="O146" s="977">
        <v>0</v>
      </c>
      <c r="P146" s="977">
        <v>0</v>
      </c>
      <c r="Q146" s="977">
        <v>0</v>
      </c>
      <c r="R146" s="1025">
        <f t="shared" si="12"/>
        <v>0</v>
      </c>
      <c r="S146" s="533">
        <f t="shared" si="13"/>
        <v>17606.32</v>
      </c>
      <c r="T146" s="549" t="s">
        <v>167</v>
      </c>
      <c r="U146" s="980"/>
      <c r="V146" s="975"/>
      <c r="W146" s="976"/>
      <c r="X146" s="975"/>
      <c r="Y146" s="976"/>
      <c r="Z146" s="975"/>
      <c r="AA146" s="975"/>
      <c r="AB146" s="976"/>
      <c r="AC146" s="975"/>
      <c r="AD146" s="976"/>
      <c r="AE146" s="975"/>
    </row>
    <row r="147" spans="1:31" ht="15" customHeight="1" x14ac:dyDescent="0.25">
      <c r="A147" s="975" t="s">
        <v>1212</v>
      </c>
      <c r="B147" s="975" t="s">
        <v>847</v>
      </c>
      <c r="C147" s="976">
        <v>501</v>
      </c>
      <c r="D147" s="980" t="s">
        <v>1042</v>
      </c>
      <c r="E147" s="975" t="s">
        <v>1041</v>
      </c>
      <c r="F147" s="977">
        <v>15064.86</v>
      </c>
      <c r="G147" s="977">
        <v>0</v>
      </c>
      <c r="H147" s="977">
        <v>0</v>
      </c>
      <c r="I147" s="977">
        <v>0</v>
      </c>
      <c r="J147" s="977">
        <v>0</v>
      </c>
      <c r="K147" s="977">
        <v>0</v>
      </c>
      <c r="L147" s="977">
        <v>1285.99</v>
      </c>
      <c r="M147" s="977">
        <v>0</v>
      </c>
      <c r="N147" s="977">
        <v>0</v>
      </c>
      <c r="O147" s="977">
        <v>0</v>
      </c>
      <c r="P147" s="977">
        <v>0</v>
      </c>
      <c r="Q147" s="977">
        <v>0</v>
      </c>
      <c r="R147" s="1025">
        <f t="shared" si="12"/>
        <v>1285.99</v>
      </c>
      <c r="S147" s="533">
        <f t="shared" si="13"/>
        <v>13778.87</v>
      </c>
      <c r="T147" s="549" t="s">
        <v>167</v>
      </c>
      <c r="U147" s="980"/>
      <c r="V147" s="975"/>
      <c r="W147" s="976"/>
      <c r="X147" s="975"/>
      <c r="Y147" s="976"/>
      <c r="Z147" s="975"/>
      <c r="AA147" s="975"/>
      <c r="AB147" s="976"/>
      <c r="AC147" s="975"/>
      <c r="AD147" s="976"/>
      <c r="AE147" s="975"/>
    </row>
    <row r="148" spans="1:31" ht="15" customHeight="1" x14ac:dyDescent="0.25">
      <c r="A148" s="975" t="s">
        <v>1212</v>
      </c>
      <c r="B148" s="975" t="s">
        <v>847</v>
      </c>
      <c r="C148" s="976">
        <v>221</v>
      </c>
      <c r="D148" s="980" t="s">
        <v>109</v>
      </c>
      <c r="E148" s="975" t="s">
        <v>252</v>
      </c>
      <c r="F148" s="977">
        <v>14861.76</v>
      </c>
      <c r="G148" s="977">
        <v>0</v>
      </c>
      <c r="H148" s="977">
        <v>0</v>
      </c>
      <c r="I148" s="977">
        <v>0</v>
      </c>
      <c r="J148" s="977">
        <v>0</v>
      </c>
      <c r="K148" s="977">
        <v>0</v>
      </c>
      <c r="L148" s="977">
        <v>0</v>
      </c>
      <c r="M148" s="977">
        <v>0</v>
      </c>
      <c r="N148" s="977">
        <v>0</v>
      </c>
      <c r="O148" s="977">
        <v>0</v>
      </c>
      <c r="P148" s="977">
        <v>3094.88</v>
      </c>
      <c r="Q148" s="977">
        <v>0</v>
      </c>
      <c r="R148" s="1025">
        <f t="shared" si="12"/>
        <v>3094.88</v>
      </c>
      <c r="S148" s="533">
        <f t="shared" si="13"/>
        <v>11766.880000000001</v>
      </c>
      <c r="T148" s="549" t="s">
        <v>167</v>
      </c>
      <c r="U148" s="980"/>
      <c r="V148" s="975"/>
      <c r="W148" s="976"/>
      <c r="X148" s="975"/>
      <c r="Y148" s="976"/>
      <c r="Z148" s="975"/>
      <c r="AA148" s="975"/>
      <c r="AB148" s="976"/>
      <c r="AC148" s="975"/>
      <c r="AD148" s="976"/>
      <c r="AE148" s="975"/>
    </row>
    <row r="149" spans="1:31" ht="15" customHeight="1" x14ac:dyDescent="0.25">
      <c r="A149" s="975" t="s">
        <v>1212</v>
      </c>
      <c r="B149" s="975" t="s">
        <v>847</v>
      </c>
      <c r="C149" s="976">
        <v>13</v>
      </c>
      <c r="D149" s="980" t="s">
        <v>102</v>
      </c>
      <c r="E149" s="975" t="s">
        <v>181</v>
      </c>
      <c r="F149" s="977">
        <v>9229.52</v>
      </c>
      <c r="G149" s="977">
        <v>0</v>
      </c>
      <c r="H149" s="977">
        <v>0</v>
      </c>
      <c r="I149" s="977">
        <v>0</v>
      </c>
      <c r="J149" s="977">
        <v>0</v>
      </c>
      <c r="K149" s="977">
        <v>0</v>
      </c>
      <c r="L149" s="977">
        <v>0</v>
      </c>
      <c r="M149" s="977">
        <v>0</v>
      </c>
      <c r="N149" s="977">
        <v>0</v>
      </c>
      <c r="O149" s="977">
        <v>0</v>
      </c>
      <c r="P149" s="977">
        <v>0</v>
      </c>
      <c r="Q149" s="977">
        <v>0</v>
      </c>
      <c r="R149" s="1025">
        <f t="shared" si="12"/>
        <v>0</v>
      </c>
      <c r="S149" s="533">
        <f t="shared" si="13"/>
        <v>9229.52</v>
      </c>
      <c r="T149" s="549" t="s">
        <v>167</v>
      </c>
      <c r="U149" s="980"/>
      <c r="V149" s="975"/>
      <c r="W149" s="976"/>
      <c r="X149" s="975"/>
      <c r="Y149" s="976"/>
      <c r="Z149" s="975"/>
      <c r="AA149" s="975"/>
      <c r="AB149" s="976"/>
      <c r="AC149" s="975"/>
      <c r="AD149" s="976"/>
      <c r="AE149" s="975"/>
    </row>
    <row r="150" spans="1:31" ht="15" customHeight="1" x14ac:dyDescent="0.25">
      <c r="A150" s="975" t="s">
        <v>1212</v>
      </c>
      <c r="B150" s="975" t="s">
        <v>847</v>
      </c>
      <c r="C150" s="976">
        <v>502</v>
      </c>
      <c r="D150" s="980" t="s">
        <v>1036</v>
      </c>
      <c r="E150" s="975" t="s">
        <v>1040</v>
      </c>
      <c r="F150" s="977">
        <v>18215.36</v>
      </c>
      <c r="G150" s="977">
        <v>0</v>
      </c>
      <c r="H150" s="977">
        <v>0</v>
      </c>
      <c r="I150" s="977">
        <v>0</v>
      </c>
      <c r="J150" s="977">
        <v>0</v>
      </c>
      <c r="K150" s="977">
        <v>0</v>
      </c>
      <c r="L150" s="977">
        <v>0</v>
      </c>
      <c r="M150" s="977">
        <v>0</v>
      </c>
      <c r="N150" s="977">
        <v>0</v>
      </c>
      <c r="O150" s="977">
        <v>0</v>
      </c>
      <c r="P150" s="977">
        <v>609.04</v>
      </c>
      <c r="Q150" s="977">
        <v>0</v>
      </c>
      <c r="R150" s="1025">
        <f t="shared" si="12"/>
        <v>609.04</v>
      </c>
      <c r="S150" s="533">
        <f t="shared" si="13"/>
        <v>17606.32</v>
      </c>
      <c r="T150" s="549" t="s">
        <v>167</v>
      </c>
      <c r="U150" s="980"/>
      <c r="V150" s="975"/>
      <c r="W150" s="976"/>
      <c r="X150" s="975"/>
      <c r="Y150" s="976"/>
      <c r="Z150" s="975"/>
      <c r="AA150" s="975"/>
      <c r="AB150" s="976"/>
      <c r="AC150" s="975"/>
      <c r="AD150" s="976"/>
      <c r="AE150" s="975"/>
    </row>
    <row r="151" spans="1:31" ht="15" customHeight="1" x14ac:dyDescent="0.25">
      <c r="A151" s="975" t="s">
        <v>1212</v>
      </c>
      <c r="B151" s="975" t="s">
        <v>847</v>
      </c>
      <c r="C151" s="976">
        <v>15</v>
      </c>
      <c r="D151" s="980" t="s">
        <v>10</v>
      </c>
      <c r="E151" s="975" t="s">
        <v>182</v>
      </c>
      <c r="F151" s="977">
        <v>9733.59</v>
      </c>
      <c r="G151" s="977">
        <v>0</v>
      </c>
      <c r="H151" s="977">
        <v>0</v>
      </c>
      <c r="I151" s="977">
        <v>0</v>
      </c>
      <c r="J151" s="977">
        <v>0</v>
      </c>
      <c r="K151" s="977">
        <v>0</v>
      </c>
      <c r="L151" s="977">
        <v>0</v>
      </c>
      <c r="M151" s="977">
        <v>289.39999999999998</v>
      </c>
      <c r="N151" s="977">
        <v>0</v>
      </c>
      <c r="O151" s="977">
        <v>0</v>
      </c>
      <c r="P151" s="977">
        <v>0</v>
      </c>
      <c r="Q151" s="977">
        <v>0</v>
      </c>
      <c r="R151" s="1025">
        <f t="shared" si="12"/>
        <v>289.39999999999998</v>
      </c>
      <c r="S151" s="533">
        <f t="shared" si="13"/>
        <v>9444.19</v>
      </c>
      <c r="T151" s="549" t="s">
        <v>167</v>
      </c>
      <c r="U151" s="980"/>
      <c r="V151" s="975"/>
      <c r="W151" s="976"/>
      <c r="X151" s="975"/>
      <c r="Y151" s="976"/>
      <c r="Z151" s="975"/>
      <c r="AA151" s="975"/>
      <c r="AB151" s="976"/>
      <c r="AC151" s="975"/>
      <c r="AD151" s="976"/>
      <c r="AE151" s="975"/>
    </row>
    <row r="152" spans="1:31" ht="15" customHeight="1" x14ac:dyDescent="0.25">
      <c r="A152" s="975" t="s">
        <v>1212</v>
      </c>
      <c r="B152" s="975" t="s">
        <v>847</v>
      </c>
      <c r="C152" s="976">
        <v>253</v>
      </c>
      <c r="D152" s="980" t="s">
        <v>146</v>
      </c>
      <c r="E152" s="975" t="s">
        <v>261</v>
      </c>
      <c r="F152" s="977">
        <v>6287.16</v>
      </c>
      <c r="G152" s="977">
        <v>0</v>
      </c>
      <c r="H152" s="977">
        <v>0</v>
      </c>
      <c r="I152" s="977">
        <v>0</v>
      </c>
      <c r="J152" s="977">
        <v>0</v>
      </c>
      <c r="K152" s="977">
        <v>0</v>
      </c>
      <c r="L152" s="977">
        <v>0</v>
      </c>
      <c r="M152" s="977">
        <v>0</v>
      </c>
      <c r="N152" s="977">
        <v>0</v>
      </c>
      <c r="O152" s="977">
        <v>0</v>
      </c>
      <c r="P152" s="977">
        <v>0</v>
      </c>
      <c r="Q152" s="977">
        <v>0</v>
      </c>
      <c r="R152" s="1025">
        <f t="shared" si="12"/>
        <v>0</v>
      </c>
      <c r="S152" s="533">
        <f t="shared" si="13"/>
        <v>6287.16</v>
      </c>
      <c r="T152" s="549" t="s">
        <v>167</v>
      </c>
      <c r="U152" s="980"/>
      <c r="V152" s="975"/>
      <c r="W152" s="976"/>
      <c r="X152" s="975"/>
      <c r="Y152" s="976"/>
      <c r="Z152" s="975"/>
      <c r="AA152" s="975"/>
      <c r="AB152" s="976"/>
      <c r="AC152" s="975"/>
      <c r="AD152" s="976"/>
      <c r="AE152" s="975"/>
    </row>
    <row r="153" spans="1:31" ht="15" customHeight="1" x14ac:dyDescent="0.25">
      <c r="A153" s="975" t="s">
        <v>1212</v>
      </c>
      <c r="B153" s="975" t="s">
        <v>847</v>
      </c>
      <c r="C153" s="976">
        <v>510</v>
      </c>
      <c r="D153" s="980" t="s">
        <v>1208</v>
      </c>
      <c r="E153" s="975" t="s">
        <v>1213</v>
      </c>
      <c r="F153" s="977">
        <v>22230.59</v>
      </c>
      <c r="G153" s="977">
        <v>0</v>
      </c>
      <c r="H153" s="977">
        <v>0</v>
      </c>
      <c r="I153" s="977">
        <v>0</v>
      </c>
      <c r="J153" s="977">
        <v>0</v>
      </c>
      <c r="K153" s="977">
        <v>0</v>
      </c>
      <c r="L153" s="977">
        <v>0</v>
      </c>
      <c r="M153" s="977">
        <v>0</v>
      </c>
      <c r="N153" s="977">
        <v>0</v>
      </c>
      <c r="O153" s="977">
        <v>0</v>
      </c>
      <c r="P153" s="977">
        <v>0</v>
      </c>
      <c r="Q153" s="977">
        <v>0</v>
      </c>
      <c r="R153" s="1025">
        <f t="shared" si="12"/>
        <v>0</v>
      </c>
      <c r="S153" s="533">
        <f t="shared" si="13"/>
        <v>22230.59</v>
      </c>
      <c r="T153" s="549" t="s">
        <v>167</v>
      </c>
      <c r="U153" s="980"/>
      <c r="V153" s="975"/>
      <c r="W153" s="976"/>
      <c r="X153" s="975"/>
      <c r="Y153" s="976"/>
      <c r="Z153" s="975"/>
      <c r="AA153" s="975"/>
      <c r="AB153" s="976"/>
      <c r="AC153" s="975"/>
      <c r="AD153" s="976"/>
      <c r="AE153" s="975"/>
    </row>
    <row r="154" spans="1:31" ht="15" customHeight="1" x14ac:dyDescent="0.25">
      <c r="A154" s="975" t="s">
        <v>1212</v>
      </c>
      <c r="B154" s="975" t="s">
        <v>847</v>
      </c>
      <c r="C154" s="976">
        <v>500</v>
      </c>
      <c r="D154" s="980" t="s">
        <v>467</v>
      </c>
      <c r="E154" s="975" t="s">
        <v>514</v>
      </c>
      <c r="F154" s="977">
        <v>16119.34</v>
      </c>
      <c r="G154" s="977">
        <v>0</v>
      </c>
      <c r="H154" s="977">
        <v>0</v>
      </c>
      <c r="I154" s="977">
        <v>0</v>
      </c>
      <c r="J154" s="977">
        <v>0</v>
      </c>
      <c r="K154" s="977">
        <v>0</v>
      </c>
      <c r="L154" s="977">
        <v>2340.4699999999998</v>
      </c>
      <c r="M154" s="977">
        <v>0</v>
      </c>
      <c r="N154" s="977">
        <v>0</v>
      </c>
      <c r="O154" s="977">
        <v>0</v>
      </c>
      <c r="P154" s="977">
        <v>0</v>
      </c>
      <c r="Q154" s="977">
        <v>0</v>
      </c>
      <c r="R154" s="1025">
        <f t="shared" si="12"/>
        <v>2340.4699999999998</v>
      </c>
      <c r="S154" s="533">
        <f t="shared" si="13"/>
        <v>13778.87</v>
      </c>
      <c r="T154" s="549" t="s">
        <v>167</v>
      </c>
      <c r="U154" s="980"/>
      <c r="V154" s="975"/>
      <c r="W154" s="976"/>
      <c r="X154" s="975"/>
      <c r="Y154" s="976"/>
      <c r="Z154" s="975"/>
      <c r="AA154" s="975"/>
      <c r="AB154" s="976"/>
      <c r="AC154" s="975"/>
      <c r="AD154" s="976"/>
      <c r="AE154" s="975"/>
    </row>
    <row r="155" spans="1:31" ht="15" customHeight="1" x14ac:dyDescent="0.25">
      <c r="A155" s="975" t="s">
        <v>1212</v>
      </c>
      <c r="B155" s="975" t="s">
        <v>847</v>
      </c>
      <c r="C155" s="976">
        <v>463</v>
      </c>
      <c r="D155" s="980" t="s">
        <v>752</v>
      </c>
      <c r="E155" s="975" t="s">
        <v>765</v>
      </c>
      <c r="F155" s="977">
        <v>21433.78</v>
      </c>
      <c r="G155" s="977">
        <v>0</v>
      </c>
      <c r="H155" s="977">
        <v>0</v>
      </c>
      <c r="I155" s="977">
        <v>0</v>
      </c>
      <c r="J155" s="977">
        <v>0</v>
      </c>
      <c r="K155" s="977">
        <v>0</v>
      </c>
      <c r="L155" s="977">
        <v>0</v>
      </c>
      <c r="M155" s="977">
        <v>0</v>
      </c>
      <c r="N155" s="977">
        <v>0</v>
      </c>
      <c r="O155" s="977">
        <v>0</v>
      </c>
      <c r="P155" s="977">
        <v>0</v>
      </c>
      <c r="Q155" s="977">
        <v>0</v>
      </c>
      <c r="R155" s="1025">
        <f t="shared" si="12"/>
        <v>0</v>
      </c>
      <c r="S155" s="533">
        <f t="shared" si="13"/>
        <v>21433.78</v>
      </c>
      <c r="T155" s="549" t="s">
        <v>167</v>
      </c>
      <c r="U155" s="980"/>
      <c r="V155" s="975"/>
      <c r="W155" s="976"/>
      <c r="X155" s="975"/>
      <c r="Y155" s="976"/>
      <c r="Z155" s="975"/>
      <c r="AA155" s="975"/>
      <c r="AB155" s="976"/>
      <c r="AC155" s="975"/>
      <c r="AD155" s="976"/>
      <c r="AE155" s="975"/>
    </row>
    <row r="156" spans="1:31" ht="15" customHeight="1" x14ac:dyDescent="0.25">
      <c r="A156" s="975" t="s">
        <v>1212</v>
      </c>
      <c r="B156" s="975" t="s">
        <v>847</v>
      </c>
      <c r="C156" s="976">
        <v>506</v>
      </c>
      <c r="D156" s="980" t="s">
        <v>1139</v>
      </c>
      <c r="E156" s="975" t="s">
        <v>1138</v>
      </c>
      <c r="F156" s="977">
        <v>22230.59</v>
      </c>
      <c r="G156" s="977">
        <v>0</v>
      </c>
      <c r="H156" s="977">
        <v>0</v>
      </c>
      <c r="I156" s="977">
        <v>0</v>
      </c>
      <c r="J156" s="977">
        <v>0</v>
      </c>
      <c r="K156" s="977">
        <v>0</v>
      </c>
      <c r="L156" s="977">
        <v>0</v>
      </c>
      <c r="M156" s="977">
        <v>0</v>
      </c>
      <c r="N156" s="977">
        <v>0</v>
      </c>
      <c r="O156" s="977">
        <v>0</v>
      </c>
      <c r="P156" s="977">
        <v>0</v>
      </c>
      <c r="Q156" s="977">
        <v>0</v>
      </c>
      <c r="R156" s="1025">
        <f t="shared" si="12"/>
        <v>0</v>
      </c>
      <c r="S156" s="533">
        <f t="shared" si="13"/>
        <v>22230.59</v>
      </c>
      <c r="T156" s="549" t="s">
        <v>167</v>
      </c>
      <c r="U156" s="980"/>
      <c r="V156" s="975"/>
      <c r="W156" s="976"/>
      <c r="X156" s="975"/>
      <c r="Y156" s="976"/>
      <c r="Z156" s="975"/>
      <c r="AA156" s="975"/>
      <c r="AB156" s="976"/>
      <c r="AC156" s="975"/>
      <c r="AD156" s="976"/>
      <c r="AE156" s="975"/>
    </row>
    <row r="157" spans="1:31" ht="15" customHeight="1" x14ac:dyDescent="0.25">
      <c r="A157" s="975" t="s">
        <v>1212</v>
      </c>
      <c r="B157" s="975" t="s">
        <v>847</v>
      </c>
      <c r="C157" s="976">
        <v>222</v>
      </c>
      <c r="D157" s="980" t="s">
        <v>80</v>
      </c>
      <c r="E157" s="975" t="s">
        <v>253</v>
      </c>
      <c r="F157" s="977">
        <v>12350.87</v>
      </c>
      <c r="G157" s="977">
        <v>0</v>
      </c>
      <c r="H157" s="977">
        <v>0</v>
      </c>
      <c r="I157" s="977">
        <v>0</v>
      </c>
      <c r="J157" s="977">
        <v>0</v>
      </c>
      <c r="K157" s="977">
        <v>0</v>
      </c>
      <c r="L157" s="977">
        <v>0</v>
      </c>
      <c r="M157" s="977">
        <v>583.99</v>
      </c>
      <c r="N157" s="977">
        <v>0</v>
      </c>
      <c r="O157" s="977">
        <v>0</v>
      </c>
      <c r="P157" s="977">
        <v>0</v>
      </c>
      <c r="Q157" s="977">
        <v>0</v>
      </c>
      <c r="R157" s="1025">
        <f t="shared" si="12"/>
        <v>583.99</v>
      </c>
      <c r="S157" s="533">
        <f t="shared" si="13"/>
        <v>11766.880000000001</v>
      </c>
      <c r="T157" s="549" t="s">
        <v>167</v>
      </c>
      <c r="U157" s="980"/>
      <c r="V157" s="975"/>
      <c r="W157" s="976"/>
      <c r="X157" s="975"/>
      <c r="Y157" s="976"/>
      <c r="Z157" s="975"/>
      <c r="AA157" s="975"/>
      <c r="AB157" s="976"/>
      <c r="AC157" s="975"/>
      <c r="AD157" s="976"/>
      <c r="AE157" s="975"/>
    </row>
    <row r="158" spans="1:31" ht="15" customHeight="1" x14ac:dyDescent="0.25">
      <c r="A158" s="975" t="s">
        <v>1212</v>
      </c>
      <c r="B158" s="975" t="s">
        <v>847</v>
      </c>
      <c r="C158" s="976">
        <v>43</v>
      </c>
      <c r="D158" s="980" t="s">
        <v>1158</v>
      </c>
      <c r="E158" s="975" t="s">
        <v>204</v>
      </c>
      <c r="F158" s="977">
        <v>18316.7</v>
      </c>
      <c r="G158" s="977">
        <v>0</v>
      </c>
      <c r="H158" s="977">
        <v>0</v>
      </c>
      <c r="I158" s="977">
        <v>0</v>
      </c>
      <c r="J158" s="977">
        <v>0</v>
      </c>
      <c r="K158" s="977">
        <v>0</v>
      </c>
      <c r="L158" s="977">
        <v>710.38</v>
      </c>
      <c r="M158" s="977">
        <v>0</v>
      </c>
      <c r="N158" s="977">
        <v>0</v>
      </c>
      <c r="O158" s="977">
        <v>0</v>
      </c>
      <c r="P158" s="977">
        <v>0</v>
      </c>
      <c r="Q158" s="977">
        <v>0</v>
      </c>
      <c r="R158" s="1025">
        <f t="shared" si="12"/>
        <v>710.38</v>
      </c>
      <c r="S158" s="533">
        <f t="shared" si="13"/>
        <v>17606.32</v>
      </c>
      <c r="T158" s="549" t="s">
        <v>167</v>
      </c>
      <c r="U158" s="980"/>
      <c r="V158" s="975"/>
      <c r="W158" s="976"/>
      <c r="X158" s="975"/>
      <c r="Y158" s="976"/>
      <c r="Z158" s="975"/>
      <c r="AA158" s="975"/>
      <c r="AB158" s="976"/>
      <c r="AC158" s="975"/>
      <c r="AD158" s="976"/>
      <c r="AE158" s="975"/>
    </row>
    <row r="159" spans="1:31" ht="15" customHeight="1" x14ac:dyDescent="0.25">
      <c r="A159" s="975" t="s">
        <v>1212</v>
      </c>
      <c r="B159" s="975" t="s">
        <v>847</v>
      </c>
      <c r="C159" s="976">
        <v>472</v>
      </c>
      <c r="D159" s="980" t="s">
        <v>784</v>
      </c>
      <c r="E159" s="975" t="s">
        <v>791</v>
      </c>
      <c r="F159" s="977">
        <v>12347.74</v>
      </c>
      <c r="G159" s="977">
        <v>0</v>
      </c>
      <c r="H159" s="977">
        <v>0</v>
      </c>
      <c r="I159" s="977">
        <v>0</v>
      </c>
      <c r="J159" s="977">
        <v>0</v>
      </c>
      <c r="K159" s="977">
        <v>0</v>
      </c>
      <c r="L159" s="977">
        <v>0</v>
      </c>
      <c r="M159" s="977">
        <v>0</v>
      </c>
      <c r="N159" s="977">
        <v>0</v>
      </c>
      <c r="O159" s="977">
        <v>0</v>
      </c>
      <c r="P159" s="977">
        <v>0</v>
      </c>
      <c r="Q159" s="977">
        <v>0</v>
      </c>
      <c r="R159" s="1025">
        <f t="shared" si="12"/>
        <v>0</v>
      </c>
      <c r="S159" s="533">
        <f t="shared" si="13"/>
        <v>12347.74</v>
      </c>
      <c r="T159" s="549" t="s">
        <v>167</v>
      </c>
      <c r="U159" s="980"/>
      <c r="V159" s="975"/>
      <c r="W159" s="976"/>
      <c r="X159" s="975"/>
      <c r="Y159" s="976"/>
      <c r="Z159" s="975"/>
      <c r="AA159" s="975"/>
      <c r="AB159" s="976"/>
      <c r="AC159" s="975"/>
      <c r="AD159" s="976"/>
      <c r="AE159" s="975"/>
    </row>
    <row r="160" spans="1:31" ht="15" customHeight="1" x14ac:dyDescent="0.25">
      <c r="A160" s="975" t="s">
        <v>1212</v>
      </c>
      <c r="B160" s="975" t="s">
        <v>847</v>
      </c>
      <c r="C160" s="976">
        <v>22</v>
      </c>
      <c r="D160" s="980" t="s">
        <v>16</v>
      </c>
      <c r="E160" s="975" t="s">
        <v>269</v>
      </c>
      <c r="F160" s="977">
        <v>17330.810000000001</v>
      </c>
      <c r="G160" s="977">
        <v>0</v>
      </c>
      <c r="H160" s="977">
        <v>0</v>
      </c>
      <c r="I160" s="977">
        <v>0</v>
      </c>
      <c r="J160" s="977">
        <v>0</v>
      </c>
      <c r="K160" s="977">
        <v>0</v>
      </c>
      <c r="L160" s="977">
        <v>0</v>
      </c>
      <c r="M160" s="977">
        <v>0</v>
      </c>
      <c r="N160" s="977">
        <v>0</v>
      </c>
      <c r="O160" s="977">
        <v>0</v>
      </c>
      <c r="P160" s="977">
        <v>1688.34</v>
      </c>
      <c r="Q160" s="977">
        <v>0</v>
      </c>
      <c r="R160" s="1025">
        <f t="shared" si="12"/>
        <v>1688.34</v>
      </c>
      <c r="S160" s="533">
        <f t="shared" si="13"/>
        <v>15642.470000000001</v>
      </c>
      <c r="T160" s="549" t="s">
        <v>167</v>
      </c>
      <c r="U160" s="980"/>
      <c r="V160" s="975"/>
      <c r="W160" s="976"/>
      <c r="X160" s="975"/>
      <c r="Y160" s="976"/>
      <c r="Z160" s="975"/>
      <c r="AA160" s="975"/>
      <c r="AB160" s="976"/>
      <c r="AC160" s="975"/>
      <c r="AD160" s="976"/>
      <c r="AE160" s="975"/>
    </row>
    <row r="161" spans="1:31" ht="15" customHeight="1" x14ac:dyDescent="0.25">
      <c r="A161" s="975" t="s">
        <v>1212</v>
      </c>
      <c r="B161" s="975" t="s">
        <v>847</v>
      </c>
      <c r="C161" s="976">
        <v>220</v>
      </c>
      <c r="D161" s="980" t="s">
        <v>108</v>
      </c>
      <c r="E161" s="975" t="s">
        <v>390</v>
      </c>
      <c r="F161" s="977">
        <v>8912.4500000000007</v>
      </c>
      <c r="G161" s="977">
        <v>0</v>
      </c>
      <c r="H161" s="977">
        <v>0</v>
      </c>
      <c r="I161" s="977">
        <v>0</v>
      </c>
      <c r="J161" s="977">
        <v>0</v>
      </c>
      <c r="K161" s="977">
        <v>0</v>
      </c>
      <c r="L161" s="977">
        <v>0</v>
      </c>
      <c r="M161" s="977">
        <v>0</v>
      </c>
      <c r="N161" s="977">
        <v>0</v>
      </c>
      <c r="O161" s="977">
        <v>0</v>
      </c>
      <c r="P161" s="977">
        <v>683.16</v>
      </c>
      <c r="Q161" s="977">
        <v>0</v>
      </c>
      <c r="R161" s="1025">
        <f t="shared" si="12"/>
        <v>683.16</v>
      </c>
      <c r="S161" s="533">
        <f t="shared" si="13"/>
        <v>8229.2900000000009</v>
      </c>
      <c r="T161" s="549" t="s">
        <v>167</v>
      </c>
      <c r="U161" s="980"/>
      <c r="V161" s="975"/>
      <c r="W161" s="976"/>
      <c r="X161" s="975"/>
      <c r="Y161" s="976"/>
      <c r="Z161" s="975"/>
      <c r="AA161" s="975"/>
      <c r="AB161" s="976"/>
      <c r="AC161" s="975"/>
      <c r="AD161" s="976"/>
      <c r="AE161" s="975"/>
    </row>
    <row r="162" spans="1:31" ht="15" customHeight="1" x14ac:dyDescent="0.25">
      <c r="A162" s="975" t="s">
        <v>1212</v>
      </c>
      <c r="B162" s="975" t="s">
        <v>847</v>
      </c>
      <c r="C162" s="976">
        <v>224</v>
      </c>
      <c r="D162" s="980" t="s">
        <v>81</v>
      </c>
      <c r="E162" s="975" t="s">
        <v>254</v>
      </c>
      <c r="F162" s="977">
        <v>15920.55</v>
      </c>
      <c r="G162" s="977">
        <v>0</v>
      </c>
      <c r="H162" s="977">
        <v>0</v>
      </c>
      <c r="I162" s="977">
        <v>0</v>
      </c>
      <c r="J162" s="977">
        <v>0</v>
      </c>
      <c r="K162" s="977">
        <v>0</v>
      </c>
      <c r="L162" s="977">
        <v>2307.17</v>
      </c>
      <c r="M162" s="977">
        <v>0</v>
      </c>
      <c r="N162" s="977">
        <v>0</v>
      </c>
      <c r="O162" s="977">
        <v>0</v>
      </c>
      <c r="P162" s="977">
        <v>0</v>
      </c>
      <c r="Q162" s="977">
        <v>0</v>
      </c>
      <c r="R162" s="1025">
        <f t="shared" si="12"/>
        <v>2307.17</v>
      </c>
      <c r="S162" s="533">
        <f t="shared" si="13"/>
        <v>13613.38</v>
      </c>
      <c r="T162" s="549" t="s">
        <v>167</v>
      </c>
      <c r="U162" s="980"/>
      <c r="V162" s="975"/>
      <c r="W162" s="976"/>
      <c r="X162" s="975"/>
      <c r="Y162" s="976"/>
      <c r="Z162" s="975"/>
      <c r="AA162" s="975"/>
      <c r="AB162" s="976"/>
      <c r="AC162" s="975"/>
      <c r="AD162" s="976"/>
      <c r="AE162" s="975"/>
    </row>
    <row r="163" spans="1:31" ht="15" customHeight="1" x14ac:dyDescent="0.25">
      <c r="A163" s="975" t="s">
        <v>1212</v>
      </c>
      <c r="B163" s="975" t="s">
        <v>847</v>
      </c>
      <c r="C163" s="976">
        <v>25</v>
      </c>
      <c r="D163" s="980" t="s">
        <v>18</v>
      </c>
      <c r="E163" s="975" t="s">
        <v>190</v>
      </c>
      <c r="F163" s="977">
        <v>20775.990000000002</v>
      </c>
      <c r="G163" s="977">
        <v>0</v>
      </c>
      <c r="H163" s="977">
        <v>0</v>
      </c>
      <c r="I163" s="977">
        <v>0</v>
      </c>
      <c r="J163" s="977">
        <v>0</v>
      </c>
      <c r="K163" s="977">
        <v>0</v>
      </c>
      <c r="L163" s="977">
        <v>3729.96</v>
      </c>
      <c r="M163" s="977">
        <v>0</v>
      </c>
      <c r="N163" s="977">
        <v>0</v>
      </c>
      <c r="O163" s="977">
        <v>0</v>
      </c>
      <c r="P163" s="977">
        <v>0</v>
      </c>
      <c r="Q163" s="977">
        <v>0</v>
      </c>
      <c r="R163" s="1025">
        <f t="shared" si="12"/>
        <v>3729.96</v>
      </c>
      <c r="S163" s="533">
        <f t="shared" si="13"/>
        <v>17046.030000000002</v>
      </c>
      <c r="T163" s="549" t="s">
        <v>167</v>
      </c>
      <c r="U163" s="980"/>
      <c r="V163" s="975"/>
      <c r="W163" s="976"/>
      <c r="X163" s="975"/>
      <c r="Y163" s="976"/>
      <c r="Z163" s="975"/>
      <c r="AA163" s="975"/>
      <c r="AB163" s="976"/>
      <c r="AC163" s="975"/>
      <c r="AD163" s="976"/>
      <c r="AE163" s="975"/>
    </row>
    <row r="164" spans="1:31" ht="15" customHeight="1" x14ac:dyDescent="0.25">
      <c r="A164" s="975" t="s">
        <v>1212</v>
      </c>
      <c r="B164" s="975" t="s">
        <v>847</v>
      </c>
      <c r="C164" s="976">
        <v>10</v>
      </c>
      <c r="D164" s="980" t="s">
        <v>8</v>
      </c>
      <c r="E164" s="975" t="s">
        <v>178</v>
      </c>
      <c r="F164" s="977">
        <v>19964.189999999999</v>
      </c>
      <c r="G164" s="977">
        <v>0</v>
      </c>
      <c r="H164" s="977">
        <v>0</v>
      </c>
      <c r="I164" s="977">
        <v>0</v>
      </c>
      <c r="J164" s="977">
        <v>0</v>
      </c>
      <c r="K164" s="977">
        <v>0</v>
      </c>
      <c r="L164" s="977">
        <v>0</v>
      </c>
      <c r="M164" s="977">
        <v>0</v>
      </c>
      <c r="N164" s="977">
        <v>0</v>
      </c>
      <c r="O164" s="977">
        <v>0</v>
      </c>
      <c r="P164" s="977">
        <v>0</v>
      </c>
      <c r="Q164" s="977">
        <v>0</v>
      </c>
      <c r="R164" s="1025">
        <f t="shared" si="12"/>
        <v>0</v>
      </c>
      <c r="S164" s="533">
        <f t="shared" si="13"/>
        <v>19964.189999999999</v>
      </c>
      <c r="T164" s="549" t="s">
        <v>167</v>
      </c>
      <c r="U164" s="980"/>
      <c r="V164" s="975"/>
      <c r="W164" s="976"/>
      <c r="X164" s="975"/>
      <c r="Y164" s="976"/>
      <c r="Z164" s="975"/>
      <c r="AA164" s="975"/>
      <c r="AB164" s="976"/>
      <c r="AC164" s="975"/>
      <c r="AD164" s="976"/>
      <c r="AE164" s="975"/>
    </row>
    <row r="165" spans="1:31" ht="15" customHeight="1" x14ac:dyDescent="0.25">
      <c r="A165" s="975" t="s">
        <v>1212</v>
      </c>
      <c r="B165" s="975" t="s">
        <v>847</v>
      </c>
      <c r="C165" s="976">
        <v>319</v>
      </c>
      <c r="D165" s="980" t="s">
        <v>306</v>
      </c>
      <c r="E165" s="975" t="s">
        <v>307</v>
      </c>
      <c r="F165" s="977">
        <v>18025.25</v>
      </c>
      <c r="G165" s="977">
        <v>0</v>
      </c>
      <c r="H165" s="977">
        <v>0</v>
      </c>
      <c r="I165" s="977">
        <v>0</v>
      </c>
      <c r="J165" s="977">
        <v>0</v>
      </c>
      <c r="K165" s="977">
        <v>0</v>
      </c>
      <c r="L165" s="977">
        <v>418.93</v>
      </c>
      <c r="M165" s="977">
        <v>0</v>
      </c>
      <c r="N165" s="977">
        <v>0</v>
      </c>
      <c r="O165" s="977">
        <v>0</v>
      </c>
      <c r="P165" s="977">
        <v>0</v>
      </c>
      <c r="Q165" s="977">
        <v>0</v>
      </c>
      <c r="R165" s="1025">
        <f t="shared" si="12"/>
        <v>418.93</v>
      </c>
      <c r="S165" s="533">
        <f t="shared" si="13"/>
        <v>17606.32</v>
      </c>
      <c r="T165" s="549" t="s">
        <v>167</v>
      </c>
      <c r="U165" s="980"/>
      <c r="V165" s="975"/>
      <c r="W165" s="976"/>
      <c r="X165" s="975"/>
      <c r="Y165" s="976"/>
      <c r="Z165" s="975"/>
      <c r="AA165" s="975"/>
      <c r="AB165" s="976"/>
      <c r="AC165" s="975"/>
      <c r="AD165" s="976"/>
      <c r="AE165" s="975"/>
    </row>
    <row r="166" spans="1:31" ht="15" customHeight="1" x14ac:dyDescent="0.25">
      <c r="A166" s="975" t="s">
        <v>1212</v>
      </c>
      <c r="B166" s="975" t="s">
        <v>847</v>
      </c>
      <c r="C166" s="976">
        <v>212</v>
      </c>
      <c r="D166" s="980" t="s">
        <v>78</v>
      </c>
      <c r="E166" s="975" t="s">
        <v>248</v>
      </c>
      <c r="F166" s="977">
        <v>14782.11</v>
      </c>
      <c r="G166" s="977">
        <v>0</v>
      </c>
      <c r="H166" s="977">
        <v>0</v>
      </c>
      <c r="I166" s="977">
        <v>0</v>
      </c>
      <c r="J166" s="977">
        <v>0</v>
      </c>
      <c r="K166" s="977">
        <v>0</v>
      </c>
      <c r="L166" s="977">
        <v>1438.09</v>
      </c>
      <c r="M166" s="977">
        <v>0</v>
      </c>
      <c r="N166" s="977">
        <v>4554</v>
      </c>
      <c r="O166" s="977">
        <v>0</v>
      </c>
      <c r="P166" s="977">
        <v>0</v>
      </c>
      <c r="Q166" s="977">
        <v>0</v>
      </c>
      <c r="R166" s="1025">
        <f t="shared" si="12"/>
        <v>5992.09</v>
      </c>
      <c r="S166" s="533">
        <f t="shared" si="13"/>
        <v>8790.02</v>
      </c>
      <c r="T166" s="549" t="s">
        <v>167</v>
      </c>
      <c r="U166" s="980"/>
      <c r="V166" s="975"/>
      <c r="W166" s="976"/>
      <c r="X166" s="975"/>
      <c r="Y166" s="976"/>
      <c r="Z166" s="975"/>
      <c r="AA166" s="975"/>
      <c r="AB166" s="976"/>
      <c r="AC166" s="975"/>
      <c r="AD166" s="976"/>
      <c r="AE166" s="975"/>
    </row>
    <row r="167" spans="1:31" ht="15" customHeight="1" x14ac:dyDescent="0.25">
      <c r="A167" s="975" t="s">
        <v>1212</v>
      </c>
      <c r="B167" s="975" t="s">
        <v>847</v>
      </c>
      <c r="C167" s="976">
        <v>90</v>
      </c>
      <c r="D167" s="980" t="s">
        <v>50</v>
      </c>
      <c r="E167" s="975" t="s">
        <v>222</v>
      </c>
      <c r="F167" s="977">
        <v>20061.63</v>
      </c>
      <c r="G167" s="977">
        <v>0</v>
      </c>
      <c r="H167" s="977">
        <v>0</v>
      </c>
      <c r="I167" s="977">
        <v>0</v>
      </c>
      <c r="J167" s="977">
        <v>0</v>
      </c>
      <c r="K167" s="977">
        <v>0</v>
      </c>
      <c r="L167" s="977">
        <v>0</v>
      </c>
      <c r="M167" s="977">
        <v>0</v>
      </c>
      <c r="N167" s="977">
        <v>0</v>
      </c>
      <c r="O167" s="977">
        <v>570.89</v>
      </c>
      <c r="P167" s="977">
        <v>1884.42</v>
      </c>
      <c r="Q167" s="977">
        <v>0</v>
      </c>
      <c r="R167" s="1025">
        <f t="shared" si="12"/>
        <v>2455.31</v>
      </c>
      <c r="S167" s="533">
        <f t="shared" si="13"/>
        <v>17606.32</v>
      </c>
      <c r="T167" s="549" t="s">
        <v>167</v>
      </c>
      <c r="U167" s="980"/>
      <c r="V167" s="975"/>
      <c r="W167" s="976"/>
      <c r="X167" s="975"/>
      <c r="Y167" s="976"/>
      <c r="Z167" s="975"/>
      <c r="AA167" s="975"/>
      <c r="AB167" s="976"/>
      <c r="AC167" s="975"/>
      <c r="AD167" s="976"/>
      <c r="AE167" s="975"/>
    </row>
    <row r="168" spans="1:31" ht="15" customHeight="1" x14ac:dyDescent="0.25">
      <c r="A168" s="975" t="s">
        <v>1212</v>
      </c>
      <c r="B168" s="975" t="s">
        <v>847</v>
      </c>
      <c r="C168" s="976">
        <v>497</v>
      </c>
      <c r="D168" s="980" t="s">
        <v>461</v>
      </c>
      <c r="E168" s="975" t="s">
        <v>506</v>
      </c>
      <c r="F168" s="977">
        <v>14325.4</v>
      </c>
      <c r="G168" s="977">
        <v>0</v>
      </c>
      <c r="H168" s="977">
        <v>0</v>
      </c>
      <c r="I168" s="977">
        <v>0</v>
      </c>
      <c r="J168" s="977">
        <v>0</v>
      </c>
      <c r="K168" s="977">
        <v>0</v>
      </c>
      <c r="L168" s="977">
        <v>546.53</v>
      </c>
      <c r="M168" s="977">
        <v>0</v>
      </c>
      <c r="N168" s="977">
        <v>0</v>
      </c>
      <c r="O168" s="977">
        <v>0</v>
      </c>
      <c r="P168" s="977">
        <v>0</v>
      </c>
      <c r="Q168" s="977">
        <v>0</v>
      </c>
      <c r="R168" s="1025">
        <f t="shared" si="12"/>
        <v>546.53</v>
      </c>
      <c r="S168" s="533">
        <f t="shared" si="13"/>
        <v>13778.869999999999</v>
      </c>
      <c r="T168" s="549" t="s">
        <v>167</v>
      </c>
      <c r="U168" s="980"/>
      <c r="V168" s="975"/>
      <c r="W168" s="976"/>
      <c r="X168" s="975"/>
      <c r="Y168" s="976"/>
      <c r="Z168" s="975"/>
      <c r="AA168" s="975"/>
      <c r="AB168" s="976"/>
      <c r="AC168" s="975"/>
      <c r="AD168" s="976"/>
      <c r="AE168" s="975"/>
    </row>
    <row r="169" spans="1:31" ht="15" customHeight="1" x14ac:dyDescent="0.25">
      <c r="A169" s="975" t="s">
        <v>1212</v>
      </c>
      <c r="B169" s="975" t="s">
        <v>847</v>
      </c>
      <c r="C169" s="976">
        <v>491</v>
      </c>
      <c r="D169" s="980" t="s">
        <v>485</v>
      </c>
      <c r="E169" s="975" t="s">
        <v>535</v>
      </c>
      <c r="F169" s="977">
        <v>15567.21</v>
      </c>
      <c r="G169" s="977">
        <v>0</v>
      </c>
      <c r="H169" s="977">
        <v>0</v>
      </c>
      <c r="I169" s="977">
        <v>0</v>
      </c>
      <c r="J169" s="977">
        <v>0</v>
      </c>
      <c r="K169" s="977">
        <v>0</v>
      </c>
      <c r="L169" s="977">
        <v>1788.34</v>
      </c>
      <c r="M169" s="977">
        <v>0</v>
      </c>
      <c r="N169" s="977">
        <v>0</v>
      </c>
      <c r="O169" s="977">
        <v>0</v>
      </c>
      <c r="P169" s="977">
        <v>0</v>
      </c>
      <c r="Q169" s="977">
        <v>0</v>
      </c>
      <c r="R169" s="1025">
        <f t="shared" si="12"/>
        <v>1788.34</v>
      </c>
      <c r="S169" s="533">
        <f t="shared" si="13"/>
        <v>13778.869999999999</v>
      </c>
      <c r="T169" s="549" t="s">
        <v>167</v>
      </c>
      <c r="U169" s="980"/>
      <c r="V169" s="975"/>
      <c r="W169" s="976"/>
      <c r="X169" s="975"/>
      <c r="Y169" s="976"/>
      <c r="Z169" s="975"/>
      <c r="AA169" s="975"/>
      <c r="AB169" s="976"/>
      <c r="AC169" s="975"/>
      <c r="AD169" s="976"/>
      <c r="AE169" s="975"/>
    </row>
    <row r="170" spans="1:31" ht="15" customHeight="1" x14ac:dyDescent="0.25">
      <c r="A170" s="975" t="s">
        <v>1212</v>
      </c>
      <c r="B170" s="975" t="s">
        <v>847</v>
      </c>
      <c r="C170" s="976">
        <v>211</v>
      </c>
      <c r="D170" s="980" t="s">
        <v>77</v>
      </c>
      <c r="E170" s="975" t="s">
        <v>247</v>
      </c>
      <c r="F170" s="977">
        <v>22133.39</v>
      </c>
      <c r="G170" s="977">
        <v>0</v>
      </c>
      <c r="H170" s="977">
        <v>0</v>
      </c>
      <c r="I170" s="977">
        <v>0</v>
      </c>
      <c r="J170" s="977">
        <v>0</v>
      </c>
      <c r="K170" s="977">
        <v>0</v>
      </c>
      <c r="L170" s="977">
        <v>418.93</v>
      </c>
      <c r="M170" s="977">
        <v>0</v>
      </c>
      <c r="N170" s="977">
        <v>0</v>
      </c>
      <c r="O170" s="977">
        <v>0</v>
      </c>
      <c r="P170" s="977">
        <v>0</v>
      </c>
      <c r="Q170" s="977">
        <v>0</v>
      </c>
      <c r="R170" s="1025">
        <f t="shared" si="12"/>
        <v>418.93</v>
      </c>
      <c r="S170" s="533">
        <f t="shared" si="13"/>
        <v>21714.46</v>
      </c>
      <c r="T170" s="549" t="s">
        <v>167</v>
      </c>
      <c r="U170" s="980"/>
      <c r="V170" s="975"/>
      <c r="W170" s="976"/>
      <c r="X170" s="975"/>
      <c r="Y170" s="976"/>
      <c r="Z170" s="975"/>
      <c r="AA170" s="975"/>
      <c r="AB170" s="976"/>
      <c r="AC170" s="975"/>
      <c r="AD170" s="976"/>
      <c r="AE170" s="975"/>
    </row>
    <row r="171" spans="1:31" ht="15" customHeight="1" x14ac:dyDescent="0.25">
      <c r="A171" s="975" t="s">
        <v>1212</v>
      </c>
      <c r="B171" s="975" t="s">
        <v>847</v>
      </c>
      <c r="C171" s="976">
        <v>162</v>
      </c>
      <c r="D171" s="980" t="s">
        <v>64</v>
      </c>
      <c r="E171" s="975" t="s">
        <v>235</v>
      </c>
      <c r="F171" s="977">
        <v>10495.62</v>
      </c>
      <c r="G171" s="977">
        <v>0</v>
      </c>
      <c r="H171" s="977">
        <v>0</v>
      </c>
      <c r="I171" s="977">
        <v>0</v>
      </c>
      <c r="J171" s="977">
        <v>0</v>
      </c>
      <c r="K171" s="977">
        <v>0</v>
      </c>
      <c r="L171" s="977">
        <v>0</v>
      </c>
      <c r="M171" s="977">
        <v>0</v>
      </c>
      <c r="N171" s="977">
        <v>0</v>
      </c>
      <c r="O171" s="977">
        <v>0</v>
      </c>
      <c r="P171" s="977">
        <v>412.34</v>
      </c>
      <c r="Q171" s="977">
        <v>0</v>
      </c>
      <c r="R171" s="1025">
        <f t="shared" si="12"/>
        <v>412.34</v>
      </c>
      <c r="S171" s="533">
        <f t="shared" si="13"/>
        <v>10083.280000000001</v>
      </c>
      <c r="T171" s="549" t="s">
        <v>167</v>
      </c>
      <c r="U171" s="980"/>
      <c r="V171" s="975"/>
      <c r="W171" s="976"/>
      <c r="X171" s="975"/>
      <c r="Y171" s="976"/>
      <c r="Z171" s="975"/>
      <c r="AA171" s="975"/>
      <c r="AB171" s="976"/>
      <c r="AC171" s="975"/>
      <c r="AD171" s="976"/>
      <c r="AE171" s="975"/>
    </row>
    <row r="172" spans="1:31" ht="15" customHeight="1" x14ac:dyDescent="0.25">
      <c r="A172" s="975" t="s">
        <v>1212</v>
      </c>
      <c r="B172" s="975" t="s">
        <v>847</v>
      </c>
      <c r="C172" s="976">
        <v>217</v>
      </c>
      <c r="D172" s="980" t="s">
        <v>79</v>
      </c>
      <c r="E172" s="975" t="s">
        <v>250</v>
      </c>
      <c r="F172" s="977">
        <v>19780.29</v>
      </c>
      <c r="G172" s="977">
        <v>0</v>
      </c>
      <c r="H172" s="977">
        <v>0</v>
      </c>
      <c r="I172" s="977">
        <v>0</v>
      </c>
      <c r="J172" s="977">
        <v>0</v>
      </c>
      <c r="K172" s="977">
        <v>0</v>
      </c>
      <c r="L172" s="977">
        <v>0</v>
      </c>
      <c r="M172" s="977">
        <v>0</v>
      </c>
      <c r="N172" s="977">
        <v>0</v>
      </c>
      <c r="O172" s="977">
        <v>0</v>
      </c>
      <c r="P172" s="977">
        <v>1005.44</v>
      </c>
      <c r="Q172" s="977">
        <v>0</v>
      </c>
      <c r="R172" s="1025">
        <f t="shared" si="12"/>
        <v>1005.44</v>
      </c>
      <c r="S172" s="533">
        <f t="shared" si="13"/>
        <v>18774.850000000002</v>
      </c>
      <c r="T172" s="549" t="s">
        <v>167</v>
      </c>
      <c r="U172" s="980"/>
      <c r="V172" s="975"/>
      <c r="W172" s="976"/>
      <c r="X172" s="975"/>
      <c r="Y172" s="976"/>
      <c r="Z172" s="975"/>
      <c r="AA172" s="975"/>
      <c r="AB172" s="976"/>
      <c r="AC172" s="975"/>
      <c r="AD172" s="976"/>
      <c r="AE172" s="975"/>
    </row>
    <row r="173" spans="1:31" ht="15" customHeight="1" x14ac:dyDescent="0.25">
      <c r="A173" s="975" t="s">
        <v>1212</v>
      </c>
      <c r="B173" s="975" t="s">
        <v>847</v>
      </c>
      <c r="C173" s="976">
        <v>5</v>
      </c>
      <c r="D173" s="980" t="s">
        <v>6</v>
      </c>
      <c r="E173" s="975" t="s">
        <v>174</v>
      </c>
      <c r="F173" s="977">
        <v>9718.1</v>
      </c>
      <c r="G173" s="977">
        <v>0</v>
      </c>
      <c r="H173" s="977">
        <v>0</v>
      </c>
      <c r="I173" s="977">
        <v>0</v>
      </c>
      <c r="J173" s="977">
        <v>0</v>
      </c>
      <c r="K173" s="977">
        <v>0</v>
      </c>
      <c r="L173" s="977">
        <v>1013.77</v>
      </c>
      <c r="M173" s="977">
        <v>0</v>
      </c>
      <c r="N173" s="977">
        <v>0</v>
      </c>
      <c r="O173" s="977">
        <v>0</v>
      </c>
      <c r="P173" s="977">
        <v>0</v>
      </c>
      <c r="Q173" s="977">
        <v>0</v>
      </c>
      <c r="R173" s="1025">
        <f t="shared" si="12"/>
        <v>1013.77</v>
      </c>
      <c r="S173" s="533">
        <f t="shared" si="13"/>
        <v>8704.33</v>
      </c>
      <c r="T173" s="549" t="s">
        <v>167</v>
      </c>
      <c r="U173" s="980"/>
      <c r="V173" s="975"/>
      <c r="W173" s="976"/>
      <c r="X173" s="975"/>
      <c r="Y173" s="976"/>
      <c r="Z173" s="975"/>
      <c r="AA173" s="975"/>
      <c r="AB173" s="976"/>
      <c r="AC173" s="975"/>
      <c r="AD173" s="976"/>
      <c r="AE173" s="975"/>
    </row>
    <row r="174" spans="1:31" ht="15" customHeight="1" x14ac:dyDescent="0.25">
      <c r="A174" s="975" t="s">
        <v>1212</v>
      </c>
      <c r="B174" s="975" t="s">
        <v>847</v>
      </c>
      <c r="C174" s="976">
        <v>250</v>
      </c>
      <c r="D174" s="980" t="s">
        <v>142</v>
      </c>
      <c r="E174" s="975" t="s">
        <v>259</v>
      </c>
      <c r="F174" s="977">
        <v>6225.86</v>
      </c>
      <c r="G174" s="977">
        <v>0</v>
      </c>
      <c r="H174" s="977">
        <v>0</v>
      </c>
      <c r="I174" s="977">
        <v>0</v>
      </c>
      <c r="J174" s="977">
        <v>0</v>
      </c>
      <c r="K174" s="977">
        <v>0</v>
      </c>
      <c r="L174" s="977">
        <v>0</v>
      </c>
      <c r="M174" s="977">
        <v>0</v>
      </c>
      <c r="N174" s="977">
        <v>0</v>
      </c>
      <c r="O174" s="977">
        <v>0</v>
      </c>
      <c r="P174" s="977">
        <v>1136.6199999999999</v>
      </c>
      <c r="Q174" s="977">
        <v>0</v>
      </c>
      <c r="R174" s="1025">
        <f t="shared" si="12"/>
        <v>1136.6199999999999</v>
      </c>
      <c r="S174" s="533">
        <f t="shared" si="13"/>
        <v>5089.24</v>
      </c>
      <c r="T174" s="549" t="s">
        <v>167</v>
      </c>
      <c r="U174" s="980"/>
      <c r="V174" s="975"/>
      <c r="W174" s="976"/>
      <c r="X174" s="975"/>
      <c r="Y174" s="976"/>
      <c r="Z174" s="975"/>
      <c r="AA174" s="975"/>
      <c r="AB174" s="976"/>
      <c r="AC174" s="975"/>
      <c r="AD174" s="976"/>
      <c r="AE174" s="975"/>
    </row>
    <row r="175" spans="1:31" ht="15" customHeight="1" x14ac:dyDescent="0.25">
      <c r="A175" s="975" t="s">
        <v>1212</v>
      </c>
      <c r="B175" s="975" t="s">
        <v>847</v>
      </c>
      <c r="C175" s="976">
        <v>210</v>
      </c>
      <c r="D175" s="980" t="s">
        <v>76</v>
      </c>
      <c r="E175" s="975" t="s">
        <v>246</v>
      </c>
      <c r="F175" s="977">
        <v>14208.93</v>
      </c>
      <c r="G175" s="977">
        <v>0</v>
      </c>
      <c r="H175" s="977">
        <v>0</v>
      </c>
      <c r="I175" s="977">
        <v>0</v>
      </c>
      <c r="J175" s="977">
        <v>0</v>
      </c>
      <c r="K175" s="977">
        <v>0</v>
      </c>
      <c r="L175" s="977">
        <v>1788.34</v>
      </c>
      <c r="M175" s="977">
        <v>0</v>
      </c>
      <c r="N175" s="977">
        <v>0</v>
      </c>
      <c r="O175" s="977">
        <v>0</v>
      </c>
      <c r="P175" s="977">
        <v>0</v>
      </c>
      <c r="Q175" s="977">
        <v>0</v>
      </c>
      <c r="R175" s="1025">
        <f t="shared" si="12"/>
        <v>1788.34</v>
      </c>
      <c r="S175" s="533">
        <f t="shared" si="13"/>
        <v>12420.59</v>
      </c>
      <c r="T175" s="549" t="s">
        <v>167</v>
      </c>
      <c r="U175" s="980"/>
      <c r="V175" s="975"/>
      <c r="W175" s="976"/>
      <c r="X175" s="975"/>
      <c r="Y175" s="976"/>
      <c r="Z175" s="975"/>
      <c r="AA175" s="975"/>
      <c r="AB175" s="976"/>
      <c r="AC175" s="975"/>
      <c r="AD175" s="976"/>
      <c r="AE175" s="975"/>
    </row>
    <row r="176" spans="1:31" ht="15" customHeight="1" x14ac:dyDescent="0.25">
      <c r="A176" s="975" t="s">
        <v>1212</v>
      </c>
      <c r="B176" s="975" t="s">
        <v>847</v>
      </c>
      <c r="C176" s="976">
        <v>155</v>
      </c>
      <c r="D176" s="980" t="s">
        <v>60</v>
      </c>
      <c r="E176" s="975" t="s">
        <v>232</v>
      </c>
      <c r="F176" s="977">
        <v>10021.27</v>
      </c>
      <c r="G176" s="977">
        <v>0</v>
      </c>
      <c r="H176" s="977">
        <v>0</v>
      </c>
      <c r="I176" s="977">
        <v>0</v>
      </c>
      <c r="J176" s="977">
        <v>0</v>
      </c>
      <c r="K176" s="977">
        <v>0</v>
      </c>
      <c r="L176" s="977">
        <v>791.75</v>
      </c>
      <c r="M176" s="977">
        <v>0</v>
      </c>
      <c r="N176" s="977">
        <v>0</v>
      </c>
      <c r="O176" s="977">
        <v>0</v>
      </c>
      <c r="P176" s="977">
        <v>0</v>
      </c>
      <c r="Q176" s="977">
        <v>0</v>
      </c>
      <c r="R176" s="1025">
        <f t="shared" si="12"/>
        <v>791.75</v>
      </c>
      <c r="S176" s="533">
        <f t="shared" si="13"/>
        <v>9229.52</v>
      </c>
      <c r="T176" s="549" t="s">
        <v>167</v>
      </c>
      <c r="U176" s="980"/>
      <c r="V176" s="975"/>
      <c r="W176" s="976"/>
      <c r="X176" s="975"/>
      <c r="Y176" s="976"/>
      <c r="Z176" s="975"/>
      <c r="AA176" s="975"/>
      <c r="AB176" s="976"/>
      <c r="AC176" s="975"/>
      <c r="AD176" s="976"/>
      <c r="AE176" s="975"/>
    </row>
    <row r="177" spans="1:31" ht="15" customHeight="1" x14ac:dyDescent="0.25">
      <c r="A177" s="975" t="s">
        <v>1212</v>
      </c>
      <c r="B177" s="975" t="s">
        <v>847</v>
      </c>
      <c r="C177" s="976">
        <v>507</v>
      </c>
      <c r="D177" s="980" t="s">
        <v>1137</v>
      </c>
      <c r="E177" s="975" t="s">
        <v>1136</v>
      </c>
      <c r="F177" s="977">
        <v>8769.25</v>
      </c>
      <c r="G177" s="977">
        <v>0</v>
      </c>
      <c r="H177" s="977">
        <v>0</v>
      </c>
      <c r="I177" s="977">
        <v>0</v>
      </c>
      <c r="J177" s="977">
        <v>0</v>
      </c>
      <c r="K177" s="977">
        <v>0</v>
      </c>
      <c r="L177" s="977">
        <v>0</v>
      </c>
      <c r="M177" s="977">
        <v>0</v>
      </c>
      <c r="N177" s="977">
        <v>0</v>
      </c>
      <c r="O177" s="977">
        <v>0</v>
      </c>
      <c r="P177" s="977">
        <v>0</v>
      </c>
      <c r="Q177" s="977">
        <v>0</v>
      </c>
      <c r="R177" s="1025">
        <f t="shared" si="12"/>
        <v>0</v>
      </c>
      <c r="S177" s="533">
        <f t="shared" si="13"/>
        <v>8769.25</v>
      </c>
      <c r="T177" s="549" t="s">
        <v>167</v>
      </c>
      <c r="U177" s="980"/>
      <c r="V177" s="975"/>
      <c r="W177" s="976"/>
      <c r="X177" s="975"/>
      <c r="Y177" s="976"/>
      <c r="Z177" s="975"/>
      <c r="AA177" s="975"/>
      <c r="AB177" s="976"/>
      <c r="AC177" s="975"/>
      <c r="AD177" s="976"/>
      <c r="AE177" s="975"/>
    </row>
    <row r="178" spans="1:31" ht="15" customHeight="1" x14ac:dyDescent="0.25">
      <c r="A178" s="975" t="s">
        <v>1212</v>
      </c>
      <c r="B178" s="975" t="s">
        <v>847</v>
      </c>
      <c r="C178" s="976">
        <v>38</v>
      </c>
      <c r="D178" s="980" t="s">
        <v>28</v>
      </c>
      <c r="E178" s="975" t="s">
        <v>200</v>
      </c>
      <c r="F178" s="977">
        <v>19067.419999999998</v>
      </c>
      <c r="G178" s="977">
        <v>0</v>
      </c>
      <c r="H178" s="977">
        <v>0</v>
      </c>
      <c r="I178" s="977">
        <v>0</v>
      </c>
      <c r="J178" s="977">
        <v>0</v>
      </c>
      <c r="K178" s="977">
        <v>0</v>
      </c>
      <c r="L178" s="977">
        <v>0</v>
      </c>
      <c r="M178" s="977">
        <v>0</v>
      </c>
      <c r="N178" s="977">
        <v>0</v>
      </c>
      <c r="O178" s="977">
        <v>0</v>
      </c>
      <c r="P178" s="977">
        <v>1461.1</v>
      </c>
      <c r="Q178" s="977">
        <v>0</v>
      </c>
      <c r="R178" s="1025">
        <f t="shared" si="12"/>
        <v>1461.1</v>
      </c>
      <c r="S178" s="533">
        <f t="shared" si="13"/>
        <v>17606.32</v>
      </c>
      <c r="T178" s="549" t="s">
        <v>167</v>
      </c>
      <c r="U178" s="980"/>
      <c r="V178" s="975"/>
      <c r="W178" s="976"/>
      <c r="X178" s="975"/>
      <c r="Y178" s="976"/>
      <c r="Z178" s="975"/>
      <c r="AA178" s="975"/>
      <c r="AB178" s="976"/>
      <c r="AC178" s="975"/>
      <c r="AD178" s="976"/>
      <c r="AE178" s="975"/>
    </row>
    <row r="179" spans="1:31" ht="15" customHeight="1" x14ac:dyDescent="0.25">
      <c r="A179" s="975" t="s">
        <v>1212</v>
      </c>
      <c r="B179" s="975" t="s">
        <v>847</v>
      </c>
      <c r="C179" s="976">
        <v>226</v>
      </c>
      <c r="D179" s="980" t="s">
        <v>116</v>
      </c>
      <c r="E179" s="975" t="s">
        <v>255</v>
      </c>
      <c r="F179" s="977">
        <v>6768.66</v>
      </c>
      <c r="G179" s="977">
        <v>0</v>
      </c>
      <c r="H179" s="977">
        <v>0</v>
      </c>
      <c r="I179" s="977">
        <v>0</v>
      </c>
      <c r="J179" s="977">
        <v>0</v>
      </c>
      <c r="K179" s="977">
        <v>0</v>
      </c>
      <c r="L179" s="977">
        <v>1679.42</v>
      </c>
      <c r="M179" s="977">
        <v>0</v>
      </c>
      <c r="N179" s="977">
        <v>0</v>
      </c>
      <c r="O179" s="977">
        <v>0</v>
      </c>
      <c r="P179" s="977">
        <v>0</v>
      </c>
      <c r="Q179" s="977">
        <v>0</v>
      </c>
      <c r="R179" s="1025">
        <f t="shared" si="12"/>
        <v>1679.42</v>
      </c>
      <c r="S179" s="533">
        <f t="shared" si="13"/>
        <v>5089.24</v>
      </c>
      <c r="T179" s="549" t="s">
        <v>167</v>
      </c>
      <c r="U179" s="980"/>
      <c r="V179" s="975"/>
      <c r="W179" s="976"/>
      <c r="X179" s="975"/>
      <c r="Y179" s="976"/>
      <c r="Z179" s="975"/>
      <c r="AA179" s="975"/>
      <c r="AB179" s="976"/>
      <c r="AC179" s="975"/>
      <c r="AD179" s="976"/>
      <c r="AE179" s="975"/>
    </row>
    <row r="180" spans="1:31" ht="15" customHeight="1" x14ac:dyDescent="0.25">
      <c r="A180" s="975" t="s">
        <v>1212</v>
      </c>
      <c r="B180" s="975" t="s">
        <v>847</v>
      </c>
      <c r="C180" s="976">
        <v>30</v>
      </c>
      <c r="D180" s="980" t="s">
        <v>22</v>
      </c>
      <c r="E180" s="975" t="s">
        <v>194</v>
      </c>
      <c r="F180" s="977">
        <v>18316.7</v>
      </c>
      <c r="G180" s="977">
        <v>0</v>
      </c>
      <c r="H180" s="977">
        <v>0</v>
      </c>
      <c r="I180" s="977">
        <v>0</v>
      </c>
      <c r="J180" s="977">
        <v>0</v>
      </c>
      <c r="K180" s="977">
        <v>0</v>
      </c>
      <c r="L180" s="977">
        <v>0</v>
      </c>
      <c r="M180" s="977">
        <v>0</v>
      </c>
      <c r="N180" s="977">
        <v>0</v>
      </c>
      <c r="O180" s="977">
        <v>0</v>
      </c>
      <c r="P180" s="977">
        <v>710.38</v>
      </c>
      <c r="Q180" s="977">
        <v>0</v>
      </c>
      <c r="R180" s="1025">
        <f t="shared" si="12"/>
        <v>710.38</v>
      </c>
      <c r="S180" s="533">
        <f t="shared" si="13"/>
        <v>17606.32</v>
      </c>
      <c r="T180" s="549" t="s">
        <v>167</v>
      </c>
      <c r="U180" s="980"/>
      <c r="V180" s="975"/>
      <c r="W180" s="976"/>
      <c r="X180" s="975"/>
      <c r="Y180" s="976"/>
      <c r="Z180" s="975"/>
      <c r="AA180" s="975"/>
      <c r="AB180" s="976"/>
      <c r="AC180" s="975"/>
      <c r="AD180" s="976"/>
      <c r="AE180" s="975"/>
    </row>
    <row r="181" spans="1:31" ht="15" customHeight="1" x14ac:dyDescent="0.25">
      <c r="A181" s="975" t="s">
        <v>1212</v>
      </c>
      <c r="B181" s="975" t="s">
        <v>847</v>
      </c>
      <c r="C181" s="976">
        <v>348</v>
      </c>
      <c r="D181" s="980" t="s">
        <v>370</v>
      </c>
      <c r="E181" s="975" t="s">
        <v>371</v>
      </c>
      <c r="F181" s="977">
        <v>21433.78</v>
      </c>
      <c r="G181" s="977">
        <v>0</v>
      </c>
      <c r="H181" s="977">
        <v>0</v>
      </c>
      <c r="I181" s="977">
        <v>0</v>
      </c>
      <c r="J181" s="977">
        <v>0</v>
      </c>
      <c r="K181" s="977">
        <v>0</v>
      </c>
      <c r="L181" s="977">
        <v>0</v>
      </c>
      <c r="M181" s="977">
        <v>0</v>
      </c>
      <c r="N181" s="977">
        <v>0</v>
      </c>
      <c r="O181" s="977">
        <v>0</v>
      </c>
      <c r="P181" s="977">
        <v>0</v>
      </c>
      <c r="Q181" s="977">
        <v>0</v>
      </c>
      <c r="R181" s="1025">
        <f t="shared" si="12"/>
        <v>0</v>
      </c>
      <c r="S181" s="533">
        <f t="shared" si="13"/>
        <v>21433.78</v>
      </c>
      <c r="T181" s="549" t="s">
        <v>167</v>
      </c>
      <c r="U181" s="980"/>
      <c r="V181" s="975"/>
      <c r="W181" s="976"/>
      <c r="X181" s="975"/>
      <c r="Y181" s="976"/>
      <c r="Z181" s="975"/>
      <c r="AA181" s="975"/>
      <c r="AB181" s="976"/>
      <c r="AC181" s="975"/>
      <c r="AD181" s="976"/>
      <c r="AE181" s="975"/>
    </row>
    <row r="182" spans="1:31" ht="15" customHeight="1" x14ac:dyDescent="0.25">
      <c r="A182" s="975" t="s">
        <v>1212</v>
      </c>
      <c r="B182" s="975" t="s">
        <v>847</v>
      </c>
      <c r="C182" s="976">
        <v>2</v>
      </c>
      <c r="D182" s="980" t="s">
        <v>4</v>
      </c>
      <c r="E182" s="975" t="s">
        <v>173</v>
      </c>
      <c r="F182" s="977">
        <v>17198.32</v>
      </c>
      <c r="G182" s="977">
        <v>0</v>
      </c>
      <c r="H182" s="977">
        <v>0</v>
      </c>
      <c r="I182" s="977">
        <v>0</v>
      </c>
      <c r="J182" s="977">
        <v>0</v>
      </c>
      <c r="K182" s="977">
        <v>0</v>
      </c>
      <c r="L182" s="977">
        <v>0</v>
      </c>
      <c r="M182" s="977">
        <v>0</v>
      </c>
      <c r="N182" s="977">
        <v>0</v>
      </c>
      <c r="O182" s="977">
        <v>0</v>
      </c>
      <c r="P182" s="977">
        <v>3576.68</v>
      </c>
      <c r="Q182" s="977">
        <v>0</v>
      </c>
      <c r="R182" s="1025">
        <f t="shared" si="12"/>
        <v>3576.68</v>
      </c>
      <c r="S182" s="533">
        <f t="shared" si="13"/>
        <v>13621.64</v>
      </c>
      <c r="T182" s="549" t="s">
        <v>167</v>
      </c>
      <c r="U182" s="980"/>
      <c r="V182" s="975"/>
      <c r="W182" s="976"/>
      <c r="X182" s="975"/>
      <c r="Y182" s="976"/>
      <c r="Z182" s="975"/>
      <c r="AA182" s="975"/>
      <c r="AB182" s="976"/>
      <c r="AC182" s="975"/>
      <c r="AD182" s="976"/>
      <c r="AE182" s="975"/>
    </row>
    <row r="183" spans="1:31" ht="15" customHeight="1" x14ac:dyDescent="0.25">
      <c r="A183" s="975" t="s">
        <v>1212</v>
      </c>
      <c r="B183" s="975" t="s">
        <v>847</v>
      </c>
      <c r="C183" s="976">
        <v>487</v>
      </c>
      <c r="D183" s="980" t="s">
        <v>840</v>
      </c>
      <c r="E183" s="975" t="s">
        <v>841</v>
      </c>
      <c r="F183" s="977">
        <v>22230.59</v>
      </c>
      <c r="G183" s="977">
        <v>0</v>
      </c>
      <c r="H183" s="977">
        <v>0</v>
      </c>
      <c r="I183" s="977">
        <v>0</v>
      </c>
      <c r="J183" s="977">
        <v>0</v>
      </c>
      <c r="K183" s="977">
        <v>0</v>
      </c>
      <c r="L183" s="977">
        <v>0</v>
      </c>
      <c r="M183" s="977">
        <v>0</v>
      </c>
      <c r="N183" s="977">
        <v>0</v>
      </c>
      <c r="O183" s="977">
        <v>0</v>
      </c>
      <c r="P183" s="977">
        <v>0</v>
      </c>
      <c r="Q183" s="977">
        <v>0</v>
      </c>
      <c r="R183" s="1025">
        <f t="shared" si="12"/>
        <v>0</v>
      </c>
      <c r="S183" s="533">
        <f t="shared" si="13"/>
        <v>22230.59</v>
      </c>
      <c r="T183" s="549" t="s">
        <v>167</v>
      </c>
      <c r="U183" s="980"/>
      <c r="V183" s="975"/>
      <c r="W183" s="976"/>
      <c r="X183" s="975"/>
      <c r="Y183" s="976"/>
      <c r="Z183" s="975"/>
      <c r="AA183" s="975"/>
      <c r="AB183" s="976"/>
      <c r="AC183" s="975"/>
      <c r="AD183" s="976"/>
      <c r="AE183" s="975"/>
    </row>
    <row r="184" spans="1:31" ht="15" customHeight="1" x14ac:dyDescent="0.25">
      <c r="A184" s="981" t="s">
        <v>1212</v>
      </c>
      <c r="B184" s="981" t="s">
        <v>847</v>
      </c>
      <c r="C184" s="982">
        <v>20046</v>
      </c>
      <c r="D184" s="983" t="s">
        <v>1110</v>
      </c>
      <c r="E184" s="981" t="s">
        <v>1119</v>
      </c>
      <c r="F184" s="984">
        <v>23550.5</v>
      </c>
      <c r="G184" s="984">
        <v>0</v>
      </c>
      <c r="H184" s="984">
        <v>0</v>
      </c>
      <c r="I184" s="984">
        <v>0</v>
      </c>
      <c r="J184" s="984">
        <v>0</v>
      </c>
      <c r="K184" s="984">
        <v>0</v>
      </c>
      <c r="L184" s="984">
        <v>0</v>
      </c>
      <c r="M184" s="984">
        <v>0</v>
      </c>
      <c r="N184" s="984">
        <v>0</v>
      </c>
      <c r="O184" s="984">
        <v>0</v>
      </c>
      <c r="P184" s="984">
        <v>0</v>
      </c>
      <c r="Q184" s="984">
        <v>0</v>
      </c>
      <c r="R184" s="1026">
        <f t="shared" ref="R184:R190" si="14">SUM(G184:Q184)</f>
        <v>0</v>
      </c>
      <c r="S184" s="535">
        <f t="shared" ref="S184:S190" si="15">F184-R184</f>
        <v>23550.5</v>
      </c>
      <c r="T184" s="549" t="s">
        <v>167</v>
      </c>
      <c r="U184" s="980"/>
      <c r="V184" s="975"/>
      <c r="W184" s="976"/>
      <c r="X184" s="975"/>
      <c r="Y184" s="976"/>
      <c r="Z184" s="975"/>
      <c r="AA184" s="975"/>
      <c r="AB184" s="976"/>
      <c r="AC184" s="975"/>
      <c r="AD184" s="976"/>
      <c r="AE184" s="975"/>
    </row>
    <row r="185" spans="1:31" ht="15" customHeight="1" x14ac:dyDescent="0.25">
      <c r="A185" s="981" t="s">
        <v>1212</v>
      </c>
      <c r="B185" s="981" t="s">
        <v>847</v>
      </c>
      <c r="C185" s="982">
        <v>20047</v>
      </c>
      <c r="D185" s="983" t="s">
        <v>1132</v>
      </c>
      <c r="E185" s="981" t="s">
        <v>1133</v>
      </c>
      <c r="F185" s="984">
        <v>25651.51</v>
      </c>
      <c r="G185" s="984">
        <v>0</v>
      </c>
      <c r="H185" s="984">
        <v>0</v>
      </c>
      <c r="I185" s="984">
        <v>0</v>
      </c>
      <c r="J185" s="984">
        <v>0</v>
      </c>
      <c r="K185" s="984">
        <v>0</v>
      </c>
      <c r="L185" s="984">
        <v>2101.0100000000002</v>
      </c>
      <c r="M185" s="984">
        <v>0</v>
      </c>
      <c r="N185" s="984">
        <v>0</v>
      </c>
      <c r="O185" s="984">
        <v>0</v>
      </c>
      <c r="P185" s="984">
        <v>0</v>
      </c>
      <c r="Q185" s="984">
        <v>0</v>
      </c>
      <c r="R185" s="1026">
        <f t="shared" si="14"/>
        <v>2101.0100000000002</v>
      </c>
      <c r="S185" s="535">
        <f t="shared" si="15"/>
        <v>23550.5</v>
      </c>
      <c r="T185" s="549" t="s">
        <v>167</v>
      </c>
      <c r="U185" s="980"/>
      <c r="V185" s="975"/>
      <c r="W185" s="976"/>
      <c r="X185" s="975"/>
      <c r="Y185" s="976"/>
      <c r="Z185" s="975"/>
      <c r="AA185" s="975"/>
      <c r="AB185" s="976"/>
      <c r="AC185" s="975"/>
      <c r="AD185" s="976"/>
      <c r="AE185" s="975"/>
    </row>
    <row r="186" spans="1:31" ht="15" customHeight="1" x14ac:dyDescent="0.25">
      <c r="A186" s="981" t="s">
        <v>1212</v>
      </c>
      <c r="B186" s="981" t="s">
        <v>847</v>
      </c>
      <c r="C186" s="982">
        <v>20045</v>
      </c>
      <c r="D186" s="983" t="s">
        <v>151</v>
      </c>
      <c r="E186" s="981" t="s">
        <v>265</v>
      </c>
      <c r="F186" s="984">
        <v>24184.13</v>
      </c>
      <c r="G186" s="984">
        <v>0</v>
      </c>
      <c r="H186" s="984">
        <v>0</v>
      </c>
      <c r="I186" s="984">
        <v>0</v>
      </c>
      <c r="J186" s="984">
        <v>0</v>
      </c>
      <c r="K186" s="984">
        <v>0</v>
      </c>
      <c r="L186" s="984">
        <v>0</v>
      </c>
      <c r="M186" s="984">
        <v>0</v>
      </c>
      <c r="N186" s="984">
        <v>0</v>
      </c>
      <c r="O186" s="984">
        <v>0</v>
      </c>
      <c r="P186" s="984">
        <v>633.63</v>
      </c>
      <c r="Q186" s="984">
        <v>0</v>
      </c>
      <c r="R186" s="1026">
        <f t="shared" si="14"/>
        <v>633.63</v>
      </c>
      <c r="S186" s="535">
        <f t="shared" si="15"/>
        <v>23550.5</v>
      </c>
      <c r="T186" s="549" t="s">
        <v>167</v>
      </c>
      <c r="U186" s="980"/>
      <c r="V186" s="975"/>
      <c r="W186" s="976"/>
      <c r="X186" s="975"/>
      <c r="Y186" s="976"/>
      <c r="Z186" s="975"/>
      <c r="AA186" s="975"/>
      <c r="AB186" s="976"/>
      <c r="AC186" s="975"/>
      <c r="AD186" s="976"/>
      <c r="AE186" s="975"/>
    </row>
    <row r="187" spans="1:31" ht="15" customHeight="1" x14ac:dyDescent="0.25">
      <c r="A187" s="981" t="s">
        <v>1212</v>
      </c>
      <c r="B187" s="981" t="s">
        <v>847</v>
      </c>
      <c r="C187" s="982">
        <v>20039</v>
      </c>
      <c r="D187" s="983" t="s">
        <v>353</v>
      </c>
      <c r="E187" s="981" t="s">
        <v>354</v>
      </c>
      <c r="F187" s="984">
        <v>25301.65</v>
      </c>
      <c r="G187" s="984">
        <v>0</v>
      </c>
      <c r="H187" s="984">
        <v>0</v>
      </c>
      <c r="I187" s="984">
        <v>0</v>
      </c>
      <c r="J187" s="984">
        <v>0</v>
      </c>
      <c r="K187" s="984">
        <v>0</v>
      </c>
      <c r="L187" s="984">
        <v>1751.15</v>
      </c>
      <c r="M187" s="984">
        <v>0</v>
      </c>
      <c r="N187" s="984">
        <v>0</v>
      </c>
      <c r="O187" s="984">
        <v>0</v>
      </c>
      <c r="P187" s="984">
        <v>0</v>
      </c>
      <c r="Q187" s="984">
        <v>0</v>
      </c>
      <c r="R187" s="1026">
        <f t="shared" si="14"/>
        <v>1751.15</v>
      </c>
      <c r="S187" s="535">
        <f t="shared" si="15"/>
        <v>23550.5</v>
      </c>
      <c r="T187" s="549" t="s">
        <v>167</v>
      </c>
      <c r="U187" s="980"/>
      <c r="V187" s="975"/>
      <c r="W187" s="976"/>
      <c r="X187" s="975"/>
      <c r="Y187" s="976"/>
      <c r="Z187" s="975"/>
      <c r="AA187" s="975"/>
      <c r="AB187" s="976"/>
      <c r="AC187" s="975"/>
      <c r="AD187" s="976"/>
      <c r="AE187" s="975"/>
    </row>
    <row r="188" spans="1:31" ht="15" customHeight="1" x14ac:dyDescent="0.25">
      <c r="A188" s="981" t="s">
        <v>1212</v>
      </c>
      <c r="B188" s="981" t="s">
        <v>847</v>
      </c>
      <c r="C188" s="982">
        <v>20043</v>
      </c>
      <c r="D188" s="983" t="s">
        <v>166</v>
      </c>
      <c r="E188" s="981" t="s">
        <v>267</v>
      </c>
      <c r="F188" s="984">
        <v>26307.86</v>
      </c>
      <c r="G188" s="984">
        <v>0</v>
      </c>
      <c r="H188" s="984">
        <v>0</v>
      </c>
      <c r="I188" s="984">
        <v>0</v>
      </c>
      <c r="J188" s="984">
        <v>0</v>
      </c>
      <c r="K188" s="984">
        <v>0</v>
      </c>
      <c r="L188" s="984">
        <v>0</v>
      </c>
      <c r="M188" s="984">
        <v>0</v>
      </c>
      <c r="N188" s="984">
        <v>0</v>
      </c>
      <c r="O188" s="984">
        <v>0</v>
      </c>
      <c r="P188" s="984">
        <v>1484.36</v>
      </c>
      <c r="Q188" s="984">
        <v>0</v>
      </c>
      <c r="R188" s="1026">
        <f t="shared" si="14"/>
        <v>1484.36</v>
      </c>
      <c r="S188" s="535">
        <f t="shared" si="15"/>
        <v>24823.5</v>
      </c>
      <c r="T188" s="549" t="s">
        <v>167</v>
      </c>
      <c r="U188" s="980"/>
      <c r="V188" s="975"/>
      <c r="W188" s="976"/>
      <c r="X188" s="975"/>
      <c r="Y188" s="976"/>
      <c r="Z188" s="975"/>
      <c r="AA188" s="975"/>
      <c r="AB188" s="976"/>
      <c r="AC188" s="975"/>
      <c r="AD188" s="976"/>
      <c r="AE188" s="975"/>
    </row>
    <row r="189" spans="1:31" s="540" customFormat="1" x14ac:dyDescent="0.25">
      <c r="D189" s="679">
        <f>COUNTA(D2:D188)</f>
        <v>187</v>
      </c>
      <c r="F189" s="680">
        <f>SUM(F2:F188)</f>
        <v>2829312.0099999993</v>
      </c>
      <c r="G189" s="680">
        <f t="shared" ref="G189:Q189" si="16">SUM(G2:G188)</f>
        <v>0</v>
      </c>
      <c r="H189" s="680">
        <f t="shared" si="16"/>
        <v>1268.27</v>
      </c>
      <c r="I189" s="680">
        <f t="shared" si="16"/>
        <v>13365</v>
      </c>
      <c r="J189" s="680">
        <f t="shared" si="16"/>
        <v>0</v>
      </c>
      <c r="K189" s="680">
        <f t="shared" si="16"/>
        <v>200</v>
      </c>
      <c r="L189" s="680">
        <f t="shared" si="16"/>
        <v>117155.59</v>
      </c>
      <c r="M189" s="680">
        <f t="shared" si="16"/>
        <v>873.39</v>
      </c>
      <c r="N189" s="680">
        <f t="shared" si="16"/>
        <v>22770</v>
      </c>
      <c r="O189" s="680">
        <f t="shared" si="16"/>
        <v>2773.5</v>
      </c>
      <c r="P189" s="680">
        <f t="shared" si="16"/>
        <v>102110.54</v>
      </c>
      <c r="Q189" s="680">
        <f t="shared" si="16"/>
        <v>56.73</v>
      </c>
      <c r="R189" s="1025">
        <f t="shared" si="14"/>
        <v>260573.02</v>
      </c>
      <c r="S189" s="533">
        <f t="shared" si="15"/>
        <v>2568738.9899999993</v>
      </c>
      <c r="T189" s="547"/>
      <c r="U189" s="980"/>
    </row>
    <row r="190" spans="1:31" s="547" customFormat="1" x14ac:dyDescent="0.25">
      <c r="D190" s="1042"/>
      <c r="H190" s="547" t="s">
        <v>167</v>
      </c>
      <c r="I190" s="547" t="s">
        <v>167</v>
      </c>
      <c r="K190" s="547" t="s">
        <v>167</v>
      </c>
      <c r="L190" s="547" t="s">
        <v>167</v>
      </c>
      <c r="M190" s="547" t="s">
        <v>167</v>
      </c>
      <c r="N190" s="547" t="s">
        <v>167</v>
      </c>
      <c r="O190" s="547" t="s">
        <v>167</v>
      </c>
      <c r="P190" s="547" t="s">
        <v>167</v>
      </c>
      <c r="Q190" s="547" t="s">
        <v>167</v>
      </c>
      <c r="R190" s="1025">
        <f t="shared" si="14"/>
        <v>0</v>
      </c>
      <c r="S190" s="533">
        <f t="shared" si="15"/>
        <v>0</v>
      </c>
      <c r="U190" s="980"/>
    </row>
  </sheetData>
  <sortState xmlns:xlrd2="http://schemas.microsoft.com/office/spreadsheetml/2017/richdata2" ref="A2:T183">
    <sortCondition ref="D2:D183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3:D11"/>
  <sheetViews>
    <sheetView workbookViewId="0">
      <selection activeCell="C17" sqref="C17"/>
    </sheetView>
  </sheetViews>
  <sheetFormatPr defaultRowHeight="15" x14ac:dyDescent="0.25"/>
  <cols>
    <col min="1" max="1" width="18" bestFit="1" customWidth="1"/>
    <col min="2" max="2" width="14" bestFit="1" customWidth="1"/>
    <col min="3" max="3" width="16.5703125" bestFit="1" customWidth="1"/>
    <col min="4" max="4" width="14.7109375" bestFit="1" customWidth="1"/>
  </cols>
  <sheetData>
    <row r="3" spans="1:4" x14ac:dyDescent="0.25">
      <c r="A3" s="1" t="s">
        <v>114</v>
      </c>
      <c r="B3" t="s">
        <v>161</v>
      </c>
      <c r="C3" t="s">
        <v>162</v>
      </c>
      <c r="D3" t="s">
        <v>163</v>
      </c>
    </row>
    <row r="4" spans="1:4" x14ac:dyDescent="0.25">
      <c r="A4" s="80" t="s">
        <v>84</v>
      </c>
      <c r="B4" s="3">
        <v>1563134.68</v>
      </c>
      <c r="C4" s="3">
        <v>439686.49115000007</v>
      </c>
      <c r="D4" s="3">
        <v>323915.32999999996</v>
      </c>
    </row>
    <row r="5" spans="1:4" x14ac:dyDescent="0.25">
      <c r="A5" s="80" t="s">
        <v>87</v>
      </c>
      <c r="B5" s="3">
        <v>222376.58</v>
      </c>
      <c r="C5" s="3">
        <v>37776.980000000003</v>
      </c>
      <c r="D5" s="3">
        <v>18402.38</v>
      </c>
    </row>
    <row r="6" spans="1:4" x14ac:dyDescent="0.25">
      <c r="A6" s="80" t="s">
        <v>90</v>
      </c>
      <c r="B6" s="3">
        <v>69000</v>
      </c>
      <c r="C6" s="3">
        <v>1223.3499999999999</v>
      </c>
      <c r="D6" s="3">
        <v>0</v>
      </c>
    </row>
    <row r="7" spans="1:4" x14ac:dyDescent="0.25">
      <c r="A7" s="80" t="s">
        <v>431</v>
      </c>
      <c r="B7" s="3">
        <v>140032.76</v>
      </c>
      <c r="C7" s="3">
        <v>26044.010000000002</v>
      </c>
      <c r="D7" s="3">
        <v>4678.67</v>
      </c>
    </row>
    <row r="8" spans="1:4" x14ac:dyDescent="0.25">
      <c r="A8" s="80" t="s">
        <v>118</v>
      </c>
      <c r="B8" s="3">
        <v>42550</v>
      </c>
      <c r="C8" s="3">
        <v>0</v>
      </c>
      <c r="D8" s="3">
        <v>35876.890000000014</v>
      </c>
    </row>
    <row r="9" spans="1:4" x14ac:dyDescent="0.25">
      <c r="A9" s="80" t="s">
        <v>85</v>
      </c>
      <c r="B9" s="3">
        <v>1263724.69</v>
      </c>
      <c r="C9" s="3">
        <v>361328.03379999998</v>
      </c>
      <c r="D9" s="3">
        <v>140920.38</v>
      </c>
    </row>
    <row r="10" spans="1:4" x14ac:dyDescent="0.25">
      <c r="A10" s="80" t="s">
        <v>487</v>
      </c>
      <c r="B10" s="3">
        <v>404766.06999999989</v>
      </c>
      <c r="C10" s="3">
        <v>105361.89915</v>
      </c>
      <c r="D10" s="3">
        <v>74278.109999999986</v>
      </c>
    </row>
    <row r="11" spans="1:4" x14ac:dyDescent="0.25">
      <c r="A11" s="80" t="s">
        <v>152</v>
      </c>
      <c r="B11" s="3">
        <v>3705584.78</v>
      </c>
      <c r="C11" s="3">
        <v>971420.76410000003</v>
      </c>
      <c r="D11" s="3">
        <v>598071.76</v>
      </c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EDDC0-FF21-4125-89FA-8A48D04DAB4E}">
  <dimension ref="A1:P189"/>
  <sheetViews>
    <sheetView workbookViewId="0">
      <pane ySplit="1" topLeftCell="A173" activePane="bottomLeft" state="frozen"/>
      <selection activeCell="D1" sqref="D1"/>
      <selection pane="bottomLeft" activeCell="O177" sqref="O177"/>
    </sheetView>
  </sheetViews>
  <sheetFormatPr defaultColWidth="9.140625" defaultRowHeight="15" x14ac:dyDescent="0.25"/>
  <cols>
    <col min="1" max="1" width="9" style="182" customWidth="1" collapsed="1"/>
    <col min="2" max="2" width="12.5703125" style="182" customWidth="1" collapsed="1"/>
    <col min="3" max="3" width="13.85546875" style="182" customWidth="1" collapsed="1"/>
    <col min="4" max="4" width="34.85546875" style="183" customWidth="1" collapsed="1"/>
    <col min="5" max="5" width="14.42578125" style="182" customWidth="1" collapsed="1"/>
    <col min="6" max="6" width="15" style="182" customWidth="1" collapsed="1"/>
    <col min="7" max="8" width="15.42578125" style="182" customWidth="1" collapsed="1"/>
    <col min="9" max="9" width="15.42578125" style="182" customWidth="1"/>
    <col min="10" max="10" width="17.85546875" style="182" bestFit="1" customWidth="1"/>
    <col min="11" max="12" width="17.85546875" style="182" customWidth="1"/>
    <col min="13" max="13" width="15" style="182" customWidth="1" collapsed="1"/>
    <col min="14" max="14" width="12.140625" style="182" customWidth="1" collapsed="1"/>
    <col min="15" max="15" width="12.140625" style="182" customWidth="1"/>
    <col min="16" max="16" width="10.140625" style="182" bestFit="1" customWidth="1"/>
    <col min="17" max="16384" width="9.140625" style="182"/>
  </cols>
  <sheetData>
    <row r="1" spans="1:16" ht="15" customHeight="1" x14ac:dyDescent="0.25">
      <c r="A1" s="978" t="s">
        <v>127</v>
      </c>
      <c r="B1" s="978" t="s">
        <v>119</v>
      </c>
      <c r="C1" s="978" t="s">
        <v>92</v>
      </c>
      <c r="D1" s="979" t="s">
        <v>93</v>
      </c>
      <c r="E1" s="978" t="s">
        <v>153</v>
      </c>
      <c r="F1" s="978" t="s">
        <v>273</v>
      </c>
      <c r="G1" s="978" t="s">
        <v>270</v>
      </c>
      <c r="H1" s="978" t="s">
        <v>112</v>
      </c>
      <c r="I1" s="978" t="s">
        <v>796</v>
      </c>
      <c r="J1" s="978" t="s">
        <v>825</v>
      </c>
      <c r="K1" s="978" t="s">
        <v>1215</v>
      </c>
      <c r="L1" s="978" t="s">
        <v>1124</v>
      </c>
      <c r="M1" s="978" t="s">
        <v>449</v>
      </c>
      <c r="N1" s="978" t="s">
        <v>450</v>
      </c>
      <c r="O1" s="978" t="s">
        <v>331</v>
      </c>
      <c r="P1" s="978" t="s">
        <v>856</v>
      </c>
    </row>
    <row r="2" spans="1:16" ht="15" customHeight="1" x14ac:dyDescent="0.25">
      <c r="A2" s="975" t="s">
        <v>1212</v>
      </c>
      <c r="B2" s="975" t="s">
        <v>847</v>
      </c>
      <c r="C2" s="976">
        <v>271</v>
      </c>
      <c r="D2" s="980" t="s">
        <v>164</v>
      </c>
      <c r="E2" s="975" t="s">
        <v>266</v>
      </c>
      <c r="F2" s="977">
        <v>44461.18</v>
      </c>
      <c r="G2" s="977">
        <v>951.62</v>
      </c>
      <c r="H2" s="977">
        <v>22230.59</v>
      </c>
      <c r="I2" s="977">
        <v>0</v>
      </c>
      <c r="J2" s="977">
        <f t="shared" ref="J2:J19" si="0">H2+I2</f>
        <v>22230.59</v>
      </c>
      <c r="K2" s="977">
        <f t="shared" ref="K2:K19" si="1">J2*0.2</f>
        <v>4446.1180000000004</v>
      </c>
      <c r="L2" s="977">
        <f t="shared" ref="L2:L19" si="2">J2*1.5%</f>
        <v>333.45884999999998</v>
      </c>
      <c r="M2" s="977">
        <v>7020.57</v>
      </c>
      <c r="N2" s="977">
        <v>1778.44</v>
      </c>
      <c r="O2" s="977">
        <f t="shared" ref="O2:O19" si="3">M2-G2-L2</f>
        <v>5735.4911499999998</v>
      </c>
      <c r="P2" s="328">
        <f t="shared" ref="P2:P19" si="4">N2+O2</f>
        <v>7513.9311500000003</v>
      </c>
    </row>
    <row r="3" spans="1:16" ht="15" customHeight="1" x14ac:dyDescent="0.25">
      <c r="A3" s="975" t="s">
        <v>1212</v>
      </c>
      <c r="B3" s="975" t="s">
        <v>847</v>
      </c>
      <c r="C3" s="976">
        <v>37</v>
      </c>
      <c r="D3" s="980" t="s">
        <v>27</v>
      </c>
      <c r="E3" s="975" t="s">
        <v>199</v>
      </c>
      <c r="F3" s="977">
        <v>34403.24</v>
      </c>
      <c r="G3" s="977">
        <v>951.62</v>
      </c>
      <c r="H3" s="977">
        <v>17201.62</v>
      </c>
      <c r="I3" s="977">
        <v>0</v>
      </c>
      <c r="J3" s="977">
        <f t="shared" si="0"/>
        <v>17201.62</v>
      </c>
      <c r="K3" s="977">
        <f t="shared" si="1"/>
        <v>3440.3240000000001</v>
      </c>
      <c r="L3" s="977">
        <f t="shared" si="2"/>
        <v>258.02429999999998</v>
      </c>
      <c r="M3" s="977">
        <v>5647.66</v>
      </c>
      <c r="N3" s="977">
        <v>1376.12</v>
      </c>
      <c r="O3" s="977">
        <f t="shared" si="3"/>
        <v>4438.0156999999999</v>
      </c>
      <c r="P3" s="328">
        <f t="shared" si="4"/>
        <v>5814.1356999999998</v>
      </c>
    </row>
    <row r="4" spans="1:16" ht="15" customHeight="1" x14ac:dyDescent="0.25">
      <c r="A4" s="975" t="s">
        <v>1212</v>
      </c>
      <c r="B4" s="975" t="s">
        <v>847</v>
      </c>
      <c r="C4" s="976">
        <v>490</v>
      </c>
      <c r="D4" s="980" t="s">
        <v>484</v>
      </c>
      <c r="E4" s="975" t="s">
        <v>534</v>
      </c>
      <c r="F4" s="977">
        <v>38130.639999999999</v>
      </c>
      <c r="G4" s="977">
        <v>951.62</v>
      </c>
      <c r="H4" s="977">
        <v>19065.32</v>
      </c>
      <c r="I4" s="977">
        <v>0</v>
      </c>
      <c r="J4" s="977">
        <f t="shared" si="0"/>
        <v>19065.32</v>
      </c>
      <c r="K4" s="977">
        <f t="shared" si="1"/>
        <v>3813.0640000000003</v>
      </c>
      <c r="L4" s="977">
        <f t="shared" si="2"/>
        <v>285.97980000000001</v>
      </c>
      <c r="M4" s="977">
        <v>6156.45</v>
      </c>
      <c r="N4" s="977">
        <v>1525.22</v>
      </c>
      <c r="O4" s="977">
        <f t="shared" si="3"/>
        <v>4918.8501999999999</v>
      </c>
      <c r="P4" s="328">
        <f t="shared" si="4"/>
        <v>6444.0702000000001</v>
      </c>
    </row>
    <row r="5" spans="1:16" ht="15" customHeight="1" x14ac:dyDescent="0.25">
      <c r="A5" s="975" t="s">
        <v>1212</v>
      </c>
      <c r="B5" s="975" t="s">
        <v>847</v>
      </c>
      <c r="C5" s="976">
        <v>35</v>
      </c>
      <c r="D5" s="980" t="s">
        <v>26</v>
      </c>
      <c r="E5" s="975" t="s">
        <v>198</v>
      </c>
      <c r="F5" s="977">
        <v>34770.1</v>
      </c>
      <c r="G5" s="977">
        <v>951.62</v>
      </c>
      <c r="H5" s="977">
        <v>17385.05</v>
      </c>
      <c r="I5" s="977">
        <v>0</v>
      </c>
      <c r="J5" s="977">
        <f t="shared" si="0"/>
        <v>17385.05</v>
      </c>
      <c r="K5" s="977">
        <f t="shared" si="1"/>
        <v>3477.01</v>
      </c>
      <c r="L5" s="977">
        <f t="shared" si="2"/>
        <v>260.77574999999996</v>
      </c>
      <c r="M5" s="977">
        <v>5697.74</v>
      </c>
      <c r="N5" s="977">
        <v>1390.8</v>
      </c>
      <c r="O5" s="977">
        <f t="shared" si="3"/>
        <v>4485.3442500000001</v>
      </c>
      <c r="P5" s="328">
        <f t="shared" si="4"/>
        <v>5876.1442500000003</v>
      </c>
    </row>
    <row r="6" spans="1:16" ht="15" customHeight="1" x14ac:dyDescent="0.25">
      <c r="A6" s="975" t="s">
        <v>1212</v>
      </c>
      <c r="B6" s="975" t="s">
        <v>847</v>
      </c>
      <c r="C6" s="976">
        <v>201</v>
      </c>
      <c r="D6" s="980" t="s">
        <v>75</v>
      </c>
      <c r="E6" s="975" t="s">
        <v>865</v>
      </c>
      <c r="F6" s="977">
        <v>11221.78</v>
      </c>
      <c r="G6" s="977">
        <v>595.1</v>
      </c>
      <c r="H6" s="977">
        <v>5610.89</v>
      </c>
      <c r="I6" s="977">
        <v>0</v>
      </c>
      <c r="J6" s="977">
        <f t="shared" si="0"/>
        <v>5610.89</v>
      </c>
      <c r="K6" s="977">
        <f t="shared" si="1"/>
        <v>1122.1780000000001</v>
      </c>
      <c r="L6" s="977">
        <f t="shared" si="2"/>
        <v>84.163350000000008</v>
      </c>
      <c r="M6" s="977">
        <v>2126.87</v>
      </c>
      <c r="N6" s="977">
        <v>448.87</v>
      </c>
      <c r="O6" s="977">
        <f t="shared" si="3"/>
        <v>1447.6066499999999</v>
      </c>
      <c r="P6" s="328">
        <f t="shared" si="4"/>
        <v>1896.4766500000001</v>
      </c>
    </row>
    <row r="7" spans="1:16" ht="15" customHeight="1" x14ac:dyDescent="0.25">
      <c r="A7" s="975" t="s">
        <v>1212</v>
      </c>
      <c r="B7" s="975" t="s">
        <v>847</v>
      </c>
      <c r="C7" s="976">
        <v>20</v>
      </c>
      <c r="D7" s="980" t="s">
        <v>14</v>
      </c>
      <c r="E7" s="975" t="s">
        <v>186</v>
      </c>
      <c r="F7" s="977">
        <v>12091.62</v>
      </c>
      <c r="G7" s="977">
        <v>655.99</v>
      </c>
      <c r="H7" s="977">
        <v>6045.81</v>
      </c>
      <c r="I7" s="977">
        <v>0</v>
      </c>
      <c r="J7" s="977">
        <f t="shared" si="0"/>
        <v>6045.81</v>
      </c>
      <c r="K7" s="977">
        <f t="shared" si="1"/>
        <v>1209.162</v>
      </c>
      <c r="L7" s="977">
        <f t="shared" si="2"/>
        <v>90.687150000000003</v>
      </c>
      <c r="M7" s="977">
        <v>2306.5</v>
      </c>
      <c r="N7" s="977">
        <v>483.66</v>
      </c>
      <c r="O7" s="977">
        <f t="shared" si="3"/>
        <v>1559.82285</v>
      </c>
      <c r="P7" s="328">
        <f t="shared" si="4"/>
        <v>2043.4828500000001</v>
      </c>
    </row>
    <row r="8" spans="1:16" ht="15" customHeight="1" x14ac:dyDescent="0.25">
      <c r="A8" s="975" t="s">
        <v>1212</v>
      </c>
      <c r="B8" s="975" t="s">
        <v>847</v>
      </c>
      <c r="C8" s="976">
        <v>146</v>
      </c>
      <c r="D8" s="980" t="s">
        <v>56</v>
      </c>
      <c r="E8" s="975" t="s">
        <v>228</v>
      </c>
      <c r="F8" s="977">
        <v>29823.72</v>
      </c>
      <c r="G8" s="977">
        <v>951.62</v>
      </c>
      <c r="H8" s="977">
        <v>14911.86</v>
      </c>
      <c r="I8" s="977">
        <v>0</v>
      </c>
      <c r="J8" s="977">
        <f t="shared" si="0"/>
        <v>14911.86</v>
      </c>
      <c r="K8" s="977">
        <f t="shared" si="1"/>
        <v>2982.3720000000003</v>
      </c>
      <c r="L8" s="977">
        <f t="shared" si="2"/>
        <v>223.67789999999999</v>
      </c>
      <c r="M8" s="977">
        <v>5022.5600000000004</v>
      </c>
      <c r="N8" s="977">
        <v>1192.94</v>
      </c>
      <c r="O8" s="977">
        <f t="shared" si="3"/>
        <v>3847.2621000000004</v>
      </c>
      <c r="P8" s="328">
        <f t="shared" si="4"/>
        <v>5040.2021000000004</v>
      </c>
    </row>
    <row r="9" spans="1:16" ht="15" customHeight="1" x14ac:dyDescent="0.25">
      <c r="A9" s="975" t="s">
        <v>1212</v>
      </c>
      <c r="B9" s="975" t="s">
        <v>847</v>
      </c>
      <c r="C9" s="976">
        <v>50</v>
      </c>
      <c r="D9" s="980" t="s">
        <v>38</v>
      </c>
      <c r="E9" s="975" t="s">
        <v>209</v>
      </c>
      <c r="F9" s="977">
        <v>27243.279999999999</v>
      </c>
      <c r="G9" s="977">
        <v>951.62</v>
      </c>
      <c r="H9" s="977">
        <v>13621.64</v>
      </c>
      <c r="I9" s="977">
        <v>0</v>
      </c>
      <c r="J9" s="977">
        <f t="shared" si="0"/>
        <v>13621.64</v>
      </c>
      <c r="K9" s="977">
        <f t="shared" si="1"/>
        <v>2724.328</v>
      </c>
      <c r="L9" s="977">
        <f t="shared" si="2"/>
        <v>204.32459999999998</v>
      </c>
      <c r="M9" s="977">
        <v>4670.33</v>
      </c>
      <c r="N9" s="977">
        <v>1089.73</v>
      </c>
      <c r="O9" s="977">
        <f t="shared" si="3"/>
        <v>3514.3854000000001</v>
      </c>
      <c r="P9" s="328">
        <f t="shared" si="4"/>
        <v>4604.1154000000006</v>
      </c>
    </row>
    <row r="10" spans="1:16" ht="15" customHeight="1" x14ac:dyDescent="0.25">
      <c r="A10" s="975" t="s">
        <v>1212</v>
      </c>
      <c r="B10" s="975" t="s">
        <v>847</v>
      </c>
      <c r="C10" s="976">
        <v>349</v>
      </c>
      <c r="D10" s="980" t="s">
        <v>362</v>
      </c>
      <c r="E10" s="975" t="s">
        <v>372</v>
      </c>
      <c r="F10" s="977">
        <v>35212.639999999999</v>
      </c>
      <c r="G10" s="977">
        <v>951.62</v>
      </c>
      <c r="H10" s="977">
        <v>17606.32</v>
      </c>
      <c r="I10" s="977">
        <v>0</v>
      </c>
      <c r="J10" s="977">
        <f t="shared" si="0"/>
        <v>17606.32</v>
      </c>
      <c r="K10" s="977">
        <f t="shared" si="1"/>
        <v>3521.2640000000001</v>
      </c>
      <c r="L10" s="977">
        <f t="shared" si="2"/>
        <v>264.09479999999996</v>
      </c>
      <c r="M10" s="977">
        <v>5758.15</v>
      </c>
      <c r="N10" s="977">
        <v>1408.5</v>
      </c>
      <c r="O10" s="977">
        <f t="shared" si="3"/>
        <v>4542.4351999999999</v>
      </c>
      <c r="P10" s="328">
        <f t="shared" si="4"/>
        <v>5950.9351999999999</v>
      </c>
    </row>
    <row r="11" spans="1:16" ht="15" customHeight="1" x14ac:dyDescent="0.25">
      <c r="A11" s="975" t="s">
        <v>1212</v>
      </c>
      <c r="B11" s="975" t="s">
        <v>847</v>
      </c>
      <c r="C11" s="976">
        <v>461</v>
      </c>
      <c r="D11" s="980" t="s">
        <v>754</v>
      </c>
      <c r="E11" s="975" t="s">
        <v>767</v>
      </c>
      <c r="F11" s="977">
        <v>21345.82</v>
      </c>
      <c r="G11" s="977">
        <v>951.62</v>
      </c>
      <c r="H11" s="977">
        <v>10672.91</v>
      </c>
      <c r="I11" s="977">
        <v>0</v>
      </c>
      <c r="J11" s="977">
        <f t="shared" si="0"/>
        <v>10672.91</v>
      </c>
      <c r="K11" s="977">
        <f t="shared" si="1"/>
        <v>2134.5819999999999</v>
      </c>
      <c r="L11" s="977">
        <f t="shared" si="2"/>
        <v>160.09365</v>
      </c>
      <c r="M11" s="977">
        <v>3865.32</v>
      </c>
      <c r="N11" s="977">
        <v>853.83</v>
      </c>
      <c r="O11" s="977">
        <f t="shared" si="3"/>
        <v>2753.6063500000005</v>
      </c>
      <c r="P11" s="328">
        <f t="shared" si="4"/>
        <v>3607.4363500000004</v>
      </c>
    </row>
    <row r="12" spans="1:16" ht="15" customHeight="1" x14ac:dyDescent="0.25">
      <c r="A12" s="975" t="s">
        <v>1212</v>
      </c>
      <c r="B12" s="975" t="s">
        <v>847</v>
      </c>
      <c r="C12" s="976">
        <v>434</v>
      </c>
      <c r="D12" s="980" t="s">
        <v>696</v>
      </c>
      <c r="E12" s="975" t="s">
        <v>706</v>
      </c>
      <c r="F12" s="977">
        <v>10883.14</v>
      </c>
      <c r="G12" s="977">
        <v>571.4</v>
      </c>
      <c r="H12" s="977">
        <v>5441.57</v>
      </c>
      <c r="I12" s="977">
        <v>0</v>
      </c>
      <c r="J12" s="977">
        <f t="shared" si="0"/>
        <v>5441.57</v>
      </c>
      <c r="K12" s="977">
        <f t="shared" si="1"/>
        <v>1088.3140000000001</v>
      </c>
      <c r="L12" s="977">
        <f t="shared" si="2"/>
        <v>81.623549999999994</v>
      </c>
      <c r="M12" s="977">
        <v>2056.9499999999998</v>
      </c>
      <c r="N12" s="977">
        <v>435.32</v>
      </c>
      <c r="O12" s="977">
        <f t="shared" si="3"/>
        <v>1403.9264499999997</v>
      </c>
      <c r="P12" s="328">
        <f t="shared" si="4"/>
        <v>1839.2464499999996</v>
      </c>
    </row>
    <row r="13" spans="1:16" ht="15" customHeight="1" x14ac:dyDescent="0.25">
      <c r="A13" s="975" t="s">
        <v>1212</v>
      </c>
      <c r="B13" s="975" t="s">
        <v>847</v>
      </c>
      <c r="C13" s="976">
        <v>39</v>
      </c>
      <c r="D13" s="980" t="s">
        <v>29</v>
      </c>
      <c r="E13" s="975" t="s">
        <v>201</v>
      </c>
      <c r="F13" s="977">
        <v>19248.919999999998</v>
      </c>
      <c r="G13" s="977">
        <v>951.62</v>
      </c>
      <c r="H13" s="977">
        <v>9624.4599999999991</v>
      </c>
      <c r="I13" s="977">
        <v>0</v>
      </c>
      <c r="J13" s="977">
        <f t="shared" si="0"/>
        <v>9624.4599999999991</v>
      </c>
      <c r="K13" s="977">
        <f t="shared" si="1"/>
        <v>1924.8919999999998</v>
      </c>
      <c r="L13" s="977">
        <f t="shared" si="2"/>
        <v>144.36689999999999</v>
      </c>
      <c r="M13" s="977">
        <v>3579.1</v>
      </c>
      <c r="N13" s="977">
        <v>769.95</v>
      </c>
      <c r="O13" s="977">
        <f t="shared" si="3"/>
        <v>2483.1131</v>
      </c>
      <c r="P13" s="328">
        <f t="shared" si="4"/>
        <v>3253.0631000000003</v>
      </c>
    </row>
    <row r="14" spans="1:16" ht="15" customHeight="1" x14ac:dyDescent="0.25">
      <c r="A14" s="975" t="s">
        <v>1212</v>
      </c>
      <c r="B14" s="975" t="s">
        <v>847</v>
      </c>
      <c r="C14" s="976">
        <v>248</v>
      </c>
      <c r="D14" s="980" t="s">
        <v>137</v>
      </c>
      <c r="E14" s="975" t="s">
        <v>258</v>
      </c>
      <c r="F14" s="977">
        <v>44461.18</v>
      </c>
      <c r="G14" s="977">
        <v>951.62</v>
      </c>
      <c r="H14" s="977">
        <v>22230.59</v>
      </c>
      <c r="I14" s="977">
        <v>0</v>
      </c>
      <c r="J14" s="977">
        <f t="shared" si="0"/>
        <v>22230.59</v>
      </c>
      <c r="K14" s="977">
        <f t="shared" si="1"/>
        <v>4446.1180000000004</v>
      </c>
      <c r="L14" s="977">
        <f t="shared" si="2"/>
        <v>333.45884999999998</v>
      </c>
      <c r="M14" s="977">
        <v>7020.57</v>
      </c>
      <c r="N14" s="977">
        <v>1778.44</v>
      </c>
      <c r="O14" s="977">
        <f t="shared" si="3"/>
        <v>5735.4911499999998</v>
      </c>
      <c r="P14" s="328">
        <f t="shared" si="4"/>
        <v>7513.9311500000003</v>
      </c>
    </row>
    <row r="15" spans="1:16" ht="15" customHeight="1" x14ac:dyDescent="0.25">
      <c r="A15" s="975" t="s">
        <v>1212</v>
      </c>
      <c r="B15" s="975" t="s">
        <v>847</v>
      </c>
      <c r="C15" s="976">
        <v>419</v>
      </c>
      <c r="D15" s="980" t="s">
        <v>637</v>
      </c>
      <c r="E15" s="975" t="s">
        <v>652</v>
      </c>
      <c r="F15" s="977">
        <v>37168.9</v>
      </c>
      <c r="G15" s="977">
        <v>951.62</v>
      </c>
      <c r="H15" s="977">
        <v>18584.45</v>
      </c>
      <c r="I15" s="977">
        <v>0</v>
      </c>
      <c r="J15" s="977">
        <f t="shared" si="0"/>
        <v>18584.45</v>
      </c>
      <c r="K15" s="977">
        <f t="shared" si="1"/>
        <v>3716.8900000000003</v>
      </c>
      <c r="L15" s="977">
        <f t="shared" si="2"/>
        <v>278.76675</v>
      </c>
      <c r="M15" s="977">
        <v>6025.17</v>
      </c>
      <c r="N15" s="977">
        <v>1486.75</v>
      </c>
      <c r="O15" s="977">
        <f t="shared" si="3"/>
        <v>4794.7832500000004</v>
      </c>
      <c r="P15" s="328">
        <f t="shared" si="4"/>
        <v>6281.5332500000004</v>
      </c>
    </row>
    <row r="16" spans="1:16" ht="15" customHeight="1" x14ac:dyDescent="0.25">
      <c r="A16" s="975" t="s">
        <v>1212</v>
      </c>
      <c r="B16" s="975" t="s">
        <v>847</v>
      </c>
      <c r="C16" s="976">
        <v>12</v>
      </c>
      <c r="D16" s="980" t="s">
        <v>9</v>
      </c>
      <c r="E16" s="975" t="s">
        <v>180</v>
      </c>
      <c r="F16" s="977">
        <v>22760.98</v>
      </c>
      <c r="G16" s="977">
        <v>951.62</v>
      </c>
      <c r="H16" s="977">
        <v>11380.49</v>
      </c>
      <c r="I16" s="977">
        <v>0</v>
      </c>
      <c r="J16" s="977">
        <f t="shared" si="0"/>
        <v>11380.49</v>
      </c>
      <c r="K16" s="977">
        <f t="shared" si="1"/>
        <v>2276.098</v>
      </c>
      <c r="L16" s="977">
        <f t="shared" si="2"/>
        <v>170.70734999999999</v>
      </c>
      <c r="M16" s="977">
        <v>4058.49</v>
      </c>
      <c r="N16" s="977">
        <v>910.43</v>
      </c>
      <c r="O16" s="977">
        <f t="shared" si="3"/>
        <v>2936.1626499999998</v>
      </c>
      <c r="P16" s="328">
        <f t="shared" si="4"/>
        <v>3846.5926499999996</v>
      </c>
    </row>
    <row r="17" spans="1:16" ht="15" customHeight="1" x14ac:dyDescent="0.25">
      <c r="A17" s="975" t="s">
        <v>1212</v>
      </c>
      <c r="B17" s="975" t="s">
        <v>847</v>
      </c>
      <c r="C17" s="976">
        <v>318</v>
      </c>
      <c r="D17" s="980" t="s">
        <v>300</v>
      </c>
      <c r="E17" s="975" t="s">
        <v>305</v>
      </c>
      <c r="F17" s="977">
        <v>44461.18</v>
      </c>
      <c r="G17" s="977">
        <v>951.62</v>
      </c>
      <c r="H17" s="977">
        <v>22230.59</v>
      </c>
      <c r="I17" s="977">
        <v>0</v>
      </c>
      <c r="J17" s="977">
        <f t="shared" si="0"/>
        <v>22230.59</v>
      </c>
      <c r="K17" s="977">
        <f t="shared" si="1"/>
        <v>4446.1180000000004</v>
      </c>
      <c r="L17" s="977">
        <f t="shared" si="2"/>
        <v>333.45884999999998</v>
      </c>
      <c r="M17" s="977">
        <v>7020.57</v>
      </c>
      <c r="N17" s="977">
        <v>1778.44</v>
      </c>
      <c r="O17" s="977">
        <f t="shared" si="3"/>
        <v>5735.4911499999998</v>
      </c>
      <c r="P17" s="328">
        <f t="shared" si="4"/>
        <v>7513.9311500000003</v>
      </c>
    </row>
    <row r="18" spans="1:16" ht="15" customHeight="1" x14ac:dyDescent="0.25">
      <c r="A18" s="975" t="s">
        <v>1212</v>
      </c>
      <c r="B18" s="975" t="s">
        <v>847</v>
      </c>
      <c r="C18" s="976">
        <v>346</v>
      </c>
      <c r="D18" s="980" t="s">
        <v>368</v>
      </c>
      <c r="E18" s="975" t="s">
        <v>369</v>
      </c>
      <c r="F18" s="977">
        <v>35212.639999999999</v>
      </c>
      <c r="G18" s="977">
        <v>951.62</v>
      </c>
      <c r="H18" s="977">
        <v>17606.32</v>
      </c>
      <c r="I18" s="977">
        <v>0</v>
      </c>
      <c r="J18" s="977">
        <f t="shared" si="0"/>
        <v>17606.32</v>
      </c>
      <c r="K18" s="977">
        <f t="shared" si="1"/>
        <v>3521.2640000000001</v>
      </c>
      <c r="L18" s="977">
        <f t="shared" si="2"/>
        <v>264.09479999999996</v>
      </c>
      <c r="M18" s="977">
        <v>5758.15</v>
      </c>
      <c r="N18" s="977">
        <v>1408.5</v>
      </c>
      <c r="O18" s="977">
        <f t="shared" si="3"/>
        <v>4542.4351999999999</v>
      </c>
      <c r="P18" s="328">
        <f t="shared" si="4"/>
        <v>5950.9351999999999</v>
      </c>
    </row>
    <row r="19" spans="1:16" ht="15" customHeight="1" x14ac:dyDescent="0.25">
      <c r="A19" s="975" t="s">
        <v>1212</v>
      </c>
      <c r="B19" s="975" t="s">
        <v>847</v>
      </c>
      <c r="C19" s="976">
        <v>452</v>
      </c>
      <c r="D19" s="980" t="s">
        <v>719</v>
      </c>
      <c r="E19" s="975" t="s">
        <v>740</v>
      </c>
      <c r="F19" s="977">
        <v>21345.82</v>
      </c>
      <c r="G19" s="977">
        <v>951.62</v>
      </c>
      <c r="H19" s="977">
        <v>10672.91</v>
      </c>
      <c r="I19" s="977">
        <v>0</v>
      </c>
      <c r="J19" s="977">
        <f t="shared" si="0"/>
        <v>10672.91</v>
      </c>
      <c r="K19" s="977">
        <f t="shared" si="1"/>
        <v>2134.5819999999999</v>
      </c>
      <c r="L19" s="977">
        <f t="shared" si="2"/>
        <v>160.09365</v>
      </c>
      <c r="M19" s="977">
        <v>3865.32</v>
      </c>
      <c r="N19" s="977">
        <v>853.83</v>
      </c>
      <c r="O19" s="977">
        <f t="shared" si="3"/>
        <v>2753.6063500000005</v>
      </c>
      <c r="P19" s="328">
        <f t="shared" si="4"/>
        <v>3607.4363500000004</v>
      </c>
    </row>
    <row r="20" spans="1:16" s="192" customFormat="1" ht="15" customHeight="1" x14ac:dyDescent="0.25">
      <c r="A20" s="189"/>
      <c r="B20" s="189"/>
      <c r="C20" s="190">
        <v>47</v>
      </c>
      <c r="D20" s="193" t="s">
        <v>35</v>
      </c>
      <c r="E20" s="189"/>
      <c r="F20" s="191">
        <v>0</v>
      </c>
      <c r="G20" s="191">
        <v>0</v>
      </c>
      <c r="H20" s="191">
        <v>0</v>
      </c>
      <c r="I20" s="191">
        <v>0</v>
      </c>
      <c r="J20" s="191">
        <v>0</v>
      </c>
      <c r="K20" s="191">
        <v>0</v>
      </c>
      <c r="L20" s="191">
        <v>0</v>
      </c>
      <c r="M20" s="191">
        <v>0</v>
      </c>
      <c r="N20" s="191">
        <v>0</v>
      </c>
      <c r="O20" s="191">
        <v>0</v>
      </c>
      <c r="P20" s="191">
        <v>0</v>
      </c>
    </row>
    <row r="21" spans="1:16" ht="15" customHeight="1" x14ac:dyDescent="0.25">
      <c r="A21" s="975" t="s">
        <v>1212</v>
      </c>
      <c r="B21" s="975" t="s">
        <v>847</v>
      </c>
      <c r="C21" s="976">
        <v>447</v>
      </c>
      <c r="D21" s="980" t="s">
        <v>715</v>
      </c>
      <c r="E21" s="975" t="s">
        <v>736</v>
      </c>
      <c r="F21" s="977">
        <v>21345.82</v>
      </c>
      <c r="G21" s="977">
        <v>951.62</v>
      </c>
      <c r="H21" s="977">
        <v>10672.91</v>
      </c>
      <c r="I21" s="977">
        <v>0</v>
      </c>
      <c r="J21" s="977">
        <f t="shared" ref="J21:J52" si="5">H21+I21</f>
        <v>10672.91</v>
      </c>
      <c r="K21" s="977">
        <f t="shared" ref="K21:K52" si="6">J21*0.2</f>
        <v>2134.5819999999999</v>
      </c>
      <c r="L21" s="977">
        <f t="shared" ref="L21:L52" si="7">J21*1.5%</f>
        <v>160.09365</v>
      </c>
      <c r="M21" s="977">
        <v>3865.32</v>
      </c>
      <c r="N21" s="977">
        <v>853.83</v>
      </c>
      <c r="O21" s="977">
        <f t="shared" ref="O21:O52" si="8">M21-G21-L21</f>
        <v>2753.6063500000005</v>
      </c>
      <c r="P21" s="328">
        <f t="shared" ref="P21:P52" si="9">N21+O21</f>
        <v>3607.4363500000004</v>
      </c>
    </row>
    <row r="22" spans="1:16" ht="15" customHeight="1" x14ac:dyDescent="0.25">
      <c r="A22" s="975" t="s">
        <v>1212</v>
      </c>
      <c r="B22" s="975" t="s">
        <v>847</v>
      </c>
      <c r="C22" s="976">
        <v>498</v>
      </c>
      <c r="D22" s="980" t="s">
        <v>483</v>
      </c>
      <c r="E22" s="975" t="s">
        <v>533</v>
      </c>
      <c r="F22" s="977">
        <v>30485.74</v>
      </c>
      <c r="G22" s="977">
        <v>951.62</v>
      </c>
      <c r="H22" s="977">
        <v>15242.87</v>
      </c>
      <c r="I22" s="977">
        <v>0</v>
      </c>
      <c r="J22" s="977">
        <f t="shared" si="5"/>
        <v>15242.87</v>
      </c>
      <c r="K22" s="977">
        <f t="shared" si="6"/>
        <v>3048.5740000000005</v>
      </c>
      <c r="L22" s="977">
        <f t="shared" si="7"/>
        <v>228.64305000000002</v>
      </c>
      <c r="M22" s="977">
        <v>5112.92</v>
      </c>
      <c r="N22" s="977">
        <v>1219.42</v>
      </c>
      <c r="O22" s="977">
        <f t="shared" si="8"/>
        <v>3932.6569500000001</v>
      </c>
      <c r="P22" s="328">
        <f t="shared" si="9"/>
        <v>5152.0769500000006</v>
      </c>
    </row>
    <row r="23" spans="1:16" ht="15" customHeight="1" x14ac:dyDescent="0.25">
      <c r="A23" s="975" t="s">
        <v>1212</v>
      </c>
      <c r="B23" s="975" t="s">
        <v>847</v>
      </c>
      <c r="C23" s="976">
        <v>200</v>
      </c>
      <c r="D23" s="980" t="s">
        <v>74</v>
      </c>
      <c r="E23" s="975" t="s">
        <v>245</v>
      </c>
      <c r="F23" s="977">
        <v>28633.759999999998</v>
      </c>
      <c r="G23" s="977">
        <v>951.62</v>
      </c>
      <c r="H23" s="977">
        <v>14316.88</v>
      </c>
      <c r="I23" s="977">
        <v>0</v>
      </c>
      <c r="J23" s="977">
        <f t="shared" si="5"/>
        <v>14316.88</v>
      </c>
      <c r="K23" s="977">
        <f t="shared" si="6"/>
        <v>2863.3760000000002</v>
      </c>
      <c r="L23" s="977">
        <f t="shared" si="7"/>
        <v>214.75319999999999</v>
      </c>
      <c r="M23" s="977">
        <v>4860.13</v>
      </c>
      <c r="N23" s="977">
        <v>1145.3499999999999</v>
      </c>
      <c r="O23" s="977">
        <f t="shared" si="8"/>
        <v>3693.7568000000001</v>
      </c>
      <c r="P23" s="328">
        <f t="shared" si="9"/>
        <v>4839.1067999999996</v>
      </c>
    </row>
    <row r="24" spans="1:16" ht="15" customHeight="1" x14ac:dyDescent="0.25">
      <c r="A24" s="975" t="s">
        <v>1212</v>
      </c>
      <c r="B24" s="975" t="s">
        <v>847</v>
      </c>
      <c r="C24" s="976">
        <v>84</v>
      </c>
      <c r="D24" s="980" t="s">
        <v>45</v>
      </c>
      <c r="E24" s="975" t="s">
        <v>217</v>
      </c>
      <c r="F24" s="977">
        <v>13100.38</v>
      </c>
      <c r="G24" s="977">
        <v>726.61</v>
      </c>
      <c r="H24" s="977">
        <v>6550.19</v>
      </c>
      <c r="I24" s="977">
        <v>0</v>
      </c>
      <c r="J24" s="977">
        <f t="shared" si="5"/>
        <v>6550.19</v>
      </c>
      <c r="K24" s="977">
        <f t="shared" si="6"/>
        <v>1310.038</v>
      </c>
      <c r="L24" s="977">
        <f t="shared" si="7"/>
        <v>98.252849999999995</v>
      </c>
      <c r="M24" s="977">
        <v>2514.81</v>
      </c>
      <c r="N24" s="977">
        <v>524.01</v>
      </c>
      <c r="O24" s="977">
        <f t="shared" si="8"/>
        <v>1689.9471499999997</v>
      </c>
      <c r="P24" s="328">
        <f t="shared" si="9"/>
        <v>2213.9571499999997</v>
      </c>
    </row>
    <row r="25" spans="1:16" ht="15" customHeight="1" x14ac:dyDescent="0.25">
      <c r="A25" s="975" t="s">
        <v>1212</v>
      </c>
      <c r="B25" s="975" t="s">
        <v>847</v>
      </c>
      <c r="C25" s="976">
        <v>88</v>
      </c>
      <c r="D25" s="980" t="s">
        <v>48</v>
      </c>
      <c r="E25" s="975" t="s">
        <v>220</v>
      </c>
      <c r="F25" s="977">
        <v>25901.98</v>
      </c>
      <c r="G25" s="977">
        <v>951.62</v>
      </c>
      <c r="H25" s="977">
        <v>12950.99</v>
      </c>
      <c r="I25" s="977">
        <v>0</v>
      </c>
      <c r="J25" s="977">
        <f t="shared" si="5"/>
        <v>12950.99</v>
      </c>
      <c r="K25" s="977">
        <f t="shared" si="6"/>
        <v>2590.1980000000003</v>
      </c>
      <c r="L25" s="977">
        <f t="shared" si="7"/>
        <v>194.26485</v>
      </c>
      <c r="M25" s="977">
        <v>4487.24</v>
      </c>
      <c r="N25" s="977">
        <v>1036.07</v>
      </c>
      <c r="O25" s="977">
        <f t="shared" si="8"/>
        <v>3341.3551499999999</v>
      </c>
      <c r="P25" s="328">
        <f t="shared" si="9"/>
        <v>4377.42515</v>
      </c>
    </row>
    <row r="26" spans="1:16" ht="15" customHeight="1" x14ac:dyDescent="0.25">
      <c r="A26" s="975" t="s">
        <v>1212</v>
      </c>
      <c r="B26" s="975" t="s">
        <v>847</v>
      </c>
      <c r="C26" s="976">
        <v>448</v>
      </c>
      <c r="D26" s="980" t="s">
        <v>716</v>
      </c>
      <c r="E26" s="975" t="s">
        <v>737</v>
      </c>
      <c r="F26" s="977">
        <v>33907</v>
      </c>
      <c r="G26" s="977">
        <v>951.62</v>
      </c>
      <c r="H26" s="977">
        <v>16953.5</v>
      </c>
      <c r="I26" s="977">
        <v>0</v>
      </c>
      <c r="J26" s="977">
        <f t="shared" si="5"/>
        <v>16953.5</v>
      </c>
      <c r="K26" s="977">
        <f t="shared" si="6"/>
        <v>3390.7000000000003</v>
      </c>
      <c r="L26" s="977">
        <f t="shared" si="7"/>
        <v>254.30249999999998</v>
      </c>
      <c r="M26" s="977">
        <v>5579.93</v>
      </c>
      <c r="N26" s="977">
        <v>1356.28</v>
      </c>
      <c r="O26" s="977">
        <f t="shared" si="8"/>
        <v>4374.0075000000006</v>
      </c>
      <c r="P26" s="328">
        <f t="shared" si="9"/>
        <v>5730.2875000000004</v>
      </c>
    </row>
    <row r="27" spans="1:16" ht="15" customHeight="1" x14ac:dyDescent="0.25">
      <c r="A27" s="975" t="s">
        <v>1212</v>
      </c>
      <c r="B27" s="975" t="s">
        <v>847</v>
      </c>
      <c r="C27" s="976">
        <v>476</v>
      </c>
      <c r="D27" s="980" t="s">
        <v>790</v>
      </c>
      <c r="E27" s="975" t="s">
        <v>795</v>
      </c>
      <c r="F27" s="977">
        <v>21345.82</v>
      </c>
      <c r="G27" s="977">
        <v>951.62</v>
      </c>
      <c r="H27" s="977">
        <v>10672.91</v>
      </c>
      <c r="I27" s="977">
        <v>0</v>
      </c>
      <c r="J27" s="977">
        <f t="shared" si="5"/>
        <v>10672.91</v>
      </c>
      <c r="K27" s="977">
        <f t="shared" si="6"/>
        <v>2134.5819999999999</v>
      </c>
      <c r="L27" s="977">
        <f t="shared" si="7"/>
        <v>160.09365</v>
      </c>
      <c r="M27" s="977">
        <v>3865.32</v>
      </c>
      <c r="N27" s="977">
        <v>853.83</v>
      </c>
      <c r="O27" s="977">
        <f t="shared" si="8"/>
        <v>2753.6063500000005</v>
      </c>
      <c r="P27" s="328">
        <f t="shared" si="9"/>
        <v>3607.4363500000004</v>
      </c>
    </row>
    <row r="28" spans="1:16" ht="15" customHeight="1" x14ac:dyDescent="0.25">
      <c r="A28" s="975" t="s">
        <v>1212</v>
      </c>
      <c r="B28" s="975" t="s">
        <v>847</v>
      </c>
      <c r="C28" s="976">
        <v>505</v>
      </c>
      <c r="D28" s="980" t="s">
        <v>1109</v>
      </c>
      <c r="E28" s="975" t="s">
        <v>1118</v>
      </c>
      <c r="F28" s="977">
        <v>30593.74</v>
      </c>
      <c r="G28" s="977">
        <v>951.62</v>
      </c>
      <c r="H28" s="977">
        <v>15296.87</v>
      </c>
      <c r="I28" s="977">
        <v>0</v>
      </c>
      <c r="J28" s="977">
        <f t="shared" si="5"/>
        <v>15296.87</v>
      </c>
      <c r="K28" s="977">
        <f t="shared" si="6"/>
        <v>3059.3740000000003</v>
      </c>
      <c r="L28" s="977">
        <f t="shared" si="7"/>
        <v>229.45304999999999</v>
      </c>
      <c r="M28" s="977">
        <v>5127.67</v>
      </c>
      <c r="N28" s="977">
        <v>1223.74</v>
      </c>
      <c r="O28" s="977">
        <f t="shared" si="8"/>
        <v>3946.5969500000001</v>
      </c>
      <c r="P28" s="328">
        <f t="shared" si="9"/>
        <v>5170.3369499999999</v>
      </c>
    </row>
    <row r="29" spans="1:16" ht="15" customHeight="1" x14ac:dyDescent="0.25">
      <c r="A29" s="975" t="s">
        <v>1212</v>
      </c>
      <c r="B29" s="975" t="s">
        <v>847</v>
      </c>
      <c r="C29" s="976">
        <v>23</v>
      </c>
      <c r="D29" s="980" t="s">
        <v>17</v>
      </c>
      <c r="E29" s="975" t="s">
        <v>188</v>
      </c>
      <c r="F29" s="977">
        <v>27168.080000000002</v>
      </c>
      <c r="G29" s="977">
        <v>951.62</v>
      </c>
      <c r="H29" s="977">
        <v>13584.04</v>
      </c>
      <c r="I29" s="977">
        <v>0</v>
      </c>
      <c r="J29" s="977">
        <f t="shared" si="5"/>
        <v>13584.04</v>
      </c>
      <c r="K29" s="977">
        <f t="shared" si="6"/>
        <v>2716.8080000000004</v>
      </c>
      <c r="L29" s="977">
        <f t="shared" si="7"/>
        <v>203.76060000000001</v>
      </c>
      <c r="M29" s="977">
        <v>4660.0600000000004</v>
      </c>
      <c r="N29" s="977">
        <v>1086.72</v>
      </c>
      <c r="O29" s="977">
        <f t="shared" si="8"/>
        <v>3504.6794000000004</v>
      </c>
      <c r="P29" s="328">
        <f t="shared" si="9"/>
        <v>4591.3994000000002</v>
      </c>
    </row>
    <row r="30" spans="1:16" ht="15" customHeight="1" x14ac:dyDescent="0.25">
      <c r="A30" s="975" t="s">
        <v>1212</v>
      </c>
      <c r="B30" s="975" t="s">
        <v>847</v>
      </c>
      <c r="C30" s="976">
        <v>40</v>
      </c>
      <c r="D30" s="980" t="s">
        <v>30</v>
      </c>
      <c r="E30" s="975" t="s">
        <v>202</v>
      </c>
      <c r="F30" s="977">
        <v>22887.8</v>
      </c>
      <c r="G30" s="977">
        <v>951.62</v>
      </c>
      <c r="H30" s="977">
        <v>11443.9</v>
      </c>
      <c r="I30" s="977">
        <v>0</v>
      </c>
      <c r="J30" s="977">
        <f t="shared" si="5"/>
        <v>11443.9</v>
      </c>
      <c r="K30" s="977">
        <f t="shared" si="6"/>
        <v>2288.7800000000002</v>
      </c>
      <c r="L30" s="977">
        <f t="shared" si="7"/>
        <v>171.65849999999998</v>
      </c>
      <c r="M30" s="977">
        <v>4075.8</v>
      </c>
      <c r="N30" s="977">
        <v>915.51</v>
      </c>
      <c r="O30" s="977">
        <f t="shared" si="8"/>
        <v>2952.5215000000003</v>
      </c>
      <c r="P30" s="328">
        <f t="shared" si="9"/>
        <v>3868.0315000000001</v>
      </c>
    </row>
    <row r="31" spans="1:16" ht="15" customHeight="1" x14ac:dyDescent="0.25">
      <c r="A31" s="975" t="s">
        <v>1212</v>
      </c>
      <c r="B31" s="975" t="s">
        <v>847</v>
      </c>
      <c r="C31" s="976">
        <v>481</v>
      </c>
      <c r="D31" s="980" t="s">
        <v>803</v>
      </c>
      <c r="E31" s="975" t="s">
        <v>817</v>
      </c>
      <c r="F31" s="977">
        <v>21345.82</v>
      </c>
      <c r="G31" s="977">
        <v>951.62</v>
      </c>
      <c r="H31" s="977">
        <v>10672.91</v>
      </c>
      <c r="I31" s="977">
        <v>0</v>
      </c>
      <c r="J31" s="977">
        <f t="shared" si="5"/>
        <v>10672.91</v>
      </c>
      <c r="K31" s="977">
        <f t="shared" si="6"/>
        <v>2134.5819999999999</v>
      </c>
      <c r="L31" s="977">
        <f t="shared" si="7"/>
        <v>160.09365</v>
      </c>
      <c r="M31" s="977">
        <v>3865.32</v>
      </c>
      <c r="N31" s="977">
        <v>853.83</v>
      </c>
      <c r="O31" s="977">
        <f t="shared" si="8"/>
        <v>2753.6063500000005</v>
      </c>
      <c r="P31" s="328">
        <f t="shared" si="9"/>
        <v>3607.4363500000004</v>
      </c>
    </row>
    <row r="32" spans="1:16" ht="15" customHeight="1" x14ac:dyDescent="0.25">
      <c r="A32" s="975" t="s">
        <v>1212</v>
      </c>
      <c r="B32" s="975" t="s">
        <v>847</v>
      </c>
      <c r="C32" s="976">
        <v>313</v>
      </c>
      <c r="D32" s="980" t="s">
        <v>298</v>
      </c>
      <c r="E32" s="975" t="s">
        <v>296</v>
      </c>
      <c r="F32" s="977">
        <v>44461.18</v>
      </c>
      <c r="G32" s="977">
        <v>951.62</v>
      </c>
      <c r="H32" s="977">
        <v>22230.59</v>
      </c>
      <c r="I32" s="977">
        <v>0</v>
      </c>
      <c r="J32" s="977">
        <f t="shared" si="5"/>
        <v>22230.59</v>
      </c>
      <c r="K32" s="977">
        <f t="shared" si="6"/>
        <v>4446.1180000000004</v>
      </c>
      <c r="L32" s="977">
        <f t="shared" si="7"/>
        <v>333.45884999999998</v>
      </c>
      <c r="M32" s="977">
        <v>7020.57</v>
      </c>
      <c r="N32" s="977">
        <v>1778.44</v>
      </c>
      <c r="O32" s="977">
        <f t="shared" si="8"/>
        <v>5735.4911499999998</v>
      </c>
      <c r="P32" s="328">
        <f t="shared" si="9"/>
        <v>7513.9311500000003</v>
      </c>
    </row>
    <row r="33" spans="1:16" ht="15" customHeight="1" x14ac:dyDescent="0.25">
      <c r="A33" s="975" t="s">
        <v>1212</v>
      </c>
      <c r="B33" s="975" t="s">
        <v>847</v>
      </c>
      <c r="C33" s="976">
        <v>149</v>
      </c>
      <c r="D33" s="980" t="s">
        <v>104</v>
      </c>
      <c r="E33" s="975" t="s">
        <v>230</v>
      </c>
      <c r="F33" s="977">
        <v>28076.62</v>
      </c>
      <c r="G33" s="977">
        <v>951.62</v>
      </c>
      <c r="H33" s="977">
        <v>14038.31</v>
      </c>
      <c r="I33" s="977">
        <v>0</v>
      </c>
      <c r="J33" s="977">
        <f t="shared" si="5"/>
        <v>14038.31</v>
      </c>
      <c r="K33" s="977">
        <f t="shared" si="6"/>
        <v>2807.6620000000003</v>
      </c>
      <c r="L33" s="977">
        <f t="shared" si="7"/>
        <v>210.57464999999999</v>
      </c>
      <c r="M33" s="977">
        <v>4784.08</v>
      </c>
      <c r="N33" s="977">
        <v>1123.06</v>
      </c>
      <c r="O33" s="977">
        <f t="shared" si="8"/>
        <v>3621.88535</v>
      </c>
      <c r="P33" s="328">
        <f t="shared" si="9"/>
        <v>4744.94535</v>
      </c>
    </row>
    <row r="34" spans="1:16" ht="15" customHeight="1" x14ac:dyDescent="0.25">
      <c r="A34" s="975" t="s">
        <v>1212</v>
      </c>
      <c r="B34" s="975" t="s">
        <v>847</v>
      </c>
      <c r="C34" s="976">
        <v>168</v>
      </c>
      <c r="D34" s="980" t="s">
        <v>66</v>
      </c>
      <c r="E34" s="975" t="s">
        <v>237</v>
      </c>
      <c r="F34" s="977">
        <v>18459.04</v>
      </c>
      <c r="G34" s="977">
        <v>951.62</v>
      </c>
      <c r="H34" s="977">
        <v>9229.52</v>
      </c>
      <c r="I34" s="977">
        <v>0</v>
      </c>
      <c r="J34" s="977">
        <f t="shared" si="5"/>
        <v>9229.52</v>
      </c>
      <c r="K34" s="977">
        <f t="shared" si="6"/>
        <v>1845.9040000000002</v>
      </c>
      <c r="L34" s="977">
        <f t="shared" si="7"/>
        <v>138.44280000000001</v>
      </c>
      <c r="M34" s="977">
        <v>3471.28</v>
      </c>
      <c r="N34" s="977">
        <v>738.36</v>
      </c>
      <c r="O34" s="977">
        <f t="shared" si="8"/>
        <v>2381.2172000000005</v>
      </c>
      <c r="P34" s="328">
        <f t="shared" si="9"/>
        <v>3119.5772000000006</v>
      </c>
    </row>
    <row r="35" spans="1:16" ht="15" customHeight="1" x14ac:dyDescent="0.25">
      <c r="A35" s="975" t="s">
        <v>1212</v>
      </c>
      <c r="B35" s="975" t="s">
        <v>847</v>
      </c>
      <c r="C35" s="976">
        <v>469</v>
      </c>
      <c r="D35" s="980" t="s">
        <v>781</v>
      </c>
      <c r="E35" s="975" t="s">
        <v>780</v>
      </c>
      <c r="F35" s="977">
        <v>10714.02</v>
      </c>
      <c r="G35" s="977">
        <v>559.55999999999995</v>
      </c>
      <c r="H35" s="977">
        <v>5357.01</v>
      </c>
      <c r="I35" s="977">
        <v>0</v>
      </c>
      <c r="J35" s="977">
        <f t="shared" si="5"/>
        <v>5357.01</v>
      </c>
      <c r="K35" s="977">
        <f t="shared" si="6"/>
        <v>1071.402</v>
      </c>
      <c r="L35" s="977">
        <f t="shared" si="7"/>
        <v>80.355149999999995</v>
      </c>
      <c r="M35" s="977">
        <v>2022.02</v>
      </c>
      <c r="N35" s="977">
        <v>428.56</v>
      </c>
      <c r="O35" s="977">
        <f t="shared" si="8"/>
        <v>1382.1048499999999</v>
      </c>
      <c r="P35" s="328">
        <f t="shared" si="9"/>
        <v>1810.6648499999999</v>
      </c>
    </row>
    <row r="36" spans="1:16" ht="15" customHeight="1" x14ac:dyDescent="0.25">
      <c r="A36" s="975" t="s">
        <v>1212</v>
      </c>
      <c r="B36" s="975" t="s">
        <v>847</v>
      </c>
      <c r="C36" s="976">
        <v>468</v>
      </c>
      <c r="D36" s="980" t="s">
        <v>777</v>
      </c>
      <c r="E36" s="975" t="s">
        <v>782</v>
      </c>
      <c r="F36" s="977">
        <v>22190.62</v>
      </c>
      <c r="G36" s="977">
        <v>951.62</v>
      </c>
      <c r="H36" s="977">
        <v>11095.31</v>
      </c>
      <c r="I36" s="977">
        <v>0</v>
      </c>
      <c r="J36" s="977">
        <f t="shared" si="5"/>
        <v>11095.31</v>
      </c>
      <c r="K36" s="977">
        <f t="shared" si="6"/>
        <v>2219.0619999999999</v>
      </c>
      <c r="L36" s="977">
        <f t="shared" si="7"/>
        <v>166.42964999999998</v>
      </c>
      <c r="M36" s="977">
        <v>3980.64</v>
      </c>
      <c r="N36" s="977">
        <v>887.62</v>
      </c>
      <c r="O36" s="977">
        <f t="shared" si="8"/>
        <v>2862.5903499999999</v>
      </c>
      <c r="P36" s="328">
        <f t="shared" si="9"/>
        <v>3750.2103499999998</v>
      </c>
    </row>
    <row r="37" spans="1:16" ht="15" customHeight="1" x14ac:dyDescent="0.25">
      <c r="A37" s="975" t="s">
        <v>1212</v>
      </c>
      <c r="B37" s="975" t="s">
        <v>847</v>
      </c>
      <c r="C37" s="976">
        <v>16</v>
      </c>
      <c r="D37" s="980" t="s">
        <v>11</v>
      </c>
      <c r="E37" s="975" t="s">
        <v>183</v>
      </c>
      <c r="F37" s="977">
        <v>19515.02</v>
      </c>
      <c r="G37" s="977">
        <v>951.62</v>
      </c>
      <c r="H37" s="977">
        <v>9757.51</v>
      </c>
      <c r="I37" s="977">
        <v>0</v>
      </c>
      <c r="J37" s="977">
        <f t="shared" si="5"/>
        <v>9757.51</v>
      </c>
      <c r="K37" s="977">
        <f t="shared" si="6"/>
        <v>1951.5020000000002</v>
      </c>
      <c r="L37" s="977">
        <f t="shared" si="7"/>
        <v>146.36265</v>
      </c>
      <c r="M37" s="977">
        <v>3615.42</v>
      </c>
      <c r="N37" s="977">
        <v>780.6</v>
      </c>
      <c r="O37" s="977">
        <f t="shared" si="8"/>
        <v>2517.4373500000002</v>
      </c>
      <c r="P37" s="328">
        <f t="shared" si="9"/>
        <v>3298.0373500000001</v>
      </c>
    </row>
    <row r="38" spans="1:16" ht="15" customHeight="1" x14ac:dyDescent="0.25">
      <c r="A38" s="975" t="s">
        <v>1212</v>
      </c>
      <c r="B38" s="975" t="s">
        <v>847</v>
      </c>
      <c r="C38" s="976">
        <v>473</v>
      </c>
      <c r="D38" s="980" t="s">
        <v>787</v>
      </c>
      <c r="E38" s="975" t="s">
        <v>792</v>
      </c>
      <c r="F38" s="977">
        <v>23020.66</v>
      </c>
      <c r="G38" s="977">
        <v>951.62</v>
      </c>
      <c r="H38" s="977">
        <v>11510.33</v>
      </c>
      <c r="I38" s="977">
        <v>0</v>
      </c>
      <c r="J38" s="977">
        <f t="shared" si="5"/>
        <v>11510.33</v>
      </c>
      <c r="K38" s="977">
        <f t="shared" si="6"/>
        <v>2302.0660000000003</v>
      </c>
      <c r="L38" s="977">
        <f t="shared" si="7"/>
        <v>172.65494999999999</v>
      </c>
      <c r="M38" s="977">
        <v>4093.94</v>
      </c>
      <c r="N38" s="977">
        <v>920.82</v>
      </c>
      <c r="O38" s="977">
        <f t="shared" si="8"/>
        <v>2969.6650500000001</v>
      </c>
      <c r="P38" s="328">
        <f t="shared" si="9"/>
        <v>3890.4850500000002</v>
      </c>
    </row>
    <row r="39" spans="1:16" ht="15" customHeight="1" x14ac:dyDescent="0.25">
      <c r="A39" s="975" t="s">
        <v>1212</v>
      </c>
      <c r="B39" s="975" t="s">
        <v>847</v>
      </c>
      <c r="C39" s="976">
        <v>351</v>
      </c>
      <c r="D39" s="980" t="s">
        <v>375</v>
      </c>
      <c r="E39" s="975" t="s">
        <v>376</v>
      </c>
      <c r="F39" s="977">
        <v>44461.18</v>
      </c>
      <c r="G39" s="977">
        <v>951.62</v>
      </c>
      <c r="H39" s="977">
        <v>22230.59</v>
      </c>
      <c r="I39" s="977">
        <v>0</v>
      </c>
      <c r="J39" s="977">
        <f t="shared" si="5"/>
        <v>22230.59</v>
      </c>
      <c r="K39" s="977">
        <f t="shared" si="6"/>
        <v>4446.1180000000004</v>
      </c>
      <c r="L39" s="977">
        <f t="shared" si="7"/>
        <v>333.45884999999998</v>
      </c>
      <c r="M39" s="977">
        <v>7020.57</v>
      </c>
      <c r="N39" s="977">
        <v>1778.44</v>
      </c>
      <c r="O39" s="977">
        <f t="shared" si="8"/>
        <v>5735.4911499999998</v>
      </c>
      <c r="P39" s="328">
        <f t="shared" si="9"/>
        <v>7513.9311500000003</v>
      </c>
    </row>
    <row r="40" spans="1:16" ht="15" customHeight="1" x14ac:dyDescent="0.25">
      <c r="A40" s="975" t="s">
        <v>1212</v>
      </c>
      <c r="B40" s="975" t="s">
        <v>847</v>
      </c>
      <c r="C40" s="976">
        <v>465</v>
      </c>
      <c r="D40" s="980" t="s">
        <v>750</v>
      </c>
      <c r="E40" s="975" t="s">
        <v>763</v>
      </c>
      <c r="F40" s="977">
        <v>21345.82</v>
      </c>
      <c r="G40" s="977">
        <v>951.62</v>
      </c>
      <c r="H40" s="977">
        <v>10672.91</v>
      </c>
      <c r="I40" s="977">
        <v>0</v>
      </c>
      <c r="J40" s="977">
        <f t="shared" si="5"/>
        <v>10672.91</v>
      </c>
      <c r="K40" s="977">
        <f t="shared" si="6"/>
        <v>2134.5819999999999</v>
      </c>
      <c r="L40" s="977">
        <f t="shared" si="7"/>
        <v>160.09365</v>
      </c>
      <c r="M40" s="977">
        <v>3865.32</v>
      </c>
      <c r="N40" s="977">
        <v>853.83</v>
      </c>
      <c r="O40" s="977">
        <f t="shared" si="8"/>
        <v>2753.6063500000005</v>
      </c>
      <c r="P40" s="328">
        <f t="shared" si="9"/>
        <v>3607.4363500000004</v>
      </c>
    </row>
    <row r="41" spans="1:16" ht="15" customHeight="1" x14ac:dyDescent="0.25">
      <c r="A41" s="975" t="s">
        <v>1212</v>
      </c>
      <c r="B41" s="975" t="s">
        <v>847</v>
      </c>
      <c r="C41" s="976">
        <v>499</v>
      </c>
      <c r="D41" s="980" t="s">
        <v>482</v>
      </c>
      <c r="E41" s="975" t="s">
        <v>532</v>
      </c>
      <c r="F41" s="977">
        <v>27557.74</v>
      </c>
      <c r="G41" s="977">
        <v>951.62</v>
      </c>
      <c r="H41" s="977">
        <v>13778.87</v>
      </c>
      <c r="I41" s="977">
        <v>0</v>
      </c>
      <c r="J41" s="977">
        <f t="shared" si="5"/>
        <v>13778.87</v>
      </c>
      <c r="K41" s="977">
        <f t="shared" si="6"/>
        <v>2755.7740000000003</v>
      </c>
      <c r="L41" s="977">
        <f t="shared" si="7"/>
        <v>206.68305000000001</v>
      </c>
      <c r="M41" s="977">
        <v>4713.25</v>
      </c>
      <c r="N41" s="977">
        <v>1102.3</v>
      </c>
      <c r="O41" s="977">
        <f t="shared" si="8"/>
        <v>3554.94695</v>
      </c>
      <c r="P41" s="328">
        <f t="shared" si="9"/>
        <v>4657.2469499999997</v>
      </c>
    </row>
    <row r="42" spans="1:16" ht="15" customHeight="1" x14ac:dyDescent="0.25">
      <c r="A42" s="975" t="s">
        <v>1212</v>
      </c>
      <c r="B42" s="975" t="s">
        <v>847</v>
      </c>
      <c r="C42" s="976">
        <v>89</v>
      </c>
      <c r="D42" s="980" t="s">
        <v>49</v>
      </c>
      <c r="E42" s="975" t="s">
        <v>221</v>
      </c>
      <c r="F42" s="977">
        <v>25773.9</v>
      </c>
      <c r="G42" s="977">
        <v>951.62</v>
      </c>
      <c r="H42" s="977">
        <v>12886.95</v>
      </c>
      <c r="I42" s="977">
        <v>0</v>
      </c>
      <c r="J42" s="977">
        <f t="shared" si="5"/>
        <v>12886.95</v>
      </c>
      <c r="K42" s="977">
        <f t="shared" si="6"/>
        <v>2577.3900000000003</v>
      </c>
      <c r="L42" s="977">
        <f t="shared" si="7"/>
        <v>193.30425</v>
      </c>
      <c r="M42" s="977">
        <v>4469.76</v>
      </c>
      <c r="N42" s="977">
        <v>1030.95</v>
      </c>
      <c r="O42" s="977">
        <f t="shared" si="8"/>
        <v>3324.8357500000002</v>
      </c>
      <c r="P42" s="328">
        <f t="shared" si="9"/>
        <v>4355.78575</v>
      </c>
    </row>
    <row r="43" spans="1:16" ht="15" customHeight="1" x14ac:dyDescent="0.25">
      <c r="A43" s="975" t="s">
        <v>1212</v>
      </c>
      <c r="B43" s="975" t="s">
        <v>847</v>
      </c>
      <c r="C43" s="976">
        <v>504</v>
      </c>
      <c r="D43" s="980" t="s">
        <v>1104</v>
      </c>
      <c r="E43" s="975" t="s">
        <v>1117</v>
      </c>
      <c r="F43" s="977">
        <v>35212.639999999999</v>
      </c>
      <c r="G43" s="977">
        <v>951.62</v>
      </c>
      <c r="H43" s="977">
        <v>17606.32</v>
      </c>
      <c r="I43" s="977">
        <v>0</v>
      </c>
      <c r="J43" s="977">
        <f t="shared" si="5"/>
        <v>17606.32</v>
      </c>
      <c r="K43" s="977">
        <f t="shared" si="6"/>
        <v>3521.2640000000001</v>
      </c>
      <c r="L43" s="977">
        <f t="shared" si="7"/>
        <v>264.09479999999996</v>
      </c>
      <c r="M43" s="977">
        <v>5758.15</v>
      </c>
      <c r="N43" s="977">
        <v>1408.5</v>
      </c>
      <c r="O43" s="977">
        <f t="shared" si="8"/>
        <v>4542.4351999999999</v>
      </c>
      <c r="P43" s="328">
        <f t="shared" si="9"/>
        <v>5950.9351999999999</v>
      </c>
    </row>
    <row r="44" spans="1:16" ht="15" customHeight="1" x14ac:dyDescent="0.25">
      <c r="A44" s="975" t="s">
        <v>1212</v>
      </c>
      <c r="B44" s="975" t="s">
        <v>847</v>
      </c>
      <c r="C44" s="976">
        <v>279</v>
      </c>
      <c r="D44" s="980" t="s">
        <v>165</v>
      </c>
      <c r="E44" s="975" t="s">
        <v>268</v>
      </c>
      <c r="F44" s="977">
        <v>10178.48</v>
      </c>
      <c r="G44" s="977">
        <v>522.07000000000005</v>
      </c>
      <c r="H44" s="977">
        <v>5089.24</v>
      </c>
      <c r="I44" s="977">
        <v>0</v>
      </c>
      <c r="J44" s="977">
        <f t="shared" si="5"/>
        <v>5089.24</v>
      </c>
      <c r="K44" s="977">
        <f t="shared" si="6"/>
        <v>1017.848</v>
      </c>
      <c r="L44" s="977">
        <f t="shared" si="7"/>
        <v>76.3386</v>
      </c>
      <c r="M44" s="977">
        <v>1911.43</v>
      </c>
      <c r="N44" s="977">
        <v>407.13</v>
      </c>
      <c r="O44" s="977">
        <f t="shared" si="8"/>
        <v>1313.0214000000001</v>
      </c>
      <c r="P44" s="328">
        <f t="shared" si="9"/>
        <v>1720.1514000000002</v>
      </c>
    </row>
    <row r="45" spans="1:16" ht="15" customHeight="1" x14ac:dyDescent="0.25">
      <c r="A45" s="975" t="s">
        <v>1212</v>
      </c>
      <c r="B45" s="975" t="s">
        <v>847</v>
      </c>
      <c r="C45" s="976">
        <v>451</v>
      </c>
      <c r="D45" s="980" t="s">
        <v>718</v>
      </c>
      <c r="E45" s="975" t="s">
        <v>739</v>
      </c>
      <c r="F45" s="977">
        <v>30453.82</v>
      </c>
      <c r="G45" s="977">
        <v>951.62</v>
      </c>
      <c r="H45" s="977">
        <v>15226.91</v>
      </c>
      <c r="I45" s="977">
        <v>0</v>
      </c>
      <c r="J45" s="977">
        <f t="shared" si="5"/>
        <v>15226.91</v>
      </c>
      <c r="K45" s="977">
        <f t="shared" si="6"/>
        <v>3045.3820000000001</v>
      </c>
      <c r="L45" s="977">
        <f t="shared" si="7"/>
        <v>228.40365</v>
      </c>
      <c r="M45" s="977">
        <v>5108.57</v>
      </c>
      <c r="N45" s="977">
        <v>1218.1500000000001</v>
      </c>
      <c r="O45" s="977">
        <f t="shared" si="8"/>
        <v>3928.5463499999996</v>
      </c>
      <c r="P45" s="328">
        <f t="shared" si="9"/>
        <v>5146.6963500000002</v>
      </c>
    </row>
    <row r="46" spans="1:16" ht="15" customHeight="1" x14ac:dyDescent="0.25">
      <c r="A46" s="975" t="s">
        <v>1212</v>
      </c>
      <c r="B46" s="975" t="s">
        <v>847</v>
      </c>
      <c r="C46" s="976">
        <v>353</v>
      </c>
      <c r="D46" s="980" t="s">
        <v>379</v>
      </c>
      <c r="E46" s="975" t="s">
        <v>380</v>
      </c>
      <c r="F46" s="977">
        <v>27557.74</v>
      </c>
      <c r="G46" s="977">
        <v>951.62</v>
      </c>
      <c r="H46" s="977">
        <v>13778.87</v>
      </c>
      <c r="I46" s="977">
        <v>0</v>
      </c>
      <c r="J46" s="977">
        <f t="shared" si="5"/>
        <v>13778.87</v>
      </c>
      <c r="K46" s="977">
        <f t="shared" si="6"/>
        <v>2755.7740000000003</v>
      </c>
      <c r="L46" s="977">
        <f t="shared" si="7"/>
        <v>206.68305000000001</v>
      </c>
      <c r="M46" s="977">
        <v>4713.25</v>
      </c>
      <c r="N46" s="977">
        <v>1102.3</v>
      </c>
      <c r="O46" s="977">
        <f t="shared" si="8"/>
        <v>3554.94695</v>
      </c>
      <c r="P46" s="328">
        <f t="shared" si="9"/>
        <v>4657.2469499999997</v>
      </c>
    </row>
    <row r="47" spans="1:16" ht="15" customHeight="1" x14ac:dyDescent="0.25">
      <c r="A47" s="975" t="s">
        <v>1212</v>
      </c>
      <c r="B47" s="975" t="s">
        <v>847</v>
      </c>
      <c r="C47" s="976">
        <v>450</v>
      </c>
      <c r="D47" s="980" t="s">
        <v>717</v>
      </c>
      <c r="E47" s="975" t="s">
        <v>738</v>
      </c>
      <c r="F47" s="977">
        <v>21345.82</v>
      </c>
      <c r="G47" s="977">
        <v>951.62</v>
      </c>
      <c r="H47" s="977">
        <v>10672.91</v>
      </c>
      <c r="I47" s="977">
        <v>0</v>
      </c>
      <c r="J47" s="977">
        <f t="shared" si="5"/>
        <v>10672.91</v>
      </c>
      <c r="K47" s="977">
        <f t="shared" si="6"/>
        <v>2134.5819999999999</v>
      </c>
      <c r="L47" s="977">
        <f t="shared" si="7"/>
        <v>160.09365</v>
      </c>
      <c r="M47" s="977">
        <v>3865.32</v>
      </c>
      <c r="N47" s="977">
        <v>853.83</v>
      </c>
      <c r="O47" s="977">
        <f t="shared" si="8"/>
        <v>2753.6063500000005</v>
      </c>
      <c r="P47" s="328">
        <f t="shared" si="9"/>
        <v>3607.4363500000004</v>
      </c>
    </row>
    <row r="48" spans="1:16" ht="15" customHeight="1" x14ac:dyDescent="0.25">
      <c r="A48" s="975" t="s">
        <v>1212</v>
      </c>
      <c r="B48" s="975" t="s">
        <v>847</v>
      </c>
      <c r="C48" s="976">
        <v>489</v>
      </c>
      <c r="D48" s="980" t="s">
        <v>871</v>
      </c>
      <c r="E48" s="975" t="s">
        <v>872</v>
      </c>
      <c r="F48" s="977">
        <v>20574.5</v>
      </c>
      <c r="G48" s="977">
        <v>951.62</v>
      </c>
      <c r="H48" s="977">
        <v>10287.25</v>
      </c>
      <c r="I48" s="977">
        <v>0</v>
      </c>
      <c r="J48" s="977">
        <f t="shared" si="5"/>
        <v>10287.25</v>
      </c>
      <c r="K48" s="977">
        <f t="shared" si="6"/>
        <v>2057.4500000000003</v>
      </c>
      <c r="L48" s="977">
        <f t="shared" si="7"/>
        <v>154.30875</v>
      </c>
      <c r="M48" s="977">
        <v>3760.04</v>
      </c>
      <c r="N48" s="977">
        <v>822.98</v>
      </c>
      <c r="O48" s="977">
        <f t="shared" si="8"/>
        <v>2654.1112499999999</v>
      </c>
      <c r="P48" s="328">
        <f t="shared" si="9"/>
        <v>3477.0912499999999</v>
      </c>
    </row>
    <row r="49" spans="1:16" ht="15" customHeight="1" x14ac:dyDescent="0.25">
      <c r="A49" s="975" t="s">
        <v>1212</v>
      </c>
      <c r="B49" s="975" t="s">
        <v>847</v>
      </c>
      <c r="C49" s="976">
        <v>355</v>
      </c>
      <c r="D49" s="980" t="s">
        <v>381</v>
      </c>
      <c r="E49" s="975" t="s">
        <v>382</v>
      </c>
      <c r="F49" s="977">
        <v>38733.9</v>
      </c>
      <c r="G49" s="977">
        <v>951.62</v>
      </c>
      <c r="H49" s="977">
        <v>19366.95</v>
      </c>
      <c r="I49" s="977">
        <v>0</v>
      </c>
      <c r="J49" s="977">
        <f t="shared" si="5"/>
        <v>19366.95</v>
      </c>
      <c r="K49" s="977">
        <f t="shared" si="6"/>
        <v>3873.3900000000003</v>
      </c>
      <c r="L49" s="977">
        <f t="shared" si="7"/>
        <v>290.50425000000001</v>
      </c>
      <c r="M49" s="977">
        <v>6238.8</v>
      </c>
      <c r="N49" s="977">
        <v>1549.35</v>
      </c>
      <c r="O49" s="977">
        <f t="shared" si="8"/>
        <v>4996.6757500000003</v>
      </c>
      <c r="P49" s="328">
        <f t="shared" si="9"/>
        <v>6546.0257500000007</v>
      </c>
    </row>
    <row r="50" spans="1:16" ht="15" customHeight="1" x14ac:dyDescent="0.25">
      <c r="A50" s="975" t="s">
        <v>1212</v>
      </c>
      <c r="B50" s="975" t="s">
        <v>847</v>
      </c>
      <c r="C50" s="976">
        <v>361</v>
      </c>
      <c r="D50" s="980" t="s">
        <v>446</v>
      </c>
      <c r="E50" s="975" t="s">
        <v>447</v>
      </c>
      <c r="F50" s="977">
        <v>38248.639999999999</v>
      </c>
      <c r="G50" s="977">
        <v>951.62</v>
      </c>
      <c r="H50" s="977">
        <v>19124.32</v>
      </c>
      <c r="I50" s="977">
        <v>0</v>
      </c>
      <c r="J50" s="977">
        <f t="shared" si="5"/>
        <v>19124.32</v>
      </c>
      <c r="K50" s="977">
        <f t="shared" si="6"/>
        <v>3824.864</v>
      </c>
      <c r="L50" s="977">
        <f t="shared" si="7"/>
        <v>286.8648</v>
      </c>
      <c r="M50" s="977">
        <v>6172.56</v>
      </c>
      <c r="N50" s="977">
        <v>1529.94</v>
      </c>
      <c r="O50" s="977">
        <f t="shared" si="8"/>
        <v>4934.0752000000002</v>
      </c>
      <c r="P50" s="328">
        <f t="shared" si="9"/>
        <v>6464.0151999999998</v>
      </c>
    </row>
    <row r="51" spans="1:16" ht="15" customHeight="1" x14ac:dyDescent="0.25">
      <c r="A51" s="975" t="s">
        <v>1212</v>
      </c>
      <c r="B51" s="975" t="s">
        <v>847</v>
      </c>
      <c r="C51" s="976">
        <v>76</v>
      </c>
      <c r="D51" s="980" t="s">
        <v>40</v>
      </c>
      <c r="E51" s="975" t="s">
        <v>212</v>
      </c>
      <c r="F51" s="977">
        <v>44461.18</v>
      </c>
      <c r="G51" s="977">
        <v>951.62</v>
      </c>
      <c r="H51" s="977">
        <v>22230.59</v>
      </c>
      <c r="I51" s="977">
        <v>0</v>
      </c>
      <c r="J51" s="977">
        <f t="shared" si="5"/>
        <v>22230.59</v>
      </c>
      <c r="K51" s="977">
        <f t="shared" si="6"/>
        <v>4446.1180000000004</v>
      </c>
      <c r="L51" s="977">
        <f t="shared" si="7"/>
        <v>333.45884999999998</v>
      </c>
      <c r="M51" s="977">
        <v>7020.57</v>
      </c>
      <c r="N51" s="977">
        <v>1778.44</v>
      </c>
      <c r="O51" s="977">
        <f t="shared" si="8"/>
        <v>5735.4911499999998</v>
      </c>
      <c r="P51" s="328">
        <f t="shared" si="9"/>
        <v>7513.9311500000003</v>
      </c>
    </row>
    <row r="52" spans="1:16" ht="15" customHeight="1" x14ac:dyDescent="0.25">
      <c r="A52" s="975" t="s">
        <v>1212</v>
      </c>
      <c r="B52" s="975" t="s">
        <v>847</v>
      </c>
      <c r="C52" s="976">
        <v>503</v>
      </c>
      <c r="D52" s="980" t="s">
        <v>1115</v>
      </c>
      <c r="E52" s="975" t="s">
        <v>1116</v>
      </c>
      <c r="F52" s="977">
        <v>44461.18</v>
      </c>
      <c r="G52" s="977">
        <v>951.62</v>
      </c>
      <c r="H52" s="977">
        <v>22230.59</v>
      </c>
      <c r="I52" s="977">
        <v>0</v>
      </c>
      <c r="J52" s="977">
        <f t="shared" si="5"/>
        <v>22230.59</v>
      </c>
      <c r="K52" s="977">
        <f t="shared" si="6"/>
        <v>4446.1180000000004</v>
      </c>
      <c r="L52" s="977">
        <f t="shared" si="7"/>
        <v>333.45884999999998</v>
      </c>
      <c r="M52" s="977">
        <v>7020.57</v>
      </c>
      <c r="N52" s="977">
        <v>1778.44</v>
      </c>
      <c r="O52" s="977">
        <f t="shared" si="8"/>
        <v>5735.4911499999998</v>
      </c>
      <c r="P52" s="328">
        <f t="shared" si="9"/>
        <v>7513.9311500000003</v>
      </c>
    </row>
    <row r="53" spans="1:16" ht="15" customHeight="1" x14ac:dyDescent="0.25">
      <c r="A53" s="975" t="s">
        <v>1212</v>
      </c>
      <c r="B53" s="975" t="s">
        <v>847</v>
      </c>
      <c r="C53" s="976">
        <v>79</v>
      </c>
      <c r="D53" s="980" t="s">
        <v>41</v>
      </c>
      <c r="E53" s="975" t="s">
        <v>213</v>
      </c>
      <c r="F53" s="977">
        <v>20106.96</v>
      </c>
      <c r="G53" s="977">
        <v>951.62</v>
      </c>
      <c r="H53" s="977">
        <v>10053.48</v>
      </c>
      <c r="I53" s="977">
        <v>0</v>
      </c>
      <c r="J53" s="977">
        <f t="shared" ref="J53:J78" si="10">H53+I53</f>
        <v>10053.48</v>
      </c>
      <c r="K53" s="977">
        <f t="shared" ref="K53:K78" si="11">J53*0.2</f>
        <v>2010.6959999999999</v>
      </c>
      <c r="L53" s="977">
        <f t="shared" ref="L53:L78" si="12">J53*1.5%</f>
        <v>150.8022</v>
      </c>
      <c r="M53" s="977">
        <v>3696.22</v>
      </c>
      <c r="N53" s="977">
        <v>804.27</v>
      </c>
      <c r="O53" s="977">
        <f t="shared" ref="O53:O78" si="13">M53-G53-L53</f>
        <v>2593.7977999999998</v>
      </c>
      <c r="P53" s="328">
        <f t="shared" ref="P53:P78" si="14">N53+O53</f>
        <v>3398.0677999999998</v>
      </c>
    </row>
    <row r="54" spans="1:16" ht="15" customHeight="1" x14ac:dyDescent="0.25">
      <c r="A54" s="975" t="s">
        <v>1212</v>
      </c>
      <c r="B54" s="975" t="s">
        <v>847</v>
      </c>
      <c r="C54" s="976">
        <v>152</v>
      </c>
      <c r="D54" s="980" t="s">
        <v>59</v>
      </c>
      <c r="E54" s="975" t="s">
        <v>231</v>
      </c>
      <c r="F54" s="977">
        <v>13096.38</v>
      </c>
      <c r="G54" s="977">
        <v>726.33</v>
      </c>
      <c r="H54" s="977">
        <v>6548.19</v>
      </c>
      <c r="I54" s="977">
        <v>0</v>
      </c>
      <c r="J54" s="977">
        <f t="shared" si="10"/>
        <v>6548.19</v>
      </c>
      <c r="K54" s="977">
        <f t="shared" si="11"/>
        <v>1309.6379999999999</v>
      </c>
      <c r="L54" s="977">
        <f t="shared" si="12"/>
        <v>98.222849999999994</v>
      </c>
      <c r="M54" s="977">
        <v>2513.9899999999998</v>
      </c>
      <c r="N54" s="977">
        <v>523.85</v>
      </c>
      <c r="O54" s="977">
        <f t="shared" si="13"/>
        <v>1689.4371499999997</v>
      </c>
      <c r="P54" s="328">
        <f t="shared" si="14"/>
        <v>2213.2871499999997</v>
      </c>
    </row>
    <row r="55" spans="1:16" ht="15" customHeight="1" x14ac:dyDescent="0.25">
      <c r="A55" s="975" t="s">
        <v>1212</v>
      </c>
      <c r="B55" s="975" t="s">
        <v>847</v>
      </c>
      <c r="C55" s="976">
        <v>148</v>
      </c>
      <c r="D55" s="980" t="s">
        <v>57</v>
      </c>
      <c r="E55" s="975" t="s">
        <v>229</v>
      </c>
      <c r="F55" s="977">
        <v>20166.560000000001</v>
      </c>
      <c r="G55" s="977">
        <v>951.62</v>
      </c>
      <c r="H55" s="977">
        <v>10083.280000000001</v>
      </c>
      <c r="I55" s="977">
        <v>0</v>
      </c>
      <c r="J55" s="977">
        <f t="shared" si="10"/>
        <v>10083.280000000001</v>
      </c>
      <c r="K55" s="977">
        <f t="shared" si="11"/>
        <v>2016.6560000000002</v>
      </c>
      <c r="L55" s="977">
        <f t="shared" si="12"/>
        <v>151.2492</v>
      </c>
      <c r="M55" s="977">
        <v>3704.36</v>
      </c>
      <c r="N55" s="977">
        <v>806.66</v>
      </c>
      <c r="O55" s="977">
        <f t="shared" si="13"/>
        <v>2601.4908</v>
      </c>
      <c r="P55" s="328">
        <f t="shared" si="14"/>
        <v>3408.1507999999999</v>
      </c>
    </row>
    <row r="56" spans="1:16" ht="15" customHeight="1" x14ac:dyDescent="0.25">
      <c r="A56" s="975" t="s">
        <v>1212</v>
      </c>
      <c r="B56" s="975" t="s">
        <v>847</v>
      </c>
      <c r="C56" s="976">
        <v>474</v>
      </c>
      <c r="D56" s="980" t="s">
        <v>786</v>
      </c>
      <c r="E56" s="975" t="s">
        <v>793</v>
      </c>
      <c r="F56" s="977">
        <v>21345.82</v>
      </c>
      <c r="G56" s="977">
        <v>951.62</v>
      </c>
      <c r="H56" s="977">
        <v>10672.91</v>
      </c>
      <c r="I56" s="977">
        <v>0</v>
      </c>
      <c r="J56" s="977">
        <f t="shared" si="10"/>
        <v>10672.91</v>
      </c>
      <c r="K56" s="977">
        <f t="shared" si="11"/>
        <v>2134.5819999999999</v>
      </c>
      <c r="L56" s="977">
        <f t="shared" si="12"/>
        <v>160.09365</v>
      </c>
      <c r="M56" s="977">
        <v>3865.32</v>
      </c>
      <c r="N56" s="977">
        <v>853.83</v>
      </c>
      <c r="O56" s="977">
        <f t="shared" si="13"/>
        <v>2753.6063500000005</v>
      </c>
      <c r="P56" s="328">
        <f t="shared" si="14"/>
        <v>3607.4363500000004</v>
      </c>
    </row>
    <row r="57" spans="1:16" ht="15" customHeight="1" x14ac:dyDescent="0.25">
      <c r="A57" s="975" t="s">
        <v>1212</v>
      </c>
      <c r="B57" s="975" t="s">
        <v>847</v>
      </c>
      <c r="C57" s="976">
        <v>80</v>
      </c>
      <c r="D57" s="980" t="s">
        <v>42</v>
      </c>
      <c r="E57" s="975" t="s">
        <v>214</v>
      </c>
      <c r="F57" s="977">
        <v>21528.720000000001</v>
      </c>
      <c r="G57" s="977">
        <v>951.62</v>
      </c>
      <c r="H57" s="977">
        <v>10764.36</v>
      </c>
      <c r="I57" s="977">
        <v>0</v>
      </c>
      <c r="J57" s="977">
        <f t="shared" si="10"/>
        <v>10764.36</v>
      </c>
      <c r="K57" s="977">
        <f t="shared" si="11"/>
        <v>2152.8720000000003</v>
      </c>
      <c r="L57" s="977">
        <f t="shared" si="12"/>
        <v>161.46540000000002</v>
      </c>
      <c r="M57" s="977">
        <v>3890.29</v>
      </c>
      <c r="N57" s="977">
        <v>861.14</v>
      </c>
      <c r="O57" s="977">
        <f t="shared" si="13"/>
        <v>2777.2046</v>
      </c>
      <c r="P57" s="328">
        <f t="shared" si="14"/>
        <v>3638.3445999999999</v>
      </c>
    </row>
    <row r="58" spans="1:16" ht="15" customHeight="1" x14ac:dyDescent="0.25">
      <c r="A58" s="975" t="s">
        <v>1212</v>
      </c>
      <c r="B58" s="975" t="s">
        <v>847</v>
      </c>
      <c r="C58" s="976">
        <v>214</v>
      </c>
      <c r="D58" s="980" t="s">
        <v>106</v>
      </c>
      <c r="E58" s="975" t="s">
        <v>249</v>
      </c>
      <c r="F58" s="977">
        <v>10178.48</v>
      </c>
      <c r="G58" s="977">
        <v>522.07000000000005</v>
      </c>
      <c r="H58" s="977">
        <v>5089.24</v>
      </c>
      <c r="I58" s="977">
        <v>0</v>
      </c>
      <c r="J58" s="977">
        <f t="shared" si="10"/>
        <v>5089.24</v>
      </c>
      <c r="K58" s="977">
        <f t="shared" si="11"/>
        <v>1017.848</v>
      </c>
      <c r="L58" s="977">
        <f t="shared" si="12"/>
        <v>76.3386</v>
      </c>
      <c r="M58" s="977">
        <v>1911.43</v>
      </c>
      <c r="N58" s="977">
        <v>407.13</v>
      </c>
      <c r="O58" s="977">
        <f t="shared" si="13"/>
        <v>1313.0214000000001</v>
      </c>
      <c r="P58" s="328">
        <f t="shared" si="14"/>
        <v>1720.1514000000002</v>
      </c>
    </row>
    <row r="59" spans="1:16" ht="15" customHeight="1" x14ac:dyDescent="0.25">
      <c r="A59" s="975" t="s">
        <v>1212</v>
      </c>
      <c r="B59" s="975" t="s">
        <v>847</v>
      </c>
      <c r="C59" s="976">
        <v>9</v>
      </c>
      <c r="D59" s="980" t="s">
        <v>7</v>
      </c>
      <c r="E59" s="975" t="s">
        <v>177</v>
      </c>
      <c r="F59" s="977">
        <v>24736.880000000001</v>
      </c>
      <c r="G59" s="977">
        <v>951.62</v>
      </c>
      <c r="H59" s="977">
        <v>12368.44</v>
      </c>
      <c r="I59" s="977">
        <v>0</v>
      </c>
      <c r="J59" s="977">
        <f t="shared" si="10"/>
        <v>12368.44</v>
      </c>
      <c r="K59" s="977">
        <f t="shared" si="11"/>
        <v>2473.6880000000001</v>
      </c>
      <c r="L59" s="977">
        <f t="shared" si="12"/>
        <v>185.5266</v>
      </c>
      <c r="M59" s="977">
        <v>4328.2</v>
      </c>
      <c r="N59" s="977">
        <v>989.47</v>
      </c>
      <c r="O59" s="977">
        <f t="shared" si="13"/>
        <v>3191.0533999999998</v>
      </c>
      <c r="P59" s="328">
        <f t="shared" si="14"/>
        <v>4180.5234</v>
      </c>
    </row>
    <row r="60" spans="1:16" ht="15" customHeight="1" x14ac:dyDescent="0.25">
      <c r="A60" s="975" t="s">
        <v>1212</v>
      </c>
      <c r="B60" s="975" t="s">
        <v>847</v>
      </c>
      <c r="C60" s="976">
        <v>479</v>
      </c>
      <c r="D60" s="980" t="s">
        <v>804</v>
      </c>
      <c r="E60" s="975" t="s">
        <v>815</v>
      </c>
      <c r="F60" s="977">
        <v>21345.82</v>
      </c>
      <c r="G60" s="977">
        <v>951.62</v>
      </c>
      <c r="H60" s="977">
        <v>10672.91</v>
      </c>
      <c r="I60" s="977">
        <v>0</v>
      </c>
      <c r="J60" s="977">
        <f t="shared" si="10"/>
        <v>10672.91</v>
      </c>
      <c r="K60" s="977">
        <f t="shared" si="11"/>
        <v>2134.5819999999999</v>
      </c>
      <c r="L60" s="977">
        <f t="shared" si="12"/>
        <v>160.09365</v>
      </c>
      <c r="M60" s="977">
        <v>3865.32</v>
      </c>
      <c r="N60" s="977">
        <v>853.83</v>
      </c>
      <c r="O60" s="977">
        <f t="shared" si="13"/>
        <v>2753.6063500000005</v>
      </c>
      <c r="P60" s="328">
        <f t="shared" si="14"/>
        <v>3607.4363500000004</v>
      </c>
    </row>
    <row r="61" spans="1:16" ht="15" customHeight="1" x14ac:dyDescent="0.25">
      <c r="A61" s="975" t="s">
        <v>1212</v>
      </c>
      <c r="B61" s="975" t="s">
        <v>847</v>
      </c>
      <c r="C61" s="976">
        <v>24</v>
      </c>
      <c r="D61" s="980" t="s">
        <v>832</v>
      </c>
      <c r="E61" s="975" t="s">
        <v>189</v>
      </c>
      <c r="F61" s="977">
        <v>19381.98</v>
      </c>
      <c r="G61" s="977">
        <v>951.62</v>
      </c>
      <c r="H61" s="977">
        <v>9690.99</v>
      </c>
      <c r="I61" s="977">
        <v>0</v>
      </c>
      <c r="J61" s="977">
        <f t="shared" si="10"/>
        <v>9690.99</v>
      </c>
      <c r="K61" s="977">
        <f t="shared" si="11"/>
        <v>1938.1980000000001</v>
      </c>
      <c r="L61" s="977">
        <f t="shared" si="12"/>
        <v>145.36484999999999</v>
      </c>
      <c r="M61" s="977">
        <v>3597.26</v>
      </c>
      <c r="N61" s="977">
        <v>775.27</v>
      </c>
      <c r="O61" s="977">
        <f t="shared" si="13"/>
        <v>2500.2751500000004</v>
      </c>
      <c r="P61" s="328">
        <f t="shared" si="14"/>
        <v>3275.5451500000004</v>
      </c>
    </row>
    <row r="62" spans="1:16" ht="15" customHeight="1" x14ac:dyDescent="0.25">
      <c r="A62" s="975" t="s">
        <v>1212</v>
      </c>
      <c r="B62" s="975" t="s">
        <v>847</v>
      </c>
      <c r="C62" s="976">
        <v>457</v>
      </c>
      <c r="D62" s="980" t="s">
        <v>724</v>
      </c>
      <c r="E62" s="975" t="s">
        <v>745</v>
      </c>
      <c r="F62" s="977">
        <v>21345.82</v>
      </c>
      <c r="G62" s="977">
        <v>951.62</v>
      </c>
      <c r="H62" s="977">
        <v>10672.91</v>
      </c>
      <c r="I62" s="977">
        <v>0</v>
      </c>
      <c r="J62" s="977">
        <f t="shared" si="10"/>
        <v>10672.91</v>
      </c>
      <c r="K62" s="977">
        <f t="shared" si="11"/>
        <v>2134.5819999999999</v>
      </c>
      <c r="L62" s="977">
        <f t="shared" si="12"/>
        <v>160.09365</v>
      </c>
      <c r="M62" s="977">
        <v>3865.32</v>
      </c>
      <c r="N62" s="977">
        <v>853.83</v>
      </c>
      <c r="O62" s="977">
        <f t="shared" si="13"/>
        <v>2753.6063500000005</v>
      </c>
      <c r="P62" s="328">
        <f t="shared" si="14"/>
        <v>3607.4363500000004</v>
      </c>
    </row>
    <row r="63" spans="1:16" ht="15" customHeight="1" x14ac:dyDescent="0.25">
      <c r="A63" s="975" t="s">
        <v>1212</v>
      </c>
      <c r="B63" s="975" t="s">
        <v>847</v>
      </c>
      <c r="C63" s="976">
        <v>145</v>
      </c>
      <c r="D63" s="980" t="s">
        <v>55</v>
      </c>
      <c r="E63" s="975" t="s">
        <v>227</v>
      </c>
      <c r="F63" s="977">
        <v>44320.639999999999</v>
      </c>
      <c r="G63" s="977">
        <v>951.62</v>
      </c>
      <c r="H63" s="977">
        <v>22160.32</v>
      </c>
      <c r="I63" s="977">
        <v>0</v>
      </c>
      <c r="J63" s="977">
        <f t="shared" si="10"/>
        <v>22160.32</v>
      </c>
      <c r="K63" s="977">
        <f t="shared" si="11"/>
        <v>4432.0640000000003</v>
      </c>
      <c r="L63" s="977">
        <f t="shared" si="12"/>
        <v>332.40479999999997</v>
      </c>
      <c r="M63" s="977">
        <v>7001.39</v>
      </c>
      <c r="N63" s="977">
        <v>1772.82</v>
      </c>
      <c r="O63" s="977">
        <f t="shared" si="13"/>
        <v>5717.3652000000002</v>
      </c>
      <c r="P63" s="328">
        <f t="shared" si="14"/>
        <v>7490.1851999999999</v>
      </c>
    </row>
    <row r="64" spans="1:16" ht="15" customHeight="1" x14ac:dyDescent="0.25">
      <c r="A64" s="975" t="s">
        <v>1212</v>
      </c>
      <c r="B64" s="975" t="s">
        <v>847</v>
      </c>
      <c r="C64" s="976">
        <v>455</v>
      </c>
      <c r="D64" s="980" t="s">
        <v>722</v>
      </c>
      <c r="E64" s="975" t="s">
        <v>743</v>
      </c>
      <c r="F64" s="977">
        <v>21345.82</v>
      </c>
      <c r="G64" s="977">
        <v>951.62</v>
      </c>
      <c r="H64" s="977">
        <v>10672.91</v>
      </c>
      <c r="I64" s="977">
        <v>0</v>
      </c>
      <c r="J64" s="977">
        <f t="shared" si="10"/>
        <v>10672.91</v>
      </c>
      <c r="K64" s="977">
        <f t="shared" si="11"/>
        <v>2134.5819999999999</v>
      </c>
      <c r="L64" s="977">
        <f t="shared" si="12"/>
        <v>160.09365</v>
      </c>
      <c r="M64" s="977">
        <v>3865.32</v>
      </c>
      <c r="N64" s="977">
        <v>853.83</v>
      </c>
      <c r="O64" s="977">
        <f t="shared" si="13"/>
        <v>2753.6063500000005</v>
      </c>
      <c r="P64" s="328">
        <f t="shared" si="14"/>
        <v>3607.4363500000004</v>
      </c>
    </row>
    <row r="65" spans="1:16" ht="15" customHeight="1" x14ac:dyDescent="0.25">
      <c r="A65" s="975" t="s">
        <v>1212</v>
      </c>
      <c r="B65" s="975" t="s">
        <v>847</v>
      </c>
      <c r="C65" s="976">
        <v>325</v>
      </c>
      <c r="D65" s="980" t="s">
        <v>318</v>
      </c>
      <c r="E65" s="975" t="s">
        <v>319</v>
      </c>
      <c r="F65" s="977">
        <v>44461.18</v>
      </c>
      <c r="G65" s="977">
        <v>951.62</v>
      </c>
      <c r="H65" s="977">
        <v>22230.59</v>
      </c>
      <c r="I65" s="977">
        <v>0</v>
      </c>
      <c r="J65" s="977">
        <f t="shared" si="10"/>
        <v>22230.59</v>
      </c>
      <c r="K65" s="977">
        <f t="shared" si="11"/>
        <v>4446.1180000000004</v>
      </c>
      <c r="L65" s="977">
        <f t="shared" si="12"/>
        <v>333.45884999999998</v>
      </c>
      <c r="M65" s="977">
        <v>7020.57</v>
      </c>
      <c r="N65" s="977">
        <v>1778.44</v>
      </c>
      <c r="O65" s="977">
        <f t="shared" si="13"/>
        <v>5735.4911499999998</v>
      </c>
      <c r="P65" s="328">
        <f t="shared" si="14"/>
        <v>7513.9311500000003</v>
      </c>
    </row>
    <row r="66" spans="1:16" ht="15" customHeight="1" x14ac:dyDescent="0.25">
      <c r="A66" s="975" t="s">
        <v>1212</v>
      </c>
      <c r="B66" s="975" t="s">
        <v>847</v>
      </c>
      <c r="C66" s="976">
        <v>218</v>
      </c>
      <c r="D66" s="980" t="s">
        <v>107</v>
      </c>
      <c r="E66" s="975" t="s">
        <v>251</v>
      </c>
      <c r="F66" s="977">
        <v>35212.639999999999</v>
      </c>
      <c r="G66" s="977">
        <v>951.62</v>
      </c>
      <c r="H66" s="977">
        <v>17606.32</v>
      </c>
      <c r="I66" s="977">
        <v>0</v>
      </c>
      <c r="J66" s="977">
        <f t="shared" si="10"/>
        <v>17606.32</v>
      </c>
      <c r="K66" s="977">
        <f t="shared" si="11"/>
        <v>3521.2640000000001</v>
      </c>
      <c r="L66" s="977">
        <f t="shared" si="12"/>
        <v>264.09479999999996</v>
      </c>
      <c r="M66" s="977">
        <v>5758.15</v>
      </c>
      <c r="N66" s="977">
        <v>1408.5</v>
      </c>
      <c r="O66" s="977">
        <f t="shared" si="13"/>
        <v>4542.4351999999999</v>
      </c>
      <c r="P66" s="328">
        <f t="shared" si="14"/>
        <v>5950.9351999999999</v>
      </c>
    </row>
    <row r="67" spans="1:16" ht="15" customHeight="1" x14ac:dyDescent="0.25">
      <c r="A67" s="975" t="s">
        <v>1212</v>
      </c>
      <c r="B67" s="975" t="s">
        <v>847</v>
      </c>
      <c r="C67" s="976">
        <v>46</v>
      </c>
      <c r="D67" s="980" t="s">
        <v>34</v>
      </c>
      <c r="E67" s="975" t="s">
        <v>206</v>
      </c>
      <c r="F67" s="977">
        <v>27243.279999999999</v>
      </c>
      <c r="G67" s="977">
        <v>951.62</v>
      </c>
      <c r="H67" s="977">
        <v>13621.64</v>
      </c>
      <c r="I67" s="977">
        <v>0</v>
      </c>
      <c r="J67" s="977">
        <f t="shared" si="10"/>
        <v>13621.64</v>
      </c>
      <c r="K67" s="977">
        <f t="shared" si="11"/>
        <v>2724.328</v>
      </c>
      <c r="L67" s="977">
        <f t="shared" si="12"/>
        <v>204.32459999999998</v>
      </c>
      <c r="M67" s="977">
        <v>4670.33</v>
      </c>
      <c r="N67" s="977">
        <v>1089.73</v>
      </c>
      <c r="O67" s="977">
        <f t="shared" si="13"/>
        <v>3514.3854000000001</v>
      </c>
      <c r="P67" s="328">
        <f t="shared" si="14"/>
        <v>4604.1154000000006</v>
      </c>
    </row>
    <row r="68" spans="1:16" ht="15" customHeight="1" x14ac:dyDescent="0.25">
      <c r="A68" s="975" t="s">
        <v>1212</v>
      </c>
      <c r="B68" s="975" t="s">
        <v>847</v>
      </c>
      <c r="C68" s="976">
        <v>48</v>
      </c>
      <c r="D68" s="980" t="s">
        <v>36</v>
      </c>
      <c r="E68" s="975" t="s">
        <v>208</v>
      </c>
      <c r="F68" s="977">
        <v>17538.5</v>
      </c>
      <c r="G68" s="977">
        <v>951.62</v>
      </c>
      <c r="H68" s="977">
        <v>8769.25</v>
      </c>
      <c r="I68" s="977">
        <v>0</v>
      </c>
      <c r="J68" s="977">
        <f t="shared" si="10"/>
        <v>8769.25</v>
      </c>
      <c r="K68" s="977">
        <f t="shared" si="11"/>
        <v>1753.8500000000001</v>
      </c>
      <c r="L68" s="977">
        <f t="shared" si="12"/>
        <v>131.53874999999999</v>
      </c>
      <c r="M68" s="977">
        <v>3345.63</v>
      </c>
      <c r="N68" s="977">
        <v>701.54</v>
      </c>
      <c r="O68" s="977">
        <f t="shared" si="13"/>
        <v>2262.4712500000001</v>
      </c>
      <c r="P68" s="328">
        <f t="shared" si="14"/>
        <v>2964.01125</v>
      </c>
    </row>
    <row r="69" spans="1:16" ht="15" customHeight="1" x14ac:dyDescent="0.25">
      <c r="A69" s="975" t="s">
        <v>1212</v>
      </c>
      <c r="B69" s="975" t="s">
        <v>847</v>
      </c>
      <c r="C69" s="976">
        <v>26</v>
      </c>
      <c r="D69" s="980" t="s">
        <v>19</v>
      </c>
      <c r="E69" s="975" t="s">
        <v>191</v>
      </c>
      <c r="F69" s="977">
        <v>25738.2</v>
      </c>
      <c r="G69" s="977">
        <v>951.62</v>
      </c>
      <c r="H69" s="977">
        <v>12869.1</v>
      </c>
      <c r="I69" s="977">
        <v>0</v>
      </c>
      <c r="J69" s="977">
        <f t="shared" si="10"/>
        <v>12869.1</v>
      </c>
      <c r="K69" s="977">
        <f t="shared" si="11"/>
        <v>2573.8200000000002</v>
      </c>
      <c r="L69" s="977">
        <f t="shared" si="12"/>
        <v>193.03649999999999</v>
      </c>
      <c r="M69" s="977">
        <v>4464.88</v>
      </c>
      <c r="N69" s="977">
        <v>1029.52</v>
      </c>
      <c r="O69" s="977">
        <f t="shared" si="13"/>
        <v>3320.2235000000001</v>
      </c>
      <c r="P69" s="328">
        <f t="shared" si="14"/>
        <v>4349.7435000000005</v>
      </c>
    </row>
    <row r="70" spans="1:16" ht="15" customHeight="1" x14ac:dyDescent="0.25">
      <c r="A70" s="975" t="s">
        <v>1212</v>
      </c>
      <c r="B70" s="975" t="s">
        <v>847</v>
      </c>
      <c r="C70" s="976">
        <v>324</v>
      </c>
      <c r="D70" s="980" t="s">
        <v>316</v>
      </c>
      <c r="E70" s="975" t="s">
        <v>317</v>
      </c>
      <c r="F70" s="977">
        <v>42867.56</v>
      </c>
      <c r="G70" s="977">
        <v>951.62</v>
      </c>
      <c r="H70" s="977">
        <v>21433.78</v>
      </c>
      <c r="I70" s="977">
        <v>0</v>
      </c>
      <c r="J70" s="977">
        <f t="shared" si="10"/>
        <v>21433.78</v>
      </c>
      <c r="K70" s="977">
        <f t="shared" si="11"/>
        <v>4286.7560000000003</v>
      </c>
      <c r="L70" s="977">
        <f t="shared" si="12"/>
        <v>321.50669999999997</v>
      </c>
      <c r="M70" s="977">
        <v>6803.04</v>
      </c>
      <c r="N70" s="977">
        <v>1714.7</v>
      </c>
      <c r="O70" s="977">
        <f t="shared" si="13"/>
        <v>5529.9133000000002</v>
      </c>
      <c r="P70" s="328">
        <f t="shared" si="14"/>
        <v>7244.6133</v>
      </c>
    </row>
    <row r="71" spans="1:16" ht="15" customHeight="1" x14ac:dyDescent="0.25">
      <c r="A71" s="975" t="s">
        <v>1212</v>
      </c>
      <c r="B71" s="975" t="s">
        <v>847</v>
      </c>
      <c r="C71" s="976">
        <v>191</v>
      </c>
      <c r="D71" s="980" t="s">
        <v>71</v>
      </c>
      <c r="E71" s="975" t="s">
        <v>241</v>
      </c>
      <c r="F71" s="977">
        <v>35212.639999999999</v>
      </c>
      <c r="G71" s="977">
        <v>951.62</v>
      </c>
      <c r="H71" s="977">
        <v>17606.32</v>
      </c>
      <c r="I71" s="977">
        <v>0</v>
      </c>
      <c r="J71" s="977">
        <f t="shared" si="10"/>
        <v>17606.32</v>
      </c>
      <c r="K71" s="977">
        <f t="shared" si="11"/>
        <v>3521.2640000000001</v>
      </c>
      <c r="L71" s="977">
        <f t="shared" si="12"/>
        <v>264.09479999999996</v>
      </c>
      <c r="M71" s="977">
        <v>5758.15</v>
      </c>
      <c r="N71" s="977">
        <v>1408.5</v>
      </c>
      <c r="O71" s="977">
        <f t="shared" si="13"/>
        <v>4542.4351999999999</v>
      </c>
      <c r="P71" s="328">
        <f t="shared" si="14"/>
        <v>5950.9351999999999</v>
      </c>
    </row>
    <row r="72" spans="1:16" ht="15" customHeight="1" x14ac:dyDescent="0.25">
      <c r="A72" s="975" t="s">
        <v>1212</v>
      </c>
      <c r="B72" s="975" t="s">
        <v>847</v>
      </c>
      <c r="C72" s="976">
        <v>21</v>
      </c>
      <c r="D72" s="980" t="s">
        <v>15</v>
      </c>
      <c r="E72" s="975" t="s">
        <v>187</v>
      </c>
      <c r="F72" s="977">
        <v>33114.379999999997</v>
      </c>
      <c r="G72" s="977">
        <v>951.62</v>
      </c>
      <c r="H72" s="977">
        <v>16557.189999999999</v>
      </c>
      <c r="I72" s="977">
        <v>0</v>
      </c>
      <c r="J72" s="977">
        <f t="shared" si="10"/>
        <v>16557.189999999999</v>
      </c>
      <c r="K72" s="977">
        <f t="shared" si="11"/>
        <v>3311.4380000000001</v>
      </c>
      <c r="L72" s="977">
        <f t="shared" si="12"/>
        <v>248.35784999999998</v>
      </c>
      <c r="M72" s="977">
        <v>5471.73</v>
      </c>
      <c r="N72" s="977">
        <v>1324.57</v>
      </c>
      <c r="O72" s="977">
        <f t="shared" si="13"/>
        <v>4271.7521499999993</v>
      </c>
      <c r="P72" s="328">
        <f t="shared" si="14"/>
        <v>5596.3221499999991</v>
      </c>
    </row>
    <row r="73" spans="1:16" ht="15" customHeight="1" x14ac:dyDescent="0.25">
      <c r="A73" s="975" t="s">
        <v>1212</v>
      </c>
      <c r="B73" s="975" t="s">
        <v>847</v>
      </c>
      <c r="C73" s="976">
        <v>330</v>
      </c>
      <c r="D73" s="980" t="s">
        <v>327</v>
      </c>
      <c r="E73" s="975" t="s">
        <v>329</v>
      </c>
      <c r="F73" s="977">
        <v>44461.18</v>
      </c>
      <c r="G73" s="977">
        <v>951.62</v>
      </c>
      <c r="H73" s="977">
        <v>22230.59</v>
      </c>
      <c r="I73" s="977">
        <v>0</v>
      </c>
      <c r="J73" s="977">
        <f t="shared" si="10"/>
        <v>22230.59</v>
      </c>
      <c r="K73" s="977">
        <f t="shared" si="11"/>
        <v>4446.1180000000004</v>
      </c>
      <c r="L73" s="977">
        <f t="shared" si="12"/>
        <v>333.45884999999998</v>
      </c>
      <c r="M73" s="977">
        <v>7020.57</v>
      </c>
      <c r="N73" s="977">
        <v>1778.44</v>
      </c>
      <c r="O73" s="977">
        <f t="shared" si="13"/>
        <v>5735.4911499999998</v>
      </c>
      <c r="P73" s="328">
        <f t="shared" si="14"/>
        <v>7513.9311500000003</v>
      </c>
    </row>
    <row r="74" spans="1:16" ht="15" customHeight="1" x14ac:dyDescent="0.25">
      <c r="A74" s="975" t="s">
        <v>1212</v>
      </c>
      <c r="B74" s="975" t="s">
        <v>847</v>
      </c>
      <c r="C74" s="976">
        <v>254</v>
      </c>
      <c r="D74" s="980" t="s">
        <v>145</v>
      </c>
      <c r="E74" s="975" t="s">
        <v>262</v>
      </c>
      <c r="F74" s="977">
        <v>18064.86</v>
      </c>
      <c r="G74" s="977">
        <v>951.62</v>
      </c>
      <c r="H74" s="977">
        <v>9032.43</v>
      </c>
      <c r="I74" s="977">
        <v>0</v>
      </c>
      <c r="J74" s="977">
        <f t="shared" si="10"/>
        <v>9032.43</v>
      </c>
      <c r="K74" s="977">
        <f t="shared" si="11"/>
        <v>1806.4860000000001</v>
      </c>
      <c r="L74" s="977">
        <f t="shared" si="12"/>
        <v>135.48644999999999</v>
      </c>
      <c r="M74" s="977">
        <v>3417.47</v>
      </c>
      <c r="N74" s="977">
        <v>722.59</v>
      </c>
      <c r="O74" s="977">
        <f t="shared" si="13"/>
        <v>2330.36355</v>
      </c>
      <c r="P74" s="328">
        <f t="shared" si="14"/>
        <v>3052.9535500000002</v>
      </c>
    </row>
    <row r="75" spans="1:16" ht="15" customHeight="1" x14ac:dyDescent="0.25">
      <c r="A75" s="975" t="s">
        <v>1212</v>
      </c>
      <c r="B75" s="975" t="s">
        <v>847</v>
      </c>
      <c r="C75" s="976">
        <v>196</v>
      </c>
      <c r="D75" s="980" t="s">
        <v>105</v>
      </c>
      <c r="E75" s="975" t="s">
        <v>244</v>
      </c>
      <c r="F75" s="977">
        <v>36503.440000000002</v>
      </c>
      <c r="G75" s="977">
        <v>951.62</v>
      </c>
      <c r="H75" s="977">
        <v>18251.72</v>
      </c>
      <c r="I75" s="977">
        <v>0</v>
      </c>
      <c r="J75" s="977">
        <f t="shared" si="10"/>
        <v>18251.72</v>
      </c>
      <c r="K75" s="977">
        <f t="shared" si="11"/>
        <v>3650.3440000000005</v>
      </c>
      <c r="L75" s="977">
        <f t="shared" si="12"/>
        <v>273.7758</v>
      </c>
      <c r="M75" s="977">
        <v>5934.34</v>
      </c>
      <c r="N75" s="977">
        <v>1460.13</v>
      </c>
      <c r="O75" s="977">
        <f t="shared" si="13"/>
        <v>4708.9441999999999</v>
      </c>
      <c r="P75" s="328">
        <f t="shared" si="14"/>
        <v>6169.0742</v>
      </c>
    </row>
    <row r="76" spans="1:16" ht="15" customHeight="1" x14ac:dyDescent="0.25">
      <c r="A76" s="975" t="s">
        <v>1212</v>
      </c>
      <c r="B76" s="975" t="s">
        <v>847</v>
      </c>
      <c r="C76" s="976">
        <v>358</v>
      </c>
      <c r="D76" s="980" t="s">
        <v>387</v>
      </c>
      <c r="E76" s="975" t="s">
        <v>388</v>
      </c>
      <c r="F76" s="977">
        <v>40571.120000000003</v>
      </c>
      <c r="G76" s="977">
        <v>951.62</v>
      </c>
      <c r="H76" s="977">
        <v>16840.84</v>
      </c>
      <c r="I76" s="977">
        <v>0</v>
      </c>
      <c r="J76" s="977">
        <f t="shared" si="10"/>
        <v>16840.84</v>
      </c>
      <c r="K76" s="977">
        <f t="shared" si="11"/>
        <v>3368.1680000000001</v>
      </c>
      <c r="L76" s="977">
        <f t="shared" si="12"/>
        <v>252.61259999999999</v>
      </c>
      <c r="M76" s="977">
        <v>5549.17</v>
      </c>
      <c r="N76" s="977">
        <v>1898.42</v>
      </c>
      <c r="O76" s="977">
        <f t="shared" si="13"/>
        <v>4344.9373999999998</v>
      </c>
      <c r="P76" s="328">
        <f t="shared" si="14"/>
        <v>6243.3573999999999</v>
      </c>
    </row>
    <row r="77" spans="1:16" ht="15" customHeight="1" x14ac:dyDescent="0.25">
      <c r="A77" s="975" t="s">
        <v>1212</v>
      </c>
      <c r="B77" s="975" t="s">
        <v>847</v>
      </c>
      <c r="C77" s="976">
        <v>188</v>
      </c>
      <c r="D77" s="980" t="s">
        <v>70</v>
      </c>
      <c r="E77" s="975" t="s">
        <v>240</v>
      </c>
      <c r="F77" s="977">
        <v>20166.560000000001</v>
      </c>
      <c r="G77" s="977">
        <v>951.62</v>
      </c>
      <c r="H77" s="977">
        <v>10083.280000000001</v>
      </c>
      <c r="I77" s="977">
        <v>0</v>
      </c>
      <c r="J77" s="977">
        <f t="shared" si="10"/>
        <v>10083.280000000001</v>
      </c>
      <c r="K77" s="977">
        <f t="shared" si="11"/>
        <v>2016.6560000000002</v>
      </c>
      <c r="L77" s="977">
        <f t="shared" si="12"/>
        <v>151.2492</v>
      </c>
      <c r="M77" s="977">
        <v>3704.36</v>
      </c>
      <c r="N77" s="977">
        <v>806.66</v>
      </c>
      <c r="O77" s="977">
        <f t="shared" si="13"/>
        <v>2601.4908</v>
      </c>
      <c r="P77" s="328">
        <f t="shared" si="14"/>
        <v>3408.1507999999999</v>
      </c>
    </row>
    <row r="78" spans="1:16" ht="15" customHeight="1" x14ac:dyDescent="0.25">
      <c r="A78" s="975" t="s">
        <v>1212</v>
      </c>
      <c r="B78" s="975" t="s">
        <v>847</v>
      </c>
      <c r="C78" s="976">
        <v>338</v>
      </c>
      <c r="D78" s="980" t="s">
        <v>347</v>
      </c>
      <c r="E78" s="975" t="s">
        <v>348</v>
      </c>
      <c r="F78" s="977">
        <v>44461.18</v>
      </c>
      <c r="G78" s="977">
        <v>951.62</v>
      </c>
      <c r="H78" s="977">
        <v>22230.59</v>
      </c>
      <c r="I78" s="977">
        <v>0</v>
      </c>
      <c r="J78" s="977">
        <f t="shared" si="10"/>
        <v>22230.59</v>
      </c>
      <c r="K78" s="977">
        <f t="shared" si="11"/>
        <v>4446.1180000000004</v>
      </c>
      <c r="L78" s="977">
        <f t="shared" si="12"/>
        <v>333.45884999999998</v>
      </c>
      <c r="M78" s="977">
        <v>7020.57</v>
      </c>
      <c r="N78" s="977">
        <v>1778.44</v>
      </c>
      <c r="O78" s="977">
        <f t="shared" si="13"/>
        <v>5735.4911499999998</v>
      </c>
      <c r="P78" s="328">
        <f t="shared" si="14"/>
        <v>7513.9311500000003</v>
      </c>
    </row>
    <row r="79" spans="1:16" s="192" customFormat="1" ht="15" customHeight="1" x14ac:dyDescent="0.25">
      <c r="A79" s="189"/>
      <c r="B79" s="189"/>
      <c r="C79" s="190">
        <v>251</v>
      </c>
      <c r="D79" s="367" t="s">
        <v>143</v>
      </c>
      <c r="E79" s="189"/>
      <c r="F79" s="191">
        <v>0</v>
      </c>
      <c r="G79" s="191">
        <v>0</v>
      </c>
      <c r="H79" s="191">
        <v>0</v>
      </c>
      <c r="I79" s="191">
        <v>0</v>
      </c>
      <c r="J79" s="191">
        <v>0</v>
      </c>
      <c r="K79" s="191">
        <v>0</v>
      </c>
      <c r="L79" s="191">
        <v>0</v>
      </c>
      <c r="M79" s="191">
        <v>0</v>
      </c>
      <c r="N79" s="191">
        <v>0</v>
      </c>
      <c r="O79" s="191">
        <v>0</v>
      </c>
      <c r="P79" s="191">
        <v>0</v>
      </c>
    </row>
    <row r="80" spans="1:16" ht="15" customHeight="1" x14ac:dyDescent="0.25">
      <c r="A80" s="975" t="s">
        <v>1212</v>
      </c>
      <c r="B80" s="975" t="s">
        <v>847</v>
      </c>
      <c r="C80" s="976">
        <v>93</v>
      </c>
      <c r="D80" s="980" t="s">
        <v>53</v>
      </c>
      <c r="E80" s="975" t="s">
        <v>225</v>
      </c>
      <c r="F80" s="977">
        <v>16456.97</v>
      </c>
      <c r="G80" s="977">
        <v>814.89</v>
      </c>
      <c r="H80" s="977">
        <v>7180.77</v>
      </c>
      <c r="I80" s="977">
        <v>0</v>
      </c>
      <c r="J80" s="977">
        <f t="shared" ref="J80:J101" si="15">H80+I80</f>
        <v>7180.77</v>
      </c>
      <c r="K80" s="977">
        <f t="shared" ref="K80:K101" si="16">J80*0.2</f>
        <v>1436.1540000000002</v>
      </c>
      <c r="L80" s="977">
        <f t="shared" ref="L80:L101" si="17">J80*1.5%</f>
        <v>107.71155</v>
      </c>
      <c r="M80" s="977">
        <v>2775.24</v>
      </c>
      <c r="N80" s="977">
        <v>742.09</v>
      </c>
      <c r="O80" s="977">
        <f t="shared" ref="O80:O101" si="18">M80-G80-L80</f>
        <v>1852.6384499999999</v>
      </c>
      <c r="P80" s="328">
        <f t="shared" ref="P80:P101" si="19">N80+O80</f>
        <v>2594.7284500000001</v>
      </c>
    </row>
    <row r="81" spans="1:16" ht="15" customHeight="1" x14ac:dyDescent="0.25">
      <c r="A81" s="975" t="s">
        <v>1212</v>
      </c>
      <c r="B81" s="975" t="s">
        <v>847</v>
      </c>
      <c r="C81" s="976">
        <v>8</v>
      </c>
      <c r="D81" s="980" t="s">
        <v>100</v>
      </c>
      <c r="E81" s="975" t="s">
        <v>176</v>
      </c>
      <c r="F81" s="977">
        <v>15038.26</v>
      </c>
      <c r="G81" s="977">
        <v>862.26</v>
      </c>
      <c r="H81" s="977">
        <v>7519.13</v>
      </c>
      <c r="I81" s="977">
        <v>0</v>
      </c>
      <c r="J81" s="977">
        <f t="shared" si="15"/>
        <v>7519.13</v>
      </c>
      <c r="K81" s="977">
        <f t="shared" si="16"/>
        <v>1503.826</v>
      </c>
      <c r="L81" s="977">
        <f t="shared" si="17"/>
        <v>112.78695</v>
      </c>
      <c r="M81" s="977">
        <v>2914.98</v>
      </c>
      <c r="N81" s="977">
        <v>601.53</v>
      </c>
      <c r="O81" s="977">
        <f t="shared" si="18"/>
        <v>1939.9330500000003</v>
      </c>
      <c r="P81" s="328">
        <f t="shared" si="19"/>
        <v>2541.4630500000003</v>
      </c>
    </row>
    <row r="82" spans="1:16" ht="15" customHeight="1" x14ac:dyDescent="0.25">
      <c r="A82" s="975" t="s">
        <v>1212</v>
      </c>
      <c r="B82" s="975" t="s">
        <v>847</v>
      </c>
      <c r="C82" s="976">
        <v>44</v>
      </c>
      <c r="D82" s="980" t="s">
        <v>33</v>
      </c>
      <c r="E82" s="975" t="s">
        <v>205</v>
      </c>
      <c r="F82" s="977">
        <v>44461.18</v>
      </c>
      <c r="G82" s="977">
        <v>951.62</v>
      </c>
      <c r="H82" s="977">
        <v>22230.59</v>
      </c>
      <c r="I82" s="977">
        <v>0</v>
      </c>
      <c r="J82" s="977">
        <f t="shared" si="15"/>
        <v>22230.59</v>
      </c>
      <c r="K82" s="977">
        <f t="shared" si="16"/>
        <v>4446.1180000000004</v>
      </c>
      <c r="L82" s="977">
        <f t="shared" si="17"/>
        <v>333.45884999999998</v>
      </c>
      <c r="M82" s="977">
        <v>7020.57</v>
      </c>
      <c r="N82" s="977">
        <v>1778.44</v>
      </c>
      <c r="O82" s="977">
        <f t="shared" si="18"/>
        <v>5735.4911499999998</v>
      </c>
      <c r="P82" s="328">
        <f t="shared" si="19"/>
        <v>7513.9311500000003</v>
      </c>
    </row>
    <row r="83" spans="1:16" s="192" customFormat="1" ht="15" customHeight="1" x14ac:dyDescent="0.25">
      <c r="A83" s="189" t="s">
        <v>1212</v>
      </c>
      <c r="B83" s="189" t="s">
        <v>847</v>
      </c>
      <c r="C83" s="190">
        <v>396</v>
      </c>
      <c r="D83" s="193" t="s">
        <v>475</v>
      </c>
      <c r="E83" s="189" t="s">
        <v>524</v>
      </c>
      <c r="F83" s="191">
        <v>10178.48</v>
      </c>
      <c r="G83" s="191">
        <v>522.07000000000005</v>
      </c>
      <c r="H83" s="191">
        <v>5089.24</v>
      </c>
      <c r="I83" s="191">
        <v>0</v>
      </c>
      <c r="J83" s="191">
        <f t="shared" si="15"/>
        <v>5089.24</v>
      </c>
      <c r="K83" s="191">
        <f t="shared" si="16"/>
        <v>1017.848</v>
      </c>
      <c r="L83" s="191">
        <f t="shared" si="17"/>
        <v>76.3386</v>
      </c>
      <c r="M83" s="191">
        <v>-3008.17</v>
      </c>
      <c r="N83" s="191">
        <v>407.13</v>
      </c>
      <c r="O83" s="191">
        <f t="shared" si="18"/>
        <v>-3606.5786000000003</v>
      </c>
      <c r="P83" s="1043">
        <f t="shared" si="19"/>
        <v>-3199.4486000000002</v>
      </c>
    </row>
    <row r="84" spans="1:16" ht="15" customHeight="1" x14ac:dyDescent="0.25">
      <c r="A84" s="975" t="s">
        <v>1212</v>
      </c>
      <c r="B84" s="975" t="s">
        <v>847</v>
      </c>
      <c r="C84" s="976">
        <v>83</v>
      </c>
      <c r="D84" s="980" t="s">
        <v>44</v>
      </c>
      <c r="E84" s="975" t="s">
        <v>216</v>
      </c>
      <c r="F84" s="977">
        <v>35990.980000000003</v>
      </c>
      <c r="G84" s="977">
        <v>951.62</v>
      </c>
      <c r="H84" s="977">
        <v>15198.18</v>
      </c>
      <c r="I84" s="977">
        <v>0</v>
      </c>
      <c r="J84" s="977">
        <f t="shared" si="15"/>
        <v>15198.18</v>
      </c>
      <c r="K84" s="977">
        <f t="shared" si="16"/>
        <v>3039.6360000000004</v>
      </c>
      <c r="L84" s="977">
        <f t="shared" si="17"/>
        <v>227.9727</v>
      </c>
      <c r="M84" s="977">
        <v>5100.72</v>
      </c>
      <c r="N84" s="977">
        <v>1663.42</v>
      </c>
      <c r="O84" s="977">
        <f t="shared" si="18"/>
        <v>3921.1273000000006</v>
      </c>
      <c r="P84" s="328">
        <f t="shared" si="19"/>
        <v>5584.5473000000002</v>
      </c>
    </row>
    <row r="85" spans="1:16" ht="15" customHeight="1" x14ac:dyDescent="0.25">
      <c r="A85" s="975" t="s">
        <v>1212</v>
      </c>
      <c r="B85" s="975" t="s">
        <v>847</v>
      </c>
      <c r="C85" s="976">
        <v>92</v>
      </c>
      <c r="D85" s="980" t="s">
        <v>52</v>
      </c>
      <c r="E85" s="975" t="s">
        <v>224</v>
      </c>
      <c r="F85" s="977">
        <v>19506.64</v>
      </c>
      <c r="G85" s="977">
        <v>951.62</v>
      </c>
      <c r="H85" s="977">
        <v>9753.32</v>
      </c>
      <c r="I85" s="977">
        <v>0</v>
      </c>
      <c r="J85" s="977">
        <f t="shared" si="15"/>
        <v>9753.32</v>
      </c>
      <c r="K85" s="977">
        <f t="shared" si="16"/>
        <v>1950.664</v>
      </c>
      <c r="L85" s="977">
        <f t="shared" si="17"/>
        <v>146.29979999999998</v>
      </c>
      <c r="M85" s="977">
        <v>3614.28</v>
      </c>
      <c r="N85" s="977">
        <v>780.26</v>
      </c>
      <c r="O85" s="977">
        <f t="shared" si="18"/>
        <v>2516.3602000000005</v>
      </c>
      <c r="P85" s="328">
        <f t="shared" si="19"/>
        <v>3296.6202000000003</v>
      </c>
    </row>
    <row r="86" spans="1:16" ht="15" customHeight="1" x14ac:dyDescent="0.25">
      <c r="A86" s="975" t="s">
        <v>1212</v>
      </c>
      <c r="B86" s="975" t="s">
        <v>847</v>
      </c>
      <c r="C86" s="976">
        <v>95</v>
      </c>
      <c r="D86" s="980" t="s">
        <v>54</v>
      </c>
      <c r="E86" s="975" t="s">
        <v>226</v>
      </c>
      <c r="F86" s="977">
        <v>15038.26</v>
      </c>
      <c r="G86" s="977">
        <v>862.26</v>
      </c>
      <c r="H86" s="977">
        <v>7519.13</v>
      </c>
      <c r="I86" s="977">
        <v>0</v>
      </c>
      <c r="J86" s="977">
        <f t="shared" si="15"/>
        <v>7519.13</v>
      </c>
      <c r="K86" s="977">
        <f t="shared" si="16"/>
        <v>1503.826</v>
      </c>
      <c r="L86" s="977">
        <f t="shared" si="17"/>
        <v>112.78695</v>
      </c>
      <c r="M86" s="977">
        <v>2914.98</v>
      </c>
      <c r="N86" s="977">
        <v>601.53</v>
      </c>
      <c r="O86" s="977">
        <f t="shared" si="18"/>
        <v>1939.9330500000003</v>
      </c>
      <c r="P86" s="328">
        <f t="shared" si="19"/>
        <v>2541.4630500000003</v>
      </c>
    </row>
    <row r="87" spans="1:16" ht="15" customHeight="1" x14ac:dyDescent="0.25">
      <c r="A87" s="975" t="s">
        <v>1212</v>
      </c>
      <c r="B87" s="975" t="s">
        <v>847</v>
      </c>
      <c r="C87" s="976">
        <v>485</v>
      </c>
      <c r="D87" s="980" t="s">
        <v>831</v>
      </c>
      <c r="E87" s="975" t="s">
        <v>830</v>
      </c>
      <c r="F87" s="977">
        <v>35212.639999999999</v>
      </c>
      <c r="G87" s="977">
        <v>951.62</v>
      </c>
      <c r="H87" s="977">
        <v>17606.32</v>
      </c>
      <c r="I87" s="977">
        <v>0</v>
      </c>
      <c r="J87" s="977">
        <f t="shared" si="15"/>
        <v>17606.32</v>
      </c>
      <c r="K87" s="977">
        <f t="shared" si="16"/>
        <v>3521.2640000000001</v>
      </c>
      <c r="L87" s="977">
        <f t="shared" si="17"/>
        <v>264.09479999999996</v>
      </c>
      <c r="M87" s="977">
        <v>5758.15</v>
      </c>
      <c r="N87" s="977">
        <v>1408.5</v>
      </c>
      <c r="O87" s="977">
        <f t="shared" si="18"/>
        <v>4542.4351999999999</v>
      </c>
      <c r="P87" s="328">
        <f t="shared" si="19"/>
        <v>5950.9351999999999</v>
      </c>
    </row>
    <row r="88" spans="1:16" ht="15" customHeight="1" x14ac:dyDescent="0.25">
      <c r="A88" s="975" t="s">
        <v>1212</v>
      </c>
      <c r="B88" s="975" t="s">
        <v>847</v>
      </c>
      <c r="C88" s="976">
        <v>33</v>
      </c>
      <c r="D88" s="980" t="s">
        <v>24</v>
      </c>
      <c r="E88" s="975" t="s">
        <v>196</v>
      </c>
      <c r="F88" s="977">
        <v>32145.78</v>
      </c>
      <c r="G88" s="977">
        <v>951.62</v>
      </c>
      <c r="H88" s="977">
        <v>16072.89</v>
      </c>
      <c r="I88" s="977">
        <v>0</v>
      </c>
      <c r="J88" s="977">
        <f t="shared" si="15"/>
        <v>16072.89</v>
      </c>
      <c r="K88" s="977">
        <f t="shared" si="16"/>
        <v>3214.578</v>
      </c>
      <c r="L88" s="977">
        <f t="shared" si="17"/>
        <v>241.09334999999999</v>
      </c>
      <c r="M88" s="977">
        <v>5339.52</v>
      </c>
      <c r="N88" s="977">
        <v>1285.83</v>
      </c>
      <c r="O88" s="977">
        <f t="shared" si="18"/>
        <v>4146.8066500000004</v>
      </c>
      <c r="P88" s="328">
        <f t="shared" si="19"/>
        <v>5432.6366500000004</v>
      </c>
    </row>
    <row r="89" spans="1:16" ht="15" customHeight="1" x14ac:dyDescent="0.25">
      <c r="A89" s="975" t="s">
        <v>1212</v>
      </c>
      <c r="B89" s="975" t="s">
        <v>847</v>
      </c>
      <c r="C89" s="976">
        <v>81</v>
      </c>
      <c r="D89" s="980" t="s">
        <v>43</v>
      </c>
      <c r="E89" s="975" t="s">
        <v>215</v>
      </c>
      <c r="F89" s="977">
        <v>18279.099999999999</v>
      </c>
      <c r="G89" s="977">
        <v>951.62</v>
      </c>
      <c r="H89" s="977">
        <v>9139.5499999999993</v>
      </c>
      <c r="I89" s="977">
        <v>0</v>
      </c>
      <c r="J89" s="977">
        <f t="shared" si="15"/>
        <v>9139.5499999999993</v>
      </c>
      <c r="K89" s="977">
        <f t="shared" si="16"/>
        <v>1827.9099999999999</v>
      </c>
      <c r="L89" s="977">
        <f t="shared" si="17"/>
        <v>137.09324999999998</v>
      </c>
      <c r="M89" s="977">
        <v>3446.72</v>
      </c>
      <c r="N89" s="977">
        <v>731.16</v>
      </c>
      <c r="O89" s="977">
        <f t="shared" si="18"/>
        <v>2358.00675</v>
      </c>
      <c r="P89" s="328">
        <f t="shared" si="19"/>
        <v>3089.1667499999999</v>
      </c>
    </row>
    <row r="90" spans="1:16" ht="15" customHeight="1" x14ac:dyDescent="0.25">
      <c r="A90" s="975" t="s">
        <v>1212</v>
      </c>
      <c r="B90" s="975" t="s">
        <v>847</v>
      </c>
      <c r="C90" s="976">
        <v>321</v>
      </c>
      <c r="D90" s="980" t="s">
        <v>309</v>
      </c>
      <c r="E90" s="975" t="s">
        <v>312</v>
      </c>
      <c r="F90" s="977">
        <v>44461.18</v>
      </c>
      <c r="G90" s="977">
        <v>951.62</v>
      </c>
      <c r="H90" s="977">
        <v>22230.59</v>
      </c>
      <c r="I90" s="977">
        <v>0</v>
      </c>
      <c r="J90" s="977">
        <f t="shared" si="15"/>
        <v>22230.59</v>
      </c>
      <c r="K90" s="977">
        <f t="shared" si="16"/>
        <v>4446.1180000000004</v>
      </c>
      <c r="L90" s="977">
        <f t="shared" si="17"/>
        <v>333.45884999999998</v>
      </c>
      <c r="M90" s="977">
        <v>7020.57</v>
      </c>
      <c r="N90" s="977">
        <v>1778.44</v>
      </c>
      <c r="O90" s="977">
        <f t="shared" si="18"/>
        <v>5735.4911499999998</v>
      </c>
      <c r="P90" s="328">
        <f t="shared" si="19"/>
        <v>7513.9311500000003</v>
      </c>
    </row>
    <row r="91" spans="1:16" ht="15" customHeight="1" x14ac:dyDescent="0.25">
      <c r="A91" s="975" t="s">
        <v>1212</v>
      </c>
      <c r="B91" s="975" t="s">
        <v>847</v>
      </c>
      <c r="C91" s="976">
        <v>151</v>
      </c>
      <c r="D91" s="980" t="s">
        <v>58</v>
      </c>
      <c r="E91" s="975" t="s">
        <v>842</v>
      </c>
      <c r="F91" s="977">
        <v>34333.269999999997</v>
      </c>
      <c r="G91" s="977">
        <v>951.62</v>
      </c>
      <c r="H91" s="977">
        <v>14250.99</v>
      </c>
      <c r="I91" s="977">
        <v>0</v>
      </c>
      <c r="J91" s="977">
        <f t="shared" si="15"/>
        <v>14250.99</v>
      </c>
      <c r="K91" s="977">
        <f t="shared" si="16"/>
        <v>2850.1980000000003</v>
      </c>
      <c r="L91" s="977">
        <f t="shared" si="17"/>
        <v>213.76485</v>
      </c>
      <c r="M91" s="977">
        <v>4842.1400000000003</v>
      </c>
      <c r="N91" s="977">
        <v>1606.58</v>
      </c>
      <c r="O91" s="977">
        <f t="shared" si="18"/>
        <v>3676.7551500000004</v>
      </c>
      <c r="P91" s="328">
        <f t="shared" si="19"/>
        <v>5283.3351500000008</v>
      </c>
    </row>
    <row r="92" spans="1:16" ht="15" customHeight="1" x14ac:dyDescent="0.25">
      <c r="A92" s="975" t="s">
        <v>1212</v>
      </c>
      <c r="B92" s="975" t="s">
        <v>847</v>
      </c>
      <c r="C92" s="976">
        <v>170</v>
      </c>
      <c r="D92" s="980" t="s">
        <v>839</v>
      </c>
      <c r="E92" s="975" t="s">
        <v>838</v>
      </c>
      <c r="F92" s="977">
        <v>24056.720000000001</v>
      </c>
      <c r="G92" s="977">
        <v>951.62</v>
      </c>
      <c r="H92" s="977">
        <v>12028.36</v>
      </c>
      <c r="I92" s="977">
        <v>0</v>
      </c>
      <c r="J92" s="977">
        <f t="shared" si="15"/>
        <v>12028.36</v>
      </c>
      <c r="K92" s="977">
        <f t="shared" si="16"/>
        <v>2405.672</v>
      </c>
      <c r="L92" s="977">
        <f t="shared" si="17"/>
        <v>180.4254</v>
      </c>
      <c r="M92" s="977">
        <v>4235.3599999999997</v>
      </c>
      <c r="N92" s="977">
        <v>962.26</v>
      </c>
      <c r="O92" s="977">
        <f t="shared" si="18"/>
        <v>3103.3145999999997</v>
      </c>
      <c r="P92" s="328">
        <f t="shared" si="19"/>
        <v>4065.5745999999999</v>
      </c>
    </row>
    <row r="93" spans="1:16" ht="15" customHeight="1" x14ac:dyDescent="0.25">
      <c r="A93" s="975" t="s">
        <v>1212</v>
      </c>
      <c r="B93" s="975" t="s">
        <v>847</v>
      </c>
      <c r="C93" s="976">
        <v>494</v>
      </c>
      <c r="D93" s="980" t="s">
        <v>528</v>
      </c>
      <c r="E93" s="975" t="s">
        <v>529</v>
      </c>
      <c r="F93" s="977">
        <v>27557.74</v>
      </c>
      <c r="G93" s="977">
        <v>951.62</v>
      </c>
      <c r="H93" s="977">
        <v>13778.87</v>
      </c>
      <c r="I93" s="977">
        <v>0</v>
      </c>
      <c r="J93" s="977">
        <f t="shared" si="15"/>
        <v>13778.87</v>
      </c>
      <c r="K93" s="977">
        <f t="shared" si="16"/>
        <v>2755.7740000000003</v>
      </c>
      <c r="L93" s="977">
        <f t="shared" si="17"/>
        <v>206.68305000000001</v>
      </c>
      <c r="M93" s="977">
        <v>4713.25</v>
      </c>
      <c r="N93" s="977">
        <v>1102.3</v>
      </c>
      <c r="O93" s="977">
        <f t="shared" si="18"/>
        <v>3554.94695</v>
      </c>
      <c r="P93" s="328">
        <f t="shared" si="19"/>
        <v>4657.2469499999997</v>
      </c>
    </row>
    <row r="94" spans="1:16" s="685" customFormat="1" ht="15" customHeight="1" x14ac:dyDescent="0.25">
      <c r="A94" s="681" t="s">
        <v>1212</v>
      </c>
      <c r="B94" s="681" t="s">
        <v>847</v>
      </c>
      <c r="C94" s="682">
        <v>511</v>
      </c>
      <c r="D94" s="683" t="s">
        <v>674</v>
      </c>
      <c r="E94" s="681" t="s">
        <v>675</v>
      </c>
      <c r="F94" s="684">
        <v>14697.46</v>
      </c>
      <c r="G94" s="684">
        <v>838.4</v>
      </c>
      <c r="H94" s="684">
        <v>7348.73</v>
      </c>
      <c r="I94" s="684">
        <v>0</v>
      </c>
      <c r="J94" s="684">
        <f t="shared" si="15"/>
        <v>7348.73</v>
      </c>
      <c r="K94" s="684">
        <f t="shared" si="16"/>
        <v>1469.7460000000001</v>
      </c>
      <c r="L94" s="684">
        <f t="shared" si="17"/>
        <v>110.23094999999999</v>
      </c>
      <c r="M94" s="684">
        <v>2844.6</v>
      </c>
      <c r="N94" s="684">
        <v>587.89</v>
      </c>
      <c r="O94" s="684">
        <f t="shared" si="18"/>
        <v>1895.9690499999999</v>
      </c>
      <c r="P94" s="1044">
        <f t="shared" si="19"/>
        <v>2483.85905</v>
      </c>
    </row>
    <row r="95" spans="1:16" ht="15" customHeight="1" x14ac:dyDescent="0.25">
      <c r="A95" s="975" t="s">
        <v>1212</v>
      </c>
      <c r="B95" s="975" t="s">
        <v>847</v>
      </c>
      <c r="C95" s="976">
        <v>156</v>
      </c>
      <c r="D95" s="980" t="s">
        <v>61</v>
      </c>
      <c r="E95" s="975" t="s">
        <v>233</v>
      </c>
      <c r="F95" s="977">
        <v>10304.379999999999</v>
      </c>
      <c r="G95" s="977">
        <v>530.89</v>
      </c>
      <c r="H95" s="977">
        <v>5152.1899999999996</v>
      </c>
      <c r="I95" s="977">
        <v>0</v>
      </c>
      <c r="J95" s="977">
        <f t="shared" si="15"/>
        <v>5152.1899999999996</v>
      </c>
      <c r="K95" s="977">
        <f t="shared" si="16"/>
        <v>1030.4379999999999</v>
      </c>
      <c r="L95" s="977">
        <f t="shared" si="17"/>
        <v>77.282849999999996</v>
      </c>
      <c r="M95" s="977">
        <v>1937.44</v>
      </c>
      <c r="N95" s="977">
        <v>412.17</v>
      </c>
      <c r="O95" s="977">
        <f t="shared" si="18"/>
        <v>1329.2671500000001</v>
      </c>
      <c r="P95" s="328">
        <f t="shared" si="19"/>
        <v>1741.4371500000002</v>
      </c>
    </row>
    <row r="96" spans="1:16" ht="15" customHeight="1" x14ac:dyDescent="0.25">
      <c r="A96" s="975" t="s">
        <v>1212</v>
      </c>
      <c r="B96" s="975" t="s">
        <v>847</v>
      </c>
      <c r="C96" s="976">
        <v>483</v>
      </c>
      <c r="D96" s="980" t="s">
        <v>820</v>
      </c>
      <c r="E96" s="975" t="s">
        <v>823</v>
      </c>
      <c r="F96" s="977">
        <v>21345.82</v>
      </c>
      <c r="G96" s="977">
        <v>951.62</v>
      </c>
      <c r="H96" s="977">
        <v>10672.91</v>
      </c>
      <c r="I96" s="977">
        <v>0</v>
      </c>
      <c r="J96" s="977">
        <f t="shared" si="15"/>
        <v>10672.91</v>
      </c>
      <c r="K96" s="977">
        <f t="shared" si="16"/>
        <v>2134.5819999999999</v>
      </c>
      <c r="L96" s="977">
        <f t="shared" si="17"/>
        <v>160.09365</v>
      </c>
      <c r="M96" s="977">
        <v>3865.32</v>
      </c>
      <c r="N96" s="977">
        <v>853.83</v>
      </c>
      <c r="O96" s="977">
        <f t="shared" si="18"/>
        <v>2753.6063500000005</v>
      </c>
      <c r="P96" s="328">
        <f t="shared" si="19"/>
        <v>3607.4363500000004</v>
      </c>
    </row>
    <row r="97" spans="1:16" ht="15" customHeight="1" x14ac:dyDescent="0.25">
      <c r="A97" s="975" t="s">
        <v>1212</v>
      </c>
      <c r="B97" s="975" t="s">
        <v>847</v>
      </c>
      <c r="C97" s="976">
        <v>495</v>
      </c>
      <c r="D97" s="980" t="s">
        <v>466</v>
      </c>
      <c r="E97" s="975" t="s">
        <v>513</v>
      </c>
      <c r="F97" s="977">
        <v>27557.74</v>
      </c>
      <c r="G97" s="977">
        <v>951.62</v>
      </c>
      <c r="H97" s="977">
        <v>13778.87</v>
      </c>
      <c r="I97" s="977">
        <v>0</v>
      </c>
      <c r="J97" s="977">
        <f t="shared" si="15"/>
        <v>13778.87</v>
      </c>
      <c r="K97" s="977">
        <f t="shared" si="16"/>
        <v>2755.7740000000003</v>
      </c>
      <c r="L97" s="977">
        <f t="shared" si="17"/>
        <v>206.68305000000001</v>
      </c>
      <c r="M97" s="977">
        <v>4713.25</v>
      </c>
      <c r="N97" s="977">
        <v>1102.3</v>
      </c>
      <c r="O97" s="977">
        <f t="shared" si="18"/>
        <v>3554.94695</v>
      </c>
      <c r="P97" s="328">
        <f t="shared" si="19"/>
        <v>4657.2469499999997</v>
      </c>
    </row>
    <row r="98" spans="1:16" ht="15" customHeight="1" x14ac:dyDescent="0.25">
      <c r="A98" s="975" t="s">
        <v>1212</v>
      </c>
      <c r="B98" s="975" t="s">
        <v>847</v>
      </c>
      <c r="C98" s="976">
        <v>247</v>
      </c>
      <c r="D98" s="980" t="s">
        <v>1107</v>
      </c>
      <c r="E98" s="975" t="s">
        <v>257</v>
      </c>
      <c r="F98" s="977">
        <v>44461.18</v>
      </c>
      <c r="G98" s="977">
        <v>951.62</v>
      </c>
      <c r="H98" s="977">
        <v>22230.59</v>
      </c>
      <c r="I98" s="977">
        <v>0</v>
      </c>
      <c r="J98" s="977">
        <f t="shared" si="15"/>
        <v>22230.59</v>
      </c>
      <c r="K98" s="977">
        <f t="shared" si="16"/>
        <v>4446.1180000000004</v>
      </c>
      <c r="L98" s="977">
        <f t="shared" si="17"/>
        <v>333.45884999999998</v>
      </c>
      <c r="M98" s="977">
        <v>7020.57</v>
      </c>
      <c r="N98" s="977">
        <v>1778.44</v>
      </c>
      <c r="O98" s="977">
        <f t="shared" si="18"/>
        <v>5735.4911499999998</v>
      </c>
      <c r="P98" s="328">
        <f t="shared" si="19"/>
        <v>7513.9311500000003</v>
      </c>
    </row>
    <row r="99" spans="1:16" ht="15" customHeight="1" x14ac:dyDescent="0.25">
      <c r="A99" s="975" t="s">
        <v>1212</v>
      </c>
      <c r="B99" s="975" t="s">
        <v>847</v>
      </c>
      <c r="C99" s="976">
        <v>435</v>
      </c>
      <c r="D99" s="980" t="s">
        <v>697</v>
      </c>
      <c r="E99" s="975" t="s">
        <v>707</v>
      </c>
      <c r="F99" s="977">
        <v>21345.82</v>
      </c>
      <c r="G99" s="977">
        <v>951.62</v>
      </c>
      <c r="H99" s="977">
        <v>10672.91</v>
      </c>
      <c r="I99" s="977">
        <v>0</v>
      </c>
      <c r="J99" s="977">
        <f t="shared" si="15"/>
        <v>10672.91</v>
      </c>
      <c r="K99" s="977">
        <f t="shared" si="16"/>
        <v>2134.5819999999999</v>
      </c>
      <c r="L99" s="977">
        <f t="shared" si="17"/>
        <v>160.09365</v>
      </c>
      <c r="M99" s="977">
        <v>3865.32</v>
      </c>
      <c r="N99" s="977">
        <v>853.83</v>
      </c>
      <c r="O99" s="977">
        <f t="shared" si="18"/>
        <v>2753.6063500000005</v>
      </c>
      <c r="P99" s="328">
        <f t="shared" si="19"/>
        <v>3607.4363500000004</v>
      </c>
    </row>
    <row r="100" spans="1:16" ht="15" customHeight="1" x14ac:dyDescent="0.25">
      <c r="A100" s="975" t="s">
        <v>1212</v>
      </c>
      <c r="B100" s="975" t="s">
        <v>847</v>
      </c>
      <c r="C100" s="976">
        <v>34</v>
      </c>
      <c r="D100" s="199" t="s">
        <v>25</v>
      </c>
      <c r="E100" s="975" t="s">
        <v>197</v>
      </c>
      <c r="F100" s="977">
        <v>24873.52</v>
      </c>
      <c r="G100" s="977">
        <v>951.62</v>
      </c>
      <c r="H100" s="977">
        <v>12436.76</v>
      </c>
      <c r="I100" s="977">
        <v>0</v>
      </c>
      <c r="J100" s="977">
        <f t="shared" si="15"/>
        <v>12436.76</v>
      </c>
      <c r="K100" s="977">
        <f t="shared" si="16"/>
        <v>2487.3520000000003</v>
      </c>
      <c r="L100" s="977">
        <f t="shared" si="17"/>
        <v>186.5514</v>
      </c>
      <c r="M100" s="977">
        <v>4346.8599999999997</v>
      </c>
      <c r="N100" s="977">
        <v>994.94</v>
      </c>
      <c r="O100" s="977">
        <f t="shared" si="18"/>
        <v>3208.6886</v>
      </c>
      <c r="P100" s="328">
        <f t="shared" si="19"/>
        <v>4203.6286</v>
      </c>
    </row>
    <row r="101" spans="1:16" s="192" customFormat="1" ht="15" customHeight="1" x14ac:dyDescent="0.25">
      <c r="A101" s="189" t="s">
        <v>1212</v>
      </c>
      <c r="B101" s="189" t="s">
        <v>847</v>
      </c>
      <c r="C101" s="190">
        <v>187</v>
      </c>
      <c r="D101" s="193" t="s">
        <v>69</v>
      </c>
      <c r="E101" s="189" t="s">
        <v>870</v>
      </c>
      <c r="F101" s="191">
        <v>14120.26</v>
      </c>
      <c r="G101" s="191">
        <v>798</v>
      </c>
      <c r="H101" s="191">
        <v>7060.13</v>
      </c>
      <c r="I101" s="191">
        <v>0</v>
      </c>
      <c r="J101" s="191">
        <f t="shared" si="15"/>
        <v>7060.13</v>
      </c>
      <c r="K101" s="191">
        <f t="shared" si="16"/>
        <v>1412.0260000000001</v>
      </c>
      <c r="L101" s="191">
        <f t="shared" si="17"/>
        <v>105.90195</v>
      </c>
      <c r="M101" s="191">
        <v>2725.42</v>
      </c>
      <c r="N101" s="191">
        <v>564.80999999999995</v>
      </c>
      <c r="O101" s="191">
        <f t="shared" si="18"/>
        <v>1821.5180500000001</v>
      </c>
      <c r="P101" s="1043">
        <f t="shared" si="19"/>
        <v>2386.3280500000001</v>
      </c>
    </row>
    <row r="102" spans="1:16" s="192" customFormat="1" ht="15" customHeight="1" x14ac:dyDescent="0.25">
      <c r="A102" s="189"/>
      <c r="B102" s="189"/>
      <c r="C102" s="190">
        <v>4</v>
      </c>
      <c r="D102" s="367" t="s">
        <v>5</v>
      </c>
      <c r="E102" s="189"/>
      <c r="F102" s="191">
        <v>0</v>
      </c>
      <c r="G102" s="191">
        <v>0</v>
      </c>
      <c r="H102" s="191">
        <v>0</v>
      </c>
      <c r="I102" s="191">
        <v>0</v>
      </c>
      <c r="J102" s="191">
        <v>0</v>
      </c>
      <c r="K102" s="191">
        <v>0</v>
      </c>
      <c r="L102" s="191">
        <v>0</v>
      </c>
      <c r="M102" s="191">
        <v>0</v>
      </c>
      <c r="N102" s="191">
        <v>0</v>
      </c>
      <c r="O102" s="191">
        <v>0</v>
      </c>
      <c r="P102" s="191">
        <v>0</v>
      </c>
    </row>
    <row r="103" spans="1:16" ht="15" customHeight="1" x14ac:dyDescent="0.25">
      <c r="A103" s="975" t="s">
        <v>1212</v>
      </c>
      <c r="B103" s="975" t="s">
        <v>847</v>
      </c>
      <c r="C103" s="976">
        <v>493</v>
      </c>
      <c r="D103" s="980" t="s">
        <v>451</v>
      </c>
      <c r="E103" s="975" t="s">
        <v>494</v>
      </c>
      <c r="F103" s="977">
        <v>27557.74</v>
      </c>
      <c r="G103" s="977">
        <v>951.62</v>
      </c>
      <c r="H103" s="977">
        <v>13778.87</v>
      </c>
      <c r="I103" s="977">
        <v>0</v>
      </c>
      <c r="J103" s="977">
        <f t="shared" ref="J103:J116" si="20">H103+I103</f>
        <v>13778.87</v>
      </c>
      <c r="K103" s="977">
        <f t="shared" ref="K103:K116" si="21">J103*0.2</f>
        <v>2755.7740000000003</v>
      </c>
      <c r="L103" s="977">
        <f t="shared" ref="L103:L116" si="22">J103*1.5%</f>
        <v>206.68305000000001</v>
      </c>
      <c r="M103" s="977">
        <v>4713.25</v>
      </c>
      <c r="N103" s="977">
        <v>1102.3</v>
      </c>
      <c r="O103" s="977">
        <f t="shared" ref="O103:O116" si="23">M103-G103-L103</f>
        <v>3554.94695</v>
      </c>
      <c r="P103" s="328">
        <f t="shared" ref="P103:P116" si="24">N103+O103</f>
        <v>4657.2469499999997</v>
      </c>
    </row>
    <row r="104" spans="1:16" ht="15" customHeight="1" x14ac:dyDescent="0.25">
      <c r="A104" s="975" t="s">
        <v>1212</v>
      </c>
      <c r="B104" s="975" t="s">
        <v>847</v>
      </c>
      <c r="C104" s="976">
        <v>339</v>
      </c>
      <c r="D104" s="980" t="s">
        <v>346</v>
      </c>
      <c r="E104" s="975" t="s">
        <v>350</v>
      </c>
      <c r="F104" s="977">
        <v>44461.18</v>
      </c>
      <c r="G104" s="977">
        <v>951.62</v>
      </c>
      <c r="H104" s="977">
        <v>22230.59</v>
      </c>
      <c r="I104" s="977">
        <v>0</v>
      </c>
      <c r="J104" s="977">
        <f t="shared" si="20"/>
        <v>22230.59</v>
      </c>
      <c r="K104" s="977">
        <f t="shared" si="21"/>
        <v>4446.1180000000004</v>
      </c>
      <c r="L104" s="977">
        <f t="shared" si="22"/>
        <v>333.45884999999998</v>
      </c>
      <c r="M104" s="977">
        <v>7020.57</v>
      </c>
      <c r="N104" s="977">
        <v>1778.44</v>
      </c>
      <c r="O104" s="977">
        <f t="shared" si="23"/>
        <v>5735.4911499999998</v>
      </c>
      <c r="P104" s="328">
        <f t="shared" si="24"/>
        <v>7513.9311500000003</v>
      </c>
    </row>
    <row r="105" spans="1:16" ht="15" customHeight="1" x14ac:dyDescent="0.25">
      <c r="A105" s="975" t="s">
        <v>1212</v>
      </c>
      <c r="B105" s="975" t="s">
        <v>847</v>
      </c>
      <c r="C105" s="976">
        <v>87</v>
      </c>
      <c r="D105" s="980" t="s">
        <v>47</v>
      </c>
      <c r="E105" s="975" t="s">
        <v>219</v>
      </c>
      <c r="F105" s="977">
        <v>21309.599999999999</v>
      </c>
      <c r="G105" s="977">
        <v>951.62</v>
      </c>
      <c r="H105" s="977">
        <v>10654.8</v>
      </c>
      <c r="I105" s="977">
        <v>0</v>
      </c>
      <c r="J105" s="977">
        <f t="shared" si="20"/>
        <v>10654.8</v>
      </c>
      <c r="K105" s="977">
        <f t="shared" si="21"/>
        <v>2130.96</v>
      </c>
      <c r="L105" s="977">
        <f t="shared" si="22"/>
        <v>159.82199999999997</v>
      </c>
      <c r="M105" s="977">
        <v>3860.38</v>
      </c>
      <c r="N105" s="977">
        <v>852.38</v>
      </c>
      <c r="O105" s="977">
        <f t="shared" si="23"/>
        <v>2748.9380000000001</v>
      </c>
      <c r="P105" s="328">
        <f t="shared" si="24"/>
        <v>3601.3180000000002</v>
      </c>
    </row>
    <row r="106" spans="1:16" ht="15" customHeight="1" x14ac:dyDescent="0.25">
      <c r="A106" s="975" t="s">
        <v>1212</v>
      </c>
      <c r="B106" s="975" t="s">
        <v>847</v>
      </c>
      <c r="C106" s="976">
        <v>317</v>
      </c>
      <c r="D106" s="980" t="s">
        <v>303</v>
      </c>
      <c r="E106" s="975" t="s">
        <v>304</v>
      </c>
      <c r="F106" s="977">
        <v>44461.18</v>
      </c>
      <c r="G106" s="977">
        <v>951.62</v>
      </c>
      <c r="H106" s="977">
        <v>22230.59</v>
      </c>
      <c r="I106" s="977">
        <v>0</v>
      </c>
      <c r="J106" s="977">
        <f t="shared" si="20"/>
        <v>22230.59</v>
      </c>
      <c r="K106" s="977">
        <f t="shared" si="21"/>
        <v>4446.1180000000004</v>
      </c>
      <c r="L106" s="977">
        <f t="shared" si="22"/>
        <v>333.45884999999998</v>
      </c>
      <c r="M106" s="977">
        <v>7020.57</v>
      </c>
      <c r="N106" s="977">
        <v>1778.44</v>
      </c>
      <c r="O106" s="977">
        <f t="shared" si="23"/>
        <v>5735.4911499999998</v>
      </c>
      <c r="P106" s="328">
        <f t="shared" si="24"/>
        <v>7513.9311500000003</v>
      </c>
    </row>
    <row r="107" spans="1:16" ht="15" customHeight="1" x14ac:dyDescent="0.25">
      <c r="A107" s="975" t="s">
        <v>1212</v>
      </c>
      <c r="B107" s="975" t="s">
        <v>847</v>
      </c>
      <c r="C107" s="976">
        <v>28</v>
      </c>
      <c r="D107" s="980" t="s">
        <v>21</v>
      </c>
      <c r="E107" s="975" t="s">
        <v>193</v>
      </c>
      <c r="F107" s="977">
        <v>23390.16</v>
      </c>
      <c r="G107" s="977">
        <v>951.62</v>
      </c>
      <c r="H107" s="977">
        <v>11695.08</v>
      </c>
      <c r="I107" s="977">
        <v>0</v>
      </c>
      <c r="J107" s="977">
        <f t="shared" si="20"/>
        <v>11695.08</v>
      </c>
      <c r="K107" s="977">
        <f t="shared" si="21"/>
        <v>2339.0160000000001</v>
      </c>
      <c r="L107" s="977">
        <f t="shared" si="22"/>
        <v>175.42619999999999</v>
      </c>
      <c r="M107" s="977">
        <v>4144.38</v>
      </c>
      <c r="N107" s="977">
        <v>935.6</v>
      </c>
      <c r="O107" s="977">
        <f t="shared" si="23"/>
        <v>3017.3338000000003</v>
      </c>
      <c r="P107" s="328">
        <f t="shared" si="24"/>
        <v>3952.9338000000002</v>
      </c>
    </row>
    <row r="108" spans="1:16" ht="15" customHeight="1" x14ac:dyDescent="0.25">
      <c r="A108" s="975" t="s">
        <v>1212</v>
      </c>
      <c r="B108" s="975" t="s">
        <v>847</v>
      </c>
      <c r="C108" s="976">
        <v>6</v>
      </c>
      <c r="D108" s="980" t="s">
        <v>99</v>
      </c>
      <c r="E108" s="975" t="s">
        <v>175</v>
      </c>
      <c r="F108" s="977">
        <v>39928.379999999997</v>
      </c>
      <c r="G108" s="977">
        <v>951.62</v>
      </c>
      <c r="H108" s="977">
        <v>19964.189999999999</v>
      </c>
      <c r="I108" s="977">
        <v>0</v>
      </c>
      <c r="J108" s="977">
        <f t="shared" si="20"/>
        <v>19964.189999999999</v>
      </c>
      <c r="K108" s="977">
        <f t="shared" si="21"/>
        <v>3992.8379999999997</v>
      </c>
      <c r="L108" s="977">
        <f t="shared" si="22"/>
        <v>299.46284999999995</v>
      </c>
      <c r="M108" s="977">
        <v>6401.84</v>
      </c>
      <c r="N108" s="977">
        <v>1597.13</v>
      </c>
      <c r="O108" s="977">
        <f t="shared" si="23"/>
        <v>5150.7571500000004</v>
      </c>
      <c r="P108" s="328">
        <f t="shared" si="24"/>
        <v>6747.8871500000005</v>
      </c>
    </row>
    <row r="109" spans="1:16" ht="15" customHeight="1" x14ac:dyDescent="0.25">
      <c r="A109" s="975" t="s">
        <v>1212</v>
      </c>
      <c r="B109" s="975" t="s">
        <v>847</v>
      </c>
      <c r="C109" s="976">
        <v>11</v>
      </c>
      <c r="D109" s="980" t="s">
        <v>101</v>
      </c>
      <c r="E109" s="975" t="s">
        <v>179</v>
      </c>
      <c r="F109" s="977">
        <v>46358.54</v>
      </c>
      <c r="G109" s="977">
        <v>951.62</v>
      </c>
      <c r="H109" s="977">
        <v>23179.27</v>
      </c>
      <c r="I109" s="977">
        <v>0</v>
      </c>
      <c r="J109" s="977">
        <f t="shared" si="20"/>
        <v>23179.27</v>
      </c>
      <c r="K109" s="977">
        <f t="shared" si="21"/>
        <v>4635.8540000000003</v>
      </c>
      <c r="L109" s="977">
        <f t="shared" si="22"/>
        <v>347.68905000000001</v>
      </c>
      <c r="M109" s="977">
        <v>7279.56</v>
      </c>
      <c r="N109" s="977">
        <v>1854.34</v>
      </c>
      <c r="O109" s="977">
        <f t="shared" si="23"/>
        <v>5980.2509500000006</v>
      </c>
      <c r="P109" s="328">
        <f t="shared" si="24"/>
        <v>7834.5909500000007</v>
      </c>
    </row>
    <row r="110" spans="1:16" ht="15" customHeight="1" x14ac:dyDescent="0.25">
      <c r="A110" s="975" t="s">
        <v>1212</v>
      </c>
      <c r="B110" s="975" t="s">
        <v>847</v>
      </c>
      <c r="C110" s="976">
        <v>345</v>
      </c>
      <c r="D110" s="980" t="s">
        <v>366</v>
      </c>
      <c r="E110" s="975" t="s">
        <v>367</v>
      </c>
      <c r="F110" s="977">
        <v>15868.16</v>
      </c>
      <c r="G110" s="977">
        <v>920.35</v>
      </c>
      <c r="H110" s="977">
        <v>7934.08</v>
      </c>
      <c r="I110" s="977">
        <v>0</v>
      </c>
      <c r="J110" s="977">
        <f t="shared" si="20"/>
        <v>7934.08</v>
      </c>
      <c r="K110" s="977">
        <f t="shared" si="21"/>
        <v>1586.816</v>
      </c>
      <c r="L110" s="977">
        <f t="shared" si="22"/>
        <v>119.01119999999999</v>
      </c>
      <c r="M110" s="977">
        <v>3086.35</v>
      </c>
      <c r="N110" s="977">
        <v>634.72</v>
      </c>
      <c r="O110" s="977">
        <f t="shared" si="23"/>
        <v>2046.9888000000001</v>
      </c>
      <c r="P110" s="328">
        <f t="shared" si="24"/>
        <v>2681.7088000000003</v>
      </c>
    </row>
    <row r="111" spans="1:16" ht="15" customHeight="1" x14ac:dyDescent="0.25">
      <c r="A111" s="975" t="s">
        <v>1212</v>
      </c>
      <c r="B111" s="975" t="s">
        <v>847</v>
      </c>
      <c r="C111" s="976">
        <v>438</v>
      </c>
      <c r="D111" s="980" t="s">
        <v>708</v>
      </c>
      <c r="E111" s="975" t="s">
        <v>729</v>
      </c>
      <c r="F111" s="977">
        <v>21345.82</v>
      </c>
      <c r="G111" s="977">
        <v>951.62</v>
      </c>
      <c r="H111" s="977">
        <v>10672.91</v>
      </c>
      <c r="I111" s="977">
        <v>0</v>
      </c>
      <c r="J111" s="977">
        <f t="shared" si="20"/>
        <v>10672.91</v>
      </c>
      <c r="K111" s="977">
        <f t="shared" si="21"/>
        <v>2134.5819999999999</v>
      </c>
      <c r="L111" s="977">
        <f t="shared" si="22"/>
        <v>160.09365</v>
      </c>
      <c r="M111" s="977">
        <v>3865.32</v>
      </c>
      <c r="N111" s="977">
        <v>853.83</v>
      </c>
      <c r="O111" s="977">
        <f t="shared" si="23"/>
        <v>2753.6063500000005</v>
      </c>
      <c r="P111" s="328">
        <f t="shared" si="24"/>
        <v>3607.4363500000004</v>
      </c>
    </row>
    <row r="112" spans="1:16" ht="15" customHeight="1" x14ac:dyDescent="0.25">
      <c r="A112" s="975" t="s">
        <v>1212</v>
      </c>
      <c r="B112" s="975" t="s">
        <v>847</v>
      </c>
      <c r="C112" s="976">
        <v>18</v>
      </c>
      <c r="D112" s="980" t="s">
        <v>12</v>
      </c>
      <c r="E112" s="975" t="s">
        <v>184</v>
      </c>
      <c r="F112" s="977">
        <v>37418.120000000003</v>
      </c>
      <c r="G112" s="977">
        <v>951.62</v>
      </c>
      <c r="H112" s="977">
        <v>18709.060000000001</v>
      </c>
      <c r="I112" s="977">
        <v>0</v>
      </c>
      <c r="J112" s="977">
        <f t="shared" si="20"/>
        <v>18709.060000000001</v>
      </c>
      <c r="K112" s="977">
        <f t="shared" si="21"/>
        <v>3741.8120000000004</v>
      </c>
      <c r="L112" s="977">
        <f t="shared" si="22"/>
        <v>280.63589999999999</v>
      </c>
      <c r="M112" s="977">
        <v>6059.19</v>
      </c>
      <c r="N112" s="977">
        <v>1496.72</v>
      </c>
      <c r="O112" s="977">
        <f t="shared" si="23"/>
        <v>4826.9340999999995</v>
      </c>
      <c r="P112" s="328">
        <f t="shared" si="24"/>
        <v>6323.6540999999997</v>
      </c>
    </row>
    <row r="113" spans="1:16" ht="15" customHeight="1" x14ac:dyDescent="0.25">
      <c r="A113" s="975" t="s">
        <v>1212</v>
      </c>
      <c r="B113" s="975" t="s">
        <v>847</v>
      </c>
      <c r="C113" s="976">
        <v>492</v>
      </c>
      <c r="D113" s="980" t="s">
        <v>456</v>
      </c>
      <c r="E113" s="975" t="s">
        <v>499</v>
      </c>
      <c r="F113" s="977">
        <v>30593.74</v>
      </c>
      <c r="G113" s="977">
        <v>951.62</v>
      </c>
      <c r="H113" s="977">
        <v>15296.87</v>
      </c>
      <c r="I113" s="977">
        <v>0</v>
      </c>
      <c r="J113" s="977">
        <f t="shared" si="20"/>
        <v>15296.87</v>
      </c>
      <c r="K113" s="977">
        <f t="shared" si="21"/>
        <v>3059.3740000000003</v>
      </c>
      <c r="L113" s="977">
        <f t="shared" si="22"/>
        <v>229.45304999999999</v>
      </c>
      <c r="M113" s="977">
        <v>5127.67</v>
      </c>
      <c r="N113" s="977">
        <v>1223.74</v>
      </c>
      <c r="O113" s="977">
        <f t="shared" si="23"/>
        <v>3946.5969500000001</v>
      </c>
      <c r="P113" s="328">
        <f t="shared" si="24"/>
        <v>5170.3369499999999</v>
      </c>
    </row>
    <row r="114" spans="1:16" ht="15" customHeight="1" x14ac:dyDescent="0.25">
      <c r="A114" s="975" t="s">
        <v>1212</v>
      </c>
      <c r="B114" s="975" t="s">
        <v>847</v>
      </c>
      <c r="C114" s="976">
        <v>69</v>
      </c>
      <c r="D114" s="980" t="s">
        <v>103</v>
      </c>
      <c r="E114" s="975" t="s">
        <v>211</v>
      </c>
      <c r="F114" s="977">
        <v>53569.18</v>
      </c>
      <c r="G114" s="977">
        <v>951.62</v>
      </c>
      <c r="H114" s="977">
        <v>26784.59</v>
      </c>
      <c r="I114" s="977">
        <v>0</v>
      </c>
      <c r="J114" s="977">
        <f t="shared" si="20"/>
        <v>26784.59</v>
      </c>
      <c r="K114" s="977">
        <f t="shared" si="21"/>
        <v>5356.9180000000006</v>
      </c>
      <c r="L114" s="977">
        <f t="shared" si="22"/>
        <v>401.76884999999999</v>
      </c>
      <c r="M114" s="977">
        <v>8263.81</v>
      </c>
      <c r="N114" s="977">
        <v>2142.7600000000002</v>
      </c>
      <c r="O114" s="977">
        <f t="shared" si="23"/>
        <v>6910.4211499999992</v>
      </c>
      <c r="P114" s="328">
        <f t="shared" si="24"/>
        <v>9053.1811500000003</v>
      </c>
    </row>
    <row r="115" spans="1:16" ht="15" customHeight="1" x14ac:dyDescent="0.25">
      <c r="A115" s="975" t="s">
        <v>1212</v>
      </c>
      <c r="B115" s="975" t="s">
        <v>847</v>
      </c>
      <c r="C115" s="976">
        <v>443</v>
      </c>
      <c r="D115" s="980" t="s">
        <v>711</v>
      </c>
      <c r="E115" s="975" t="s">
        <v>732</v>
      </c>
      <c r="F115" s="977">
        <v>6885.22</v>
      </c>
      <c r="G115" s="977">
        <v>306.51</v>
      </c>
      <c r="H115" s="977">
        <v>3442.61</v>
      </c>
      <c r="I115" s="977">
        <v>0</v>
      </c>
      <c r="J115" s="977">
        <f t="shared" si="20"/>
        <v>3442.61</v>
      </c>
      <c r="K115" s="977">
        <f t="shared" si="21"/>
        <v>688.52200000000005</v>
      </c>
      <c r="L115" s="977">
        <f t="shared" si="22"/>
        <v>51.639150000000001</v>
      </c>
      <c r="M115" s="977">
        <v>1246.3399999999999</v>
      </c>
      <c r="N115" s="977">
        <v>275.39999999999998</v>
      </c>
      <c r="O115" s="977">
        <f t="shared" si="23"/>
        <v>888.19084999999995</v>
      </c>
      <c r="P115" s="328">
        <f t="shared" si="24"/>
        <v>1163.59085</v>
      </c>
    </row>
    <row r="116" spans="1:16" ht="15" customHeight="1" x14ac:dyDescent="0.25">
      <c r="A116" s="975" t="s">
        <v>1212</v>
      </c>
      <c r="B116" s="975" t="s">
        <v>847</v>
      </c>
      <c r="C116" s="976">
        <v>456</v>
      </c>
      <c r="D116" s="980" t="s">
        <v>723</v>
      </c>
      <c r="E116" s="975" t="s">
        <v>744</v>
      </c>
      <c r="F116" s="977">
        <v>21345.82</v>
      </c>
      <c r="G116" s="977">
        <v>951.62</v>
      </c>
      <c r="H116" s="977">
        <v>10672.91</v>
      </c>
      <c r="I116" s="977">
        <v>0</v>
      </c>
      <c r="J116" s="977">
        <f t="shared" si="20"/>
        <v>10672.91</v>
      </c>
      <c r="K116" s="977">
        <f t="shared" si="21"/>
        <v>2134.5819999999999</v>
      </c>
      <c r="L116" s="977">
        <f t="shared" si="22"/>
        <v>160.09365</v>
      </c>
      <c r="M116" s="977">
        <v>3865.32</v>
      </c>
      <c r="N116" s="977">
        <v>853.83</v>
      </c>
      <c r="O116" s="977">
        <f t="shared" si="23"/>
        <v>2753.6063500000005</v>
      </c>
      <c r="P116" s="328">
        <f t="shared" si="24"/>
        <v>3607.4363500000004</v>
      </c>
    </row>
    <row r="117" spans="1:16" s="192" customFormat="1" ht="15" customHeight="1" x14ac:dyDescent="0.25">
      <c r="A117" s="189"/>
      <c r="B117" s="189"/>
      <c r="C117" s="190">
        <v>192</v>
      </c>
      <c r="D117" s="367" t="s">
        <v>419</v>
      </c>
      <c r="E117" s="189"/>
      <c r="F117" s="191">
        <v>0</v>
      </c>
      <c r="G117" s="191">
        <v>0</v>
      </c>
      <c r="H117" s="191">
        <v>0</v>
      </c>
      <c r="I117" s="191">
        <v>0</v>
      </c>
      <c r="J117" s="191">
        <v>0</v>
      </c>
      <c r="K117" s="191">
        <v>0</v>
      </c>
      <c r="L117" s="191">
        <v>0</v>
      </c>
      <c r="M117" s="191">
        <v>0</v>
      </c>
      <c r="N117" s="191">
        <v>0</v>
      </c>
      <c r="O117" s="191">
        <v>0</v>
      </c>
      <c r="P117" s="191">
        <v>0</v>
      </c>
    </row>
    <row r="118" spans="1:16" ht="15" customHeight="1" x14ac:dyDescent="0.25">
      <c r="A118" s="975" t="s">
        <v>1212</v>
      </c>
      <c r="B118" s="975" t="s">
        <v>847</v>
      </c>
      <c r="C118" s="976">
        <v>260</v>
      </c>
      <c r="D118" s="980" t="s">
        <v>150</v>
      </c>
      <c r="E118" s="975" t="s">
        <v>264</v>
      </c>
      <c r="F118" s="977">
        <v>19206.240000000002</v>
      </c>
      <c r="G118" s="977">
        <v>951.62</v>
      </c>
      <c r="H118" s="977">
        <v>9603.1200000000008</v>
      </c>
      <c r="I118" s="977">
        <v>0</v>
      </c>
      <c r="J118" s="977">
        <f t="shared" ref="J118:J137" si="25">H118+I118</f>
        <v>9603.1200000000008</v>
      </c>
      <c r="K118" s="977">
        <f t="shared" ref="K118:K137" si="26">J118*0.2</f>
        <v>1920.6240000000003</v>
      </c>
      <c r="L118" s="977">
        <f t="shared" ref="L118:L137" si="27">J118*1.5%</f>
        <v>144.04680000000002</v>
      </c>
      <c r="M118" s="977">
        <v>3573.27</v>
      </c>
      <c r="N118" s="977">
        <v>768.24</v>
      </c>
      <c r="O118" s="977">
        <f t="shared" ref="O118:O137" si="28">M118-G118-L118</f>
        <v>2477.6032</v>
      </c>
      <c r="P118" s="328">
        <f t="shared" ref="P118:P137" si="29">N118+O118</f>
        <v>3245.8432000000003</v>
      </c>
    </row>
    <row r="119" spans="1:16" ht="15" customHeight="1" x14ac:dyDescent="0.25">
      <c r="A119" s="975" t="s">
        <v>1212</v>
      </c>
      <c r="B119" s="975" t="s">
        <v>847</v>
      </c>
      <c r="C119" s="976">
        <v>444</v>
      </c>
      <c r="D119" s="980" t="s">
        <v>712</v>
      </c>
      <c r="E119" s="975" t="s">
        <v>733</v>
      </c>
      <c r="F119" s="977">
        <v>6885.22</v>
      </c>
      <c r="G119" s="977">
        <v>306.51</v>
      </c>
      <c r="H119" s="977">
        <v>3442.61</v>
      </c>
      <c r="I119" s="977">
        <v>0</v>
      </c>
      <c r="J119" s="977">
        <f t="shared" si="25"/>
        <v>3442.61</v>
      </c>
      <c r="K119" s="977">
        <f t="shared" si="26"/>
        <v>688.52200000000005</v>
      </c>
      <c r="L119" s="977">
        <f t="shared" si="27"/>
        <v>51.639150000000001</v>
      </c>
      <c r="M119" s="977">
        <v>1246.3399999999999</v>
      </c>
      <c r="N119" s="977">
        <v>275.39999999999998</v>
      </c>
      <c r="O119" s="977">
        <f t="shared" si="28"/>
        <v>888.19084999999995</v>
      </c>
      <c r="P119" s="328">
        <f t="shared" si="29"/>
        <v>1163.59085</v>
      </c>
    </row>
    <row r="120" spans="1:16" ht="15" customHeight="1" x14ac:dyDescent="0.25">
      <c r="A120" s="975" t="s">
        <v>1212</v>
      </c>
      <c r="B120" s="975" t="s">
        <v>847</v>
      </c>
      <c r="C120" s="976">
        <v>161</v>
      </c>
      <c r="D120" s="980" t="s">
        <v>63</v>
      </c>
      <c r="E120" s="975" t="s">
        <v>234</v>
      </c>
      <c r="F120" s="977">
        <v>18459.04</v>
      </c>
      <c r="G120" s="977">
        <v>951.62</v>
      </c>
      <c r="H120" s="977">
        <v>9229.52</v>
      </c>
      <c r="I120" s="977">
        <v>0</v>
      </c>
      <c r="J120" s="977">
        <f t="shared" si="25"/>
        <v>9229.52</v>
      </c>
      <c r="K120" s="977">
        <f t="shared" si="26"/>
        <v>1845.9040000000002</v>
      </c>
      <c r="L120" s="977">
        <f t="shared" si="27"/>
        <v>138.44280000000001</v>
      </c>
      <c r="M120" s="977">
        <v>3471.28</v>
      </c>
      <c r="N120" s="977">
        <v>738.36</v>
      </c>
      <c r="O120" s="977">
        <f t="shared" si="28"/>
        <v>2381.2172000000005</v>
      </c>
      <c r="P120" s="328">
        <f t="shared" si="29"/>
        <v>3119.5772000000006</v>
      </c>
    </row>
    <row r="121" spans="1:16" ht="15" customHeight="1" x14ac:dyDescent="0.25">
      <c r="A121" s="975" t="s">
        <v>1212</v>
      </c>
      <c r="B121" s="975" t="s">
        <v>847</v>
      </c>
      <c r="C121" s="976">
        <v>344</v>
      </c>
      <c r="D121" s="980" t="s">
        <v>364</v>
      </c>
      <c r="E121" s="975" t="s">
        <v>365</v>
      </c>
      <c r="F121" s="977">
        <v>35995.14</v>
      </c>
      <c r="G121" s="977">
        <v>951.62</v>
      </c>
      <c r="H121" s="977">
        <v>17997.57</v>
      </c>
      <c r="I121" s="977">
        <v>0</v>
      </c>
      <c r="J121" s="977">
        <f t="shared" si="25"/>
        <v>17997.57</v>
      </c>
      <c r="K121" s="977">
        <f t="shared" si="26"/>
        <v>3599.5140000000001</v>
      </c>
      <c r="L121" s="977">
        <f t="shared" si="27"/>
        <v>269.96355</v>
      </c>
      <c r="M121" s="977">
        <v>5864.96</v>
      </c>
      <c r="N121" s="977">
        <v>1439.8</v>
      </c>
      <c r="O121" s="977">
        <f t="shared" si="28"/>
        <v>4643.3764499999997</v>
      </c>
      <c r="P121" s="328">
        <f t="shared" si="29"/>
        <v>6083.1764499999999</v>
      </c>
    </row>
    <row r="122" spans="1:16" ht="15" customHeight="1" x14ac:dyDescent="0.25">
      <c r="A122" s="975" t="s">
        <v>1212</v>
      </c>
      <c r="B122" s="975" t="s">
        <v>847</v>
      </c>
      <c r="C122" s="976">
        <v>356</v>
      </c>
      <c r="D122" s="980" t="s">
        <v>383</v>
      </c>
      <c r="E122" s="975" t="s">
        <v>384</v>
      </c>
      <c r="F122" s="977">
        <v>15311.42</v>
      </c>
      <c r="G122" s="977">
        <v>881.38</v>
      </c>
      <c r="H122" s="977">
        <v>7655.71</v>
      </c>
      <c r="I122" s="977">
        <v>0</v>
      </c>
      <c r="J122" s="977">
        <f t="shared" si="25"/>
        <v>7655.71</v>
      </c>
      <c r="K122" s="977">
        <f t="shared" si="26"/>
        <v>1531.1420000000001</v>
      </c>
      <c r="L122" s="977">
        <f t="shared" si="27"/>
        <v>114.83565</v>
      </c>
      <c r="M122" s="977">
        <v>2971.39</v>
      </c>
      <c r="N122" s="977">
        <v>612.45000000000005</v>
      </c>
      <c r="O122" s="977">
        <f t="shared" si="28"/>
        <v>1975.1743499999998</v>
      </c>
      <c r="P122" s="328">
        <f t="shared" si="29"/>
        <v>2587.62435</v>
      </c>
    </row>
    <row r="123" spans="1:16" ht="15" customHeight="1" x14ac:dyDescent="0.25">
      <c r="A123" s="975" t="s">
        <v>1212</v>
      </c>
      <c r="B123" s="975" t="s">
        <v>847</v>
      </c>
      <c r="C123" s="976">
        <v>172</v>
      </c>
      <c r="D123" s="980" t="s">
        <v>68</v>
      </c>
      <c r="E123" s="975" t="s">
        <v>239</v>
      </c>
      <c r="F123" s="977">
        <v>23533.759999999998</v>
      </c>
      <c r="G123" s="977">
        <v>951.62</v>
      </c>
      <c r="H123" s="977">
        <v>11766.88</v>
      </c>
      <c r="I123" s="977">
        <v>0</v>
      </c>
      <c r="J123" s="977">
        <f t="shared" si="25"/>
        <v>11766.88</v>
      </c>
      <c r="K123" s="977">
        <f t="shared" si="26"/>
        <v>2353.3759999999997</v>
      </c>
      <c r="L123" s="977">
        <f t="shared" si="27"/>
        <v>176.50319999999999</v>
      </c>
      <c r="M123" s="977">
        <v>4163.9799999999996</v>
      </c>
      <c r="N123" s="977">
        <v>941.35</v>
      </c>
      <c r="O123" s="977">
        <f t="shared" si="28"/>
        <v>3035.8567999999996</v>
      </c>
      <c r="P123" s="328">
        <f t="shared" si="29"/>
        <v>3977.2067999999995</v>
      </c>
    </row>
    <row r="124" spans="1:16" ht="15" customHeight="1" x14ac:dyDescent="0.25">
      <c r="A124" s="975" t="s">
        <v>1212</v>
      </c>
      <c r="B124" s="975" t="s">
        <v>847</v>
      </c>
      <c r="C124" s="976">
        <v>52</v>
      </c>
      <c r="D124" s="980" t="s">
        <v>39</v>
      </c>
      <c r="E124" s="975" t="s">
        <v>210</v>
      </c>
      <c r="F124" s="977">
        <v>35793.480000000003</v>
      </c>
      <c r="G124" s="977">
        <v>951.62</v>
      </c>
      <c r="H124" s="977">
        <v>17896.740000000002</v>
      </c>
      <c r="I124" s="977">
        <v>0</v>
      </c>
      <c r="J124" s="977">
        <f t="shared" si="25"/>
        <v>17896.740000000002</v>
      </c>
      <c r="K124" s="977">
        <f t="shared" si="26"/>
        <v>3579.3480000000004</v>
      </c>
      <c r="L124" s="977">
        <f t="shared" si="27"/>
        <v>268.4511</v>
      </c>
      <c r="M124" s="977">
        <v>5837.43</v>
      </c>
      <c r="N124" s="977">
        <v>1431.73</v>
      </c>
      <c r="O124" s="977">
        <f t="shared" si="28"/>
        <v>4617.3589000000002</v>
      </c>
      <c r="P124" s="328">
        <f t="shared" si="29"/>
        <v>6049.0889000000006</v>
      </c>
    </row>
    <row r="125" spans="1:16" ht="15" customHeight="1" x14ac:dyDescent="0.25">
      <c r="A125" s="975" t="s">
        <v>1212</v>
      </c>
      <c r="B125" s="975" t="s">
        <v>847</v>
      </c>
      <c r="C125" s="976">
        <v>42</v>
      </c>
      <c r="D125" s="980" t="s">
        <v>31</v>
      </c>
      <c r="E125" s="975" t="s">
        <v>203</v>
      </c>
      <c r="F125" s="977">
        <v>44461.18</v>
      </c>
      <c r="G125" s="977">
        <v>951.62</v>
      </c>
      <c r="H125" s="977">
        <v>22230.59</v>
      </c>
      <c r="I125" s="977">
        <v>0</v>
      </c>
      <c r="J125" s="977">
        <f t="shared" si="25"/>
        <v>22230.59</v>
      </c>
      <c r="K125" s="977">
        <f t="shared" si="26"/>
        <v>4446.1180000000004</v>
      </c>
      <c r="L125" s="977">
        <f t="shared" si="27"/>
        <v>333.45884999999998</v>
      </c>
      <c r="M125" s="977">
        <v>7020.57</v>
      </c>
      <c r="N125" s="977">
        <v>1778.44</v>
      </c>
      <c r="O125" s="977">
        <f t="shared" si="28"/>
        <v>5735.4911499999998</v>
      </c>
      <c r="P125" s="328">
        <f t="shared" si="29"/>
        <v>7513.9311500000003</v>
      </c>
    </row>
    <row r="126" spans="1:16" ht="15" customHeight="1" x14ac:dyDescent="0.25">
      <c r="A126" s="975" t="s">
        <v>1212</v>
      </c>
      <c r="B126" s="975" t="s">
        <v>847</v>
      </c>
      <c r="C126" s="976">
        <v>509</v>
      </c>
      <c r="D126" s="980" t="s">
        <v>1194</v>
      </c>
      <c r="E126" s="975" t="s">
        <v>1193</v>
      </c>
      <c r="F126" s="977">
        <v>35212.639999999999</v>
      </c>
      <c r="G126" s="977">
        <v>951.62</v>
      </c>
      <c r="H126" s="977">
        <v>17606.32</v>
      </c>
      <c r="I126" s="977">
        <v>0</v>
      </c>
      <c r="J126" s="977">
        <f t="shared" si="25"/>
        <v>17606.32</v>
      </c>
      <c r="K126" s="977">
        <f t="shared" si="26"/>
        <v>3521.2640000000001</v>
      </c>
      <c r="L126" s="977">
        <f t="shared" si="27"/>
        <v>264.09479999999996</v>
      </c>
      <c r="M126" s="977">
        <v>5758.15</v>
      </c>
      <c r="N126" s="977">
        <v>1408.5</v>
      </c>
      <c r="O126" s="977">
        <f t="shared" si="28"/>
        <v>4542.4351999999999</v>
      </c>
      <c r="P126" s="328">
        <f t="shared" si="29"/>
        <v>5950.9351999999999</v>
      </c>
    </row>
    <row r="127" spans="1:16" ht="15" customHeight="1" x14ac:dyDescent="0.25">
      <c r="A127" s="975" t="s">
        <v>1212</v>
      </c>
      <c r="B127" s="975" t="s">
        <v>847</v>
      </c>
      <c r="C127" s="976">
        <v>466</v>
      </c>
      <c r="D127" s="980" t="s">
        <v>749</v>
      </c>
      <c r="E127" s="975" t="s">
        <v>762</v>
      </c>
      <c r="F127" s="977">
        <v>6885.22</v>
      </c>
      <c r="G127" s="977">
        <v>306.51</v>
      </c>
      <c r="H127" s="977">
        <v>3442.61</v>
      </c>
      <c r="I127" s="977">
        <v>0</v>
      </c>
      <c r="J127" s="977">
        <f t="shared" si="25"/>
        <v>3442.61</v>
      </c>
      <c r="K127" s="977">
        <f t="shared" si="26"/>
        <v>688.52200000000005</v>
      </c>
      <c r="L127" s="977">
        <f t="shared" si="27"/>
        <v>51.639150000000001</v>
      </c>
      <c r="M127" s="977">
        <v>1246.3399999999999</v>
      </c>
      <c r="N127" s="977">
        <v>275.39999999999998</v>
      </c>
      <c r="O127" s="977">
        <f t="shared" si="28"/>
        <v>888.19084999999995</v>
      </c>
      <c r="P127" s="328">
        <f t="shared" si="29"/>
        <v>1163.59085</v>
      </c>
    </row>
    <row r="128" spans="1:16" ht="15" customHeight="1" x14ac:dyDescent="0.25">
      <c r="A128" s="975" t="s">
        <v>1212</v>
      </c>
      <c r="B128" s="975" t="s">
        <v>847</v>
      </c>
      <c r="C128" s="976">
        <v>195</v>
      </c>
      <c r="D128" s="980" t="s">
        <v>783</v>
      </c>
      <c r="E128" s="975" t="s">
        <v>243</v>
      </c>
      <c r="F128" s="977">
        <v>10178.48</v>
      </c>
      <c r="G128" s="977">
        <v>522.07000000000005</v>
      </c>
      <c r="H128" s="977">
        <v>5089.24</v>
      </c>
      <c r="I128" s="977">
        <v>0</v>
      </c>
      <c r="J128" s="977">
        <f t="shared" si="25"/>
        <v>5089.24</v>
      </c>
      <c r="K128" s="977">
        <f t="shared" si="26"/>
        <v>1017.848</v>
      </c>
      <c r="L128" s="977">
        <f t="shared" si="27"/>
        <v>76.3386</v>
      </c>
      <c r="M128" s="977">
        <v>1911.43</v>
      </c>
      <c r="N128" s="977">
        <v>407.13</v>
      </c>
      <c r="O128" s="977">
        <f t="shared" si="28"/>
        <v>1313.0214000000001</v>
      </c>
      <c r="P128" s="328">
        <f t="shared" si="29"/>
        <v>1720.1514000000002</v>
      </c>
    </row>
    <row r="129" spans="1:16" ht="15" customHeight="1" x14ac:dyDescent="0.25">
      <c r="A129" s="975" t="s">
        <v>1212</v>
      </c>
      <c r="B129" s="975" t="s">
        <v>847</v>
      </c>
      <c r="C129" s="976">
        <v>245</v>
      </c>
      <c r="D129" s="980" t="s">
        <v>135</v>
      </c>
      <c r="E129" s="975" t="s">
        <v>256</v>
      </c>
      <c r="F129" s="977">
        <v>23533.759999999998</v>
      </c>
      <c r="G129" s="977">
        <v>951.62</v>
      </c>
      <c r="H129" s="977">
        <v>11766.88</v>
      </c>
      <c r="I129" s="977">
        <v>0</v>
      </c>
      <c r="J129" s="977">
        <f t="shared" si="25"/>
        <v>11766.88</v>
      </c>
      <c r="K129" s="977">
        <f t="shared" si="26"/>
        <v>2353.3759999999997</v>
      </c>
      <c r="L129" s="977">
        <f t="shared" si="27"/>
        <v>176.50319999999999</v>
      </c>
      <c r="M129" s="977">
        <v>4163.9799999999996</v>
      </c>
      <c r="N129" s="977">
        <v>941.35</v>
      </c>
      <c r="O129" s="977">
        <f t="shared" si="28"/>
        <v>3035.8567999999996</v>
      </c>
      <c r="P129" s="328">
        <f t="shared" si="29"/>
        <v>3977.2067999999995</v>
      </c>
    </row>
    <row r="130" spans="1:16" ht="15" customHeight="1" x14ac:dyDescent="0.25">
      <c r="A130" s="975" t="s">
        <v>1212</v>
      </c>
      <c r="B130" s="975" t="s">
        <v>847</v>
      </c>
      <c r="C130" s="976">
        <v>19</v>
      </c>
      <c r="D130" s="980" t="s">
        <v>13</v>
      </c>
      <c r="E130" s="975" t="s">
        <v>185</v>
      </c>
      <c r="F130" s="977">
        <v>34770.1</v>
      </c>
      <c r="G130" s="977">
        <v>951.62</v>
      </c>
      <c r="H130" s="977">
        <v>17385.05</v>
      </c>
      <c r="I130" s="977">
        <v>0</v>
      </c>
      <c r="J130" s="977">
        <f t="shared" si="25"/>
        <v>17385.05</v>
      </c>
      <c r="K130" s="977">
        <f t="shared" si="26"/>
        <v>3477.01</v>
      </c>
      <c r="L130" s="977">
        <f t="shared" si="27"/>
        <v>260.77574999999996</v>
      </c>
      <c r="M130" s="977">
        <v>5697.74</v>
      </c>
      <c r="N130" s="977">
        <v>1390.8</v>
      </c>
      <c r="O130" s="977">
        <f t="shared" si="28"/>
        <v>4485.3442500000001</v>
      </c>
      <c r="P130" s="328">
        <f t="shared" si="29"/>
        <v>5876.1442500000003</v>
      </c>
    </row>
    <row r="131" spans="1:16" ht="15" customHeight="1" x14ac:dyDescent="0.25">
      <c r="A131" s="975" t="s">
        <v>1212</v>
      </c>
      <c r="B131" s="975" t="s">
        <v>847</v>
      </c>
      <c r="C131" s="976">
        <v>475</v>
      </c>
      <c r="D131" s="980" t="s">
        <v>785</v>
      </c>
      <c r="E131" s="975" t="s">
        <v>794</v>
      </c>
      <c r="F131" s="977">
        <v>21345.82</v>
      </c>
      <c r="G131" s="977">
        <v>951.62</v>
      </c>
      <c r="H131" s="977">
        <v>10672.91</v>
      </c>
      <c r="I131" s="977">
        <v>0</v>
      </c>
      <c r="J131" s="977">
        <f t="shared" si="25"/>
        <v>10672.91</v>
      </c>
      <c r="K131" s="977">
        <f t="shared" si="26"/>
        <v>2134.5819999999999</v>
      </c>
      <c r="L131" s="977">
        <f t="shared" si="27"/>
        <v>160.09365</v>
      </c>
      <c r="M131" s="977">
        <v>3865.32</v>
      </c>
      <c r="N131" s="977">
        <v>853.83</v>
      </c>
      <c r="O131" s="977">
        <f t="shared" si="28"/>
        <v>2753.6063500000005</v>
      </c>
      <c r="P131" s="328">
        <f t="shared" si="29"/>
        <v>3607.4363500000004</v>
      </c>
    </row>
    <row r="132" spans="1:16" ht="15" customHeight="1" x14ac:dyDescent="0.25">
      <c r="A132" s="975" t="s">
        <v>1212</v>
      </c>
      <c r="B132" s="975" t="s">
        <v>847</v>
      </c>
      <c r="C132" s="976">
        <v>496</v>
      </c>
      <c r="D132" s="980" t="s">
        <v>462</v>
      </c>
      <c r="E132" s="975" t="s">
        <v>507</v>
      </c>
      <c r="F132" s="977">
        <v>27557.74</v>
      </c>
      <c r="G132" s="977">
        <v>951.62</v>
      </c>
      <c r="H132" s="977">
        <v>13778.87</v>
      </c>
      <c r="I132" s="977">
        <v>0</v>
      </c>
      <c r="J132" s="977">
        <f t="shared" si="25"/>
        <v>13778.87</v>
      </c>
      <c r="K132" s="977">
        <f t="shared" si="26"/>
        <v>2755.7740000000003</v>
      </c>
      <c r="L132" s="977">
        <f t="shared" si="27"/>
        <v>206.68305000000001</v>
      </c>
      <c r="M132" s="977">
        <v>4713.25</v>
      </c>
      <c r="N132" s="977">
        <v>1102.3</v>
      </c>
      <c r="O132" s="977">
        <f t="shared" si="28"/>
        <v>3554.94695</v>
      </c>
      <c r="P132" s="328">
        <f t="shared" si="29"/>
        <v>4657.2469499999997</v>
      </c>
    </row>
    <row r="133" spans="1:16" ht="15" customHeight="1" x14ac:dyDescent="0.25">
      <c r="A133" s="975" t="s">
        <v>1212</v>
      </c>
      <c r="B133" s="975" t="s">
        <v>847</v>
      </c>
      <c r="C133" s="976">
        <v>169</v>
      </c>
      <c r="D133" s="980" t="s">
        <v>67</v>
      </c>
      <c r="E133" s="975" t="s">
        <v>238</v>
      </c>
      <c r="F133" s="977">
        <v>18459.04</v>
      </c>
      <c r="G133" s="977">
        <v>951.62</v>
      </c>
      <c r="H133" s="977">
        <v>9229.52</v>
      </c>
      <c r="I133" s="977">
        <v>0</v>
      </c>
      <c r="J133" s="977">
        <f t="shared" si="25"/>
        <v>9229.52</v>
      </c>
      <c r="K133" s="977">
        <f t="shared" si="26"/>
        <v>1845.9040000000002</v>
      </c>
      <c r="L133" s="977">
        <f t="shared" si="27"/>
        <v>138.44280000000001</v>
      </c>
      <c r="M133" s="977">
        <v>3471.28</v>
      </c>
      <c r="N133" s="977">
        <v>738.36</v>
      </c>
      <c r="O133" s="977">
        <f t="shared" si="28"/>
        <v>2381.2172000000005</v>
      </c>
      <c r="P133" s="328">
        <f t="shared" si="29"/>
        <v>3119.5772000000006</v>
      </c>
    </row>
    <row r="134" spans="1:16" ht="15" customHeight="1" x14ac:dyDescent="0.25">
      <c r="A134" s="975" t="s">
        <v>1212</v>
      </c>
      <c r="B134" s="975" t="s">
        <v>847</v>
      </c>
      <c r="C134" s="976">
        <v>27</v>
      </c>
      <c r="D134" s="980" t="s">
        <v>20</v>
      </c>
      <c r="E134" s="975" t="s">
        <v>192</v>
      </c>
      <c r="F134" s="977">
        <v>25738.2</v>
      </c>
      <c r="G134" s="977">
        <v>951.62</v>
      </c>
      <c r="H134" s="977">
        <v>12869.1</v>
      </c>
      <c r="I134" s="977">
        <v>0</v>
      </c>
      <c r="J134" s="977">
        <f t="shared" si="25"/>
        <v>12869.1</v>
      </c>
      <c r="K134" s="977">
        <f t="shared" si="26"/>
        <v>2573.8200000000002</v>
      </c>
      <c r="L134" s="977">
        <f t="shared" si="27"/>
        <v>193.03649999999999</v>
      </c>
      <c r="M134" s="977">
        <v>4464.88</v>
      </c>
      <c r="N134" s="977">
        <v>1029.52</v>
      </c>
      <c r="O134" s="977">
        <f t="shared" si="28"/>
        <v>3320.2235000000001</v>
      </c>
      <c r="P134" s="328">
        <f t="shared" si="29"/>
        <v>4349.7435000000005</v>
      </c>
    </row>
    <row r="135" spans="1:16" ht="15" customHeight="1" x14ac:dyDescent="0.25">
      <c r="A135" s="975" t="s">
        <v>1212</v>
      </c>
      <c r="B135" s="975" t="s">
        <v>847</v>
      </c>
      <c r="C135" s="976">
        <v>343</v>
      </c>
      <c r="D135" s="980" t="s">
        <v>310</v>
      </c>
      <c r="E135" s="975" t="s">
        <v>313</v>
      </c>
      <c r="F135" s="977">
        <v>44461.18</v>
      </c>
      <c r="G135" s="977">
        <v>951.62</v>
      </c>
      <c r="H135" s="977">
        <v>22230.59</v>
      </c>
      <c r="I135" s="977">
        <v>0</v>
      </c>
      <c r="J135" s="977">
        <f t="shared" si="25"/>
        <v>22230.59</v>
      </c>
      <c r="K135" s="977">
        <f t="shared" si="26"/>
        <v>4446.1180000000004</v>
      </c>
      <c r="L135" s="977">
        <f t="shared" si="27"/>
        <v>333.45884999999998</v>
      </c>
      <c r="M135" s="977">
        <v>7020.57</v>
      </c>
      <c r="N135" s="977">
        <v>1778.44</v>
      </c>
      <c r="O135" s="977">
        <f t="shared" si="28"/>
        <v>5735.4911499999998</v>
      </c>
      <c r="P135" s="328">
        <f t="shared" si="29"/>
        <v>7513.9311500000003</v>
      </c>
    </row>
    <row r="136" spans="1:16" ht="15" customHeight="1" x14ac:dyDescent="0.25">
      <c r="A136" s="975" t="s">
        <v>1212</v>
      </c>
      <c r="B136" s="975" t="s">
        <v>847</v>
      </c>
      <c r="C136" s="976">
        <v>315</v>
      </c>
      <c r="D136" s="980" t="s">
        <v>299</v>
      </c>
      <c r="E136" s="975" t="s">
        <v>302</v>
      </c>
      <c r="F136" s="977">
        <v>35212.639999999999</v>
      </c>
      <c r="G136" s="977">
        <v>951.62</v>
      </c>
      <c r="H136" s="977">
        <v>17606.32</v>
      </c>
      <c r="I136" s="977">
        <v>0</v>
      </c>
      <c r="J136" s="977">
        <f t="shared" si="25"/>
        <v>17606.32</v>
      </c>
      <c r="K136" s="977">
        <f t="shared" si="26"/>
        <v>3521.2640000000001</v>
      </c>
      <c r="L136" s="977">
        <f t="shared" si="27"/>
        <v>264.09479999999996</v>
      </c>
      <c r="M136" s="977">
        <v>5758.15</v>
      </c>
      <c r="N136" s="977">
        <v>1408.5</v>
      </c>
      <c r="O136" s="977">
        <f t="shared" si="28"/>
        <v>4542.4351999999999</v>
      </c>
      <c r="P136" s="328">
        <f t="shared" si="29"/>
        <v>5950.9351999999999</v>
      </c>
    </row>
    <row r="137" spans="1:16" ht="15" customHeight="1" x14ac:dyDescent="0.25">
      <c r="A137" s="975" t="s">
        <v>1212</v>
      </c>
      <c r="B137" s="975" t="s">
        <v>847</v>
      </c>
      <c r="C137" s="976">
        <v>86</v>
      </c>
      <c r="D137" s="980" t="s">
        <v>46</v>
      </c>
      <c r="E137" s="975" t="s">
        <v>218</v>
      </c>
      <c r="F137" s="977">
        <v>13100.38</v>
      </c>
      <c r="G137" s="977">
        <v>726.61</v>
      </c>
      <c r="H137" s="977">
        <v>6550.19</v>
      </c>
      <c r="I137" s="977">
        <v>0</v>
      </c>
      <c r="J137" s="977">
        <f t="shared" si="25"/>
        <v>6550.19</v>
      </c>
      <c r="K137" s="977">
        <f t="shared" si="26"/>
        <v>1310.038</v>
      </c>
      <c r="L137" s="977">
        <f t="shared" si="27"/>
        <v>98.252849999999995</v>
      </c>
      <c r="M137" s="977">
        <v>2514.81</v>
      </c>
      <c r="N137" s="977">
        <v>524.01</v>
      </c>
      <c r="O137" s="977">
        <f t="shared" si="28"/>
        <v>1689.9471499999997</v>
      </c>
      <c r="P137" s="328">
        <f t="shared" si="29"/>
        <v>2213.9571499999997</v>
      </c>
    </row>
    <row r="138" spans="1:16" s="192" customFormat="1" ht="15" customHeight="1" x14ac:dyDescent="0.25">
      <c r="A138" s="189"/>
      <c r="B138" s="189"/>
      <c r="C138" s="190">
        <v>49</v>
      </c>
      <c r="D138" s="367" t="s">
        <v>37</v>
      </c>
      <c r="E138" s="189"/>
      <c r="F138" s="191">
        <v>0</v>
      </c>
      <c r="G138" s="191">
        <v>0</v>
      </c>
      <c r="H138" s="191">
        <v>0</v>
      </c>
      <c r="I138" s="191">
        <v>0</v>
      </c>
      <c r="J138" s="191">
        <v>0</v>
      </c>
      <c r="K138" s="191">
        <v>0</v>
      </c>
      <c r="L138" s="191">
        <v>0</v>
      </c>
      <c r="M138" s="191">
        <v>0</v>
      </c>
      <c r="N138" s="191">
        <v>0</v>
      </c>
      <c r="O138" s="191">
        <v>0</v>
      </c>
      <c r="P138" s="191">
        <v>0</v>
      </c>
    </row>
    <row r="139" spans="1:16" ht="15" customHeight="1" x14ac:dyDescent="0.25">
      <c r="A139" s="975" t="s">
        <v>1212</v>
      </c>
      <c r="B139" s="975" t="s">
        <v>847</v>
      </c>
      <c r="C139" s="976">
        <v>259</v>
      </c>
      <c r="D139" s="980" t="s">
        <v>147</v>
      </c>
      <c r="E139" s="975" t="s">
        <v>263</v>
      </c>
      <c r="F139" s="977">
        <v>12873.82</v>
      </c>
      <c r="G139" s="977">
        <v>710.75</v>
      </c>
      <c r="H139" s="977">
        <v>6436.91</v>
      </c>
      <c r="I139" s="977">
        <v>0</v>
      </c>
      <c r="J139" s="977">
        <f t="shared" ref="J139:J170" si="30">H139+I139</f>
        <v>6436.91</v>
      </c>
      <c r="K139" s="977">
        <f t="shared" ref="K139:K170" si="31">J139*0.2</f>
        <v>1287.3820000000001</v>
      </c>
      <c r="L139" s="977">
        <f t="shared" ref="L139:L170" si="32">J139*1.5%</f>
        <v>96.55364999999999</v>
      </c>
      <c r="M139" s="977">
        <v>2468.0300000000002</v>
      </c>
      <c r="N139" s="977">
        <v>514.95000000000005</v>
      </c>
      <c r="O139" s="977">
        <f t="shared" ref="O139:O183" si="33">M139-G139-L139</f>
        <v>1660.7263500000001</v>
      </c>
      <c r="P139" s="328">
        <f t="shared" ref="P139:P183" si="34">N139+O139</f>
        <v>2175.6763500000002</v>
      </c>
    </row>
    <row r="140" spans="1:16" ht="15" customHeight="1" x14ac:dyDescent="0.25">
      <c r="A140" s="975" t="s">
        <v>1212</v>
      </c>
      <c r="B140" s="975" t="s">
        <v>847</v>
      </c>
      <c r="C140" s="976">
        <v>445</v>
      </c>
      <c r="D140" s="980" t="s">
        <v>713</v>
      </c>
      <c r="E140" s="975" t="s">
        <v>734</v>
      </c>
      <c r="F140" s="977">
        <v>22601.94</v>
      </c>
      <c r="G140" s="977">
        <v>951.62</v>
      </c>
      <c r="H140" s="977">
        <v>11300.97</v>
      </c>
      <c r="I140" s="977">
        <v>0</v>
      </c>
      <c r="J140" s="977">
        <f t="shared" si="30"/>
        <v>11300.97</v>
      </c>
      <c r="K140" s="977">
        <f t="shared" si="31"/>
        <v>2260.194</v>
      </c>
      <c r="L140" s="977">
        <f t="shared" si="32"/>
        <v>169.51454999999999</v>
      </c>
      <c r="M140" s="977">
        <v>4036.78</v>
      </c>
      <c r="N140" s="977">
        <v>904.07</v>
      </c>
      <c r="O140" s="977">
        <f t="shared" si="33"/>
        <v>2915.6454500000004</v>
      </c>
      <c r="P140" s="328">
        <f t="shared" si="34"/>
        <v>3819.7154500000006</v>
      </c>
    </row>
    <row r="141" spans="1:16" ht="15" customHeight="1" x14ac:dyDescent="0.25">
      <c r="A141" s="975" t="s">
        <v>1212</v>
      </c>
      <c r="B141" s="975" t="s">
        <v>847</v>
      </c>
      <c r="C141" s="976">
        <v>193</v>
      </c>
      <c r="D141" s="980" t="s">
        <v>72</v>
      </c>
      <c r="E141" s="975" t="s">
        <v>242</v>
      </c>
      <c r="F141" s="977">
        <v>33543.78</v>
      </c>
      <c r="G141" s="977">
        <v>951.62</v>
      </c>
      <c r="H141" s="977">
        <v>16771.89</v>
      </c>
      <c r="I141" s="977">
        <v>0</v>
      </c>
      <c r="J141" s="977">
        <f t="shared" si="30"/>
        <v>16771.89</v>
      </c>
      <c r="K141" s="977">
        <f t="shared" si="31"/>
        <v>3354.3780000000002</v>
      </c>
      <c r="L141" s="977">
        <f t="shared" si="32"/>
        <v>251.57834999999997</v>
      </c>
      <c r="M141" s="977">
        <v>5530.35</v>
      </c>
      <c r="N141" s="977">
        <v>1341.75</v>
      </c>
      <c r="O141" s="977">
        <f t="shared" si="33"/>
        <v>4327.1516500000007</v>
      </c>
      <c r="P141" s="328">
        <f t="shared" si="34"/>
        <v>5668.9016500000007</v>
      </c>
    </row>
    <row r="142" spans="1:16" s="192" customFormat="1" ht="15" customHeight="1" x14ac:dyDescent="0.25">
      <c r="A142" s="189" t="s">
        <v>1212</v>
      </c>
      <c r="B142" s="189" t="s">
        <v>847</v>
      </c>
      <c r="C142" s="190">
        <v>159</v>
      </c>
      <c r="D142" s="193" t="s">
        <v>62</v>
      </c>
      <c r="E142" s="189" t="s">
        <v>284</v>
      </c>
      <c r="F142" s="191">
        <v>2618.42</v>
      </c>
      <c r="G142" s="191">
        <v>98.19</v>
      </c>
      <c r="H142" s="191">
        <v>1309.21</v>
      </c>
      <c r="I142" s="191">
        <v>0</v>
      </c>
      <c r="J142" s="191">
        <f t="shared" si="30"/>
        <v>1309.21</v>
      </c>
      <c r="K142" s="191">
        <f t="shared" si="31"/>
        <v>261.84200000000004</v>
      </c>
      <c r="L142" s="191">
        <f t="shared" si="32"/>
        <v>19.63815</v>
      </c>
      <c r="M142" s="191">
        <v>455.6</v>
      </c>
      <c r="N142" s="191">
        <v>104.73</v>
      </c>
      <c r="O142" s="191">
        <f t="shared" si="33"/>
        <v>337.77185000000003</v>
      </c>
      <c r="P142" s="1043">
        <f t="shared" si="34"/>
        <v>442.50185000000005</v>
      </c>
    </row>
    <row r="143" spans="1:16" ht="15" customHeight="1" x14ac:dyDescent="0.25">
      <c r="A143" s="975" t="s">
        <v>1212</v>
      </c>
      <c r="B143" s="975" t="s">
        <v>847</v>
      </c>
      <c r="C143" s="976">
        <v>91</v>
      </c>
      <c r="D143" s="980" t="s">
        <v>51</v>
      </c>
      <c r="E143" s="975" t="s">
        <v>223</v>
      </c>
      <c r="F143" s="977">
        <v>13100.38</v>
      </c>
      <c r="G143" s="977">
        <v>726.61</v>
      </c>
      <c r="H143" s="977">
        <v>6550.19</v>
      </c>
      <c r="I143" s="977">
        <v>0</v>
      </c>
      <c r="J143" s="977">
        <f t="shared" si="30"/>
        <v>6550.19</v>
      </c>
      <c r="K143" s="977">
        <f t="shared" si="31"/>
        <v>1310.038</v>
      </c>
      <c r="L143" s="977">
        <f t="shared" si="32"/>
        <v>98.252849999999995</v>
      </c>
      <c r="M143" s="977">
        <v>2514.81</v>
      </c>
      <c r="N143" s="977">
        <v>524.01</v>
      </c>
      <c r="O143" s="977">
        <f t="shared" si="33"/>
        <v>1689.9471499999997</v>
      </c>
      <c r="P143" s="328">
        <f t="shared" si="34"/>
        <v>2213.9571499999997</v>
      </c>
    </row>
    <row r="144" spans="1:16" ht="15" customHeight="1" x14ac:dyDescent="0.25">
      <c r="A144" s="975" t="s">
        <v>1212</v>
      </c>
      <c r="B144" s="975" t="s">
        <v>847</v>
      </c>
      <c r="C144" s="976">
        <v>482</v>
      </c>
      <c r="D144" s="980" t="s">
        <v>821</v>
      </c>
      <c r="E144" s="975" t="s">
        <v>822</v>
      </c>
      <c r="F144" s="977">
        <v>21345.82</v>
      </c>
      <c r="G144" s="977">
        <v>951.62</v>
      </c>
      <c r="H144" s="977">
        <v>10672.91</v>
      </c>
      <c r="I144" s="977">
        <v>0</v>
      </c>
      <c r="J144" s="977">
        <f t="shared" si="30"/>
        <v>10672.91</v>
      </c>
      <c r="K144" s="977">
        <f t="shared" si="31"/>
        <v>2134.5819999999999</v>
      </c>
      <c r="L144" s="977">
        <f t="shared" si="32"/>
        <v>160.09365</v>
      </c>
      <c r="M144" s="977">
        <v>3865.32</v>
      </c>
      <c r="N144" s="977">
        <v>853.83</v>
      </c>
      <c r="O144" s="977">
        <f t="shared" si="33"/>
        <v>2753.6063500000005</v>
      </c>
      <c r="P144" s="328">
        <f t="shared" si="34"/>
        <v>3607.4363500000004</v>
      </c>
    </row>
    <row r="145" spans="1:16" ht="15" customHeight="1" x14ac:dyDescent="0.25">
      <c r="A145" s="975" t="s">
        <v>1212</v>
      </c>
      <c r="B145" s="975" t="s">
        <v>847</v>
      </c>
      <c r="C145" s="976">
        <v>326</v>
      </c>
      <c r="D145" s="980" t="s">
        <v>322</v>
      </c>
      <c r="E145" s="975" t="s">
        <v>323</v>
      </c>
      <c r="F145" s="977">
        <v>53381</v>
      </c>
      <c r="G145" s="977">
        <v>951.62</v>
      </c>
      <c r="H145" s="977">
        <v>26690.5</v>
      </c>
      <c r="I145" s="977">
        <v>0</v>
      </c>
      <c r="J145" s="977">
        <f t="shared" si="30"/>
        <v>26690.5</v>
      </c>
      <c r="K145" s="977">
        <f t="shared" si="31"/>
        <v>5338.1</v>
      </c>
      <c r="L145" s="977">
        <f t="shared" si="32"/>
        <v>400.35749999999996</v>
      </c>
      <c r="M145" s="977">
        <v>8238.1299999999992</v>
      </c>
      <c r="N145" s="977">
        <v>2135.2399999999998</v>
      </c>
      <c r="O145" s="977">
        <f t="shared" si="33"/>
        <v>6886.1524999999992</v>
      </c>
      <c r="P145" s="328">
        <f t="shared" si="34"/>
        <v>9021.3924999999981</v>
      </c>
    </row>
    <row r="146" spans="1:16" ht="15" customHeight="1" x14ac:dyDescent="0.25">
      <c r="A146" s="975" t="s">
        <v>1212</v>
      </c>
      <c r="B146" s="975" t="s">
        <v>847</v>
      </c>
      <c r="C146" s="976">
        <v>508</v>
      </c>
      <c r="D146" s="980" t="s">
        <v>1170</v>
      </c>
      <c r="E146" s="975" t="s">
        <v>1181</v>
      </c>
      <c r="F146" s="977">
        <v>35212.639999999999</v>
      </c>
      <c r="G146" s="977">
        <v>951.62</v>
      </c>
      <c r="H146" s="977">
        <v>17606.32</v>
      </c>
      <c r="I146" s="977">
        <v>0</v>
      </c>
      <c r="J146" s="977">
        <f t="shared" si="30"/>
        <v>17606.32</v>
      </c>
      <c r="K146" s="977">
        <f t="shared" si="31"/>
        <v>3521.2640000000001</v>
      </c>
      <c r="L146" s="977">
        <f t="shared" si="32"/>
        <v>264.09479999999996</v>
      </c>
      <c r="M146" s="977">
        <v>5758.15</v>
      </c>
      <c r="N146" s="977">
        <v>1408.5</v>
      </c>
      <c r="O146" s="977">
        <f t="shared" si="33"/>
        <v>4542.4351999999999</v>
      </c>
      <c r="P146" s="328">
        <f t="shared" si="34"/>
        <v>5950.9351999999999</v>
      </c>
    </row>
    <row r="147" spans="1:16" ht="15" customHeight="1" x14ac:dyDescent="0.25">
      <c r="A147" s="975" t="s">
        <v>1212</v>
      </c>
      <c r="B147" s="975" t="s">
        <v>847</v>
      </c>
      <c r="C147" s="976">
        <v>501</v>
      </c>
      <c r="D147" s="980" t="s">
        <v>1042</v>
      </c>
      <c r="E147" s="975" t="s">
        <v>1041</v>
      </c>
      <c r="F147" s="977">
        <v>27557.74</v>
      </c>
      <c r="G147" s="977">
        <v>951.62</v>
      </c>
      <c r="H147" s="977">
        <v>13778.87</v>
      </c>
      <c r="I147" s="977">
        <v>0</v>
      </c>
      <c r="J147" s="977">
        <f t="shared" si="30"/>
        <v>13778.87</v>
      </c>
      <c r="K147" s="977">
        <f t="shared" si="31"/>
        <v>2755.7740000000003</v>
      </c>
      <c r="L147" s="977">
        <f t="shared" si="32"/>
        <v>206.68305000000001</v>
      </c>
      <c r="M147" s="977">
        <v>4713.25</v>
      </c>
      <c r="N147" s="977">
        <v>1102.3</v>
      </c>
      <c r="O147" s="977">
        <f t="shared" si="33"/>
        <v>3554.94695</v>
      </c>
      <c r="P147" s="328">
        <f t="shared" si="34"/>
        <v>4657.2469499999997</v>
      </c>
    </row>
    <row r="148" spans="1:16" ht="15" customHeight="1" x14ac:dyDescent="0.25">
      <c r="A148" s="975" t="s">
        <v>1212</v>
      </c>
      <c r="B148" s="975" t="s">
        <v>847</v>
      </c>
      <c r="C148" s="976">
        <v>221</v>
      </c>
      <c r="D148" s="980" t="s">
        <v>109</v>
      </c>
      <c r="E148" s="975" t="s">
        <v>252</v>
      </c>
      <c r="F148" s="977">
        <v>23533.759999999998</v>
      </c>
      <c r="G148" s="977">
        <v>951.62</v>
      </c>
      <c r="H148" s="977">
        <v>11766.88</v>
      </c>
      <c r="I148" s="977">
        <v>0</v>
      </c>
      <c r="J148" s="977">
        <f t="shared" si="30"/>
        <v>11766.88</v>
      </c>
      <c r="K148" s="977">
        <f t="shared" si="31"/>
        <v>2353.3759999999997</v>
      </c>
      <c r="L148" s="977">
        <f t="shared" si="32"/>
        <v>176.50319999999999</v>
      </c>
      <c r="M148" s="977">
        <v>4163.9799999999996</v>
      </c>
      <c r="N148" s="977">
        <v>941.35</v>
      </c>
      <c r="O148" s="977">
        <f t="shared" si="33"/>
        <v>3035.8567999999996</v>
      </c>
      <c r="P148" s="328">
        <f t="shared" si="34"/>
        <v>3977.2067999999995</v>
      </c>
    </row>
    <row r="149" spans="1:16" ht="15" customHeight="1" x14ac:dyDescent="0.25">
      <c r="A149" s="975" t="s">
        <v>1212</v>
      </c>
      <c r="B149" s="975" t="s">
        <v>847</v>
      </c>
      <c r="C149" s="976">
        <v>13</v>
      </c>
      <c r="D149" s="980" t="s">
        <v>102</v>
      </c>
      <c r="E149" s="975" t="s">
        <v>181</v>
      </c>
      <c r="F149" s="977">
        <v>18459.04</v>
      </c>
      <c r="G149" s="977">
        <v>951.62</v>
      </c>
      <c r="H149" s="977">
        <v>9229.52</v>
      </c>
      <c r="I149" s="977">
        <v>0</v>
      </c>
      <c r="J149" s="977">
        <f t="shared" si="30"/>
        <v>9229.52</v>
      </c>
      <c r="K149" s="977">
        <f t="shared" si="31"/>
        <v>1845.9040000000002</v>
      </c>
      <c r="L149" s="977">
        <f t="shared" si="32"/>
        <v>138.44280000000001</v>
      </c>
      <c r="M149" s="977">
        <v>3471.28</v>
      </c>
      <c r="N149" s="977">
        <v>738.36</v>
      </c>
      <c r="O149" s="977">
        <f t="shared" si="33"/>
        <v>2381.2172000000005</v>
      </c>
      <c r="P149" s="328">
        <f t="shared" si="34"/>
        <v>3119.5772000000006</v>
      </c>
    </row>
    <row r="150" spans="1:16" ht="15" customHeight="1" x14ac:dyDescent="0.25">
      <c r="A150" s="975" t="s">
        <v>1212</v>
      </c>
      <c r="B150" s="975" t="s">
        <v>847</v>
      </c>
      <c r="C150" s="976">
        <v>502</v>
      </c>
      <c r="D150" s="980" t="s">
        <v>1036</v>
      </c>
      <c r="E150" s="975" t="s">
        <v>1040</v>
      </c>
      <c r="F150" s="977">
        <v>35212.639999999999</v>
      </c>
      <c r="G150" s="977">
        <v>951.62</v>
      </c>
      <c r="H150" s="977">
        <v>17606.32</v>
      </c>
      <c r="I150" s="977">
        <v>0</v>
      </c>
      <c r="J150" s="977">
        <f t="shared" si="30"/>
        <v>17606.32</v>
      </c>
      <c r="K150" s="977">
        <f t="shared" si="31"/>
        <v>3521.2640000000001</v>
      </c>
      <c r="L150" s="977">
        <f t="shared" si="32"/>
        <v>264.09479999999996</v>
      </c>
      <c r="M150" s="977">
        <v>5758.15</v>
      </c>
      <c r="N150" s="977">
        <v>1408.5</v>
      </c>
      <c r="O150" s="977">
        <f t="shared" si="33"/>
        <v>4542.4351999999999</v>
      </c>
      <c r="P150" s="328">
        <f t="shared" si="34"/>
        <v>5950.9351999999999</v>
      </c>
    </row>
    <row r="151" spans="1:16" ht="15" customHeight="1" x14ac:dyDescent="0.25">
      <c r="A151" s="975" t="s">
        <v>1212</v>
      </c>
      <c r="B151" s="975" t="s">
        <v>847</v>
      </c>
      <c r="C151" s="976">
        <v>15</v>
      </c>
      <c r="D151" s="980" t="s">
        <v>10</v>
      </c>
      <c r="E151" s="975" t="s">
        <v>182</v>
      </c>
      <c r="F151" s="977">
        <v>19467.18</v>
      </c>
      <c r="G151" s="977">
        <v>951.62</v>
      </c>
      <c r="H151" s="977">
        <v>9733.59</v>
      </c>
      <c r="I151" s="977">
        <v>0</v>
      </c>
      <c r="J151" s="977">
        <f t="shared" si="30"/>
        <v>9733.59</v>
      </c>
      <c r="K151" s="977">
        <f t="shared" si="31"/>
        <v>1946.7180000000001</v>
      </c>
      <c r="L151" s="977">
        <f t="shared" si="32"/>
        <v>146.00385</v>
      </c>
      <c r="M151" s="977">
        <v>3608.89</v>
      </c>
      <c r="N151" s="977">
        <v>778.68</v>
      </c>
      <c r="O151" s="977">
        <f t="shared" si="33"/>
        <v>2511.2661499999999</v>
      </c>
      <c r="P151" s="328">
        <f t="shared" si="34"/>
        <v>3289.9461499999998</v>
      </c>
    </row>
    <row r="152" spans="1:16" ht="15" customHeight="1" x14ac:dyDescent="0.25">
      <c r="A152" s="975" t="s">
        <v>1212</v>
      </c>
      <c r="B152" s="975" t="s">
        <v>847</v>
      </c>
      <c r="C152" s="976">
        <v>253</v>
      </c>
      <c r="D152" s="980" t="s">
        <v>146</v>
      </c>
      <c r="E152" s="975" t="s">
        <v>261</v>
      </c>
      <c r="F152" s="977">
        <v>12574.32</v>
      </c>
      <c r="G152" s="977">
        <v>689.78</v>
      </c>
      <c r="H152" s="977">
        <v>6287.16</v>
      </c>
      <c r="I152" s="977">
        <v>0</v>
      </c>
      <c r="J152" s="977">
        <f t="shared" si="30"/>
        <v>6287.16</v>
      </c>
      <c r="K152" s="977">
        <f t="shared" si="31"/>
        <v>1257.432</v>
      </c>
      <c r="L152" s="977">
        <f t="shared" si="32"/>
        <v>94.307400000000001</v>
      </c>
      <c r="M152" s="977">
        <v>2406.17</v>
      </c>
      <c r="N152" s="977">
        <v>502.97</v>
      </c>
      <c r="O152" s="977">
        <f t="shared" si="33"/>
        <v>1622.0826000000002</v>
      </c>
      <c r="P152" s="328">
        <f t="shared" si="34"/>
        <v>2125.0526</v>
      </c>
    </row>
    <row r="153" spans="1:16" ht="15" customHeight="1" x14ac:dyDescent="0.25">
      <c r="A153" s="975" t="s">
        <v>1212</v>
      </c>
      <c r="B153" s="975" t="s">
        <v>847</v>
      </c>
      <c r="C153" s="976">
        <v>510</v>
      </c>
      <c r="D153" s="980" t="s">
        <v>1208</v>
      </c>
      <c r="E153" s="975" t="s">
        <v>1213</v>
      </c>
      <c r="F153" s="977">
        <v>44461.18</v>
      </c>
      <c r="G153" s="977">
        <v>951.62</v>
      </c>
      <c r="H153" s="977">
        <v>22230.59</v>
      </c>
      <c r="I153" s="977">
        <v>0</v>
      </c>
      <c r="J153" s="977">
        <f t="shared" si="30"/>
        <v>22230.59</v>
      </c>
      <c r="K153" s="977">
        <f t="shared" si="31"/>
        <v>4446.1180000000004</v>
      </c>
      <c r="L153" s="977">
        <f t="shared" si="32"/>
        <v>333.45884999999998</v>
      </c>
      <c r="M153" s="977">
        <v>7020.57</v>
      </c>
      <c r="N153" s="977">
        <v>1778.44</v>
      </c>
      <c r="O153" s="977">
        <f t="shared" si="33"/>
        <v>5735.4911499999998</v>
      </c>
      <c r="P153" s="328">
        <f t="shared" si="34"/>
        <v>7513.9311500000003</v>
      </c>
    </row>
    <row r="154" spans="1:16" ht="15" customHeight="1" x14ac:dyDescent="0.25">
      <c r="A154" s="975" t="s">
        <v>1212</v>
      </c>
      <c r="B154" s="975" t="s">
        <v>847</v>
      </c>
      <c r="C154" s="976">
        <v>500</v>
      </c>
      <c r="D154" s="980" t="s">
        <v>467</v>
      </c>
      <c r="E154" s="975" t="s">
        <v>514</v>
      </c>
      <c r="F154" s="977">
        <v>27557.74</v>
      </c>
      <c r="G154" s="977">
        <v>951.62</v>
      </c>
      <c r="H154" s="977">
        <v>13778.87</v>
      </c>
      <c r="I154" s="977">
        <v>0</v>
      </c>
      <c r="J154" s="977">
        <f t="shared" si="30"/>
        <v>13778.87</v>
      </c>
      <c r="K154" s="977">
        <f t="shared" si="31"/>
        <v>2755.7740000000003</v>
      </c>
      <c r="L154" s="977">
        <f t="shared" si="32"/>
        <v>206.68305000000001</v>
      </c>
      <c r="M154" s="977">
        <v>4713.25</v>
      </c>
      <c r="N154" s="977">
        <v>1102.3</v>
      </c>
      <c r="O154" s="977">
        <f t="shared" si="33"/>
        <v>3554.94695</v>
      </c>
      <c r="P154" s="328">
        <f t="shared" si="34"/>
        <v>4657.2469499999997</v>
      </c>
    </row>
    <row r="155" spans="1:16" ht="15" customHeight="1" x14ac:dyDescent="0.25">
      <c r="A155" s="975" t="s">
        <v>1212</v>
      </c>
      <c r="B155" s="975" t="s">
        <v>847</v>
      </c>
      <c r="C155" s="976">
        <v>463</v>
      </c>
      <c r="D155" s="980" t="s">
        <v>752</v>
      </c>
      <c r="E155" s="975" t="s">
        <v>765</v>
      </c>
      <c r="F155" s="977">
        <v>42867.56</v>
      </c>
      <c r="G155" s="977">
        <v>951.62</v>
      </c>
      <c r="H155" s="977">
        <v>21433.78</v>
      </c>
      <c r="I155" s="977">
        <v>0</v>
      </c>
      <c r="J155" s="977">
        <f t="shared" si="30"/>
        <v>21433.78</v>
      </c>
      <c r="K155" s="977">
        <f t="shared" si="31"/>
        <v>4286.7560000000003</v>
      </c>
      <c r="L155" s="977">
        <f t="shared" si="32"/>
        <v>321.50669999999997</v>
      </c>
      <c r="M155" s="977">
        <v>6803.04</v>
      </c>
      <c r="N155" s="977">
        <v>1714.7</v>
      </c>
      <c r="O155" s="977">
        <f t="shared" si="33"/>
        <v>5529.9133000000002</v>
      </c>
      <c r="P155" s="328">
        <f t="shared" si="34"/>
        <v>7244.6133</v>
      </c>
    </row>
    <row r="156" spans="1:16" ht="15" customHeight="1" x14ac:dyDescent="0.25">
      <c r="A156" s="975" t="s">
        <v>1212</v>
      </c>
      <c r="B156" s="975" t="s">
        <v>847</v>
      </c>
      <c r="C156" s="976">
        <v>506</v>
      </c>
      <c r="D156" s="980" t="s">
        <v>1139</v>
      </c>
      <c r="E156" s="975" t="s">
        <v>1138</v>
      </c>
      <c r="F156" s="977">
        <v>44461.18</v>
      </c>
      <c r="G156" s="977">
        <v>951.62</v>
      </c>
      <c r="H156" s="977">
        <v>22230.59</v>
      </c>
      <c r="I156" s="977">
        <v>0</v>
      </c>
      <c r="J156" s="977">
        <f t="shared" si="30"/>
        <v>22230.59</v>
      </c>
      <c r="K156" s="977">
        <f t="shared" si="31"/>
        <v>4446.1180000000004</v>
      </c>
      <c r="L156" s="977">
        <f t="shared" si="32"/>
        <v>333.45884999999998</v>
      </c>
      <c r="M156" s="977">
        <v>7020.57</v>
      </c>
      <c r="N156" s="977">
        <v>1778.44</v>
      </c>
      <c r="O156" s="977">
        <f t="shared" si="33"/>
        <v>5735.4911499999998</v>
      </c>
      <c r="P156" s="328">
        <f t="shared" si="34"/>
        <v>7513.9311500000003</v>
      </c>
    </row>
    <row r="157" spans="1:16" ht="15" customHeight="1" x14ac:dyDescent="0.25">
      <c r="A157" s="975" t="s">
        <v>1212</v>
      </c>
      <c r="B157" s="975" t="s">
        <v>847</v>
      </c>
      <c r="C157" s="976">
        <v>222</v>
      </c>
      <c r="D157" s="980" t="s">
        <v>80</v>
      </c>
      <c r="E157" s="975" t="s">
        <v>253</v>
      </c>
      <c r="F157" s="977">
        <v>24701.74</v>
      </c>
      <c r="G157" s="977">
        <v>951.62</v>
      </c>
      <c r="H157" s="977">
        <v>12350.87</v>
      </c>
      <c r="I157" s="977">
        <v>0</v>
      </c>
      <c r="J157" s="977">
        <f t="shared" si="30"/>
        <v>12350.87</v>
      </c>
      <c r="K157" s="977">
        <f t="shared" si="31"/>
        <v>2470.1740000000004</v>
      </c>
      <c r="L157" s="977">
        <f t="shared" si="32"/>
        <v>185.26304999999999</v>
      </c>
      <c r="M157" s="977">
        <v>4323.41</v>
      </c>
      <c r="N157" s="977">
        <v>988.06</v>
      </c>
      <c r="O157" s="977">
        <f t="shared" si="33"/>
        <v>3186.5269499999999</v>
      </c>
      <c r="P157" s="328">
        <f t="shared" si="34"/>
        <v>4174.5869499999999</v>
      </c>
    </row>
    <row r="158" spans="1:16" ht="15" customHeight="1" x14ac:dyDescent="0.25">
      <c r="A158" s="975" t="s">
        <v>1212</v>
      </c>
      <c r="B158" s="975" t="s">
        <v>847</v>
      </c>
      <c r="C158" s="976">
        <v>43</v>
      </c>
      <c r="D158" s="980" t="s">
        <v>1158</v>
      </c>
      <c r="E158" s="975" t="s">
        <v>204</v>
      </c>
      <c r="F158" s="977">
        <v>35212.639999999999</v>
      </c>
      <c r="G158" s="977">
        <v>951.62</v>
      </c>
      <c r="H158" s="977">
        <v>17606.32</v>
      </c>
      <c r="I158" s="977">
        <v>0</v>
      </c>
      <c r="J158" s="977">
        <f t="shared" si="30"/>
        <v>17606.32</v>
      </c>
      <c r="K158" s="977">
        <f t="shared" si="31"/>
        <v>3521.2640000000001</v>
      </c>
      <c r="L158" s="977">
        <f t="shared" si="32"/>
        <v>264.09479999999996</v>
      </c>
      <c r="M158" s="977">
        <v>5758.15</v>
      </c>
      <c r="N158" s="977">
        <v>1408.5</v>
      </c>
      <c r="O158" s="977">
        <f t="shared" si="33"/>
        <v>4542.4351999999999</v>
      </c>
      <c r="P158" s="328">
        <f t="shared" si="34"/>
        <v>5950.9351999999999</v>
      </c>
    </row>
    <row r="159" spans="1:16" ht="15" customHeight="1" x14ac:dyDescent="0.25">
      <c r="A159" s="975" t="s">
        <v>1212</v>
      </c>
      <c r="B159" s="975" t="s">
        <v>847</v>
      </c>
      <c r="C159" s="976">
        <v>472</v>
      </c>
      <c r="D159" s="980" t="s">
        <v>784</v>
      </c>
      <c r="E159" s="975" t="s">
        <v>791</v>
      </c>
      <c r="F159" s="977">
        <v>24695.48</v>
      </c>
      <c r="G159" s="977">
        <v>951.62</v>
      </c>
      <c r="H159" s="977">
        <v>12347.74</v>
      </c>
      <c r="I159" s="977">
        <v>0</v>
      </c>
      <c r="J159" s="977">
        <f t="shared" si="30"/>
        <v>12347.74</v>
      </c>
      <c r="K159" s="977">
        <f t="shared" si="31"/>
        <v>2469.5480000000002</v>
      </c>
      <c r="L159" s="977">
        <f t="shared" si="32"/>
        <v>185.21609999999998</v>
      </c>
      <c r="M159" s="977">
        <v>4322.55</v>
      </c>
      <c r="N159" s="977">
        <v>987.81</v>
      </c>
      <c r="O159" s="977">
        <f t="shared" si="33"/>
        <v>3185.7139000000002</v>
      </c>
      <c r="P159" s="328">
        <f t="shared" si="34"/>
        <v>4173.5239000000001</v>
      </c>
    </row>
    <row r="160" spans="1:16" ht="15" customHeight="1" x14ac:dyDescent="0.25">
      <c r="A160" s="975" t="s">
        <v>1212</v>
      </c>
      <c r="B160" s="975" t="s">
        <v>847</v>
      </c>
      <c r="C160" s="976">
        <v>22</v>
      </c>
      <c r="D160" s="980" t="s">
        <v>16</v>
      </c>
      <c r="E160" s="975" t="s">
        <v>269</v>
      </c>
      <c r="F160" s="977">
        <v>31284.94</v>
      </c>
      <c r="G160" s="977">
        <v>951.62</v>
      </c>
      <c r="H160" s="977">
        <v>15642.47</v>
      </c>
      <c r="I160" s="977">
        <v>0</v>
      </c>
      <c r="J160" s="977">
        <f t="shared" si="30"/>
        <v>15642.47</v>
      </c>
      <c r="K160" s="977">
        <f t="shared" si="31"/>
        <v>3128.4940000000001</v>
      </c>
      <c r="L160" s="977">
        <f t="shared" si="32"/>
        <v>234.63704999999999</v>
      </c>
      <c r="M160" s="977">
        <v>5222.01</v>
      </c>
      <c r="N160" s="977">
        <v>1251.3900000000001</v>
      </c>
      <c r="O160" s="977">
        <f t="shared" si="33"/>
        <v>4035.7529500000005</v>
      </c>
      <c r="P160" s="328">
        <f t="shared" si="34"/>
        <v>5287.1429500000004</v>
      </c>
    </row>
    <row r="161" spans="1:16" ht="15" customHeight="1" x14ac:dyDescent="0.25">
      <c r="A161" s="975" t="s">
        <v>1212</v>
      </c>
      <c r="B161" s="975" t="s">
        <v>847</v>
      </c>
      <c r="C161" s="976">
        <v>220</v>
      </c>
      <c r="D161" s="980" t="s">
        <v>108</v>
      </c>
      <c r="E161" s="975" t="s">
        <v>390</v>
      </c>
      <c r="F161" s="977">
        <v>11471.14</v>
      </c>
      <c r="G161" s="977">
        <v>612.55999999999995</v>
      </c>
      <c r="H161" s="977">
        <v>5735.57</v>
      </c>
      <c r="I161" s="977">
        <v>0</v>
      </c>
      <c r="J161" s="977">
        <f t="shared" si="30"/>
        <v>5735.57</v>
      </c>
      <c r="K161" s="977">
        <f t="shared" si="31"/>
        <v>1147.114</v>
      </c>
      <c r="L161" s="977">
        <f t="shared" si="32"/>
        <v>86.033549999999991</v>
      </c>
      <c r="M161" s="977">
        <v>2178.37</v>
      </c>
      <c r="N161" s="977">
        <v>458.84</v>
      </c>
      <c r="O161" s="977">
        <f t="shared" si="33"/>
        <v>1479.7764499999998</v>
      </c>
      <c r="P161" s="328">
        <f t="shared" si="34"/>
        <v>1938.6164499999998</v>
      </c>
    </row>
    <row r="162" spans="1:16" ht="15" customHeight="1" x14ac:dyDescent="0.25">
      <c r="A162" s="975" t="s">
        <v>1212</v>
      </c>
      <c r="B162" s="975" t="s">
        <v>847</v>
      </c>
      <c r="C162" s="976">
        <v>224</v>
      </c>
      <c r="D162" s="980" t="s">
        <v>81</v>
      </c>
      <c r="E162" s="975" t="s">
        <v>254</v>
      </c>
      <c r="F162" s="977">
        <v>27226.76</v>
      </c>
      <c r="G162" s="977">
        <v>951.62</v>
      </c>
      <c r="H162" s="977">
        <v>13613.38</v>
      </c>
      <c r="I162" s="977">
        <v>0</v>
      </c>
      <c r="J162" s="977">
        <f t="shared" si="30"/>
        <v>13613.38</v>
      </c>
      <c r="K162" s="977">
        <f t="shared" si="31"/>
        <v>2722.6759999999999</v>
      </c>
      <c r="L162" s="977">
        <f t="shared" si="32"/>
        <v>204.20069999999998</v>
      </c>
      <c r="M162" s="977">
        <v>4668.07</v>
      </c>
      <c r="N162" s="977">
        <v>1089.07</v>
      </c>
      <c r="O162" s="977">
        <f t="shared" si="33"/>
        <v>3512.2492999999999</v>
      </c>
      <c r="P162" s="328">
        <f t="shared" si="34"/>
        <v>4601.3193000000001</v>
      </c>
    </row>
    <row r="163" spans="1:16" ht="15" customHeight="1" x14ac:dyDescent="0.25">
      <c r="A163" s="975" t="s">
        <v>1212</v>
      </c>
      <c r="B163" s="975" t="s">
        <v>847</v>
      </c>
      <c r="C163" s="976">
        <v>25</v>
      </c>
      <c r="D163" s="980" t="s">
        <v>18</v>
      </c>
      <c r="E163" s="975" t="s">
        <v>190</v>
      </c>
      <c r="F163" s="977">
        <v>34092.06</v>
      </c>
      <c r="G163" s="977">
        <v>951.62</v>
      </c>
      <c r="H163" s="977">
        <v>17046.03</v>
      </c>
      <c r="I163" s="977">
        <v>0</v>
      </c>
      <c r="J163" s="977">
        <f t="shared" si="30"/>
        <v>17046.03</v>
      </c>
      <c r="K163" s="977">
        <f t="shared" si="31"/>
        <v>3409.2060000000001</v>
      </c>
      <c r="L163" s="977">
        <f t="shared" si="32"/>
        <v>255.69044999999997</v>
      </c>
      <c r="M163" s="977">
        <v>5605.19</v>
      </c>
      <c r="N163" s="977">
        <v>1363.68</v>
      </c>
      <c r="O163" s="977">
        <f t="shared" si="33"/>
        <v>4397.8795499999997</v>
      </c>
      <c r="P163" s="328">
        <f t="shared" si="34"/>
        <v>5761.5595499999999</v>
      </c>
    </row>
    <row r="164" spans="1:16" ht="15" customHeight="1" x14ac:dyDescent="0.25">
      <c r="A164" s="975" t="s">
        <v>1212</v>
      </c>
      <c r="B164" s="975" t="s">
        <v>847</v>
      </c>
      <c r="C164" s="976">
        <v>10</v>
      </c>
      <c r="D164" s="980" t="s">
        <v>8</v>
      </c>
      <c r="E164" s="975" t="s">
        <v>178</v>
      </c>
      <c r="F164" s="977">
        <v>39928.379999999997</v>
      </c>
      <c r="G164" s="977">
        <v>951.62</v>
      </c>
      <c r="H164" s="977">
        <v>19964.189999999999</v>
      </c>
      <c r="I164" s="977">
        <v>0</v>
      </c>
      <c r="J164" s="977">
        <f t="shared" si="30"/>
        <v>19964.189999999999</v>
      </c>
      <c r="K164" s="977">
        <f t="shared" si="31"/>
        <v>3992.8379999999997</v>
      </c>
      <c r="L164" s="977">
        <f t="shared" si="32"/>
        <v>299.46284999999995</v>
      </c>
      <c r="M164" s="977">
        <v>6401.84</v>
      </c>
      <c r="N164" s="977">
        <v>1597.13</v>
      </c>
      <c r="O164" s="977">
        <f t="shared" si="33"/>
        <v>5150.7571500000004</v>
      </c>
      <c r="P164" s="328">
        <f t="shared" si="34"/>
        <v>6747.8871500000005</v>
      </c>
    </row>
    <row r="165" spans="1:16" ht="15" customHeight="1" x14ac:dyDescent="0.25">
      <c r="A165" s="975" t="s">
        <v>1212</v>
      </c>
      <c r="B165" s="975" t="s">
        <v>847</v>
      </c>
      <c r="C165" s="976">
        <v>319</v>
      </c>
      <c r="D165" s="980" t="s">
        <v>306</v>
      </c>
      <c r="E165" s="975" t="s">
        <v>307</v>
      </c>
      <c r="F165" s="977">
        <v>35212.639999999999</v>
      </c>
      <c r="G165" s="977">
        <v>951.62</v>
      </c>
      <c r="H165" s="977">
        <v>17606.32</v>
      </c>
      <c r="I165" s="977">
        <v>0</v>
      </c>
      <c r="J165" s="977">
        <f t="shared" si="30"/>
        <v>17606.32</v>
      </c>
      <c r="K165" s="977">
        <f t="shared" si="31"/>
        <v>3521.2640000000001</v>
      </c>
      <c r="L165" s="977">
        <f t="shared" si="32"/>
        <v>264.09479999999996</v>
      </c>
      <c r="M165" s="977">
        <v>5758.15</v>
      </c>
      <c r="N165" s="977">
        <v>1408.5</v>
      </c>
      <c r="O165" s="977">
        <f t="shared" si="33"/>
        <v>4542.4351999999999</v>
      </c>
      <c r="P165" s="328">
        <f t="shared" si="34"/>
        <v>5950.9351999999999</v>
      </c>
    </row>
    <row r="166" spans="1:16" ht="15" customHeight="1" x14ac:dyDescent="0.25">
      <c r="A166" s="975" t="s">
        <v>1212</v>
      </c>
      <c r="B166" s="975" t="s">
        <v>847</v>
      </c>
      <c r="C166" s="976">
        <v>212</v>
      </c>
      <c r="D166" s="980" t="s">
        <v>78</v>
      </c>
      <c r="E166" s="975" t="s">
        <v>248</v>
      </c>
      <c r="F166" s="977">
        <v>26688.04</v>
      </c>
      <c r="G166" s="977">
        <v>951.62</v>
      </c>
      <c r="H166" s="977">
        <v>13344.02</v>
      </c>
      <c r="I166" s="977">
        <v>0</v>
      </c>
      <c r="J166" s="977">
        <f t="shared" si="30"/>
        <v>13344.02</v>
      </c>
      <c r="K166" s="977">
        <f t="shared" si="31"/>
        <v>2668.8040000000001</v>
      </c>
      <c r="L166" s="977">
        <f t="shared" si="32"/>
        <v>200.16030000000001</v>
      </c>
      <c r="M166" s="977">
        <v>4594.54</v>
      </c>
      <c r="N166" s="977">
        <v>1067.52</v>
      </c>
      <c r="O166" s="977">
        <f t="shared" si="33"/>
        <v>3442.7597000000001</v>
      </c>
      <c r="P166" s="328">
        <f t="shared" si="34"/>
        <v>4510.2797</v>
      </c>
    </row>
    <row r="167" spans="1:16" ht="15" customHeight="1" x14ac:dyDescent="0.25">
      <c r="A167" s="975" t="s">
        <v>1212</v>
      </c>
      <c r="B167" s="975" t="s">
        <v>847</v>
      </c>
      <c r="C167" s="976">
        <v>90</v>
      </c>
      <c r="D167" s="980" t="s">
        <v>50</v>
      </c>
      <c r="E167" s="975" t="s">
        <v>222</v>
      </c>
      <c r="F167" s="977">
        <v>35212.639999999999</v>
      </c>
      <c r="G167" s="977">
        <v>951.62</v>
      </c>
      <c r="H167" s="977">
        <v>17606.32</v>
      </c>
      <c r="I167" s="977">
        <v>0</v>
      </c>
      <c r="J167" s="977">
        <f t="shared" si="30"/>
        <v>17606.32</v>
      </c>
      <c r="K167" s="977">
        <f t="shared" si="31"/>
        <v>3521.2640000000001</v>
      </c>
      <c r="L167" s="977">
        <f t="shared" si="32"/>
        <v>264.09479999999996</v>
      </c>
      <c r="M167" s="977">
        <v>5758.15</v>
      </c>
      <c r="N167" s="977">
        <v>1408.5</v>
      </c>
      <c r="O167" s="977">
        <f t="shared" si="33"/>
        <v>4542.4351999999999</v>
      </c>
      <c r="P167" s="328">
        <f t="shared" si="34"/>
        <v>5950.9351999999999</v>
      </c>
    </row>
    <row r="168" spans="1:16" ht="15" customHeight="1" x14ac:dyDescent="0.25">
      <c r="A168" s="975" t="s">
        <v>1212</v>
      </c>
      <c r="B168" s="975" t="s">
        <v>847</v>
      </c>
      <c r="C168" s="976">
        <v>497</v>
      </c>
      <c r="D168" s="980" t="s">
        <v>461</v>
      </c>
      <c r="E168" s="975" t="s">
        <v>506</v>
      </c>
      <c r="F168" s="977">
        <v>27557.74</v>
      </c>
      <c r="G168" s="977">
        <v>951.62</v>
      </c>
      <c r="H168" s="977">
        <v>13778.87</v>
      </c>
      <c r="I168" s="977">
        <v>0</v>
      </c>
      <c r="J168" s="977">
        <f t="shared" si="30"/>
        <v>13778.87</v>
      </c>
      <c r="K168" s="977">
        <f t="shared" si="31"/>
        <v>2755.7740000000003</v>
      </c>
      <c r="L168" s="977">
        <f t="shared" si="32"/>
        <v>206.68305000000001</v>
      </c>
      <c r="M168" s="977">
        <v>4713.25</v>
      </c>
      <c r="N168" s="977">
        <v>1102.3</v>
      </c>
      <c r="O168" s="977">
        <f t="shared" si="33"/>
        <v>3554.94695</v>
      </c>
      <c r="P168" s="328">
        <f t="shared" si="34"/>
        <v>4657.2469499999997</v>
      </c>
    </row>
    <row r="169" spans="1:16" ht="15" customHeight="1" x14ac:dyDescent="0.25">
      <c r="A169" s="975" t="s">
        <v>1212</v>
      </c>
      <c r="B169" s="975" t="s">
        <v>847</v>
      </c>
      <c r="C169" s="976">
        <v>491</v>
      </c>
      <c r="D169" s="980" t="s">
        <v>485</v>
      </c>
      <c r="E169" s="975" t="s">
        <v>535</v>
      </c>
      <c r="F169" s="977">
        <v>27557.74</v>
      </c>
      <c r="G169" s="977">
        <v>951.62</v>
      </c>
      <c r="H169" s="977">
        <v>13778.87</v>
      </c>
      <c r="I169" s="977">
        <v>0</v>
      </c>
      <c r="J169" s="977">
        <f t="shared" si="30"/>
        <v>13778.87</v>
      </c>
      <c r="K169" s="977">
        <f t="shared" si="31"/>
        <v>2755.7740000000003</v>
      </c>
      <c r="L169" s="977">
        <f t="shared" si="32"/>
        <v>206.68305000000001</v>
      </c>
      <c r="M169" s="977">
        <v>4713.25</v>
      </c>
      <c r="N169" s="977">
        <v>1102.3</v>
      </c>
      <c r="O169" s="977">
        <f t="shared" si="33"/>
        <v>3554.94695</v>
      </c>
      <c r="P169" s="328">
        <f t="shared" si="34"/>
        <v>4657.2469499999997</v>
      </c>
    </row>
    <row r="170" spans="1:16" ht="15" customHeight="1" x14ac:dyDescent="0.25">
      <c r="A170" s="975" t="s">
        <v>1212</v>
      </c>
      <c r="B170" s="975" t="s">
        <v>847</v>
      </c>
      <c r="C170" s="976">
        <v>211</v>
      </c>
      <c r="D170" s="980" t="s">
        <v>77</v>
      </c>
      <c r="E170" s="975" t="s">
        <v>247</v>
      </c>
      <c r="F170" s="977">
        <v>43428.92</v>
      </c>
      <c r="G170" s="977">
        <v>951.62</v>
      </c>
      <c r="H170" s="977">
        <v>21714.46</v>
      </c>
      <c r="I170" s="977">
        <v>0</v>
      </c>
      <c r="J170" s="977">
        <f t="shared" si="30"/>
        <v>21714.46</v>
      </c>
      <c r="K170" s="977">
        <f t="shared" si="31"/>
        <v>4342.8919999999998</v>
      </c>
      <c r="L170" s="977">
        <f t="shared" si="32"/>
        <v>325.71689999999995</v>
      </c>
      <c r="M170" s="977">
        <v>6879.67</v>
      </c>
      <c r="N170" s="977">
        <v>1737.15</v>
      </c>
      <c r="O170" s="977">
        <f t="shared" si="33"/>
        <v>5602.3330999999998</v>
      </c>
      <c r="P170" s="328">
        <f t="shared" si="34"/>
        <v>7339.4830999999995</v>
      </c>
    </row>
    <row r="171" spans="1:16" ht="15" customHeight="1" x14ac:dyDescent="0.25">
      <c r="A171" s="975" t="s">
        <v>1212</v>
      </c>
      <c r="B171" s="975" t="s">
        <v>847</v>
      </c>
      <c r="C171" s="976">
        <v>162</v>
      </c>
      <c r="D171" s="980" t="s">
        <v>64</v>
      </c>
      <c r="E171" s="975" t="s">
        <v>235</v>
      </c>
      <c r="F171" s="977">
        <v>20166.560000000001</v>
      </c>
      <c r="G171" s="977">
        <v>951.62</v>
      </c>
      <c r="H171" s="977">
        <v>10083.280000000001</v>
      </c>
      <c r="I171" s="977">
        <v>0</v>
      </c>
      <c r="J171" s="977">
        <f t="shared" ref="J171:J188" si="35">H171+I171</f>
        <v>10083.280000000001</v>
      </c>
      <c r="K171" s="977">
        <f t="shared" ref="K171:K188" si="36">J171*0.2</f>
        <v>2016.6560000000002</v>
      </c>
      <c r="L171" s="977">
        <f t="shared" ref="L171:L188" si="37">J171*1.5%</f>
        <v>151.2492</v>
      </c>
      <c r="M171" s="977">
        <v>3704.36</v>
      </c>
      <c r="N171" s="977">
        <v>806.66</v>
      </c>
      <c r="O171" s="977">
        <f t="shared" si="33"/>
        <v>2601.4908</v>
      </c>
      <c r="P171" s="328">
        <f t="shared" si="34"/>
        <v>3408.1507999999999</v>
      </c>
    </row>
    <row r="172" spans="1:16" ht="15" customHeight="1" x14ac:dyDescent="0.25">
      <c r="A172" s="975" t="s">
        <v>1212</v>
      </c>
      <c r="B172" s="975" t="s">
        <v>847</v>
      </c>
      <c r="C172" s="976">
        <v>217</v>
      </c>
      <c r="D172" s="980" t="s">
        <v>79</v>
      </c>
      <c r="E172" s="975" t="s">
        <v>250</v>
      </c>
      <c r="F172" s="977">
        <v>31718.41</v>
      </c>
      <c r="G172" s="977">
        <v>951.62</v>
      </c>
      <c r="H172" s="977">
        <v>12943.56</v>
      </c>
      <c r="I172" s="977">
        <v>0</v>
      </c>
      <c r="J172" s="977">
        <f t="shared" si="35"/>
        <v>12943.56</v>
      </c>
      <c r="K172" s="977">
        <f t="shared" si="36"/>
        <v>2588.712</v>
      </c>
      <c r="L172" s="977">
        <f t="shared" si="37"/>
        <v>194.15339999999998</v>
      </c>
      <c r="M172" s="977">
        <v>4485.21</v>
      </c>
      <c r="N172" s="977">
        <v>1501.98</v>
      </c>
      <c r="O172" s="977">
        <f t="shared" si="33"/>
        <v>3339.4366</v>
      </c>
      <c r="P172" s="328">
        <f t="shared" si="34"/>
        <v>4841.4166000000005</v>
      </c>
    </row>
    <row r="173" spans="1:16" ht="15" customHeight="1" x14ac:dyDescent="0.25">
      <c r="A173" s="975" t="s">
        <v>1212</v>
      </c>
      <c r="B173" s="975" t="s">
        <v>847</v>
      </c>
      <c r="C173" s="976">
        <v>5</v>
      </c>
      <c r="D173" s="980" t="s">
        <v>6</v>
      </c>
      <c r="E173" s="975" t="s">
        <v>174</v>
      </c>
      <c r="F173" s="977">
        <v>17408.66</v>
      </c>
      <c r="G173" s="977">
        <v>951.62</v>
      </c>
      <c r="H173" s="977">
        <v>8704.33</v>
      </c>
      <c r="I173" s="977">
        <v>0</v>
      </c>
      <c r="J173" s="977">
        <f t="shared" si="35"/>
        <v>8704.33</v>
      </c>
      <c r="K173" s="977">
        <f t="shared" si="36"/>
        <v>1740.866</v>
      </c>
      <c r="L173" s="977">
        <f t="shared" si="37"/>
        <v>130.56494999999998</v>
      </c>
      <c r="M173" s="977">
        <v>3327.9</v>
      </c>
      <c r="N173" s="977">
        <v>696.34</v>
      </c>
      <c r="O173" s="977">
        <f t="shared" si="33"/>
        <v>2245.7150500000002</v>
      </c>
      <c r="P173" s="328">
        <f t="shared" si="34"/>
        <v>2942.0550500000004</v>
      </c>
    </row>
    <row r="174" spans="1:16" ht="15" customHeight="1" x14ac:dyDescent="0.25">
      <c r="A174" s="975" t="s">
        <v>1212</v>
      </c>
      <c r="B174" s="975" t="s">
        <v>847</v>
      </c>
      <c r="C174" s="976">
        <v>250</v>
      </c>
      <c r="D174" s="980" t="s">
        <v>142</v>
      </c>
      <c r="E174" s="975" t="s">
        <v>259</v>
      </c>
      <c r="F174" s="977">
        <v>10178.48</v>
      </c>
      <c r="G174" s="977">
        <v>522.07000000000005</v>
      </c>
      <c r="H174" s="977">
        <v>5089.24</v>
      </c>
      <c r="I174" s="977">
        <v>0</v>
      </c>
      <c r="J174" s="977">
        <f t="shared" si="35"/>
        <v>5089.24</v>
      </c>
      <c r="K174" s="977">
        <f t="shared" si="36"/>
        <v>1017.848</v>
      </c>
      <c r="L174" s="977">
        <f t="shared" si="37"/>
        <v>76.3386</v>
      </c>
      <c r="M174" s="977">
        <v>1911.43</v>
      </c>
      <c r="N174" s="977">
        <v>407.13</v>
      </c>
      <c r="O174" s="977">
        <f t="shared" si="33"/>
        <v>1313.0214000000001</v>
      </c>
      <c r="P174" s="328">
        <f t="shared" si="34"/>
        <v>1720.1514000000002</v>
      </c>
    </row>
    <row r="175" spans="1:16" ht="15" customHeight="1" x14ac:dyDescent="0.25">
      <c r="A175" s="975" t="s">
        <v>1212</v>
      </c>
      <c r="B175" s="975" t="s">
        <v>847</v>
      </c>
      <c r="C175" s="976">
        <v>210</v>
      </c>
      <c r="D175" s="980" t="s">
        <v>76</v>
      </c>
      <c r="E175" s="975" t="s">
        <v>246</v>
      </c>
      <c r="F175" s="977">
        <v>24841.18</v>
      </c>
      <c r="G175" s="977">
        <v>951.62</v>
      </c>
      <c r="H175" s="977">
        <v>12420.59</v>
      </c>
      <c r="I175" s="977">
        <v>0</v>
      </c>
      <c r="J175" s="977">
        <f t="shared" si="35"/>
        <v>12420.59</v>
      </c>
      <c r="K175" s="977">
        <f t="shared" si="36"/>
        <v>2484.1180000000004</v>
      </c>
      <c r="L175" s="977">
        <f t="shared" si="37"/>
        <v>186.30885000000001</v>
      </c>
      <c r="M175" s="977">
        <v>4342.4399999999996</v>
      </c>
      <c r="N175" s="977">
        <v>993.64</v>
      </c>
      <c r="O175" s="977">
        <f t="shared" si="33"/>
        <v>3204.5111499999998</v>
      </c>
      <c r="P175" s="328">
        <f t="shared" si="34"/>
        <v>4198.1511499999997</v>
      </c>
    </row>
    <row r="176" spans="1:16" ht="15" customHeight="1" x14ac:dyDescent="0.25">
      <c r="A176" s="975" t="s">
        <v>1212</v>
      </c>
      <c r="B176" s="975" t="s">
        <v>847</v>
      </c>
      <c r="C176" s="976">
        <v>155</v>
      </c>
      <c r="D176" s="980" t="s">
        <v>60</v>
      </c>
      <c r="E176" s="975" t="s">
        <v>232</v>
      </c>
      <c r="F176" s="977">
        <v>18459.04</v>
      </c>
      <c r="G176" s="977">
        <v>951.62</v>
      </c>
      <c r="H176" s="977">
        <v>9229.52</v>
      </c>
      <c r="I176" s="977">
        <v>0</v>
      </c>
      <c r="J176" s="977">
        <f t="shared" si="35"/>
        <v>9229.52</v>
      </c>
      <c r="K176" s="977">
        <f t="shared" si="36"/>
        <v>1845.9040000000002</v>
      </c>
      <c r="L176" s="977">
        <f t="shared" si="37"/>
        <v>138.44280000000001</v>
      </c>
      <c r="M176" s="977">
        <v>3471.28</v>
      </c>
      <c r="N176" s="977">
        <v>738.36</v>
      </c>
      <c r="O176" s="977">
        <f t="shared" si="33"/>
        <v>2381.2172000000005</v>
      </c>
      <c r="P176" s="328">
        <f t="shared" si="34"/>
        <v>3119.5772000000006</v>
      </c>
    </row>
    <row r="177" spans="1:16" ht="15" customHeight="1" x14ac:dyDescent="0.25">
      <c r="A177" s="975" t="s">
        <v>1212</v>
      </c>
      <c r="B177" s="975" t="s">
        <v>847</v>
      </c>
      <c r="C177" s="976">
        <v>507</v>
      </c>
      <c r="D177" s="980" t="s">
        <v>1137</v>
      </c>
      <c r="E177" s="975" t="s">
        <v>1136</v>
      </c>
      <c r="F177" s="977">
        <v>17538.5</v>
      </c>
      <c r="G177" s="977">
        <v>951.62</v>
      </c>
      <c r="H177" s="977">
        <v>8769.25</v>
      </c>
      <c r="I177" s="977">
        <v>0</v>
      </c>
      <c r="J177" s="977">
        <f t="shared" si="35"/>
        <v>8769.25</v>
      </c>
      <c r="K177" s="977">
        <f t="shared" si="36"/>
        <v>1753.8500000000001</v>
      </c>
      <c r="L177" s="977">
        <f t="shared" si="37"/>
        <v>131.53874999999999</v>
      </c>
      <c r="M177" s="977">
        <v>3345.63</v>
      </c>
      <c r="N177" s="977">
        <v>701.54</v>
      </c>
      <c r="O177" s="977">
        <f t="shared" si="33"/>
        <v>2262.4712500000001</v>
      </c>
      <c r="P177" s="328">
        <f t="shared" si="34"/>
        <v>2964.01125</v>
      </c>
    </row>
    <row r="178" spans="1:16" ht="15" customHeight="1" x14ac:dyDescent="0.25">
      <c r="A178" s="975" t="s">
        <v>1212</v>
      </c>
      <c r="B178" s="975" t="s">
        <v>847</v>
      </c>
      <c r="C178" s="976">
        <v>38</v>
      </c>
      <c r="D178" s="980" t="s">
        <v>28</v>
      </c>
      <c r="E178" s="975" t="s">
        <v>200</v>
      </c>
      <c r="F178" s="977">
        <v>35212.639999999999</v>
      </c>
      <c r="G178" s="977">
        <v>951.62</v>
      </c>
      <c r="H178" s="977">
        <v>17606.32</v>
      </c>
      <c r="I178" s="977">
        <v>0</v>
      </c>
      <c r="J178" s="977">
        <f t="shared" si="35"/>
        <v>17606.32</v>
      </c>
      <c r="K178" s="977">
        <f t="shared" si="36"/>
        <v>3521.2640000000001</v>
      </c>
      <c r="L178" s="977">
        <f t="shared" si="37"/>
        <v>264.09479999999996</v>
      </c>
      <c r="M178" s="977">
        <v>5758.15</v>
      </c>
      <c r="N178" s="977">
        <v>1408.5</v>
      </c>
      <c r="O178" s="977">
        <f t="shared" si="33"/>
        <v>4542.4351999999999</v>
      </c>
      <c r="P178" s="328">
        <f t="shared" si="34"/>
        <v>5950.9351999999999</v>
      </c>
    </row>
    <row r="179" spans="1:16" ht="15" customHeight="1" x14ac:dyDescent="0.25">
      <c r="A179" s="975" t="s">
        <v>1212</v>
      </c>
      <c r="B179" s="975" t="s">
        <v>847</v>
      </c>
      <c r="C179" s="976">
        <v>226</v>
      </c>
      <c r="D179" s="980" t="s">
        <v>116</v>
      </c>
      <c r="E179" s="975" t="s">
        <v>255</v>
      </c>
      <c r="F179" s="977">
        <v>10178.48</v>
      </c>
      <c r="G179" s="977">
        <v>522.07000000000005</v>
      </c>
      <c r="H179" s="977">
        <v>5089.24</v>
      </c>
      <c r="I179" s="977">
        <v>0</v>
      </c>
      <c r="J179" s="977">
        <f t="shared" si="35"/>
        <v>5089.24</v>
      </c>
      <c r="K179" s="977">
        <f t="shared" si="36"/>
        <v>1017.848</v>
      </c>
      <c r="L179" s="977">
        <f t="shared" si="37"/>
        <v>76.3386</v>
      </c>
      <c r="M179" s="977">
        <v>1911.43</v>
      </c>
      <c r="N179" s="977">
        <v>407.13</v>
      </c>
      <c r="O179" s="977">
        <f t="shared" si="33"/>
        <v>1313.0214000000001</v>
      </c>
      <c r="P179" s="328">
        <f t="shared" si="34"/>
        <v>1720.1514000000002</v>
      </c>
    </row>
    <row r="180" spans="1:16" ht="15" customHeight="1" x14ac:dyDescent="0.25">
      <c r="A180" s="975" t="s">
        <v>1212</v>
      </c>
      <c r="B180" s="975" t="s">
        <v>847</v>
      </c>
      <c r="C180" s="976">
        <v>30</v>
      </c>
      <c r="D180" s="980" t="s">
        <v>22</v>
      </c>
      <c r="E180" s="975" t="s">
        <v>194</v>
      </c>
      <c r="F180" s="977">
        <v>35212.639999999999</v>
      </c>
      <c r="G180" s="977">
        <v>951.62</v>
      </c>
      <c r="H180" s="977">
        <v>17606.32</v>
      </c>
      <c r="I180" s="977">
        <v>0</v>
      </c>
      <c r="J180" s="977">
        <f t="shared" si="35"/>
        <v>17606.32</v>
      </c>
      <c r="K180" s="977">
        <f t="shared" si="36"/>
        <v>3521.2640000000001</v>
      </c>
      <c r="L180" s="977">
        <f t="shared" si="37"/>
        <v>264.09479999999996</v>
      </c>
      <c r="M180" s="977">
        <v>5758.15</v>
      </c>
      <c r="N180" s="977">
        <v>1408.5</v>
      </c>
      <c r="O180" s="977">
        <f t="shared" si="33"/>
        <v>4542.4351999999999</v>
      </c>
      <c r="P180" s="328">
        <f t="shared" si="34"/>
        <v>5950.9351999999999</v>
      </c>
    </row>
    <row r="181" spans="1:16" ht="15" customHeight="1" x14ac:dyDescent="0.25">
      <c r="A181" s="975" t="s">
        <v>1212</v>
      </c>
      <c r="B181" s="975" t="s">
        <v>847</v>
      </c>
      <c r="C181" s="976">
        <v>348</v>
      </c>
      <c r="D181" s="980" t="s">
        <v>370</v>
      </c>
      <c r="E181" s="975" t="s">
        <v>371</v>
      </c>
      <c r="F181" s="977">
        <v>42867.56</v>
      </c>
      <c r="G181" s="977">
        <v>951.62</v>
      </c>
      <c r="H181" s="977">
        <v>21433.78</v>
      </c>
      <c r="I181" s="977">
        <v>0</v>
      </c>
      <c r="J181" s="977">
        <f t="shared" si="35"/>
        <v>21433.78</v>
      </c>
      <c r="K181" s="977">
        <f t="shared" si="36"/>
        <v>4286.7560000000003</v>
      </c>
      <c r="L181" s="977">
        <f t="shared" si="37"/>
        <v>321.50669999999997</v>
      </c>
      <c r="M181" s="977">
        <v>6803.04</v>
      </c>
      <c r="N181" s="977">
        <v>1714.7</v>
      </c>
      <c r="O181" s="977">
        <f t="shared" si="33"/>
        <v>5529.9133000000002</v>
      </c>
      <c r="P181" s="328">
        <f t="shared" si="34"/>
        <v>7244.6133</v>
      </c>
    </row>
    <row r="182" spans="1:16" ht="15" customHeight="1" x14ac:dyDescent="0.25">
      <c r="A182" s="975" t="s">
        <v>1212</v>
      </c>
      <c r="B182" s="975" t="s">
        <v>847</v>
      </c>
      <c r="C182" s="976">
        <v>2</v>
      </c>
      <c r="D182" s="980" t="s">
        <v>4</v>
      </c>
      <c r="E182" s="975" t="s">
        <v>173</v>
      </c>
      <c r="F182" s="977">
        <v>27243.279999999999</v>
      </c>
      <c r="G182" s="977">
        <v>951.62</v>
      </c>
      <c r="H182" s="977">
        <v>13621.64</v>
      </c>
      <c r="I182" s="977">
        <v>0</v>
      </c>
      <c r="J182" s="977">
        <f t="shared" si="35"/>
        <v>13621.64</v>
      </c>
      <c r="K182" s="977">
        <f t="shared" si="36"/>
        <v>2724.328</v>
      </c>
      <c r="L182" s="977">
        <f t="shared" si="37"/>
        <v>204.32459999999998</v>
      </c>
      <c r="M182" s="977">
        <v>4670.33</v>
      </c>
      <c r="N182" s="977">
        <v>1089.73</v>
      </c>
      <c r="O182" s="977">
        <f t="shared" si="33"/>
        <v>3514.3854000000001</v>
      </c>
      <c r="P182" s="328">
        <f t="shared" si="34"/>
        <v>4604.1154000000006</v>
      </c>
    </row>
    <row r="183" spans="1:16" ht="15" customHeight="1" x14ac:dyDescent="0.25">
      <c r="A183" s="975" t="s">
        <v>1212</v>
      </c>
      <c r="B183" s="975" t="s">
        <v>847</v>
      </c>
      <c r="C183" s="976">
        <v>487</v>
      </c>
      <c r="D183" s="980" t="s">
        <v>840</v>
      </c>
      <c r="E183" s="975" t="s">
        <v>841</v>
      </c>
      <c r="F183" s="977">
        <v>44461.18</v>
      </c>
      <c r="G183" s="977">
        <v>951.62</v>
      </c>
      <c r="H183" s="977">
        <v>22230.59</v>
      </c>
      <c r="I183" s="977">
        <v>0</v>
      </c>
      <c r="J183" s="977">
        <f t="shared" si="35"/>
        <v>22230.59</v>
      </c>
      <c r="K183" s="977">
        <f t="shared" si="36"/>
        <v>4446.1180000000004</v>
      </c>
      <c r="L183" s="977">
        <f t="shared" si="37"/>
        <v>333.45884999999998</v>
      </c>
      <c r="M183" s="977">
        <v>7020.57</v>
      </c>
      <c r="N183" s="977">
        <v>1778.44</v>
      </c>
      <c r="O183" s="977">
        <f t="shared" si="33"/>
        <v>5735.4911499999998</v>
      </c>
      <c r="P183" s="328">
        <f t="shared" si="34"/>
        <v>7513.9311500000003</v>
      </c>
    </row>
    <row r="184" spans="1:16" ht="15" customHeight="1" x14ac:dyDescent="0.25">
      <c r="A184" s="981" t="s">
        <v>1212</v>
      </c>
      <c r="B184" s="981" t="s">
        <v>847</v>
      </c>
      <c r="C184" s="982">
        <v>20046</v>
      </c>
      <c r="D184" s="983" t="s">
        <v>1110</v>
      </c>
      <c r="E184" s="981" t="s">
        <v>1119</v>
      </c>
      <c r="F184" s="984">
        <v>0</v>
      </c>
      <c r="G184" s="984">
        <v>897.31</v>
      </c>
      <c r="H184" s="984">
        <v>23550.5</v>
      </c>
      <c r="I184" s="984">
        <v>0</v>
      </c>
      <c r="J184" s="984">
        <f t="shared" si="35"/>
        <v>23550.5</v>
      </c>
      <c r="K184" s="984">
        <f t="shared" si="36"/>
        <v>4710.1000000000004</v>
      </c>
      <c r="L184" s="984">
        <f t="shared" si="37"/>
        <v>353.25749999999999</v>
      </c>
      <c r="M184" s="984">
        <v>897.31</v>
      </c>
      <c r="N184" s="984">
        <v>0</v>
      </c>
      <c r="O184" s="984">
        <v>0</v>
      </c>
      <c r="P184" s="984">
        <f>K184</f>
        <v>4710.1000000000004</v>
      </c>
    </row>
    <row r="185" spans="1:16" ht="15" customHeight="1" x14ac:dyDescent="0.25">
      <c r="A185" s="981" t="s">
        <v>1212</v>
      </c>
      <c r="B185" s="981" t="s">
        <v>847</v>
      </c>
      <c r="C185" s="982">
        <v>20047</v>
      </c>
      <c r="D185" s="983" t="s">
        <v>1132</v>
      </c>
      <c r="E185" s="981" t="s">
        <v>1133</v>
      </c>
      <c r="F185" s="984">
        <v>0</v>
      </c>
      <c r="G185" s="984">
        <v>897.31</v>
      </c>
      <c r="H185" s="984">
        <v>23550.5</v>
      </c>
      <c r="I185" s="984">
        <v>0</v>
      </c>
      <c r="J185" s="984">
        <f t="shared" si="35"/>
        <v>23550.5</v>
      </c>
      <c r="K185" s="984">
        <f t="shared" si="36"/>
        <v>4710.1000000000004</v>
      </c>
      <c r="L185" s="984">
        <f t="shared" si="37"/>
        <v>353.25749999999999</v>
      </c>
      <c r="M185" s="984">
        <v>897.31</v>
      </c>
      <c r="N185" s="984">
        <v>0</v>
      </c>
      <c r="O185" s="984">
        <v>0</v>
      </c>
      <c r="P185" s="984">
        <f t="shared" ref="P185:P188" si="38">K185</f>
        <v>4710.1000000000004</v>
      </c>
    </row>
    <row r="186" spans="1:16" ht="15" customHeight="1" x14ac:dyDescent="0.25">
      <c r="A186" s="981" t="s">
        <v>1212</v>
      </c>
      <c r="B186" s="981" t="s">
        <v>847</v>
      </c>
      <c r="C186" s="982">
        <v>20045</v>
      </c>
      <c r="D186" s="983" t="s">
        <v>151</v>
      </c>
      <c r="E186" s="981" t="s">
        <v>265</v>
      </c>
      <c r="F186" s="984">
        <v>0</v>
      </c>
      <c r="G186" s="984">
        <v>897.31</v>
      </c>
      <c r="H186" s="984">
        <v>23550.5</v>
      </c>
      <c r="I186" s="984">
        <v>0</v>
      </c>
      <c r="J186" s="984">
        <f t="shared" si="35"/>
        <v>23550.5</v>
      </c>
      <c r="K186" s="984">
        <f t="shared" si="36"/>
        <v>4710.1000000000004</v>
      </c>
      <c r="L186" s="984">
        <f t="shared" si="37"/>
        <v>353.25749999999999</v>
      </c>
      <c r="M186" s="984">
        <v>897.31</v>
      </c>
      <c r="N186" s="984">
        <v>0</v>
      </c>
      <c r="O186" s="984">
        <v>0</v>
      </c>
      <c r="P186" s="984">
        <f t="shared" si="38"/>
        <v>4710.1000000000004</v>
      </c>
    </row>
    <row r="187" spans="1:16" ht="15" customHeight="1" x14ac:dyDescent="0.25">
      <c r="A187" s="981" t="s">
        <v>1212</v>
      </c>
      <c r="B187" s="981" t="s">
        <v>847</v>
      </c>
      <c r="C187" s="982">
        <v>20039</v>
      </c>
      <c r="D187" s="983" t="s">
        <v>353</v>
      </c>
      <c r="E187" s="981" t="s">
        <v>354</v>
      </c>
      <c r="F187" s="984">
        <v>0</v>
      </c>
      <c r="G187" s="984">
        <v>897.31</v>
      </c>
      <c r="H187" s="984">
        <v>23550.5</v>
      </c>
      <c r="I187" s="984">
        <v>0</v>
      </c>
      <c r="J187" s="984">
        <f t="shared" si="35"/>
        <v>23550.5</v>
      </c>
      <c r="K187" s="984">
        <f t="shared" si="36"/>
        <v>4710.1000000000004</v>
      </c>
      <c r="L187" s="984">
        <f t="shared" si="37"/>
        <v>353.25749999999999</v>
      </c>
      <c r="M187" s="984">
        <v>897.31</v>
      </c>
      <c r="N187" s="984">
        <v>0</v>
      </c>
      <c r="O187" s="984">
        <v>0</v>
      </c>
      <c r="P187" s="984">
        <f t="shared" si="38"/>
        <v>4710.1000000000004</v>
      </c>
    </row>
    <row r="188" spans="1:16" ht="15" customHeight="1" x14ac:dyDescent="0.25">
      <c r="A188" s="981" t="s">
        <v>1212</v>
      </c>
      <c r="B188" s="981" t="s">
        <v>847</v>
      </c>
      <c r="C188" s="982">
        <v>20043</v>
      </c>
      <c r="D188" s="983" t="s">
        <v>166</v>
      </c>
      <c r="E188" s="981" t="s">
        <v>267</v>
      </c>
      <c r="F188" s="984">
        <v>0</v>
      </c>
      <c r="G188" s="984">
        <v>897.31</v>
      </c>
      <c r="H188" s="984">
        <v>24823.5</v>
      </c>
      <c r="I188" s="984">
        <v>0</v>
      </c>
      <c r="J188" s="984">
        <f t="shared" si="35"/>
        <v>24823.5</v>
      </c>
      <c r="K188" s="984">
        <f t="shared" si="36"/>
        <v>4964.7000000000007</v>
      </c>
      <c r="L188" s="984">
        <f t="shared" si="37"/>
        <v>372.35249999999996</v>
      </c>
      <c r="M188" s="984">
        <v>897.31</v>
      </c>
      <c r="N188" s="984">
        <v>0</v>
      </c>
      <c r="O188" s="984">
        <v>0</v>
      </c>
      <c r="P188" s="984">
        <f t="shared" si="38"/>
        <v>4964.7000000000007</v>
      </c>
    </row>
    <row r="189" spans="1:16" s="540" customFormat="1" x14ac:dyDescent="0.25">
      <c r="D189" s="679">
        <f>COUNTA(D2:D188)</f>
        <v>187</v>
      </c>
      <c r="F189" s="680">
        <f t="shared" ref="F189:P189" si="39">SUM(F2:F188)</f>
        <v>4854887.5300000012</v>
      </c>
      <c r="G189" s="680">
        <f t="shared" si="39"/>
        <v>163286.17999999967</v>
      </c>
      <c r="H189" s="680">
        <f t="shared" si="39"/>
        <v>2533348.23</v>
      </c>
      <c r="I189" s="680">
        <f t="shared" si="39"/>
        <v>0</v>
      </c>
      <c r="J189" s="680">
        <f t="shared" si="39"/>
        <v>2533348.23</v>
      </c>
      <c r="K189" s="680">
        <f t="shared" si="39"/>
        <v>506669.64599999983</v>
      </c>
      <c r="L189" s="680">
        <f t="shared" si="39"/>
        <v>38000.223449999983</v>
      </c>
      <c r="M189" s="680">
        <f t="shared" si="39"/>
        <v>817476.63000000059</v>
      </c>
      <c r="N189" s="680">
        <f t="shared" si="39"/>
        <v>195244.25000000003</v>
      </c>
      <c r="O189" s="680">
        <f t="shared" si="39"/>
        <v>617975.60905000055</v>
      </c>
      <c r="P189" s="680">
        <f t="shared" si="39"/>
        <v>837024.95904999913</v>
      </c>
    </row>
  </sheetData>
  <sortState xmlns:xlrd2="http://schemas.microsoft.com/office/spreadsheetml/2017/richdata2" ref="A184:P188">
    <sortCondition ref="D184:D188"/>
  </sortState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71BEA-F822-49DD-BFEE-28ED0EAE81EE}">
  <dimension ref="A1:AC198"/>
  <sheetViews>
    <sheetView zoomScaleNormal="100" workbookViewId="0">
      <pane ySplit="1" topLeftCell="A139" activePane="bottomLeft" state="frozen"/>
      <selection pane="bottomLeft" activeCell="A191" sqref="A191"/>
    </sheetView>
  </sheetViews>
  <sheetFormatPr defaultColWidth="9.140625" defaultRowHeight="15" x14ac:dyDescent="0.25"/>
  <cols>
    <col min="1" max="1" width="6.42578125" style="255" bestFit="1" customWidth="1"/>
    <col min="2" max="2" width="12.7109375" style="255" bestFit="1" customWidth="1"/>
    <col min="3" max="3" width="12.140625" style="255" bestFit="1" customWidth="1"/>
    <col min="4" max="4" width="9.42578125" style="255" customWidth="1"/>
    <col min="5" max="5" width="30.140625" style="292" customWidth="1"/>
    <col min="6" max="6" width="21.42578125" style="257" hidden="1" customWidth="1"/>
    <col min="7" max="7" width="18.42578125" style="258" hidden="1" customWidth="1"/>
    <col min="8" max="8" width="17" style="258" hidden="1" customWidth="1"/>
    <col min="9" max="9" width="17.28515625" style="1049" hidden="1" customWidth="1"/>
    <col min="10" max="10" width="19.28515625" style="258" hidden="1" customWidth="1"/>
    <col min="11" max="11" width="14.28515625" style="258" hidden="1" customWidth="1"/>
    <col min="12" max="12" width="13.85546875" style="258" hidden="1" customWidth="1"/>
    <col min="13" max="13" width="16.85546875" style="258" hidden="1" customWidth="1"/>
    <col min="14" max="14" width="13.5703125" style="258" hidden="1" customWidth="1"/>
    <col min="15" max="15" width="21.85546875" style="258" hidden="1" customWidth="1"/>
    <col min="16" max="16" width="20.5703125" style="258" hidden="1" customWidth="1"/>
    <col min="17" max="17" width="20.42578125" style="258" hidden="1" customWidth="1"/>
    <col min="18" max="18" width="20.140625" style="262" hidden="1" customWidth="1"/>
    <col min="19" max="19" width="17.5703125" style="262" hidden="1" customWidth="1"/>
    <col min="20" max="20" width="16.42578125" style="259" hidden="1" customWidth="1"/>
    <col min="21" max="21" width="24.140625" style="262" customWidth="1"/>
    <col min="22" max="22" width="11.7109375" style="293" bestFit="1" customWidth="1"/>
    <col min="23" max="23" width="48.28515625" style="256" hidden="1" customWidth="1"/>
    <col min="24" max="24" width="11.7109375" style="256" hidden="1" customWidth="1"/>
    <col min="25" max="25" width="11.7109375" style="293" hidden="1" customWidth="1"/>
    <col min="26" max="31" width="0" style="256" hidden="1" customWidth="1"/>
    <col min="32" max="16384" width="9.140625" style="256"/>
  </cols>
  <sheetData>
    <row r="1" spans="1:27" s="254" customFormat="1" ht="57" customHeight="1" x14ac:dyDescent="0.25">
      <c r="A1" s="247" t="s">
        <v>643</v>
      </c>
      <c r="B1" s="247" t="s">
        <v>119</v>
      </c>
      <c r="C1" s="247" t="s">
        <v>536</v>
      </c>
      <c r="D1" s="248" t="s">
        <v>537</v>
      </c>
      <c r="E1" s="291" t="s">
        <v>538</v>
      </c>
      <c r="F1" s="249" t="s">
        <v>539</v>
      </c>
      <c r="G1" s="249" t="s">
        <v>96</v>
      </c>
      <c r="H1" s="250" t="s">
        <v>540</v>
      </c>
      <c r="I1" s="251" t="s">
        <v>776</v>
      </c>
      <c r="J1" s="251" t="s">
        <v>1217</v>
      </c>
      <c r="K1" s="251" t="s">
        <v>775</v>
      </c>
      <c r="L1" s="250" t="s">
        <v>541</v>
      </c>
      <c r="M1" s="250" t="s">
        <v>542</v>
      </c>
      <c r="N1" s="250" t="s">
        <v>543</v>
      </c>
      <c r="O1" s="249" t="s">
        <v>544</v>
      </c>
      <c r="P1" s="249" t="s">
        <v>545</v>
      </c>
      <c r="Q1" s="250" t="s">
        <v>789</v>
      </c>
      <c r="R1" s="252" t="s">
        <v>546</v>
      </c>
      <c r="S1" s="252" t="s">
        <v>547</v>
      </c>
      <c r="T1" s="253" t="s">
        <v>548</v>
      </c>
      <c r="U1" s="252" t="s">
        <v>113</v>
      </c>
      <c r="V1" s="604"/>
      <c r="Y1" s="604"/>
    </row>
    <row r="2" spans="1:27" x14ac:dyDescent="0.25">
      <c r="A2" s="255" t="s">
        <v>86</v>
      </c>
      <c r="B2" s="255">
        <v>1</v>
      </c>
      <c r="C2" s="255">
        <v>271</v>
      </c>
      <c r="D2" s="255" t="s">
        <v>549</v>
      </c>
      <c r="E2" s="292" t="s">
        <v>824</v>
      </c>
      <c r="F2" s="257">
        <v>0</v>
      </c>
      <c r="G2" s="258">
        <v>0</v>
      </c>
      <c r="H2" s="258">
        <v>0</v>
      </c>
      <c r="I2" s="1048">
        <v>1819.36</v>
      </c>
      <c r="J2" s="1049">
        <v>0</v>
      </c>
      <c r="K2" s="1049">
        <v>0</v>
      </c>
      <c r="L2" s="1053">
        <v>0</v>
      </c>
      <c r="M2" s="1049">
        <v>0</v>
      </c>
      <c r="N2" s="258">
        <v>0</v>
      </c>
      <c r="O2" s="258">
        <v>0</v>
      </c>
      <c r="P2" s="259">
        <v>725.11</v>
      </c>
      <c r="Q2" s="259">
        <v>0</v>
      </c>
      <c r="R2" s="262">
        <v>441.66</v>
      </c>
      <c r="S2" s="262">
        <v>111.46</v>
      </c>
      <c r="T2" s="258">
        <v>0</v>
      </c>
      <c r="U2" s="261">
        <f t="shared" ref="U2:U33" si="0">SUM(F2:T2)</f>
        <v>3097.5899999999997</v>
      </c>
      <c r="W2" s="479" t="s">
        <v>164</v>
      </c>
      <c r="X2" s="256" t="b">
        <f t="shared" ref="X2:X33" si="1">C2=Z2</f>
        <v>1</v>
      </c>
      <c r="Y2" s="293" t="b">
        <f t="shared" ref="Y2:Y33" si="2">E2=AA2</f>
        <v>1</v>
      </c>
      <c r="Z2" s="255">
        <v>271</v>
      </c>
      <c r="AA2" s="292" t="s">
        <v>824</v>
      </c>
    </row>
    <row r="3" spans="1:27" x14ac:dyDescent="0.25">
      <c r="A3" s="255" t="s">
        <v>86</v>
      </c>
      <c r="B3" s="255">
        <v>1</v>
      </c>
      <c r="C3" s="255">
        <v>37</v>
      </c>
      <c r="D3" s="255" t="s">
        <v>549</v>
      </c>
      <c r="E3" s="632" t="s">
        <v>27</v>
      </c>
      <c r="F3" s="257">
        <v>0</v>
      </c>
      <c r="G3" s="258">
        <v>0</v>
      </c>
      <c r="H3" s="258">
        <v>0</v>
      </c>
      <c r="I3" s="925">
        <v>1884.42</v>
      </c>
      <c r="J3" s="1049">
        <v>0</v>
      </c>
      <c r="K3" s="1049">
        <v>0</v>
      </c>
      <c r="L3" s="1053">
        <v>0</v>
      </c>
      <c r="M3" s="1049">
        <v>0</v>
      </c>
      <c r="N3" s="258">
        <v>0</v>
      </c>
      <c r="O3" s="258">
        <v>0</v>
      </c>
      <c r="P3" s="925">
        <v>768.79</v>
      </c>
      <c r="Q3" s="925">
        <v>0</v>
      </c>
      <c r="R3" s="928">
        <v>468.27</v>
      </c>
      <c r="S3" s="928">
        <v>82.35</v>
      </c>
      <c r="T3" s="258">
        <v>0</v>
      </c>
      <c r="U3" s="261">
        <f t="shared" si="0"/>
        <v>3203.83</v>
      </c>
      <c r="W3" s="479" t="s">
        <v>27</v>
      </c>
      <c r="X3" s="256" t="b">
        <f t="shared" si="1"/>
        <v>1</v>
      </c>
      <c r="Y3" s="293" t="b">
        <f t="shared" si="2"/>
        <v>1</v>
      </c>
      <c r="Z3" s="255">
        <v>37</v>
      </c>
      <c r="AA3" s="292" t="s">
        <v>27</v>
      </c>
    </row>
    <row r="4" spans="1:27" x14ac:dyDescent="0.25">
      <c r="A4" s="255" t="s">
        <v>84</v>
      </c>
      <c r="B4" s="255">
        <v>1</v>
      </c>
      <c r="C4" s="255">
        <v>490</v>
      </c>
      <c r="E4" s="293" t="s">
        <v>629</v>
      </c>
      <c r="F4" s="257">
        <v>0</v>
      </c>
      <c r="G4" s="258">
        <v>1459</v>
      </c>
      <c r="H4" s="258">
        <v>0</v>
      </c>
      <c r="I4" s="1048">
        <v>933.55</v>
      </c>
      <c r="J4" s="258">
        <v>0</v>
      </c>
      <c r="K4" s="1049">
        <v>0</v>
      </c>
      <c r="L4" s="1049">
        <v>0</v>
      </c>
      <c r="M4" s="1049">
        <v>0</v>
      </c>
      <c r="N4" s="1049">
        <v>0</v>
      </c>
      <c r="O4" s="258">
        <v>0</v>
      </c>
      <c r="P4" s="259">
        <v>384.4</v>
      </c>
      <c r="Q4" s="258">
        <v>0</v>
      </c>
      <c r="R4" s="260">
        <v>852.66</v>
      </c>
      <c r="S4" s="260">
        <v>88.28</v>
      </c>
      <c r="T4" s="260">
        <v>123.36</v>
      </c>
      <c r="U4" s="261">
        <f t="shared" si="0"/>
        <v>3841.2500000000005</v>
      </c>
      <c r="W4" s="891" t="s">
        <v>484</v>
      </c>
      <c r="X4" s="256" t="b">
        <f t="shared" si="1"/>
        <v>1</v>
      </c>
      <c r="Y4" s="293" t="b">
        <f t="shared" si="2"/>
        <v>1</v>
      </c>
      <c r="Z4" s="255">
        <v>490</v>
      </c>
      <c r="AA4" s="293" t="s">
        <v>629</v>
      </c>
    </row>
    <row r="5" spans="1:27" x14ac:dyDescent="0.25">
      <c r="A5" s="255" t="s">
        <v>84</v>
      </c>
      <c r="B5" s="255">
        <v>1</v>
      </c>
      <c r="C5" s="255">
        <v>35</v>
      </c>
      <c r="D5" s="255" t="s">
        <v>549</v>
      </c>
      <c r="E5" s="632" t="s">
        <v>575</v>
      </c>
      <c r="F5" s="257">
        <v>0</v>
      </c>
      <c r="G5" s="258">
        <v>0</v>
      </c>
      <c r="H5" s="258">
        <v>0</v>
      </c>
      <c r="I5" s="1048">
        <v>1490.28</v>
      </c>
      <c r="J5" s="258">
        <v>0</v>
      </c>
      <c r="K5" s="1049">
        <v>0</v>
      </c>
      <c r="L5" s="1049">
        <v>0</v>
      </c>
      <c r="M5" s="1049">
        <v>0</v>
      </c>
      <c r="N5" s="1049">
        <v>0</v>
      </c>
      <c r="O5" s="258">
        <v>0</v>
      </c>
      <c r="P5" s="925">
        <v>384.4</v>
      </c>
      <c r="Q5" s="622">
        <v>0</v>
      </c>
      <c r="R5" s="1015">
        <v>852.66</v>
      </c>
      <c r="S5" s="928">
        <v>87.17</v>
      </c>
      <c r="T5" s="259">
        <v>41.12</v>
      </c>
      <c r="U5" s="261">
        <f t="shared" si="0"/>
        <v>2855.6299999999997</v>
      </c>
      <c r="W5" s="479" t="s">
        <v>26</v>
      </c>
      <c r="X5" s="256" t="b">
        <f t="shared" si="1"/>
        <v>1</v>
      </c>
      <c r="Y5" s="293" t="b">
        <f t="shared" si="2"/>
        <v>1</v>
      </c>
      <c r="Z5" s="255">
        <v>35</v>
      </c>
      <c r="AA5" s="292" t="s">
        <v>575</v>
      </c>
    </row>
    <row r="6" spans="1:27" x14ac:dyDescent="0.25">
      <c r="A6" s="255" t="s">
        <v>84</v>
      </c>
      <c r="B6" s="255">
        <v>1</v>
      </c>
      <c r="C6" s="255">
        <v>201</v>
      </c>
      <c r="E6" s="632" t="s">
        <v>619</v>
      </c>
      <c r="F6" s="257">
        <v>0</v>
      </c>
      <c r="G6" s="258">
        <v>0</v>
      </c>
      <c r="H6" s="258">
        <v>0</v>
      </c>
      <c r="I6" s="925">
        <v>2866.57</v>
      </c>
      <c r="J6" s="258">
        <v>0</v>
      </c>
      <c r="K6" s="1049">
        <v>0</v>
      </c>
      <c r="L6" s="1049">
        <v>0</v>
      </c>
      <c r="M6" s="1049">
        <v>0</v>
      </c>
      <c r="N6" s="1049">
        <v>0</v>
      </c>
      <c r="O6" s="258">
        <v>0</v>
      </c>
      <c r="P6" s="258">
        <v>873.62</v>
      </c>
      <c r="Q6" s="258">
        <v>0</v>
      </c>
      <c r="R6" s="258">
        <v>532.12</v>
      </c>
      <c r="S6" s="622">
        <v>28.13</v>
      </c>
      <c r="T6" s="258">
        <v>82.24</v>
      </c>
      <c r="U6" s="261">
        <f t="shared" si="0"/>
        <v>4382.68</v>
      </c>
      <c r="W6" s="479" t="s">
        <v>75</v>
      </c>
      <c r="X6" s="256" t="b">
        <f t="shared" si="1"/>
        <v>1</v>
      </c>
      <c r="Y6" s="293" t="b">
        <f t="shared" si="2"/>
        <v>1</v>
      </c>
      <c r="Z6" s="255">
        <v>201</v>
      </c>
      <c r="AA6" s="292" t="s">
        <v>619</v>
      </c>
    </row>
    <row r="7" spans="1:27" x14ac:dyDescent="0.25">
      <c r="A7" s="255" t="s">
        <v>84</v>
      </c>
      <c r="B7" s="255">
        <v>1</v>
      </c>
      <c r="C7" s="255">
        <v>20</v>
      </c>
      <c r="D7" s="255" t="s">
        <v>549</v>
      </c>
      <c r="E7" s="632" t="s">
        <v>563</v>
      </c>
      <c r="F7" s="257">
        <v>0</v>
      </c>
      <c r="G7" s="258">
        <v>0</v>
      </c>
      <c r="H7" s="258">
        <v>781.12</v>
      </c>
      <c r="I7" s="925">
        <v>2775.07</v>
      </c>
      <c r="J7" s="258">
        <v>0</v>
      </c>
      <c r="K7" s="1049">
        <v>0</v>
      </c>
      <c r="L7" s="1049">
        <v>0</v>
      </c>
      <c r="M7" s="1049">
        <v>0</v>
      </c>
      <c r="N7" s="1049">
        <v>0</v>
      </c>
      <c r="O7" s="258">
        <v>0</v>
      </c>
      <c r="P7" s="925">
        <v>856.15</v>
      </c>
      <c r="Q7" s="622">
        <v>0</v>
      </c>
      <c r="R7" s="1015">
        <v>521.48</v>
      </c>
      <c r="S7" s="928">
        <v>50.52</v>
      </c>
      <c r="T7" s="258">
        <v>0</v>
      </c>
      <c r="U7" s="261">
        <f t="shared" si="0"/>
        <v>4984.34</v>
      </c>
      <c r="W7" s="479" t="s">
        <v>14</v>
      </c>
      <c r="X7" s="256" t="b">
        <f t="shared" si="1"/>
        <v>1</v>
      </c>
      <c r="Y7" s="293" t="b">
        <f t="shared" si="2"/>
        <v>1</v>
      </c>
      <c r="Z7" s="255">
        <v>20</v>
      </c>
      <c r="AA7" s="292" t="s">
        <v>563</v>
      </c>
    </row>
    <row r="8" spans="1:27" x14ac:dyDescent="0.25">
      <c r="A8" s="255" t="s">
        <v>86</v>
      </c>
      <c r="B8" s="255">
        <v>1</v>
      </c>
      <c r="C8" s="255">
        <v>146</v>
      </c>
      <c r="D8" s="255" t="s">
        <v>549</v>
      </c>
      <c r="E8" s="632" t="s">
        <v>1222</v>
      </c>
      <c r="F8" s="257">
        <v>0</v>
      </c>
      <c r="G8" s="258">
        <v>3036</v>
      </c>
      <c r="H8" s="258">
        <v>0</v>
      </c>
      <c r="I8" s="1049">
        <v>0</v>
      </c>
      <c r="J8" s="1049">
        <v>0</v>
      </c>
      <c r="K8" s="1049">
        <v>0</v>
      </c>
      <c r="L8" s="1053">
        <v>0</v>
      </c>
      <c r="M8" s="1049">
        <v>0</v>
      </c>
      <c r="N8" s="258">
        <v>0</v>
      </c>
      <c r="O8" s="258">
        <v>0</v>
      </c>
      <c r="P8" s="622">
        <v>0</v>
      </c>
      <c r="Q8" s="925">
        <v>0</v>
      </c>
      <c r="R8" s="928">
        <v>1377.63</v>
      </c>
      <c r="S8" s="928">
        <v>50.56</v>
      </c>
      <c r="T8" s="259">
        <v>0</v>
      </c>
      <c r="U8" s="261">
        <f t="shared" si="0"/>
        <v>4464.1900000000005</v>
      </c>
      <c r="W8" s="479" t="s">
        <v>56</v>
      </c>
      <c r="X8" s="256" t="b">
        <f t="shared" si="1"/>
        <v>1</v>
      </c>
      <c r="Y8" s="293" t="b">
        <f t="shared" si="2"/>
        <v>0</v>
      </c>
      <c r="Z8" s="255">
        <v>146</v>
      </c>
      <c r="AA8" s="292" t="s">
        <v>603</v>
      </c>
    </row>
    <row r="9" spans="1:27" x14ac:dyDescent="0.25">
      <c r="A9" s="255" t="s">
        <v>84</v>
      </c>
      <c r="B9" s="255">
        <v>1</v>
      </c>
      <c r="C9" s="255">
        <v>50</v>
      </c>
      <c r="D9" s="255" t="s">
        <v>549</v>
      </c>
      <c r="E9" s="632" t="s">
        <v>585</v>
      </c>
      <c r="F9" s="257">
        <v>0</v>
      </c>
      <c r="G9" s="258">
        <v>0</v>
      </c>
      <c r="H9" s="258">
        <v>0</v>
      </c>
      <c r="I9" s="1048">
        <v>3576.68</v>
      </c>
      <c r="J9" s="258">
        <v>0</v>
      </c>
      <c r="K9" s="1049">
        <v>0</v>
      </c>
      <c r="L9" s="1049">
        <v>0</v>
      </c>
      <c r="M9" s="1049">
        <v>0</v>
      </c>
      <c r="N9" s="1049">
        <v>0</v>
      </c>
      <c r="O9" s="258">
        <v>0</v>
      </c>
      <c r="P9" s="925">
        <v>812.47</v>
      </c>
      <c r="Q9" s="622">
        <v>0</v>
      </c>
      <c r="R9" s="1015">
        <v>494.88</v>
      </c>
      <c r="S9" s="928">
        <v>68.3</v>
      </c>
      <c r="T9" s="258">
        <v>0</v>
      </c>
      <c r="U9" s="261">
        <f t="shared" si="0"/>
        <v>4952.33</v>
      </c>
      <c r="W9" s="479" t="s">
        <v>38</v>
      </c>
      <c r="X9" s="256" t="b">
        <f t="shared" si="1"/>
        <v>1</v>
      </c>
      <c r="Y9" s="293" t="b">
        <f t="shared" si="2"/>
        <v>1</v>
      </c>
      <c r="Z9" s="255">
        <v>50</v>
      </c>
      <c r="AA9" s="292" t="s">
        <v>585</v>
      </c>
    </row>
    <row r="10" spans="1:27" x14ac:dyDescent="0.25">
      <c r="A10" s="255" t="s">
        <v>84</v>
      </c>
      <c r="B10" s="255">
        <v>1</v>
      </c>
      <c r="C10" s="255">
        <v>349</v>
      </c>
      <c r="D10" s="255" t="s">
        <v>549</v>
      </c>
      <c r="E10" s="292" t="s">
        <v>362</v>
      </c>
      <c r="F10" s="257">
        <v>0</v>
      </c>
      <c r="G10" s="258">
        <v>0</v>
      </c>
      <c r="H10" s="258">
        <v>0</v>
      </c>
      <c r="I10" s="1048">
        <v>2980.56</v>
      </c>
      <c r="J10" s="258">
        <v>0</v>
      </c>
      <c r="K10" s="1049">
        <v>0</v>
      </c>
      <c r="L10" s="1049">
        <v>0</v>
      </c>
      <c r="M10" s="1049">
        <v>0</v>
      </c>
      <c r="N10" s="1049">
        <v>0</v>
      </c>
      <c r="O10" s="258">
        <v>0</v>
      </c>
      <c r="P10" s="259">
        <v>768.79</v>
      </c>
      <c r="Q10" s="258">
        <v>0</v>
      </c>
      <c r="R10" s="260">
        <v>468.27</v>
      </c>
      <c r="S10" s="258">
        <v>88.28</v>
      </c>
      <c r="T10" s="258">
        <v>82.24</v>
      </c>
      <c r="U10" s="261">
        <f t="shared" si="0"/>
        <v>4388.1399999999994</v>
      </c>
      <c r="W10" s="479" t="s">
        <v>362</v>
      </c>
      <c r="X10" s="256" t="b">
        <f t="shared" si="1"/>
        <v>1</v>
      </c>
      <c r="Y10" s="293" t="b">
        <f t="shared" si="2"/>
        <v>1</v>
      </c>
      <c r="Z10" s="255">
        <v>349</v>
      </c>
      <c r="AA10" s="292" t="s">
        <v>362</v>
      </c>
    </row>
    <row r="11" spans="1:27" x14ac:dyDescent="0.25">
      <c r="A11" s="255" t="s">
        <v>84</v>
      </c>
      <c r="B11" s="255">
        <v>1</v>
      </c>
      <c r="C11" s="255">
        <v>461</v>
      </c>
      <c r="D11" s="255" t="s">
        <v>549</v>
      </c>
      <c r="E11" s="292" t="s">
        <v>754</v>
      </c>
      <c r="F11" s="257">
        <v>0</v>
      </c>
      <c r="G11" s="258">
        <v>0</v>
      </c>
      <c r="H11" s="258">
        <v>0</v>
      </c>
      <c r="I11" s="1048">
        <v>1184.1400000000001</v>
      </c>
      <c r="J11" s="258">
        <v>0</v>
      </c>
      <c r="K11" s="1049">
        <v>0</v>
      </c>
      <c r="L11" s="1049">
        <v>0</v>
      </c>
      <c r="M11" s="1049">
        <v>0</v>
      </c>
      <c r="N11" s="1049">
        <v>0</v>
      </c>
      <c r="O11" s="258">
        <v>0</v>
      </c>
      <c r="P11" s="259">
        <v>856.15</v>
      </c>
      <c r="Q11" s="258">
        <v>0</v>
      </c>
      <c r="R11" s="260">
        <v>521.48</v>
      </c>
      <c r="S11" s="262">
        <v>53.51</v>
      </c>
      <c r="T11" s="258">
        <v>0</v>
      </c>
      <c r="U11" s="261">
        <f t="shared" si="0"/>
        <v>2615.2800000000002</v>
      </c>
      <c r="W11" s="891" t="s">
        <v>754</v>
      </c>
      <c r="X11" s="256" t="b">
        <f t="shared" si="1"/>
        <v>1</v>
      </c>
      <c r="Y11" s="293" t="b">
        <f t="shared" si="2"/>
        <v>1</v>
      </c>
      <c r="Z11" s="255">
        <v>461</v>
      </c>
      <c r="AA11" s="292" t="s">
        <v>754</v>
      </c>
    </row>
    <row r="12" spans="1:27" x14ac:dyDescent="0.25">
      <c r="A12" s="1019" t="s">
        <v>84</v>
      </c>
      <c r="B12" s="1019">
        <v>1</v>
      </c>
      <c r="C12" s="1019">
        <v>434</v>
      </c>
      <c r="D12" s="1019" t="s">
        <v>549</v>
      </c>
      <c r="E12" s="600" t="s">
        <v>696</v>
      </c>
      <c r="F12" s="474">
        <v>0</v>
      </c>
      <c r="G12" s="216">
        <v>0</v>
      </c>
      <c r="H12" s="216">
        <v>0</v>
      </c>
      <c r="I12" s="1071">
        <v>813.44</v>
      </c>
      <c r="J12" s="216">
        <v>0</v>
      </c>
      <c r="K12" s="1072">
        <v>0</v>
      </c>
      <c r="L12" s="1072">
        <v>0</v>
      </c>
      <c r="M12" s="1072">
        <v>0</v>
      </c>
      <c r="N12" s="1073">
        <v>145.65</v>
      </c>
      <c r="O12" s="216">
        <v>0</v>
      </c>
      <c r="P12" s="272">
        <v>218.4</v>
      </c>
      <c r="Q12" s="216">
        <v>0</v>
      </c>
      <c r="R12" s="1020">
        <v>1187.3399999999999</v>
      </c>
      <c r="S12" s="273">
        <v>25.52</v>
      </c>
      <c r="T12" s="216">
        <v>82.24</v>
      </c>
      <c r="U12" s="1021">
        <f t="shared" si="0"/>
        <v>2472.5899999999997</v>
      </c>
      <c r="W12" s="480" t="s">
        <v>696</v>
      </c>
      <c r="X12" s="256" t="b">
        <f t="shared" si="1"/>
        <v>1</v>
      </c>
      <c r="Y12" s="293" t="b">
        <f t="shared" si="2"/>
        <v>1</v>
      </c>
      <c r="Z12" s="255">
        <v>434</v>
      </c>
      <c r="AA12" s="292" t="s">
        <v>696</v>
      </c>
    </row>
    <row r="13" spans="1:27" x14ac:dyDescent="0.25">
      <c r="A13" s="1019" t="s">
        <v>84</v>
      </c>
      <c r="B13" s="1019">
        <v>1</v>
      </c>
      <c r="C13" s="1019">
        <v>39</v>
      </c>
      <c r="D13" s="1019"/>
      <c r="E13" s="1074" t="s">
        <v>1218</v>
      </c>
      <c r="F13" s="474">
        <v>0</v>
      </c>
      <c r="G13" s="216">
        <v>0</v>
      </c>
      <c r="H13" s="216">
        <v>0</v>
      </c>
      <c r="I13" s="1072">
        <v>0</v>
      </c>
      <c r="J13" s="216">
        <v>0</v>
      </c>
      <c r="K13" s="1072">
        <v>0</v>
      </c>
      <c r="L13" s="1072">
        <v>0</v>
      </c>
      <c r="M13" s="1072">
        <v>0</v>
      </c>
      <c r="N13" s="1072">
        <v>0</v>
      </c>
      <c r="O13" s="216">
        <v>0</v>
      </c>
      <c r="P13" s="272">
        <v>864.88</v>
      </c>
      <c r="Q13" s="216">
        <v>0</v>
      </c>
      <c r="R13" s="1020">
        <v>526.79999999999995</v>
      </c>
      <c r="S13" s="1075">
        <v>48.26</v>
      </c>
      <c r="T13" s="1020">
        <v>82.24</v>
      </c>
      <c r="U13" s="1021">
        <f t="shared" si="0"/>
        <v>1522.1799999999998</v>
      </c>
      <c r="W13" s="479" t="s">
        <v>29</v>
      </c>
      <c r="X13" s="256" t="b">
        <f t="shared" si="1"/>
        <v>1</v>
      </c>
      <c r="Y13" s="293" t="b">
        <f t="shared" si="2"/>
        <v>0</v>
      </c>
      <c r="Z13" s="1019">
        <v>39</v>
      </c>
      <c r="AA13" s="600" t="s">
        <v>577</v>
      </c>
    </row>
    <row r="14" spans="1:27" x14ac:dyDescent="0.25">
      <c r="A14" s="255" t="s">
        <v>84</v>
      </c>
      <c r="B14" s="255">
        <v>1</v>
      </c>
      <c r="C14" s="255">
        <v>248</v>
      </c>
      <c r="D14" s="255" t="s">
        <v>549</v>
      </c>
      <c r="E14" s="292" t="s">
        <v>622</v>
      </c>
      <c r="F14" s="257">
        <v>0</v>
      </c>
      <c r="G14" s="258">
        <v>0</v>
      </c>
      <c r="H14" s="258">
        <v>0</v>
      </c>
      <c r="I14" s="1048">
        <v>1399.11</v>
      </c>
      <c r="J14" s="258">
        <v>0</v>
      </c>
      <c r="K14" s="1049">
        <v>0</v>
      </c>
      <c r="L14" s="1049">
        <v>0</v>
      </c>
      <c r="M14" s="1049">
        <v>0</v>
      </c>
      <c r="N14" s="1049">
        <v>0</v>
      </c>
      <c r="O14" s="258">
        <v>0</v>
      </c>
      <c r="P14" s="259">
        <v>725.11</v>
      </c>
      <c r="Q14" s="258">
        <v>0</v>
      </c>
      <c r="R14" s="260">
        <v>441.66</v>
      </c>
      <c r="S14" s="262">
        <v>111.46</v>
      </c>
      <c r="T14" s="260">
        <v>0</v>
      </c>
      <c r="U14" s="261">
        <f t="shared" si="0"/>
        <v>2677.3399999999997</v>
      </c>
      <c r="W14" s="400" t="s">
        <v>411</v>
      </c>
      <c r="X14" s="256" t="b">
        <f t="shared" si="1"/>
        <v>1</v>
      </c>
      <c r="Y14" s="293" t="b">
        <f t="shared" si="2"/>
        <v>1</v>
      </c>
      <c r="Z14" s="255">
        <v>248</v>
      </c>
      <c r="AA14" s="292" t="s">
        <v>622</v>
      </c>
    </row>
    <row r="15" spans="1:27" x14ac:dyDescent="0.25">
      <c r="A15" s="255" t="s">
        <v>86</v>
      </c>
      <c r="B15" s="255">
        <v>1</v>
      </c>
      <c r="C15" s="255">
        <v>419</v>
      </c>
      <c r="E15" s="292" t="s">
        <v>645</v>
      </c>
      <c r="F15" s="257">
        <v>0</v>
      </c>
      <c r="G15" s="258">
        <v>0</v>
      </c>
      <c r="H15" s="258">
        <v>0</v>
      </c>
      <c r="I15" s="1049">
        <v>857.63</v>
      </c>
      <c r="J15" s="1049">
        <v>0</v>
      </c>
      <c r="K15" s="1049">
        <v>0</v>
      </c>
      <c r="L15" s="1053">
        <v>0</v>
      </c>
      <c r="M15" s="1049">
        <v>0</v>
      </c>
      <c r="N15" s="258">
        <v>0</v>
      </c>
      <c r="O15" s="258">
        <v>0</v>
      </c>
      <c r="P15" s="259">
        <v>768.79</v>
      </c>
      <c r="Q15" s="258">
        <v>0</v>
      </c>
      <c r="R15" s="262">
        <v>468.27</v>
      </c>
      <c r="S15" s="262">
        <v>88.28</v>
      </c>
      <c r="T15" s="258">
        <v>0</v>
      </c>
      <c r="U15" s="261">
        <f t="shared" si="0"/>
        <v>2182.9700000000003</v>
      </c>
      <c r="W15" s="479" t="s">
        <v>637</v>
      </c>
      <c r="X15" s="256" t="b">
        <f t="shared" si="1"/>
        <v>1</v>
      </c>
      <c r="Y15" s="293" t="b">
        <f t="shared" si="2"/>
        <v>1</v>
      </c>
      <c r="Z15" s="255">
        <v>419</v>
      </c>
      <c r="AA15" s="292" t="s">
        <v>645</v>
      </c>
    </row>
    <row r="16" spans="1:27" x14ac:dyDescent="0.25">
      <c r="A16" s="255" t="s">
        <v>84</v>
      </c>
      <c r="B16" s="255">
        <v>1</v>
      </c>
      <c r="C16" s="255">
        <v>12</v>
      </c>
      <c r="D16" s="255" t="s">
        <v>549</v>
      </c>
      <c r="E16" s="632" t="s">
        <v>557</v>
      </c>
      <c r="F16" s="257">
        <v>0</v>
      </c>
      <c r="G16" s="258">
        <v>0</v>
      </c>
      <c r="H16" s="258">
        <v>0</v>
      </c>
      <c r="I16" s="1048">
        <v>1924.13</v>
      </c>
      <c r="J16" s="258">
        <v>0</v>
      </c>
      <c r="K16" s="1049">
        <v>0</v>
      </c>
      <c r="L16" s="1049">
        <v>0</v>
      </c>
      <c r="M16" s="1049">
        <v>0</v>
      </c>
      <c r="N16" s="1049">
        <v>0</v>
      </c>
      <c r="O16" s="258">
        <v>0</v>
      </c>
      <c r="P16" s="259">
        <v>864.89</v>
      </c>
      <c r="Q16" s="258">
        <v>0</v>
      </c>
      <c r="R16" s="260">
        <v>526.79999999999995</v>
      </c>
      <c r="S16" s="262">
        <v>45.83</v>
      </c>
      <c r="T16" s="258">
        <v>82.24</v>
      </c>
      <c r="U16" s="261">
        <f t="shared" si="0"/>
        <v>3443.8899999999994</v>
      </c>
      <c r="W16" s="479" t="s">
        <v>9</v>
      </c>
      <c r="X16" s="256" t="b">
        <f t="shared" si="1"/>
        <v>1</v>
      </c>
      <c r="Y16" s="293" t="b">
        <f t="shared" si="2"/>
        <v>1</v>
      </c>
      <c r="Z16" s="255">
        <v>12</v>
      </c>
      <c r="AA16" s="292" t="s">
        <v>557</v>
      </c>
    </row>
    <row r="17" spans="1:27" x14ac:dyDescent="0.25">
      <c r="A17" s="255" t="s">
        <v>86</v>
      </c>
      <c r="B17" s="255">
        <v>1</v>
      </c>
      <c r="C17" s="255">
        <v>318</v>
      </c>
      <c r="E17" s="292" t="s">
        <v>300</v>
      </c>
      <c r="F17" s="257">
        <v>0</v>
      </c>
      <c r="G17" s="258">
        <v>0</v>
      </c>
      <c r="H17" s="258">
        <v>0</v>
      </c>
      <c r="I17" s="1049">
        <v>2633.72</v>
      </c>
      <c r="J17" s="1049">
        <v>0</v>
      </c>
      <c r="K17" s="1049">
        <v>0</v>
      </c>
      <c r="L17" s="1053">
        <v>0</v>
      </c>
      <c r="M17" s="1049">
        <v>0</v>
      </c>
      <c r="N17" s="258">
        <v>0</v>
      </c>
      <c r="O17" s="258">
        <v>0</v>
      </c>
      <c r="P17" s="258">
        <v>0</v>
      </c>
      <c r="Q17" s="258">
        <v>0</v>
      </c>
      <c r="R17" s="262">
        <v>1166.77</v>
      </c>
      <c r="S17" s="262">
        <v>111.46</v>
      </c>
      <c r="T17" s="259">
        <v>205.6</v>
      </c>
      <c r="U17" s="261">
        <f t="shared" si="0"/>
        <v>4117.55</v>
      </c>
      <c r="W17" s="479" t="s">
        <v>300</v>
      </c>
      <c r="X17" s="256" t="b">
        <f t="shared" si="1"/>
        <v>1</v>
      </c>
      <c r="Y17" s="293" t="b">
        <f t="shared" si="2"/>
        <v>1</v>
      </c>
      <c r="Z17" s="255">
        <v>318</v>
      </c>
      <c r="AA17" s="292" t="s">
        <v>300</v>
      </c>
    </row>
    <row r="18" spans="1:27" x14ac:dyDescent="0.25">
      <c r="A18" s="255" t="s">
        <v>84</v>
      </c>
      <c r="B18" s="255">
        <v>1</v>
      </c>
      <c r="C18" s="255">
        <v>346</v>
      </c>
      <c r="D18" s="255" t="s">
        <v>549</v>
      </c>
      <c r="E18" s="292" t="s">
        <v>1219</v>
      </c>
      <c r="F18" s="257">
        <v>0</v>
      </c>
      <c r="G18" s="258">
        <v>0</v>
      </c>
      <c r="H18" s="258">
        <v>0</v>
      </c>
      <c r="I18" s="1048">
        <v>0</v>
      </c>
      <c r="J18" s="258">
        <v>0</v>
      </c>
      <c r="K18" s="1049">
        <v>0</v>
      </c>
      <c r="L18" s="1049">
        <v>0</v>
      </c>
      <c r="M18" s="1049">
        <v>0</v>
      </c>
      <c r="N18" s="1049">
        <v>0</v>
      </c>
      <c r="O18" s="258">
        <v>0</v>
      </c>
      <c r="P18" s="259">
        <v>1237.06</v>
      </c>
      <c r="Q18" s="258">
        <v>0</v>
      </c>
      <c r="R18" s="258">
        <v>0</v>
      </c>
      <c r="S18" s="262">
        <v>88.28</v>
      </c>
      <c r="T18" s="258">
        <v>0</v>
      </c>
      <c r="U18" s="261">
        <f t="shared" si="0"/>
        <v>1325.34</v>
      </c>
      <c r="W18" s="479" t="s">
        <v>377</v>
      </c>
      <c r="X18" s="256" t="b">
        <f t="shared" si="1"/>
        <v>1</v>
      </c>
      <c r="Y18" s="293" t="b">
        <f t="shared" si="2"/>
        <v>0</v>
      </c>
      <c r="Z18" s="255">
        <v>346</v>
      </c>
      <c r="AA18" s="292" t="s">
        <v>377</v>
      </c>
    </row>
    <row r="19" spans="1:27" x14ac:dyDescent="0.25">
      <c r="A19" s="255" t="s">
        <v>84</v>
      </c>
      <c r="B19" s="255">
        <v>1</v>
      </c>
      <c r="C19" s="255">
        <v>452</v>
      </c>
      <c r="E19" s="1067" t="s">
        <v>1220</v>
      </c>
      <c r="F19" s="257">
        <v>0</v>
      </c>
      <c r="G19" s="258">
        <v>0</v>
      </c>
      <c r="H19" s="258">
        <v>0</v>
      </c>
      <c r="I19" s="1048">
        <v>0</v>
      </c>
      <c r="J19" s="258">
        <v>0</v>
      </c>
      <c r="K19" s="1049">
        <v>0</v>
      </c>
      <c r="L19" s="1049">
        <v>0</v>
      </c>
      <c r="M19" s="1049">
        <v>0</v>
      </c>
      <c r="N19" s="1049">
        <v>0</v>
      </c>
      <c r="O19" s="258">
        <v>0</v>
      </c>
      <c r="P19" s="258">
        <v>856.15</v>
      </c>
      <c r="Q19" s="258">
        <v>0</v>
      </c>
      <c r="R19" s="260">
        <v>521.48</v>
      </c>
      <c r="S19" s="1050">
        <v>53.51</v>
      </c>
      <c r="T19" s="258">
        <v>0</v>
      </c>
      <c r="U19" s="261">
        <f t="shared" si="0"/>
        <v>1431.14</v>
      </c>
      <c r="W19" s="480" t="s">
        <v>719</v>
      </c>
      <c r="X19" s="256" t="b">
        <f t="shared" si="1"/>
        <v>1</v>
      </c>
      <c r="Y19" s="293" t="b">
        <f t="shared" si="2"/>
        <v>0</v>
      </c>
      <c r="Z19" s="255">
        <v>452</v>
      </c>
      <c r="AA19" s="292" t="s">
        <v>756</v>
      </c>
    </row>
    <row r="20" spans="1:27" x14ac:dyDescent="0.25">
      <c r="A20" s="255" t="s">
        <v>84</v>
      </c>
      <c r="B20" s="255">
        <v>1</v>
      </c>
      <c r="C20" s="255">
        <v>47</v>
      </c>
      <c r="D20" s="255" t="s">
        <v>549</v>
      </c>
      <c r="E20" s="632" t="s">
        <v>583</v>
      </c>
      <c r="F20" s="257">
        <v>0</v>
      </c>
      <c r="G20" s="258">
        <v>0</v>
      </c>
      <c r="H20" s="258">
        <v>0</v>
      </c>
      <c r="I20" s="1048">
        <v>3576.68</v>
      </c>
      <c r="J20" s="258">
        <v>0</v>
      </c>
      <c r="K20" s="1049">
        <v>0</v>
      </c>
      <c r="L20" s="1049">
        <v>0</v>
      </c>
      <c r="M20" s="1049">
        <v>0</v>
      </c>
      <c r="N20" s="1049">
        <v>0</v>
      </c>
      <c r="O20" s="258">
        <v>0</v>
      </c>
      <c r="P20" s="622">
        <v>0</v>
      </c>
      <c r="Q20" s="258">
        <v>0</v>
      </c>
      <c r="R20" s="260">
        <v>494.88</v>
      </c>
      <c r="S20" s="928">
        <v>68.3</v>
      </c>
      <c r="T20" s="259">
        <v>82.24</v>
      </c>
      <c r="U20" s="261">
        <f t="shared" si="0"/>
        <v>4222.0999999999995</v>
      </c>
      <c r="W20" s="870" t="s">
        <v>35</v>
      </c>
      <c r="X20" s="256" t="b">
        <f t="shared" si="1"/>
        <v>1</v>
      </c>
      <c r="Y20" s="293" t="b">
        <f t="shared" si="2"/>
        <v>1</v>
      </c>
      <c r="Z20" s="305">
        <v>47</v>
      </c>
      <c r="AA20" s="998" t="s">
        <v>583</v>
      </c>
    </row>
    <row r="21" spans="1:27" x14ac:dyDescent="0.25">
      <c r="A21" s="255" t="s">
        <v>84</v>
      </c>
      <c r="B21" s="255">
        <v>1</v>
      </c>
      <c r="C21" s="255">
        <v>447</v>
      </c>
      <c r="E21" s="1067" t="s">
        <v>715</v>
      </c>
      <c r="F21" s="257">
        <v>0</v>
      </c>
      <c r="G21" s="258">
        <v>0</v>
      </c>
      <c r="H21" s="258">
        <v>0</v>
      </c>
      <c r="I21" s="1048">
        <v>0</v>
      </c>
      <c r="J21" s="258">
        <v>0</v>
      </c>
      <c r="K21" s="1049">
        <v>0</v>
      </c>
      <c r="L21" s="1049">
        <v>0</v>
      </c>
      <c r="M21" s="1049">
        <v>0</v>
      </c>
      <c r="N21" s="1049">
        <v>0</v>
      </c>
      <c r="O21" s="258">
        <v>0</v>
      </c>
      <c r="P21" s="925">
        <v>1116.8900000000001</v>
      </c>
      <c r="Q21" s="258">
        <v>0</v>
      </c>
      <c r="R21" s="260">
        <v>260.74</v>
      </c>
      <c r="S21" s="258">
        <v>53.51</v>
      </c>
      <c r="T21" s="259">
        <v>41.12</v>
      </c>
      <c r="U21" s="261">
        <f t="shared" si="0"/>
        <v>1472.26</v>
      </c>
      <c r="W21" s="480" t="s">
        <v>715</v>
      </c>
      <c r="X21" s="256" t="b">
        <f t="shared" si="1"/>
        <v>1</v>
      </c>
      <c r="Y21" s="293" t="b">
        <f t="shared" si="2"/>
        <v>1</v>
      </c>
      <c r="Z21" s="255">
        <v>447</v>
      </c>
      <c r="AA21" s="292" t="s">
        <v>715</v>
      </c>
    </row>
    <row r="22" spans="1:27" x14ac:dyDescent="0.25">
      <c r="A22" s="255" t="s">
        <v>84</v>
      </c>
      <c r="B22" s="255">
        <v>1</v>
      </c>
      <c r="C22" s="255">
        <v>498</v>
      </c>
      <c r="E22" s="294" t="s">
        <v>483</v>
      </c>
      <c r="F22" s="257">
        <v>0</v>
      </c>
      <c r="G22" s="258">
        <v>1464</v>
      </c>
      <c r="H22" s="258">
        <v>0</v>
      </c>
      <c r="I22" s="1049">
        <v>389.68</v>
      </c>
      <c r="J22" s="258">
        <v>0</v>
      </c>
      <c r="K22" s="1049">
        <v>0</v>
      </c>
      <c r="L22" s="1049">
        <v>0</v>
      </c>
      <c r="M22" s="1049">
        <v>0</v>
      </c>
      <c r="N22" s="1049">
        <v>0</v>
      </c>
      <c r="O22" s="258">
        <v>0</v>
      </c>
      <c r="P22" s="259">
        <v>812.47</v>
      </c>
      <c r="Q22" s="258">
        <v>0</v>
      </c>
      <c r="R22" s="260">
        <v>494.88</v>
      </c>
      <c r="S22" s="258">
        <v>69.09</v>
      </c>
      <c r="T22" s="259">
        <v>41.12</v>
      </c>
      <c r="U22" s="261">
        <f t="shared" si="0"/>
        <v>3271.2400000000002</v>
      </c>
      <c r="W22" s="891" t="s">
        <v>483</v>
      </c>
      <c r="X22" s="256" t="b">
        <f t="shared" si="1"/>
        <v>1</v>
      </c>
      <c r="Y22" s="293" t="b">
        <f t="shared" si="2"/>
        <v>1</v>
      </c>
      <c r="Z22" s="255">
        <v>498</v>
      </c>
      <c r="AA22" s="294" t="s">
        <v>483</v>
      </c>
    </row>
    <row r="23" spans="1:27" x14ac:dyDescent="0.25">
      <c r="A23" s="255" t="s">
        <v>84</v>
      </c>
      <c r="B23" s="255">
        <v>1</v>
      </c>
      <c r="C23" s="255">
        <v>200</v>
      </c>
      <c r="E23" s="632" t="s">
        <v>618</v>
      </c>
      <c r="F23" s="257">
        <v>0</v>
      </c>
      <c r="G23" s="258">
        <v>0</v>
      </c>
      <c r="H23" s="258">
        <v>0</v>
      </c>
      <c r="I23" s="1049">
        <v>2693.63</v>
      </c>
      <c r="J23" s="258">
        <v>0</v>
      </c>
      <c r="K23" s="1049">
        <v>0</v>
      </c>
      <c r="L23" s="1049">
        <v>0</v>
      </c>
      <c r="M23" s="1049">
        <v>0</v>
      </c>
      <c r="N23" s="1049">
        <v>0</v>
      </c>
      <c r="O23" s="258">
        <v>0</v>
      </c>
      <c r="P23" s="259">
        <v>856.15</v>
      </c>
      <c r="Q23" s="258">
        <v>0</v>
      </c>
      <c r="R23" s="260">
        <v>521.48</v>
      </c>
      <c r="S23" s="622">
        <v>59</v>
      </c>
      <c r="T23" s="259">
        <v>41.12</v>
      </c>
      <c r="U23" s="261">
        <f t="shared" si="0"/>
        <v>4171.38</v>
      </c>
      <c r="W23" s="399" t="s">
        <v>74</v>
      </c>
      <c r="X23" s="256" t="b">
        <f t="shared" si="1"/>
        <v>1</v>
      </c>
      <c r="Y23" s="293" t="b">
        <f t="shared" si="2"/>
        <v>1</v>
      </c>
      <c r="Z23" s="255">
        <v>200</v>
      </c>
      <c r="AA23" s="292" t="s">
        <v>618</v>
      </c>
    </row>
    <row r="24" spans="1:27" x14ac:dyDescent="0.25">
      <c r="A24" s="255" t="s">
        <v>84</v>
      </c>
      <c r="B24" s="255">
        <v>1</v>
      </c>
      <c r="C24" s="255">
        <v>84</v>
      </c>
      <c r="D24" s="255" t="s">
        <v>549</v>
      </c>
      <c r="E24" s="632" t="s">
        <v>593</v>
      </c>
      <c r="F24" s="257">
        <v>0</v>
      </c>
      <c r="G24" s="258">
        <v>0</v>
      </c>
      <c r="H24" s="258">
        <v>0</v>
      </c>
      <c r="I24" s="1048">
        <v>1510.18</v>
      </c>
      <c r="J24" s="258">
        <v>0</v>
      </c>
      <c r="K24" s="1049">
        <v>0</v>
      </c>
      <c r="L24" s="1049">
        <v>0</v>
      </c>
      <c r="M24" s="1049">
        <v>0</v>
      </c>
      <c r="N24" s="1049">
        <v>0</v>
      </c>
      <c r="O24" s="258">
        <v>0</v>
      </c>
      <c r="P24" s="259">
        <v>436.81</v>
      </c>
      <c r="Q24" s="259">
        <v>0</v>
      </c>
      <c r="R24" s="260">
        <v>968.93</v>
      </c>
      <c r="S24" s="928">
        <v>32.840000000000003</v>
      </c>
      <c r="T24" s="258">
        <v>82.24</v>
      </c>
      <c r="U24" s="261">
        <f t="shared" si="0"/>
        <v>3031</v>
      </c>
      <c r="W24" s="399" t="s">
        <v>45</v>
      </c>
      <c r="X24" s="256" t="b">
        <f t="shared" si="1"/>
        <v>1</v>
      </c>
      <c r="Y24" s="293" t="b">
        <f t="shared" si="2"/>
        <v>1</v>
      </c>
      <c r="Z24" s="255">
        <v>84</v>
      </c>
      <c r="AA24" s="292" t="s">
        <v>593</v>
      </c>
    </row>
    <row r="25" spans="1:27" x14ac:dyDescent="0.25">
      <c r="A25" s="255" t="s">
        <v>86</v>
      </c>
      <c r="B25" s="255">
        <v>1</v>
      </c>
      <c r="C25" s="255">
        <v>88</v>
      </c>
      <c r="D25" s="255" t="s">
        <v>549</v>
      </c>
      <c r="E25" s="632" t="s">
        <v>596</v>
      </c>
      <c r="F25" s="257">
        <v>0</v>
      </c>
      <c r="G25" s="258">
        <v>0</v>
      </c>
      <c r="H25" s="258">
        <v>0</v>
      </c>
      <c r="I25" s="1048">
        <v>2961.61</v>
      </c>
      <c r="J25" s="1049">
        <v>0</v>
      </c>
      <c r="K25" s="1049">
        <v>0</v>
      </c>
      <c r="L25" s="1053">
        <v>0</v>
      </c>
      <c r="M25" s="1049">
        <v>0</v>
      </c>
      <c r="N25" s="258">
        <v>0</v>
      </c>
      <c r="O25" s="258">
        <v>0</v>
      </c>
      <c r="P25" s="925">
        <v>864.89</v>
      </c>
      <c r="Q25" s="925">
        <v>0</v>
      </c>
      <c r="R25" s="928">
        <v>526.79999999999995</v>
      </c>
      <c r="S25" s="928">
        <v>39.590000000000003</v>
      </c>
      <c r="T25" s="258">
        <v>82.24</v>
      </c>
      <c r="U25" s="261">
        <f t="shared" si="0"/>
        <v>4475.13</v>
      </c>
      <c r="W25" s="399" t="s">
        <v>48</v>
      </c>
      <c r="X25" s="256" t="b">
        <f t="shared" si="1"/>
        <v>1</v>
      </c>
      <c r="Y25" s="293" t="b">
        <f t="shared" si="2"/>
        <v>1</v>
      </c>
      <c r="Z25" s="255">
        <v>88</v>
      </c>
      <c r="AA25" s="292" t="s">
        <v>596</v>
      </c>
    </row>
    <row r="26" spans="1:27" x14ac:dyDescent="0.25">
      <c r="A26" s="255" t="s">
        <v>84</v>
      </c>
      <c r="B26" s="255">
        <v>1</v>
      </c>
      <c r="C26" s="255">
        <v>448</v>
      </c>
      <c r="D26" s="255" t="s">
        <v>549</v>
      </c>
      <c r="E26" s="292" t="s">
        <v>1221</v>
      </c>
      <c r="F26" s="257">
        <v>0</v>
      </c>
      <c r="G26" s="258">
        <v>0</v>
      </c>
      <c r="H26" s="258">
        <v>0</v>
      </c>
      <c r="I26" s="1048">
        <v>1847</v>
      </c>
      <c r="J26" s="258">
        <v>0</v>
      </c>
      <c r="K26" s="1049">
        <v>0</v>
      </c>
      <c r="L26" s="1049">
        <v>0</v>
      </c>
      <c r="M26" s="1049">
        <v>0</v>
      </c>
      <c r="N26" s="1049">
        <v>0</v>
      </c>
      <c r="O26" s="258">
        <v>0</v>
      </c>
      <c r="P26" s="259">
        <v>856.15</v>
      </c>
      <c r="Q26" s="259">
        <v>0</v>
      </c>
      <c r="R26" s="260">
        <v>521.48</v>
      </c>
      <c r="S26" s="262">
        <v>53.51</v>
      </c>
      <c r="T26" s="258">
        <v>82.24</v>
      </c>
      <c r="U26" s="261">
        <f t="shared" si="0"/>
        <v>3360.38</v>
      </c>
      <c r="W26" s="369" t="s">
        <v>716</v>
      </c>
      <c r="X26" s="256" t="b">
        <f t="shared" si="1"/>
        <v>1</v>
      </c>
      <c r="Y26" s="293" t="b">
        <f t="shared" si="2"/>
        <v>0</v>
      </c>
      <c r="Z26" s="255">
        <v>448</v>
      </c>
      <c r="AA26" s="292" t="s">
        <v>757</v>
      </c>
    </row>
    <row r="27" spans="1:27" x14ac:dyDescent="0.25">
      <c r="A27" s="255" t="s">
        <v>84</v>
      </c>
      <c r="B27" s="255">
        <v>1</v>
      </c>
      <c r="C27" s="255">
        <v>476</v>
      </c>
      <c r="E27" s="292" t="s">
        <v>788</v>
      </c>
      <c r="F27" s="257">
        <v>0</v>
      </c>
      <c r="G27" s="257">
        <v>0</v>
      </c>
      <c r="H27" s="257">
        <v>0</v>
      </c>
      <c r="I27" s="1051">
        <v>1007.54</v>
      </c>
      <c r="J27" s="257">
        <v>0</v>
      </c>
      <c r="K27" s="1051">
        <v>0</v>
      </c>
      <c r="L27" s="1051">
        <v>0</v>
      </c>
      <c r="M27" s="1051">
        <v>0</v>
      </c>
      <c r="N27" s="1051">
        <v>0</v>
      </c>
      <c r="O27" s="257">
        <v>0</v>
      </c>
      <c r="P27" s="257">
        <v>856.15</v>
      </c>
      <c r="Q27" s="258">
        <v>0</v>
      </c>
      <c r="R27" s="260">
        <v>521.48</v>
      </c>
      <c r="S27" s="257">
        <v>53.51</v>
      </c>
      <c r="T27" s="257">
        <v>0</v>
      </c>
      <c r="U27" s="261">
        <f t="shared" si="0"/>
        <v>2438.6800000000003</v>
      </c>
      <c r="W27" s="369" t="s">
        <v>790</v>
      </c>
      <c r="X27" s="256" t="b">
        <f t="shared" si="1"/>
        <v>1</v>
      </c>
      <c r="Y27" s="293" t="b">
        <f t="shared" si="2"/>
        <v>1</v>
      </c>
      <c r="Z27" s="255">
        <v>476</v>
      </c>
      <c r="AA27" s="292" t="s">
        <v>788</v>
      </c>
    </row>
    <row r="28" spans="1:27" x14ac:dyDescent="0.25">
      <c r="A28" s="255" t="s">
        <v>86</v>
      </c>
      <c r="B28" s="255">
        <v>1</v>
      </c>
      <c r="C28" s="255">
        <v>505</v>
      </c>
      <c r="E28" s="292" t="s">
        <v>1109</v>
      </c>
      <c r="F28" s="257">
        <v>0</v>
      </c>
      <c r="G28" s="258">
        <v>1518</v>
      </c>
      <c r="H28" s="258">
        <v>0</v>
      </c>
      <c r="I28" s="1048">
        <v>0</v>
      </c>
      <c r="J28" s="1049">
        <v>0</v>
      </c>
      <c r="K28" s="1049">
        <v>0</v>
      </c>
      <c r="L28" s="1053">
        <v>0</v>
      </c>
      <c r="M28" s="1049">
        <v>0</v>
      </c>
      <c r="N28" s="258">
        <v>0</v>
      </c>
      <c r="O28" s="258">
        <v>0</v>
      </c>
      <c r="P28" s="259">
        <v>812.47</v>
      </c>
      <c r="Q28" s="259">
        <v>0</v>
      </c>
      <c r="R28" s="262">
        <v>494.88</v>
      </c>
      <c r="S28" s="262">
        <v>69.09</v>
      </c>
      <c r="T28" s="259">
        <v>205.6</v>
      </c>
      <c r="U28" s="261">
        <f t="shared" si="0"/>
        <v>3100.0400000000004</v>
      </c>
      <c r="W28" s="201" t="s">
        <v>1109</v>
      </c>
      <c r="X28" s="256" t="b">
        <f t="shared" si="1"/>
        <v>1</v>
      </c>
      <c r="Y28" s="293" t="b">
        <f t="shared" si="2"/>
        <v>1</v>
      </c>
      <c r="Z28" s="255">
        <v>505</v>
      </c>
      <c r="AA28" s="292" t="s">
        <v>1109</v>
      </c>
    </row>
    <row r="29" spans="1:27" x14ac:dyDescent="0.25">
      <c r="A29" s="255" t="s">
        <v>84</v>
      </c>
      <c r="B29" s="255">
        <v>1</v>
      </c>
      <c r="C29" s="255">
        <v>23</v>
      </c>
      <c r="D29" s="255" t="s">
        <v>549</v>
      </c>
      <c r="E29" s="632" t="s">
        <v>17</v>
      </c>
      <c r="F29" s="257">
        <v>0</v>
      </c>
      <c r="G29" s="258">
        <v>0</v>
      </c>
      <c r="H29" s="258">
        <v>0</v>
      </c>
      <c r="I29" s="1048">
        <v>1080.99</v>
      </c>
      <c r="J29" s="258">
        <v>0</v>
      </c>
      <c r="K29" s="1049">
        <v>0</v>
      </c>
      <c r="L29" s="1049">
        <v>0</v>
      </c>
      <c r="M29" s="1049">
        <v>0</v>
      </c>
      <c r="N29" s="1049">
        <v>0</v>
      </c>
      <c r="O29" s="258">
        <v>0</v>
      </c>
      <c r="P29" s="925">
        <v>1059.9100000000001</v>
      </c>
      <c r="Q29" s="925">
        <v>0</v>
      </c>
      <c r="R29" s="1015">
        <v>247.44</v>
      </c>
      <c r="S29" s="928">
        <v>64.53</v>
      </c>
      <c r="T29" s="258">
        <v>82.24</v>
      </c>
      <c r="U29" s="261">
        <f t="shared" si="0"/>
        <v>2535.11</v>
      </c>
      <c r="W29" s="399" t="s">
        <v>426</v>
      </c>
      <c r="X29" s="256" t="b">
        <f t="shared" si="1"/>
        <v>1</v>
      </c>
      <c r="Y29" s="293" t="b">
        <f t="shared" si="2"/>
        <v>1</v>
      </c>
      <c r="Z29" s="255">
        <v>23</v>
      </c>
      <c r="AA29" s="292" t="s">
        <v>17</v>
      </c>
    </row>
    <row r="30" spans="1:27" x14ac:dyDescent="0.25">
      <c r="A30" s="255" t="s">
        <v>84</v>
      </c>
      <c r="B30" s="255">
        <v>1</v>
      </c>
      <c r="C30" s="255">
        <v>40</v>
      </c>
      <c r="E30" s="632" t="s">
        <v>578</v>
      </c>
      <c r="F30" s="257">
        <v>0</v>
      </c>
      <c r="G30" s="258">
        <v>0</v>
      </c>
      <c r="H30" s="258">
        <v>0</v>
      </c>
      <c r="I30" s="1049">
        <v>0</v>
      </c>
      <c r="J30" s="258">
        <v>0</v>
      </c>
      <c r="K30" s="1049">
        <v>0</v>
      </c>
      <c r="L30" s="1049">
        <v>0</v>
      </c>
      <c r="M30" s="1049">
        <v>0</v>
      </c>
      <c r="N30" s="1049">
        <v>0</v>
      </c>
      <c r="O30" s="258">
        <v>0</v>
      </c>
      <c r="P30" s="259">
        <v>428.08</v>
      </c>
      <c r="Q30" s="258">
        <v>0</v>
      </c>
      <c r="R30" s="260">
        <v>949.56</v>
      </c>
      <c r="S30" s="262">
        <v>55.74</v>
      </c>
      <c r="T30" s="258">
        <v>0</v>
      </c>
      <c r="U30" s="261">
        <f t="shared" si="0"/>
        <v>1433.3799999999999</v>
      </c>
      <c r="W30" s="399" t="s">
        <v>30</v>
      </c>
      <c r="X30" s="256" t="b">
        <f t="shared" si="1"/>
        <v>1</v>
      </c>
      <c r="Y30" s="293" t="b">
        <f t="shared" si="2"/>
        <v>1</v>
      </c>
      <c r="Z30" s="255">
        <v>40</v>
      </c>
      <c r="AA30" s="292" t="s">
        <v>578</v>
      </c>
    </row>
    <row r="31" spans="1:27" s="215" customFormat="1" x14ac:dyDescent="0.25">
      <c r="A31" s="255" t="s">
        <v>84</v>
      </c>
      <c r="B31" s="255">
        <v>1</v>
      </c>
      <c r="C31" s="255">
        <v>481</v>
      </c>
      <c r="D31" s="255" t="s">
        <v>549</v>
      </c>
      <c r="E31" s="1067" t="s">
        <v>803</v>
      </c>
      <c r="F31" s="257">
        <v>0</v>
      </c>
      <c r="G31" s="258">
        <v>0</v>
      </c>
      <c r="H31" s="258">
        <v>0</v>
      </c>
      <c r="I31" s="1049">
        <v>1525.39</v>
      </c>
      <c r="J31" s="258">
        <v>0</v>
      </c>
      <c r="K31" s="1049">
        <v>0</v>
      </c>
      <c r="L31" s="1049">
        <v>0</v>
      </c>
      <c r="M31" s="1049">
        <v>0</v>
      </c>
      <c r="N31" s="1049">
        <v>0</v>
      </c>
      <c r="O31" s="258">
        <v>0</v>
      </c>
      <c r="P31" s="925">
        <v>642.12</v>
      </c>
      <c r="Q31" s="258">
        <v>0</v>
      </c>
      <c r="R31" s="260">
        <v>735.51</v>
      </c>
      <c r="S31" s="262">
        <v>53.51</v>
      </c>
      <c r="T31" s="258">
        <v>0</v>
      </c>
      <c r="U31" s="261">
        <f t="shared" si="0"/>
        <v>2956.5300000000007</v>
      </c>
      <c r="V31" s="293"/>
      <c r="W31" s="369" t="s">
        <v>803</v>
      </c>
      <c r="X31" s="256" t="b">
        <f t="shared" si="1"/>
        <v>1</v>
      </c>
      <c r="Y31" s="293" t="b">
        <f t="shared" si="2"/>
        <v>1</v>
      </c>
      <c r="Z31" s="255">
        <v>481</v>
      </c>
      <c r="AA31" s="292" t="s">
        <v>803</v>
      </c>
    </row>
    <row r="32" spans="1:27" x14ac:dyDescent="0.25">
      <c r="A32" s="255" t="s">
        <v>84</v>
      </c>
      <c r="B32" s="255">
        <v>1</v>
      </c>
      <c r="C32" s="255">
        <v>313</v>
      </c>
      <c r="E32" s="292" t="s">
        <v>297</v>
      </c>
      <c r="F32" s="257">
        <v>0</v>
      </c>
      <c r="G32" s="258">
        <v>0</v>
      </c>
      <c r="H32" s="258">
        <v>0</v>
      </c>
      <c r="I32" s="1049">
        <v>0</v>
      </c>
      <c r="J32" s="258">
        <v>0</v>
      </c>
      <c r="K32" s="1049">
        <v>0</v>
      </c>
      <c r="L32" s="1049">
        <v>0</v>
      </c>
      <c r="M32" s="1049">
        <v>0</v>
      </c>
      <c r="N32" s="1049">
        <v>0</v>
      </c>
      <c r="O32" s="258">
        <v>0</v>
      </c>
      <c r="P32" s="259">
        <v>1166.77</v>
      </c>
      <c r="Q32" s="258">
        <v>0</v>
      </c>
      <c r="R32" s="260">
        <v>0</v>
      </c>
      <c r="S32" s="258">
        <v>0</v>
      </c>
      <c r="T32" s="258">
        <v>0</v>
      </c>
      <c r="U32" s="261">
        <f t="shared" si="0"/>
        <v>1166.77</v>
      </c>
      <c r="W32" s="399" t="s">
        <v>297</v>
      </c>
      <c r="X32" s="256" t="b">
        <f t="shared" si="1"/>
        <v>1</v>
      </c>
      <c r="Y32" s="293" t="b">
        <f t="shared" si="2"/>
        <v>1</v>
      </c>
      <c r="Z32" s="255">
        <v>313</v>
      </c>
      <c r="AA32" s="292" t="s">
        <v>297</v>
      </c>
    </row>
    <row r="33" spans="1:27" x14ac:dyDescent="0.25">
      <c r="A33" s="1019" t="s">
        <v>84</v>
      </c>
      <c r="B33" s="1019">
        <v>1</v>
      </c>
      <c r="C33" s="1019">
        <v>149</v>
      </c>
      <c r="D33" s="1019" t="s">
        <v>549</v>
      </c>
      <c r="E33" s="1074" t="s">
        <v>605</v>
      </c>
      <c r="F33" s="474">
        <v>254.79</v>
      </c>
      <c r="G33" s="216">
        <v>0</v>
      </c>
      <c r="H33" s="216">
        <v>0</v>
      </c>
      <c r="I33" s="1078">
        <v>1816.06</v>
      </c>
      <c r="J33" s="216">
        <v>0</v>
      </c>
      <c r="K33" s="1072">
        <v>0</v>
      </c>
      <c r="L33" s="1072">
        <v>4554</v>
      </c>
      <c r="M33" s="1072">
        <v>0</v>
      </c>
      <c r="N33" s="1072">
        <v>0</v>
      </c>
      <c r="O33" s="216">
        <v>0</v>
      </c>
      <c r="P33" s="1071">
        <v>648.66999999999996</v>
      </c>
      <c r="Q33" s="1071">
        <v>0</v>
      </c>
      <c r="R33" s="1079">
        <v>743.02</v>
      </c>
      <c r="S33" s="1075">
        <v>46.28</v>
      </c>
      <c r="T33" s="1020">
        <v>123.36</v>
      </c>
      <c r="U33" s="1021">
        <f t="shared" si="0"/>
        <v>8186.18</v>
      </c>
      <c r="W33" s="399" t="s">
        <v>422</v>
      </c>
      <c r="X33" s="215" t="b">
        <f t="shared" si="1"/>
        <v>1</v>
      </c>
      <c r="Y33" s="217" t="b">
        <f t="shared" si="2"/>
        <v>1</v>
      </c>
      <c r="Z33" s="1019">
        <v>149</v>
      </c>
      <c r="AA33" s="600" t="s">
        <v>605</v>
      </c>
    </row>
    <row r="34" spans="1:27" x14ac:dyDescent="0.25">
      <c r="A34" s="255" t="s">
        <v>84</v>
      </c>
      <c r="B34" s="255">
        <v>1</v>
      </c>
      <c r="C34" s="255">
        <v>168</v>
      </c>
      <c r="E34" s="632" t="s">
        <v>611</v>
      </c>
      <c r="F34" s="257">
        <v>0</v>
      </c>
      <c r="G34" s="258">
        <v>0</v>
      </c>
      <c r="H34" s="258">
        <v>0</v>
      </c>
      <c r="I34" s="1048">
        <v>592.07000000000005</v>
      </c>
      <c r="J34" s="258">
        <v>0</v>
      </c>
      <c r="K34" s="1049">
        <v>0</v>
      </c>
      <c r="L34" s="1049">
        <v>0</v>
      </c>
      <c r="M34" s="1049">
        <v>0</v>
      </c>
      <c r="N34" s="1049">
        <v>0</v>
      </c>
      <c r="O34" s="258">
        <v>0</v>
      </c>
      <c r="P34" s="925">
        <v>864.89</v>
      </c>
      <c r="Q34" s="622">
        <v>0</v>
      </c>
      <c r="R34" s="1015">
        <v>526.79999999999995</v>
      </c>
      <c r="S34" s="928">
        <v>46.28</v>
      </c>
      <c r="T34" s="258">
        <v>0</v>
      </c>
      <c r="U34" s="261">
        <f t="shared" ref="U34:U65" si="3">SUM(F34:T34)</f>
        <v>2030.04</v>
      </c>
      <c r="W34" s="399" t="s">
        <v>66</v>
      </c>
      <c r="X34" s="256" t="b">
        <f t="shared" ref="X34:X65" si="4">C34=Z34</f>
        <v>1</v>
      </c>
      <c r="Y34" s="293" t="b">
        <f t="shared" ref="Y34:Y65" si="5">E34=AA34</f>
        <v>1</v>
      </c>
      <c r="Z34" s="255">
        <v>168</v>
      </c>
      <c r="AA34" s="292" t="s">
        <v>611</v>
      </c>
    </row>
    <row r="35" spans="1:27" x14ac:dyDescent="0.25">
      <c r="A35" s="255" t="s">
        <v>84</v>
      </c>
      <c r="B35" s="255">
        <v>1</v>
      </c>
      <c r="C35" s="255">
        <v>469</v>
      </c>
      <c r="D35" s="255" t="s">
        <v>549</v>
      </c>
      <c r="E35" s="292" t="s">
        <v>778</v>
      </c>
      <c r="F35" s="257">
        <v>0</v>
      </c>
      <c r="G35" s="258">
        <v>0</v>
      </c>
      <c r="H35" s="258">
        <v>0</v>
      </c>
      <c r="I35" s="1049">
        <v>533.86</v>
      </c>
      <c r="J35" s="258">
        <v>0</v>
      </c>
      <c r="K35" s="1049">
        <v>0</v>
      </c>
      <c r="L35" s="1049">
        <v>0</v>
      </c>
      <c r="M35" s="1049">
        <v>0</v>
      </c>
      <c r="N35" s="1049">
        <v>0</v>
      </c>
      <c r="O35" s="258">
        <v>0</v>
      </c>
      <c r="P35" s="258">
        <v>655.22</v>
      </c>
      <c r="Q35" s="258">
        <v>0</v>
      </c>
      <c r="R35" s="260">
        <v>750.52</v>
      </c>
      <c r="S35" s="262">
        <v>25.52</v>
      </c>
      <c r="T35" s="258">
        <v>82.24</v>
      </c>
      <c r="U35" s="261">
        <f t="shared" si="3"/>
        <v>2047.36</v>
      </c>
      <c r="W35" s="218" t="s">
        <v>778</v>
      </c>
      <c r="X35" s="256" t="b">
        <f t="shared" si="4"/>
        <v>1</v>
      </c>
      <c r="Y35" s="293" t="b">
        <f t="shared" si="5"/>
        <v>1</v>
      </c>
      <c r="Z35" s="255">
        <v>469</v>
      </c>
      <c r="AA35" s="292" t="s">
        <v>778</v>
      </c>
    </row>
    <row r="36" spans="1:27" x14ac:dyDescent="0.25">
      <c r="A36" s="255" t="s">
        <v>84</v>
      </c>
      <c r="B36" s="255">
        <v>1</v>
      </c>
      <c r="C36" s="255">
        <v>468</v>
      </c>
      <c r="E36" s="292" t="s">
        <v>777</v>
      </c>
      <c r="F36" s="257">
        <v>0</v>
      </c>
      <c r="G36" s="258">
        <v>0</v>
      </c>
      <c r="H36" s="258">
        <v>0</v>
      </c>
      <c r="I36" s="1049">
        <v>437.33</v>
      </c>
      <c r="J36" s="258">
        <v>0</v>
      </c>
      <c r="K36" s="1049">
        <v>0</v>
      </c>
      <c r="L36" s="1049">
        <v>0</v>
      </c>
      <c r="M36" s="1049">
        <v>0</v>
      </c>
      <c r="N36" s="1049">
        <v>0</v>
      </c>
      <c r="O36" s="258">
        <v>0</v>
      </c>
      <c r="P36" s="259">
        <v>428.08</v>
      </c>
      <c r="Q36" s="258">
        <v>0</v>
      </c>
      <c r="R36" s="260">
        <v>949.56</v>
      </c>
      <c r="S36" s="262">
        <v>53.51</v>
      </c>
      <c r="T36" s="258">
        <v>82.24</v>
      </c>
      <c r="U36" s="261">
        <f t="shared" si="3"/>
        <v>1950.7199999999998</v>
      </c>
      <c r="W36" s="218" t="s">
        <v>777</v>
      </c>
      <c r="X36" s="256" t="b">
        <f t="shared" si="4"/>
        <v>1</v>
      </c>
      <c r="Y36" s="293" t="b">
        <f t="shared" si="5"/>
        <v>1</v>
      </c>
      <c r="Z36" s="255">
        <v>468</v>
      </c>
      <c r="AA36" s="292" t="s">
        <v>777</v>
      </c>
    </row>
    <row r="37" spans="1:27" x14ac:dyDescent="0.25">
      <c r="A37" s="255" t="s">
        <v>84</v>
      </c>
      <c r="B37" s="255">
        <v>1</v>
      </c>
      <c r="C37" s="255">
        <v>16</v>
      </c>
      <c r="D37" s="255" t="s">
        <v>549</v>
      </c>
      <c r="E37" s="632" t="s">
        <v>560</v>
      </c>
      <c r="F37" s="257">
        <v>0</v>
      </c>
      <c r="G37" s="258">
        <v>0</v>
      </c>
      <c r="H37" s="258">
        <v>0</v>
      </c>
      <c r="I37" s="1048">
        <v>1825.55</v>
      </c>
      <c r="J37" s="258">
        <v>0</v>
      </c>
      <c r="K37" s="1049">
        <v>0</v>
      </c>
      <c r="L37" s="1049">
        <v>0</v>
      </c>
      <c r="M37" s="1049">
        <v>0</v>
      </c>
      <c r="N37" s="1049">
        <v>0</v>
      </c>
      <c r="O37" s="258">
        <v>0</v>
      </c>
      <c r="P37" s="259">
        <v>218.4</v>
      </c>
      <c r="Q37" s="259">
        <v>0</v>
      </c>
      <c r="R37" s="260">
        <v>1187.3399999999999</v>
      </c>
      <c r="S37" s="928">
        <v>37.700000000000003</v>
      </c>
      <c r="T37" s="259">
        <v>41.12</v>
      </c>
      <c r="U37" s="261">
        <f t="shared" si="3"/>
        <v>3310.1099999999997</v>
      </c>
      <c r="W37" s="399" t="s">
        <v>11</v>
      </c>
      <c r="X37" s="256" t="b">
        <f t="shared" si="4"/>
        <v>1</v>
      </c>
      <c r="Y37" s="293" t="b">
        <f t="shared" si="5"/>
        <v>1</v>
      </c>
      <c r="Z37" s="255">
        <v>16</v>
      </c>
      <c r="AA37" s="292" t="s">
        <v>560</v>
      </c>
    </row>
    <row r="38" spans="1:27" x14ac:dyDescent="0.25">
      <c r="A38" s="255" t="s">
        <v>84</v>
      </c>
      <c r="B38" s="255">
        <v>1</v>
      </c>
      <c r="C38" s="255">
        <v>473</v>
      </c>
      <c r="E38" s="292" t="s">
        <v>787</v>
      </c>
      <c r="F38" s="259">
        <v>0</v>
      </c>
      <c r="G38" s="258">
        <v>0</v>
      </c>
      <c r="H38" s="259">
        <v>0</v>
      </c>
      <c r="I38" s="925">
        <v>1049.3800000000001</v>
      </c>
      <c r="J38" s="925">
        <v>56.73</v>
      </c>
      <c r="K38" s="1048">
        <v>0</v>
      </c>
      <c r="L38" s="1052">
        <v>0</v>
      </c>
      <c r="M38" s="1048">
        <v>0</v>
      </c>
      <c r="N38" s="1048">
        <v>0</v>
      </c>
      <c r="O38" s="259">
        <v>0</v>
      </c>
      <c r="P38" s="259">
        <v>428.08</v>
      </c>
      <c r="Q38" s="258">
        <v>0</v>
      </c>
      <c r="R38" s="260">
        <v>949.56</v>
      </c>
      <c r="S38" s="259">
        <v>53.51</v>
      </c>
      <c r="T38" s="259">
        <v>205.6</v>
      </c>
      <c r="U38" s="261">
        <f t="shared" si="3"/>
        <v>2742.86</v>
      </c>
      <c r="W38" s="369" t="s">
        <v>787</v>
      </c>
      <c r="X38" s="256" t="b">
        <f t="shared" si="4"/>
        <v>1</v>
      </c>
      <c r="Y38" s="293" t="b">
        <f t="shared" si="5"/>
        <v>1</v>
      </c>
      <c r="Z38" s="255">
        <v>473</v>
      </c>
      <c r="AA38" s="292" t="s">
        <v>787</v>
      </c>
    </row>
    <row r="39" spans="1:27" x14ac:dyDescent="0.25">
      <c r="A39" s="255" t="s">
        <v>84</v>
      </c>
      <c r="B39" s="255">
        <v>1</v>
      </c>
      <c r="C39" s="255">
        <v>351</v>
      </c>
      <c r="E39" s="292" t="s">
        <v>375</v>
      </c>
      <c r="F39" s="257">
        <v>0</v>
      </c>
      <c r="G39" s="258">
        <v>0</v>
      </c>
      <c r="H39" s="258">
        <v>0</v>
      </c>
      <c r="I39" s="1049">
        <v>1341.25</v>
      </c>
      <c r="J39" s="258">
        <v>0</v>
      </c>
      <c r="K39" s="1049">
        <v>0</v>
      </c>
      <c r="L39" s="1053">
        <v>0</v>
      </c>
      <c r="M39" s="1049">
        <v>0</v>
      </c>
      <c r="N39" s="1049">
        <v>0</v>
      </c>
      <c r="O39" s="258">
        <v>0</v>
      </c>
      <c r="P39" s="259">
        <v>725.11</v>
      </c>
      <c r="Q39" s="258">
        <v>0</v>
      </c>
      <c r="R39" s="260">
        <v>441.66</v>
      </c>
      <c r="S39" s="258">
        <v>111.46</v>
      </c>
      <c r="T39" s="258">
        <v>0</v>
      </c>
      <c r="U39" s="261">
        <f t="shared" si="3"/>
        <v>2619.48</v>
      </c>
      <c r="W39" s="399" t="s">
        <v>375</v>
      </c>
      <c r="X39" s="256" t="b">
        <f t="shared" si="4"/>
        <v>1</v>
      </c>
      <c r="Y39" s="293" t="b">
        <f t="shared" si="5"/>
        <v>1</v>
      </c>
      <c r="Z39" s="255">
        <v>351</v>
      </c>
      <c r="AA39" s="292" t="s">
        <v>375</v>
      </c>
    </row>
    <row r="40" spans="1:27" x14ac:dyDescent="0.25">
      <c r="A40" s="255" t="s">
        <v>84</v>
      </c>
      <c r="B40" s="255">
        <v>1</v>
      </c>
      <c r="C40" s="255">
        <v>465</v>
      </c>
      <c r="E40" s="294" t="s">
        <v>750</v>
      </c>
      <c r="F40" s="257">
        <v>0</v>
      </c>
      <c r="G40" s="258">
        <v>0</v>
      </c>
      <c r="H40" s="258">
        <v>0</v>
      </c>
      <c r="I40" s="1049">
        <v>1982.7</v>
      </c>
      <c r="J40" s="258">
        <v>0</v>
      </c>
      <c r="K40" s="1049">
        <v>0</v>
      </c>
      <c r="L40" s="1053">
        <v>0</v>
      </c>
      <c r="M40" s="1049">
        <v>0</v>
      </c>
      <c r="N40" s="1049">
        <v>0</v>
      </c>
      <c r="O40" s="258">
        <v>0</v>
      </c>
      <c r="P40" s="259">
        <v>856.15</v>
      </c>
      <c r="Q40" s="258">
        <v>0</v>
      </c>
      <c r="R40" s="260">
        <v>521.48</v>
      </c>
      <c r="S40" s="262">
        <v>53.51</v>
      </c>
      <c r="T40" s="259">
        <v>164.48</v>
      </c>
      <c r="U40" s="261">
        <f t="shared" si="3"/>
        <v>3578.32</v>
      </c>
      <c r="W40" s="218" t="s">
        <v>750</v>
      </c>
      <c r="X40" s="256" t="b">
        <f t="shared" si="4"/>
        <v>1</v>
      </c>
      <c r="Y40" s="293" t="b">
        <f t="shared" si="5"/>
        <v>1</v>
      </c>
      <c r="Z40" s="255">
        <v>465</v>
      </c>
      <c r="AA40" s="294" t="s">
        <v>750</v>
      </c>
    </row>
    <row r="41" spans="1:27" x14ac:dyDescent="0.25">
      <c r="A41" s="255" t="s">
        <v>84</v>
      </c>
      <c r="B41" s="255">
        <v>1</v>
      </c>
      <c r="C41" s="255">
        <v>499</v>
      </c>
      <c r="E41" s="294" t="s">
        <v>482</v>
      </c>
      <c r="F41" s="257">
        <v>0</v>
      </c>
      <c r="G41" s="258">
        <v>0</v>
      </c>
      <c r="H41" s="258">
        <v>0</v>
      </c>
      <c r="I41" s="1049">
        <v>428.8</v>
      </c>
      <c r="J41" s="258">
        <v>0</v>
      </c>
      <c r="K41" s="1049">
        <v>0</v>
      </c>
      <c r="L41" s="1053">
        <v>0</v>
      </c>
      <c r="M41" s="1049">
        <v>0</v>
      </c>
      <c r="N41" s="1049">
        <v>0</v>
      </c>
      <c r="O41" s="258">
        <v>0</v>
      </c>
      <c r="P41" s="259">
        <v>1059.9100000000001</v>
      </c>
      <c r="Q41" s="258">
        <v>0</v>
      </c>
      <c r="R41" s="260">
        <v>247.44</v>
      </c>
      <c r="S41" s="260">
        <v>69.09</v>
      </c>
      <c r="T41" s="260">
        <v>123.36</v>
      </c>
      <c r="U41" s="261">
        <f t="shared" si="3"/>
        <v>1928.6</v>
      </c>
      <c r="W41" s="369" t="s">
        <v>482</v>
      </c>
      <c r="X41" s="256" t="b">
        <f t="shared" si="4"/>
        <v>1</v>
      </c>
      <c r="Y41" s="293" t="b">
        <f t="shared" si="5"/>
        <v>1</v>
      </c>
      <c r="Z41" s="255">
        <v>499</v>
      </c>
      <c r="AA41" s="294" t="s">
        <v>482</v>
      </c>
    </row>
    <row r="42" spans="1:27" x14ac:dyDescent="0.25">
      <c r="A42" s="255" t="s">
        <v>86</v>
      </c>
      <c r="B42" s="255">
        <v>1</v>
      </c>
      <c r="C42" s="255">
        <v>89</v>
      </c>
      <c r="E42" s="632" t="s">
        <v>597</v>
      </c>
      <c r="F42" s="257">
        <v>0</v>
      </c>
      <c r="G42" s="258">
        <v>0</v>
      </c>
      <c r="H42" s="258">
        <v>0</v>
      </c>
      <c r="I42" s="1049">
        <v>1679.44</v>
      </c>
      <c r="J42" s="1049">
        <v>0</v>
      </c>
      <c r="K42" s="1049">
        <v>0</v>
      </c>
      <c r="L42" s="1053">
        <v>0</v>
      </c>
      <c r="M42" s="1049">
        <v>0</v>
      </c>
      <c r="N42" s="258">
        <v>0</v>
      </c>
      <c r="O42" s="258">
        <v>0</v>
      </c>
      <c r="P42" s="925">
        <v>856.15</v>
      </c>
      <c r="Q42" s="622">
        <v>0</v>
      </c>
      <c r="R42" s="928">
        <v>521.48</v>
      </c>
      <c r="S42" s="928">
        <v>55.74</v>
      </c>
      <c r="T42" s="258">
        <v>82.24</v>
      </c>
      <c r="U42" s="261">
        <f t="shared" si="3"/>
        <v>3195.0499999999997</v>
      </c>
      <c r="W42" s="178" t="s">
        <v>49</v>
      </c>
      <c r="X42" s="256" t="b">
        <f t="shared" si="4"/>
        <v>1</v>
      </c>
      <c r="Y42" s="293" t="b">
        <f t="shared" si="5"/>
        <v>1</v>
      </c>
      <c r="Z42" s="255">
        <v>89</v>
      </c>
      <c r="AA42" s="292" t="s">
        <v>597</v>
      </c>
    </row>
    <row r="43" spans="1:27" x14ac:dyDescent="0.25">
      <c r="A43" s="255" t="s">
        <v>84</v>
      </c>
      <c r="B43" s="255">
        <v>1</v>
      </c>
      <c r="C43" s="255">
        <v>504</v>
      </c>
      <c r="E43" s="294" t="s">
        <v>1104</v>
      </c>
      <c r="F43" s="257">
        <v>0</v>
      </c>
      <c r="G43" s="258">
        <v>0</v>
      </c>
      <c r="H43" s="258">
        <v>0</v>
      </c>
      <c r="I43" s="1049">
        <v>1174.04</v>
      </c>
      <c r="J43" s="258">
        <v>0</v>
      </c>
      <c r="K43" s="1049">
        <v>0</v>
      </c>
      <c r="L43" s="1053">
        <v>0</v>
      </c>
      <c r="M43" s="1049">
        <v>0</v>
      </c>
      <c r="N43" s="1049">
        <v>0</v>
      </c>
      <c r="O43" s="258">
        <v>0</v>
      </c>
      <c r="P43" s="259">
        <v>768.79</v>
      </c>
      <c r="Q43" s="258">
        <v>0</v>
      </c>
      <c r="R43" s="260">
        <v>468.27</v>
      </c>
      <c r="S43" s="260">
        <v>88.28</v>
      </c>
      <c r="T43" s="258">
        <v>82.24</v>
      </c>
      <c r="U43" s="261">
        <f t="shared" si="3"/>
        <v>2581.62</v>
      </c>
      <c r="W43" s="178" t="s">
        <v>1104</v>
      </c>
      <c r="X43" s="256" t="b">
        <f t="shared" si="4"/>
        <v>1</v>
      </c>
      <c r="Y43" s="293" t="b">
        <f t="shared" si="5"/>
        <v>1</v>
      </c>
      <c r="Z43" s="255">
        <v>504</v>
      </c>
      <c r="AA43" s="294" t="s">
        <v>1104</v>
      </c>
    </row>
    <row r="44" spans="1:27" x14ac:dyDescent="0.25">
      <c r="A44" s="255" t="s">
        <v>86</v>
      </c>
      <c r="B44" s="255">
        <v>1</v>
      </c>
      <c r="C44" s="255">
        <v>279</v>
      </c>
      <c r="D44" s="255" t="s">
        <v>549</v>
      </c>
      <c r="E44" s="632" t="s">
        <v>165</v>
      </c>
      <c r="F44" s="257">
        <v>0</v>
      </c>
      <c r="G44" s="258">
        <v>0</v>
      </c>
      <c r="H44" s="258">
        <v>0</v>
      </c>
      <c r="I44" s="1049">
        <v>1832.64</v>
      </c>
      <c r="J44" s="1049">
        <v>0</v>
      </c>
      <c r="K44" s="1049">
        <v>0</v>
      </c>
      <c r="L44" s="1053">
        <v>0</v>
      </c>
      <c r="M44" s="1049">
        <v>0</v>
      </c>
      <c r="N44" s="258">
        <v>0</v>
      </c>
      <c r="O44" s="258">
        <v>0</v>
      </c>
      <c r="P44" s="925">
        <v>436.81</v>
      </c>
      <c r="Q44" s="622">
        <v>0</v>
      </c>
      <c r="R44" s="928">
        <v>968.93</v>
      </c>
      <c r="S44" s="1015">
        <v>25.52</v>
      </c>
      <c r="T44" s="259">
        <v>164.48</v>
      </c>
      <c r="U44" s="261">
        <f t="shared" si="3"/>
        <v>3428.38</v>
      </c>
      <c r="W44" s="399" t="s">
        <v>165</v>
      </c>
      <c r="X44" s="256" t="b">
        <f t="shared" si="4"/>
        <v>1</v>
      </c>
      <c r="Y44" s="293" t="b">
        <f t="shared" si="5"/>
        <v>1</v>
      </c>
      <c r="Z44" s="255">
        <v>279</v>
      </c>
      <c r="AA44" s="292" t="s">
        <v>165</v>
      </c>
    </row>
    <row r="45" spans="1:27" x14ac:dyDescent="0.25">
      <c r="A45" s="255" t="s">
        <v>84</v>
      </c>
      <c r="B45" s="255">
        <v>1</v>
      </c>
      <c r="C45" s="255">
        <v>451</v>
      </c>
      <c r="D45" s="255" t="s">
        <v>549</v>
      </c>
      <c r="E45" s="294" t="s">
        <v>759</v>
      </c>
      <c r="F45" s="257">
        <v>0</v>
      </c>
      <c r="G45" s="258">
        <v>0</v>
      </c>
      <c r="H45" s="258">
        <v>0</v>
      </c>
      <c r="I45" s="1049">
        <v>1114.92</v>
      </c>
      <c r="J45" s="258">
        <v>0</v>
      </c>
      <c r="K45" s="1049">
        <v>0</v>
      </c>
      <c r="L45" s="1053">
        <v>4554</v>
      </c>
      <c r="M45" s="1049">
        <v>0</v>
      </c>
      <c r="N45" s="1049">
        <v>0</v>
      </c>
      <c r="O45" s="258">
        <v>0</v>
      </c>
      <c r="P45" s="259">
        <v>856.15</v>
      </c>
      <c r="Q45" s="259">
        <v>0</v>
      </c>
      <c r="R45" s="260">
        <v>521.48</v>
      </c>
      <c r="S45" s="260">
        <v>53.51</v>
      </c>
      <c r="T45" s="258">
        <v>0</v>
      </c>
      <c r="U45" s="261">
        <f t="shared" si="3"/>
        <v>7100.0599999999995</v>
      </c>
      <c r="W45" s="369" t="s">
        <v>718</v>
      </c>
      <c r="X45" s="256" t="b">
        <f t="shared" si="4"/>
        <v>1</v>
      </c>
      <c r="Y45" s="293" t="b">
        <f t="shared" si="5"/>
        <v>1</v>
      </c>
      <c r="Z45" s="1019">
        <v>451</v>
      </c>
      <c r="AA45" s="1022" t="s">
        <v>759</v>
      </c>
    </row>
    <row r="46" spans="1:27" x14ac:dyDescent="0.25">
      <c r="A46" s="255" t="s">
        <v>84</v>
      </c>
      <c r="B46" s="255">
        <v>1</v>
      </c>
      <c r="C46" s="255">
        <v>353</v>
      </c>
      <c r="E46" s="292" t="s">
        <v>626</v>
      </c>
      <c r="F46" s="257">
        <v>0</v>
      </c>
      <c r="G46" s="258">
        <v>0</v>
      </c>
      <c r="H46" s="258">
        <v>0</v>
      </c>
      <c r="I46" s="1049">
        <v>0</v>
      </c>
      <c r="J46" s="258">
        <v>0</v>
      </c>
      <c r="K46" s="1049">
        <v>0</v>
      </c>
      <c r="L46" s="1053">
        <v>0</v>
      </c>
      <c r="M46" s="1049">
        <v>0</v>
      </c>
      <c r="N46" s="1049">
        <v>0</v>
      </c>
      <c r="O46" s="258">
        <v>0</v>
      </c>
      <c r="P46" s="259">
        <v>406.24</v>
      </c>
      <c r="Q46" s="258">
        <v>0</v>
      </c>
      <c r="R46" s="260">
        <v>901.1</v>
      </c>
      <c r="S46" s="262">
        <v>69.09</v>
      </c>
      <c r="T46" s="259">
        <v>205.6</v>
      </c>
      <c r="U46" s="261">
        <f t="shared" si="3"/>
        <v>1582.03</v>
      </c>
      <c r="W46" s="399" t="s">
        <v>379</v>
      </c>
      <c r="X46" s="256" t="b">
        <f t="shared" si="4"/>
        <v>1</v>
      </c>
      <c r="Y46" s="293" t="b">
        <f t="shared" si="5"/>
        <v>1</v>
      </c>
      <c r="Z46" s="255">
        <v>353</v>
      </c>
      <c r="AA46" s="292" t="s">
        <v>626</v>
      </c>
    </row>
    <row r="47" spans="1:27" x14ac:dyDescent="0.25">
      <c r="A47" s="255" t="s">
        <v>84</v>
      </c>
      <c r="B47" s="255">
        <v>1</v>
      </c>
      <c r="C47" s="255">
        <v>450</v>
      </c>
      <c r="D47" s="255" t="s">
        <v>549</v>
      </c>
      <c r="E47" s="292" t="s">
        <v>760</v>
      </c>
      <c r="F47" s="257">
        <v>0</v>
      </c>
      <c r="G47" s="258">
        <v>0</v>
      </c>
      <c r="H47" s="258">
        <v>0</v>
      </c>
      <c r="I47" s="1049">
        <v>529.82000000000005</v>
      </c>
      <c r="J47" s="258">
        <v>0</v>
      </c>
      <c r="K47" s="1049">
        <v>0</v>
      </c>
      <c r="L47" s="1053">
        <v>0</v>
      </c>
      <c r="M47" s="1049">
        <v>0</v>
      </c>
      <c r="N47" s="1049">
        <v>0</v>
      </c>
      <c r="O47" s="258">
        <v>0</v>
      </c>
      <c r="P47" s="259">
        <v>856.15</v>
      </c>
      <c r="Q47" s="258">
        <v>0</v>
      </c>
      <c r="R47" s="260">
        <v>521.48</v>
      </c>
      <c r="S47" s="258">
        <v>53.51</v>
      </c>
      <c r="T47" s="259">
        <v>0</v>
      </c>
      <c r="U47" s="261">
        <f t="shared" si="3"/>
        <v>1960.96</v>
      </c>
      <c r="W47" s="369" t="s">
        <v>717</v>
      </c>
      <c r="X47" s="256" t="b">
        <f t="shared" si="4"/>
        <v>1</v>
      </c>
      <c r="Y47" s="293" t="b">
        <f t="shared" si="5"/>
        <v>1</v>
      </c>
      <c r="Z47" s="255">
        <v>450</v>
      </c>
      <c r="AA47" s="292" t="s">
        <v>760</v>
      </c>
    </row>
    <row r="48" spans="1:27" x14ac:dyDescent="0.25">
      <c r="A48" s="255" t="s">
        <v>84</v>
      </c>
      <c r="B48" s="255">
        <v>1</v>
      </c>
      <c r="C48" s="255">
        <v>489</v>
      </c>
      <c r="E48" s="294" t="s">
        <v>871</v>
      </c>
      <c r="F48" s="257">
        <v>0</v>
      </c>
      <c r="G48" s="258">
        <v>1518</v>
      </c>
      <c r="H48" s="258">
        <v>0</v>
      </c>
      <c r="I48" s="1049">
        <v>0</v>
      </c>
      <c r="J48" s="258">
        <v>0</v>
      </c>
      <c r="K48" s="1049">
        <v>0</v>
      </c>
      <c r="L48" s="1053">
        <v>0</v>
      </c>
      <c r="M48" s="1049">
        <v>0</v>
      </c>
      <c r="N48" s="1049">
        <v>0</v>
      </c>
      <c r="O48" s="258">
        <v>0</v>
      </c>
      <c r="P48" s="259">
        <v>0</v>
      </c>
      <c r="Q48" s="258">
        <v>0</v>
      </c>
      <c r="R48" s="260">
        <v>1391.69</v>
      </c>
      <c r="S48" s="262">
        <v>43.97</v>
      </c>
      <c r="T48" s="259">
        <v>164.48</v>
      </c>
      <c r="U48" s="261">
        <f t="shared" si="3"/>
        <v>3118.14</v>
      </c>
      <c r="W48" s="218" t="s">
        <v>871</v>
      </c>
      <c r="X48" s="256" t="b">
        <f t="shared" si="4"/>
        <v>1</v>
      </c>
      <c r="Y48" s="293" t="b">
        <f t="shared" si="5"/>
        <v>1</v>
      </c>
      <c r="Z48" s="255">
        <v>489</v>
      </c>
      <c r="AA48" s="294" t="s">
        <v>871</v>
      </c>
    </row>
    <row r="49" spans="1:27" x14ac:dyDescent="0.25">
      <c r="A49" s="255" t="s">
        <v>84</v>
      </c>
      <c r="B49" s="255">
        <v>1</v>
      </c>
      <c r="C49" s="255">
        <v>355</v>
      </c>
      <c r="E49" s="292" t="s">
        <v>381</v>
      </c>
      <c r="F49" s="257">
        <v>0</v>
      </c>
      <c r="G49" s="258">
        <v>0</v>
      </c>
      <c r="H49" s="258">
        <v>0</v>
      </c>
      <c r="I49" s="1049">
        <v>783.52</v>
      </c>
      <c r="J49" s="258">
        <v>0</v>
      </c>
      <c r="K49" s="1049">
        <v>0</v>
      </c>
      <c r="L49" s="1053">
        <v>0</v>
      </c>
      <c r="M49" s="1049">
        <v>0</v>
      </c>
      <c r="N49" s="1049">
        <v>0</v>
      </c>
      <c r="O49" s="258">
        <v>0</v>
      </c>
      <c r="P49" s="259">
        <v>768.79</v>
      </c>
      <c r="Q49" s="258">
        <v>0</v>
      </c>
      <c r="R49" s="260">
        <v>468.27</v>
      </c>
      <c r="S49" s="262">
        <v>88.28</v>
      </c>
      <c r="T49" s="258">
        <v>82.24</v>
      </c>
      <c r="U49" s="261">
        <f t="shared" si="3"/>
        <v>2191.1</v>
      </c>
      <c r="W49" s="178" t="s">
        <v>381</v>
      </c>
      <c r="X49" s="256" t="b">
        <f t="shared" si="4"/>
        <v>1</v>
      </c>
      <c r="Y49" s="293" t="b">
        <f t="shared" si="5"/>
        <v>1</v>
      </c>
      <c r="Z49" s="255">
        <v>355</v>
      </c>
      <c r="AA49" s="292" t="s">
        <v>381</v>
      </c>
    </row>
    <row r="50" spans="1:27" x14ac:dyDescent="0.25">
      <c r="A50" s="255" t="s">
        <v>84</v>
      </c>
      <c r="B50" s="255">
        <v>1</v>
      </c>
      <c r="C50" s="255">
        <v>361</v>
      </c>
      <c r="E50" s="292" t="s">
        <v>446</v>
      </c>
      <c r="F50" s="257">
        <v>0</v>
      </c>
      <c r="G50" s="258">
        <v>1518</v>
      </c>
      <c r="H50" s="258">
        <v>0</v>
      </c>
      <c r="I50" s="1049">
        <v>0</v>
      </c>
      <c r="J50" s="258">
        <v>0</v>
      </c>
      <c r="K50" s="1049">
        <v>0</v>
      </c>
      <c r="L50" s="1053">
        <v>0</v>
      </c>
      <c r="M50" s="1049">
        <v>0</v>
      </c>
      <c r="N50" s="1049">
        <v>0</v>
      </c>
      <c r="O50" s="258">
        <v>0</v>
      </c>
      <c r="P50" s="258">
        <v>768.79</v>
      </c>
      <c r="Q50" s="258">
        <v>0</v>
      </c>
      <c r="R50" s="260">
        <v>468.27</v>
      </c>
      <c r="S50" s="258">
        <v>88.28</v>
      </c>
      <c r="T50" s="259">
        <v>41.12</v>
      </c>
      <c r="U50" s="261">
        <f t="shared" si="3"/>
        <v>2884.46</v>
      </c>
      <c r="W50" s="369" t="s">
        <v>446</v>
      </c>
      <c r="X50" s="256" t="b">
        <f t="shared" si="4"/>
        <v>1</v>
      </c>
      <c r="Y50" s="293" t="b">
        <f t="shared" si="5"/>
        <v>1</v>
      </c>
      <c r="Z50" s="255">
        <v>361</v>
      </c>
      <c r="AA50" s="292" t="s">
        <v>446</v>
      </c>
    </row>
    <row r="51" spans="1:27" x14ac:dyDescent="0.25">
      <c r="A51" s="255" t="s">
        <v>86</v>
      </c>
      <c r="B51" s="255">
        <v>1</v>
      </c>
      <c r="C51" s="255">
        <v>76</v>
      </c>
      <c r="E51" s="292" t="s">
        <v>588</v>
      </c>
      <c r="F51" s="257">
        <v>0</v>
      </c>
      <c r="G51" s="258">
        <v>0</v>
      </c>
      <c r="H51" s="258">
        <v>0</v>
      </c>
      <c r="I51" s="622">
        <v>0</v>
      </c>
      <c r="J51" s="1049">
        <v>0</v>
      </c>
      <c r="K51" s="1049">
        <v>0</v>
      </c>
      <c r="L51" s="1053">
        <v>0</v>
      </c>
      <c r="M51" s="1049">
        <v>0</v>
      </c>
      <c r="N51" s="258">
        <v>0</v>
      </c>
      <c r="O51" s="258">
        <v>0</v>
      </c>
      <c r="P51" s="259">
        <v>362.56</v>
      </c>
      <c r="Q51" s="258">
        <v>0</v>
      </c>
      <c r="R51" s="262">
        <v>804.22</v>
      </c>
      <c r="S51" s="262">
        <v>111.46</v>
      </c>
      <c r="T51" s="258">
        <v>0</v>
      </c>
      <c r="U51" s="261">
        <f t="shared" si="3"/>
        <v>1278.24</v>
      </c>
      <c r="W51" s="399" t="s">
        <v>40</v>
      </c>
      <c r="X51" s="256" t="b">
        <f t="shared" si="4"/>
        <v>1</v>
      </c>
      <c r="Y51" s="293" t="b">
        <f t="shared" si="5"/>
        <v>1</v>
      </c>
      <c r="Z51" s="255">
        <v>76</v>
      </c>
      <c r="AA51" s="292" t="s">
        <v>588</v>
      </c>
    </row>
    <row r="52" spans="1:27" x14ac:dyDescent="0.25">
      <c r="A52" s="255" t="s">
        <v>84</v>
      </c>
      <c r="B52" s="255">
        <v>1</v>
      </c>
      <c r="C52" s="255">
        <v>503</v>
      </c>
      <c r="E52" s="292" t="s">
        <v>1105</v>
      </c>
      <c r="F52" s="257">
        <v>0</v>
      </c>
      <c r="G52" s="258">
        <v>0</v>
      </c>
      <c r="H52" s="258">
        <v>0</v>
      </c>
      <c r="I52" s="1049">
        <v>0</v>
      </c>
      <c r="J52" s="258">
        <v>0</v>
      </c>
      <c r="K52" s="1049">
        <v>0</v>
      </c>
      <c r="L52" s="1053">
        <v>0</v>
      </c>
      <c r="M52" s="1049">
        <v>0</v>
      </c>
      <c r="N52" s="1049">
        <v>0</v>
      </c>
      <c r="O52" s="258">
        <v>0</v>
      </c>
      <c r="P52" s="258">
        <v>725.11</v>
      </c>
      <c r="Q52" s="258">
        <v>0</v>
      </c>
      <c r="R52" s="260">
        <v>441.66</v>
      </c>
      <c r="S52" s="258">
        <v>111.46</v>
      </c>
      <c r="T52" s="259">
        <v>0</v>
      </c>
      <c r="U52" s="261">
        <f t="shared" si="3"/>
        <v>1278.23</v>
      </c>
      <c r="W52" s="178" t="s">
        <v>1105</v>
      </c>
      <c r="X52" s="256" t="b">
        <f t="shared" si="4"/>
        <v>1</v>
      </c>
      <c r="Y52" s="293" t="b">
        <f t="shared" si="5"/>
        <v>1</v>
      </c>
      <c r="Z52" s="255">
        <v>503</v>
      </c>
      <c r="AA52" s="292" t="s">
        <v>1105</v>
      </c>
    </row>
    <row r="53" spans="1:27" x14ac:dyDescent="0.25">
      <c r="A53" s="255" t="s">
        <v>84</v>
      </c>
      <c r="B53" s="255">
        <v>1</v>
      </c>
      <c r="C53" s="255">
        <v>79</v>
      </c>
      <c r="D53" s="255" t="s">
        <v>549</v>
      </c>
      <c r="E53" s="632" t="s">
        <v>589</v>
      </c>
      <c r="F53" s="257">
        <v>0</v>
      </c>
      <c r="G53" s="258">
        <v>0</v>
      </c>
      <c r="H53" s="258">
        <v>0</v>
      </c>
      <c r="I53" s="1048">
        <v>3190.88</v>
      </c>
      <c r="J53" s="1049">
        <v>0</v>
      </c>
      <c r="K53" s="1049">
        <v>0</v>
      </c>
      <c r="L53" s="1053">
        <v>0</v>
      </c>
      <c r="M53" s="1049">
        <v>0</v>
      </c>
      <c r="N53" s="1049">
        <v>0</v>
      </c>
      <c r="O53" s="258">
        <v>0</v>
      </c>
      <c r="P53" s="925">
        <v>216.22</v>
      </c>
      <c r="Q53" s="925">
        <v>0</v>
      </c>
      <c r="R53" s="1015">
        <v>1175.47</v>
      </c>
      <c r="S53" s="928">
        <v>45.83</v>
      </c>
      <c r="T53" s="258">
        <v>82.24</v>
      </c>
      <c r="U53" s="261">
        <f t="shared" si="3"/>
        <v>4710.6399999999994</v>
      </c>
      <c r="W53" s="399" t="s">
        <v>41</v>
      </c>
      <c r="X53" s="256" t="b">
        <f t="shared" si="4"/>
        <v>1</v>
      </c>
      <c r="Y53" s="293" t="b">
        <f t="shared" si="5"/>
        <v>1</v>
      </c>
      <c r="Z53" s="255">
        <v>79</v>
      </c>
      <c r="AA53" s="292" t="s">
        <v>589</v>
      </c>
    </row>
    <row r="54" spans="1:27" x14ac:dyDescent="0.25">
      <c r="A54" s="255" t="s">
        <v>86</v>
      </c>
      <c r="B54" s="255">
        <v>1</v>
      </c>
      <c r="C54" s="255">
        <v>152</v>
      </c>
      <c r="E54" s="632" t="s">
        <v>607</v>
      </c>
      <c r="F54" s="257">
        <v>0</v>
      </c>
      <c r="G54" s="258">
        <v>0</v>
      </c>
      <c r="H54" s="258">
        <v>0</v>
      </c>
      <c r="I54" s="622">
        <v>683.16</v>
      </c>
      <c r="J54" s="1049">
        <v>0</v>
      </c>
      <c r="K54" s="622">
        <v>200</v>
      </c>
      <c r="L54" s="1053">
        <v>0</v>
      </c>
      <c r="M54" s="1049">
        <v>0</v>
      </c>
      <c r="N54" s="1057">
        <v>165.89</v>
      </c>
      <c r="O54" s="258">
        <v>0</v>
      </c>
      <c r="P54" s="925">
        <v>218.4</v>
      </c>
      <c r="Q54" s="622">
        <v>0</v>
      </c>
      <c r="R54" s="928">
        <v>1187.3399999999999</v>
      </c>
      <c r="S54" s="928">
        <v>25.52</v>
      </c>
      <c r="T54" s="259">
        <v>41.12</v>
      </c>
      <c r="U54" s="261">
        <f t="shared" si="3"/>
        <v>2521.4299999999998</v>
      </c>
      <c r="W54" s="399" t="s">
        <v>59</v>
      </c>
      <c r="X54" s="256" t="b">
        <f t="shared" si="4"/>
        <v>1</v>
      </c>
      <c r="Y54" s="293" t="b">
        <f t="shared" si="5"/>
        <v>1</v>
      </c>
      <c r="Z54" s="255">
        <v>152</v>
      </c>
      <c r="AA54" s="292" t="s">
        <v>607</v>
      </c>
    </row>
    <row r="55" spans="1:27" x14ac:dyDescent="0.25">
      <c r="A55" s="255" t="s">
        <v>84</v>
      </c>
      <c r="B55" s="255">
        <v>1</v>
      </c>
      <c r="C55" s="255">
        <v>148</v>
      </c>
      <c r="D55" s="255" t="s">
        <v>549</v>
      </c>
      <c r="E55" s="632" t="s">
        <v>604</v>
      </c>
      <c r="F55" s="257">
        <v>0</v>
      </c>
      <c r="G55" s="258">
        <v>0</v>
      </c>
      <c r="H55" s="258">
        <v>0</v>
      </c>
      <c r="I55" s="1048">
        <v>2762.94</v>
      </c>
      <c r="J55" s="1049">
        <v>0</v>
      </c>
      <c r="K55" s="1049">
        <v>0</v>
      </c>
      <c r="L55" s="1053">
        <v>0</v>
      </c>
      <c r="M55" s="1049">
        <v>0</v>
      </c>
      <c r="N55" s="1049">
        <v>0</v>
      </c>
      <c r="O55" s="258">
        <v>0</v>
      </c>
      <c r="P55" s="925">
        <v>856.15</v>
      </c>
      <c r="Q55" s="925">
        <v>0</v>
      </c>
      <c r="R55" s="1015">
        <v>521.48</v>
      </c>
      <c r="S55" s="928">
        <v>50.56</v>
      </c>
      <c r="T55" s="260">
        <v>123.36</v>
      </c>
      <c r="U55" s="261">
        <f t="shared" si="3"/>
        <v>4314.49</v>
      </c>
      <c r="W55" s="399" t="s">
        <v>57</v>
      </c>
      <c r="X55" s="256" t="b">
        <f t="shared" si="4"/>
        <v>1</v>
      </c>
      <c r="Y55" s="293" t="b">
        <f t="shared" si="5"/>
        <v>1</v>
      </c>
      <c r="Z55" s="255">
        <v>148</v>
      </c>
      <c r="AA55" s="292" t="s">
        <v>604</v>
      </c>
    </row>
    <row r="56" spans="1:27" x14ac:dyDescent="0.25">
      <c r="A56" s="255" t="s">
        <v>84</v>
      </c>
      <c r="B56" s="255">
        <v>1</v>
      </c>
      <c r="C56" s="255">
        <v>474</v>
      </c>
      <c r="E56" s="292" t="s">
        <v>786</v>
      </c>
      <c r="F56" s="257">
        <v>0</v>
      </c>
      <c r="G56" s="258">
        <v>0</v>
      </c>
      <c r="H56" s="258">
        <v>0</v>
      </c>
      <c r="I56" s="1049">
        <v>2909</v>
      </c>
      <c r="J56" s="1049">
        <v>0</v>
      </c>
      <c r="K56" s="1049">
        <v>0</v>
      </c>
      <c r="L56" s="1053">
        <v>0</v>
      </c>
      <c r="M56" s="1049">
        <v>0</v>
      </c>
      <c r="N56" s="1049">
        <v>0</v>
      </c>
      <c r="O56" s="258">
        <v>0</v>
      </c>
      <c r="P56" s="258">
        <v>0</v>
      </c>
      <c r="Q56" s="259">
        <v>0</v>
      </c>
      <c r="R56" s="260">
        <v>1377.63</v>
      </c>
      <c r="S56" s="258">
        <v>53.51</v>
      </c>
      <c r="T56" s="258">
        <v>0</v>
      </c>
      <c r="U56" s="261">
        <f t="shared" si="3"/>
        <v>4340.1400000000003</v>
      </c>
      <c r="W56" s="369" t="s">
        <v>786</v>
      </c>
      <c r="X56" s="256" t="b">
        <f t="shared" si="4"/>
        <v>1</v>
      </c>
      <c r="Y56" s="293" t="b">
        <f t="shared" si="5"/>
        <v>1</v>
      </c>
      <c r="Z56" s="255">
        <v>474</v>
      </c>
      <c r="AA56" s="292" t="s">
        <v>786</v>
      </c>
    </row>
    <row r="57" spans="1:27" x14ac:dyDescent="0.25">
      <c r="A57" s="255" t="s">
        <v>84</v>
      </c>
      <c r="B57" s="255">
        <v>1</v>
      </c>
      <c r="C57" s="255">
        <v>80</v>
      </c>
      <c r="E57" s="632" t="s">
        <v>590</v>
      </c>
      <c r="F57" s="257">
        <v>0</v>
      </c>
      <c r="G57" s="258">
        <v>0</v>
      </c>
      <c r="H57" s="258">
        <v>0</v>
      </c>
      <c r="I57" s="1049">
        <v>3874.74</v>
      </c>
      <c r="J57" s="1049">
        <v>0</v>
      </c>
      <c r="K57" s="1049">
        <v>0</v>
      </c>
      <c r="L57" s="1053">
        <v>0</v>
      </c>
      <c r="M57" s="1049">
        <v>0</v>
      </c>
      <c r="N57" s="1049">
        <v>0</v>
      </c>
      <c r="O57" s="258">
        <v>0</v>
      </c>
      <c r="P57" s="925">
        <v>216.22</v>
      </c>
      <c r="Q57" s="622">
        <v>0</v>
      </c>
      <c r="R57" s="1015">
        <v>1175.47</v>
      </c>
      <c r="S57" s="622">
        <v>45.83</v>
      </c>
      <c r="T57" s="258">
        <v>0</v>
      </c>
      <c r="U57" s="261">
        <f t="shared" si="3"/>
        <v>5312.2599999999993</v>
      </c>
      <c r="W57" s="399" t="s">
        <v>42</v>
      </c>
      <c r="X57" s="256" t="b">
        <f t="shared" si="4"/>
        <v>1</v>
      </c>
      <c r="Y57" s="293" t="b">
        <f t="shared" si="5"/>
        <v>1</v>
      </c>
      <c r="Z57" s="255">
        <v>80</v>
      </c>
      <c r="AA57" s="292" t="s">
        <v>590</v>
      </c>
    </row>
    <row r="58" spans="1:27" x14ac:dyDescent="0.25">
      <c r="A58" s="255" t="s">
        <v>86</v>
      </c>
      <c r="B58" s="255">
        <v>1</v>
      </c>
      <c r="C58" s="255">
        <v>214</v>
      </c>
      <c r="D58" s="255" t="s">
        <v>549</v>
      </c>
      <c r="E58" s="632" t="s">
        <v>620</v>
      </c>
      <c r="F58" s="257">
        <v>0</v>
      </c>
      <c r="G58" s="258">
        <v>0</v>
      </c>
      <c r="H58" s="258">
        <v>0</v>
      </c>
      <c r="I58" s="925">
        <v>1949.15</v>
      </c>
      <c r="J58" s="1049">
        <v>0</v>
      </c>
      <c r="K58" s="1049">
        <v>0</v>
      </c>
      <c r="L58" s="1053">
        <v>0</v>
      </c>
      <c r="M58" s="1049">
        <v>0</v>
      </c>
      <c r="N58" s="258">
        <v>0</v>
      </c>
      <c r="O58" s="258">
        <v>0</v>
      </c>
      <c r="P58" s="925">
        <v>436.81</v>
      </c>
      <c r="Q58" s="925">
        <v>0</v>
      </c>
      <c r="R58" s="928">
        <v>968.93</v>
      </c>
      <c r="S58" s="928">
        <v>25.52</v>
      </c>
      <c r="T58" s="258">
        <v>82.24</v>
      </c>
      <c r="U58" s="261">
        <f t="shared" si="3"/>
        <v>3462.6499999999996</v>
      </c>
      <c r="W58" s="399" t="s">
        <v>415</v>
      </c>
      <c r="X58" s="256" t="b">
        <f t="shared" si="4"/>
        <v>1</v>
      </c>
      <c r="Y58" s="293" t="b">
        <f t="shared" si="5"/>
        <v>1</v>
      </c>
      <c r="Z58" s="255">
        <v>214</v>
      </c>
      <c r="AA58" s="292" t="s">
        <v>620</v>
      </c>
    </row>
    <row r="59" spans="1:27" x14ac:dyDescent="0.25">
      <c r="A59" s="255" t="s">
        <v>86</v>
      </c>
      <c r="B59" s="255">
        <v>1</v>
      </c>
      <c r="C59" s="255">
        <v>9</v>
      </c>
      <c r="E59" s="632" t="s">
        <v>7</v>
      </c>
      <c r="F59" s="257">
        <v>0</v>
      </c>
      <c r="G59" s="258">
        <v>0</v>
      </c>
      <c r="H59" s="258">
        <v>0</v>
      </c>
      <c r="I59" s="1049">
        <v>1788.34</v>
      </c>
      <c r="J59" s="1049">
        <v>0</v>
      </c>
      <c r="K59" s="1049">
        <v>0</v>
      </c>
      <c r="L59" s="1053">
        <v>0</v>
      </c>
      <c r="M59" s="1049">
        <v>0</v>
      </c>
      <c r="N59" s="258">
        <v>0</v>
      </c>
      <c r="O59" s="258">
        <v>0</v>
      </c>
      <c r="P59" s="925">
        <v>856.15</v>
      </c>
      <c r="Q59" s="622">
        <v>0</v>
      </c>
      <c r="R59" s="928">
        <v>521.48</v>
      </c>
      <c r="S59" s="928">
        <v>62.02</v>
      </c>
      <c r="T59" s="258">
        <v>0</v>
      </c>
      <c r="U59" s="261">
        <f t="shared" si="3"/>
        <v>3227.99</v>
      </c>
      <c r="W59" s="399" t="s">
        <v>7</v>
      </c>
      <c r="X59" s="256" t="b">
        <f t="shared" si="4"/>
        <v>1</v>
      </c>
      <c r="Y59" s="293" t="b">
        <f t="shared" si="5"/>
        <v>1</v>
      </c>
      <c r="Z59" s="255">
        <v>9</v>
      </c>
      <c r="AA59" s="292" t="s">
        <v>7</v>
      </c>
    </row>
    <row r="60" spans="1:27" x14ac:dyDescent="0.25">
      <c r="A60" s="255" t="s">
        <v>84</v>
      </c>
      <c r="B60" s="255">
        <v>1</v>
      </c>
      <c r="C60" s="255">
        <v>479</v>
      </c>
      <c r="E60" s="294" t="s">
        <v>804</v>
      </c>
      <c r="F60" s="257">
        <v>0</v>
      </c>
      <c r="G60" s="258">
        <v>0</v>
      </c>
      <c r="H60" s="258">
        <v>0</v>
      </c>
      <c r="I60" s="1049">
        <v>0</v>
      </c>
      <c r="J60" s="1049">
        <v>0</v>
      </c>
      <c r="K60" s="1049">
        <v>0</v>
      </c>
      <c r="L60" s="1053">
        <v>0</v>
      </c>
      <c r="M60" s="1049">
        <v>0</v>
      </c>
      <c r="N60" s="1049">
        <v>0</v>
      </c>
      <c r="O60" s="258">
        <v>0</v>
      </c>
      <c r="P60" s="259">
        <v>856.15</v>
      </c>
      <c r="Q60" s="258">
        <v>0</v>
      </c>
      <c r="R60" s="260">
        <v>521.48</v>
      </c>
      <c r="S60" s="258">
        <v>53.51</v>
      </c>
      <c r="T60" s="258">
        <v>82.24</v>
      </c>
      <c r="U60" s="261">
        <f t="shared" si="3"/>
        <v>1513.38</v>
      </c>
      <c r="W60" s="369" t="s">
        <v>804</v>
      </c>
      <c r="X60" s="256" t="b">
        <f t="shared" si="4"/>
        <v>1</v>
      </c>
      <c r="Y60" s="293" t="b">
        <f t="shared" si="5"/>
        <v>1</v>
      </c>
      <c r="Z60" s="255">
        <v>479</v>
      </c>
      <c r="AA60" s="294" t="s">
        <v>804</v>
      </c>
    </row>
    <row r="61" spans="1:27" s="215" customFormat="1" x14ac:dyDescent="0.25">
      <c r="A61" s="255" t="s">
        <v>86</v>
      </c>
      <c r="B61" s="255">
        <v>1</v>
      </c>
      <c r="C61" s="255">
        <v>24</v>
      </c>
      <c r="D61" s="255" t="s">
        <v>549</v>
      </c>
      <c r="E61" s="632" t="s">
        <v>566</v>
      </c>
      <c r="F61" s="257">
        <v>0</v>
      </c>
      <c r="G61" s="258">
        <v>0</v>
      </c>
      <c r="H61" s="258">
        <v>0</v>
      </c>
      <c r="I61" s="1048">
        <v>2421.36</v>
      </c>
      <c r="J61" s="1049">
        <v>0</v>
      </c>
      <c r="K61" s="1049">
        <v>0</v>
      </c>
      <c r="L61" s="1053">
        <v>0</v>
      </c>
      <c r="M61" s="1049">
        <v>0</v>
      </c>
      <c r="N61" s="258">
        <v>0</v>
      </c>
      <c r="O61" s="258">
        <v>0</v>
      </c>
      <c r="P61" s="925">
        <v>432.45</v>
      </c>
      <c r="Q61" s="925">
        <v>0</v>
      </c>
      <c r="R61" s="928">
        <v>959.25</v>
      </c>
      <c r="S61" s="1015">
        <v>48.59</v>
      </c>
      <c r="T61" s="258">
        <v>0</v>
      </c>
      <c r="U61" s="261">
        <f t="shared" si="3"/>
        <v>3861.65</v>
      </c>
      <c r="V61" s="293"/>
      <c r="W61" s="399" t="s">
        <v>140</v>
      </c>
      <c r="X61" s="256" t="b">
        <f t="shared" si="4"/>
        <v>1</v>
      </c>
      <c r="Y61" s="293" t="b">
        <f t="shared" si="5"/>
        <v>1</v>
      </c>
      <c r="Z61" s="255">
        <v>24</v>
      </c>
      <c r="AA61" s="292" t="s">
        <v>566</v>
      </c>
    </row>
    <row r="62" spans="1:27" x14ac:dyDescent="0.25">
      <c r="A62" s="255" t="s">
        <v>84</v>
      </c>
      <c r="B62" s="255">
        <v>1</v>
      </c>
      <c r="C62" s="255">
        <v>457</v>
      </c>
      <c r="E62" s="294" t="s">
        <v>724</v>
      </c>
      <c r="F62" s="257">
        <v>0</v>
      </c>
      <c r="G62" s="258">
        <v>0</v>
      </c>
      <c r="H62" s="258">
        <v>0</v>
      </c>
      <c r="I62" s="1049">
        <v>3191.77</v>
      </c>
      <c r="J62" s="1049">
        <v>0</v>
      </c>
      <c r="K62" s="1049">
        <v>0</v>
      </c>
      <c r="L62" s="1053">
        <v>0</v>
      </c>
      <c r="M62" s="1049">
        <v>0</v>
      </c>
      <c r="N62" s="1049">
        <v>0</v>
      </c>
      <c r="O62" s="258">
        <v>0</v>
      </c>
      <c r="P62" s="258">
        <v>0</v>
      </c>
      <c r="Q62" s="258">
        <v>0</v>
      </c>
      <c r="R62" s="260">
        <v>1377.63</v>
      </c>
      <c r="S62" s="258">
        <v>0</v>
      </c>
      <c r="T62" s="260">
        <v>123.36</v>
      </c>
      <c r="U62" s="261">
        <f t="shared" si="3"/>
        <v>4692.7599999999993</v>
      </c>
      <c r="W62" s="369" t="s">
        <v>724</v>
      </c>
      <c r="X62" s="256" t="b">
        <f t="shared" si="4"/>
        <v>1</v>
      </c>
      <c r="Y62" s="293" t="b">
        <f t="shared" si="5"/>
        <v>1</v>
      </c>
      <c r="Z62" s="255">
        <v>457</v>
      </c>
      <c r="AA62" s="294" t="s">
        <v>724</v>
      </c>
    </row>
    <row r="63" spans="1:27" x14ac:dyDescent="0.25">
      <c r="A63" s="255" t="s">
        <v>84</v>
      </c>
      <c r="B63" s="255">
        <v>1</v>
      </c>
      <c r="C63" s="255">
        <v>145</v>
      </c>
      <c r="E63" s="292" t="s">
        <v>602</v>
      </c>
      <c r="F63" s="257">
        <v>0</v>
      </c>
      <c r="G63" s="258">
        <v>0</v>
      </c>
      <c r="H63" s="258">
        <v>0</v>
      </c>
      <c r="I63" s="1049">
        <v>0</v>
      </c>
      <c r="J63" s="1049">
        <v>0</v>
      </c>
      <c r="K63" s="1049">
        <v>0</v>
      </c>
      <c r="L63" s="1053">
        <v>4554</v>
      </c>
      <c r="M63" s="1049">
        <v>0</v>
      </c>
      <c r="N63" s="1049">
        <v>0</v>
      </c>
      <c r="O63" s="258">
        <v>0</v>
      </c>
      <c r="P63" s="259">
        <v>576.6</v>
      </c>
      <c r="Q63" s="258">
        <v>0</v>
      </c>
      <c r="R63" s="260">
        <v>660.46</v>
      </c>
      <c r="S63" s="262">
        <v>88.28</v>
      </c>
      <c r="T63" s="260">
        <v>123.36</v>
      </c>
      <c r="U63" s="261">
        <f t="shared" si="3"/>
        <v>6002.7</v>
      </c>
      <c r="W63" s="400" t="s">
        <v>55</v>
      </c>
      <c r="X63" s="256" t="b">
        <f t="shared" si="4"/>
        <v>1</v>
      </c>
      <c r="Y63" s="293" t="b">
        <f t="shared" si="5"/>
        <v>1</v>
      </c>
      <c r="Z63" s="1019">
        <v>145</v>
      </c>
      <c r="AA63" s="600" t="s">
        <v>602</v>
      </c>
    </row>
    <row r="64" spans="1:27" x14ac:dyDescent="0.25">
      <c r="A64" s="255" t="s">
        <v>84</v>
      </c>
      <c r="B64" s="255">
        <v>1</v>
      </c>
      <c r="C64" s="255">
        <v>455</v>
      </c>
      <c r="D64" s="255" t="s">
        <v>549</v>
      </c>
      <c r="E64" s="292" t="s">
        <v>722</v>
      </c>
      <c r="F64" s="257">
        <v>0</v>
      </c>
      <c r="G64" s="258">
        <v>0</v>
      </c>
      <c r="H64" s="258">
        <v>0</v>
      </c>
      <c r="I64" s="1048">
        <v>544.61</v>
      </c>
      <c r="J64" s="1049">
        <v>0</v>
      </c>
      <c r="K64" s="1049">
        <v>0</v>
      </c>
      <c r="L64" s="1053">
        <v>0</v>
      </c>
      <c r="M64" s="1049">
        <v>0</v>
      </c>
      <c r="N64" s="1049">
        <v>0</v>
      </c>
      <c r="O64" s="258">
        <v>0</v>
      </c>
      <c r="P64" s="259">
        <v>856.15</v>
      </c>
      <c r="Q64" s="259">
        <v>0</v>
      </c>
      <c r="R64" s="260">
        <v>521.48</v>
      </c>
      <c r="S64" s="262">
        <v>53.51</v>
      </c>
      <c r="T64" s="259">
        <v>164.48</v>
      </c>
      <c r="U64" s="261">
        <f t="shared" si="3"/>
        <v>2140.23</v>
      </c>
      <c r="W64" s="369" t="s">
        <v>722</v>
      </c>
      <c r="X64" s="256" t="b">
        <f t="shared" si="4"/>
        <v>1</v>
      </c>
      <c r="Y64" s="293" t="b">
        <f t="shared" si="5"/>
        <v>1</v>
      </c>
      <c r="Z64" s="255">
        <v>455</v>
      </c>
      <c r="AA64" s="292" t="s">
        <v>722</v>
      </c>
    </row>
    <row r="65" spans="1:27" x14ac:dyDescent="0.25">
      <c r="A65" s="255" t="s">
        <v>84</v>
      </c>
      <c r="B65" s="255">
        <v>1</v>
      </c>
      <c r="C65" s="255">
        <v>325</v>
      </c>
      <c r="E65" s="292" t="s">
        <v>318</v>
      </c>
      <c r="F65" s="257">
        <v>0</v>
      </c>
      <c r="G65" s="258">
        <v>0</v>
      </c>
      <c r="H65" s="258">
        <v>0</v>
      </c>
      <c r="I65" s="1049">
        <v>2397.89</v>
      </c>
      <c r="J65" s="1049">
        <v>0</v>
      </c>
      <c r="K65" s="1049">
        <v>0</v>
      </c>
      <c r="L65" s="1053">
        <v>0</v>
      </c>
      <c r="M65" s="1049">
        <v>0</v>
      </c>
      <c r="N65" s="1049">
        <v>0</v>
      </c>
      <c r="O65" s="258">
        <v>0</v>
      </c>
      <c r="P65" s="259">
        <v>725.11</v>
      </c>
      <c r="Q65" s="258">
        <v>0</v>
      </c>
      <c r="R65" s="260">
        <v>441.66</v>
      </c>
      <c r="S65" s="262">
        <v>111.46</v>
      </c>
      <c r="T65" s="260">
        <v>123.36</v>
      </c>
      <c r="U65" s="261">
        <f t="shared" si="3"/>
        <v>3799.48</v>
      </c>
      <c r="W65" s="399" t="s">
        <v>318</v>
      </c>
      <c r="X65" s="256" t="b">
        <f t="shared" si="4"/>
        <v>1</v>
      </c>
      <c r="Y65" s="293" t="b">
        <f t="shared" si="5"/>
        <v>1</v>
      </c>
      <c r="Z65" s="255">
        <v>325</v>
      </c>
      <c r="AA65" s="292" t="s">
        <v>318</v>
      </c>
    </row>
    <row r="66" spans="1:27" x14ac:dyDescent="0.25">
      <c r="A66" s="255" t="s">
        <v>84</v>
      </c>
      <c r="B66" s="255">
        <v>1</v>
      </c>
      <c r="C66" s="255">
        <v>218</v>
      </c>
      <c r="D66" s="255" t="s">
        <v>549</v>
      </c>
      <c r="E66" s="292" t="s">
        <v>621</v>
      </c>
      <c r="F66" s="257">
        <v>0</v>
      </c>
      <c r="G66" s="258">
        <v>0</v>
      </c>
      <c r="H66" s="258">
        <v>0</v>
      </c>
      <c r="I66" s="1048">
        <v>837.86</v>
      </c>
      <c r="J66" s="1049">
        <v>0</v>
      </c>
      <c r="K66" s="1049">
        <v>0</v>
      </c>
      <c r="L66" s="1053">
        <v>0</v>
      </c>
      <c r="M66" s="1049">
        <v>0</v>
      </c>
      <c r="N66" s="1049">
        <v>0</v>
      </c>
      <c r="O66" s="258">
        <v>0</v>
      </c>
      <c r="P66" s="259">
        <v>576.6</v>
      </c>
      <c r="Q66" s="259">
        <v>0</v>
      </c>
      <c r="R66" s="260">
        <v>660.46</v>
      </c>
      <c r="S66" s="260">
        <v>88.28</v>
      </c>
      <c r="T66" s="258">
        <v>0</v>
      </c>
      <c r="U66" s="261">
        <f t="shared" ref="U66:U97" si="6">SUM(F66:T66)</f>
        <v>2163.2000000000003</v>
      </c>
      <c r="W66" s="400" t="s">
        <v>414</v>
      </c>
      <c r="X66" s="256" t="b">
        <f t="shared" ref="X66:X93" si="7">C66=Z66</f>
        <v>1</v>
      </c>
      <c r="Y66" s="293" t="b">
        <f t="shared" ref="Y66:Y93" si="8">E66=AA66</f>
        <v>1</v>
      </c>
      <c r="Z66" s="255">
        <v>218</v>
      </c>
      <c r="AA66" s="292" t="s">
        <v>621</v>
      </c>
    </row>
    <row r="67" spans="1:27" x14ac:dyDescent="0.25">
      <c r="A67" s="255" t="s">
        <v>84</v>
      </c>
      <c r="B67" s="255">
        <v>1</v>
      </c>
      <c r="C67" s="255">
        <v>46</v>
      </c>
      <c r="E67" s="632" t="s">
        <v>582</v>
      </c>
      <c r="F67" s="257">
        <v>0</v>
      </c>
      <c r="G67" s="258">
        <v>0</v>
      </c>
      <c r="H67" s="258">
        <v>0</v>
      </c>
      <c r="I67" s="1049">
        <v>1788.34</v>
      </c>
      <c r="J67" s="1049">
        <v>0</v>
      </c>
      <c r="K67" s="1049">
        <v>0</v>
      </c>
      <c r="L67" s="1053">
        <v>0</v>
      </c>
      <c r="M67" s="1049">
        <v>0</v>
      </c>
      <c r="N67" s="1049">
        <v>0</v>
      </c>
      <c r="O67" s="258">
        <v>0</v>
      </c>
      <c r="P67" s="925">
        <v>812.47</v>
      </c>
      <c r="Q67" s="622">
        <v>0</v>
      </c>
      <c r="R67" s="1015">
        <v>494.88</v>
      </c>
      <c r="S67" s="1015">
        <v>68.3</v>
      </c>
      <c r="T67" s="259">
        <v>41.12</v>
      </c>
      <c r="U67" s="261">
        <f t="shared" si="6"/>
        <v>3205.11</v>
      </c>
      <c r="W67" s="399" t="s">
        <v>34</v>
      </c>
      <c r="X67" s="256" t="b">
        <f t="shared" si="7"/>
        <v>1</v>
      </c>
      <c r="Y67" s="293" t="b">
        <f t="shared" si="8"/>
        <v>1</v>
      </c>
      <c r="Z67" s="255">
        <v>46</v>
      </c>
      <c r="AA67" s="292" t="s">
        <v>582</v>
      </c>
    </row>
    <row r="68" spans="1:27" x14ac:dyDescent="0.25">
      <c r="A68" s="255" t="s">
        <v>86</v>
      </c>
      <c r="B68" s="255">
        <v>1</v>
      </c>
      <c r="C68" s="255">
        <v>48</v>
      </c>
      <c r="E68" s="292" t="s">
        <v>584</v>
      </c>
      <c r="F68" s="257">
        <v>0</v>
      </c>
      <c r="G68" s="258">
        <v>0</v>
      </c>
      <c r="H68" s="258">
        <v>0</v>
      </c>
      <c r="I68" s="1049">
        <v>2335.5</v>
      </c>
      <c r="J68" s="1049">
        <v>0</v>
      </c>
      <c r="K68" s="1049">
        <v>0</v>
      </c>
      <c r="L68" s="1053">
        <v>0</v>
      </c>
      <c r="M68" s="1049">
        <v>0</v>
      </c>
      <c r="N68" s="258">
        <v>0</v>
      </c>
      <c r="O68" s="258">
        <v>0</v>
      </c>
      <c r="P68" s="258">
        <v>0</v>
      </c>
      <c r="Q68" s="258">
        <v>0</v>
      </c>
      <c r="R68" s="262">
        <v>1391.69</v>
      </c>
      <c r="S68" s="260">
        <v>43.97</v>
      </c>
      <c r="T68" s="259">
        <v>164.48</v>
      </c>
      <c r="U68" s="261">
        <f t="shared" si="6"/>
        <v>3935.64</v>
      </c>
      <c r="W68" s="400" t="s">
        <v>36</v>
      </c>
      <c r="X68" s="256" t="b">
        <f t="shared" si="7"/>
        <v>1</v>
      </c>
      <c r="Y68" s="293" t="b">
        <f t="shared" si="8"/>
        <v>1</v>
      </c>
      <c r="Z68" s="255">
        <v>48</v>
      </c>
      <c r="AA68" s="292" t="s">
        <v>584</v>
      </c>
    </row>
    <row r="69" spans="1:27" x14ac:dyDescent="0.25">
      <c r="A69" s="255" t="s">
        <v>86</v>
      </c>
      <c r="B69" s="255">
        <v>1</v>
      </c>
      <c r="C69" s="255">
        <v>26</v>
      </c>
      <c r="E69" s="632" t="s">
        <v>568</v>
      </c>
      <c r="F69" s="257">
        <v>0</v>
      </c>
      <c r="G69" s="258">
        <v>0</v>
      </c>
      <c r="H69" s="258">
        <v>0</v>
      </c>
      <c r="I69" s="1049">
        <v>1968.96</v>
      </c>
      <c r="J69" s="1049">
        <v>0</v>
      </c>
      <c r="K69" s="1049">
        <v>0</v>
      </c>
      <c r="L69" s="1053">
        <v>0</v>
      </c>
      <c r="M69" s="1049">
        <v>0</v>
      </c>
      <c r="N69" s="258">
        <v>0</v>
      </c>
      <c r="O69" s="258">
        <v>0</v>
      </c>
      <c r="P69" s="925">
        <v>406.24</v>
      </c>
      <c r="Q69" s="622">
        <v>0</v>
      </c>
      <c r="R69" s="928">
        <v>901.11</v>
      </c>
      <c r="S69" s="928">
        <v>64.53</v>
      </c>
      <c r="T69" s="260">
        <v>123.36</v>
      </c>
      <c r="U69" s="261">
        <f t="shared" si="6"/>
        <v>3464.2000000000003</v>
      </c>
      <c r="W69" s="178" t="s">
        <v>19</v>
      </c>
      <c r="X69" s="256" t="b">
        <f t="shared" si="7"/>
        <v>1</v>
      </c>
      <c r="Y69" s="293" t="b">
        <f t="shared" si="8"/>
        <v>1</v>
      </c>
      <c r="Z69" s="255">
        <v>26</v>
      </c>
      <c r="AA69" s="292" t="s">
        <v>568</v>
      </c>
    </row>
    <row r="70" spans="1:27" x14ac:dyDescent="0.25">
      <c r="A70" s="255" t="s">
        <v>84</v>
      </c>
      <c r="B70" s="255">
        <v>1</v>
      </c>
      <c r="C70" s="255">
        <v>324</v>
      </c>
      <c r="D70" s="255" t="s">
        <v>549</v>
      </c>
      <c r="E70" s="292" t="s">
        <v>316</v>
      </c>
      <c r="F70" s="257">
        <v>0</v>
      </c>
      <c r="G70" s="258">
        <v>0</v>
      </c>
      <c r="H70" s="258">
        <v>0</v>
      </c>
      <c r="I70" s="1048">
        <v>602.91999999999996</v>
      </c>
      <c r="J70" s="258">
        <v>0</v>
      </c>
      <c r="K70" s="1049">
        <v>0</v>
      </c>
      <c r="L70" s="1053">
        <v>0</v>
      </c>
      <c r="M70" s="1049">
        <v>0</v>
      </c>
      <c r="N70" s="1049">
        <v>0</v>
      </c>
      <c r="O70" s="258">
        <v>0</v>
      </c>
      <c r="P70" s="259">
        <v>725.11</v>
      </c>
      <c r="Q70" s="259">
        <v>0</v>
      </c>
      <c r="R70" s="262">
        <v>441.66</v>
      </c>
      <c r="S70" s="262">
        <v>107.47</v>
      </c>
      <c r="T70" s="260">
        <v>123.36</v>
      </c>
      <c r="U70" s="261">
        <f t="shared" si="6"/>
        <v>2000.52</v>
      </c>
      <c r="W70" s="178" t="s">
        <v>316</v>
      </c>
      <c r="X70" s="256" t="b">
        <f t="shared" si="7"/>
        <v>1</v>
      </c>
      <c r="Y70" s="293" t="b">
        <f t="shared" si="8"/>
        <v>1</v>
      </c>
      <c r="Z70" s="255">
        <v>324</v>
      </c>
      <c r="AA70" s="292" t="s">
        <v>316</v>
      </c>
    </row>
    <row r="71" spans="1:27" x14ac:dyDescent="0.25">
      <c r="A71" s="255" t="s">
        <v>86</v>
      </c>
      <c r="B71" s="255">
        <v>1</v>
      </c>
      <c r="C71" s="255">
        <v>191</v>
      </c>
      <c r="D71" s="255" t="s">
        <v>549</v>
      </c>
      <c r="E71" s="292" t="s">
        <v>614</v>
      </c>
      <c r="F71" s="257">
        <v>0</v>
      </c>
      <c r="G71" s="258">
        <v>0</v>
      </c>
      <c r="H71" s="258">
        <v>0</v>
      </c>
      <c r="I71" s="622">
        <v>417.21</v>
      </c>
      <c r="J71" s="1049">
        <v>0</v>
      </c>
      <c r="K71" s="1049">
        <v>0</v>
      </c>
      <c r="L71" s="1053">
        <v>0</v>
      </c>
      <c r="M71" s="1049">
        <v>0</v>
      </c>
      <c r="N71" s="258">
        <v>0</v>
      </c>
      <c r="O71" s="258">
        <v>0</v>
      </c>
      <c r="P71" s="259">
        <v>768.79</v>
      </c>
      <c r="Q71" s="258">
        <v>0</v>
      </c>
      <c r="R71" s="262">
        <v>468.27</v>
      </c>
      <c r="S71" s="262">
        <v>88.28</v>
      </c>
      <c r="T71" s="258">
        <v>82.24</v>
      </c>
      <c r="U71" s="261">
        <f t="shared" si="6"/>
        <v>1824.79</v>
      </c>
      <c r="W71" s="400" t="s">
        <v>71</v>
      </c>
      <c r="X71" s="256" t="b">
        <f t="shared" si="7"/>
        <v>1</v>
      </c>
      <c r="Y71" s="293" t="b">
        <f t="shared" si="8"/>
        <v>1</v>
      </c>
      <c r="Z71" s="255">
        <v>191</v>
      </c>
      <c r="AA71" s="292" t="s">
        <v>614</v>
      </c>
    </row>
    <row r="72" spans="1:27" x14ac:dyDescent="0.25">
      <c r="A72" s="255" t="s">
        <v>84</v>
      </c>
      <c r="B72" s="255">
        <v>1</v>
      </c>
      <c r="C72" s="255">
        <v>21</v>
      </c>
      <c r="D72" s="255" t="s">
        <v>549</v>
      </c>
      <c r="E72" s="632" t="s">
        <v>564</v>
      </c>
      <c r="F72" s="257">
        <v>0</v>
      </c>
      <c r="G72" s="258">
        <v>0</v>
      </c>
      <c r="H72" s="258">
        <v>0</v>
      </c>
      <c r="I72" s="1048">
        <v>2726.15</v>
      </c>
      <c r="J72" s="1049">
        <v>0</v>
      </c>
      <c r="K72" s="1049">
        <v>0</v>
      </c>
      <c r="L72" s="1053">
        <v>0</v>
      </c>
      <c r="M72" s="1049">
        <v>0</v>
      </c>
      <c r="N72" s="1049">
        <v>0</v>
      </c>
      <c r="O72" s="258">
        <v>0</v>
      </c>
      <c r="P72" s="925">
        <v>768.79</v>
      </c>
      <c r="Q72" s="925">
        <v>0</v>
      </c>
      <c r="R72" s="928">
        <v>468.27</v>
      </c>
      <c r="S72" s="928">
        <v>83.02</v>
      </c>
      <c r="T72" s="258">
        <v>0</v>
      </c>
      <c r="U72" s="261">
        <f t="shared" si="6"/>
        <v>4046.23</v>
      </c>
      <c r="W72" s="178" t="s">
        <v>15</v>
      </c>
      <c r="X72" s="256" t="b">
        <f t="shared" si="7"/>
        <v>1</v>
      </c>
      <c r="Y72" s="293" t="b">
        <f t="shared" si="8"/>
        <v>1</v>
      </c>
      <c r="Z72" s="255">
        <v>21</v>
      </c>
      <c r="AA72" s="292" t="s">
        <v>564</v>
      </c>
    </row>
    <row r="73" spans="1:27" x14ac:dyDescent="0.25">
      <c r="A73" s="255" t="s">
        <v>84</v>
      </c>
      <c r="B73" s="255">
        <v>1</v>
      </c>
      <c r="C73" s="255">
        <v>330</v>
      </c>
      <c r="E73" s="292" t="s">
        <v>327</v>
      </c>
      <c r="F73" s="257">
        <v>0</v>
      </c>
      <c r="G73" s="258">
        <v>0</v>
      </c>
      <c r="H73" s="258">
        <v>0</v>
      </c>
      <c r="I73" s="1049">
        <v>1726.55</v>
      </c>
      <c r="J73" s="1049">
        <v>0</v>
      </c>
      <c r="K73" s="1049">
        <v>0</v>
      </c>
      <c r="L73" s="1053">
        <v>0</v>
      </c>
      <c r="M73" s="1049">
        <v>0</v>
      </c>
      <c r="N73" s="1049">
        <v>0</v>
      </c>
      <c r="O73" s="258">
        <v>0</v>
      </c>
      <c r="P73" s="259">
        <v>725.11</v>
      </c>
      <c r="Q73" s="258">
        <v>0</v>
      </c>
      <c r="R73" s="262">
        <v>441.66</v>
      </c>
      <c r="S73" s="262">
        <v>0</v>
      </c>
      <c r="T73" s="260">
        <v>123.36</v>
      </c>
      <c r="U73" s="261">
        <f t="shared" si="6"/>
        <v>3016.68</v>
      </c>
      <c r="W73" s="399" t="s">
        <v>327</v>
      </c>
      <c r="X73" s="256" t="b">
        <f t="shared" si="7"/>
        <v>1</v>
      </c>
      <c r="Y73" s="293" t="b">
        <f t="shared" si="8"/>
        <v>1</v>
      </c>
      <c r="Z73" s="255">
        <v>330</v>
      </c>
      <c r="AA73" s="292" t="s">
        <v>327</v>
      </c>
    </row>
    <row r="74" spans="1:27" x14ac:dyDescent="0.25">
      <c r="A74" s="255" t="s">
        <v>84</v>
      </c>
      <c r="B74" s="255">
        <v>1</v>
      </c>
      <c r="C74" s="255">
        <v>254</v>
      </c>
      <c r="E74" s="632" t="s">
        <v>145</v>
      </c>
      <c r="F74" s="257">
        <v>0</v>
      </c>
      <c r="G74" s="258">
        <v>0</v>
      </c>
      <c r="H74" s="258">
        <v>0</v>
      </c>
      <c r="I74" s="1049">
        <v>0</v>
      </c>
      <c r="J74" s="1049">
        <v>0</v>
      </c>
      <c r="K74" s="1049">
        <v>0</v>
      </c>
      <c r="L74" s="1053">
        <v>0</v>
      </c>
      <c r="M74" s="1049">
        <v>0</v>
      </c>
      <c r="N74" s="1049">
        <v>0</v>
      </c>
      <c r="O74" s="258">
        <v>0</v>
      </c>
      <c r="P74" s="925">
        <v>873.62</v>
      </c>
      <c r="Q74" s="258">
        <v>0</v>
      </c>
      <c r="R74" s="928">
        <v>532.12</v>
      </c>
      <c r="S74" s="928">
        <v>25.52</v>
      </c>
      <c r="T74" s="258">
        <v>82.24</v>
      </c>
      <c r="U74" s="261">
        <f t="shared" si="6"/>
        <v>1513.5</v>
      </c>
      <c r="W74" s="399" t="s">
        <v>145</v>
      </c>
      <c r="X74" s="256" t="b">
        <f t="shared" si="7"/>
        <v>1</v>
      </c>
      <c r="Y74" s="293" t="b">
        <f t="shared" si="8"/>
        <v>1</v>
      </c>
      <c r="Z74" s="255">
        <v>254</v>
      </c>
      <c r="AA74" s="292" t="s">
        <v>145</v>
      </c>
    </row>
    <row r="75" spans="1:27" x14ac:dyDescent="0.25">
      <c r="A75" s="255" t="s">
        <v>84</v>
      </c>
      <c r="B75" s="255">
        <v>1</v>
      </c>
      <c r="C75" s="255">
        <v>196</v>
      </c>
      <c r="E75" s="292" t="s">
        <v>617</v>
      </c>
      <c r="F75" s="257">
        <v>645.4</v>
      </c>
      <c r="G75" s="258">
        <v>0</v>
      </c>
      <c r="H75" s="258">
        <v>0</v>
      </c>
      <c r="I75" s="1049">
        <v>775.83</v>
      </c>
      <c r="J75" s="1049">
        <v>0</v>
      </c>
      <c r="K75" s="1049">
        <v>0</v>
      </c>
      <c r="L75" s="1053">
        <v>0</v>
      </c>
      <c r="M75" s="1049">
        <v>0</v>
      </c>
      <c r="N75" s="1049">
        <v>0</v>
      </c>
      <c r="O75" s="258">
        <v>0</v>
      </c>
      <c r="P75" s="259">
        <v>768.79</v>
      </c>
      <c r="Q75" s="258">
        <v>0</v>
      </c>
      <c r="R75" s="262">
        <v>468.27</v>
      </c>
      <c r="S75" s="262">
        <v>88.28</v>
      </c>
      <c r="T75" s="259">
        <v>164.48</v>
      </c>
      <c r="U75" s="261">
        <f t="shared" si="6"/>
        <v>2911.05</v>
      </c>
      <c r="W75" s="400" t="s">
        <v>416</v>
      </c>
      <c r="X75" s="256" t="b">
        <f t="shared" si="7"/>
        <v>1</v>
      </c>
      <c r="Y75" s="293" t="b">
        <f t="shared" si="8"/>
        <v>1</v>
      </c>
      <c r="Z75" s="255">
        <v>196</v>
      </c>
      <c r="AA75" s="292" t="s">
        <v>617</v>
      </c>
    </row>
    <row r="76" spans="1:27" s="307" customFormat="1" x14ac:dyDescent="0.25">
      <c r="A76" s="255" t="s">
        <v>84</v>
      </c>
      <c r="B76" s="255">
        <v>1</v>
      </c>
      <c r="C76" s="255">
        <v>358</v>
      </c>
      <c r="D76" s="255"/>
      <c r="E76" s="292" t="s">
        <v>387</v>
      </c>
      <c r="F76" s="257">
        <v>0</v>
      </c>
      <c r="G76" s="258">
        <v>0</v>
      </c>
      <c r="H76" s="258">
        <v>0</v>
      </c>
      <c r="I76" s="1049">
        <v>422.29</v>
      </c>
      <c r="J76" s="1049">
        <v>0</v>
      </c>
      <c r="K76" s="1049">
        <v>0</v>
      </c>
      <c r="L76" s="1053">
        <v>0</v>
      </c>
      <c r="M76" s="1049">
        <v>0</v>
      </c>
      <c r="N76" s="1049">
        <v>0</v>
      </c>
      <c r="O76" s="258">
        <v>0</v>
      </c>
      <c r="P76" s="259">
        <v>812.47</v>
      </c>
      <c r="Q76" s="258">
        <v>0</v>
      </c>
      <c r="R76" s="262">
        <v>494.88</v>
      </c>
      <c r="S76" s="258">
        <v>0</v>
      </c>
      <c r="T76" s="259">
        <v>41.12</v>
      </c>
      <c r="U76" s="261">
        <f t="shared" si="6"/>
        <v>1770.7599999999998</v>
      </c>
      <c r="V76" s="293"/>
      <c r="W76" s="479" t="s">
        <v>387</v>
      </c>
      <c r="X76" s="256" t="b">
        <f t="shared" si="7"/>
        <v>1</v>
      </c>
      <c r="Y76" s="293" t="b">
        <f t="shared" si="8"/>
        <v>1</v>
      </c>
      <c r="Z76" s="255">
        <v>358</v>
      </c>
      <c r="AA76" s="292" t="s">
        <v>387</v>
      </c>
    </row>
    <row r="77" spans="1:27" x14ac:dyDescent="0.25">
      <c r="A77" s="255" t="s">
        <v>86</v>
      </c>
      <c r="B77" s="255">
        <v>1</v>
      </c>
      <c r="C77" s="255">
        <v>188</v>
      </c>
      <c r="E77" s="632" t="s">
        <v>613</v>
      </c>
      <c r="F77" s="257">
        <v>0</v>
      </c>
      <c r="G77" s="258">
        <v>0</v>
      </c>
      <c r="H77" s="258">
        <v>0</v>
      </c>
      <c r="I77" s="1049">
        <v>791.75</v>
      </c>
      <c r="J77" s="1049">
        <v>0</v>
      </c>
      <c r="K77" s="1049">
        <v>0</v>
      </c>
      <c r="L77" s="1053">
        <v>0</v>
      </c>
      <c r="M77" s="1049">
        <v>0</v>
      </c>
      <c r="N77" s="258">
        <v>0</v>
      </c>
      <c r="O77" s="258">
        <v>0</v>
      </c>
      <c r="P77" s="925">
        <v>986.52</v>
      </c>
      <c r="Q77" s="622">
        <v>0</v>
      </c>
      <c r="R77" s="928">
        <v>391.11</v>
      </c>
      <c r="S77" s="928">
        <v>50.56</v>
      </c>
      <c r="T77" s="258">
        <v>0</v>
      </c>
      <c r="U77" s="261">
        <f t="shared" si="6"/>
        <v>2219.94</v>
      </c>
      <c r="W77" s="399" t="s">
        <v>70</v>
      </c>
      <c r="X77" s="256" t="b">
        <f t="shared" si="7"/>
        <v>1</v>
      </c>
      <c r="Y77" s="293" t="b">
        <f t="shared" si="8"/>
        <v>1</v>
      </c>
      <c r="Z77" s="255">
        <v>188</v>
      </c>
      <c r="AA77" s="292" t="s">
        <v>613</v>
      </c>
    </row>
    <row r="78" spans="1:27" x14ac:dyDescent="0.25">
      <c r="A78" s="255" t="s">
        <v>84</v>
      </c>
      <c r="B78" s="255">
        <v>1</v>
      </c>
      <c r="C78" s="255">
        <v>338</v>
      </c>
      <c r="D78" s="255" t="s">
        <v>549</v>
      </c>
      <c r="E78" s="632" t="s">
        <v>625</v>
      </c>
      <c r="F78" s="257">
        <v>0</v>
      </c>
      <c r="G78" s="258">
        <v>0</v>
      </c>
      <c r="H78" s="258">
        <v>0</v>
      </c>
      <c r="I78" s="1048">
        <v>0</v>
      </c>
      <c r="J78" s="1049">
        <v>0</v>
      </c>
      <c r="K78" s="1049">
        <v>0</v>
      </c>
      <c r="L78" s="1053">
        <v>0</v>
      </c>
      <c r="M78" s="1049">
        <v>0</v>
      </c>
      <c r="N78" s="1049">
        <v>0</v>
      </c>
      <c r="O78" s="258">
        <v>0</v>
      </c>
      <c r="P78" s="259">
        <v>725.11</v>
      </c>
      <c r="Q78" s="259">
        <v>0</v>
      </c>
      <c r="R78" s="260">
        <v>441.66</v>
      </c>
      <c r="S78" s="262">
        <v>0</v>
      </c>
      <c r="T78" s="259">
        <v>41.12</v>
      </c>
      <c r="U78" s="261">
        <f t="shared" si="6"/>
        <v>1207.8899999999999</v>
      </c>
      <c r="W78" s="399" t="s">
        <v>347</v>
      </c>
      <c r="X78" s="256" t="b">
        <f t="shared" si="7"/>
        <v>1</v>
      </c>
      <c r="Y78" s="293" t="b">
        <f t="shared" si="8"/>
        <v>1</v>
      </c>
      <c r="Z78" s="255">
        <v>338</v>
      </c>
      <c r="AA78" s="292" t="s">
        <v>625</v>
      </c>
    </row>
    <row r="79" spans="1:27" x14ac:dyDescent="0.25">
      <c r="A79" s="255" t="s">
        <v>84</v>
      </c>
      <c r="B79" s="255">
        <v>1</v>
      </c>
      <c r="C79" s="255">
        <v>251</v>
      </c>
      <c r="D79" s="255" t="s">
        <v>549</v>
      </c>
      <c r="E79" s="1067" t="s">
        <v>143</v>
      </c>
      <c r="F79" s="257">
        <v>0</v>
      </c>
      <c r="G79" s="1049">
        <v>0</v>
      </c>
      <c r="H79" s="258">
        <v>0</v>
      </c>
      <c r="I79" s="1048">
        <v>0</v>
      </c>
      <c r="J79" s="1049">
        <v>0</v>
      </c>
      <c r="K79" s="1049">
        <v>0</v>
      </c>
      <c r="L79" s="1053">
        <v>0</v>
      </c>
      <c r="M79" s="1049">
        <v>0</v>
      </c>
      <c r="N79" s="1049">
        <v>0</v>
      </c>
      <c r="O79" s="258">
        <v>0</v>
      </c>
      <c r="P79" s="1048">
        <v>0</v>
      </c>
      <c r="Q79" s="1048">
        <v>0</v>
      </c>
      <c r="R79" s="1054">
        <v>0</v>
      </c>
      <c r="S79" s="1049">
        <v>0</v>
      </c>
      <c r="T79" s="258">
        <v>0</v>
      </c>
      <c r="U79" s="261">
        <f t="shared" si="6"/>
        <v>0</v>
      </c>
      <c r="W79" s="229" t="s">
        <v>143</v>
      </c>
      <c r="X79" s="256" t="b">
        <f t="shared" si="7"/>
        <v>1</v>
      </c>
      <c r="Y79" s="293" t="b">
        <f t="shared" si="8"/>
        <v>1</v>
      </c>
      <c r="Z79" s="298">
        <v>251</v>
      </c>
      <c r="AA79" s="308" t="s">
        <v>143</v>
      </c>
    </row>
    <row r="80" spans="1:27" x14ac:dyDescent="0.25">
      <c r="A80" s="255" t="s">
        <v>86</v>
      </c>
      <c r="B80" s="255">
        <v>1</v>
      </c>
      <c r="C80" s="255">
        <v>93</v>
      </c>
      <c r="E80" s="632" t="s">
        <v>53</v>
      </c>
      <c r="F80" s="257">
        <v>0</v>
      </c>
      <c r="G80" s="258">
        <v>0</v>
      </c>
      <c r="H80" s="258">
        <v>0</v>
      </c>
      <c r="I80" s="1049">
        <v>1920.46</v>
      </c>
      <c r="J80" s="1049">
        <v>0</v>
      </c>
      <c r="K80" s="1049">
        <v>0</v>
      </c>
      <c r="L80" s="1053">
        <v>0</v>
      </c>
      <c r="M80" s="1049">
        <v>0</v>
      </c>
      <c r="N80" s="258">
        <v>0</v>
      </c>
      <c r="O80" s="258">
        <v>0</v>
      </c>
      <c r="P80" s="925">
        <v>436.81</v>
      </c>
      <c r="Q80" s="622">
        <v>0</v>
      </c>
      <c r="R80" s="928">
        <v>968.93</v>
      </c>
      <c r="S80" s="1015">
        <v>21.17</v>
      </c>
      <c r="T80" s="258">
        <v>82.24</v>
      </c>
      <c r="U80" s="261">
        <f t="shared" si="6"/>
        <v>3429.6099999999997</v>
      </c>
      <c r="W80" s="399" t="s">
        <v>53</v>
      </c>
      <c r="X80" s="256" t="b">
        <f t="shared" si="7"/>
        <v>1</v>
      </c>
      <c r="Y80" s="293" t="b">
        <f t="shared" si="8"/>
        <v>1</v>
      </c>
      <c r="Z80" s="255">
        <v>93</v>
      </c>
      <c r="AA80" s="292" t="s">
        <v>53</v>
      </c>
    </row>
    <row r="81" spans="1:27" x14ac:dyDescent="0.25">
      <c r="A81" s="255" t="s">
        <v>84</v>
      </c>
      <c r="B81" s="255">
        <v>1</v>
      </c>
      <c r="C81" s="255">
        <v>8</v>
      </c>
      <c r="E81" s="632" t="s">
        <v>554</v>
      </c>
      <c r="F81" s="257">
        <v>0</v>
      </c>
      <c r="G81" s="258">
        <v>0</v>
      </c>
      <c r="H81" s="258">
        <v>0</v>
      </c>
      <c r="I81" s="1049">
        <v>2666.9</v>
      </c>
      <c r="J81" s="1049">
        <v>0</v>
      </c>
      <c r="K81" s="1049">
        <v>0</v>
      </c>
      <c r="L81" s="1053">
        <v>0</v>
      </c>
      <c r="M81" s="1049">
        <v>0</v>
      </c>
      <c r="N81" s="1049">
        <v>0</v>
      </c>
      <c r="O81" s="258">
        <v>0</v>
      </c>
      <c r="P81" s="925">
        <v>655.22</v>
      </c>
      <c r="Q81" s="622">
        <v>0</v>
      </c>
      <c r="R81" s="1015">
        <v>750.52</v>
      </c>
      <c r="S81" s="928">
        <v>37.700000000000003</v>
      </c>
      <c r="T81" s="258">
        <v>82.24</v>
      </c>
      <c r="U81" s="261">
        <f t="shared" si="6"/>
        <v>4192.58</v>
      </c>
      <c r="W81" s="399" t="s">
        <v>429</v>
      </c>
      <c r="X81" s="256" t="b">
        <f t="shared" si="7"/>
        <v>1</v>
      </c>
      <c r="Y81" s="293" t="b">
        <f t="shared" si="8"/>
        <v>1</v>
      </c>
      <c r="Z81" s="255">
        <v>8</v>
      </c>
      <c r="AA81" s="292" t="s">
        <v>554</v>
      </c>
    </row>
    <row r="82" spans="1:27" x14ac:dyDescent="0.25">
      <c r="A82" s="255" t="s">
        <v>86</v>
      </c>
      <c r="B82" s="255">
        <v>1</v>
      </c>
      <c r="C82" s="255">
        <v>44</v>
      </c>
      <c r="E82" s="292" t="s">
        <v>581</v>
      </c>
      <c r="F82" s="257">
        <v>0</v>
      </c>
      <c r="G82" s="258">
        <v>0</v>
      </c>
      <c r="H82" s="258">
        <v>0</v>
      </c>
      <c r="I82" s="1048">
        <v>2101.0100000000002</v>
      </c>
      <c r="J82" s="1049">
        <v>0</v>
      </c>
      <c r="K82" s="1049">
        <v>0</v>
      </c>
      <c r="L82" s="1053">
        <v>0</v>
      </c>
      <c r="M82" s="1049">
        <v>0</v>
      </c>
      <c r="N82" s="258">
        <v>0</v>
      </c>
      <c r="O82" s="258">
        <v>0</v>
      </c>
      <c r="P82" s="259">
        <v>725.11</v>
      </c>
      <c r="Q82" s="258">
        <v>0</v>
      </c>
      <c r="R82" s="262">
        <v>441.66</v>
      </c>
      <c r="S82" s="262">
        <v>111.46</v>
      </c>
      <c r="T82" s="258">
        <v>0</v>
      </c>
      <c r="U82" s="261">
        <f t="shared" si="6"/>
        <v>3379.2400000000002</v>
      </c>
      <c r="W82" s="400" t="s">
        <v>33</v>
      </c>
      <c r="X82" s="256" t="b">
        <f t="shared" si="7"/>
        <v>1</v>
      </c>
      <c r="Y82" s="293" t="b">
        <f t="shared" si="8"/>
        <v>1</v>
      </c>
      <c r="Z82" s="255">
        <v>44</v>
      </c>
      <c r="AA82" s="292" t="s">
        <v>581</v>
      </c>
    </row>
    <row r="83" spans="1:27" x14ac:dyDescent="0.25">
      <c r="A83" s="255" t="s">
        <v>84</v>
      </c>
      <c r="B83" s="255">
        <v>1</v>
      </c>
      <c r="C83" s="255">
        <v>396</v>
      </c>
      <c r="D83" s="255" t="s">
        <v>549</v>
      </c>
      <c r="E83" s="294" t="s">
        <v>475</v>
      </c>
      <c r="F83" s="257">
        <v>0</v>
      </c>
      <c r="G83" s="258">
        <v>0</v>
      </c>
      <c r="H83" s="258">
        <v>0</v>
      </c>
      <c r="I83" s="925">
        <v>1388.14</v>
      </c>
      <c r="J83" s="1049">
        <v>0</v>
      </c>
      <c r="K83" s="1049">
        <v>0</v>
      </c>
      <c r="L83" s="1053">
        <v>0</v>
      </c>
      <c r="M83" s="1049">
        <v>0</v>
      </c>
      <c r="N83" s="1049">
        <v>0</v>
      </c>
      <c r="O83" s="258">
        <v>0</v>
      </c>
      <c r="P83" s="258">
        <v>0</v>
      </c>
      <c r="Q83" s="258">
        <v>0</v>
      </c>
      <c r="R83" s="260">
        <v>532.12</v>
      </c>
      <c r="S83" s="260">
        <v>25.52</v>
      </c>
      <c r="T83" s="260">
        <v>123.36</v>
      </c>
      <c r="U83" s="261">
        <f t="shared" si="6"/>
        <v>2069.1400000000003</v>
      </c>
      <c r="W83" s="375" t="s">
        <v>475</v>
      </c>
      <c r="X83" s="256" t="b">
        <f t="shared" si="7"/>
        <v>1</v>
      </c>
      <c r="Y83" s="293" t="b">
        <f t="shared" si="8"/>
        <v>1</v>
      </c>
      <c r="Z83" s="298">
        <v>396</v>
      </c>
      <c r="AA83" s="1018" t="s">
        <v>475</v>
      </c>
    </row>
    <row r="84" spans="1:27" x14ac:dyDescent="0.25">
      <c r="A84" s="255" t="s">
        <v>84</v>
      </c>
      <c r="B84" s="255">
        <v>1</v>
      </c>
      <c r="C84" s="255">
        <v>83</v>
      </c>
      <c r="E84" s="632" t="s">
        <v>592</v>
      </c>
      <c r="F84" s="257">
        <v>0</v>
      </c>
      <c r="G84" s="258">
        <v>0</v>
      </c>
      <c r="H84" s="258">
        <v>0</v>
      </c>
      <c r="I84" s="622">
        <v>2978.11</v>
      </c>
      <c r="J84" s="1049">
        <v>0</v>
      </c>
      <c r="K84" s="1049">
        <v>0</v>
      </c>
      <c r="L84" s="1053">
        <v>0</v>
      </c>
      <c r="M84" s="1049">
        <v>0</v>
      </c>
      <c r="N84" s="1049">
        <v>0</v>
      </c>
      <c r="O84" s="258">
        <v>0</v>
      </c>
      <c r="P84" s="925">
        <v>642.12</v>
      </c>
      <c r="Q84" s="622">
        <v>0</v>
      </c>
      <c r="R84" s="1015">
        <v>735.51</v>
      </c>
      <c r="S84" s="928">
        <v>58.66</v>
      </c>
      <c r="T84" s="258">
        <v>82.24</v>
      </c>
      <c r="U84" s="261">
        <f t="shared" si="6"/>
        <v>4496.6399999999994</v>
      </c>
      <c r="W84" s="399" t="s">
        <v>44</v>
      </c>
      <c r="X84" s="256" t="b">
        <f t="shared" si="7"/>
        <v>1</v>
      </c>
      <c r="Y84" s="293" t="b">
        <f t="shared" si="8"/>
        <v>1</v>
      </c>
      <c r="Z84" s="255">
        <v>83</v>
      </c>
      <c r="AA84" s="292" t="s">
        <v>592</v>
      </c>
    </row>
    <row r="85" spans="1:27" x14ac:dyDescent="0.25">
      <c r="A85" s="255" t="s">
        <v>84</v>
      </c>
      <c r="B85" s="255">
        <v>1</v>
      </c>
      <c r="C85" s="255">
        <v>92</v>
      </c>
      <c r="E85" s="632" t="s">
        <v>600</v>
      </c>
      <c r="F85" s="257">
        <v>0</v>
      </c>
      <c r="G85" s="258">
        <v>0</v>
      </c>
      <c r="H85" s="258">
        <v>0</v>
      </c>
      <c r="I85" s="1049">
        <v>2732.96</v>
      </c>
      <c r="J85" s="1049">
        <v>0</v>
      </c>
      <c r="K85" s="1049">
        <v>0</v>
      </c>
      <c r="L85" s="1053">
        <v>0</v>
      </c>
      <c r="M85" s="1049">
        <v>0</v>
      </c>
      <c r="N85" s="1049">
        <v>0</v>
      </c>
      <c r="O85" s="258">
        <v>0</v>
      </c>
      <c r="P85" s="925">
        <v>864.89</v>
      </c>
      <c r="Q85" s="622">
        <v>0</v>
      </c>
      <c r="R85" s="1015">
        <v>526.79999999999995</v>
      </c>
      <c r="S85" s="928">
        <v>41.57</v>
      </c>
      <c r="T85" s="259">
        <v>41.12</v>
      </c>
      <c r="U85" s="261">
        <f t="shared" si="6"/>
        <v>4207.3399999999992</v>
      </c>
      <c r="W85" s="399" t="s">
        <v>52</v>
      </c>
      <c r="X85" s="256" t="b">
        <f t="shared" si="7"/>
        <v>1</v>
      </c>
      <c r="Y85" s="293" t="b">
        <f t="shared" si="8"/>
        <v>1</v>
      </c>
      <c r="Z85" s="255">
        <v>92</v>
      </c>
      <c r="AA85" s="292" t="s">
        <v>600</v>
      </c>
    </row>
    <row r="86" spans="1:27" x14ac:dyDescent="0.25">
      <c r="A86" s="255" t="s">
        <v>84</v>
      </c>
      <c r="B86" s="255">
        <v>1</v>
      </c>
      <c r="C86" s="255">
        <v>95</v>
      </c>
      <c r="E86" s="632" t="s">
        <v>601</v>
      </c>
      <c r="F86" s="257">
        <v>0</v>
      </c>
      <c r="G86" s="258">
        <v>0</v>
      </c>
      <c r="H86" s="258">
        <v>0</v>
      </c>
      <c r="I86" s="1049">
        <v>543</v>
      </c>
      <c r="J86" s="1049">
        <v>0</v>
      </c>
      <c r="K86" s="1049">
        <v>0</v>
      </c>
      <c r="L86" s="1053">
        <v>0</v>
      </c>
      <c r="M86" s="1049">
        <v>0</v>
      </c>
      <c r="N86" s="1049">
        <v>0</v>
      </c>
      <c r="O86" s="258">
        <v>0</v>
      </c>
      <c r="P86" s="925">
        <v>218.4</v>
      </c>
      <c r="Q86" s="622">
        <v>0</v>
      </c>
      <c r="R86" s="1015">
        <v>1187.3399999999999</v>
      </c>
      <c r="S86" s="928">
        <v>37.700000000000003</v>
      </c>
      <c r="T86" s="260">
        <v>0</v>
      </c>
      <c r="U86" s="261">
        <f t="shared" si="6"/>
        <v>1986.4399999999998</v>
      </c>
      <c r="W86" s="399" t="s">
        <v>54</v>
      </c>
      <c r="X86" s="256" t="b">
        <f t="shared" si="7"/>
        <v>1</v>
      </c>
      <c r="Y86" s="293" t="b">
        <f t="shared" si="8"/>
        <v>1</v>
      </c>
      <c r="Z86" s="255">
        <v>95</v>
      </c>
      <c r="AA86" s="292" t="s">
        <v>601</v>
      </c>
    </row>
    <row r="87" spans="1:27" x14ac:dyDescent="0.25">
      <c r="A87" s="255" t="s">
        <v>84</v>
      </c>
      <c r="B87" s="255">
        <v>1</v>
      </c>
      <c r="C87" s="255">
        <v>485</v>
      </c>
      <c r="E87" s="292" t="s">
        <v>357</v>
      </c>
      <c r="F87" s="257">
        <v>0</v>
      </c>
      <c r="G87" s="258">
        <v>0</v>
      </c>
      <c r="H87" s="258">
        <v>0</v>
      </c>
      <c r="I87" s="1049">
        <v>0</v>
      </c>
      <c r="J87" s="1049">
        <v>0</v>
      </c>
      <c r="K87" s="1049">
        <v>0</v>
      </c>
      <c r="L87" s="1053">
        <v>0</v>
      </c>
      <c r="M87" s="1049">
        <v>0</v>
      </c>
      <c r="N87" s="1049">
        <v>0</v>
      </c>
      <c r="O87" s="258">
        <v>0</v>
      </c>
      <c r="P87" s="259">
        <v>768.79</v>
      </c>
      <c r="Q87" s="258">
        <v>0</v>
      </c>
      <c r="R87" s="260">
        <v>468.27</v>
      </c>
      <c r="S87" s="262">
        <v>88.28</v>
      </c>
      <c r="T87" s="260">
        <v>0</v>
      </c>
      <c r="U87" s="261">
        <f t="shared" si="6"/>
        <v>1325.34</v>
      </c>
      <c r="W87" s="178" t="s">
        <v>357</v>
      </c>
      <c r="X87" s="256" t="b">
        <f t="shared" si="7"/>
        <v>1</v>
      </c>
      <c r="Y87" s="293" t="b">
        <f t="shared" si="8"/>
        <v>1</v>
      </c>
      <c r="Z87" s="255">
        <v>485</v>
      </c>
      <c r="AA87" s="292" t="s">
        <v>357</v>
      </c>
    </row>
    <row r="88" spans="1:27" x14ac:dyDescent="0.25">
      <c r="A88" s="255" t="s">
        <v>84</v>
      </c>
      <c r="B88" s="255">
        <v>1</v>
      </c>
      <c r="C88" s="255">
        <v>33</v>
      </c>
      <c r="E88" s="632" t="s">
        <v>573</v>
      </c>
      <c r="F88" s="257">
        <v>0</v>
      </c>
      <c r="G88" s="258">
        <v>0</v>
      </c>
      <c r="H88" s="258">
        <v>0</v>
      </c>
      <c r="I88" s="1049">
        <v>3019.75</v>
      </c>
      <c r="J88" s="1049">
        <v>0</v>
      </c>
      <c r="K88" s="1049">
        <v>0</v>
      </c>
      <c r="L88" s="1053">
        <v>0</v>
      </c>
      <c r="M88" s="1049">
        <v>0</v>
      </c>
      <c r="N88" s="1049">
        <v>0</v>
      </c>
      <c r="O88" s="258">
        <v>0</v>
      </c>
      <c r="P88" s="925">
        <v>432.45</v>
      </c>
      <c r="Q88" s="622">
        <v>0</v>
      </c>
      <c r="R88" s="1015">
        <v>959.25</v>
      </c>
      <c r="S88" s="928">
        <v>39.590000000000003</v>
      </c>
      <c r="T88" s="258">
        <v>0</v>
      </c>
      <c r="U88" s="261">
        <f t="shared" si="6"/>
        <v>4451.04</v>
      </c>
      <c r="W88" s="399" t="s">
        <v>24</v>
      </c>
      <c r="X88" s="256" t="b">
        <f t="shared" si="7"/>
        <v>1</v>
      </c>
      <c r="Y88" s="293" t="b">
        <f t="shared" si="8"/>
        <v>1</v>
      </c>
      <c r="Z88" s="255">
        <v>33</v>
      </c>
      <c r="AA88" s="292" t="s">
        <v>573</v>
      </c>
    </row>
    <row r="89" spans="1:27" x14ac:dyDescent="0.25">
      <c r="A89" s="255" t="s">
        <v>84</v>
      </c>
      <c r="B89" s="255">
        <v>1</v>
      </c>
      <c r="C89" s="255">
        <v>81</v>
      </c>
      <c r="E89" s="632" t="s">
        <v>591</v>
      </c>
      <c r="F89" s="257">
        <v>0</v>
      </c>
      <c r="G89" s="258">
        <v>0</v>
      </c>
      <c r="H89" s="258">
        <v>0</v>
      </c>
      <c r="I89" s="1049">
        <v>0</v>
      </c>
      <c r="J89" s="1049">
        <v>0</v>
      </c>
      <c r="K89" s="1049">
        <v>0</v>
      </c>
      <c r="L89" s="1053">
        <v>0</v>
      </c>
      <c r="M89" s="1049">
        <v>0</v>
      </c>
      <c r="N89" s="1049">
        <v>0</v>
      </c>
      <c r="O89" s="258">
        <v>0</v>
      </c>
      <c r="P89" s="925">
        <v>864.89</v>
      </c>
      <c r="Q89" s="622">
        <v>0</v>
      </c>
      <c r="R89" s="1015">
        <v>526.79999999999995</v>
      </c>
      <c r="S89" s="928">
        <v>45.83</v>
      </c>
      <c r="T89" s="258">
        <v>0</v>
      </c>
      <c r="U89" s="261">
        <f t="shared" si="6"/>
        <v>1437.52</v>
      </c>
      <c r="W89" s="399" t="s">
        <v>43</v>
      </c>
      <c r="X89" s="256" t="b">
        <f t="shared" si="7"/>
        <v>1</v>
      </c>
      <c r="Y89" s="293" t="b">
        <f t="shared" si="8"/>
        <v>1</v>
      </c>
      <c r="Z89" s="255">
        <v>81</v>
      </c>
      <c r="AA89" s="292" t="s">
        <v>591</v>
      </c>
    </row>
    <row r="90" spans="1:27" x14ac:dyDescent="0.25">
      <c r="A90" s="255" t="s">
        <v>84</v>
      </c>
      <c r="B90" s="255">
        <v>1</v>
      </c>
      <c r="C90" s="255">
        <v>321</v>
      </c>
      <c r="E90" s="292" t="s">
        <v>309</v>
      </c>
      <c r="F90" s="257">
        <v>0</v>
      </c>
      <c r="G90" s="258">
        <v>0</v>
      </c>
      <c r="H90" s="258">
        <v>0</v>
      </c>
      <c r="I90" s="1049">
        <v>1797.22</v>
      </c>
      <c r="J90" s="1049">
        <v>0</v>
      </c>
      <c r="K90" s="1049">
        <v>0</v>
      </c>
      <c r="L90" s="1053">
        <v>0</v>
      </c>
      <c r="M90" s="1049">
        <v>0</v>
      </c>
      <c r="N90" s="1049">
        <v>0</v>
      </c>
      <c r="O90" s="258">
        <v>0</v>
      </c>
      <c r="P90" s="259">
        <v>725.11</v>
      </c>
      <c r="Q90" s="258">
        <v>0</v>
      </c>
      <c r="R90" s="262">
        <v>441.66</v>
      </c>
      <c r="S90" s="262">
        <v>111.46</v>
      </c>
      <c r="T90" s="260">
        <v>123.36</v>
      </c>
      <c r="U90" s="261">
        <f t="shared" si="6"/>
        <v>3198.81</v>
      </c>
      <c r="W90" s="399" t="s">
        <v>309</v>
      </c>
      <c r="X90" s="256" t="b">
        <f t="shared" si="7"/>
        <v>1</v>
      </c>
      <c r="Y90" s="293" t="b">
        <f t="shared" si="8"/>
        <v>1</v>
      </c>
      <c r="Z90" s="255">
        <v>321</v>
      </c>
      <c r="AA90" s="292" t="s">
        <v>309</v>
      </c>
    </row>
    <row r="91" spans="1:27" x14ac:dyDescent="0.25">
      <c r="A91" s="255" t="s">
        <v>84</v>
      </c>
      <c r="B91" s="255">
        <v>1</v>
      </c>
      <c r="C91" s="255">
        <v>151</v>
      </c>
      <c r="E91" s="292" t="s">
        <v>606</v>
      </c>
      <c r="F91" s="257">
        <v>0</v>
      </c>
      <c r="G91" s="258">
        <v>0</v>
      </c>
      <c r="H91" s="258">
        <v>0</v>
      </c>
      <c r="I91" s="1049">
        <v>502.72</v>
      </c>
      <c r="J91" s="1049">
        <v>0</v>
      </c>
      <c r="K91" s="1049">
        <v>0</v>
      </c>
      <c r="L91" s="1053">
        <v>0</v>
      </c>
      <c r="M91" s="1049">
        <v>0</v>
      </c>
      <c r="N91" s="1049">
        <v>0</v>
      </c>
      <c r="O91" s="258">
        <v>0</v>
      </c>
      <c r="P91" s="258">
        <v>856.15</v>
      </c>
      <c r="Q91" s="258">
        <v>0</v>
      </c>
      <c r="R91" s="258">
        <v>521.48</v>
      </c>
      <c r="S91" s="258">
        <v>0</v>
      </c>
      <c r="T91" s="259">
        <v>41.12</v>
      </c>
      <c r="U91" s="261">
        <f t="shared" si="6"/>
        <v>1921.4699999999998</v>
      </c>
      <c r="W91" s="178" t="s">
        <v>58</v>
      </c>
      <c r="X91" s="256" t="b">
        <f t="shared" si="7"/>
        <v>1</v>
      </c>
      <c r="Y91" s="293" t="b">
        <f t="shared" si="8"/>
        <v>1</v>
      </c>
      <c r="Z91" s="298">
        <v>151</v>
      </c>
      <c r="AA91" s="308" t="s">
        <v>606</v>
      </c>
    </row>
    <row r="92" spans="1:27" x14ac:dyDescent="0.25">
      <c r="A92" s="255" t="s">
        <v>84</v>
      </c>
      <c r="B92" s="255">
        <v>1</v>
      </c>
      <c r="C92" s="255">
        <v>170</v>
      </c>
      <c r="E92" s="632" t="s">
        <v>420</v>
      </c>
      <c r="F92" s="257">
        <v>0</v>
      </c>
      <c r="G92" s="258">
        <v>0</v>
      </c>
      <c r="H92" s="258">
        <v>0</v>
      </c>
      <c r="I92" s="1049">
        <v>0</v>
      </c>
      <c r="J92" s="1049">
        <v>0</v>
      </c>
      <c r="K92" s="1049">
        <v>0</v>
      </c>
      <c r="L92" s="1053">
        <v>0</v>
      </c>
      <c r="M92" s="1049">
        <v>0</v>
      </c>
      <c r="N92" s="1049">
        <v>0</v>
      </c>
      <c r="O92" s="258">
        <v>0</v>
      </c>
      <c r="P92" s="622">
        <v>856.15</v>
      </c>
      <c r="Q92" s="622">
        <v>0</v>
      </c>
      <c r="R92" s="622">
        <v>521.48</v>
      </c>
      <c r="S92" s="622">
        <v>59</v>
      </c>
      <c r="T92" s="259">
        <v>41.12</v>
      </c>
      <c r="U92" s="261">
        <f t="shared" si="6"/>
        <v>1477.75</v>
      </c>
      <c r="W92" s="178" t="s">
        <v>420</v>
      </c>
      <c r="X92" s="256" t="b">
        <f t="shared" si="7"/>
        <v>1</v>
      </c>
      <c r="Y92" s="293" t="b">
        <f t="shared" si="8"/>
        <v>1</v>
      </c>
      <c r="Z92" s="255">
        <v>170</v>
      </c>
      <c r="AA92" s="292" t="s">
        <v>420</v>
      </c>
    </row>
    <row r="93" spans="1:27" x14ac:dyDescent="0.25">
      <c r="A93" s="255" t="s">
        <v>84</v>
      </c>
      <c r="B93" s="255">
        <v>1</v>
      </c>
      <c r="C93" s="255">
        <v>494</v>
      </c>
      <c r="E93" s="294" t="s">
        <v>479</v>
      </c>
      <c r="F93" s="257">
        <v>0</v>
      </c>
      <c r="G93" s="258">
        <v>0</v>
      </c>
      <c r="H93" s="258">
        <v>0</v>
      </c>
      <c r="I93" s="1049">
        <v>0</v>
      </c>
      <c r="J93" s="1049">
        <v>0</v>
      </c>
      <c r="K93" s="1049">
        <v>0</v>
      </c>
      <c r="L93" s="1053">
        <v>0</v>
      </c>
      <c r="M93" s="1049">
        <v>0</v>
      </c>
      <c r="N93" s="1049">
        <v>0</v>
      </c>
      <c r="O93" s="258">
        <v>0</v>
      </c>
      <c r="P93" s="259">
        <v>406.24</v>
      </c>
      <c r="Q93" s="258">
        <v>0</v>
      </c>
      <c r="R93" s="262">
        <v>901.11</v>
      </c>
      <c r="S93" s="260">
        <v>69.09</v>
      </c>
      <c r="T93" s="260">
        <v>0</v>
      </c>
      <c r="U93" s="261">
        <f t="shared" si="6"/>
        <v>1376.4399999999998</v>
      </c>
      <c r="W93" s="369" t="s">
        <v>479</v>
      </c>
      <c r="X93" s="256" t="b">
        <f t="shared" si="7"/>
        <v>1</v>
      </c>
      <c r="Y93" s="293" t="b">
        <f t="shared" si="8"/>
        <v>1</v>
      </c>
      <c r="Z93" s="255">
        <v>494</v>
      </c>
      <c r="AA93" s="294" t="s">
        <v>479</v>
      </c>
    </row>
    <row r="94" spans="1:27" x14ac:dyDescent="0.25">
      <c r="A94" s="255" t="s">
        <v>84</v>
      </c>
      <c r="B94" s="255">
        <v>1</v>
      </c>
      <c r="C94" s="255">
        <v>511</v>
      </c>
      <c r="E94" s="1014" t="s">
        <v>687</v>
      </c>
      <c r="F94" s="257">
        <v>0</v>
      </c>
      <c r="G94" s="258">
        <v>0</v>
      </c>
      <c r="H94" s="258">
        <v>0</v>
      </c>
      <c r="I94" s="1049">
        <v>0</v>
      </c>
      <c r="J94" s="1049">
        <v>0</v>
      </c>
      <c r="K94" s="1049">
        <v>0</v>
      </c>
      <c r="L94" s="1053">
        <v>0</v>
      </c>
      <c r="M94" s="1049">
        <v>0</v>
      </c>
      <c r="N94" s="1049">
        <v>0</v>
      </c>
      <c r="O94" s="258">
        <v>0</v>
      </c>
      <c r="P94" s="622">
        <v>0</v>
      </c>
      <c r="Q94" s="258">
        <v>443.16</v>
      </c>
      <c r="R94" s="258">
        <v>0</v>
      </c>
      <c r="S94" s="1015">
        <v>69.09</v>
      </c>
      <c r="T94" s="258">
        <v>0</v>
      </c>
      <c r="U94" s="261">
        <f t="shared" si="6"/>
        <v>512.25</v>
      </c>
      <c r="W94" s="1041" t="s">
        <v>674</v>
      </c>
      <c r="X94" s="630"/>
      <c r="Y94" s="1070"/>
      <c r="Z94" s="630"/>
      <c r="AA94" s="630"/>
    </row>
    <row r="95" spans="1:27" x14ac:dyDescent="0.25">
      <c r="A95" s="255" t="s">
        <v>86</v>
      </c>
      <c r="B95" s="255">
        <v>1</v>
      </c>
      <c r="C95" s="255">
        <v>156</v>
      </c>
      <c r="E95" s="632" t="s">
        <v>609</v>
      </c>
      <c r="F95" s="257">
        <v>0</v>
      </c>
      <c r="G95" s="258">
        <v>0</v>
      </c>
      <c r="H95" s="258">
        <v>0</v>
      </c>
      <c r="I95" s="925">
        <v>683.16</v>
      </c>
      <c r="J95" s="1049">
        <v>0</v>
      </c>
      <c r="K95" s="1049">
        <v>0</v>
      </c>
      <c r="L95" s="1053">
        <v>0</v>
      </c>
      <c r="M95" s="1049">
        <v>0</v>
      </c>
      <c r="N95" s="258">
        <v>0</v>
      </c>
      <c r="O95" s="258">
        <v>0</v>
      </c>
      <c r="P95" s="925">
        <v>873.62</v>
      </c>
      <c r="Q95" s="925">
        <v>0</v>
      </c>
      <c r="R95" s="928">
        <v>532.12</v>
      </c>
      <c r="S95" s="928">
        <v>25.52</v>
      </c>
      <c r="T95" s="259">
        <v>41.12</v>
      </c>
      <c r="U95" s="261">
        <f t="shared" si="6"/>
        <v>2155.54</v>
      </c>
      <c r="W95" s="399" t="s">
        <v>61</v>
      </c>
      <c r="X95" s="256" t="b">
        <f t="shared" ref="X95:X126" si="9">C95=Z95</f>
        <v>1</v>
      </c>
      <c r="Y95" s="293" t="b">
        <f t="shared" ref="Y95:Y126" si="10">E95=AA95</f>
        <v>1</v>
      </c>
      <c r="Z95" s="255">
        <v>156</v>
      </c>
      <c r="AA95" s="292" t="s">
        <v>609</v>
      </c>
    </row>
    <row r="96" spans="1:27" x14ac:dyDescent="0.25">
      <c r="A96" s="255" t="s">
        <v>84</v>
      </c>
      <c r="B96" s="255">
        <v>1</v>
      </c>
      <c r="C96" s="255">
        <v>483</v>
      </c>
      <c r="D96" s="255" t="s">
        <v>549</v>
      </c>
      <c r="E96" s="294" t="s">
        <v>820</v>
      </c>
      <c r="F96" s="257">
        <v>0</v>
      </c>
      <c r="G96" s="258">
        <v>0</v>
      </c>
      <c r="H96" s="258">
        <v>0</v>
      </c>
      <c r="I96" s="1049">
        <v>544.61</v>
      </c>
      <c r="J96" s="1049">
        <v>0</v>
      </c>
      <c r="K96" s="1049">
        <v>0</v>
      </c>
      <c r="L96" s="1053">
        <v>0</v>
      </c>
      <c r="M96" s="1049">
        <v>0</v>
      </c>
      <c r="N96" s="1049">
        <v>0</v>
      </c>
      <c r="O96" s="258">
        <v>0</v>
      </c>
      <c r="P96" s="258">
        <v>856.15</v>
      </c>
      <c r="Q96" s="258">
        <v>0</v>
      </c>
      <c r="R96" s="258">
        <v>521.48</v>
      </c>
      <c r="S96" s="260">
        <v>53.51</v>
      </c>
      <c r="T96" s="259">
        <v>41.12</v>
      </c>
      <c r="U96" s="261">
        <f t="shared" si="6"/>
        <v>2016.87</v>
      </c>
      <c r="W96" s="369" t="s">
        <v>820</v>
      </c>
      <c r="X96" s="256" t="b">
        <f t="shared" si="9"/>
        <v>1</v>
      </c>
      <c r="Y96" s="293" t="b">
        <f t="shared" si="10"/>
        <v>1</v>
      </c>
      <c r="Z96" s="255">
        <v>483</v>
      </c>
      <c r="AA96" s="294" t="s">
        <v>820</v>
      </c>
    </row>
    <row r="97" spans="1:27" x14ac:dyDescent="0.25">
      <c r="A97" s="255" t="s">
        <v>84</v>
      </c>
      <c r="B97" s="255">
        <v>1</v>
      </c>
      <c r="C97" s="255">
        <v>495</v>
      </c>
      <c r="E97" s="294" t="s">
        <v>466</v>
      </c>
      <c r="F97" s="257">
        <v>0</v>
      </c>
      <c r="G97" s="258">
        <v>0</v>
      </c>
      <c r="H97" s="258">
        <v>0</v>
      </c>
      <c r="I97" s="622">
        <v>412.32</v>
      </c>
      <c r="J97" s="1049">
        <v>0</v>
      </c>
      <c r="K97" s="1049">
        <v>0</v>
      </c>
      <c r="L97" s="1053">
        <v>0</v>
      </c>
      <c r="M97" s="1049">
        <v>0</v>
      </c>
      <c r="N97" s="1055">
        <v>0</v>
      </c>
      <c r="O97" s="258">
        <v>0</v>
      </c>
      <c r="P97" s="259">
        <v>812.47</v>
      </c>
      <c r="Q97" s="258">
        <v>0</v>
      </c>
      <c r="R97" s="262">
        <v>494.87</v>
      </c>
      <c r="S97" s="260">
        <v>69.09</v>
      </c>
      <c r="T97" s="260">
        <v>123.36</v>
      </c>
      <c r="U97" s="261">
        <f t="shared" si="6"/>
        <v>1912.1099999999997</v>
      </c>
      <c r="W97" s="369" t="s">
        <v>466</v>
      </c>
      <c r="X97" s="256" t="b">
        <f t="shared" si="9"/>
        <v>1</v>
      </c>
      <c r="Y97" s="293" t="b">
        <f t="shared" si="10"/>
        <v>1</v>
      </c>
      <c r="Z97" s="255">
        <v>495</v>
      </c>
      <c r="AA97" s="294" t="s">
        <v>466</v>
      </c>
    </row>
    <row r="98" spans="1:27" x14ac:dyDescent="0.25">
      <c r="A98" s="255" t="s">
        <v>84</v>
      </c>
      <c r="B98" s="255">
        <v>1</v>
      </c>
      <c r="C98" s="255">
        <v>247</v>
      </c>
      <c r="E98" s="292" t="s">
        <v>1107</v>
      </c>
      <c r="F98" s="257">
        <v>0</v>
      </c>
      <c r="G98" s="258">
        <v>0</v>
      </c>
      <c r="H98" s="258">
        <v>0</v>
      </c>
      <c r="I98" s="1049">
        <v>548.13</v>
      </c>
      <c r="J98" s="1049">
        <v>0</v>
      </c>
      <c r="K98" s="1049">
        <v>0</v>
      </c>
      <c r="L98" s="1053">
        <v>0</v>
      </c>
      <c r="M98" s="1049">
        <v>0</v>
      </c>
      <c r="N98" s="1049">
        <v>0</v>
      </c>
      <c r="O98" s="258">
        <v>0</v>
      </c>
      <c r="P98" s="259">
        <v>362.56</v>
      </c>
      <c r="Q98" s="258">
        <v>0</v>
      </c>
      <c r="R98" s="262">
        <v>804.22</v>
      </c>
      <c r="S98" s="262">
        <v>111.46</v>
      </c>
      <c r="T98" s="258">
        <v>82.24</v>
      </c>
      <c r="U98" s="261">
        <f t="shared" ref="U98:U129" si="11">SUM(F98:T98)</f>
        <v>1908.6100000000001</v>
      </c>
      <c r="W98" s="855" t="s">
        <v>136</v>
      </c>
      <c r="X98" s="256" t="b">
        <f t="shared" si="9"/>
        <v>1</v>
      </c>
      <c r="Y98" s="293" t="b">
        <f t="shared" si="10"/>
        <v>1</v>
      </c>
      <c r="Z98" s="255">
        <v>247</v>
      </c>
      <c r="AA98" s="292" t="s">
        <v>1107</v>
      </c>
    </row>
    <row r="99" spans="1:27" x14ac:dyDescent="0.25">
      <c r="A99" s="255" t="s">
        <v>84</v>
      </c>
      <c r="B99" s="255">
        <v>1</v>
      </c>
      <c r="C99" s="255">
        <v>435</v>
      </c>
      <c r="E99" s="292" t="s">
        <v>697</v>
      </c>
      <c r="F99" s="257">
        <v>0</v>
      </c>
      <c r="G99" s="258">
        <v>0</v>
      </c>
      <c r="H99" s="258">
        <v>0</v>
      </c>
      <c r="I99" s="1049">
        <v>1599.31</v>
      </c>
      <c r="J99" s="1049">
        <v>0</v>
      </c>
      <c r="K99" s="1049">
        <v>0</v>
      </c>
      <c r="L99" s="1053">
        <v>0</v>
      </c>
      <c r="M99" s="1049">
        <v>0</v>
      </c>
      <c r="N99" s="1049">
        <v>0</v>
      </c>
      <c r="O99" s="258">
        <v>0</v>
      </c>
      <c r="P99" s="259">
        <v>856.15</v>
      </c>
      <c r="Q99" s="258">
        <v>0</v>
      </c>
      <c r="R99" s="262">
        <v>521.48</v>
      </c>
      <c r="S99" s="262">
        <v>53.51</v>
      </c>
      <c r="T99" s="259">
        <v>164.48</v>
      </c>
      <c r="U99" s="261">
        <f t="shared" si="11"/>
        <v>3194.9300000000003</v>
      </c>
      <c r="W99" s="369" t="s">
        <v>697</v>
      </c>
      <c r="X99" s="256" t="b">
        <f t="shared" si="9"/>
        <v>1</v>
      </c>
      <c r="Y99" s="293" t="b">
        <f t="shared" si="10"/>
        <v>1</v>
      </c>
      <c r="Z99" s="255">
        <v>435</v>
      </c>
      <c r="AA99" s="292" t="s">
        <v>697</v>
      </c>
    </row>
    <row r="100" spans="1:27" x14ac:dyDescent="0.25">
      <c r="A100" s="255" t="s">
        <v>86</v>
      </c>
      <c r="B100" s="255">
        <v>1</v>
      </c>
      <c r="C100" s="255">
        <v>34</v>
      </c>
      <c r="E100" s="632" t="s">
        <v>574</v>
      </c>
      <c r="F100" s="257">
        <v>0</v>
      </c>
      <c r="G100" s="258">
        <v>0</v>
      </c>
      <c r="H100" s="258">
        <v>0</v>
      </c>
      <c r="I100" s="1049">
        <v>1198.3499999999999</v>
      </c>
      <c r="J100" s="1049">
        <v>0</v>
      </c>
      <c r="K100" s="1049">
        <v>0</v>
      </c>
      <c r="L100" s="1053">
        <v>0</v>
      </c>
      <c r="M100" s="1049">
        <v>0</v>
      </c>
      <c r="N100" s="258">
        <v>0</v>
      </c>
      <c r="O100" s="258">
        <v>0</v>
      </c>
      <c r="P100" s="925">
        <v>856.15</v>
      </c>
      <c r="Q100" s="622">
        <v>0</v>
      </c>
      <c r="R100" s="928">
        <v>521.48</v>
      </c>
      <c r="S100" s="1015">
        <v>51.02</v>
      </c>
      <c r="T100" s="258">
        <v>0</v>
      </c>
      <c r="U100" s="261">
        <f t="shared" si="11"/>
        <v>2627</v>
      </c>
      <c r="W100" s="399" t="s">
        <v>25</v>
      </c>
      <c r="X100" s="256" t="b">
        <f t="shared" si="9"/>
        <v>1</v>
      </c>
      <c r="Y100" s="293" t="b">
        <f t="shared" si="10"/>
        <v>1</v>
      </c>
      <c r="Z100" s="255">
        <v>34</v>
      </c>
      <c r="AA100" s="292" t="s">
        <v>574</v>
      </c>
    </row>
    <row r="101" spans="1:27" x14ac:dyDescent="0.25">
      <c r="A101" s="255" t="s">
        <v>84</v>
      </c>
      <c r="B101" s="255">
        <v>1</v>
      </c>
      <c r="C101" s="255">
        <v>187</v>
      </c>
      <c r="E101" s="632" t="s">
        <v>836</v>
      </c>
      <c r="F101" s="257">
        <v>0</v>
      </c>
      <c r="G101" s="258">
        <v>0</v>
      </c>
      <c r="H101" s="258">
        <v>0</v>
      </c>
      <c r="I101" s="1049">
        <v>3399.19</v>
      </c>
      <c r="J101" s="1049">
        <v>0</v>
      </c>
      <c r="K101" s="1049">
        <v>0</v>
      </c>
      <c r="L101" s="1053">
        <v>0</v>
      </c>
      <c r="M101" s="1049">
        <v>0</v>
      </c>
      <c r="N101" s="1049">
        <v>0</v>
      </c>
      <c r="O101" s="258">
        <v>0</v>
      </c>
      <c r="P101" s="622">
        <v>856.15</v>
      </c>
      <c r="Q101" s="622">
        <v>0</v>
      </c>
      <c r="R101" s="622">
        <v>521.48</v>
      </c>
      <c r="S101" s="622">
        <v>59</v>
      </c>
      <c r="T101" s="258">
        <v>0</v>
      </c>
      <c r="U101" s="261">
        <f t="shared" si="11"/>
        <v>4835.82</v>
      </c>
      <c r="W101" s="178" t="s">
        <v>69</v>
      </c>
      <c r="X101" s="256" t="b">
        <f t="shared" si="9"/>
        <v>1</v>
      </c>
      <c r="Y101" s="293" t="b">
        <f t="shared" si="10"/>
        <v>1</v>
      </c>
      <c r="Z101" s="255">
        <v>187</v>
      </c>
      <c r="AA101" s="292" t="s">
        <v>836</v>
      </c>
    </row>
    <row r="102" spans="1:27" x14ac:dyDescent="0.25">
      <c r="A102" s="298"/>
      <c r="B102" s="298"/>
      <c r="C102" s="298">
        <v>4</v>
      </c>
      <c r="D102" s="298"/>
      <c r="E102" s="304" t="s">
        <v>5</v>
      </c>
      <c r="F102" s="299">
        <v>0</v>
      </c>
      <c r="G102" s="299">
        <v>0</v>
      </c>
      <c r="H102" s="299">
        <v>0</v>
      </c>
      <c r="I102" s="299">
        <v>0</v>
      </c>
      <c r="J102" s="299">
        <v>0</v>
      </c>
      <c r="K102" s="299">
        <v>0</v>
      </c>
      <c r="L102" s="299">
        <v>0</v>
      </c>
      <c r="M102" s="299">
        <v>0</v>
      </c>
      <c r="N102" s="299">
        <v>0</v>
      </c>
      <c r="O102" s="299">
        <v>0</v>
      </c>
      <c r="P102" s="299">
        <v>0</v>
      </c>
      <c r="Q102" s="299">
        <v>0</v>
      </c>
      <c r="R102" s="299">
        <v>0</v>
      </c>
      <c r="S102" s="299">
        <v>0</v>
      </c>
      <c r="T102" s="299">
        <v>0</v>
      </c>
      <c r="U102" s="261">
        <f t="shared" si="11"/>
        <v>0</v>
      </c>
      <c r="W102" s="229" t="s">
        <v>5</v>
      </c>
      <c r="X102" s="256" t="b">
        <f t="shared" si="9"/>
        <v>1</v>
      </c>
      <c r="Y102" s="293" t="b">
        <f t="shared" si="10"/>
        <v>1</v>
      </c>
      <c r="Z102" s="305">
        <v>4</v>
      </c>
      <c r="AA102" s="367" t="s">
        <v>5</v>
      </c>
    </row>
    <row r="103" spans="1:27" x14ac:dyDescent="0.25">
      <c r="A103" s="255" t="s">
        <v>84</v>
      </c>
      <c r="B103" s="255">
        <v>1</v>
      </c>
      <c r="C103" s="255">
        <v>493</v>
      </c>
      <c r="D103" s="255" t="s">
        <v>549</v>
      </c>
      <c r="E103" s="294" t="s">
        <v>451</v>
      </c>
      <c r="F103" s="257">
        <v>0</v>
      </c>
      <c r="G103" s="258">
        <v>0</v>
      </c>
      <c r="H103" s="258">
        <v>0</v>
      </c>
      <c r="I103" s="622">
        <v>2551.67</v>
      </c>
      <c r="J103" s="1049">
        <v>0</v>
      </c>
      <c r="K103" s="1049">
        <v>0</v>
      </c>
      <c r="L103" s="1053">
        <v>0</v>
      </c>
      <c r="M103" s="1049">
        <v>0</v>
      </c>
      <c r="N103" s="1049">
        <v>0</v>
      </c>
      <c r="O103" s="258">
        <v>0</v>
      </c>
      <c r="P103" s="259">
        <v>812.47</v>
      </c>
      <c r="Q103" s="258">
        <v>0</v>
      </c>
      <c r="R103" s="262">
        <v>494.88</v>
      </c>
      <c r="S103" s="260">
        <v>69.09</v>
      </c>
      <c r="T103" s="259">
        <v>41.12</v>
      </c>
      <c r="U103" s="261">
        <f t="shared" si="11"/>
        <v>3969.2300000000005</v>
      </c>
      <c r="W103" s="369" t="s">
        <v>451</v>
      </c>
      <c r="X103" s="256" t="b">
        <f t="shared" si="9"/>
        <v>1</v>
      </c>
      <c r="Y103" s="293" t="b">
        <f t="shared" si="10"/>
        <v>1</v>
      </c>
      <c r="Z103" s="255">
        <v>493</v>
      </c>
      <c r="AA103" s="294" t="s">
        <v>451</v>
      </c>
    </row>
    <row r="104" spans="1:27" x14ac:dyDescent="0.25">
      <c r="A104" s="255" t="s">
        <v>84</v>
      </c>
      <c r="B104" s="255">
        <v>1</v>
      </c>
      <c r="C104" s="255">
        <v>339</v>
      </c>
      <c r="E104" s="292" t="s">
        <v>346</v>
      </c>
      <c r="F104" s="257">
        <v>0</v>
      </c>
      <c r="G104" s="258">
        <v>0</v>
      </c>
      <c r="H104" s="258">
        <v>0</v>
      </c>
      <c r="I104" s="1049">
        <v>0</v>
      </c>
      <c r="J104" s="1049">
        <v>0</v>
      </c>
      <c r="K104" s="1049">
        <v>0</v>
      </c>
      <c r="L104" s="1053">
        <v>0</v>
      </c>
      <c r="M104" s="1049">
        <v>0</v>
      </c>
      <c r="N104" s="1049">
        <v>0</v>
      </c>
      <c r="O104" s="258">
        <v>0</v>
      </c>
      <c r="P104" s="259">
        <v>725.11</v>
      </c>
      <c r="Q104" s="258">
        <v>0</v>
      </c>
      <c r="R104" s="262">
        <v>441.66</v>
      </c>
      <c r="S104" s="262">
        <v>111.46</v>
      </c>
      <c r="T104" s="258">
        <v>0</v>
      </c>
      <c r="U104" s="261">
        <f t="shared" si="11"/>
        <v>1278.23</v>
      </c>
      <c r="W104" s="399" t="s">
        <v>346</v>
      </c>
      <c r="X104" s="256" t="b">
        <f t="shared" si="9"/>
        <v>1</v>
      </c>
      <c r="Y104" s="293" t="b">
        <f t="shared" si="10"/>
        <v>1</v>
      </c>
      <c r="Z104" s="255">
        <v>339</v>
      </c>
      <c r="AA104" s="292" t="s">
        <v>346</v>
      </c>
    </row>
    <row r="105" spans="1:27" x14ac:dyDescent="0.25">
      <c r="A105" s="255" t="s">
        <v>86</v>
      </c>
      <c r="B105" s="255">
        <v>1</v>
      </c>
      <c r="C105" s="255">
        <v>87</v>
      </c>
      <c r="D105" s="255" t="s">
        <v>549</v>
      </c>
      <c r="E105" s="632" t="s">
        <v>595</v>
      </c>
      <c r="F105" s="257">
        <v>0</v>
      </c>
      <c r="G105" s="258">
        <v>0</v>
      </c>
      <c r="H105" s="258">
        <v>0</v>
      </c>
      <c r="I105" s="925">
        <v>2010.01</v>
      </c>
      <c r="J105" s="1049">
        <v>0</v>
      </c>
      <c r="K105" s="1049">
        <v>0</v>
      </c>
      <c r="L105" s="1053">
        <v>0</v>
      </c>
      <c r="M105" s="1049">
        <v>0</v>
      </c>
      <c r="N105" s="258">
        <v>0</v>
      </c>
      <c r="O105" s="258">
        <v>0</v>
      </c>
      <c r="P105" s="925">
        <v>218.4</v>
      </c>
      <c r="Q105" s="925">
        <v>0</v>
      </c>
      <c r="R105" s="928">
        <v>1187.3399999999999</v>
      </c>
      <c r="S105" s="928">
        <v>32.57</v>
      </c>
      <c r="T105" s="258">
        <v>82.24</v>
      </c>
      <c r="U105" s="261">
        <f t="shared" si="11"/>
        <v>3530.56</v>
      </c>
      <c r="W105" s="399" t="s">
        <v>47</v>
      </c>
      <c r="X105" s="256" t="b">
        <f t="shared" si="9"/>
        <v>1</v>
      </c>
      <c r="Y105" s="293" t="b">
        <f t="shared" si="10"/>
        <v>1</v>
      </c>
      <c r="Z105" s="255">
        <v>87</v>
      </c>
      <c r="AA105" s="292" t="s">
        <v>595</v>
      </c>
    </row>
    <row r="106" spans="1:27" s="264" customFormat="1" x14ac:dyDescent="0.25">
      <c r="A106" s="255" t="s">
        <v>84</v>
      </c>
      <c r="B106" s="255">
        <v>1</v>
      </c>
      <c r="C106" s="255">
        <v>317</v>
      </c>
      <c r="D106" s="255"/>
      <c r="E106" s="292" t="s">
        <v>623</v>
      </c>
      <c r="F106" s="257">
        <v>0</v>
      </c>
      <c r="G106" s="258">
        <v>0</v>
      </c>
      <c r="H106" s="258">
        <v>0</v>
      </c>
      <c r="I106" s="1049">
        <v>0</v>
      </c>
      <c r="J106" s="1049">
        <v>0</v>
      </c>
      <c r="K106" s="1049">
        <v>0</v>
      </c>
      <c r="L106" s="1053">
        <v>0</v>
      </c>
      <c r="M106" s="1049">
        <v>0</v>
      </c>
      <c r="N106" s="1049">
        <v>0</v>
      </c>
      <c r="O106" s="258">
        <v>0</v>
      </c>
      <c r="P106" s="259">
        <v>725.11</v>
      </c>
      <c r="Q106" s="258">
        <v>0</v>
      </c>
      <c r="R106" s="262">
        <v>441.66</v>
      </c>
      <c r="S106" s="262">
        <v>111.46</v>
      </c>
      <c r="T106" s="259">
        <v>41.12</v>
      </c>
      <c r="U106" s="261">
        <f t="shared" si="11"/>
        <v>1319.35</v>
      </c>
      <c r="V106" s="293"/>
      <c r="W106" s="399" t="s">
        <v>303</v>
      </c>
      <c r="X106" s="256" t="b">
        <f t="shared" si="9"/>
        <v>1</v>
      </c>
      <c r="Y106" s="293" t="b">
        <f t="shared" si="10"/>
        <v>1</v>
      </c>
      <c r="Z106" s="255">
        <v>317</v>
      </c>
      <c r="AA106" s="292" t="s">
        <v>623</v>
      </c>
    </row>
    <row r="107" spans="1:27" x14ac:dyDescent="0.25">
      <c r="A107" s="255" t="s">
        <v>84</v>
      </c>
      <c r="B107" s="255">
        <v>1</v>
      </c>
      <c r="C107" s="255">
        <v>28</v>
      </c>
      <c r="D107" s="255" t="s">
        <v>549</v>
      </c>
      <c r="E107" s="632" t="s">
        <v>570</v>
      </c>
      <c r="F107" s="257">
        <v>368.08</v>
      </c>
      <c r="G107" s="258">
        <v>0</v>
      </c>
      <c r="H107" s="258">
        <v>0</v>
      </c>
      <c r="I107" s="925">
        <v>1622.57</v>
      </c>
      <c r="J107" s="1049">
        <v>0</v>
      </c>
      <c r="K107" s="1049">
        <v>0</v>
      </c>
      <c r="L107" s="1053">
        <v>0</v>
      </c>
      <c r="M107" s="1049">
        <v>0</v>
      </c>
      <c r="N107" s="1049">
        <v>0</v>
      </c>
      <c r="O107" s="258">
        <v>0</v>
      </c>
      <c r="P107" s="925">
        <v>436.81</v>
      </c>
      <c r="Q107" s="925">
        <v>0</v>
      </c>
      <c r="R107" s="928">
        <v>968.93</v>
      </c>
      <c r="S107" s="928">
        <v>37.700000000000003</v>
      </c>
      <c r="T107" s="260">
        <v>123.36</v>
      </c>
      <c r="U107" s="261">
        <f t="shared" si="11"/>
        <v>3557.45</v>
      </c>
      <c r="W107" s="178" t="s">
        <v>21</v>
      </c>
      <c r="X107" s="256" t="b">
        <f t="shared" si="9"/>
        <v>1</v>
      </c>
      <c r="Y107" s="293" t="b">
        <f t="shared" si="10"/>
        <v>1</v>
      </c>
      <c r="Z107" s="255">
        <v>28</v>
      </c>
      <c r="AA107" s="292" t="s">
        <v>570</v>
      </c>
    </row>
    <row r="108" spans="1:27" x14ac:dyDescent="0.25">
      <c r="A108" s="255" t="s">
        <v>86</v>
      </c>
      <c r="B108" s="255">
        <v>1</v>
      </c>
      <c r="C108" s="255">
        <v>6</v>
      </c>
      <c r="E108" s="632" t="s">
        <v>553</v>
      </c>
      <c r="F108" s="257">
        <v>0</v>
      </c>
      <c r="G108" s="258">
        <v>0</v>
      </c>
      <c r="H108" s="258">
        <v>0</v>
      </c>
      <c r="I108" s="1049">
        <v>2498.5</v>
      </c>
      <c r="J108" s="1049">
        <v>0</v>
      </c>
      <c r="K108" s="1049">
        <v>0</v>
      </c>
      <c r="L108" s="1053">
        <v>0</v>
      </c>
      <c r="M108" s="1049">
        <v>0</v>
      </c>
      <c r="N108" s="258">
        <v>0</v>
      </c>
      <c r="O108" s="258">
        <v>0</v>
      </c>
      <c r="P108" s="925">
        <v>768.79</v>
      </c>
      <c r="Q108" s="622">
        <v>0</v>
      </c>
      <c r="R108" s="928">
        <v>468.27</v>
      </c>
      <c r="S108" s="928">
        <v>100.1</v>
      </c>
      <c r="T108" s="258">
        <v>82.24</v>
      </c>
      <c r="U108" s="261">
        <f t="shared" si="11"/>
        <v>3917.8999999999996</v>
      </c>
      <c r="W108" s="399" t="s">
        <v>430</v>
      </c>
      <c r="X108" s="256" t="b">
        <f t="shared" si="9"/>
        <v>1</v>
      </c>
      <c r="Y108" s="293" t="b">
        <f t="shared" si="10"/>
        <v>1</v>
      </c>
      <c r="Z108" s="255">
        <v>6</v>
      </c>
      <c r="AA108" s="292" t="s">
        <v>553</v>
      </c>
    </row>
    <row r="109" spans="1:27" x14ac:dyDescent="0.25">
      <c r="A109" s="255" t="s">
        <v>86</v>
      </c>
      <c r="B109" s="255">
        <v>1</v>
      </c>
      <c r="C109" s="255">
        <v>11</v>
      </c>
      <c r="E109" s="632" t="s">
        <v>556</v>
      </c>
      <c r="F109" s="257">
        <v>0</v>
      </c>
      <c r="G109" s="258">
        <v>0</v>
      </c>
      <c r="H109" s="258">
        <v>0</v>
      </c>
      <c r="I109" s="1049">
        <v>2682.5</v>
      </c>
      <c r="J109" s="1049">
        <v>0</v>
      </c>
      <c r="K109" s="1049">
        <v>0</v>
      </c>
      <c r="L109" s="1053">
        <v>0</v>
      </c>
      <c r="M109" s="1049">
        <v>0</v>
      </c>
      <c r="N109" s="258">
        <v>0</v>
      </c>
      <c r="O109" s="258">
        <v>0</v>
      </c>
      <c r="P109" s="925">
        <v>384.4</v>
      </c>
      <c r="Q109" s="622">
        <v>0</v>
      </c>
      <c r="R109" s="928">
        <v>852.66</v>
      </c>
      <c r="S109" s="928">
        <v>100.1</v>
      </c>
      <c r="T109" s="258">
        <v>82.24</v>
      </c>
      <c r="U109" s="261">
        <f t="shared" si="11"/>
        <v>4101.8999999999996</v>
      </c>
      <c r="W109" s="399" t="s">
        <v>428</v>
      </c>
      <c r="X109" s="256" t="b">
        <f t="shared" si="9"/>
        <v>1</v>
      </c>
      <c r="Y109" s="293" t="b">
        <f t="shared" si="10"/>
        <v>1</v>
      </c>
      <c r="Z109" s="255">
        <v>11</v>
      </c>
      <c r="AA109" s="292" t="s">
        <v>556</v>
      </c>
    </row>
    <row r="110" spans="1:27" x14ac:dyDescent="0.25">
      <c r="A110" s="255" t="s">
        <v>84</v>
      </c>
      <c r="B110" s="255">
        <v>1</v>
      </c>
      <c r="C110" s="255">
        <v>345</v>
      </c>
      <c r="E110" s="292" t="s">
        <v>366</v>
      </c>
      <c r="F110" s="257">
        <v>0</v>
      </c>
      <c r="G110" s="258">
        <v>0</v>
      </c>
      <c r="H110" s="258">
        <v>0</v>
      </c>
      <c r="I110" s="1049">
        <v>0</v>
      </c>
      <c r="J110" s="1049">
        <v>0</v>
      </c>
      <c r="K110" s="1049">
        <v>0</v>
      </c>
      <c r="L110" s="1053">
        <v>0</v>
      </c>
      <c r="M110" s="1049">
        <v>0</v>
      </c>
      <c r="N110" s="1049">
        <v>0</v>
      </c>
      <c r="O110" s="258">
        <v>0</v>
      </c>
      <c r="P110" s="259">
        <v>873.62</v>
      </c>
      <c r="Q110" s="258">
        <v>0</v>
      </c>
      <c r="R110" s="262">
        <v>532.12</v>
      </c>
      <c r="S110" s="262">
        <v>37.69</v>
      </c>
      <c r="T110" s="258">
        <v>0</v>
      </c>
      <c r="U110" s="261">
        <f t="shared" si="11"/>
        <v>1443.43</v>
      </c>
      <c r="W110" s="399" t="s">
        <v>366</v>
      </c>
      <c r="X110" s="256" t="b">
        <f t="shared" si="9"/>
        <v>1</v>
      </c>
      <c r="Y110" s="293" t="b">
        <f t="shared" si="10"/>
        <v>1</v>
      </c>
      <c r="Z110" s="255">
        <v>345</v>
      </c>
      <c r="AA110" s="292" t="s">
        <v>366</v>
      </c>
    </row>
    <row r="111" spans="1:27" x14ac:dyDescent="0.25">
      <c r="A111" s="255" t="s">
        <v>84</v>
      </c>
      <c r="B111" s="255">
        <v>1</v>
      </c>
      <c r="C111" s="255">
        <v>438</v>
      </c>
      <c r="E111" s="292" t="s">
        <v>708</v>
      </c>
      <c r="F111" s="257">
        <v>0</v>
      </c>
      <c r="G111" s="258">
        <v>0</v>
      </c>
      <c r="H111" s="258">
        <v>0</v>
      </c>
      <c r="I111" s="1048">
        <v>1097.43</v>
      </c>
      <c r="J111" s="1049">
        <v>0</v>
      </c>
      <c r="K111" s="1049">
        <v>0</v>
      </c>
      <c r="L111" s="1053">
        <v>0</v>
      </c>
      <c r="M111" s="1049">
        <v>0</v>
      </c>
      <c r="N111" s="1049">
        <v>0</v>
      </c>
      <c r="O111" s="258">
        <v>0</v>
      </c>
      <c r="P111" s="259">
        <v>856.15</v>
      </c>
      <c r="Q111" s="258">
        <v>0</v>
      </c>
      <c r="R111" s="262">
        <v>521.48</v>
      </c>
      <c r="S111" s="262">
        <v>53.51</v>
      </c>
      <c r="T111" s="259">
        <v>41.12</v>
      </c>
      <c r="U111" s="261">
        <f t="shared" si="11"/>
        <v>2569.69</v>
      </c>
      <c r="W111" s="369" t="s">
        <v>708</v>
      </c>
      <c r="X111" s="256" t="b">
        <f t="shared" si="9"/>
        <v>1</v>
      </c>
      <c r="Y111" s="293" t="b">
        <f t="shared" si="10"/>
        <v>1</v>
      </c>
      <c r="Z111" s="255">
        <v>438</v>
      </c>
      <c r="AA111" s="292" t="s">
        <v>708</v>
      </c>
    </row>
    <row r="112" spans="1:27" x14ac:dyDescent="0.25">
      <c r="A112" s="255" t="s">
        <v>84</v>
      </c>
      <c r="B112" s="255">
        <v>1</v>
      </c>
      <c r="C112" s="255">
        <v>18</v>
      </c>
      <c r="D112" s="255" t="s">
        <v>549</v>
      </c>
      <c r="E112" s="632" t="s">
        <v>561</v>
      </c>
      <c r="F112" s="257">
        <v>0</v>
      </c>
      <c r="G112" s="258">
        <v>0</v>
      </c>
      <c r="H112" s="258">
        <v>0</v>
      </c>
      <c r="I112" s="925">
        <v>3576.68</v>
      </c>
      <c r="J112" s="1049">
        <v>0</v>
      </c>
      <c r="K112" s="1049">
        <v>0</v>
      </c>
      <c r="L112" s="1053">
        <v>0</v>
      </c>
      <c r="M112" s="1049">
        <v>0</v>
      </c>
      <c r="N112" s="1049">
        <v>0</v>
      </c>
      <c r="O112" s="258">
        <v>0</v>
      </c>
      <c r="P112" s="925">
        <v>406.24</v>
      </c>
      <c r="Q112" s="925">
        <v>0</v>
      </c>
      <c r="R112" s="928">
        <v>901.11</v>
      </c>
      <c r="S112" s="928">
        <v>71.709999999999994</v>
      </c>
      <c r="T112" s="258">
        <v>0</v>
      </c>
      <c r="U112" s="261">
        <f t="shared" si="11"/>
        <v>4955.74</v>
      </c>
      <c r="W112" s="399" t="s">
        <v>12</v>
      </c>
      <c r="X112" s="256" t="b">
        <f t="shared" si="9"/>
        <v>1</v>
      </c>
      <c r="Y112" s="293" t="b">
        <f t="shared" si="10"/>
        <v>1</v>
      </c>
      <c r="Z112" s="255">
        <v>18</v>
      </c>
      <c r="AA112" s="292" t="s">
        <v>561</v>
      </c>
    </row>
    <row r="113" spans="1:27" x14ac:dyDescent="0.25">
      <c r="A113" s="255" t="s">
        <v>84</v>
      </c>
      <c r="B113" s="255">
        <v>1</v>
      </c>
      <c r="C113" s="255">
        <v>492</v>
      </c>
      <c r="E113" s="294" t="s">
        <v>456</v>
      </c>
      <c r="F113" s="257">
        <v>0</v>
      </c>
      <c r="G113" s="258">
        <v>1518</v>
      </c>
      <c r="H113" s="258">
        <v>0</v>
      </c>
      <c r="I113" s="1049">
        <v>1592.33</v>
      </c>
      <c r="J113" s="1049">
        <v>0</v>
      </c>
      <c r="K113" s="1049">
        <v>0</v>
      </c>
      <c r="L113" s="1053">
        <v>0</v>
      </c>
      <c r="M113" s="1049">
        <v>0</v>
      </c>
      <c r="N113" s="1049">
        <v>0</v>
      </c>
      <c r="O113" s="258">
        <v>0</v>
      </c>
      <c r="P113" s="259">
        <v>812.47</v>
      </c>
      <c r="Q113" s="258">
        <v>0</v>
      </c>
      <c r="R113" s="262">
        <v>494.88</v>
      </c>
      <c r="S113" s="260">
        <v>69.09</v>
      </c>
      <c r="T113" s="258">
        <v>82.24</v>
      </c>
      <c r="U113" s="261">
        <f t="shared" si="11"/>
        <v>4569.01</v>
      </c>
      <c r="W113" s="369" t="s">
        <v>456</v>
      </c>
      <c r="X113" s="256" t="b">
        <f t="shared" si="9"/>
        <v>1</v>
      </c>
      <c r="Y113" s="293" t="b">
        <f t="shared" si="10"/>
        <v>1</v>
      </c>
      <c r="Z113" s="255">
        <v>492</v>
      </c>
      <c r="AA113" s="294" t="s">
        <v>456</v>
      </c>
    </row>
    <row r="114" spans="1:27" x14ac:dyDescent="0.25">
      <c r="A114" s="255" t="s">
        <v>84</v>
      </c>
      <c r="B114" s="255">
        <v>1</v>
      </c>
      <c r="C114" s="255">
        <v>69</v>
      </c>
      <c r="D114" s="255" t="s">
        <v>549</v>
      </c>
      <c r="E114" s="292" t="s">
        <v>587</v>
      </c>
      <c r="F114" s="257">
        <v>0</v>
      </c>
      <c r="G114" s="258">
        <v>0</v>
      </c>
      <c r="H114" s="258">
        <v>0</v>
      </c>
      <c r="I114" s="1048">
        <v>2567.23</v>
      </c>
      <c r="J114" s="1049">
        <v>0</v>
      </c>
      <c r="K114" s="1049">
        <v>0</v>
      </c>
      <c r="L114" s="1053">
        <f>3*1518</f>
        <v>4554</v>
      </c>
      <c r="M114" s="1049">
        <v>0</v>
      </c>
      <c r="N114" s="1049">
        <v>0</v>
      </c>
      <c r="O114" s="258">
        <v>0</v>
      </c>
      <c r="P114" s="259">
        <v>725.11</v>
      </c>
      <c r="Q114" s="259">
        <v>0</v>
      </c>
      <c r="R114" s="262">
        <v>441.66</v>
      </c>
      <c r="S114" s="262">
        <v>111.46</v>
      </c>
      <c r="T114" s="259">
        <v>0</v>
      </c>
      <c r="U114" s="261">
        <f t="shared" si="11"/>
        <v>8399.4599999999991</v>
      </c>
      <c r="W114" s="399" t="s">
        <v>423</v>
      </c>
      <c r="X114" s="256" t="b">
        <f t="shared" si="9"/>
        <v>1</v>
      </c>
      <c r="Y114" s="293" t="b">
        <f t="shared" si="10"/>
        <v>1</v>
      </c>
      <c r="Z114" s="1019">
        <v>69</v>
      </c>
      <c r="AA114" s="600" t="s">
        <v>587</v>
      </c>
    </row>
    <row r="115" spans="1:27" x14ac:dyDescent="0.25">
      <c r="A115" s="255" t="s">
        <v>86</v>
      </c>
      <c r="B115" s="255">
        <v>1</v>
      </c>
      <c r="C115" s="255">
        <v>443</v>
      </c>
      <c r="E115" s="292" t="s">
        <v>711</v>
      </c>
      <c r="F115" s="257">
        <v>0</v>
      </c>
      <c r="G115" s="258">
        <v>0</v>
      </c>
      <c r="H115" s="258">
        <v>0</v>
      </c>
      <c r="I115" s="1049">
        <v>0</v>
      </c>
      <c r="J115" s="1049">
        <v>0</v>
      </c>
      <c r="K115" s="1049">
        <v>0</v>
      </c>
      <c r="L115" s="1053">
        <v>0</v>
      </c>
      <c r="M115" s="1049">
        <v>0</v>
      </c>
      <c r="N115" s="258">
        <v>0</v>
      </c>
      <c r="O115" s="258">
        <v>0</v>
      </c>
      <c r="P115" s="258">
        <v>873.62</v>
      </c>
      <c r="Q115" s="258">
        <v>0</v>
      </c>
      <c r="R115" s="258">
        <v>532.12</v>
      </c>
      <c r="S115" s="258">
        <v>0</v>
      </c>
      <c r="T115" s="259">
        <v>41.12</v>
      </c>
      <c r="U115" s="261">
        <f t="shared" si="11"/>
        <v>1446.86</v>
      </c>
      <c r="W115" s="369" t="s">
        <v>711</v>
      </c>
      <c r="X115" s="256" t="b">
        <f t="shared" si="9"/>
        <v>1</v>
      </c>
      <c r="Y115" s="293" t="b">
        <f t="shared" si="10"/>
        <v>1</v>
      </c>
      <c r="Z115" s="255">
        <v>443</v>
      </c>
      <c r="AA115" s="292" t="s">
        <v>711</v>
      </c>
    </row>
    <row r="116" spans="1:27" x14ac:dyDescent="0.25">
      <c r="A116" s="255" t="s">
        <v>84</v>
      </c>
      <c r="B116" s="255">
        <v>1</v>
      </c>
      <c r="C116" s="255">
        <v>456</v>
      </c>
      <c r="D116" s="255" t="s">
        <v>549</v>
      </c>
      <c r="E116" s="292" t="s">
        <v>723</v>
      </c>
      <c r="F116" s="257">
        <v>0</v>
      </c>
      <c r="G116" s="258">
        <v>0</v>
      </c>
      <c r="H116" s="258">
        <v>0</v>
      </c>
      <c r="I116" s="1049">
        <v>889.78</v>
      </c>
      <c r="J116" s="1049">
        <v>0</v>
      </c>
      <c r="K116" s="1049">
        <v>0</v>
      </c>
      <c r="L116" s="1053">
        <v>0</v>
      </c>
      <c r="M116" s="1049">
        <v>0</v>
      </c>
      <c r="N116" s="1049">
        <v>0</v>
      </c>
      <c r="O116" s="258">
        <v>0</v>
      </c>
      <c r="P116" s="259">
        <v>642.12</v>
      </c>
      <c r="Q116" s="258">
        <v>0</v>
      </c>
      <c r="R116" s="262">
        <v>735.51</v>
      </c>
      <c r="S116" s="262">
        <v>53.51</v>
      </c>
      <c r="T116" s="258">
        <v>82.24</v>
      </c>
      <c r="U116" s="261">
        <f t="shared" si="11"/>
        <v>2403.16</v>
      </c>
      <c r="W116" s="369" t="s">
        <v>723</v>
      </c>
      <c r="X116" s="256" t="b">
        <f t="shared" si="9"/>
        <v>1</v>
      </c>
      <c r="Y116" s="293" t="b">
        <f t="shared" si="10"/>
        <v>1</v>
      </c>
      <c r="Z116" s="255">
        <v>456</v>
      </c>
      <c r="AA116" s="292" t="s">
        <v>723</v>
      </c>
    </row>
    <row r="117" spans="1:27" x14ac:dyDescent="0.25">
      <c r="A117" s="305"/>
      <c r="B117" s="305"/>
      <c r="C117" s="305">
        <v>192</v>
      </c>
      <c r="D117" s="305"/>
      <c r="E117" s="307" t="s">
        <v>419</v>
      </c>
      <c r="F117" s="306">
        <v>0</v>
      </c>
      <c r="G117" s="306">
        <v>0</v>
      </c>
      <c r="H117" s="306">
        <v>0</v>
      </c>
      <c r="I117" s="306">
        <v>0</v>
      </c>
      <c r="J117" s="306">
        <v>0</v>
      </c>
      <c r="K117" s="306">
        <v>0</v>
      </c>
      <c r="L117" s="306">
        <v>0</v>
      </c>
      <c r="M117" s="306">
        <v>0</v>
      </c>
      <c r="N117" s="306">
        <v>0</v>
      </c>
      <c r="O117" s="306">
        <v>0</v>
      </c>
      <c r="P117" s="306">
        <v>0</v>
      </c>
      <c r="Q117" s="306">
        <v>0</v>
      </c>
      <c r="R117" s="306">
        <v>0</v>
      </c>
      <c r="S117" s="306">
        <v>0</v>
      </c>
      <c r="T117" s="306">
        <v>0</v>
      </c>
      <c r="U117" s="261">
        <f t="shared" si="11"/>
        <v>0</v>
      </c>
      <c r="W117" s="229" t="s">
        <v>419</v>
      </c>
      <c r="X117" s="256" t="b">
        <f t="shared" si="9"/>
        <v>1</v>
      </c>
      <c r="Y117" s="293" t="b">
        <f t="shared" si="10"/>
        <v>1</v>
      </c>
      <c r="Z117" s="298">
        <v>192</v>
      </c>
      <c r="AA117" s="367" t="s">
        <v>419</v>
      </c>
    </row>
    <row r="118" spans="1:27" x14ac:dyDescent="0.25">
      <c r="A118" s="255" t="s">
        <v>86</v>
      </c>
      <c r="B118" s="255">
        <v>1</v>
      </c>
      <c r="C118" s="255">
        <v>260</v>
      </c>
      <c r="E118" s="632" t="s">
        <v>148</v>
      </c>
      <c r="F118" s="257">
        <v>0</v>
      </c>
      <c r="G118" s="258">
        <v>0</v>
      </c>
      <c r="H118" s="258">
        <v>0</v>
      </c>
      <c r="I118" s="1049">
        <v>592.07000000000005</v>
      </c>
      <c r="J118" s="1049">
        <v>0</v>
      </c>
      <c r="K118" s="1049">
        <v>0</v>
      </c>
      <c r="L118" s="1053">
        <v>0</v>
      </c>
      <c r="M118" s="1049">
        <v>0</v>
      </c>
      <c r="N118" s="258">
        <v>0</v>
      </c>
      <c r="O118" s="258">
        <v>0</v>
      </c>
      <c r="P118" s="622">
        <v>0</v>
      </c>
      <c r="Q118" s="622">
        <v>0</v>
      </c>
      <c r="R118" s="928">
        <v>1391.69</v>
      </c>
      <c r="S118" s="928">
        <v>48.15</v>
      </c>
      <c r="T118" s="260">
        <v>0</v>
      </c>
      <c r="U118" s="261">
        <f t="shared" si="11"/>
        <v>2031.9100000000003</v>
      </c>
      <c r="W118" s="399" t="s">
        <v>148</v>
      </c>
      <c r="X118" s="256" t="b">
        <f t="shared" si="9"/>
        <v>1</v>
      </c>
      <c r="Y118" s="293" t="b">
        <f t="shared" si="10"/>
        <v>1</v>
      </c>
      <c r="Z118" s="255">
        <v>260</v>
      </c>
      <c r="AA118" s="292" t="s">
        <v>148</v>
      </c>
    </row>
    <row r="119" spans="1:27" x14ac:dyDescent="0.25">
      <c r="A119" s="255" t="s">
        <v>86</v>
      </c>
      <c r="B119" s="255">
        <v>1</v>
      </c>
      <c r="C119" s="255">
        <v>444</v>
      </c>
      <c r="E119" s="292" t="s">
        <v>712</v>
      </c>
      <c r="F119" s="257">
        <v>0</v>
      </c>
      <c r="G119" s="258">
        <v>0</v>
      </c>
      <c r="H119" s="258">
        <v>0</v>
      </c>
      <c r="I119" s="1049">
        <v>0</v>
      </c>
      <c r="J119" s="1049">
        <v>0</v>
      </c>
      <c r="K119" s="1049">
        <v>0</v>
      </c>
      <c r="L119" s="1053">
        <v>0</v>
      </c>
      <c r="M119" s="1049">
        <v>0</v>
      </c>
      <c r="N119" s="1057">
        <v>264.68</v>
      </c>
      <c r="O119" s="258">
        <v>0</v>
      </c>
      <c r="P119" s="259">
        <v>436.81</v>
      </c>
      <c r="Q119" s="258">
        <v>0</v>
      </c>
      <c r="R119" s="262">
        <v>968.93</v>
      </c>
      <c r="S119" s="258">
        <v>17.260000000000002</v>
      </c>
      <c r="T119" s="258">
        <v>0</v>
      </c>
      <c r="U119" s="261">
        <f t="shared" si="11"/>
        <v>1687.68</v>
      </c>
      <c r="W119" s="369" t="s">
        <v>712</v>
      </c>
      <c r="X119" s="256" t="b">
        <f t="shared" si="9"/>
        <v>1</v>
      </c>
      <c r="Y119" s="293" t="b">
        <f t="shared" si="10"/>
        <v>1</v>
      </c>
      <c r="Z119" s="255">
        <v>444</v>
      </c>
      <c r="AA119" s="292" t="s">
        <v>712</v>
      </c>
    </row>
    <row r="120" spans="1:27" x14ac:dyDescent="0.25">
      <c r="A120" s="255" t="s">
        <v>86</v>
      </c>
      <c r="B120" s="255">
        <v>1</v>
      </c>
      <c r="C120" s="255">
        <v>161</v>
      </c>
      <c r="D120" s="255" t="s">
        <v>549</v>
      </c>
      <c r="E120" s="632" t="s">
        <v>63</v>
      </c>
      <c r="F120" s="257">
        <v>0</v>
      </c>
      <c r="G120" s="258">
        <v>0</v>
      </c>
      <c r="H120" s="258">
        <v>0</v>
      </c>
      <c r="I120" s="622">
        <v>1094.3900000000001</v>
      </c>
      <c r="J120" s="1049">
        <v>0</v>
      </c>
      <c r="K120" s="1049">
        <v>0</v>
      </c>
      <c r="L120" s="1053">
        <v>0</v>
      </c>
      <c r="M120" s="1049">
        <v>0</v>
      </c>
      <c r="N120" s="258">
        <v>0</v>
      </c>
      <c r="O120" s="258">
        <v>0</v>
      </c>
      <c r="P120" s="925">
        <v>864.89</v>
      </c>
      <c r="Q120" s="622">
        <v>0</v>
      </c>
      <c r="R120" s="928">
        <v>526.79999999999995</v>
      </c>
      <c r="S120" s="928">
        <v>46.28</v>
      </c>
      <c r="T120" s="260">
        <v>123.36</v>
      </c>
      <c r="U120" s="261">
        <f t="shared" si="11"/>
        <v>2655.7200000000003</v>
      </c>
      <c r="W120" s="399" t="s">
        <v>63</v>
      </c>
      <c r="X120" s="256" t="b">
        <f t="shared" si="9"/>
        <v>1</v>
      </c>
      <c r="Y120" s="293" t="b">
        <f t="shared" si="10"/>
        <v>1</v>
      </c>
      <c r="Z120" s="255">
        <v>161</v>
      </c>
      <c r="AA120" s="292" t="s">
        <v>63</v>
      </c>
    </row>
    <row r="121" spans="1:27" x14ac:dyDescent="0.25">
      <c r="A121" s="255" t="s">
        <v>84</v>
      </c>
      <c r="B121" s="255">
        <v>1</v>
      </c>
      <c r="C121" s="255">
        <v>344</v>
      </c>
      <c r="D121" s="255" t="s">
        <v>549</v>
      </c>
      <c r="E121" s="292" t="s">
        <v>364</v>
      </c>
      <c r="F121" s="257">
        <v>0</v>
      </c>
      <c r="G121" s="258">
        <v>0</v>
      </c>
      <c r="H121" s="258">
        <v>0</v>
      </c>
      <c r="I121" s="1048">
        <v>1490.28</v>
      </c>
      <c r="J121" s="1049">
        <v>0</v>
      </c>
      <c r="K121" s="1049">
        <v>0</v>
      </c>
      <c r="L121" s="1053">
        <v>0</v>
      </c>
      <c r="M121" s="1049">
        <v>0</v>
      </c>
      <c r="N121" s="1049">
        <v>0</v>
      </c>
      <c r="O121" s="258">
        <v>0</v>
      </c>
      <c r="P121" s="259">
        <v>768.79</v>
      </c>
      <c r="Q121" s="259">
        <v>0</v>
      </c>
      <c r="R121" s="262">
        <v>468.27</v>
      </c>
      <c r="S121" s="262">
        <v>88.28</v>
      </c>
      <c r="T121" s="258">
        <v>0</v>
      </c>
      <c r="U121" s="261">
        <f t="shared" si="11"/>
        <v>2815.62</v>
      </c>
      <c r="W121" s="399" t="s">
        <v>364</v>
      </c>
      <c r="X121" s="256" t="b">
        <f t="shared" si="9"/>
        <v>1</v>
      </c>
      <c r="Y121" s="293" t="b">
        <f t="shared" si="10"/>
        <v>1</v>
      </c>
      <c r="Z121" s="255">
        <v>344</v>
      </c>
      <c r="AA121" s="292" t="s">
        <v>364</v>
      </c>
    </row>
    <row r="122" spans="1:27" x14ac:dyDescent="0.25">
      <c r="A122" s="255" t="s">
        <v>84</v>
      </c>
      <c r="B122" s="255">
        <v>1</v>
      </c>
      <c r="C122" s="255">
        <v>356</v>
      </c>
      <c r="E122" s="292" t="s">
        <v>383</v>
      </c>
      <c r="F122" s="257">
        <v>0</v>
      </c>
      <c r="G122" s="258">
        <v>0</v>
      </c>
      <c r="H122" s="258">
        <v>0</v>
      </c>
      <c r="I122" s="1049">
        <v>1065.58</v>
      </c>
      <c r="J122" s="1049">
        <v>0</v>
      </c>
      <c r="K122" s="1049">
        <v>0</v>
      </c>
      <c r="L122" s="1053">
        <v>0</v>
      </c>
      <c r="M122" s="1049">
        <v>0</v>
      </c>
      <c r="N122" s="1049">
        <v>0</v>
      </c>
      <c r="O122" s="258">
        <v>0</v>
      </c>
      <c r="P122" s="259">
        <v>873.62</v>
      </c>
      <c r="Q122" s="258">
        <v>0</v>
      </c>
      <c r="R122" s="262">
        <v>532.12</v>
      </c>
      <c r="S122" s="262">
        <v>31.41</v>
      </c>
      <c r="T122" s="259">
        <v>41.12</v>
      </c>
      <c r="U122" s="261">
        <f t="shared" si="11"/>
        <v>2543.8499999999995</v>
      </c>
      <c r="W122" s="399" t="s">
        <v>383</v>
      </c>
      <c r="X122" s="256" t="b">
        <f t="shared" si="9"/>
        <v>1</v>
      </c>
      <c r="Y122" s="293" t="b">
        <f t="shared" si="10"/>
        <v>1</v>
      </c>
      <c r="Z122" s="255">
        <v>356</v>
      </c>
      <c r="AA122" s="292" t="s">
        <v>383</v>
      </c>
    </row>
    <row r="123" spans="1:27" x14ac:dyDescent="0.25">
      <c r="A123" s="255" t="s">
        <v>84</v>
      </c>
      <c r="B123" s="255">
        <v>1</v>
      </c>
      <c r="C123" s="255">
        <v>172</v>
      </c>
      <c r="E123" s="632" t="s">
        <v>630</v>
      </c>
      <c r="F123" s="257">
        <v>0</v>
      </c>
      <c r="G123" s="258">
        <v>0</v>
      </c>
      <c r="H123" s="258">
        <v>0</v>
      </c>
      <c r="I123" s="1049">
        <v>1391.37</v>
      </c>
      <c r="J123" s="1049">
        <v>0</v>
      </c>
      <c r="K123" s="1049">
        <v>0</v>
      </c>
      <c r="L123" s="1053">
        <v>0</v>
      </c>
      <c r="M123" s="1049">
        <v>0</v>
      </c>
      <c r="N123" s="1049">
        <v>0</v>
      </c>
      <c r="O123" s="258">
        <v>0</v>
      </c>
      <c r="P123" s="622">
        <v>428.08</v>
      </c>
      <c r="Q123" s="622">
        <v>0</v>
      </c>
      <c r="R123" s="622">
        <v>949.56</v>
      </c>
      <c r="S123" s="622">
        <v>59</v>
      </c>
      <c r="T123" s="260">
        <v>123.36</v>
      </c>
      <c r="U123" s="261">
        <f t="shared" si="11"/>
        <v>2951.37</v>
      </c>
      <c r="W123" s="178" t="s">
        <v>68</v>
      </c>
      <c r="X123" s="256" t="b">
        <f t="shared" si="9"/>
        <v>1</v>
      </c>
      <c r="Y123" s="293" t="b">
        <f t="shared" si="10"/>
        <v>1</v>
      </c>
      <c r="Z123" s="255">
        <v>172</v>
      </c>
      <c r="AA123" s="292" t="s">
        <v>630</v>
      </c>
    </row>
    <row r="124" spans="1:27" x14ac:dyDescent="0.25">
      <c r="A124" s="255" t="s">
        <v>84</v>
      </c>
      <c r="B124" s="255">
        <v>1</v>
      </c>
      <c r="C124" s="255">
        <v>52</v>
      </c>
      <c r="E124" s="632" t="s">
        <v>586</v>
      </c>
      <c r="F124" s="257">
        <v>0</v>
      </c>
      <c r="G124" s="258">
        <v>0</v>
      </c>
      <c r="H124" s="258">
        <v>0</v>
      </c>
      <c r="I124" s="1049">
        <v>0</v>
      </c>
      <c r="J124" s="1049">
        <v>0</v>
      </c>
      <c r="K124" s="1049">
        <v>0</v>
      </c>
      <c r="L124" s="1053">
        <v>0</v>
      </c>
      <c r="M124" s="1049">
        <v>0</v>
      </c>
      <c r="N124" s="1049">
        <v>0</v>
      </c>
      <c r="O124" s="258">
        <v>0</v>
      </c>
      <c r="P124" s="925">
        <v>609.36</v>
      </c>
      <c r="Q124" s="622">
        <v>0</v>
      </c>
      <c r="R124" s="928">
        <v>697.99</v>
      </c>
      <c r="S124" s="928">
        <v>68.3</v>
      </c>
      <c r="T124" s="258">
        <v>0</v>
      </c>
      <c r="U124" s="261">
        <f t="shared" si="11"/>
        <v>1375.6499999999999</v>
      </c>
      <c r="W124" s="399" t="s">
        <v>39</v>
      </c>
      <c r="X124" s="256" t="b">
        <f t="shared" si="9"/>
        <v>1</v>
      </c>
      <c r="Y124" s="293" t="b">
        <f t="shared" si="10"/>
        <v>1</v>
      </c>
      <c r="Z124" s="255">
        <v>52</v>
      </c>
      <c r="AA124" s="292" t="s">
        <v>586</v>
      </c>
    </row>
    <row r="125" spans="1:27" x14ac:dyDescent="0.25">
      <c r="A125" s="255" t="s">
        <v>84</v>
      </c>
      <c r="B125" s="255">
        <v>1</v>
      </c>
      <c r="C125" s="255">
        <v>42</v>
      </c>
      <c r="E125" s="292" t="s">
        <v>579</v>
      </c>
      <c r="F125" s="257">
        <v>0</v>
      </c>
      <c r="G125" s="258">
        <v>0</v>
      </c>
      <c r="H125" s="258">
        <v>0</v>
      </c>
      <c r="I125" s="1049">
        <v>0</v>
      </c>
      <c r="J125" s="1049">
        <v>0</v>
      </c>
      <c r="K125" s="1049">
        <v>0</v>
      </c>
      <c r="L125" s="1053">
        <v>0</v>
      </c>
      <c r="M125" s="1049">
        <v>0</v>
      </c>
      <c r="N125" s="1049">
        <v>0</v>
      </c>
      <c r="O125" s="258">
        <v>0</v>
      </c>
      <c r="P125" s="259">
        <v>362.56</v>
      </c>
      <c r="Q125" s="258">
        <v>0</v>
      </c>
      <c r="R125" s="262">
        <v>804.22</v>
      </c>
      <c r="S125" s="258">
        <v>111.46</v>
      </c>
      <c r="T125" s="260">
        <v>123.36</v>
      </c>
      <c r="U125" s="261">
        <f t="shared" si="11"/>
        <v>1401.6</v>
      </c>
      <c r="W125" s="400" t="s">
        <v>31</v>
      </c>
      <c r="X125" s="256" t="b">
        <f t="shared" si="9"/>
        <v>1</v>
      </c>
      <c r="Y125" s="293" t="b">
        <f t="shared" si="10"/>
        <v>1</v>
      </c>
      <c r="Z125" s="255">
        <v>42</v>
      </c>
      <c r="AA125" s="292" t="s">
        <v>579</v>
      </c>
    </row>
    <row r="126" spans="1:27" x14ac:dyDescent="0.25">
      <c r="A126" s="255" t="s">
        <v>84</v>
      </c>
      <c r="B126" s="255">
        <v>1</v>
      </c>
      <c r="C126" s="255">
        <v>509</v>
      </c>
      <c r="E126" s="292" t="s">
        <v>1192</v>
      </c>
      <c r="F126" s="257">
        <v>0</v>
      </c>
      <c r="G126" s="258">
        <v>0</v>
      </c>
      <c r="H126" s="258">
        <v>0</v>
      </c>
      <c r="I126" s="1049">
        <v>0</v>
      </c>
      <c r="J126" s="1049">
        <v>0</v>
      </c>
      <c r="K126" s="1049">
        <v>0</v>
      </c>
      <c r="L126" s="1053">
        <v>0</v>
      </c>
      <c r="M126" s="1049">
        <v>0</v>
      </c>
      <c r="N126" s="1049">
        <v>0</v>
      </c>
      <c r="O126" s="258">
        <v>0</v>
      </c>
      <c r="P126" s="925">
        <v>0</v>
      </c>
      <c r="Q126" s="258">
        <v>0</v>
      </c>
      <c r="R126" s="262">
        <v>1237.06</v>
      </c>
      <c r="S126" s="622">
        <v>88.28</v>
      </c>
      <c r="T126" s="260">
        <v>0</v>
      </c>
      <c r="U126" s="261">
        <f t="shared" si="11"/>
        <v>1325.34</v>
      </c>
      <c r="W126" s="178" t="s">
        <v>1194</v>
      </c>
      <c r="X126" s="256" t="b">
        <f t="shared" si="9"/>
        <v>1</v>
      </c>
      <c r="Y126" s="293" t="b">
        <f t="shared" si="10"/>
        <v>1</v>
      </c>
      <c r="Z126" s="1005">
        <v>509</v>
      </c>
      <c r="AA126" s="1006" t="s">
        <v>1192</v>
      </c>
    </row>
    <row r="127" spans="1:27" x14ac:dyDescent="0.25">
      <c r="A127" s="255" t="s">
        <v>86</v>
      </c>
      <c r="B127" s="255">
        <v>1</v>
      </c>
      <c r="C127" s="255">
        <v>466</v>
      </c>
      <c r="D127" s="255" t="s">
        <v>549</v>
      </c>
      <c r="E127" s="292" t="s">
        <v>749</v>
      </c>
      <c r="F127" s="257">
        <v>0</v>
      </c>
      <c r="G127" s="258">
        <v>0</v>
      </c>
      <c r="H127" s="258">
        <v>0</v>
      </c>
      <c r="I127" s="622">
        <v>2830.2</v>
      </c>
      <c r="J127" s="1049">
        <v>0</v>
      </c>
      <c r="K127" s="1049">
        <v>0</v>
      </c>
      <c r="L127" s="1053">
        <v>0</v>
      </c>
      <c r="M127" s="1049">
        <v>0</v>
      </c>
      <c r="N127" s="1057">
        <v>264.68</v>
      </c>
      <c r="O127" s="258">
        <v>0</v>
      </c>
      <c r="P127" s="257">
        <v>873.62</v>
      </c>
      <c r="Q127" s="259">
        <v>0</v>
      </c>
      <c r="R127" s="262">
        <v>532.12</v>
      </c>
      <c r="S127" s="260">
        <v>17.260000000000002</v>
      </c>
      <c r="T127" s="260">
        <v>123.36</v>
      </c>
      <c r="U127" s="261">
        <f t="shared" si="11"/>
        <v>4641.24</v>
      </c>
      <c r="W127" s="399" t="s">
        <v>749</v>
      </c>
      <c r="X127" s="256" t="b">
        <f t="shared" ref="X127:X152" si="12">C127=Z127</f>
        <v>1</v>
      </c>
      <c r="Y127" s="293" t="b">
        <f t="shared" ref="Y127:Y152" si="13">E127=AA127</f>
        <v>1</v>
      </c>
      <c r="Z127" s="255">
        <v>466</v>
      </c>
      <c r="AA127" s="292" t="s">
        <v>749</v>
      </c>
    </row>
    <row r="128" spans="1:27" x14ac:dyDescent="0.25">
      <c r="A128" s="255" t="s">
        <v>86</v>
      </c>
      <c r="B128" s="255">
        <v>1</v>
      </c>
      <c r="C128" s="255">
        <v>195</v>
      </c>
      <c r="E128" s="632" t="s">
        <v>779</v>
      </c>
      <c r="F128" s="257">
        <v>0</v>
      </c>
      <c r="G128" s="258">
        <v>0</v>
      </c>
      <c r="H128" s="258">
        <v>0</v>
      </c>
      <c r="I128" s="1049">
        <v>0</v>
      </c>
      <c r="J128" s="1049">
        <v>0</v>
      </c>
      <c r="K128" s="1049">
        <v>0</v>
      </c>
      <c r="L128" s="1053">
        <v>0</v>
      </c>
      <c r="M128" s="1049">
        <v>0</v>
      </c>
      <c r="N128" s="258">
        <v>0</v>
      </c>
      <c r="O128" s="258">
        <v>0</v>
      </c>
      <c r="P128" s="925">
        <v>655.22</v>
      </c>
      <c r="Q128" s="622">
        <v>0</v>
      </c>
      <c r="R128" s="928">
        <v>750.52</v>
      </c>
      <c r="S128" s="928">
        <v>25.52</v>
      </c>
      <c r="T128" s="260">
        <v>123.36</v>
      </c>
      <c r="U128" s="261">
        <f t="shared" si="11"/>
        <v>1554.62</v>
      </c>
      <c r="W128" s="399" t="s">
        <v>417</v>
      </c>
      <c r="X128" s="256" t="b">
        <f t="shared" si="12"/>
        <v>1</v>
      </c>
      <c r="Y128" s="293" t="b">
        <f t="shared" si="13"/>
        <v>1</v>
      </c>
      <c r="Z128" s="255">
        <v>195</v>
      </c>
      <c r="AA128" s="292" t="s">
        <v>779</v>
      </c>
    </row>
    <row r="129" spans="1:29" x14ac:dyDescent="0.25">
      <c r="A129" s="255" t="s">
        <v>84</v>
      </c>
      <c r="B129" s="255">
        <v>1</v>
      </c>
      <c r="C129" s="255">
        <v>245</v>
      </c>
      <c r="D129" s="255" t="s">
        <v>549</v>
      </c>
      <c r="E129" s="294" t="s">
        <v>135</v>
      </c>
      <c r="F129" s="257">
        <v>0</v>
      </c>
      <c r="G129" s="258">
        <v>0</v>
      </c>
      <c r="H129" s="258">
        <v>0</v>
      </c>
      <c r="I129" s="1048">
        <v>546.53</v>
      </c>
      <c r="J129" s="1049">
        <v>0</v>
      </c>
      <c r="K129" s="1049">
        <v>0</v>
      </c>
      <c r="L129" s="1053">
        <v>0</v>
      </c>
      <c r="M129" s="1049">
        <v>0</v>
      </c>
      <c r="N129" s="1049">
        <v>0</v>
      </c>
      <c r="O129" s="258">
        <v>0</v>
      </c>
      <c r="P129" s="259">
        <v>642.12</v>
      </c>
      <c r="Q129" s="259">
        <v>0</v>
      </c>
      <c r="R129" s="262">
        <v>735.51</v>
      </c>
      <c r="S129" s="258">
        <v>0</v>
      </c>
      <c r="T129" s="258">
        <v>82.24</v>
      </c>
      <c r="U129" s="261">
        <f t="shared" si="11"/>
        <v>2006.4</v>
      </c>
      <c r="W129" s="399" t="s">
        <v>135</v>
      </c>
      <c r="X129" s="256" t="b">
        <f t="shared" si="12"/>
        <v>1</v>
      </c>
      <c r="Y129" s="293" t="b">
        <f t="shared" si="13"/>
        <v>1</v>
      </c>
      <c r="Z129" s="255">
        <v>245</v>
      </c>
      <c r="AA129" s="294" t="s">
        <v>135</v>
      </c>
    </row>
    <row r="130" spans="1:29" x14ac:dyDescent="0.25">
      <c r="A130" s="255" t="s">
        <v>84</v>
      </c>
      <c r="B130" s="255">
        <v>1</v>
      </c>
      <c r="C130" s="255">
        <v>19</v>
      </c>
      <c r="E130" s="632" t="s">
        <v>562</v>
      </c>
      <c r="F130" s="257">
        <v>0</v>
      </c>
      <c r="G130" s="258">
        <v>0</v>
      </c>
      <c r="H130" s="258">
        <v>629.24</v>
      </c>
      <c r="I130" s="1049">
        <v>0</v>
      </c>
      <c r="J130" s="1049">
        <v>0</v>
      </c>
      <c r="K130" s="1049">
        <v>0</v>
      </c>
      <c r="L130" s="1053">
        <v>0</v>
      </c>
      <c r="M130" s="1049">
        <v>0</v>
      </c>
      <c r="N130" s="1049">
        <v>0</v>
      </c>
      <c r="O130" s="258">
        <v>0</v>
      </c>
      <c r="P130" s="622">
        <v>0</v>
      </c>
      <c r="Q130" s="622">
        <v>0</v>
      </c>
      <c r="R130" s="928">
        <v>1237.06</v>
      </c>
      <c r="S130" s="928">
        <v>87.17</v>
      </c>
      <c r="T130" s="258">
        <v>82.24</v>
      </c>
      <c r="U130" s="261">
        <f t="shared" ref="U130:U161" si="14">SUM(F130:T130)</f>
        <v>2035.71</v>
      </c>
      <c r="W130" s="399" t="s">
        <v>13</v>
      </c>
      <c r="X130" s="256" t="b">
        <f t="shared" si="12"/>
        <v>1</v>
      </c>
      <c r="Y130" s="293" t="b">
        <f t="shared" si="13"/>
        <v>1</v>
      </c>
      <c r="Z130" s="255">
        <v>19</v>
      </c>
      <c r="AA130" s="292" t="s">
        <v>562</v>
      </c>
    </row>
    <row r="131" spans="1:29" x14ac:dyDescent="0.25">
      <c r="A131" s="255" t="s">
        <v>84</v>
      </c>
      <c r="B131" s="255">
        <v>1</v>
      </c>
      <c r="C131" s="255">
        <v>475</v>
      </c>
      <c r="E131" s="292" t="s">
        <v>785</v>
      </c>
      <c r="F131" s="257">
        <v>0</v>
      </c>
      <c r="G131" s="257">
        <v>0</v>
      </c>
      <c r="H131" s="257">
        <v>0</v>
      </c>
      <c r="I131" s="624">
        <v>791.75</v>
      </c>
      <c r="J131" s="1051">
        <v>0</v>
      </c>
      <c r="K131" s="1051">
        <v>0</v>
      </c>
      <c r="L131" s="1056">
        <v>0</v>
      </c>
      <c r="M131" s="1051">
        <v>0</v>
      </c>
      <c r="N131" s="1051">
        <v>0</v>
      </c>
      <c r="O131" s="257">
        <v>0</v>
      </c>
      <c r="P131" s="257">
        <v>856.15</v>
      </c>
      <c r="Q131" s="258">
        <v>0</v>
      </c>
      <c r="R131" s="257">
        <v>521.48</v>
      </c>
      <c r="S131" s="257">
        <v>53.51</v>
      </c>
      <c r="T131" s="257">
        <v>0</v>
      </c>
      <c r="U131" s="261">
        <f t="shared" si="14"/>
        <v>2222.8900000000003</v>
      </c>
      <c r="W131" s="369" t="s">
        <v>785</v>
      </c>
      <c r="X131" s="256" t="b">
        <f t="shared" si="12"/>
        <v>1</v>
      </c>
      <c r="Y131" s="293" t="b">
        <f t="shared" si="13"/>
        <v>1</v>
      </c>
      <c r="Z131" s="255">
        <v>475</v>
      </c>
      <c r="AA131" s="292" t="s">
        <v>785</v>
      </c>
    </row>
    <row r="132" spans="1:29" x14ac:dyDescent="0.25">
      <c r="A132" s="255" t="s">
        <v>84</v>
      </c>
      <c r="B132" s="255">
        <v>1</v>
      </c>
      <c r="C132" s="255">
        <v>496</v>
      </c>
      <c r="E132" s="294" t="s">
        <v>462</v>
      </c>
      <c r="F132" s="257">
        <v>0</v>
      </c>
      <c r="G132" s="258">
        <v>0</v>
      </c>
      <c r="H132" s="258">
        <v>0</v>
      </c>
      <c r="I132" s="622">
        <v>470.12</v>
      </c>
      <c r="J132" s="1048">
        <v>0</v>
      </c>
      <c r="K132" s="1048">
        <v>0</v>
      </c>
      <c r="L132" s="1053">
        <v>0</v>
      </c>
      <c r="M132" s="1049">
        <v>0</v>
      </c>
      <c r="N132" s="1049">
        <v>0</v>
      </c>
      <c r="O132" s="258">
        <v>0</v>
      </c>
      <c r="P132" s="259">
        <v>1059.9100000000001</v>
      </c>
      <c r="Q132" s="258">
        <v>0</v>
      </c>
      <c r="R132" s="262">
        <v>247.44</v>
      </c>
      <c r="S132" s="258">
        <v>0</v>
      </c>
      <c r="T132" s="259">
        <v>41.12</v>
      </c>
      <c r="U132" s="261">
        <f t="shared" si="14"/>
        <v>1818.5900000000001</v>
      </c>
      <c r="W132" s="369" t="s">
        <v>462</v>
      </c>
      <c r="X132" s="256" t="b">
        <f t="shared" si="12"/>
        <v>1</v>
      </c>
      <c r="Y132" s="293" t="b">
        <f t="shared" si="13"/>
        <v>1</v>
      </c>
      <c r="Z132" s="255">
        <v>496</v>
      </c>
      <c r="AA132" s="294" t="s">
        <v>462</v>
      </c>
    </row>
    <row r="133" spans="1:29" s="269" customFormat="1" x14ac:dyDescent="0.25">
      <c r="A133" s="255" t="s">
        <v>84</v>
      </c>
      <c r="B133" s="255">
        <v>1</v>
      </c>
      <c r="C133" s="255">
        <v>169</v>
      </c>
      <c r="D133" s="255"/>
      <c r="E133" s="632" t="s">
        <v>612</v>
      </c>
      <c r="F133" s="257">
        <v>0</v>
      </c>
      <c r="G133" s="258">
        <v>0</v>
      </c>
      <c r="H133" s="258">
        <v>0</v>
      </c>
      <c r="I133" s="1048">
        <v>1336.36</v>
      </c>
      <c r="J133" s="1049">
        <v>0</v>
      </c>
      <c r="K133" s="1049">
        <v>0</v>
      </c>
      <c r="L133" s="1053">
        <v>0</v>
      </c>
      <c r="M133" s="1049">
        <v>0</v>
      </c>
      <c r="N133" s="1049">
        <v>0</v>
      </c>
      <c r="O133" s="258">
        <v>0</v>
      </c>
      <c r="P133" s="925">
        <v>648.66999999999996</v>
      </c>
      <c r="Q133" s="622">
        <v>0</v>
      </c>
      <c r="R133" s="928">
        <v>743.02</v>
      </c>
      <c r="S133" s="1016">
        <v>46.28</v>
      </c>
      <c r="T133" s="258">
        <v>82.24</v>
      </c>
      <c r="U133" s="261">
        <f t="shared" si="14"/>
        <v>2856.5699999999997</v>
      </c>
      <c r="V133" s="293"/>
      <c r="W133" s="399" t="s">
        <v>67</v>
      </c>
      <c r="X133" s="256" t="b">
        <f t="shared" si="12"/>
        <v>1</v>
      </c>
      <c r="Y133" s="293" t="b">
        <f t="shared" si="13"/>
        <v>1</v>
      </c>
      <c r="Z133" s="255">
        <v>169</v>
      </c>
      <c r="AA133" s="292" t="s">
        <v>612</v>
      </c>
      <c r="AB133" s="256"/>
      <c r="AC133" s="256"/>
    </row>
    <row r="134" spans="1:29" x14ac:dyDescent="0.25">
      <c r="A134" s="255" t="s">
        <v>86</v>
      </c>
      <c r="B134" s="255">
        <v>1</v>
      </c>
      <c r="C134" s="255">
        <v>27</v>
      </c>
      <c r="D134" s="255" t="s">
        <v>549</v>
      </c>
      <c r="E134" s="632" t="s">
        <v>569</v>
      </c>
      <c r="F134" s="257">
        <v>0</v>
      </c>
      <c r="G134" s="258">
        <v>0</v>
      </c>
      <c r="H134" s="258">
        <v>792.25</v>
      </c>
      <c r="I134" s="1048">
        <v>1892.24</v>
      </c>
      <c r="J134" s="1049">
        <v>0</v>
      </c>
      <c r="K134" s="1049">
        <v>0</v>
      </c>
      <c r="L134" s="1053">
        <v>0</v>
      </c>
      <c r="M134" s="1049">
        <v>0</v>
      </c>
      <c r="N134" s="258">
        <v>0</v>
      </c>
      <c r="O134" s="258">
        <v>0</v>
      </c>
      <c r="P134" s="925">
        <v>812.47</v>
      </c>
      <c r="Q134" s="925">
        <v>0</v>
      </c>
      <c r="R134" s="928">
        <v>494.88</v>
      </c>
      <c r="S134" s="1015">
        <v>64.53</v>
      </c>
      <c r="T134" s="258">
        <v>82.24</v>
      </c>
      <c r="U134" s="261">
        <f t="shared" si="14"/>
        <v>4138.6100000000006</v>
      </c>
      <c r="W134" s="399" t="s">
        <v>20</v>
      </c>
      <c r="X134" s="256" t="b">
        <f t="shared" si="12"/>
        <v>1</v>
      </c>
      <c r="Y134" s="293" t="b">
        <f t="shared" si="13"/>
        <v>1</v>
      </c>
      <c r="Z134" s="255">
        <v>27</v>
      </c>
      <c r="AA134" s="292" t="s">
        <v>569</v>
      </c>
    </row>
    <row r="135" spans="1:29" x14ac:dyDescent="0.25">
      <c r="A135" s="255" t="s">
        <v>86</v>
      </c>
      <c r="B135" s="255">
        <v>1</v>
      </c>
      <c r="C135" s="255">
        <v>343</v>
      </c>
      <c r="D135" s="255" t="s">
        <v>549</v>
      </c>
      <c r="E135" s="292" t="s">
        <v>352</v>
      </c>
      <c r="F135" s="257">
        <v>0</v>
      </c>
      <c r="G135" s="258">
        <v>0</v>
      </c>
      <c r="H135" s="258">
        <v>0</v>
      </c>
      <c r="I135" s="925">
        <v>0</v>
      </c>
      <c r="J135" s="1049">
        <v>0</v>
      </c>
      <c r="K135" s="1049">
        <v>0</v>
      </c>
      <c r="L135" s="1053">
        <v>0</v>
      </c>
      <c r="M135" s="1049">
        <v>0</v>
      </c>
      <c r="N135" s="258">
        <v>0</v>
      </c>
      <c r="O135" s="258">
        <v>0</v>
      </c>
      <c r="P135" s="259">
        <v>543.84</v>
      </c>
      <c r="Q135" s="259">
        <v>0</v>
      </c>
      <c r="R135" s="262">
        <v>622.94000000000005</v>
      </c>
      <c r="S135" s="262">
        <v>111.46</v>
      </c>
      <c r="T135" s="258">
        <v>0</v>
      </c>
      <c r="U135" s="261">
        <f t="shared" si="14"/>
        <v>1278.2400000000002</v>
      </c>
      <c r="W135" s="399" t="s">
        <v>352</v>
      </c>
      <c r="X135" s="256" t="b">
        <f t="shared" si="12"/>
        <v>1</v>
      </c>
      <c r="Y135" s="293" t="b">
        <f t="shared" si="13"/>
        <v>1</v>
      </c>
      <c r="Z135" s="255">
        <v>343</v>
      </c>
      <c r="AA135" s="292" t="s">
        <v>352</v>
      </c>
    </row>
    <row r="136" spans="1:29" x14ac:dyDescent="0.25">
      <c r="A136" s="255" t="s">
        <v>86</v>
      </c>
      <c r="B136" s="255">
        <v>1</v>
      </c>
      <c r="C136" s="255">
        <v>315</v>
      </c>
      <c r="D136" s="255" t="s">
        <v>549</v>
      </c>
      <c r="E136" s="292" t="s">
        <v>299</v>
      </c>
      <c r="F136" s="257">
        <v>0</v>
      </c>
      <c r="G136" s="258">
        <v>0</v>
      </c>
      <c r="H136" s="258">
        <v>0</v>
      </c>
      <c r="I136" s="1048">
        <v>2375.54</v>
      </c>
      <c r="J136" s="1049">
        <v>0</v>
      </c>
      <c r="K136" s="1049">
        <v>0</v>
      </c>
      <c r="L136" s="1053">
        <v>0</v>
      </c>
      <c r="M136" s="1049">
        <v>0</v>
      </c>
      <c r="N136" s="258">
        <v>0</v>
      </c>
      <c r="O136" s="258">
        <v>0</v>
      </c>
      <c r="P136" s="258">
        <v>0</v>
      </c>
      <c r="Q136" s="259">
        <v>0</v>
      </c>
      <c r="R136" s="262">
        <v>1237.06</v>
      </c>
      <c r="S136" s="262">
        <v>88.28</v>
      </c>
      <c r="T136" s="258">
        <v>0</v>
      </c>
      <c r="U136" s="261">
        <f t="shared" si="14"/>
        <v>3700.88</v>
      </c>
      <c r="W136" s="399" t="s">
        <v>299</v>
      </c>
      <c r="X136" s="256" t="b">
        <f t="shared" si="12"/>
        <v>1</v>
      </c>
      <c r="Y136" s="293" t="b">
        <f t="shared" si="13"/>
        <v>1</v>
      </c>
      <c r="Z136" s="255">
        <v>315</v>
      </c>
      <c r="AA136" s="292" t="s">
        <v>299</v>
      </c>
    </row>
    <row r="137" spans="1:29" x14ac:dyDescent="0.25">
      <c r="A137" s="255" t="s">
        <v>84</v>
      </c>
      <c r="B137" s="255">
        <v>1</v>
      </c>
      <c r="C137" s="255">
        <v>86</v>
      </c>
      <c r="D137" s="255" t="s">
        <v>549</v>
      </c>
      <c r="E137" s="632" t="s">
        <v>594</v>
      </c>
      <c r="F137" s="257">
        <v>0</v>
      </c>
      <c r="G137" s="258">
        <v>0</v>
      </c>
      <c r="H137" s="258">
        <v>0</v>
      </c>
      <c r="I137" s="1048">
        <v>1500.2</v>
      </c>
      <c r="J137" s="1049">
        <v>0</v>
      </c>
      <c r="K137" s="1049">
        <v>0</v>
      </c>
      <c r="L137" s="1053">
        <v>0</v>
      </c>
      <c r="M137" s="1049">
        <v>0</v>
      </c>
      <c r="N137" s="1055">
        <v>99.79</v>
      </c>
      <c r="O137" s="258">
        <v>0</v>
      </c>
      <c r="P137" s="925">
        <v>218.4</v>
      </c>
      <c r="Q137" s="925">
        <v>0</v>
      </c>
      <c r="R137" s="928">
        <v>1187.3399999999999</v>
      </c>
      <c r="S137" s="928">
        <v>32.840000000000003</v>
      </c>
      <c r="T137" s="258">
        <v>82.24</v>
      </c>
      <c r="U137" s="261">
        <f t="shared" si="14"/>
        <v>3120.81</v>
      </c>
      <c r="W137" s="399" t="s">
        <v>46</v>
      </c>
      <c r="X137" s="256" t="b">
        <f t="shared" si="12"/>
        <v>1</v>
      </c>
      <c r="Y137" s="293" t="b">
        <f t="shared" si="13"/>
        <v>1</v>
      </c>
      <c r="Z137" s="255">
        <v>86</v>
      </c>
      <c r="AA137" s="292" t="s">
        <v>594</v>
      </c>
    </row>
    <row r="138" spans="1:29" x14ac:dyDescent="0.25">
      <c r="A138" s="255" t="s">
        <v>84</v>
      </c>
      <c r="B138" s="255">
        <v>1</v>
      </c>
      <c r="C138" s="255">
        <v>49</v>
      </c>
      <c r="E138" s="292" t="s">
        <v>837</v>
      </c>
      <c r="F138" s="257">
        <v>0</v>
      </c>
      <c r="G138" s="258">
        <v>0</v>
      </c>
      <c r="H138" s="258">
        <v>0</v>
      </c>
      <c r="I138" s="1049">
        <v>0</v>
      </c>
      <c r="J138" s="1048">
        <v>0</v>
      </c>
      <c r="K138" s="1048">
        <v>0</v>
      </c>
      <c r="L138" s="1053">
        <v>0</v>
      </c>
      <c r="M138" s="1049">
        <v>0</v>
      </c>
      <c r="N138" s="1049">
        <v>0</v>
      </c>
      <c r="O138" s="258">
        <v>0</v>
      </c>
      <c r="P138" s="258">
        <v>0</v>
      </c>
      <c r="Q138" s="258">
        <v>0</v>
      </c>
      <c r="R138" s="258">
        <v>0</v>
      </c>
      <c r="S138" s="258">
        <v>0</v>
      </c>
      <c r="T138" s="258">
        <v>0</v>
      </c>
      <c r="U138" s="261">
        <f t="shared" si="14"/>
        <v>0</v>
      </c>
      <c r="W138" s="229" t="s">
        <v>37</v>
      </c>
      <c r="X138" s="256" t="b">
        <f t="shared" si="12"/>
        <v>1</v>
      </c>
      <c r="Y138" s="293" t="b">
        <f t="shared" si="13"/>
        <v>1</v>
      </c>
      <c r="Z138" s="298">
        <v>49</v>
      </c>
      <c r="AA138" s="308" t="s">
        <v>837</v>
      </c>
      <c r="AB138" s="215"/>
      <c r="AC138" s="215"/>
    </row>
    <row r="139" spans="1:29" x14ac:dyDescent="0.25">
      <c r="A139" s="255" t="s">
        <v>84</v>
      </c>
      <c r="B139" s="255">
        <v>1</v>
      </c>
      <c r="C139" s="255">
        <v>259</v>
      </c>
      <c r="E139" s="632" t="s">
        <v>147</v>
      </c>
      <c r="F139" s="257">
        <v>0</v>
      </c>
      <c r="G139" s="258">
        <v>0</v>
      </c>
      <c r="H139" s="258">
        <v>0</v>
      </c>
      <c r="I139" s="622">
        <v>2112.08</v>
      </c>
      <c r="J139" s="1049">
        <v>0</v>
      </c>
      <c r="K139" s="1049">
        <v>0</v>
      </c>
      <c r="L139" s="1053">
        <v>0</v>
      </c>
      <c r="M139" s="1049">
        <v>0</v>
      </c>
      <c r="N139" s="1057">
        <v>0</v>
      </c>
      <c r="O139" s="258">
        <v>0</v>
      </c>
      <c r="P139" s="925">
        <v>218.4</v>
      </c>
      <c r="Q139" s="258">
        <v>0</v>
      </c>
      <c r="R139" s="928">
        <v>1187.3399999999999</v>
      </c>
      <c r="S139" s="928">
        <v>25.52</v>
      </c>
      <c r="T139" s="259">
        <v>164.48</v>
      </c>
      <c r="U139" s="261">
        <f t="shared" si="14"/>
        <v>3707.8199999999997</v>
      </c>
      <c r="W139" s="399" t="s">
        <v>147</v>
      </c>
      <c r="X139" s="256" t="b">
        <f t="shared" si="12"/>
        <v>1</v>
      </c>
      <c r="Y139" s="293" t="b">
        <f t="shared" si="13"/>
        <v>1</v>
      </c>
      <c r="Z139" s="255">
        <v>259</v>
      </c>
      <c r="AA139" s="292" t="s">
        <v>147</v>
      </c>
    </row>
    <row r="140" spans="1:29" x14ac:dyDescent="0.25">
      <c r="A140" s="255" t="s">
        <v>84</v>
      </c>
      <c r="B140" s="255">
        <v>1</v>
      </c>
      <c r="C140" s="255">
        <v>445</v>
      </c>
      <c r="E140" s="292" t="s">
        <v>713</v>
      </c>
      <c r="F140" s="257">
        <v>0</v>
      </c>
      <c r="G140" s="258">
        <v>0</v>
      </c>
      <c r="H140" s="258">
        <v>0</v>
      </c>
      <c r="I140" s="1049">
        <v>0</v>
      </c>
      <c r="J140" s="1049">
        <v>0</v>
      </c>
      <c r="K140" s="1049">
        <v>0</v>
      </c>
      <c r="L140" s="1053">
        <v>0</v>
      </c>
      <c r="M140" s="1049">
        <v>0</v>
      </c>
      <c r="N140" s="258">
        <v>0</v>
      </c>
      <c r="O140" s="258">
        <v>0</v>
      </c>
      <c r="P140" s="258">
        <v>986.52</v>
      </c>
      <c r="Q140" s="258">
        <v>0</v>
      </c>
      <c r="R140" s="258">
        <v>391.11</v>
      </c>
      <c r="S140" s="262">
        <v>53.51</v>
      </c>
      <c r="T140" s="260">
        <v>123.36</v>
      </c>
      <c r="U140" s="261">
        <f t="shared" si="14"/>
        <v>1554.5</v>
      </c>
      <c r="W140" s="369" t="s">
        <v>713</v>
      </c>
      <c r="X140" s="256" t="b">
        <f t="shared" si="12"/>
        <v>1</v>
      </c>
      <c r="Y140" s="293" t="b">
        <f t="shared" si="13"/>
        <v>1</v>
      </c>
      <c r="Z140" s="255">
        <v>445</v>
      </c>
      <c r="AA140" s="292" t="s">
        <v>713</v>
      </c>
    </row>
    <row r="141" spans="1:29" x14ac:dyDescent="0.25">
      <c r="A141" s="255" t="s">
        <v>86</v>
      </c>
      <c r="B141" s="255">
        <v>1</v>
      </c>
      <c r="C141" s="255">
        <v>193</v>
      </c>
      <c r="D141" s="255" t="s">
        <v>549</v>
      </c>
      <c r="E141" s="292" t="s">
        <v>616</v>
      </c>
      <c r="F141" s="257">
        <v>0</v>
      </c>
      <c r="G141" s="258">
        <v>1334</v>
      </c>
      <c r="H141" s="258">
        <v>0</v>
      </c>
      <c r="I141" s="1048">
        <v>1159.47</v>
      </c>
      <c r="J141" s="1049">
        <v>0</v>
      </c>
      <c r="K141" s="1049">
        <v>0</v>
      </c>
      <c r="L141" s="1053">
        <v>0</v>
      </c>
      <c r="M141" s="1049">
        <v>0</v>
      </c>
      <c r="N141" s="258">
        <v>0</v>
      </c>
      <c r="O141" s="258">
        <v>0</v>
      </c>
      <c r="P141" s="259">
        <v>812.47</v>
      </c>
      <c r="Q141" s="259">
        <v>0</v>
      </c>
      <c r="R141" s="262">
        <v>494.88</v>
      </c>
      <c r="S141" s="262">
        <v>77.41</v>
      </c>
      <c r="T141" s="259">
        <v>41.12</v>
      </c>
      <c r="U141" s="261">
        <f t="shared" si="14"/>
        <v>3919.3500000000004</v>
      </c>
      <c r="W141" s="400" t="s">
        <v>72</v>
      </c>
      <c r="X141" s="256" t="b">
        <f t="shared" si="12"/>
        <v>1</v>
      </c>
      <c r="Y141" s="293" t="b">
        <f t="shared" si="13"/>
        <v>1</v>
      </c>
      <c r="Z141" s="255">
        <v>193</v>
      </c>
      <c r="AA141" s="292" t="s">
        <v>616</v>
      </c>
    </row>
    <row r="142" spans="1:29" x14ac:dyDescent="0.25">
      <c r="A142" s="255" t="s">
        <v>84</v>
      </c>
      <c r="B142" s="255">
        <v>1</v>
      </c>
      <c r="C142" s="255">
        <v>159</v>
      </c>
      <c r="E142" s="632" t="s">
        <v>62</v>
      </c>
      <c r="F142" s="257">
        <v>0</v>
      </c>
      <c r="G142" s="258">
        <v>0</v>
      </c>
      <c r="H142" s="258">
        <v>0</v>
      </c>
      <c r="I142" s="1049">
        <v>3501.68</v>
      </c>
      <c r="J142" s="1049">
        <v>0</v>
      </c>
      <c r="K142" s="1049">
        <v>0</v>
      </c>
      <c r="L142" s="1053">
        <v>0</v>
      </c>
      <c r="M142" s="1049">
        <v>0</v>
      </c>
      <c r="N142" s="258">
        <v>0</v>
      </c>
      <c r="O142" s="258">
        <v>0</v>
      </c>
      <c r="P142" s="925">
        <v>655.22</v>
      </c>
      <c r="Q142" s="622">
        <v>0</v>
      </c>
      <c r="R142" s="928">
        <v>750.52</v>
      </c>
      <c r="S142" s="928">
        <v>28.13</v>
      </c>
      <c r="T142" s="259">
        <v>41.12</v>
      </c>
      <c r="U142" s="261">
        <f t="shared" si="14"/>
        <v>4976.67</v>
      </c>
      <c r="W142" s="229" t="s">
        <v>62</v>
      </c>
      <c r="X142" s="256" t="b">
        <f t="shared" si="12"/>
        <v>1</v>
      </c>
      <c r="Y142" s="293" t="b">
        <f t="shared" si="13"/>
        <v>1</v>
      </c>
      <c r="Z142" s="298">
        <v>159</v>
      </c>
      <c r="AA142" s="308" t="s">
        <v>62</v>
      </c>
    </row>
    <row r="143" spans="1:29" x14ac:dyDescent="0.25">
      <c r="A143" s="255" t="s">
        <v>84</v>
      </c>
      <c r="B143" s="255">
        <v>1</v>
      </c>
      <c r="C143" s="255">
        <v>91</v>
      </c>
      <c r="D143" s="255" t="s">
        <v>549</v>
      </c>
      <c r="E143" s="632" t="s">
        <v>599</v>
      </c>
      <c r="F143" s="257">
        <v>0</v>
      </c>
      <c r="G143" s="258">
        <v>0</v>
      </c>
      <c r="H143" s="258">
        <v>0</v>
      </c>
      <c r="I143" s="1048">
        <v>1949.6</v>
      </c>
      <c r="J143" s="1049">
        <v>0</v>
      </c>
      <c r="K143" s="1049">
        <v>0</v>
      </c>
      <c r="L143" s="1053">
        <v>0</v>
      </c>
      <c r="M143" s="1049">
        <v>0</v>
      </c>
      <c r="N143" s="258">
        <v>0</v>
      </c>
      <c r="O143" s="258">
        <v>0</v>
      </c>
      <c r="P143" s="925">
        <v>655.22</v>
      </c>
      <c r="Q143" s="925">
        <v>0</v>
      </c>
      <c r="R143" s="928">
        <v>750.52</v>
      </c>
      <c r="S143" s="928">
        <v>32.840000000000003</v>
      </c>
      <c r="T143" s="258">
        <v>0</v>
      </c>
      <c r="U143" s="261">
        <f t="shared" si="14"/>
        <v>3388.18</v>
      </c>
      <c r="W143" s="399" t="s">
        <v>51</v>
      </c>
      <c r="X143" s="256" t="b">
        <f t="shared" si="12"/>
        <v>1</v>
      </c>
      <c r="Y143" s="293" t="b">
        <f t="shared" si="13"/>
        <v>1</v>
      </c>
      <c r="Z143" s="255">
        <v>91</v>
      </c>
      <c r="AA143" s="292" t="s">
        <v>599</v>
      </c>
    </row>
    <row r="144" spans="1:29" s="215" customFormat="1" x14ac:dyDescent="0.25">
      <c r="A144" s="255" t="s">
        <v>84</v>
      </c>
      <c r="B144" s="255">
        <v>1</v>
      </c>
      <c r="C144" s="255">
        <v>482</v>
      </c>
      <c r="D144" s="255"/>
      <c r="E144" s="292" t="s">
        <v>821</v>
      </c>
      <c r="F144" s="257">
        <v>0</v>
      </c>
      <c r="G144" s="258">
        <v>0</v>
      </c>
      <c r="H144" s="258">
        <v>0</v>
      </c>
      <c r="I144" s="1048">
        <v>592.07000000000005</v>
      </c>
      <c r="J144" s="1049">
        <v>0</v>
      </c>
      <c r="K144" s="1049">
        <v>0</v>
      </c>
      <c r="L144" s="1053">
        <v>0</v>
      </c>
      <c r="M144" s="1049">
        <v>0</v>
      </c>
      <c r="N144" s="258">
        <v>0</v>
      </c>
      <c r="O144" s="258">
        <v>0</v>
      </c>
      <c r="P144" s="259">
        <v>856.15</v>
      </c>
      <c r="Q144" s="259">
        <v>0</v>
      </c>
      <c r="R144" s="262">
        <v>521.48</v>
      </c>
      <c r="S144" s="262">
        <v>0</v>
      </c>
      <c r="T144" s="258">
        <v>0</v>
      </c>
      <c r="U144" s="261">
        <f t="shared" si="14"/>
        <v>1969.7</v>
      </c>
      <c r="V144" s="293"/>
      <c r="W144" s="369" t="s">
        <v>821</v>
      </c>
      <c r="X144" s="256" t="b">
        <f t="shared" si="12"/>
        <v>1</v>
      </c>
      <c r="Y144" s="293" t="b">
        <f t="shared" si="13"/>
        <v>1</v>
      </c>
      <c r="Z144" s="255">
        <v>482</v>
      </c>
      <c r="AA144" s="292" t="s">
        <v>821</v>
      </c>
      <c r="AB144" s="256"/>
      <c r="AC144" s="256"/>
    </row>
    <row r="145" spans="1:27" x14ac:dyDescent="0.25">
      <c r="A145" s="255" t="s">
        <v>86</v>
      </c>
      <c r="B145" s="255">
        <v>1</v>
      </c>
      <c r="C145" s="255">
        <v>326</v>
      </c>
      <c r="E145" s="292" t="s">
        <v>322</v>
      </c>
      <c r="F145" s="257">
        <v>0</v>
      </c>
      <c r="G145" s="258">
        <v>0</v>
      </c>
      <c r="H145" s="258">
        <v>0</v>
      </c>
      <c r="I145" s="1049">
        <v>0</v>
      </c>
      <c r="J145" s="1049">
        <v>0</v>
      </c>
      <c r="K145" s="1049">
        <v>0</v>
      </c>
      <c r="L145" s="1053">
        <v>0</v>
      </c>
      <c r="M145" s="1049">
        <v>0</v>
      </c>
      <c r="N145" s="258">
        <v>0</v>
      </c>
      <c r="O145" s="258">
        <v>0</v>
      </c>
      <c r="P145" s="259">
        <v>698.9</v>
      </c>
      <c r="Q145" s="258">
        <v>0</v>
      </c>
      <c r="R145" s="262">
        <v>425.7</v>
      </c>
      <c r="S145" s="262">
        <v>133.83000000000001</v>
      </c>
      <c r="T145" s="258">
        <v>0</v>
      </c>
      <c r="U145" s="261">
        <f t="shared" si="14"/>
        <v>1258.4299999999998</v>
      </c>
      <c r="W145" s="400" t="s">
        <v>322</v>
      </c>
      <c r="X145" s="256" t="b">
        <f t="shared" si="12"/>
        <v>1</v>
      </c>
      <c r="Y145" s="293" t="b">
        <f t="shared" si="13"/>
        <v>1</v>
      </c>
      <c r="Z145" s="255">
        <v>326</v>
      </c>
      <c r="AA145" s="292" t="s">
        <v>322</v>
      </c>
    </row>
    <row r="146" spans="1:27" x14ac:dyDescent="0.25">
      <c r="A146" s="255" t="s">
        <v>84</v>
      </c>
      <c r="B146" s="255">
        <v>1</v>
      </c>
      <c r="C146" s="255">
        <v>508</v>
      </c>
      <c r="E146" s="1067" t="s">
        <v>1170</v>
      </c>
      <c r="F146" s="257">
        <v>0</v>
      </c>
      <c r="G146" s="258">
        <v>0</v>
      </c>
      <c r="H146" s="258">
        <v>0</v>
      </c>
      <c r="I146" s="1048">
        <v>0</v>
      </c>
      <c r="J146" s="1049">
        <v>0</v>
      </c>
      <c r="K146" s="1049">
        <v>0</v>
      </c>
      <c r="L146" s="1053">
        <v>0</v>
      </c>
      <c r="M146" s="1049">
        <v>0</v>
      </c>
      <c r="N146" s="258">
        <v>0</v>
      </c>
      <c r="O146" s="258">
        <v>0</v>
      </c>
      <c r="P146" s="925">
        <v>768.79</v>
      </c>
      <c r="Q146" s="259">
        <v>0</v>
      </c>
      <c r="R146" s="928">
        <v>468.27</v>
      </c>
      <c r="S146" s="262">
        <v>88.28</v>
      </c>
      <c r="T146" s="260">
        <v>123.36</v>
      </c>
      <c r="U146" s="261">
        <f t="shared" si="14"/>
        <v>1448.6999999999998</v>
      </c>
      <c r="W146" s="178" t="s">
        <v>1170</v>
      </c>
      <c r="X146" s="256" t="b">
        <f t="shared" si="12"/>
        <v>1</v>
      </c>
      <c r="Y146" s="293" t="b">
        <f t="shared" si="13"/>
        <v>1</v>
      </c>
      <c r="Z146" s="255">
        <v>508</v>
      </c>
      <c r="AA146" s="292" t="s">
        <v>1170</v>
      </c>
    </row>
    <row r="147" spans="1:27" x14ac:dyDescent="0.25">
      <c r="A147" s="255" t="s">
        <v>84</v>
      </c>
      <c r="B147" s="255">
        <v>1</v>
      </c>
      <c r="C147" s="255">
        <v>501</v>
      </c>
      <c r="E147" s="292" t="s">
        <v>1108</v>
      </c>
      <c r="F147" s="257">
        <v>0</v>
      </c>
      <c r="G147" s="258">
        <v>0</v>
      </c>
      <c r="H147" s="258">
        <v>0</v>
      </c>
      <c r="I147" s="1048">
        <v>1285.99</v>
      </c>
      <c r="J147" s="1049">
        <v>0</v>
      </c>
      <c r="K147" s="1049">
        <v>0</v>
      </c>
      <c r="L147" s="1053">
        <v>0</v>
      </c>
      <c r="M147" s="1049">
        <v>0</v>
      </c>
      <c r="N147" s="258">
        <v>0</v>
      </c>
      <c r="O147" s="258">
        <v>0</v>
      </c>
      <c r="P147" s="259">
        <v>609.36</v>
      </c>
      <c r="Q147" s="259">
        <v>0</v>
      </c>
      <c r="R147" s="262">
        <v>697.99</v>
      </c>
      <c r="S147" s="262">
        <v>0</v>
      </c>
      <c r="T147" s="258">
        <v>82.24</v>
      </c>
      <c r="U147" s="261">
        <f t="shared" si="14"/>
        <v>2675.58</v>
      </c>
      <c r="W147" s="218" t="s">
        <v>1042</v>
      </c>
      <c r="X147" s="256" t="b">
        <f t="shared" si="12"/>
        <v>1</v>
      </c>
      <c r="Y147" s="293" t="b">
        <f t="shared" si="13"/>
        <v>1</v>
      </c>
      <c r="Z147" s="255">
        <v>501</v>
      </c>
      <c r="AA147" s="292" t="s">
        <v>1108</v>
      </c>
    </row>
    <row r="148" spans="1:27" x14ac:dyDescent="0.25">
      <c r="A148" s="255" t="s">
        <v>84</v>
      </c>
      <c r="B148" s="255">
        <v>1</v>
      </c>
      <c r="C148" s="255">
        <v>221</v>
      </c>
      <c r="D148" s="255" t="s">
        <v>549</v>
      </c>
      <c r="E148" s="632" t="s">
        <v>109</v>
      </c>
      <c r="F148" s="257">
        <v>0</v>
      </c>
      <c r="G148" s="258">
        <v>0</v>
      </c>
      <c r="H148" s="258">
        <v>0</v>
      </c>
      <c r="I148" s="1048">
        <v>3094.88</v>
      </c>
      <c r="J148" s="1049">
        <v>0</v>
      </c>
      <c r="K148" s="1049">
        <v>0</v>
      </c>
      <c r="L148" s="1053">
        <v>0</v>
      </c>
      <c r="M148" s="1049">
        <v>0</v>
      </c>
      <c r="N148" s="258">
        <v>0</v>
      </c>
      <c r="O148" s="258">
        <v>0</v>
      </c>
      <c r="P148" s="925">
        <v>856.15</v>
      </c>
      <c r="Q148" s="925">
        <v>0</v>
      </c>
      <c r="R148" s="928">
        <v>521.48</v>
      </c>
      <c r="S148" s="928">
        <v>59</v>
      </c>
      <c r="T148" s="259">
        <v>41.12</v>
      </c>
      <c r="U148" s="261">
        <f t="shared" si="14"/>
        <v>4572.63</v>
      </c>
      <c r="W148" s="399" t="s">
        <v>413</v>
      </c>
      <c r="X148" s="256" t="b">
        <f t="shared" si="12"/>
        <v>1</v>
      </c>
      <c r="Y148" s="293" t="b">
        <f t="shared" si="13"/>
        <v>1</v>
      </c>
      <c r="Z148" s="255">
        <v>221</v>
      </c>
      <c r="AA148" s="292" t="s">
        <v>109</v>
      </c>
    </row>
    <row r="149" spans="1:27" x14ac:dyDescent="0.25">
      <c r="A149" s="255" t="s">
        <v>84</v>
      </c>
      <c r="B149" s="255">
        <v>1</v>
      </c>
      <c r="C149" s="255">
        <v>13</v>
      </c>
      <c r="E149" s="632" t="s">
        <v>558</v>
      </c>
      <c r="F149" s="257">
        <v>0</v>
      </c>
      <c r="G149" s="258">
        <v>0</v>
      </c>
      <c r="H149" s="258">
        <v>0</v>
      </c>
      <c r="I149" s="1049">
        <v>0</v>
      </c>
      <c r="J149" s="1049">
        <v>0</v>
      </c>
      <c r="K149" s="1049">
        <v>0</v>
      </c>
      <c r="L149" s="1053">
        <v>0</v>
      </c>
      <c r="M149" s="1049">
        <v>0</v>
      </c>
      <c r="N149" s="258">
        <v>0</v>
      </c>
      <c r="O149" s="258">
        <v>0</v>
      </c>
      <c r="P149" s="925">
        <v>996.59</v>
      </c>
      <c r="Q149" s="622">
        <v>0</v>
      </c>
      <c r="R149" s="928">
        <v>395.1</v>
      </c>
      <c r="S149" s="928">
        <v>46.28</v>
      </c>
      <c r="T149" s="258">
        <v>0</v>
      </c>
      <c r="U149" s="261">
        <f t="shared" si="14"/>
        <v>1437.97</v>
      </c>
      <c r="W149" s="399" t="s">
        <v>427</v>
      </c>
      <c r="X149" s="256" t="b">
        <f t="shared" si="12"/>
        <v>1</v>
      </c>
      <c r="Y149" s="293" t="b">
        <f t="shared" si="13"/>
        <v>1</v>
      </c>
      <c r="Z149" s="255">
        <v>13</v>
      </c>
      <c r="AA149" s="292" t="s">
        <v>558</v>
      </c>
    </row>
    <row r="150" spans="1:27" x14ac:dyDescent="0.25">
      <c r="A150" s="255" t="s">
        <v>86</v>
      </c>
      <c r="B150" s="255">
        <v>1</v>
      </c>
      <c r="C150" s="255">
        <v>502</v>
      </c>
      <c r="E150" s="1067" t="s">
        <v>1036</v>
      </c>
      <c r="F150" s="257">
        <v>0</v>
      </c>
      <c r="G150" s="258">
        <v>0</v>
      </c>
      <c r="H150" s="258">
        <v>0</v>
      </c>
      <c r="I150" s="622">
        <v>609.04</v>
      </c>
      <c r="J150" s="1049">
        <v>0</v>
      </c>
      <c r="K150" s="1049">
        <v>0</v>
      </c>
      <c r="L150" s="1053">
        <v>0</v>
      </c>
      <c r="M150" s="1049">
        <v>0</v>
      </c>
      <c r="N150" s="258">
        <v>0</v>
      </c>
      <c r="O150" s="258">
        <v>0</v>
      </c>
      <c r="P150" s="1048">
        <v>576.6</v>
      </c>
      <c r="Q150" s="1049">
        <v>0</v>
      </c>
      <c r="R150" s="1058">
        <v>660.46</v>
      </c>
      <c r="S150" s="1049">
        <v>88.28</v>
      </c>
      <c r="T150" s="258">
        <v>0</v>
      </c>
      <c r="U150" s="261">
        <f t="shared" si="14"/>
        <v>1934.3799999999999</v>
      </c>
      <c r="W150" s="218" t="s">
        <v>1036</v>
      </c>
      <c r="X150" s="256" t="b">
        <f t="shared" si="12"/>
        <v>1</v>
      </c>
      <c r="Y150" s="293" t="b">
        <f t="shared" si="13"/>
        <v>1</v>
      </c>
      <c r="Z150" s="255">
        <v>502</v>
      </c>
      <c r="AA150" s="292" t="s">
        <v>1036</v>
      </c>
    </row>
    <row r="151" spans="1:27" x14ac:dyDescent="0.25">
      <c r="A151" s="255" t="s">
        <v>84</v>
      </c>
      <c r="B151" s="255">
        <v>1</v>
      </c>
      <c r="C151" s="255">
        <v>15</v>
      </c>
      <c r="E151" s="632" t="s">
        <v>559</v>
      </c>
      <c r="F151" s="257">
        <v>0</v>
      </c>
      <c r="G151" s="258">
        <v>0</v>
      </c>
      <c r="H151" s="258">
        <v>0</v>
      </c>
      <c r="I151" s="1049">
        <v>0</v>
      </c>
      <c r="J151" s="1049">
        <v>0</v>
      </c>
      <c r="K151" s="1049">
        <v>0</v>
      </c>
      <c r="L151" s="1053">
        <v>0</v>
      </c>
      <c r="M151" s="622">
        <v>289.39999999999998</v>
      </c>
      <c r="N151" s="258">
        <v>0</v>
      </c>
      <c r="O151" s="258">
        <v>0</v>
      </c>
      <c r="P151" s="925">
        <v>648.66999999999996</v>
      </c>
      <c r="Q151" s="622">
        <v>0</v>
      </c>
      <c r="R151" s="928">
        <v>743.02</v>
      </c>
      <c r="S151" s="928">
        <v>45.83</v>
      </c>
      <c r="T151" s="258">
        <v>0</v>
      </c>
      <c r="U151" s="261">
        <f t="shared" si="14"/>
        <v>1726.9199999999998</v>
      </c>
      <c r="W151" s="399" t="s">
        <v>10</v>
      </c>
      <c r="X151" s="256" t="b">
        <f t="shared" si="12"/>
        <v>1</v>
      </c>
      <c r="Y151" s="293" t="b">
        <f t="shared" si="13"/>
        <v>1</v>
      </c>
      <c r="Z151" s="255">
        <v>15</v>
      </c>
      <c r="AA151" s="292" t="s">
        <v>559</v>
      </c>
    </row>
    <row r="152" spans="1:27" x14ac:dyDescent="0.25">
      <c r="A152" s="255" t="s">
        <v>84</v>
      </c>
      <c r="B152" s="255">
        <v>1</v>
      </c>
      <c r="C152" s="255">
        <v>253</v>
      </c>
      <c r="E152" s="632" t="s">
        <v>144</v>
      </c>
      <c r="F152" s="257">
        <v>0</v>
      </c>
      <c r="G152" s="258">
        <v>0</v>
      </c>
      <c r="H152" s="258">
        <v>0</v>
      </c>
      <c r="I152" s="1049">
        <v>0</v>
      </c>
      <c r="J152" s="1049">
        <v>0</v>
      </c>
      <c r="K152" s="1049">
        <v>0</v>
      </c>
      <c r="L152" s="1053">
        <v>0</v>
      </c>
      <c r="M152" s="258">
        <v>0</v>
      </c>
      <c r="N152" s="258">
        <v>0</v>
      </c>
      <c r="O152" s="258">
        <v>0</v>
      </c>
      <c r="P152" s="925">
        <v>873.62</v>
      </c>
      <c r="Q152" s="258">
        <v>0</v>
      </c>
      <c r="R152" s="928">
        <v>532.12</v>
      </c>
      <c r="S152" s="928">
        <v>25.52</v>
      </c>
      <c r="T152" s="259">
        <v>41.12</v>
      </c>
      <c r="U152" s="261">
        <f t="shared" si="14"/>
        <v>1472.3799999999999</v>
      </c>
      <c r="W152" s="399" t="s">
        <v>144</v>
      </c>
      <c r="X152" s="256" t="b">
        <f t="shared" si="12"/>
        <v>1</v>
      </c>
      <c r="Y152" s="293" t="b">
        <f t="shared" si="13"/>
        <v>1</v>
      </c>
      <c r="Z152" s="255">
        <v>253</v>
      </c>
      <c r="AA152" s="292" t="s">
        <v>144</v>
      </c>
    </row>
    <row r="153" spans="1:27" s="485" customFormat="1" x14ac:dyDescent="0.25">
      <c r="A153" s="478" t="s">
        <v>86</v>
      </c>
      <c r="B153" s="478">
        <v>1</v>
      </c>
      <c r="C153" s="478">
        <v>510</v>
      </c>
      <c r="D153" s="478"/>
      <c r="E153" s="886" t="s">
        <v>1208</v>
      </c>
      <c r="F153" s="839">
        <v>0</v>
      </c>
      <c r="G153" s="839">
        <v>0</v>
      </c>
      <c r="H153" s="839">
        <v>0</v>
      </c>
      <c r="I153" s="1081">
        <v>0</v>
      </c>
      <c r="J153" s="1081">
        <v>0</v>
      </c>
      <c r="K153" s="1081">
        <v>0</v>
      </c>
      <c r="L153" s="1082">
        <v>0</v>
      </c>
      <c r="M153" s="1081">
        <v>0</v>
      </c>
      <c r="N153" s="490">
        <v>0</v>
      </c>
      <c r="O153" s="490">
        <v>0</v>
      </c>
      <c r="P153" s="877">
        <v>725.1</v>
      </c>
      <c r="Q153" s="490">
        <v>0</v>
      </c>
      <c r="R153" s="494">
        <v>0</v>
      </c>
      <c r="S153" s="878">
        <v>111.46</v>
      </c>
      <c r="T153" s="877">
        <v>164.48</v>
      </c>
      <c r="U153" s="484">
        <f t="shared" si="14"/>
        <v>1001.0400000000001</v>
      </c>
      <c r="V153" s="479"/>
      <c r="W153" s="1035" t="s">
        <v>1208</v>
      </c>
      <c r="Y153" s="479"/>
    </row>
    <row r="154" spans="1:27" x14ac:dyDescent="0.25">
      <c r="A154" s="255" t="s">
        <v>84</v>
      </c>
      <c r="B154" s="255">
        <v>1</v>
      </c>
      <c r="C154" s="255">
        <v>500</v>
      </c>
      <c r="E154" s="294" t="s">
        <v>467</v>
      </c>
      <c r="F154" s="257">
        <v>0</v>
      </c>
      <c r="G154" s="258">
        <v>0</v>
      </c>
      <c r="H154" s="258">
        <v>0</v>
      </c>
      <c r="I154" s="1015">
        <v>2340.4699999999998</v>
      </c>
      <c r="J154" s="1049">
        <v>0</v>
      </c>
      <c r="K154" s="1049">
        <v>0</v>
      </c>
      <c r="L154" s="1053">
        <v>0</v>
      </c>
      <c r="M154" s="258">
        <v>0</v>
      </c>
      <c r="N154" s="258">
        <v>0</v>
      </c>
      <c r="O154" s="258">
        <v>0</v>
      </c>
      <c r="P154" s="259">
        <v>812.47</v>
      </c>
      <c r="Q154" s="258">
        <v>0</v>
      </c>
      <c r="R154" s="262">
        <v>494.88</v>
      </c>
      <c r="S154" s="260">
        <v>69.09</v>
      </c>
      <c r="T154" s="259">
        <v>205.6</v>
      </c>
      <c r="U154" s="261">
        <f t="shared" si="14"/>
        <v>3922.5099999999998</v>
      </c>
      <c r="W154" s="369" t="s">
        <v>467</v>
      </c>
      <c r="X154" s="256" t="b">
        <f t="shared" ref="X154:X183" si="15">C154=Z154</f>
        <v>1</v>
      </c>
      <c r="Y154" s="293" t="b">
        <f t="shared" ref="Y154:Y183" si="16">E154=AA154</f>
        <v>1</v>
      </c>
      <c r="Z154" s="255">
        <v>500</v>
      </c>
      <c r="AA154" s="294" t="s">
        <v>467</v>
      </c>
    </row>
    <row r="155" spans="1:27" x14ac:dyDescent="0.25">
      <c r="A155" s="255" t="s">
        <v>86</v>
      </c>
      <c r="B155" s="255">
        <v>1</v>
      </c>
      <c r="C155" s="255">
        <v>463</v>
      </c>
      <c r="E155" s="292" t="s">
        <v>761</v>
      </c>
      <c r="F155" s="257">
        <v>0</v>
      </c>
      <c r="G155" s="258">
        <v>0</v>
      </c>
      <c r="H155" s="258">
        <v>0</v>
      </c>
      <c r="I155" s="1049">
        <v>0</v>
      </c>
      <c r="J155" s="1049">
        <v>0</v>
      </c>
      <c r="K155" s="1049">
        <v>0</v>
      </c>
      <c r="L155" s="1053">
        <v>0</v>
      </c>
      <c r="M155" s="1049">
        <v>0</v>
      </c>
      <c r="N155" s="258">
        <v>0</v>
      </c>
      <c r="O155" s="258">
        <v>0</v>
      </c>
      <c r="P155" s="259">
        <v>725.11</v>
      </c>
      <c r="Q155" s="258">
        <v>0</v>
      </c>
      <c r="R155" s="262">
        <v>441.66</v>
      </c>
      <c r="S155" s="258">
        <v>107.47</v>
      </c>
      <c r="T155" s="260">
        <v>82.24</v>
      </c>
      <c r="U155" s="261">
        <f t="shared" si="14"/>
        <v>1356.48</v>
      </c>
      <c r="W155" s="218" t="s">
        <v>752</v>
      </c>
      <c r="X155" s="256" t="b">
        <f t="shared" si="15"/>
        <v>1</v>
      </c>
      <c r="Y155" s="293" t="b">
        <f t="shared" si="16"/>
        <v>1</v>
      </c>
      <c r="Z155" s="255">
        <v>463</v>
      </c>
      <c r="AA155" s="292" t="s">
        <v>761</v>
      </c>
    </row>
    <row r="156" spans="1:27" x14ac:dyDescent="0.25">
      <c r="A156" s="255" t="s">
        <v>84</v>
      </c>
      <c r="B156" s="255">
        <v>1</v>
      </c>
      <c r="C156" s="255">
        <v>506</v>
      </c>
      <c r="E156" s="294" t="s">
        <v>1139</v>
      </c>
      <c r="F156" s="257">
        <v>0</v>
      </c>
      <c r="G156" s="258">
        <v>0</v>
      </c>
      <c r="H156" s="258">
        <v>0</v>
      </c>
      <c r="I156" s="1054">
        <v>0</v>
      </c>
      <c r="J156" s="1049">
        <v>0</v>
      </c>
      <c r="K156" s="1049">
        <v>0</v>
      </c>
      <c r="L156" s="1053">
        <v>0</v>
      </c>
      <c r="M156" s="258">
        <v>0</v>
      </c>
      <c r="N156" s="258">
        <v>0</v>
      </c>
      <c r="O156" s="258">
        <v>0</v>
      </c>
      <c r="P156" s="259">
        <v>725.11</v>
      </c>
      <c r="Q156" s="258">
        <v>0</v>
      </c>
      <c r="R156" s="262">
        <v>441.66</v>
      </c>
      <c r="S156" s="260">
        <v>111.46</v>
      </c>
      <c r="T156" s="258">
        <v>82.24</v>
      </c>
      <c r="U156" s="261">
        <f t="shared" si="14"/>
        <v>1360.47</v>
      </c>
      <c r="W156" s="218" t="s">
        <v>1139</v>
      </c>
      <c r="X156" s="256" t="b">
        <f t="shared" si="15"/>
        <v>1</v>
      </c>
      <c r="Y156" s="293" t="b">
        <f t="shared" si="16"/>
        <v>0</v>
      </c>
      <c r="Z156" s="255">
        <v>506</v>
      </c>
      <c r="AA156" s="294" t="s">
        <v>1145</v>
      </c>
    </row>
    <row r="157" spans="1:27" x14ac:dyDescent="0.25">
      <c r="A157" s="255" t="s">
        <v>84</v>
      </c>
      <c r="B157" s="255">
        <v>1</v>
      </c>
      <c r="C157" s="255">
        <v>222</v>
      </c>
      <c r="E157" s="632" t="s">
        <v>80</v>
      </c>
      <c r="F157" s="257">
        <v>0</v>
      </c>
      <c r="G157" s="258">
        <v>0</v>
      </c>
      <c r="H157" s="258">
        <v>0</v>
      </c>
      <c r="I157" s="622">
        <v>0</v>
      </c>
      <c r="J157" s="1049">
        <v>0</v>
      </c>
      <c r="K157" s="1049">
        <v>0</v>
      </c>
      <c r="L157" s="1053">
        <v>0</v>
      </c>
      <c r="M157" s="622">
        <v>583.99</v>
      </c>
      <c r="N157" s="258">
        <v>0</v>
      </c>
      <c r="O157" s="258">
        <v>0</v>
      </c>
      <c r="P157" s="259">
        <v>214.04</v>
      </c>
      <c r="Q157" s="258">
        <v>0</v>
      </c>
      <c r="R157" s="262">
        <v>1163.5999999999999</v>
      </c>
      <c r="S157" s="262">
        <v>59</v>
      </c>
      <c r="T157" s="259">
        <v>164.48</v>
      </c>
      <c r="U157" s="261">
        <f t="shared" si="14"/>
        <v>2185.1099999999997</v>
      </c>
      <c r="W157" s="399" t="s">
        <v>80</v>
      </c>
      <c r="X157" s="256" t="b">
        <f t="shared" si="15"/>
        <v>1</v>
      </c>
      <c r="Y157" s="293" t="b">
        <f t="shared" si="16"/>
        <v>1</v>
      </c>
      <c r="Z157" s="255">
        <v>222</v>
      </c>
      <c r="AA157" s="292" t="s">
        <v>80</v>
      </c>
    </row>
    <row r="158" spans="1:27" x14ac:dyDescent="0.25">
      <c r="A158" s="255" t="s">
        <v>84</v>
      </c>
      <c r="B158" s="255">
        <v>1</v>
      </c>
      <c r="C158" s="255">
        <v>43</v>
      </c>
      <c r="E158" s="292" t="s">
        <v>1163</v>
      </c>
      <c r="F158" s="257">
        <v>0</v>
      </c>
      <c r="G158" s="258">
        <v>0</v>
      </c>
      <c r="H158" s="258">
        <v>0</v>
      </c>
      <c r="I158" s="1049">
        <v>710.38</v>
      </c>
      <c r="J158" s="1051">
        <v>0</v>
      </c>
      <c r="K158" s="1051">
        <v>0</v>
      </c>
      <c r="L158" s="1056">
        <v>0</v>
      </c>
      <c r="M158" s="257">
        <v>0</v>
      </c>
      <c r="N158" s="257">
        <v>0</v>
      </c>
      <c r="O158" s="257">
        <v>0</v>
      </c>
      <c r="P158" s="257">
        <v>576.6</v>
      </c>
      <c r="Q158" s="258">
        <v>0</v>
      </c>
      <c r="R158" s="257">
        <v>660.46</v>
      </c>
      <c r="S158" s="624">
        <v>88.28</v>
      </c>
      <c r="T158" s="257">
        <v>41.12</v>
      </c>
      <c r="U158" s="261">
        <f t="shared" si="14"/>
        <v>2076.84</v>
      </c>
      <c r="W158" s="400" t="s">
        <v>1158</v>
      </c>
      <c r="X158" s="256" t="b">
        <f t="shared" si="15"/>
        <v>1</v>
      </c>
      <c r="Y158" s="293" t="b">
        <f t="shared" si="16"/>
        <v>1</v>
      </c>
      <c r="Z158" s="255">
        <v>43</v>
      </c>
      <c r="AA158" s="292" t="s">
        <v>1163</v>
      </c>
    </row>
    <row r="159" spans="1:27" x14ac:dyDescent="0.25">
      <c r="A159" s="255" t="s">
        <v>84</v>
      </c>
      <c r="B159" s="255">
        <v>1</v>
      </c>
      <c r="C159" s="255">
        <v>472</v>
      </c>
      <c r="E159" s="292" t="s">
        <v>784</v>
      </c>
      <c r="F159" s="257">
        <v>0</v>
      </c>
      <c r="G159" s="257">
        <v>0</v>
      </c>
      <c r="H159" s="257">
        <v>0</v>
      </c>
      <c r="I159" s="1051">
        <v>0</v>
      </c>
      <c r="J159" s="1049">
        <v>0</v>
      </c>
      <c r="K159" s="1049">
        <v>0</v>
      </c>
      <c r="L159" s="1053">
        <v>0</v>
      </c>
      <c r="M159" s="258">
        <v>0</v>
      </c>
      <c r="N159" s="258">
        <v>0</v>
      </c>
      <c r="O159" s="258">
        <v>0</v>
      </c>
      <c r="P159" s="259">
        <v>856.15</v>
      </c>
      <c r="Q159" s="258">
        <v>0</v>
      </c>
      <c r="R159" s="262">
        <v>521.48</v>
      </c>
      <c r="S159" s="258">
        <v>53.51</v>
      </c>
      <c r="T159" s="259">
        <v>0</v>
      </c>
      <c r="U159" s="261">
        <f t="shared" si="14"/>
        <v>1431.14</v>
      </c>
      <c r="W159" s="369" t="s">
        <v>784</v>
      </c>
      <c r="X159" s="256" t="b">
        <f t="shared" si="15"/>
        <v>1</v>
      </c>
      <c r="Y159" s="293" t="b">
        <f t="shared" si="16"/>
        <v>1</v>
      </c>
      <c r="Z159" s="255">
        <v>472</v>
      </c>
      <c r="AA159" s="292" t="s">
        <v>784</v>
      </c>
    </row>
    <row r="160" spans="1:27" x14ac:dyDescent="0.25">
      <c r="A160" s="255" t="s">
        <v>84</v>
      </c>
      <c r="B160" s="255">
        <v>1</v>
      </c>
      <c r="C160" s="255">
        <v>22</v>
      </c>
      <c r="D160" s="255" t="s">
        <v>549</v>
      </c>
      <c r="E160" s="632" t="s">
        <v>565</v>
      </c>
      <c r="F160" s="257">
        <v>0</v>
      </c>
      <c r="G160" s="258">
        <v>0</v>
      </c>
      <c r="H160" s="258">
        <v>0</v>
      </c>
      <c r="I160" s="1048">
        <v>1688.34</v>
      </c>
      <c r="J160" s="1049">
        <v>0</v>
      </c>
      <c r="K160" s="1049">
        <v>0</v>
      </c>
      <c r="L160" s="1053">
        <v>0</v>
      </c>
      <c r="M160" s="1049">
        <v>0</v>
      </c>
      <c r="N160" s="258">
        <v>0</v>
      </c>
      <c r="O160" s="258">
        <v>0</v>
      </c>
      <c r="P160" s="622">
        <v>0</v>
      </c>
      <c r="Q160" s="925">
        <v>0</v>
      </c>
      <c r="R160" s="928">
        <v>1307.3399999999999</v>
      </c>
      <c r="S160" s="928">
        <v>78.430000000000007</v>
      </c>
      <c r="T160" s="258">
        <v>82.24</v>
      </c>
      <c r="U160" s="261">
        <f t="shared" si="14"/>
        <v>3156.3499999999995</v>
      </c>
      <c r="W160" s="178" t="s">
        <v>16</v>
      </c>
      <c r="X160" s="256" t="b">
        <f t="shared" si="15"/>
        <v>1</v>
      </c>
      <c r="Y160" s="293" t="b">
        <f t="shared" si="16"/>
        <v>1</v>
      </c>
      <c r="Z160" s="255">
        <v>22</v>
      </c>
      <c r="AA160" s="292" t="s">
        <v>565</v>
      </c>
    </row>
    <row r="161" spans="1:27" x14ac:dyDescent="0.25">
      <c r="A161" s="255" t="s">
        <v>84</v>
      </c>
      <c r="B161" s="255">
        <v>1</v>
      </c>
      <c r="C161" s="255">
        <v>220</v>
      </c>
      <c r="D161" s="255" t="s">
        <v>549</v>
      </c>
      <c r="E161" s="632" t="s">
        <v>108</v>
      </c>
      <c r="F161" s="257">
        <v>0</v>
      </c>
      <c r="G161" s="258">
        <v>0</v>
      </c>
      <c r="H161" s="258">
        <v>0</v>
      </c>
      <c r="I161" s="1048">
        <v>683.16</v>
      </c>
      <c r="J161" s="1049">
        <v>0</v>
      </c>
      <c r="K161" s="1049">
        <v>0</v>
      </c>
      <c r="L161" s="1053">
        <v>0</v>
      </c>
      <c r="M161" s="1049">
        <v>0</v>
      </c>
      <c r="N161" s="258">
        <v>0</v>
      </c>
      <c r="O161" s="258">
        <v>0</v>
      </c>
      <c r="P161" s="925">
        <v>218.4</v>
      </c>
      <c r="Q161" s="925">
        <v>0</v>
      </c>
      <c r="R161" s="928">
        <v>1187.3399999999999</v>
      </c>
      <c r="S161" s="928">
        <v>28.13</v>
      </c>
      <c r="T161" s="259">
        <v>41.12</v>
      </c>
      <c r="U161" s="261">
        <f t="shared" si="14"/>
        <v>2158.1499999999996</v>
      </c>
      <c r="W161" s="399" t="s">
        <v>412</v>
      </c>
      <c r="X161" s="256" t="b">
        <f t="shared" si="15"/>
        <v>1</v>
      </c>
      <c r="Y161" s="293" t="b">
        <f t="shared" si="16"/>
        <v>1</v>
      </c>
      <c r="Z161" s="255">
        <v>220</v>
      </c>
      <c r="AA161" s="292" t="s">
        <v>108</v>
      </c>
    </row>
    <row r="162" spans="1:27" x14ac:dyDescent="0.25">
      <c r="A162" s="255" t="s">
        <v>84</v>
      </c>
      <c r="B162" s="255">
        <v>1</v>
      </c>
      <c r="C162" s="255">
        <v>224</v>
      </c>
      <c r="E162" s="292" t="s">
        <v>81</v>
      </c>
      <c r="F162" s="257">
        <v>0</v>
      </c>
      <c r="G162" s="258">
        <v>0</v>
      </c>
      <c r="H162" s="258">
        <v>0</v>
      </c>
      <c r="I162" s="622">
        <v>2307.17</v>
      </c>
      <c r="J162" s="1049">
        <v>0</v>
      </c>
      <c r="K162" s="1049">
        <v>0</v>
      </c>
      <c r="L162" s="1053">
        <v>0</v>
      </c>
      <c r="M162" s="258">
        <v>0</v>
      </c>
      <c r="N162" s="258">
        <v>0</v>
      </c>
      <c r="O162" s="258">
        <v>0</v>
      </c>
      <c r="P162" s="259">
        <v>642.12</v>
      </c>
      <c r="Q162" s="258">
        <v>0</v>
      </c>
      <c r="R162" s="262">
        <v>735.51</v>
      </c>
      <c r="S162" s="258">
        <v>0</v>
      </c>
      <c r="T162" s="258">
        <v>82.24</v>
      </c>
      <c r="U162" s="261">
        <f t="shared" ref="U162:U183" si="17">SUM(F162:T162)</f>
        <v>3767.04</v>
      </c>
      <c r="W162" s="399" t="s">
        <v>81</v>
      </c>
      <c r="X162" s="256" t="b">
        <f t="shared" si="15"/>
        <v>1</v>
      </c>
      <c r="Y162" s="293" t="b">
        <f t="shared" si="16"/>
        <v>1</v>
      </c>
      <c r="Z162" s="255">
        <v>224</v>
      </c>
      <c r="AA162" s="292" t="s">
        <v>81</v>
      </c>
    </row>
    <row r="163" spans="1:27" x14ac:dyDescent="0.25">
      <c r="A163" s="255" t="s">
        <v>84</v>
      </c>
      <c r="B163" s="255">
        <v>1</v>
      </c>
      <c r="C163" s="254">
        <v>25</v>
      </c>
      <c r="D163" s="254"/>
      <c r="E163" s="632" t="s">
        <v>567</v>
      </c>
      <c r="F163" s="257">
        <v>0</v>
      </c>
      <c r="G163" s="258">
        <v>0</v>
      </c>
      <c r="H163" s="258">
        <v>0</v>
      </c>
      <c r="I163" s="622">
        <v>3729.96</v>
      </c>
      <c r="J163" s="1049">
        <v>0</v>
      </c>
      <c r="K163" s="1049">
        <v>0</v>
      </c>
      <c r="L163" s="1053">
        <v>0</v>
      </c>
      <c r="M163" s="1049">
        <v>0</v>
      </c>
      <c r="N163" s="258">
        <v>0</v>
      </c>
      <c r="O163" s="258">
        <v>0</v>
      </c>
      <c r="P163" s="925">
        <v>216.22</v>
      </c>
      <c r="Q163" s="622">
        <v>0</v>
      </c>
      <c r="R163" s="928">
        <v>1175.47</v>
      </c>
      <c r="S163" s="928">
        <v>48.26</v>
      </c>
      <c r="T163" s="260">
        <v>123.36</v>
      </c>
      <c r="U163" s="261">
        <f t="shared" si="17"/>
        <v>5293.2699999999995</v>
      </c>
      <c r="W163" s="399" t="s">
        <v>18</v>
      </c>
      <c r="X163" s="256" t="b">
        <f t="shared" si="15"/>
        <v>1</v>
      </c>
      <c r="Y163" s="293" t="b">
        <f t="shared" si="16"/>
        <v>1</v>
      </c>
      <c r="Z163" s="254">
        <v>25</v>
      </c>
      <c r="AA163" s="292" t="s">
        <v>567</v>
      </c>
    </row>
    <row r="164" spans="1:27" x14ac:dyDescent="0.25">
      <c r="A164" s="255" t="s">
        <v>86</v>
      </c>
      <c r="B164" s="255">
        <v>1</v>
      </c>
      <c r="C164" s="255">
        <v>10</v>
      </c>
      <c r="E164" s="632" t="s">
        <v>555</v>
      </c>
      <c r="F164" s="257">
        <v>0</v>
      </c>
      <c r="G164" s="258">
        <v>0</v>
      </c>
      <c r="H164" s="258">
        <v>0</v>
      </c>
      <c r="I164" s="1049">
        <v>0</v>
      </c>
      <c r="J164" s="1049">
        <v>0</v>
      </c>
      <c r="K164" s="1049">
        <v>0</v>
      </c>
      <c r="L164" s="1053">
        <v>0</v>
      </c>
      <c r="M164" s="1049">
        <v>0</v>
      </c>
      <c r="N164" s="258">
        <v>0</v>
      </c>
      <c r="O164" s="258">
        <v>0</v>
      </c>
      <c r="P164" s="925">
        <v>192.2</v>
      </c>
      <c r="Q164" s="622">
        <v>0</v>
      </c>
      <c r="R164" s="928">
        <v>1044.8599999999999</v>
      </c>
      <c r="S164" s="928">
        <v>100.1</v>
      </c>
      <c r="T164" s="258">
        <v>0</v>
      </c>
      <c r="U164" s="261">
        <f t="shared" si="17"/>
        <v>1337.1599999999999</v>
      </c>
      <c r="W164" s="399" t="s">
        <v>8</v>
      </c>
      <c r="X164" s="256" t="b">
        <f t="shared" si="15"/>
        <v>1</v>
      </c>
      <c r="Y164" s="293" t="b">
        <f t="shared" si="16"/>
        <v>1</v>
      </c>
      <c r="Z164" s="255">
        <v>10</v>
      </c>
      <c r="AA164" s="292" t="s">
        <v>555</v>
      </c>
    </row>
    <row r="165" spans="1:27" x14ac:dyDescent="0.25">
      <c r="A165" s="255" t="s">
        <v>84</v>
      </c>
      <c r="B165" s="255">
        <v>1</v>
      </c>
      <c r="C165" s="254">
        <v>319</v>
      </c>
      <c r="D165" s="254"/>
      <c r="E165" s="292" t="s">
        <v>624</v>
      </c>
      <c r="F165" s="257">
        <v>0</v>
      </c>
      <c r="G165" s="258">
        <v>0</v>
      </c>
      <c r="H165" s="258">
        <v>0</v>
      </c>
      <c r="I165" s="1048">
        <v>418.93</v>
      </c>
      <c r="J165" s="1049">
        <v>0</v>
      </c>
      <c r="K165" s="1049">
        <v>0</v>
      </c>
      <c r="L165" s="1053">
        <v>0</v>
      </c>
      <c r="M165" s="1049">
        <v>0</v>
      </c>
      <c r="N165" s="258">
        <v>0</v>
      </c>
      <c r="O165" s="258">
        <v>0</v>
      </c>
      <c r="P165" s="259">
        <v>768.79</v>
      </c>
      <c r="Q165" s="258">
        <v>0</v>
      </c>
      <c r="R165" s="262">
        <v>468.27</v>
      </c>
      <c r="S165" s="262">
        <v>88.28</v>
      </c>
      <c r="T165" s="259">
        <v>41.12</v>
      </c>
      <c r="U165" s="261">
        <f t="shared" si="17"/>
        <v>1785.3899999999999</v>
      </c>
      <c r="W165" s="399" t="s">
        <v>306</v>
      </c>
      <c r="X165" s="256" t="b">
        <f t="shared" si="15"/>
        <v>1</v>
      </c>
      <c r="Y165" s="293" t="b">
        <f t="shared" si="16"/>
        <v>1</v>
      </c>
      <c r="Z165" s="254">
        <v>319</v>
      </c>
      <c r="AA165" s="292" t="s">
        <v>624</v>
      </c>
    </row>
    <row r="166" spans="1:27" x14ac:dyDescent="0.25">
      <c r="A166" s="255" t="s">
        <v>84</v>
      </c>
      <c r="B166" s="255">
        <v>1</v>
      </c>
      <c r="C166" s="255">
        <v>212</v>
      </c>
      <c r="E166" s="632" t="s">
        <v>78</v>
      </c>
      <c r="F166" s="257">
        <v>0</v>
      </c>
      <c r="G166" s="258">
        <v>0</v>
      </c>
      <c r="H166" s="258">
        <v>0</v>
      </c>
      <c r="I166" s="1049">
        <v>1438.09</v>
      </c>
      <c r="J166" s="1049">
        <v>0</v>
      </c>
      <c r="K166" s="1049">
        <v>0</v>
      </c>
      <c r="L166" s="1053">
        <f>3*1518</f>
        <v>4554</v>
      </c>
      <c r="M166" s="1049">
        <v>0</v>
      </c>
      <c r="N166" s="258">
        <v>0</v>
      </c>
      <c r="O166" s="258">
        <v>0</v>
      </c>
      <c r="P166" s="259">
        <v>648.66999999999996</v>
      </c>
      <c r="Q166" s="258">
        <v>0</v>
      </c>
      <c r="R166" s="262">
        <v>743.02</v>
      </c>
      <c r="S166" s="1015">
        <v>44.07</v>
      </c>
      <c r="T166" s="260">
        <v>123.36</v>
      </c>
      <c r="U166" s="261">
        <f t="shared" si="17"/>
        <v>7551.21</v>
      </c>
      <c r="W166" s="399" t="s">
        <v>78</v>
      </c>
      <c r="X166" s="256" t="b">
        <f t="shared" si="15"/>
        <v>1</v>
      </c>
      <c r="Y166" s="293" t="b">
        <f t="shared" si="16"/>
        <v>1</v>
      </c>
      <c r="Z166" s="1019">
        <v>212</v>
      </c>
      <c r="AA166" s="600" t="s">
        <v>78</v>
      </c>
    </row>
    <row r="167" spans="1:27" x14ac:dyDescent="0.25">
      <c r="A167" s="255" t="s">
        <v>84</v>
      </c>
      <c r="B167" s="255">
        <v>1</v>
      </c>
      <c r="C167" s="255">
        <v>90</v>
      </c>
      <c r="D167" s="255" t="s">
        <v>549</v>
      </c>
      <c r="E167" s="632" t="s">
        <v>598</v>
      </c>
      <c r="F167" s="257">
        <v>0</v>
      </c>
      <c r="G167" s="258">
        <v>0</v>
      </c>
      <c r="H167" s="258">
        <v>570.89</v>
      </c>
      <c r="I167" s="1048">
        <v>1884.42</v>
      </c>
      <c r="J167" s="1049">
        <v>0</v>
      </c>
      <c r="K167" s="1049">
        <v>0</v>
      </c>
      <c r="L167" s="1053">
        <v>0</v>
      </c>
      <c r="M167" s="1049">
        <v>0</v>
      </c>
      <c r="N167" s="258">
        <v>0</v>
      </c>
      <c r="O167" s="258">
        <v>0</v>
      </c>
      <c r="P167" s="259">
        <v>384.4</v>
      </c>
      <c r="Q167" s="259">
        <v>0</v>
      </c>
      <c r="R167" s="262">
        <v>852.66</v>
      </c>
      <c r="S167" s="928">
        <v>88.28</v>
      </c>
      <c r="T167" s="260">
        <v>123.36</v>
      </c>
      <c r="U167" s="261">
        <f t="shared" si="17"/>
        <v>3904.01</v>
      </c>
      <c r="W167" s="400" t="s">
        <v>50</v>
      </c>
      <c r="X167" s="256" t="b">
        <f t="shared" si="15"/>
        <v>1</v>
      </c>
      <c r="Y167" s="293" t="b">
        <f t="shared" si="16"/>
        <v>1</v>
      </c>
      <c r="Z167" s="255">
        <v>90</v>
      </c>
      <c r="AA167" s="292" t="s">
        <v>598</v>
      </c>
    </row>
    <row r="168" spans="1:27" x14ac:dyDescent="0.25">
      <c r="A168" s="255" t="s">
        <v>84</v>
      </c>
      <c r="B168" s="255">
        <v>1</v>
      </c>
      <c r="C168" s="255">
        <v>497</v>
      </c>
      <c r="E168" s="294" t="s">
        <v>461</v>
      </c>
      <c r="F168" s="257">
        <v>0</v>
      </c>
      <c r="G168" s="258">
        <v>0</v>
      </c>
      <c r="H168" s="258">
        <v>0</v>
      </c>
      <c r="I168" s="1049">
        <v>546.53</v>
      </c>
      <c r="J168" s="1049">
        <v>0</v>
      </c>
      <c r="K168" s="1049">
        <v>0</v>
      </c>
      <c r="L168" s="1053">
        <v>0</v>
      </c>
      <c r="M168" s="1049">
        <v>0</v>
      </c>
      <c r="N168" s="258">
        <v>0</v>
      </c>
      <c r="O168" s="258">
        <v>0</v>
      </c>
      <c r="P168" s="259">
        <v>812.47</v>
      </c>
      <c r="Q168" s="258">
        <v>0</v>
      </c>
      <c r="R168" s="262">
        <v>494.88</v>
      </c>
      <c r="S168" s="260">
        <v>69.09</v>
      </c>
      <c r="T168" s="260">
        <v>123.36</v>
      </c>
      <c r="U168" s="261">
        <f t="shared" si="17"/>
        <v>2046.33</v>
      </c>
      <c r="W168" s="1045" t="s">
        <v>461</v>
      </c>
      <c r="X168" s="256" t="b">
        <f t="shared" si="15"/>
        <v>1</v>
      </c>
      <c r="Y168" s="293" t="b">
        <f t="shared" si="16"/>
        <v>1</v>
      </c>
      <c r="Z168" s="255">
        <v>497</v>
      </c>
      <c r="AA168" s="294" t="s">
        <v>461</v>
      </c>
    </row>
    <row r="169" spans="1:27" x14ac:dyDescent="0.25">
      <c r="A169" s="255" t="s">
        <v>84</v>
      </c>
      <c r="B169" s="255">
        <v>1</v>
      </c>
      <c r="C169" s="255">
        <v>491</v>
      </c>
      <c r="E169" s="294" t="s">
        <v>485</v>
      </c>
      <c r="F169" s="257">
        <v>0</v>
      </c>
      <c r="G169" s="258">
        <v>0</v>
      </c>
      <c r="H169" s="258">
        <v>0</v>
      </c>
      <c r="I169" s="1049">
        <v>1788.34</v>
      </c>
      <c r="J169" s="1049">
        <v>0</v>
      </c>
      <c r="K169" s="1049">
        <v>0</v>
      </c>
      <c r="L169" s="1053">
        <v>0</v>
      </c>
      <c r="M169" s="1049">
        <v>0</v>
      </c>
      <c r="N169" s="258">
        <v>0</v>
      </c>
      <c r="O169" s="258">
        <v>0</v>
      </c>
      <c r="P169" s="259">
        <v>406.24</v>
      </c>
      <c r="Q169" s="258">
        <v>0</v>
      </c>
      <c r="R169" s="262">
        <v>901.11</v>
      </c>
      <c r="S169" s="260">
        <v>69.09</v>
      </c>
      <c r="T169" s="260">
        <v>0</v>
      </c>
      <c r="U169" s="261">
        <f t="shared" si="17"/>
        <v>3164.78</v>
      </c>
      <c r="W169" s="1045" t="s">
        <v>485</v>
      </c>
      <c r="X169" s="256" t="b">
        <f t="shared" si="15"/>
        <v>1</v>
      </c>
      <c r="Y169" s="293" t="b">
        <f t="shared" si="16"/>
        <v>1</v>
      </c>
      <c r="Z169" s="255">
        <v>491</v>
      </c>
      <c r="AA169" s="294" t="s">
        <v>485</v>
      </c>
    </row>
    <row r="170" spans="1:27" x14ac:dyDescent="0.25">
      <c r="A170" s="255" t="s">
        <v>84</v>
      </c>
      <c r="B170" s="255">
        <v>1</v>
      </c>
      <c r="C170" s="255">
        <v>211</v>
      </c>
      <c r="E170" s="292" t="s">
        <v>77</v>
      </c>
      <c r="F170" s="257">
        <v>0</v>
      </c>
      <c r="G170" s="258">
        <v>0</v>
      </c>
      <c r="H170" s="258">
        <v>0</v>
      </c>
      <c r="I170" s="1049">
        <v>418.93</v>
      </c>
      <c r="J170" s="1049">
        <v>0</v>
      </c>
      <c r="K170" s="1049">
        <v>0</v>
      </c>
      <c r="L170" s="1053">
        <v>0</v>
      </c>
      <c r="M170" s="1049">
        <v>0</v>
      </c>
      <c r="N170" s="258">
        <v>0</v>
      </c>
      <c r="O170" s="258">
        <v>0</v>
      </c>
      <c r="P170" s="259">
        <v>576.6</v>
      </c>
      <c r="Q170" s="258">
        <v>0</v>
      </c>
      <c r="R170" s="262">
        <v>660.46</v>
      </c>
      <c r="S170" s="262">
        <v>88.28</v>
      </c>
      <c r="T170" s="260">
        <v>123.36</v>
      </c>
      <c r="U170" s="261">
        <f t="shared" si="17"/>
        <v>1867.6299999999999</v>
      </c>
      <c r="W170" s="400" t="s">
        <v>77</v>
      </c>
      <c r="X170" s="256" t="b">
        <f t="shared" si="15"/>
        <v>1</v>
      </c>
      <c r="Y170" s="293" t="b">
        <f t="shared" si="16"/>
        <v>1</v>
      </c>
      <c r="Z170" s="255">
        <v>211</v>
      </c>
      <c r="AA170" s="292" t="s">
        <v>77</v>
      </c>
    </row>
    <row r="171" spans="1:27" x14ac:dyDescent="0.25">
      <c r="A171" s="255" t="s">
        <v>86</v>
      </c>
      <c r="B171" s="255">
        <v>1</v>
      </c>
      <c r="C171" s="255">
        <v>162</v>
      </c>
      <c r="D171" s="255" t="s">
        <v>549</v>
      </c>
      <c r="E171" s="632" t="s">
        <v>610</v>
      </c>
      <c r="F171" s="257">
        <v>0</v>
      </c>
      <c r="G171" s="258">
        <v>0</v>
      </c>
      <c r="H171" s="258">
        <v>0</v>
      </c>
      <c r="I171" s="1048">
        <v>412.34</v>
      </c>
      <c r="J171" s="1049">
        <v>0</v>
      </c>
      <c r="K171" s="1049">
        <v>0</v>
      </c>
      <c r="L171" s="1053">
        <v>0</v>
      </c>
      <c r="M171" s="1049">
        <v>0</v>
      </c>
      <c r="N171" s="258">
        <v>0</v>
      </c>
      <c r="O171" s="258">
        <v>0</v>
      </c>
      <c r="P171" s="925">
        <v>642.12</v>
      </c>
      <c r="Q171" s="925">
        <v>0</v>
      </c>
      <c r="R171" s="928">
        <v>735.51</v>
      </c>
      <c r="S171" s="928">
        <v>50.56</v>
      </c>
      <c r="T171" s="259">
        <v>41.12</v>
      </c>
      <c r="U171" s="261">
        <f t="shared" si="17"/>
        <v>1881.6499999999999</v>
      </c>
      <c r="W171" s="399" t="s">
        <v>64</v>
      </c>
      <c r="X171" s="256" t="b">
        <f t="shared" si="15"/>
        <v>1</v>
      </c>
      <c r="Y171" s="293" t="b">
        <f t="shared" si="16"/>
        <v>1</v>
      </c>
      <c r="Z171" s="255">
        <v>162</v>
      </c>
      <c r="AA171" s="292" t="s">
        <v>610</v>
      </c>
    </row>
    <row r="172" spans="1:27" x14ac:dyDescent="0.25">
      <c r="A172" s="255" t="s">
        <v>84</v>
      </c>
      <c r="B172" s="255">
        <v>1</v>
      </c>
      <c r="C172" s="255">
        <v>217</v>
      </c>
      <c r="D172" s="255" t="s">
        <v>549</v>
      </c>
      <c r="E172" s="292" t="s">
        <v>79</v>
      </c>
      <c r="F172" s="257">
        <v>0</v>
      </c>
      <c r="G172" s="258">
        <v>0</v>
      </c>
      <c r="H172" s="258">
        <v>0</v>
      </c>
      <c r="I172" s="1048">
        <v>1005.44</v>
      </c>
      <c r="J172" s="1049">
        <v>0</v>
      </c>
      <c r="K172" s="1049">
        <v>0</v>
      </c>
      <c r="L172" s="1053">
        <v>0</v>
      </c>
      <c r="M172" s="1049">
        <v>0</v>
      </c>
      <c r="N172" s="258">
        <v>0</v>
      </c>
      <c r="O172" s="258">
        <v>0</v>
      </c>
      <c r="P172" s="259">
        <v>642.12</v>
      </c>
      <c r="Q172" s="259">
        <v>0</v>
      </c>
      <c r="R172" s="262">
        <v>735.51</v>
      </c>
      <c r="S172" s="258">
        <v>0</v>
      </c>
      <c r="T172" s="258">
        <v>82.24</v>
      </c>
      <c r="U172" s="261">
        <f t="shared" si="17"/>
        <v>2465.3099999999995</v>
      </c>
      <c r="W172" s="399" t="s">
        <v>79</v>
      </c>
      <c r="X172" s="256" t="b">
        <f t="shared" si="15"/>
        <v>1</v>
      </c>
      <c r="Y172" s="293" t="b">
        <f t="shared" si="16"/>
        <v>1</v>
      </c>
      <c r="Z172" s="255">
        <v>217</v>
      </c>
      <c r="AA172" s="292" t="s">
        <v>79</v>
      </c>
    </row>
    <row r="173" spans="1:27" x14ac:dyDescent="0.25">
      <c r="A173" s="255" t="s">
        <v>86</v>
      </c>
      <c r="B173" s="255">
        <v>1</v>
      </c>
      <c r="C173" s="255">
        <v>5</v>
      </c>
      <c r="E173" s="632" t="s">
        <v>552</v>
      </c>
      <c r="F173" s="257">
        <v>0</v>
      </c>
      <c r="G173" s="258">
        <v>0</v>
      </c>
      <c r="H173" s="258">
        <v>0</v>
      </c>
      <c r="I173" s="1049">
        <v>1013.77</v>
      </c>
      <c r="J173" s="1049">
        <v>0</v>
      </c>
      <c r="K173" s="1049">
        <v>0</v>
      </c>
      <c r="L173" s="1053">
        <v>0</v>
      </c>
      <c r="M173" s="1049">
        <v>0</v>
      </c>
      <c r="N173" s="258">
        <v>0</v>
      </c>
      <c r="O173" s="258">
        <v>0</v>
      </c>
      <c r="P173" s="925">
        <v>648.66999999999996</v>
      </c>
      <c r="Q173" s="622">
        <v>0</v>
      </c>
      <c r="R173" s="928">
        <v>743.02</v>
      </c>
      <c r="S173" s="928">
        <v>43.64</v>
      </c>
      <c r="T173" s="258">
        <v>0</v>
      </c>
      <c r="U173" s="261">
        <f t="shared" si="17"/>
        <v>2449.1</v>
      </c>
      <c r="W173" s="399" t="s">
        <v>6</v>
      </c>
      <c r="X173" s="256" t="b">
        <f t="shared" si="15"/>
        <v>1</v>
      </c>
      <c r="Y173" s="293" t="b">
        <f t="shared" si="16"/>
        <v>1</v>
      </c>
      <c r="Z173" s="255">
        <v>5</v>
      </c>
      <c r="AA173" s="292" t="s">
        <v>552</v>
      </c>
    </row>
    <row r="174" spans="1:27" x14ac:dyDescent="0.25">
      <c r="A174" s="255" t="s">
        <v>86</v>
      </c>
      <c r="B174" s="255">
        <v>1</v>
      </c>
      <c r="C174" s="255">
        <v>250</v>
      </c>
      <c r="D174" s="255" t="s">
        <v>549</v>
      </c>
      <c r="E174" s="632" t="s">
        <v>142</v>
      </c>
      <c r="F174" s="257">
        <v>0</v>
      </c>
      <c r="G174" s="258">
        <v>0</v>
      </c>
      <c r="H174" s="258">
        <v>0</v>
      </c>
      <c r="I174" s="1048">
        <v>1136.6199999999999</v>
      </c>
      <c r="J174" s="1049">
        <v>0</v>
      </c>
      <c r="K174" s="1049">
        <v>0</v>
      </c>
      <c r="L174" s="1053">
        <v>0</v>
      </c>
      <c r="M174" s="1049">
        <v>0</v>
      </c>
      <c r="N174" s="622">
        <v>165.89</v>
      </c>
      <c r="O174" s="258">
        <v>0</v>
      </c>
      <c r="P174" s="925">
        <v>873.62</v>
      </c>
      <c r="Q174" s="925">
        <v>0</v>
      </c>
      <c r="R174" s="928">
        <v>532.12</v>
      </c>
      <c r="S174" s="928">
        <v>25.52</v>
      </c>
      <c r="T174" s="260">
        <v>123.36</v>
      </c>
      <c r="U174" s="261">
        <f t="shared" si="17"/>
        <v>2857.1299999999997</v>
      </c>
      <c r="W174" s="399" t="s">
        <v>142</v>
      </c>
      <c r="X174" s="256" t="b">
        <f t="shared" si="15"/>
        <v>1</v>
      </c>
      <c r="Y174" s="293" t="b">
        <f t="shared" si="16"/>
        <v>1</v>
      </c>
      <c r="Z174" s="255">
        <v>250</v>
      </c>
      <c r="AA174" s="292" t="s">
        <v>142</v>
      </c>
    </row>
    <row r="175" spans="1:27" x14ac:dyDescent="0.25">
      <c r="A175" s="255" t="s">
        <v>84</v>
      </c>
      <c r="B175" s="255">
        <v>1</v>
      </c>
      <c r="C175" s="255">
        <v>210</v>
      </c>
      <c r="E175" s="632" t="s">
        <v>76</v>
      </c>
      <c r="F175" s="257">
        <v>0</v>
      </c>
      <c r="G175" s="258">
        <v>0</v>
      </c>
      <c r="H175" s="258">
        <v>0</v>
      </c>
      <c r="I175" s="1049">
        <v>1788.34</v>
      </c>
      <c r="J175" s="1049">
        <v>0</v>
      </c>
      <c r="K175" s="1049">
        <v>0</v>
      </c>
      <c r="L175" s="1053">
        <v>0</v>
      </c>
      <c r="M175" s="1049">
        <v>0</v>
      </c>
      <c r="N175" s="258">
        <v>0</v>
      </c>
      <c r="O175" s="258">
        <v>0</v>
      </c>
      <c r="P175" s="925">
        <v>856.15</v>
      </c>
      <c r="Q175" s="622">
        <v>0</v>
      </c>
      <c r="R175" s="928">
        <v>521.48</v>
      </c>
      <c r="S175" s="928">
        <v>59</v>
      </c>
      <c r="T175" s="258">
        <v>0</v>
      </c>
      <c r="U175" s="261">
        <f t="shared" si="17"/>
        <v>3224.97</v>
      </c>
      <c r="W175" s="399" t="s">
        <v>76</v>
      </c>
      <c r="X175" s="256" t="b">
        <f t="shared" si="15"/>
        <v>1</v>
      </c>
      <c r="Y175" s="293" t="b">
        <f t="shared" si="16"/>
        <v>1</v>
      </c>
      <c r="Z175" s="255">
        <v>210</v>
      </c>
      <c r="AA175" s="292" t="s">
        <v>76</v>
      </c>
    </row>
    <row r="176" spans="1:27" x14ac:dyDescent="0.25">
      <c r="A176" s="255" t="s">
        <v>84</v>
      </c>
      <c r="B176" s="255">
        <v>1</v>
      </c>
      <c r="C176" s="255">
        <v>155</v>
      </c>
      <c r="E176" s="632" t="s">
        <v>608</v>
      </c>
      <c r="F176" s="257">
        <v>0</v>
      </c>
      <c r="G176" s="258">
        <v>0</v>
      </c>
      <c r="H176" s="258">
        <v>0</v>
      </c>
      <c r="I176" s="1049">
        <v>791.75</v>
      </c>
      <c r="J176" s="1049">
        <v>0</v>
      </c>
      <c r="K176" s="1049">
        <v>0</v>
      </c>
      <c r="L176" s="1053">
        <v>0</v>
      </c>
      <c r="M176" s="1049">
        <v>0</v>
      </c>
      <c r="N176" s="258">
        <v>0</v>
      </c>
      <c r="O176" s="258">
        <v>0</v>
      </c>
      <c r="P176" s="925">
        <v>864.89</v>
      </c>
      <c r="Q176" s="622">
        <v>0</v>
      </c>
      <c r="R176" s="928">
        <v>526.79999999999995</v>
      </c>
      <c r="S176" s="622">
        <v>46.28</v>
      </c>
      <c r="T176" s="259">
        <v>41.12</v>
      </c>
      <c r="U176" s="261">
        <f t="shared" si="17"/>
        <v>2270.8399999999997</v>
      </c>
      <c r="W176" s="399" t="s">
        <v>60</v>
      </c>
      <c r="X176" s="256" t="b">
        <f t="shared" si="15"/>
        <v>1</v>
      </c>
      <c r="Y176" s="293" t="b">
        <f t="shared" si="16"/>
        <v>1</v>
      </c>
      <c r="Z176" s="255">
        <v>155</v>
      </c>
      <c r="AA176" s="292" t="s">
        <v>608</v>
      </c>
    </row>
    <row r="177" spans="1:29" x14ac:dyDescent="0.25">
      <c r="A177" s="255" t="s">
        <v>84</v>
      </c>
      <c r="B177" s="255">
        <v>1</v>
      </c>
      <c r="C177" s="255">
        <v>507</v>
      </c>
      <c r="E177" s="292" t="s">
        <v>1162</v>
      </c>
      <c r="F177" s="257">
        <v>0</v>
      </c>
      <c r="G177" s="258">
        <v>0</v>
      </c>
      <c r="H177" s="258">
        <v>0</v>
      </c>
      <c r="I177" s="1049">
        <v>0</v>
      </c>
      <c r="J177" s="1049">
        <v>0</v>
      </c>
      <c r="K177" s="1049">
        <v>0</v>
      </c>
      <c r="L177" s="1053">
        <v>0</v>
      </c>
      <c r="M177" s="1049">
        <v>0</v>
      </c>
      <c r="N177" s="258">
        <v>0</v>
      </c>
      <c r="O177" s="258">
        <v>0</v>
      </c>
      <c r="P177" s="259">
        <v>864.89</v>
      </c>
      <c r="Q177" s="258">
        <v>0</v>
      </c>
      <c r="R177" s="262">
        <v>526.79999999999995</v>
      </c>
      <c r="S177" s="258">
        <v>0</v>
      </c>
      <c r="T177" s="259">
        <v>0</v>
      </c>
      <c r="U177" s="261">
        <f t="shared" si="17"/>
        <v>1391.69</v>
      </c>
      <c r="W177" s="178" t="s">
        <v>1141</v>
      </c>
      <c r="X177" s="256" t="b">
        <f t="shared" si="15"/>
        <v>1</v>
      </c>
      <c r="Y177" s="293" t="b">
        <f t="shared" si="16"/>
        <v>1</v>
      </c>
      <c r="Z177" s="255">
        <v>507</v>
      </c>
      <c r="AA177" s="292" t="s">
        <v>1162</v>
      </c>
    </row>
    <row r="178" spans="1:29" x14ac:dyDescent="0.25">
      <c r="A178" s="255" t="s">
        <v>86</v>
      </c>
      <c r="B178" s="255">
        <v>1</v>
      </c>
      <c r="C178" s="255">
        <v>38</v>
      </c>
      <c r="D178" s="255" t="s">
        <v>549</v>
      </c>
      <c r="E178" s="292" t="s">
        <v>576</v>
      </c>
      <c r="F178" s="257">
        <v>0</v>
      </c>
      <c r="G178" s="258">
        <v>0</v>
      </c>
      <c r="H178" s="258">
        <v>0</v>
      </c>
      <c r="I178" s="1048">
        <v>1461.1</v>
      </c>
      <c r="J178" s="1049">
        <v>0</v>
      </c>
      <c r="K178" s="1049">
        <v>0</v>
      </c>
      <c r="L178" s="1053">
        <v>0</v>
      </c>
      <c r="M178" s="1049">
        <v>0</v>
      </c>
      <c r="N178" s="258">
        <v>0</v>
      </c>
      <c r="O178" s="258">
        <v>0</v>
      </c>
      <c r="P178" s="259">
        <v>576.6</v>
      </c>
      <c r="Q178" s="259">
        <v>0</v>
      </c>
      <c r="R178" s="262">
        <v>660.46</v>
      </c>
      <c r="S178" s="262">
        <v>88.28</v>
      </c>
      <c r="T178" s="258">
        <v>82.24</v>
      </c>
      <c r="U178" s="261">
        <f t="shared" si="17"/>
        <v>2868.68</v>
      </c>
      <c r="W178" s="400" t="s">
        <v>28</v>
      </c>
      <c r="X178" s="256" t="b">
        <f t="shared" si="15"/>
        <v>1</v>
      </c>
      <c r="Y178" s="293" t="b">
        <f t="shared" si="16"/>
        <v>1</v>
      </c>
      <c r="Z178" s="255">
        <v>38</v>
      </c>
      <c r="AA178" s="292" t="s">
        <v>576</v>
      </c>
    </row>
    <row r="179" spans="1:29" x14ac:dyDescent="0.25">
      <c r="A179" s="255" t="s">
        <v>86</v>
      </c>
      <c r="B179" s="255">
        <v>1</v>
      </c>
      <c r="C179" s="255">
        <v>226</v>
      </c>
      <c r="E179" s="292" t="s">
        <v>116</v>
      </c>
      <c r="F179" s="257">
        <v>0</v>
      </c>
      <c r="G179" s="258">
        <v>0</v>
      </c>
      <c r="H179" s="258">
        <v>0</v>
      </c>
      <c r="I179" s="1049">
        <v>1679.42</v>
      </c>
      <c r="J179" s="1049">
        <v>0</v>
      </c>
      <c r="K179" s="1049">
        <v>0</v>
      </c>
      <c r="L179" s="1053">
        <v>0</v>
      </c>
      <c r="M179" s="1049">
        <v>0</v>
      </c>
      <c r="N179" s="1057">
        <v>165.89</v>
      </c>
      <c r="O179" s="258">
        <v>0</v>
      </c>
      <c r="P179" s="259">
        <v>655.22</v>
      </c>
      <c r="Q179" s="258">
        <v>0</v>
      </c>
      <c r="R179" s="262">
        <v>750.52</v>
      </c>
      <c r="S179" s="262">
        <v>0</v>
      </c>
      <c r="T179" s="258">
        <v>82.24</v>
      </c>
      <c r="U179" s="261">
        <f t="shared" si="17"/>
        <v>3333.2899999999995</v>
      </c>
      <c r="W179" s="399" t="s">
        <v>116</v>
      </c>
      <c r="X179" s="256" t="b">
        <f t="shared" si="15"/>
        <v>1</v>
      </c>
      <c r="Y179" s="293" t="b">
        <f t="shared" si="16"/>
        <v>1</v>
      </c>
      <c r="Z179" s="255">
        <v>226</v>
      </c>
      <c r="AA179" s="292" t="s">
        <v>116</v>
      </c>
    </row>
    <row r="180" spans="1:29" x14ac:dyDescent="0.25">
      <c r="A180" s="255" t="s">
        <v>86</v>
      </c>
      <c r="B180" s="255">
        <v>1</v>
      </c>
      <c r="C180" s="255">
        <v>30</v>
      </c>
      <c r="D180" s="255" t="s">
        <v>549</v>
      </c>
      <c r="E180" s="292" t="s">
        <v>571</v>
      </c>
      <c r="F180" s="257">
        <v>0</v>
      </c>
      <c r="G180" s="258">
        <v>0</v>
      </c>
      <c r="H180" s="258">
        <v>0</v>
      </c>
      <c r="I180" s="1048">
        <v>710.38</v>
      </c>
      <c r="J180" s="1049">
        <v>0</v>
      </c>
      <c r="K180" s="1049">
        <v>0</v>
      </c>
      <c r="L180" s="1053">
        <v>0</v>
      </c>
      <c r="M180" s="1049">
        <v>0</v>
      </c>
      <c r="N180" s="258">
        <v>0</v>
      </c>
      <c r="O180" s="258">
        <v>0</v>
      </c>
      <c r="P180" s="259">
        <v>576.6</v>
      </c>
      <c r="Q180" s="259">
        <v>0</v>
      </c>
      <c r="R180" s="262">
        <v>660.46</v>
      </c>
      <c r="S180" s="262">
        <v>88.28</v>
      </c>
      <c r="T180" s="259">
        <v>164.48</v>
      </c>
      <c r="U180" s="261">
        <f t="shared" si="17"/>
        <v>2200.1999999999998</v>
      </c>
      <c r="W180" s="411" t="s">
        <v>22</v>
      </c>
      <c r="X180" s="256" t="b">
        <f t="shared" si="15"/>
        <v>1</v>
      </c>
      <c r="Y180" s="293" t="b">
        <f t="shared" si="16"/>
        <v>1</v>
      </c>
      <c r="Z180" s="255">
        <v>30</v>
      </c>
      <c r="AA180" s="292" t="s">
        <v>571</v>
      </c>
    </row>
    <row r="181" spans="1:29" x14ac:dyDescent="0.25">
      <c r="A181" s="625" t="s">
        <v>84</v>
      </c>
      <c r="B181" s="625">
        <v>1</v>
      </c>
      <c r="C181" s="255">
        <v>348</v>
      </c>
      <c r="D181" s="625"/>
      <c r="E181" s="1067" t="s">
        <v>370</v>
      </c>
      <c r="F181" s="257">
        <v>0</v>
      </c>
      <c r="G181" s="258">
        <v>0</v>
      </c>
      <c r="H181" s="258">
        <v>0</v>
      </c>
      <c r="I181" s="1049">
        <v>0</v>
      </c>
      <c r="J181" s="1049">
        <v>0</v>
      </c>
      <c r="K181" s="1049">
        <v>0</v>
      </c>
      <c r="L181" s="1053">
        <v>0</v>
      </c>
      <c r="M181" s="1049">
        <v>0</v>
      </c>
      <c r="N181" s="258">
        <v>0</v>
      </c>
      <c r="O181" s="258">
        <v>0</v>
      </c>
      <c r="P181" s="1048">
        <v>725.11</v>
      </c>
      <c r="Q181" s="1049">
        <v>0</v>
      </c>
      <c r="R181" s="1058">
        <v>441.66</v>
      </c>
      <c r="S181" s="1049">
        <v>107.47</v>
      </c>
      <c r="T181" s="258">
        <v>0</v>
      </c>
      <c r="U181" s="261">
        <f t="shared" si="17"/>
        <v>1274.24</v>
      </c>
      <c r="W181" s="399" t="s">
        <v>370</v>
      </c>
      <c r="X181" s="256" t="b">
        <f t="shared" si="15"/>
        <v>1</v>
      </c>
      <c r="Y181" s="293" t="b">
        <f t="shared" si="16"/>
        <v>1</v>
      </c>
      <c r="Z181" s="255">
        <v>348</v>
      </c>
      <c r="AA181" s="292" t="s">
        <v>370</v>
      </c>
    </row>
    <row r="182" spans="1:29" x14ac:dyDescent="0.25">
      <c r="A182" s="255" t="s">
        <v>84</v>
      </c>
      <c r="B182" s="255">
        <v>1</v>
      </c>
      <c r="C182" s="255">
        <v>2</v>
      </c>
      <c r="D182" s="255" t="s">
        <v>549</v>
      </c>
      <c r="E182" s="632" t="s">
        <v>550</v>
      </c>
      <c r="F182" s="257">
        <v>0</v>
      </c>
      <c r="G182" s="258">
        <v>0</v>
      </c>
      <c r="H182" s="258">
        <v>0</v>
      </c>
      <c r="I182" s="1048">
        <v>3576.68</v>
      </c>
      <c r="J182" s="1049">
        <v>0</v>
      </c>
      <c r="K182" s="1049">
        <v>0</v>
      </c>
      <c r="L182" s="1053">
        <v>0</v>
      </c>
      <c r="M182" s="1049">
        <v>0</v>
      </c>
      <c r="N182" s="258">
        <v>0</v>
      </c>
      <c r="O182" s="258">
        <v>0</v>
      </c>
      <c r="P182" s="925">
        <v>609.36</v>
      </c>
      <c r="Q182" s="925">
        <v>0</v>
      </c>
      <c r="R182" s="928">
        <v>697.99</v>
      </c>
      <c r="S182" s="928">
        <v>68.3</v>
      </c>
      <c r="T182" s="258">
        <v>82.24</v>
      </c>
      <c r="U182" s="261">
        <f t="shared" si="17"/>
        <v>5034.57</v>
      </c>
      <c r="W182" s="399" t="s">
        <v>4</v>
      </c>
      <c r="X182" s="256" t="b">
        <f t="shared" si="15"/>
        <v>1</v>
      </c>
      <c r="Y182" s="293" t="b">
        <f t="shared" si="16"/>
        <v>1</v>
      </c>
      <c r="Z182" s="255">
        <v>2</v>
      </c>
      <c r="AA182" s="292" t="s">
        <v>550</v>
      </c>
    </row>
    <row r="183" spans="1:29" x14ac:dyDescent="0.25">
      <c r="A183" s="255" t="s">
        <v>84</v>
      </c>
      <c r="B183" s="255">
        <v>1</v>
      </c>
      <c r="C183" s="255">
        <v>487</v>
      </c>
      <c r="E183" s="1068" t="s">
        <v>840</v>
      </c>
      <c r="F183" s="257">
        <v>0</v>
      </c>
      <c r="G183" s="258">
        <v>0</v>
      </c>
      <c r="H183" s="258">
        <v>0</v>
      </c>
      <c r="I183" s="1049">
        <v>0</v>
      </c>
      <c r="J183" s="1049">
        <v>0</v>
      </c>
      <c r="K183" s="1049">
        <v>0</v>
      </c>
      <c r="L183" s="1053">
        <v>0</v>
      </c>
      <c r="M183" s="1049">
        <v>0</v>
      </c>
      <c r="N183" s="258">
        <v>0</v>
      </c>
      <c r="O183" s="258">
        <v>0</v>
      </c>
      <c r="P183" s="258">
        <v>362.55</v>
      </c>
      <c r="Q183" s="259">
        <v>0</v>
      </c>
      <c r="R183" s="258">
        <v>804.22</v>
      </c>
      <c r="S183" s="262">
        <v>111.46</v>
      </c>
      <c r="T183" s="259">
        <v>0</v>
      </c>
      <c r="U183" s="261">
        <f t="shared" si="17"/>
        <v>1278.23</v>
      </c>
      <c r="W183" s="201" t="s">
        <v>840</v>
      </c>
      <c r="X183" s="256" t="b">
        <f t="shared" si="15"/>
        <v>1</v>
      </c>
      <c r="Y183" s="293" t="b">
        <f t="shared" si="16"/>
        <v>1</v>
      </c>
      <c r="Z183" s="255">
        <v>487</v>
      </c>
      <c r="AA183" s="292" t="s">
        <v>840</v>
      </c>
      <c r="AB183" s="630"/>
      <c r="AC183" s="630"/>
    </row>
    <row r="184" spans="1:29" x14ac:dyDescent="0.25">
      <c r="A184" s="274"/>
      <c r="B184" s="274"/>
      <c r="C184" s="274">
        <v>20046</v>
      </c>
      <c r="D184" s="274"/>
      <c r="E184" s="983" t="s">
        <v>1110</v>
      </c>
      <c r="F184" s="275">
        <v>0</v>
      </c>
      <c r="G184" s="275">
        <v>0</v>
      </c>
      <c r="H184" s="275">
        <v>0</v>
      </c>
      <c r="I184" s="275">
        <v>0</v>
      </c>
      <c r="J184" s="275">
        <v>0</v>
      </c>
      <c r="K184" s="275">
        <v>0</v>
      </c>
      <c r="L184" s="275">
        <v>0</v>
      </c>
      <c r="M184" s="275">
        <v>0</v>
      </c>
      <c r="N184" s="275">
        <v>0</v>
      </c>
      <c r="O184" s="275">
        <v>0</v>
      </c>
      <c r="P184" s="275">
        <v>0</v>
      </c>
      <c r="Q184" s="275">
        <v>0</v>
      </c>
      <c r="R184" s="275">
        <v>0</v>
      </c>
      <c r="S184" s="275">
        <v>0</v>
      </c>
      <c r="T184" s="275">
        <v>0</v>
      </c>
      <c r="U184" s="275">
        <v>0</v>
      </c>
    </row>
    <row r="185" spans="1:29" x14ac:dyDescent="0.25">
      <c r="A185" s="274" t="s">
        <v>84</v>
      </c>
      <c r="B185" s="274">
        <v>1</v>
      </c>
      <c r="C185" s="274">
        <v>20047</v>
      </c>
      <c r="D185" s="274"/>
      <c r="E185" s="295" t="s">
        <v>1132</v>
      </c>
      <c r="F185" s="275">
        <v>0</v>
      </c>
      <c r="G185" s="276">
        <v>0</v>
      </c>
      <c r="H185" s="276">
        <v>0</v>
      </c>
      <c r="I185" s="1063">
        <v>2101.0100000000002</v>
      </c>
      <c r="J185" s="276">
        <v>0</v>
      </c>
      <c r="K185" s="1063">
        <v>0</v>
      </c>
      <c r="L185" s="1064">
        <v>0</v>
      </c>
      <c r="M185" s="1063">
        <v>0</v>
      </c>
      <c r="N185" s="1063">
        <v>0</v>
      </c>
      <c r="O185" s="276">
        <v>0</v>
      </c>
      <c r="P185" s="277">
        <v>0</v>
      </c>
      <c r="Q185" s="276">
        <v>0</v>
      </c>
      <c r="R185" s="279">
        <v>0</v>
      </c>
      <c r="S185" s="940">
        <v>0</v>
      </c>
      <c r="T185" s="276">
        <v>0</v>
      </c>
      <c r="U185" s="278">
        <f>SUM(F185:T185)</f>
        <v>2101.0100000000002</v>
      </c>
    </row>
    <row r="186" spans="1:29" x14ac:dyDescent="0.25">
      <c r="A186" s="274" t="s">
        <v>84</v>
      </c>
      <c r="B186" s="274">
        <v>1</v>
      </c>
      <c r="C186" s="274">
        <v>20045</v>
      </c>
      <c r="D186" s="274" t="s">
        <v>549</v>
      </c>
      <c r="E186" s="295" t="s">
        <v>151</v>
      </c>
      <c r="F186" s="275">
        <v>0</v>
      </c>
      <c r="G186" s="275">
        <v>0</v>
      </c>
      <c r="H186" s="275">
        <v>0</v>
      </c>
      <c r="I186" s="1066">
        <v>633.63</v>
      </c>
      <c r="J186" s="275">
        <v>0</v>
      </c>
      <c r="K186" s="1063">
        <v>0</v>
      </c>
      <c r="L186" s="1064">
        <v>0</v>
      </c>
      <c r="M186" s="1063">
        <v>0</v>
      </c>
      <c r="N186" s="1063">
        <v>0</v>
      </c>
      <c r="O186" s="276">
        <v>0</v>
      </c>
      <c r="P186" s="276">
        <v>0</v>
      </c>
      <c r="Q186" s="276">
        <v>0</v>
      </c>
      <c r="R186" s="276">
        <v>0</v>
      </c>
      <c r="S186" s="276">
        <v>0</v>
      </c>
      <c r="T186" s="276">
        <v>0</v>
      </c>
      <c r="U186" s="278">
        <f>SUM(F186:T186)</f>
        <v>633.63</v>
      </c>
    </row>
    <row r="187" spans="1:29" x14ac:dyDescent="0.25">
      <c r="A187" s="274" t="s">
        <v>84</v>
      </c>
      <c r="B187" s="274">
        <v>1</v>
      </c>
      <c r="C187" s="274">
        <v>20039</v>
      </c>
      <c r="D187" s="274"/>
      <c r="E187" s="295" t="s">
        <v>353</v>
      </c>
      <c r="F187" s="275">
        <v>0</v>
      </c>
      <c r="G187" s="276">
        <v>0</v>
      </c>
      <c r="H187" s="276">
        <v>0</v>
      </c>
      <c r="I187" s="1063">
        <v>1751.15</v>
      </c>
      <c r="J187" s="1063">
        <v>0</v>
      </c>
      <c r="K187" s="1063">
        <v>0</v>
      </c>
      <c r="L187" s="1064">
        <v>0</v>
      </c>
      <c r="M187" s="1063">
        <v>0</v>
      </c>
      <c r="N187" s="1063">
        <v>0</v>
      </c>
      <c r="O187" s="276">
        <v>0</v>
      </c>
      <c r="P187" s="276">
        <v>0</v>
      </c>
      <c r="Q187" s="277">
        <v>0</v>
      </c>
      <c r="R187" s="276">
        <v>0</v>
      </c>
      <c r="S187" s="276">
        <v>0</v>
      </c>
      <c r="T187" s="276">
        <v>0</v>
      </c>
      <c r="U187" s="278">
        <f>SUM(F187:T187)</f>
        <v>1751.15</v>
      </c>
    </row>
    <row r="188" spans="1:29" x14ac:dyDescent="0.25">
      <c r="A188" s="274" t="s">
        <v>84</v>
      </c>
      <c r="B188" s="274">
        <v>1</v>
      </c>
      <c r="C188" s="274">
        <v>20043</v>
      </c>
      <c r="D188" s="274" t="s">
        <v>549</v>
      </c>
      <c r="E188" s="295" t="s">
        <v>166</v>
      </c>
      <c r="F188" s="275">
        <v>0</v>
      </c>
      <c r="G188" s="276">
        <v>0</v>
      </c>
      <c r="H188" s="276">
        <v>0</v>
      </c>
      <c r="I188" s="1065">
        <v>1484.36</v>
      </c>
      <c r="J188" s="1063">
        <v>0</v>
      </c>
      <c r="K188" s="1063">
        <v>0</v>
      </c>
      <c r="L188" s="1064">
        <v>0</v>
      </c>
      <c r="M188" s="1063">
        <v>0</v>
      </c>
      <c r="N188" s="1063">
        <v>0</v>
      </c>
      <c r="O188" s="276">
        <v>0</v>
      </c>
      <c r="P188" s="276">
        <v>0</v>
      </c>
      <c r="Q188" s="277">
        <v>0</v>
      </c>
      <c r="R188" s="276">
        <v>0</v>
      </c>
      <c r="S188" s="276">
        <v>0</v>
      </c>
      <c r="T188" s="276">
        <v>0</v>
      </c>
      <c r="U188" s="278">
        <f>SUM(F188:T188)</f>
        <v>1484.36</v>
      </c>
    </row>
    <row r="189" spans="1:29" s="630" customFormat="1" x14ac:dyDescent="0.25">
      <c r="A189" s="628"/>
      <c r="B189" s="628"/>
      <c r="C189" s="628"/>
      <c r="D189" s="628"/>
      <c r="E189" s="296">
        <f>COUNTA(E2:E188)</f>
        <v>187</v>
      </c>
      <c r="F189" s="470">
        <f>SUBTOTAL(9,F2:F188)</f>
        <v>1268.27</v>
      </c>
      <c r="G189" s="471">
        <f t="shared" ref="G189:L189" si="18">SUM(G2:G188)</f>
        <v>13365</v>
      </c>
      <c r="H189" s="471">
        <f t="shared" si="18"/>
        <v>2773.5</v>
      </c>
      <c r="I189" s="471">
        <f t="shared" si="18"/>
        <v>219266.13000000003</v>
      </c>
      <c r="J189" s="471">
        <f t="shared" si="18"/>
        <v>56.73</v>
      </c>
      <c r="K189" s="471">
        <f t="shared" si="18"/>
        <v>200</v>
      </c>
      <c r="L189" s="471">
        <f t="shared" si="18"/>
        <v>22770</v>
      </c>
      <c r="M189" s="471">
        <f>SUBTOTAL(9,M2:M188)</f>
        <v>873.39</v>
      </c>
      <c r="N189" s="471">
        <f t="shared" ref="N189:T189" si="19">SUM(N2:N188)</f>
        <v>1272.4699999999998</v>
      </c>
      <c r="O189" s="471">
        <f t="shared" si="19"/>
        <v>0</v>
      </c>
      <c r="P189" s="470">
        <f t="shared" si="19"/>
        <v>112211.85999999993</v>
      </c>
      <c r="Q189" s="472">
        <f t="shared" si="19"/>
        <v>443.16</v>
      </c>
      <c r="R189" s="472">
        <f t="shared" si="19"/>
        <v>119379.8700000001</v>
      </c>
      <c r="S189" s="472">
        <f t="shared" si="19"/>
        <v>10591.140000000009</v>
      </c>
      <c r="T189" s="473">
        <f t="shared" si="19"/>
        <v>10937.919999999996</v>
      </c>
      <c r="U189" s="261">
        <f>SUM(F189:T189)</f>
        <v>515409.44000000006</v>
      </c>
      <c r="V189" s="293"/>
      <c r="X189" s="256"/>
      <c r="Y189" s="293"/>
      <c r="Z189" s="256"/>
      <c r="AA189" s="256"/>
      <c r="AB189" s="256"/>
      <c r="AC189" s="256"/>
    </row>
    <row r="190" spans="1:29" x14ac:dyDescent="0.25">
      <c r="E190" s="294"/>
      <c r="G190" s="994"/>
      <c r="H190" s="995"/>
      <c r="I190" s="1059"/>
      <c r="J190" s="631"/>
      <c r="L190" s="258">
        <v>22770</v>
      </c>
      <c r="O190" s="631"/>
      <c r="P190" s="631"/>
      <c r="Q190" s="631"/>
      <c r="R190" s="271"/>
      <c r="S190" s="271"/>
      <c r="T190" s="271"/>
      <c r="U190" s="261"/>
    </row>
    <row r="191" spans="1:29" s="286" customFormat="1" x14ac:dyDescent="0.25">
      <c r="E191" s="1076"/>
      <c r="F191" s="1077" t="s">
        <v>167</v>
      </c>
      <c r="G191" s="1077" t="s">
        <v>167</v>
      </c>
      <c r="H191" s="1077" t="s">
        <v>167</v>
      </c>
      <c r="I191" s="1077" t="s">
        <v>167</v>
      </c>
      <c r="J191" s="1077" t="s">
        <v>167</v>
      </c>
      <c r="K191" s="1077" t="s">
        <v>167</v>
      </c>
      <c r="L191" s="1077"/>
      <c r="M191" s="1077" t="s">
        <v>167</v>
      </c>
      <c r="N191" s="1080"/>
      <c r="O191" s="1077"/>
      <c r="P191" s="1077"/>
      <c r="Q191" s="1077"/>
      <c r="R191" s="1077"/>
      <c r="S191" s="1077"/>
      <c r="T191" s="1077"/>
      <c r="U191" s="1077"/>
      <c r="V191" s="293"/>
      <c r="Y191" s="1076"/>
    </row>
    <row r="192" spans="1:29" x14ac:dyDescent="0.25">
      <c r="A192" s="1060"/>
      <c r="B192" s="1060"/>
      <c r="C192" s="1060"/>
      <c r="D192" s="1060"/>
      <c r="E192" s="1069">
        <v>187</v>
      </c>
      <c r="F192" s="762">
        <v>1268.27</v>
      </c>
      <c r="G192" s="1061">
        <v>13365</v>
      </c>
      <c r="H192" s="1061">
        <v>2773.5</v>
      </c>
      <c r="I192" s="1062">
        <v>219266.13</v>
      </c>
      <c r="J192" s="760">
        <v>56.73</v>
      </c>
      <c r="K192" s="760">
        <v>200</v>
      </c>
      <c r="L192" s="1061">
        <v>18216</v>
      </c>
      <c r="M192" s="1061">
        <v>873.39</v>
      </c>
      <c r="N192" s="1061">
        <v>1272.4699999999998</v>
      </c>
      <c r="O192" s="1061">
        <v>0</v>
      </c>
      <c r="P192" s="1061">
        <v>112211.85999999993</v>
      </c>
      <c r="Q192" s="1061">
        <v>443.16</v>
      </c>
      <c r="R192" s="1061">
        <v>119379.8700000001</v>
      </c>
      <c r="S192" s="1061">
        <v>10591.140000000007</v>
      </c>
      <c r="T192" s="1061">
        <v>10937.919999999993</v>
      </c>
      <c r="U192" s="760">
        <v>510855.44000000006</v>
      </c>
    </row>
    <row r="193" spans="1:21" x14ac:dyDescent="0.25">
      <c r="A193" s="256"/>
      <c r="B193" s="256"/>
      <c r="C193" s="256"/>
      <c r="D193" s="256"/>
      <c r="E193" s="293"/>
      <c r="F193" s="259">
        <f>F189-F192</f>
        <v>0</v>
      </c>
      <c r="G193" s="259">
        <f t="shared" ref="G193:U193" si="20">G189-G192</f>
        <v>0</v>
      </c>
      <c r="H193" s="259">
        <f t="shared" si="20"/>
        <v>0</v>
      </c>
      <c r="I193" s="259">
        <f t="shared" si="20"/>
        <v>0</v>
      </c>
      <c r="J193" s="259">
        <f t="shared" si="20"/>
        <v>0</v>
      </c>
      <c r="K193" s="259">
        <f t="shared" si="20"/>
        <v>0</v>
      </c>
      <c r="L193" s="259">
        <f>L190-L189</f>
        <v>0</v>
      </c>
      <c r="M193" s="259">
        <f t="shared" si="20"/>
        <v>0</v>
      </c>
      <c r="N193" s="259">
        <f t="shared" si="20"/>
        <v>0</v>
      </c>
      <c r="O193" s="259">
        <f t="shared" si="20"/>
        <v>0</v>
      </c>
      <c r="P193" s="259">
        <f t="shared" si="20"/>
        <v>0</v>
      </c>
      <c r="Q193" s="259">
        <f t="shared" si="20"/>
        <v>0</v>
      </c>
      <c r="R193" s="259">
        <f t="shared" si="20"/>
        <v>0</v>
      </c>
      <c r="S193" s="259">
        <f t="shared" si="20"/>
        <v>0</v>
      </c>
      <c r="T193" s="259">
        <f t="shared" si="20"/>
        <v>0</v>
      </c>
      <c r="U193" s="259">
        <f t="shared" si="20"/>
        <v>4554</v>
      </c>
    </row>
    <row r="196" spans="1:21" x14ac:dyDescent="0.25">
      <c r="I196" s="1049">
        <v>117155.59</v>
      </c>
    </row>
    <row r="197" spans="1:21" x14ac:dyDescent="0.25">
      <c r="I197" s="1049">
        <v>102110.54</v>
      </c>
    </row>
    <row r="198" spans="1:21" x14ac:dyDescent="0.25">
      <c r="I198" s="1049">
        <f>SUM(I196:I197)</f>
        <v>219266.13</v>
      </c>
    </row>
  </sheetData>
  <sortState xmlns:xlrd2="http://schemas.microsoft.com/office/spreadsheetml/2017/richdata2" ref="A2:AA183">
    <sortCondition ref="E2:E183"/>
  </sortState>
  <pageMargins left="0.511811024" right="0.511811024" top="0.78740157499999996" bottom="0.78740157499999996" header="0.31496062000000002" footer="0.31496062000000002"/>
  <pageSetup paperSize="9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579716C8-E32B-4D7C-8A0B-A748E9AD9004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'BENEF SET-2025'!AA30:AA30</xm:f>
              <xm:sqref>AA30</xm:sqref>
            </x14:sparkline>
          </x14:sparklines>
        </x14:sparklineGroup>
        <x14:sparklineGroup displayEmptyCellsAs="gap" xr2:uid="{47A52AFE-7315-420A-9147-847B9414B65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'BENEF SET-2025'!E23:E23</xm:f>
              <xm:sqref>E23</xm:sqref>
            </x14:sparkline>
          </x14:sparklines>
        </x14:sparklineGroup>
      </x14:sparklineGroup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CC490-0E64-4083-BEC4-907D6EF45D48}">
  <sheetPr>
    <tabColor rgb="FFFFC000"/>
    <pageSetUpPr fitToPage="1"/>
  </sheetPr>
  <dimension ref="A1:X205"/>
  <sheetViews>
    <sheetView zoomScaleNormal="100" workbookViewId="0">
      <pane ySplit="1" topLeftCell="A179" activePane="bottomLeft" state="frozen"/>
      <selection activeCell="C2" sqref="C2:E192"/>
      <selection pane="bottomLeft" activeCell="C2" sqref="C2:E192"/>
    </sheetView>
  </sheetViews>
  <sheetFormatPr defaultColWidth="9.140625" defaultRowHeight="15" x14ac:dyDescent="0.25"/>
  <cols>
    <col min="1" max="1" width="6.42578125" style="255" bestFit="1" customWidth="1"/>
    <col min="2" max="2" width="12.7109375" style="255" bestFit="1" customWidth="1"/>
    <col min="3" max="3" width="12.140625" style="255" bestFit="1" customWidth="1"/>
    <col min="4" max="4" width="9.42578125" style="255" customWidth="1"/>
    <col min="5" max="5" width="34.42578125" style="292" customWidth="1"/>
    <col min="6" max="6" width="21.42578125" style="257" customWidth="1"/>
    <col min="7" max="7" width="18.42578125" style="258" customWidth="1"/>
    <col min="8" max="8" width="17" style="258" customWidth="1"/>
    <col min="9" max="9" width="17.28515625" style="258" customWidth="1"/>
    <col min="10" max="10" width="19.28515625" style="258" customWidth="1"/>
    <col min="11" max="11" width="14.28515625" style="258" customWidth="1"/>
    <col min="12" max="12" width="13.85546875" style="490" customWidth="1"/>
    <col min="13" max="13" width="16.85546875" style="258" customWidth="1"/>
    <col min="14" max="14" width="13.5703125" style="258" customWidth="1"/>
    <col min="15" max="15" width="21.85546875" style="258" customWidth="1"/>
    <col min="16" max="16" width="20.5703125" style="258" customWidth="1"/>
    <col min="17" max="17" width="20.42578125" style="258" customWidth="1"/>
    <col min="18" max="18" width="20.140625" style="262" customWidth="1"/>
    <col min="19" max="19" width="17.5703125" style="262" customWidth="1"/>
    <col min="20" max="20" width="16.42578125" style="259" customWidth="1"/>
    <col min="21" max="21" width="24.140625" style="262" customWidth="1"/>
    <col min="22" max="22" width="2.140625" style="256" customWidth="1"/>
    <col min="23" max="23" width="9.85546875" style="256" customWidth="1"/>
    <col min="24" max="24" width="5.85546875" style="256" customWidth="1"/>
    <col min="25" max="25" width="50.42578125" style="256" customWidth="1"/>
    <col min="26" max="26" width="9.28515625" style="256" bestFit="1" customWidth="1"/>
    <col min="27" max="27" width="8.140625" style="256" bestFit="1" customWidth="1"/>
    <col min="28" max="16384" width="9.140625" style="256"/>
  </cols>
  <sheetData>
    <row r="1" spans="1:22" s="254" customFormat="1" ht="92.25" customHeight="1" x14ac:dyDescent="0.25">
      <c r="A1" s="247" t="s">
        <v>643</v>
      </c>
      <c r="B1" s="247" t="s">
        <v>119</v>
      </c>
      <c r="C1" s="247" t="s">
        <v>536</v>
      </c>
      <c r="D1" s="248" t="s">
        <v>537</v>
      </c>
      <c r="E1" s="291" t="s">
        <v>538</v>
      </c>
      <c r="F1" s="249" t="s">
        <v>539</v>
      </c>
      <c r="G1" s="249" t="s">
        <v>96</v>
      </c>
      <c r="H1" s="250" t="s">
        <v>540</v>
      </c>
      <c r="I1" s="251" t="s">
        <v>776</v>
      </c>
      <c r="J1" s="251" t="s">
        <v>835</v>
      </c>
      <c r="K1" s="251" t="s">
        <v>775</v>
      </c>
      <c r="L1" s="837" t="s">
        <v>541</v>
      </c>
      <c r="M1" s="250" t="s">
        <v>542</v>
      </c>
      <c r="N1" s="250" t="s">
        <v>543</v>
      </c>
      <c r="O1" s="249" t="s">
        <v>544</v>
      </c>
      <c r="P1" s="249" t="s">
        <v>545</v>
      </c>
      <c r="Q1" s="250" t="s">
        <v>789</v>
      </c>
      <c r="R1" s="252" t="s">
        <v>546</v>
      </c>
      <c r="S1" s="252" t="s">
        <v>547</v>
      </c>
      <c r="T1" s="253" t="s">
        <v>548</v>
      </c>
      <c r="U1" s="252" t="s">
        <v>113</v>
      </c>
    </row>
    <row r="2" spans="1:22" x14ac:dyDescent="0.25">
      <c r="A2" s="255" t="s">
        <v>86</v>
      </c>
      <c r="B2" s="255">
        <v>1</v>
      </c>
      <c r="C2" s="255">
        <v>271</v>
      </c>
      <c r="D2" s="255" t="s">
        <v>549</v>
      </c>
      <c r="E2" s="292" t="s">
        <v>824</v>
      </c>
      <c r="F2" s="257">
        <v>0</v>
      </c>
      <c r="G2" s="258">
        <v>0</v>
      </c>
      <c r="H2" s="258">
        <v>0</v>
      </c>
      <c r="I2" s="259">
        <v>1819.36</v>
      </c>
      <c r="J2" s="258">
        <v>0</v>
      </c>
      <c r="K2" s="258">
        <v>0</v>
      </c>
      <c r="L2" s="490">
        <v>0</v>
      </c>
      <c r="M2" s="258">
        <v>0</v>
      </c>
      <c r="N2" s="258">
        <v>0</v>
      </c>
      <c r="O2" s="258">
        <v>0</v>
      </c>
      <c r="P2" s="259">
        <v>725.11</v>
      </c>
      <c r="Q2" s="259">
        <v>0</v>
      </c>
      <c r="R2" s="262">
        <v>441.66</v>
      </c>
      <c r="S2" s="262">
        <v>111.46</v>
      </c>
      <c r="T2" s="258">
        <v>0</v>
      </c>
      <c r="U2" s="261">
        <f t="shared" ref="U2:U65" si="0">SUM(F2:T2)</f>
        <v>3097.5899999999997</v>
      </c>
    </row>
    <row r="3" spans="1:22" x14ac:dyDescent="0.25">
      <c r="A3" s="255" t="s">
        <v>86</v>
      </c>
      <c r="B3" s="255">
        <v>1</v>
      </c>
      <c r="C3" s="255">
        <v>37</v>
      </c>
      <c r="D3" s="255" t="s">
        <v>549</v>
      </c>
      <c r="E3" s="292" t="s">
        <v>27</v>
      </c>
      <c r="F3" s="257">
        <v>0</v>
      </c>
      <c r="G3" s="258">
        <v>0</v>
      </c>
      <c r="H3" s="258">
        <v>0</v>
      </c>
      <c r="I3" s="259">
        <v>1884.09</v>
      </c>
      <c r="J3" s="258">
        <v>0</v>
      </c>
      <c r="K3" s="258">
        <v>0</v>
      </c>
      <c r="L3" s="490">
        <v>0</v>
      </c>
      <c r="M3" s="258">
        <v>0</v>
      </c>
      <c r="N3" s="258">
        <v>0</v>
      </c>
      <c r="O3" s="258">
        <v>0</v>
      </c>
      <c r="P3" s="259">
        <v>768.79</v>
      </c>
      <c r="Q3" s="259">
        <v>0</v>
      </c>
      <c r="R3" s="262">
        <v>468.27</v>
      </c>
      <c r="S3" s="262">
        <v>82.13</v>
      </c>
      <c r="T3" s="258">
        <v>0</v>
      </c>
      <c r="U3" s="261">
        <f t="shared" si="0"/>
        <v>3203.28</v>
      </c>
    </row>
    <row r="4" spans="1:22" x14ac:dyDescent="0.25">
      <c r="A4" s="255" t="s">
        <v>84</v>
      </c>
      <c r="B4" s="255">
        <v>1</v>
      </c>
      <c r="C4" s="255">
        <v>490</v>
      </c>
      <c r="E4" s="293" t="s">
        <v>629</v>
      </c>
      <c r="F4" s="257">
        <v>0</v>
      </c>
      <c r="G4" s="258">
        <v>1459</v>
      </c>
      <c r="H4" s="258">
        <v>0</v>
      </c>
      <c r="I4" s="259">
        <v>933.55</v>
      </c>
      <c r="J4" s="258">
        <v>0</v>
      </c>
      <c r="K4" s="258">
        <v>0</v>
      </c>
      <c r="L4" s="490">
        <v>0</v>
      </c>
      <c r="M4" s="258">
        <v>0</v>
      </c>
      <c r="N4" s="258">
        <v>0</v>
      </c>
      <c r="O4" s="258">
        <v>0</v>
      </c>
      <c r="P4" s="259">
        <v>384.4</v>
      </c>
      <c r="Q4" s="258">
        <v>0</v>
      </c>
      <c r="R4" s="260">
        <v>852.66</v>
      </c>
      <c r="S4" s="260">
        <v>88.28</v>
      </c>
      <c r="T4" s="260">
        <v>123.36</v>
      </c>
      <c r="U4" s="261">
        <f t="shared" si="0"/>
        <v>3841.2500000000005</v>
      </c>
    </row>
    <row r="5" spans="1:22" x14ac:dyDescent="0.25">
      <c r="A5" s="255" t="s">
        <v>84</v>
      </c>
      <c r="B5" s="255">
        <v>1</v>
      </c>
      <c r="C5" s="255">
        <v>35</v>
      </c>
      <c r="D5" s="255" t="s">
        <v>549</v>
      </c>
      <c r="E5" s="292" t="s">
        <v>575</v>
      </c>
      <c r="F5" s="257">
        <v>0</v>
      </c>
      <c r="G5" s="258">
        <v>0</v>
      </c>
      <c r="H5" s="258">
        <v>0</v>
      </c>
      <c r="I5" s="259">
        <v>1490.28</v>
      </c>
      <c r="J5" s="258">
        <v>0</v>
      </c>
      <c r="K5" s="258">
        <v>0</v>
      </c>
      <c r="L5" s="490">
        <v>0</v>
      </c>
      <c r="M5" s="258">
        <v>0</v>
      </c>
      <c r="N5" s="258">
        <v>0</v>
      </c>
      <c r="O5" s="258">
        <v>0</v>
      </c>
      <c r="P5" s="259">
        <v>384.4</v>
      </c>
      <c r="Q5" s="258">
        <v>0</v>
      </c>
      <c r="R5" s="260">
        <v>852.66</v>
      </c>
      <c r="S5" s="262">
        <v>84.12</v>
      </c>
      <c r="T5" s="259">
        <v>41.12</v>
      </c>
      <c r="U5" s="261">
        <f t="shared" si="0"/>
        <v>2852.5799999999995</v>
      </c>
    </row>
    <row r="6" spans="1:22" x14ac:dyDescent="0.25">
      <c r="A6" s="255" t="s">
        <v>84</v>
      </c>
      <c r="B6" s="255">
        <v>1</v>
      </c>
      <c r="C6" s="255">
        <v>201</v>
      </c>
      <c r="E6" s="292" t="s">
        <v>619</v>
      </c>
      <c r="F6" s="257">
        <v>0</v>
      </c>
      <c r="G6" s="258">
        <v>0</v>
      </c>
      <c r="H6" s="258">
        <v>0</v>
      </c>
      <c r="I6" s="259">
        <v>3007.58</v>
      </c>
      <c r="J6" s="258">
        <v>0</v>
      </c>
      <c r="K6" s="258">
        <v>0</v>
      </c>
      <c r="L6" s="490">
        <v>0</v>
      </c>
      <c r="M6" s="258">
        <v>0</v>
      </c>
      <c r="N6" s="258">
        <v>0</v>
      </c>
      <c r="O6" s="258">
        <v>0</v>
      </c>
      <c r="P6" s="258">
        <v>873.62</v>
      </c>
      <c r="Q6" s="258">
        <v>0</v>
      </c>
      <c r="R6" s="258">
        <v>532.12</v>
      </c>
      <c r="S6" s="258">
        <v>27.88</v>
      </c>
      <c r="T6" s="258">
        <v>82.24</v>
      </c>
      <c r="U6" s="261">
        <f t="shared" si="0"/>
        <v>4523.4399999999996</v>
      </c>
    </row>
    <row r="7" spans="1:22" x14ac:dyDescent="0.25">
      <c r="A7" s="255" t="s">
        <v>84</v>
      </c>
      <c r="B7" s="255">
        <v>1</v>
      </c>
      <c r="C7" s="255">
        <v>20</v>
      </c>
      <c r="D7" s="255" t="s">
        <v>549</v>
      </c>
      <c r="E7" s="292" t="s">
        <v>563</v>
      </c>
      <c r="F7" s="257">
        <v>0</v>
      </c>
      <c r="G7" s="258">
        <v>0</v>
      </c>
      <c r="H7" s="258">
        <v>781.12</v>
      </c>
      <c r="I7" s="259">
        <v>2616.5100000000002</v>
      </c>
      <c r="J7" s="258">
        <v>0</v>
      </c>
      <c r="K7" s="258">
        <v>0</v>
      </c>
      <c r="L7" s="490">
        <v>0</v>
      </c>
      <c r="M7" s="258">
        <v>0</v>
      </c>
      <c r="N7" s="258">
        <v>0</v>
      </c>
      <c r="O7" s="258">
        <v>0</v>
      </c>
      <c r="P7" s="259">
        <v>856.15</v>
      </c>
      <c r="Q7" s="258">
        <v>0</v>
      </c>
      <c r="R7" s="260">
        <v>521.48</v>
      </c>
      <c r="S7" s="262">
        <v>49.44</v>
      </c>
      <c r="T7" s="258">
        <v>0</v>
      </c>
      <c r="U7" s="261">
        <f t="shared" si="0"/>
        <v>4824.7</v>
      </c>
      <c r="V7" s="263"/>
    </row>
    <row r="8" spans="1:22" x14ac:dyDescent="0.25">
      <c r="A8" s="255" t="s">
        <v>86</v>
      </c>
      <c r="B8" s="255">
        <v>1</v>
      </c>
      <c r="C8" s="255">
        <v>146</v>
      </c>
      <c r="D8" s="255" t="s">
        <v>549</v>
      </c>
      <c r="E8" s="292" t="s">
        <v>603</v>
      </c>
      <c r="F8" s="257">
        <v>0</v>
      </c>
      <c r="G8" s="258">
        <v>3036</v>
      </c>
      <c r="H8" s="258">
        <v>0</v>
      </c>
      <c r="I8" s="258">
        <v>0</v>
      </c>
      <c r="J8" s="258">
        <v>0</v>
      </c>
      <c r="K8" s="258">
        <v>0</v>
      </c>
      <c r="L8" s="490">
        <v>0</v>
      </c>
      <c r="M8" s="258">
        <v>0</v>
      </c>
      <c r="N8" s="258">
        <v>0</v>
      </c>
      <c r="O8" s="258">
        <v>0</v>
      </c>
      <c r="P8" s="258">
        <v>0</v>
      </c>
      <c r="Q8" s="259">
        <v>0</v>
      </c>
      <c r="R8" s="262">
        <v>1377.63</v>
      </c>
      <c r="S8" s="262">
        <v>49.15</v>
      </c>
      <c r="T8" s="259">
        <v>0</v>
      </c>
      <c r="U8" s="261">
        <f t="shared" si="0"/>
        <v>4462.78</v>
      </c>
    </row>
    <row r="9" spans="1:22" x14ac:dyDescent="0.25">
      <c r="A9" s="255" t="s">
        <v>84</v>
      </c>
      <c r="B9" s="255">
        <v>1</v>
      </c>
      <c r="C9" s="255">
        <v>50</v>
      </c>
      <c r="D9" s="255" t="s">
        <v>549</v>
      </c>
      <c r="E9" s="292" t="s">
        <v>585</v>
      </c>
      <c r="F9" s="257">
        <v>0</v>
      </c>
      <c r="G9" s="258">
        <v>0</v>
      </c>
      <c r="H9" s="258">
        <v>0</v>
      </c>
      <c r="I9" s="259">
        <v>3576.68</v>
      </c>
      <c r="J9" s="258">
        <v>0</v>
      </c>
      <c r="K9" s="258">
        <v>0</v>
      </c>
      <c r="L9" s="490">
        <v>0</v>
      </c>
      <c r="M9" s="258">
        <v>0</v>
      </c>
      <c r="N9" s="258">
        <v>0</v>
      </c>
      <c r="O9" s="258">
        <v>0</v>
      </c>
      <c r="P9" s="259">
        <v>812.47</v>
      </c>
      <c r="Q9" s="258">
        <v>0</v>
      </c>
      <c r="R9" s="260">
        <v>494.88</v>
      </c>
      <c r="S9" s="262">
        <v>67.09</v>
      </c>
      <c r="T9" s="258">
        <v>0</v>
      </c>
      <c r="U9" s="261">
        <f t="shared" si="0"/>
        <v>4951.12</v>
      </c>
    </row>
    <row r="10" spans="1:22" x14ac:dyDescent="0.25">
      <c r="A10" s="255" t="s">
        <v>84</v>
      </c>
      <c r="B10" s="255">
        <v>1</v>
      </c>
      <c r="C10" s="255">
        <v>349</v>
      </c>
      <c r="D10" s="255" t="s">
        <v>549</v>
      </c>
      <c r="E10" s="292" t="s">
        <v>362</v>
      </c>
      <c r="F10" s="257">
        <v>0</v>
      </c>
      <c r="G10" s="258">
        <v>0</v>
      </c>
      <c r="H10" s="258">
        <v>0</v>
      </c>
      <c r="I10" s="259">
        <v>2980.56</v>
      </c>
      <c r="J10" s="258">
        <v>0</v>
      </c>
      <c r="K10" s="258">
        <v>0</v>
      </c>
      <c r="L10" s="490">
        <v>0</v>
      </c>
      <c r="M10" s="258">
        <v>0</v>
      </c>
      <c r="N10" s="258">
        <v>0</v>
      </c>
      <c r="O10" s="258">
        <v>0</v>
      </c>
      <c r="P10" s="259">
        <v>768.79</v>
      </c>
      <c r="Q10" s="258">
        <v>0</v>
      </c>
      <c r="R10" s="260">
        <v>468.27</v>
      </c>
      <c r="S10" s="258">
        <v>88.28</v>
      </c>
      <c r="T10" s="258">
        <v>82.24</v>
      </c>
      <c r="U10" s="261">
        <f t="shared" si="0"/>
        <v>4388.1399999999994</v>
      </c>
    </row>
    <row r="11" spans="1:22" x14ac:dyDescent="0.25">
      <c r="A11" s="255" t="s">
        <v>84</v>
      </c>
      <c r="B11" s="255">
        <v>1</v>
      </c>
      <c r="C11" s="255">
        <v>461</v>
      </c>
      <c r="E11" s="292" t="s">
        <v>754</v>
      </c>
      <c r="F11" s="257">
        <v>0</v>
      </c>
      <c r="G11" s="258">
        <v>0</v>
      </c>
      <c r="H11" s="258">
        <v>0</v>
      </c>
      <c r="I11" s="259">
        <v>1184.1400000000001</v>
      </c>
      <c r="J11" s="258">
        <v>0</v>
      </c>
      <c r="K11" s="258">
        <v>0</v>
      </c>
      <c r="L11" s="490">
        <v>0</v>
      </c>
      <c r="M11" s="258">
        <v>0</v>
      </c>
      <c r="N11" s="258">
        <v>0</v>
      </c>
      <c r="O11" s="258">
        <v>0</v>
      </c>
      <c r="P11" s="259">
        <v>856.15</v>
      </c>
      <c r="Q11" s="258">
        <v>0</v>
      </c>
      <c r="R11" s="260">
        <v>521.48</v>
      </c>
      <c r="S11" s="262">
        <v>53.51</v>
      </c>
      <c r="T11" s="260">
        <v>0</v>
      </c>
      <c r="U11" s="261">
        <f t="shared" si="0"/>
        <v>2615.2800000000002</v>
      </c>
    </row>
    <row r="12" spans="1:22" x14ac:dyDescent="0.25">
      <c r="A12" s="255" t="s">
        <v>84</v>
      </c>
      <c r="B12" s="255">
        <v>1</v>
      </c>
      <c r="C12" s="255">
        <v>434</v>
      </c>
      <c r="D12" s="255" t="s">
        <v>549</v>
      </c>
      <c r="E12" s="292" t="s">
        <v>696</v>
      </c>
      <c r="F12" s="257">
        <v>0</v>
      </c>
      <c r="G12" s="258">
        <v>0</v>
      </c>
      <c r="H12" s="258">
        <v>0</v>
      </c>
      <c r="I12" s="259">
        <v>775.58</v>
      </c>
      <c r="J12" s="258">
        <v>0</v>
      </c>
      <c r="K12" s="258">
        <v>0</v>
      </c>
      <c r="L12" s="490">
        <v>0</v>
      </c>
      <c r="M12" s="258">
        <v>0</v>
      </c>
      <c r="N12" s="258">
        <v>125.15</v>
      </c>
      <c r="O12" s="258">
        <v>0</v>
      </c>
      <c r="P12" s="259">
        <v>218.4</v>
      </c>
      <c r="Q12" s="258">
        <v>0</v>
      </c>
      <c r="R12" s="260">
        <v>1187.3399999999999</v>
      </c>
      <c r="S12" s="262">
        <v>25.52</v>
      </c>
      <c r="T12" s="258">
        <v>82.24</v>
      </c>
      <c r="U12" s="261">
        <f t="shared" si="0"/>
        <v>2414.23</v>
      </c>
    </row>
    <row r="13" spans="1:22" x14ac:dyDescent="0.25">
      <c r="A13" s="255" t="s">
        <v>84</v>
      </c>
      <c r="B13" s="255">
        <v>1</v>
      </c>
      <c r="C13" s="255">
        <v>39</v>
      </c>
      <c r="D13" s="255" t="s">
        <v>549</v>
      </c>
      <c r="E13" s="292" t="s">
        <v>577</v>
      </c>
      <c r="F13" s="257">
        <v>0</v>
      </c>
      <c r="G13" s="258">
        <v>0</v>
      </c>
      <c r="H13" s="258">
        <v>0</v>
      </c>
      <c r="I13" s="258">
        <v>0</v>
      </c>
      <c r="J13" s="258">
        <v>0</v>
      </c>
      <c r="K13" s="258">
        <v>0</v>
      </c>
      <c r="L13" s="490">
        <v>0</v>
      </c>
      <c r="M13" s="258">
        <v>0</v>
      </c>
      <c r="N13" s="258">
        <v>0</v>
      </c>
      <c r="O13" s="258">
        <v>0</v>
      </c>
      <c r="P13" s="259">
        <v>864.88</v>
      </c>
      <c r="Q13" s="258">
        <v>0</v>
      </c>
      <c r="R13" s="260">
        <v>526.79999999999995</v>
      </c>
      <c r="S13" s="262">
        <v>46.47</v>
      </c>
      <c r="T13" s="258">
        <v>82.24</v>
      </c>
      <c r="U13" s="261">
        <f t="shared" si="0"/>
        <v>1520.3899999999999</v>
      </c>
    </row>
    <row r="14" spans="1:22" x14ac:dyDescent="0.25">
      <c r="A14" s="255" t="s">
        <v>84</v>
      </c>
      <c r="B14" s="255">
        <v>1</v>
      </c>
      <c r="C14" s="255">
        <v>248</v>
      </c>
      <c r="D14" s="255" t="s">
        <v>549</v>
      </c>
      <c r="E14" s="292" t="s">
        <v>622</v>
      </c>
      <c r="F14" s="257">
        <v>0</v>
      </c>
      <c r="G14" s="258">
        <v>0</v>
      </c>
      <c r="H14" s="258">
        <v>0</v>
      </c>
      <c r="I14" s="259">
        <v>1399.11</v>
      </c>
      <c r="J14" s="258">
        <v>0</v>
      </c>
      <c r="K14" s="258">
        <v>0</v>
      </c>
      <c r="L14" s="490">
        <v>0</v>
      </c>
      <c r="M14" s="258">
        <v>0</v>
      </c>
      <c r="N14" s="258">
        <v>0</v>
      </c>
      <c r="O14" s="258">
        <v>0</v>
      </c>
      <c r="P14" s="259">
        <v>725.11</v>
      </c>
      <c r="Q14" s="258">
        <v>0</v>
      </c>
      <c r="R14" s="260">
        <v>441.66</v>
      </c>
      <c r="S14" s="262">
        <v>111.46</v>
      </c>
      <c r="T14" s="260">
        <v>0</v>
      </c>
      <c r="U14" s="261">
        <f t="shared" si="0"/>
        <v>2677.3399999999997</v>
      </c>
      <c r="V14" s="263"/>
    </row>
    <row r="15" spans="1:22" x14ac:dyDescent="0.25">
      <c r="A15" s="255" t="s">
        <v>86</v>
      </c>
      <c r="B15" s="255">
        <v>1</v>
      </c>
      <c r="C15" s="255">
        <v>419</v>
      </c>
      <c r="E15" s="292" t="s">
        <v>645</v>
      </c>
      <c r="F15" s="257">
        <v>0</v>
      </c>
      <c r="G15" s="258">
        <v>0</v>
      </c>
      <c r="H15" s="258">
        <v>0</v>
      </c>
      <c r="I15" s="258">
        <v>857.63</v>
      </c>
      <c r="J15" s="258">
        <v>0</v>
      </c>
      <c r="K15" s="258">
        <v>0</v>
      </c>
      <c r="L15" s="490">
        <v>0</v>
      </c>
      <c r="M15" s="258">
        <v>0</v>
      </c>
      <c r="N15" s="258">
        <v>0</v>
      </c>
      <c r="O15" s="258">
        <v>0</v>
      </c>
      <c r="P15" s="259">
        <v>768.79</v>
      </c>
      <c r="Q15" s="258">
        <v>0</v>
      </c>
      <c r="R15" s="262">
        <v>468.27</v>
      </c>
      <c r="S15" s="262">
        <v>88.28</v>
      </c>
      <c r="T15" s="258">
        <v>0</v>
      </c>
      <c r="U15" s="261">
        <f t="shared" si="0"/>
        <v>2182.9700000000003</v>
      </c>
      <c r="V15" s="263"/>
    </row>
    <row r="16" spans="1:22" x14ac:dyDescent="0.25">
      <c r="A16" s="255" t="s">
        <v>84</v>
      </c>
      <c r="B16" s="255">
        <v>1</v>
      </c>
      <c r="C16" s="255">
        <v>12</v>
      </c>
      <c r="D16" s="255" t="s">
        <v>549</v>
      </c>
      <c r="E16" s="292" t="s">
        <v>557</v>
      </c>
      <c r="F16" s="257">
        <v>0</v>
      </c>
      <c r="G16" s="258">
        <v>0</v>
      </c>
      <c r="H16" s="258">
        <v>0</v>
      </c>
      <c r="I16" s="259">
        <v>1924.13</v>
      </c>
      <c r="J16" s="258">
        <v>0</v>
      </c>
      <c r="K16" s="258">
        <v>0</v>
      </c>
      <c r="L16" s="490">
        <v>0</v>
      </c>
      <c r="M16" s="258">
        <v>0</v>
      </c>
      <c r="N16" s="258">
        <v>0</v>
      </c>
      <c r="O16" s="258">
        <v>0</v>
      </c>
      <c r="P16" s="259">
        <v>864.89</v>
      </c>
      <c r="Q16" s="258">
        <v>0</v>
      </c>
      <c r="R16" s="260">
        <v>526.79999999999995</v>
      </c>
      <c r="S16" s="262">
        <v>45.24</v>
      </c>
      <c r="T16" s="258">
        <v>82.24</v>
      </c>
      <c r="U16" s="261">
        <f t="shared" si="0"/>
        <v>3443.2999999999993</v>
      </c>
      <c r="V16" s="263"/>
    </row>
    <row r="17" spans="1:22" x14ac:dyDescent="0.25">
      <c r="A17" s="255" t="s">
        <v>86</v>
      </c>
      <c r="B17" s="255">
        <v>1</v>
      </c>
      <c r="C17" s="255">
        <v>318</v>
      </c>
      <c r="E17" s="292" t="s">
        <v>300</v>
      </c>
      <c r="F17" s="257">
        <v>0</v>
      </c>
      <c r="G17" s="258">
        <v>0</v>
      </c>
      <c r="H17" s="258">
        <v>0</v>
      </c>
      <c r="I17" s="258">
        <v>2633.72</v>
      </c>
      <c r="J17" s="258">
        <v>0</v>
      </c>
      <c r="K17" s="258">
        <v>0</v>
      </c>
      <c r="L17" s="490">
        <v>0</v>
      </c>
      <c r="M17" s="258">
        <v>0</v>
      </c>
      <c r="N17" s="258">
        <v>0</v>
      </c>
      <c r="O17" s="258">
        <v>0</v>
      </c>
      <c r="P17" s="258">
        <v>0</v>
      </c>
      <c r="Q17" s="258">
        <v>0</v>
      </c>
      <c r="R17" s="262">
        <v>1166.77</v>
      </c>
      <c r="S17" s="262">
        <v>111.46</v>
      </c>
      <c r="T17" s="259">
        <v>205.6</v>
      </c>
      <c r="U17" s="261">
        <f t="shared" si="0"/>
        <v>4117.55</v>
      </c>
    </row>
    <row r="18" spans="1:22" x14ac:dyDescent="0.25">
      <c r="A18" s="255" t="s">
        <v>84</v>
      </c>
      <c r="B18" s="255">
        <v>1</v>
      </c>
      <c r="C18" s="255">
        <v>346</v>
      </c>
      <c r="D18" s="255" t="s">
        <v>549</v>
      </c>
      <c r="E18" s="292" t="s">
        <v>377</v>
      </c>
      <c r="F18" s="257">
        <v>0</v>
      </c>
      <c r="G18" s="258">
        <v>0</v>
      </c>
      <c r="H18" s="258">
        <v>0</v>
      </c>
      <c r="I18" s="259">
        <v>0</v>
      </c>
      <c r="J18" s="258">
        <v>0</v>
      </c>
      <c r="K18" s="258">
        <v>0</v>
      </c>
      <c r="L18" s="490">
        <v>0</v>
      </c>
      <c r="M18" s="258">
        <v>0</v>
      </c>
      <c r="N18" s="258">
        <v>0</v>
      </c>
      <c r="O18" s="258">
        <v>0</v>
      </c>
      <c r="P18" s="259">
        <v>1237.06</v>
      </c>
      <c r="Q18" s="258">
        <v>0</v>
      </c>
      <c r="R18" s="258">
        <v>0</v>
      </c>
      <c r="S18" s="262">
        <v>88.28</v>
      </c>
      <c r="T18" s="258">
        <v>0</v>
      </c>
      <c r="U18" s="261">
        <f t="shared" si="0"/>
        <v>1325.34</v>
      </c>
    </row>
    <row r="19" spans="1:22" x14ac:dyDescent="0.25">
      <c r="A19" s="255" t="s">
        <v>84</v>
      </c>
      <c r="B19" s="255">
        <v>1</v>
      </c>
      <c r="C19" s="255">
        <v>452</v>
      </c>
      <c r="E19" s="292" t="s">
        <v>756</v>
      </c>
      <c r="F19" s="257">
        <v>0</v>
      </c>
      <c r="G19" s="258">
        <v>0</v>
      </c>
      <c r="H19" s="258">
        <v>0</v>
      </c>
      <c r="I19" s="259">
        <v>0</v>
      </c>
      <c r="J19" s="258">
        <v>0</v>
      </c>
      <c r="K19" s="258">
        <v>0</v>
      </c>
      <c r="L19" s="490">
        <v>0</v>
      </c>
      <c r="M19" s="258">
        <v>0</v>
      </c>
      <c r="N19" s="258">
        <v>0</v>
      </c>
      <c r="O19" s="258">
        <v>0</v>
      </c>
      <c r="P19" s="258">
        <v>856.15</v>
      </c>
      <c r="Q19" s="258">
        <v>0</v>
      </c>
      <c r="R19" s="260">
        <v>521.48</v>
      </c>
      <c r="S19" s="258">
        <v>53.51</v>
      </c>
      <c r="T19" s="258">
        <v>0</v>
      </c>
      <c r="U19" s="261">
        <f t="shared" si="0"/>
        <v>1431.14</v>
      </c>
    </row>
    <row r="20" spans="1:22" s="307" customFormat="1" x14ac:dyDescent="0.25">
      <c r="A20" s="305" t="s">
        <v>84</v>
      </c>
      <c r="B20" s="305">
        <v>1</v>
      </c>
      <c r="C20" s="305">
        <v>47</v>
      </c>
      <c r="D20" s="305" t="s">
        <v>549</v>
      </c>
      <c r="E20" s="998" t="s">
        <v>583</v>
      </c>
      <c r="F20" s="306">
        <v>0</v>
      </c>
      <c r="G20" s="999">
        <v>0</v>
      </c>
      <c r="H20" s="999">
        <v>0</v>
      </c>
      <c r="I20" s="1000">
        <v>3576.68</v>
      </c>
      <c r="J20" s="999">
        <v>0</v>
      </c>
      <c r="K20" s="999">
        <v>0</v>
      </c>
      <c r="L20" s="858">
        <v>0</v>
      </c>
      <c r="M20" s="999">
        <v>0</v>
      </c>
      <c r="N20" s="999">
        <v>0</v>
      </c>
      <c r="O20" s="999">
        <v>0</v>
      </c>
      <c r="P20" s="999">
        <v>0</v>
      </c>
      <c r="Q20" s="999">
        <v>0</v>
      </c>
      <c r="R20" s="1001">
        <v>1307.3399999999999</v>
      </c>
      <c r="S20" s="1002">
        <v>67.09</v>
      </c>
      <c r="T20" s="999">
        <v>82.24</v>
      </c>
      <c r="U20" s="1003">
        <f t="shared" si="0"/>
        <v>5033.3499999999995</v>
      </c>
    </row>
    <row r="21" spans="1:22" s="619" customFormat="1" x14ac:dyDescent="0.25">
      <c r="A21" s="625" t="s">
        <v>84</v>
      </c>
      <c r="B21" s="625">
        <v>1</v>
      </c>
      <c r="C21" s="625">
        <v>431</v>
      </c>
      <c r="D21" s="625" t="s">
        <v>549</v>
      </c>
      <c r="E21" s="632" t="s">
        <v>686</v>
      </c>
      <c r="F21" s="624">
        <v>0</v>
      </c>
      <c r="G21" s="622">
        <v>0</v>
      </c>
      <c r="H21" s="622">
        <v>0</v>
      </c>
      <c r="I21" s="622">
        <v>1388.05</v>
      </c>
      <c r="J21" s="622">
        <v>0</v>
      </c>
      <c r="K21" s="622">
        <v>0</v>
      </c>
      <c r="L21" s="876">
        <v>0</v>
      </c>
      <c r="M21" s="622">
        <v>0</v>
      </c>
      <c r="N21" s="622">
        <v>0</v>
      </c>
      <c r="O21" s="622">
        <v>0</v>
      </c>
      <c r="P21" s="622">
        <v>0</v>
      </c>
      <c r="Q21" s="622">
        <v>0</v>
      </c>
      <c r="R21" s="1015">
        <v>0</v>
      </c>
      <c r="S21" s="928">
        <v>43.67</v>
      </c>
      <c r="T21" s="925">
        <v>0</v>
      </c>
      <c r="U21" s="626">
        <f t="shared" si="0"/>
        <v>1431.72</v>
      </c>
    </row>
    <row r="22" spans="1:22" x14ac:dyDescent="0.25">
      <c r="A22" s="255" t="s">
        <v>84</v>
      </c>
      <c r="B22" s="255">
        <v>1</v>
      </c>
      <c r="C22" s="255">
        <v>447</v>
      </c>
      <c r="E22" s="292" t="s">
        <v>715</v>
      </c>
      <c r="F22" s="257">
        <v>0</v>
      </c>
      <c r="G22" s="258">
        <v>0</v>
      </c>
      <c r="H22" s="258">
        <v>0</v>
      </c>
      <c r="I22" s="259">
        <v>0</v>
      </c>
      <c r="J22" s="258">
        <v>0</v>
      </c>
      <c r="K22" s="258">
        <v>0</v>
      </c>
      <c r="L22" s="490">
        <v>0</v>
      </c>
      <c r="M22" s="258">
        <v>0</v>
      </c>
      <c r="N22" s="258">
        <v>0</v>
      </c>
      <c r="O22" s="258">
        <v>0</v>
      </c>
      <c r="P22" s="259">
        <v>1116.8900000000001</v>
      </c>
      <c r="Q22" s="258">
        <v>0</v>
      </c>
      <c r="R22" s="260">
        <v>260.74</v>
      </c>
      <c r="S22" s="258">
        <v>53.51</v>
      </c>
      <c r="T22" s="259">
        <v>41.12</v>
      </c>
      <c r="U22" s="261">
        <f t="shared" si="0"/>
        <v>1472.26</v>
      </c>
    </row>
    <row r="23" spans="1:22" x14ac:dyDescent="0.25">
      <c r="A23" s="255" t="s">
        <v>84</v>
      </c>
      <c r="B23" s="255">
        <v>1</v>
      </c>
      <c r="C23" s="255">
        <v>498</v>
      </c>
      <c r="E23" s="294" t="s">
        <v>483</v>
      </c>
      <c r="F23" s="257">
        <v>0</v>
      </c>
      <c r="G23" s="258">
        <v>1464</v>
      </c>
      <c r="H23" s="258">
        <v>0</v>
      </c>
      <c r="I23" s="258">
        <v>389.68</v>
      </c>
      <c r="J23" s="258">
        <v>0</v>
      </c>
      <c r="K23" s="258">
        <v>0</v>
      </c>
      <c r="L23" s="490">
        <v>0</v>
      </c>
      <c r="M23" s="258">
        <v>0</v>
      </c>
      <c r="N23" s="258">
        <v>0</v>
      </c>
      <c r="O23" s="258">
        <v>0</v>
      </c>
      <c r="P23" s="259">
        <v>812.47</v>
      </c>
      <c r="Q23" s="258">
        <v>0</v>
      </c>
      <c r="R23" s="260">
        <v>494.88</v>
      </c>
      <c r="S23" s="258">
        <v>69.09</v>
      </c>
      <c r="T23" s="259">
        <v>41.12</v>
      </c>
      <c r="U23" s="261">
        <f t="shared" si="0"/>
        <v>3271.2400000000002</v>
      </c>
    </row>
    <row r="24" spans="1:22" x14ac:dyDescent="0.25">
      <c r="A24" s="255" t="s">
        <v>84</v>
      </c>
      <c r="B24" s="255">
        <v>1</v>
      </c>
      <c r="C24" s="255">
        <v>200</v>
      </c>
      <c r="E24" s="292" t="s">
        <v>618</v>
      </c>
      <c r="F24" s="257">
        <v>0</v>
      </c>
      <c r="G24" s="258">
        <v>0</v>
      </c>
      <c r="H24" s="258">
        <v>0</v>
      </c>
      <c r="I24" s="258">
        <v>2693.63</v>
      </c>
      <c r="J24" s="258">
        <v>0</v>
      </c>
      <c r="K24" s="258">
        <v>0</v>
      </c>
      <c r="L24" s="490">
        <v>0</v>
      </c>
      <c r="M24" s="258">
        <v>270.25</v>
      </c>
      <c r="N24" s="258">
        <v>0</v>
      </c>
      <c r="O24" s="258">
        <v>0</v>
      </c>
      <c r="P24" s="259">
        <v>856.15</v>
      </c>
      <c r="Q24" s="258">
        <v>0</v>
      </c>
      <c r="R24" s="260">
        <v>521.48</v>
      </c>
      <c r="S24" s="258">
        <v>58.48</v>
      </c>
      <c r="T24" s="259">
        <v>41.12</v>
      </c>
      <c r="U24" s="261">
        <f t="shared" si="0"/>
        <v>4441.1099999999997</v>
      </c>
    </row>
    <row r="25" spans="1:22" x14ac:dyDescent="0.25">
      <c r="A25" s="255" t="s">
        <v>84</v>
      </c>
      <c r="B25" s="255">
        <v>1</v>
      </c>
      <c r="C25" s="255">
        <v>84</v>
      </c>
      <c r="D25" s="255" t="s">
        <v>549</v>
      </c>
      <c r="E25" s="292" t="s">
        <v>593</v>
      </c>
      <c r="F25" s="257">
        <v>0</v>
      </c>
      <c r="G25" s="258">
        <v>0</v>
      </c>
      <c r="H25" s="258">
        <v>0</v>
      </c>
      <c r="I25" s="259">
        <v>1510.18</v>
      </c>
      <c r="J25" s="258">
        <v>0</v>
      </c>
      <c r="K25" s="258">
        <v>0</v>
      </c>
      <c r="L25" s="490">
        <v>0</v>
      </c>
      <c r="M25" s="258">
        <v>0</v>
      </c>
      <c r="N25" s="258">
        <v>0</v>
      </c>
      <c r="O25" s="258">
        <v>0</v>
      </c>
      <c r="P25" s="259">
        <v>436.81</v>
      </c>
      <c r="Q25" s="259">
        <v>0</v>
      </c>
      <c r="R25" s="260">
        <v>968.93</v>
      </c>
      <c r="S25" s="262">
        <v>31.99</v>
      </c>
      <c r="T25" s="258">
        <v>82.24</v>
      </c>
      <c r="U25" s="261">
        <f t="shared" si="0"/>
        <v>3030.1499999999996</v>
      </c>
    </row>
    <row r="26" spans="1:22" x14ac:dyDescent="0.25">
      <c r="A26" s="255" t="s">
        <v>86</v>
      </c>
      <c r="B26" s="255">
        <v>1</v>
      </c>
      <c r="C26" s="255">
        <v>88</v>
      </c>
      <c r="D26" s="255" t="s">
        <v>549</v>
      </c>
      <c r="E26" s="292" t="s">
        <v>596</v>
      </c>
      <c r="F26" s="257">
        <v>0</v>
      </c>
      <c r="G26" s="258">
        <v>0</v>
      </c>
      <c r="H26" s="258">
        <v>0</v>
      </c>
      <c r="I26" s="259">
        <v>2961.61</v>
      </c>
      <c r="J26" s="258">
        <v>0</v>
      </c>
      <c r="K26" s="258">
        <v>0</v>
      </c>
      <c r="L26" s="490">
        <v>0</v>
      </c>
      <c r="M26" s="258">
        <v>0</v>
      </c>
      <c r="N26" s="258">
        <v>0</v>
      </c>
      <c r="O26" s="258">
        <v>0</v>
      </c>
      <c r="P26" s="259">
        <v>873.62</v>
      </c>
      <c r="Q26" s="259">
        <v>0</v>
      </c>
      <c r="R26" s="262">
        <v>532.12</v>
      </c>
      <c r="S26" s="262">
        <v>37.99</v>
      </c>
      <c r="T26" s="258">
        <v>82.24</v>
      </c>
      <c r="U26" s="261">
        <f t="shared" si="0"/>
        <v>4487.58</v>
      </c>
    </row>
    <row r="27" spans="1:22" x14ac:dyDescent="0.25">
      <c r="A27" s="255" t="s">
        <v>84</v>
      </c>
      <c r="B27" s="255">
        <v>1</v>
      </c>
      <c r="C27" s="255">
        <v>448</v>
      </c>
      <c r="D27" s="255" t="s">
        <v>549</v>
      </c>
      <c r="E27" s="292" t="s">
        <v>757</v>
      </c>
      <c r="F27" s="257">
        <v>0</v>
      </c>
      <c r="G27" s="258">
        <v>0</v>
      </c>
      <c r="H27" s="258">
        <v>0</v>
      </c>
      <c r="I27" s="259">
        <v>1847</v>
      </c>
      <c r="J27" s="258">
        <v>0</v>
      </c>
      <c r="K27" s="258">
        <v>0</v>
      </c>
      <c r="L27" s="490">
        <v>0</v>
      </c>
      <c r="M27" s="258">
        <v>0</v>
      </c>
      <c r="N27" s="258">
        <v>0</v>
      </c>
      <c r="O27" s="258">
        <v>0</v>
      </c>
      <c r="P27" s="259">
        <v>856.15</v>
      </c>
      <c r="Q27" s="259">
        <v>0</v>
      </c>
      <c r="R27" s="260">
        <v>521.48</v>
      </c>
      <c r="S27" s="262">
        <v>53.51</v>
      </c>
      <c r="T27" s="258">
        <v>82.24</v>
      </c>
      <c r="U27" s="261">
        <f t="shared" si="0"/>
        <v>3360.38</v>
      </c>
    </row>
    <row r="28" spans="1:22" x14ac:dyDescent="0.25">
      <c r="A28" s="255" t="s">
        <v>84</v>
      </c>
      <c r="B28" s="255">
        <v>1</v>
      </c>
      <c r="C28" s="255">
        <v>476</v>
      </c>
      <c r="E28" s="292" t="s">
        <v>788</v>
      </c>
      <c r="F28" s="257">
        <v>0</v>
      </c>
      <c r="G28" s="257">
        <v>0</v>
      </c>
      <c r="H28" s="257">
        <v>0</v>
      </c>
      <c r="I28" s="257">
        <v>1007.54</v>
      </c>
      <c r="J28" s="257">
        <v>0</v>
      </c>
      <c r="K28" s="257">
        <v>0</v>
      </c>
      <c r="L28" s="839">
        <v>0</v>
      </c>
      <c r="M28" s="257">
        <v>0</v>
      </c>
      <c r="N28" s="257">
        <v>0</v>
      </c>
      <c r="O28" s="257">
        <v>0</v>
      </c>
      <c r="P28" s="257">
        <v>856.15</v>
      </c>
      <c r="Q28" s="258">
        <v>0</v>
      </c>
      <c r="R28" s="260">
        <v>521.48</v>
      </c>
      <c r="S28" s="257">
        <v>53.51</v>
      </c>
      <c r="T28" s="257">
        <v>0</v>
      </c>
      <c r="U28" s="261">
        <f t="shared" si="0"/>
        <v>2438.6800000000003</v>
      </c>
      <c r="V28" s="263"/>
    </row>
    <row r="29" spans="1:22" x14ac:dyDescent="0.25">
      <c r="A29" s="255" t="s">
        <v>86</v>
      </c>
      <c r="B29" s="255">
        <v>1</v>
      </c>
      <c r="C29" s="255">
        <v>505</v>
      </c>
      <c r="E29" s="292" t="s">
        <v>1109</v>
      </c>
      <c r="F29" s="257">
        <v>0</v>
      </c>
      <c r="G29" s="258">
        <v>1500</v>
      </c>
      <c r="H29" s="258">
        <v>0</v>
      </c>
      <c r="I29" s="259">
        <v>0</v>
      </c>
      <c r="J29" s="258">
        <v>0</v>
      </c>
      <c r="K29" s="258">
        <v>0</v>
      </c>
      <c r="L29" s="490">
        <v>0</v>
      </c>
      <c r="M29" s="258">
        <v>0</v>
      </c>
      <c r="N29" s="258">
        <v>0</v>
      </c>
      <c r="O29" s="258">
        <v>0</v>
      </c>
      <c r="P29" s="259">
        <v>812.47</v>
      </c>
      <c r="Q29" s="259">
        <v>0</v>
      </c>
      <c r="R29" s="262">
        <v>494.88</v>
      </c>
      <c r="S29" s="262">
        <v>69.09</v>
      </c>
      <c r="T29" s="259">
        <v>205.6</v>
      </c>
      <c r="U29" s="261">
        <f t="shared" si="0"/>
        <v>3082.0400000000004</v>
      </c>
    </row>
    <row r="30" spans="1:22" x14ac:dyDescent="0.25">
      <c r="A30" s="255" t="s">
        <v>84</v>
      </c>
      <c r="B30" s="255">
        <v>1</v>
      </c>
      <c r="C30" s="255">
        <v>23</v>
      </c>
      <c r="D30" s="255" t="s">
        <v>549</v>
      </c>
      <c r="E30" s="292" t="s">
        <v>17</v>
      </c>
      <c r="F30" s="257">
        <v>0</v>
      </c>
      <c r="G30" s="258">
        <v>0</v>
      </c>
      <c r="H30" s="258">
        <v>0</v>
      </c>
      <c r="I30" s="259">
        <v>1080.99</v>
      </c>
      <c r="J30" s="258">
        <v>0</v>
      </c>
      <c r="K30" s="258">
        <v>0</v>
      </c>
      <c r="L30" s="490">
        <v>0</v>
      </c>
      <c r="M30" s="258">
        <v>0</v>
      </c>
      <c r="N30" s="258">
        <v>0</v>
      </c>
      <c r="O30" s="258">
        <v>0</v>
      </c>
      <c r="P30" s="259">
        <v>1116.8900000000001</v>
      </c>
      <c r="Q30" s="259">
        <v>0</v>
      </c>
      <c r="R30" s="260">
        <v>260.74</v>
      </c>
      <c r="S30" s="262">
        <v>62.14</v>
      </c>
      <c r="T30" s="258">
        <v>82.24</v>
      </c>
      <c r="U30" s="261">
        <f t="shared" si="0"/>
        <v>2602.9999999999995</v>
      </c>
      <c r="V30" s="263"/>
    </row>
    <row r="31" spans="1:22" x14ac:dyDescent="0.25">
      <c r="A31" s="255" t="s">
        <v>84</v>
      </c>
      <c r="B31" s="255">
        <v>1</v>
      </c>
      <c r="C31" s="255">
        <v>40</v>
      </c>
      <c r="E31" s="292" t="s">
        <v>578</v>
      </c>
      <c r="F31" s="257">
        <v>0</v>
      </c>
      <c r="G31" s="258">
        <v>0</v>
      </c>
      <c r="H31" s="258">
        <v>0</v>
      </c>
      <c r="I31" s="258">
        <v>0</v>
      </c>
      <c r="J31" s="258">
        <v>0</v>
      </c>
      <c r="K31" s="258">
        <v>0</v>
      </c>
      <c r="L31" s="490">
        <v>0</v>
      </c>
      <c r="M31" s="258">
        <v>0</v>
      </c>
      <c r="N31" s="258">
        <v>0</v>
      </c>
      <c r="O31" s="258">
        <v>0</v>
      </c>
      <c r="P31" s="259">
        <v>428.08</v>
      </c>
      <c r="Q31" s="258">
        <v>0</v>
      </c>
      <c r="R31" s="260">
        <v>949.56</v>
      </c>
      <c r="S31" s="262">
        <v>54.76</v>
      </c>
      <c r="T31" s="258">
        <v>0</v>
      </c>
      <c r="U31" s="261">
        <f t="shared" si="0"/>
        <v>1432.3999999999999</v>
      </c>
    </row>
    <row r="32" spans="1:22" x14ac:dyDescent="0.25">
      <c r="A32" s="255" t="s">
        <v>84</v>
      </c>
      <c r="B32" s="255">
        <v>1</v>
      </c>
      <c r="C32" s="255">
        <v>481</v>
      </c>
      <c r="D32" s="255" t="s">
        <v>549</v>
      </c>
      <c r="E32" s="292" t="s">
        <v>803</v>
      </c>
      <c r="F32" s="257">
        <v>0</v>
      </c>
      <c r="G32" s="258">
        <v>0</v>
      </c>
      <c r="H32" s="258">
        <v>0</v>
      </c>
      <c r="I32" s="258">
        <v>1525.39</v>
      </c>
      <c r="J32" s="258">
        <v>0</v>
      </c>
      <c r="K32" s="258">
        <v>0</v>
      </c>
      <c r="L32" s="490">
        <v>0</v>
      </c>
      <c r="M32" s="258">
        <v>0</v>
      </c>
      <c r="N32" s="258">
        <v>0</v>
      </c>
      <c r="O32" s="258">
        <v>0</v>
      </c>
      <c r="P32" s="259">
        <v>642.12</v>
      </c>
      <c r="Q32" s="258">
        <v>0</v>
      </c>
      <c r="R32" s="260">
        <v>735.51</v>
      </c>
      <c r="S32" s="262">
        <v>53.51</v>
      </c>
      <c r="T32" s="258">
        <v>0</v>
      </c>
      <c r="U32" s="261">
        <f t="shared" si="0"/>
        <v>2956.5300000000007</v>
      </c>
    </row>
    <row r="33" spans="1:21" x14ac:dyDescent="0.25">
      <c r="A33" s="255" t="s">
        <v>84</v>
      </c>
      <c r="B33" s="255">
        <v>1</v>
      </c>
      <c r="C33" s="255">
        <v>313</v>
      </c>
      <c r="E33" s="292" t="s">
        <v>297</v>
      </c>
      <c r="F33" s="257">
        <v>0</v>
      </c>
      <c r="G33" s="258">
        <v>0</v>
      </c>
      <c r="H33" s="258">
        <v>0</v>
      </c>
      <c r="I33" s="258">
        <v>0</v>
      </c>
      <c r="J33" s="258">
        <v>0</v>
      </c>
      <c r="K33" s="258">
        <v>0</v>
      </c>
      <c r="L33" s="490">
        <v>0</v>
      </c>
      <c r="M33" s="258">
        <v>0</v>
      </c>
      <c r="N33" s="258">
        <v>0</v>
      </c>
      <c r="O33" s="258">
        <v>0</v>
      </c>
      <c r="P33" s="259">
        <v>1166.77</v>
      </c>
      <c r="Q33" s="258">
        <v>0</v>
      </c>
      <c r="R33" s="260">
        <v>0</v>
      </c>
      <c r="S33" s="258">
        <v>0</v>
      </c>
      <c r="T33" s="258">
        <v>0</v>
      </c>
      <c r="U33" s="261">
        <f t="shared" si="0"/>
        <v>1166.77</v>
      </c>
    </row>
    <row r="34" spans="1:21" s="215" customFormat="1" x14ac:dyDescent="0.25">
      <c r="A34" s="1019" t="s">
        <v>84</v>
      </c>
      <c r="B34" s="1019">
        <v>1</v>
      </c>
      <c r="C34" s="1019">
        <v>149</v>
      </c>
      <c r="D34" s="1019" t="s">
        <v>549</v>
      </c>
      <c r="E34" s="600" t="s">
        <v>605</v>
      </c>
      <c r="F34" s="474">
        <v>254.79</v>
      </c>
      <c r="G34" s="216">
        <v>0</v>
      </c>
      <c r="H34" s="216">
        <v>0</v>
      </c>
      <c r="I34" s="272">
        <v>1816.06</v>
      </c>
      <c r="J34" s="216">
        <v>0</v>
      </c>
      <c r="K34" s="216">
        <v>0</v>
      </c>
      <c r="L34" s="490">
        <v>4554</v>
      </c>
      <c r="M34" s="216">
        <v>0</v>
      </c>
      <c r="N34" s="216">
        <v>0</v>
      </c>
      <c r="O34" s="216">
        <v>0</v>
      </c>
      <c r="P34" s="272">
        <v>648.66999999999996</v>
      </c>
      <c r="Q34" s="272">
        <v>0</v>
      </c>
      <c r="R34" s="1020">
        <v>743.02</v>
      </c>
      <c r="S34" s="273">
        <v>44.99</v>
      </c>
      <c r="T34" s="1020">
        <v>123.36</v>
      </c>
      <c r="U34" s="1021">
        <f t="shared" si="0"/>
        <v>8184.89</v>
      </c>
    </row>
    <row r="35" spans="1:21" x14ac:dyDescent="0.25">
      <c r="A35" s="255" t="s">
        <v>84</v>
      </c>
      <c r="B35" s="255">
        <v>1</v>
      </c>
      <c r="C35" s="255">
        <v>168</v>
      </c>
      <c r="E35" s="292" t="s">
        <v>611</v>
      </c>
      <c r="F35" s="257">
        <v>0</v>
      </c>
      <c r="G35" s="258">
        <v>0</v>
      </c>
      <c r="H35" s="258">
        <v>0</v>
      </c>
      <c r="I35" s="259">
        <v>592.07000000000005</v>
      </c>
      <c r="J35" s="258">
        <v>0</v>
      </c>
      <c r="K35" s="258">
        <v>0</v>
      </c>
      <c r="L35" s="490">
        <v>0</v>
      </c>
      <c r="M35" s="258">
        <v>0</v>
      </c>
      <c r="N35" s="258">
        <v>0</v>
      </c>
      <c r="O35" s="258">
        <v>0</v>
      </c>
      <c r="P35" s="259">
        <v>864.89</v>
      </c>
      <c r="Q35" s="258">
        <v>0</v>
      </c>
      <c r="R35" s="260">
        <v>526.79999999999995</v>
      </c>
      <c r="S35" s="262">
        <v>44.99</v>
      </c>
      <c r="T35" s="258">
        <v>0</v>
      </c>
      <c r="U35" s="261">
        <f t="shared" si="0"/>
        <v>2028.75</v>
      </c>
    </row>
    <row r="36" spans="1:21" x14ac:dyDescent="0.25">
      <c r="A36" s="255" t="s">
        <v>84</v>
      </c>
      <c r="B36" s="255">
        <v>1</v>
      </c>
      <c r="C36" s="255">
        <v>469</v>
      </c>
      <c r="D36" s="255" t="s">
        <v>549</v>
      </c>
      <c r="E36" s="292" t="s">
        <v>778</v>
      </c>
      <c r="F36" s="257">
        <v>0</v>
      </c>
      <c r="G36" s="258">
        <v>0</v>
      </c>
      <c r="H36" s="258">
        <v>0</v>
      </c>
      <c r="I36" s="258">
        <v>533.86</v>
      </c>
      <c r="J36" s="258">
        <v>0</v>
      </c>
      <c r="K36" s="258">
        <v>0</v>
      </c>
      <c r="L36" s="490">
        <v>0</v>
      </c>
      <c r="M36" s="258">
        <v>0</v>
      </c>
      <c r="N36" s="258">
        <v>0</v>
      </c>
      <c r="O36" s="258">
        <v>0</v>
      </c>
      <c r="P36" s="258">
        <v>655.22</v>
      </c>
      <c r="Q36" s="258">
        <v>0</v>
      </c>
      <c r="R36" s="260">
        <v>750.52</v>
      </c>
      <c r="S36" s="262">
        <v>25.52</v>
      </c>
      <c r="T36" s="258">
        <v>82.24</v>
      </c>
      <c r="U36" s="261">
        <f t="shared" si="0"/>
        <v>2047.36</v>
      </c>
    </row>
    <row r="37" spans="1:21" x14ac:dyDescent="0.25">
      <c r="A37" s="255" t="s">
        <v>84</v>
      </c>
      <c r="B37" s="255">
        <v>1</v>
      </c>
      <c r="C37" s="255">
        <v>468</v>
      </c>
      <c r="E37" s="292" t="s">
        <v>777</v>
      </c>
      <c r="F37" s="257">
        <v>0</v>
      </c>
      <c r="G37" s="258">
        <v>0</v>
      </c>
      <c r="H37" s="258">
        <v>0</v>
      </c>
      <c r="I37" s="258">
        <v>437.33</v>
      </c>
      <c r="J37" s="258">
        <v>0</v>
      </c>
      <c r="K37" s="258">
        <v>0</v>
      </c>
      <c r="L37" s="490">
        <v>0</v>
      </c>
      <c r="M37" s="258">
        <v>0</v>
      </c>
      <c r="N37" s="258">
        <v>0</v>
      </c>
      <c r="O37" s="258">
        <v>0</v>
      </c>
      <c r="P37" s="259">
        <v>428.08</v>
      </c>
      <c r="Q37" s="258">
        <v>0</v>
      </c>
      <c r="R37" s="260">
        <v>949.56</v>
      </c>
      <c r="S37" s="262">
        <v>53.51</v>
      </c>
      <c r="T37" s="258">
        <v>82.24</v>
      </c>
      <c r="U37" s="261">
        <f t="shared" si="0"/>
        <v>1950.7199999999998</v>
      </c>
    </row>
    <row r="38" spans="1:21" x14ac:dyDescent="0.25">
      <c r="A38" s="255" t="s">
        <v>84</v>
      </c>
      <c r="B38" s="255">
        <v>1</v>
      </c>
      <c r="C38" s="255">
        <v>16</v>
      </c>
      <c r="D38" s="255" t="s">
        <v>549</v>
      </c>
      <c r="E38" s="292" t="s">
        <v>560</v>
      </c>
      <c r="F38" s="257">
        <v>0</v>
      </c>
      <c r="G38" s="258">
        <v>0</v>
      </c>
      <c r="H38" s="258">
        <v>0</v>
      </c>
      <c r="I38" s="259">
        <v>1825.55</v>
      </c>
      <c r="J38" s="258">
        <v>0</v>
      </c>
      <c r="K38" s="258">
        <v>0</v>
      </c>
      <c r="L38" s="490">
        <v>0</v>
      </c>
      <c r="M38" s="258">
        <v>0</v>
      </c>
      <c r="N38" s="258">
        <v>0</v>
      </c>
      <c r="O38" s="258">
        <v>0</v>
      </c>
      <c r="P38" s="259">
        <v>218.4</v>
      </c>
      <c r="Q38" s="259">
        <v>0</v>
      </c>
      <c r="R38" s="260">
        <v>1187.3399999999999</v>
      </c>
      <c r="S38" s="262">
        <v>37.43</v>
      </c>
      <c r="T38" s="259">
        <v>41.12</v>
      </c>
      <c r="U38" s="261">
        <f t="shared" si="0"/>
        <v>3309.8399999999997</v>
      </c>
    </row>
    <row r="39" spans="1:21" x14ac:dyDescent="0.25">
      <c r="A39" s="255" t="s">
        <v>84</v>
      </c>
      <c r="B39" s="255">
        <v>1</v>
      </c>
      <c r="C39" s="255">
        <v>473</v>
      </c>
      <c r="E39" s="292" t="s">
        <v>787</v>
      </c>
      <c r="F39" s="259">
        <v>0</v>
      </c>
      <c r="G39" s="258">
        <v>0</v>
      </c>
      <c r="H39" s="259">
        <v>0</v>
      </c>
      <c r="I39" s="259">
        <v>992.66</v>
      </c>
      <c r="J39" s="259">
        <v>0</v>
      </c>
      <c r="K39" s="259">
        <v>0</v>
      </c>
      <c r="L39" s="621">
        <v>0</v>
      </c>
      <c r="M39" s="259">
        <v>0</v>
      </c>
      <c r="N39" s="259">
        <v>0</v>
      </c>
      <c r="O39" s="259">
        <v>0</v>
      </c>
      <c r="P39" s="259">
        <v>428.08</v>
      </c>
      <c r="Q39" s="258">
        <v>0</v>
      </c>
      <c r="R39" s="260">
        <v>949.56</v>
      </c>
      <c r="S39" s="259">
        <v>53.51</v>
      </c>
      <c r="T39" s="259">
        <v>205.6</v>
      </c>
      <c r="U39" s="261">
        <f t="shared" si="0"/>
        <v>2629.4100000000003</v>
      </c>
    </row>
    <row r="40" spans="1:21" x14ac:dyDescent="0.25">
      <c r="A40" s="255" t="s">
        <v>84</v>
      </c>
      <c r="B40" s="255">
        <v>1</v>
      </c>
      <c r="C40" s="255">
        <v>351</v>
      </c>
      <c r="E40" s="292" t="s">
        <v>375</v>
      </c>
      <c r="F40" s="257">
        <v>0</v>
      </c>
      <c r="G40" s="258">
        <v>0</v>
      </c>
      <c r="H40" s="258">
        <v>0</v>
      </c>
      <c r="I40" s="258">
        <v>1341.25</v>
      </c>
      <c r="J40" s="258">
        <v>0</v>
      </c>
      <c r="K40" s="258">
        <v>0</v>
      </c>
      <c r="L40" s="490">
        <v>0</v>
      </c>
      <c r="M40" s="258">
        <v>0</v>
      </c>
      <c r="N40" s="258">
        <v>0</v>
      </c>
      <c r="O40" s="258">
        <v>0</v>
      </c>
      <c r="P40" s="259">
        <v>725.11</v>
      </c>
      <c r="Q40" s="258">
        <v>0</v>
      </c>
      <c r="R40" s="260">
        <v>441.66</v>
      </c>
      <c r="S40" s="258">
        <v>111.46</v>
      </c>
      <c r="T40" s="258">
        <v>0</v>
      </c>
      <c r="U40" s="261">
        <f t="shared" si="0"/>
        <v>2619.48</v>
      </c>
    </row>
    <row r="41" spans="1:21" x14ac:dyDescent="0.25">
      <c r="A41" s="255" t="s">
        <v>84</v>
      </c>
      <c r="B41" s="255">
        <v>1</v>
      </c>
      <c r="C41" s="255">
        <v>465</v>
      </c>
      <c r="E41" s="294" t="s">
        <v>750</v>
      </c>
      <c r="F41" s="257">
        <v>0</v>
      </c>
      <c r="G41" s="258">
        <v>0</v>
      </c>
      <c r="H41" s="258">
        <v>0</v>
      </c>
      <c r="I41" s="258">
        <v>1982.7</v>
      </c>
      <c r="J41" s="258">
        <v>0</v>
      </c>
      <c r="K41" s="258">
        <v>0</v>
      </c>
      <c r="L41" s="490">
        <v>0</v>
      </c>
      <c r="M41" s="258">
        <v>0</v>
      </c>
      <c r="N41" s="258">
        <v>0</v>
      </c>
      <c r="O41" s="258">
        <v>0</v>
      </c>
      <c r="P41" s="259">
        <v>856.15</v>
      </c>
      <c r="Q41" s="258">
        <v>0</v>
      </c>
      <c r="R41" s="260">
        <v>521.48</v>
      </c>
      <c r="S41" s="262">
        <v>53.51</v>
      </c>
      <c r="T41" s="259">
        <v>164.48</v>
      </c>
      <c r="U41" s="261">
        <f t="shared" si="0"/>
        <v>3578.32</v>
      </c>
    </row>
    <row r="42" spans="1:21" x14ac:dyDescent="0.25">
      <c r="A42" s="255" t="s">
        <v>84</v>
      </c>
      <c r="B42" s="255">
        <v>1</v>
      </c>
      <c r="C42" s="255">
        <v>499</v>
      </c>
      <c r="E42" s="294" t="s">
        <v>482</v>
      </c>
      <c r="F42" s="257">
        <v>0</v>
      </c>
      <c r="G42" s="258">
        <v>0</v>
      </c>
      <c r="H42" s="258">
        <v>0</v>
      </c>
      <c r="I42" s="258">
        <v>428.8</v>
      </c>
      <c r="J42" s="258">
        <v>0</v>
      </c>
      <c r="K42" s="258">
        <v>0</v>
      </c>
      <c r="L42" s="490">
        <v>0</v>
      </c>
      <c r="M42" s="258">
        <v>0</v>
      </c>
      <c r="N42" s="258">
        <v>0</v>
      </c>
      <c r="O42" s="258">
        <v>0</v>
      </c>
      <c r="P42" s="259">
        <v>1059.9100000000001</v>
      </c>
      <c r="Q42" s="258">
        <v>0</v>
      </c>
      <c r="R42" s="260">
        <v>247.44</v>
      </c>
      <c r="S42" s="260">
        <v>69.09</v>
      </c>
      <c r="T42" s="260">
        <v>123.36</v>
      </c>
      <c r="U42" s="261">
        <f t="shared" si="0"/>
        <v>1928.6</v>
      </c>
    </row>
    <row r="43" spans="1:21" x14ac:dyDescent="0.25">
      <c r="A43" s="255" t="s">
        <v>86</v>
      </c>
      <c r="B43" s="255">
        <v>1</v>
      </c>
      <c r="C43" s="255">
        <v>89</v>
      </c>
      <c r="E43" s="292" t="s">
        <v>597</v>
      </c>
      <c r="F43" s="257">
        <v>0</v>
      </c>
      <c r="G43" s="258">
        <v>0</v>
      </c>
      <c r="H43" s="258">
        <v>0</v>
      </c>
      <c r="I43" s="258">
        <v>1679.44</v>
      </c>
      <c r="J43" s="258">
        <v>0</v>
      </c>
      <c r="K43" s="258">
        <v>0</v>
      </c>
      <c r="L43" s="490">
        <v>0</v>
      </c>
      <c r="M43" s="258">
        <v>0</v>
      </c>
      <c r="N43" s="258">
        <v>0</v>
      </c>
      <c r="O43" s="258">
        <v>0</v>
      </c>
      <c r="P43" s="259">
        <v>856.15</v>
      </c>
      <c r="Q43" s="258">
        <v>0</v>
      </c>
      <c r="R43" s="262">
        <v>521.48</v>
      </c>
      <c r="S43" s="262">
        <v>54.76</v>
      </c>
      <c r="T43" s="258">
        <v>82.24</v>
      </c>
      <c r="U43" s="261">
        <f t="shared" si="0"/>
        <v>3194.07</v>
      </c>
    </row>
    <row r="44" spans="1:21" x14ac:dyDescent="0.25">
      <c r="A44" s="255" t="s">
        <v>84</v>
      </c>
      <c r="B44" s="255">
        <v>1</v>
      </c>
      <c r="C44" s="255">
        <v>504</v>
      </c>
      <c r="E44" s="294" t="s">
        <v>1104</v>
      </c>
      <c r="F44" s="257">
        <v>0</v>
      </c>
      <c r="G44" s="258">
        <v>0</v>
      </c>
      <c r="H44" s="258">
        <v>0</v>
      </c>
      <c r="I44" s="258">
        <v>1174.04</v>
      </c>
      <c r="J44" s="258">
        <v>0</v>
      </c>
      <c r="K44" s="258">
        <v>0</v>
      </c>
      <c r="L44" s="490">
        <v>0</v>
      </c>
      <c r="M44" s="258">
        <v>0</v>
      </c>
      <c r="N44" s="258">
        <v>0</v>
      </c>
      <c r="O44" s="258">
        <v>0</v>
      </c>
      <c r="P44" s="259">
        <v>768.79</v>
      </c>
      <c r="Q44" s="258">
        <v>0</v>
      </c>
      <c r="R44" s="260">
        <v>468.27</v>
      </c>
      <c r="S44" s="260">
        <v>88.28</v>
      </c>
      <c r="T44" s="258">
        <v>82.24</v>
      </c>
      <c r="U44" s="261">
        <f t="shared" si="0"/>
        <v>2581.62</v>
      </c>
    </row>
    <row r="45" spans="1:21" x14ac:dyDescent="0.25">
      <c r="A45" s="255" t="s">
        <v>86</v>
      </c>
      <c r="B45" s="255">
        <v>1</v>
      </c>
      <c r="C45" s="255">
        <v>279</v>
      </c>
      <c r="D45" s="255" t="s">
        <v>549</v>
      </c>
      <c r="E45" s="292" t="s">
        <v>165</v>
      </c>
      <c r="F45" s="257">
        <v>0</v>
      </c>
      <c r="G45" s="258">
        <v>0</v>
      </c>
      <c r="H45" s="258">
        <v>0</v>
      </c>
      <c r="I45" s="258">
        <v>1832.64</v>
      </c>
      <c r="J45" s="258">
        <v>0</v>
      </c>
      <c r="K45" s="258">
        <v>0</v>
      </c>
      <c r="L45" s="490">
        <v>0</v>
      </c>
      <c r="M45" s="258">
        <v>0</v>
      </c>
      <c r="N45" s="258">
        <v>0</v>
      </c>
      <c r="O45" s="258">
        <v>0</v>
      </c>
      <c r="P45" s="259">
        <v>436.81</v>
      </c>
      <c r="Q45" s="258">
        <v>0</v>
      </c>
      <c r="R45" s="262">
        <v>968.93</v>
      </c>
      <c r="S45" s="260">
        <v>18.309999999999999</v>
      </c>
      <c r="T45" s="259">
        <v>164.48</v>
      </c>
      <c r="U45" s="261">
        <f t="shared" si="0"/>
        <v>3421.17</v>
      </c>
    </row>
    <row r="46" spans="1:21" s="215" customFormat="1" x14ac:dyDescent="0.25">
      <c r="A46" s="1019" t="s">
        <v>84</v>
      </c>
      <c r="B46" s="1019">
        <v>1</v>
      </c>
      <c r="C46" s="1019">
        <v>451</v>
      </c>
      <c r="D46" s="1019" t="s">
        <v>549</v>
      </c>
      <c r="E46" s="1022" t="s">
        <v>759</v>
      </c>
      <c r="F46" s="474">
        <v>0</v>
      </c>
      <c r="G46" s="216">
        <v>0</v>
      </c>
      <c r="H46" s="216">
        <v>0</v>
      </c>
      <c r="I46" s="216">
        <v>1114.92</v>
      </c>
      <c r="J46" s="216">
        <v>0</v>
      </c>
      <c r="K46" s="216">
        <v>0</v>
      </c>
      <c r="L46" s="490">
        <v>4554</v>
      </c>
      <c r="M46" s="216">
        <v>0</v>
      </c>
      <c r="N46" s="216">
        <v>0</v>
      </c>
      <c r="O46" s="216">
        <v>0</v>
      </c>
      <c r="P46" s="272">
        <v>856.15</v>
      </c>
      <c r="Q46" s="272">
        <v>0</v>
      </c>
      <c r="R46" s="1020">
        <v>521.48</v>
      </c>
      <c r="S46" s="1020">
        <v>53.51</v>
      </c>
      <c r="T46" s="216">
        <v>0</v>
      </c>
      <c r="U46" s="1021">
        <f t="shared" si="0"/>
        <v>7100.0599999999995</v>
      </c>
    </row>
    <row r="47" spans="1:21" x14ac:dyDescent="0.25">
      <c r="A47" s="255" t="s">
        <v>84</v>
      </c>
      <c r="B47" s="255">
        <v>1</v>
      </c>
      <c r="C47" s="255">
        <v>353</v>
      </c>
      <c r="E47" s="292" t="s">
        <v>626</v>
      </c>
      <c r="F47" s="257">
        <v>0</v>
      </c>
      <c r="G47" s="258">
        <v>0</v>
      </c>
      <c r="H47" s="258">
        <v>0</v>
      </c>
      <c r="I47" s="258">
        <v>0</v>
      </c>
      <c r="J47" s="258">
        <v>0</v>
      </c>
      <c r="K47" s="258">
        <v>0</v>
      </c>
      <c r="L47" s="490">
        <v>0</v>
      </c>
      <c r="M47" s="258">
        <v>0</v>
      </c>
      <c r="N47" s="258">
        <v>0</v>
      </c>
      <c r="O47" s="258">
        <v>0</v>
      </c>
      <c r="P47" s="259">
        <v>406.24</v>
      </c>
      <c r="Q47" s="258">
        <v>0</v>
      </c>
      <c r="R47" s="260">
        <v>901.1</v>
      </c>
      <c r="S47" s="262">
        <v>69.09</v>
      </c>
      <c r="T47" s="259">
        <v>205.6</v>
      </c>
      <c r="U47" s="261">
        <f t="shared" si="0"/>
        <v>1582.03</v>
      </c>
    </row>
    <row r="48" spans="1:21" x14ac:dyDescent="0.25">
      <c r="A48" s="255" t="s">
        <v>84</v>
      </c>
      <c r="B48" s="255">
        <v>1</v>
      </c>
      <c r="C48" s="255">
        <v>450</v>
      </c>
      <c r="E48" s="292" t="s">
        <v>760</v>
      </c>
      <c r="F48" s="257">
        <v>0</v>
      </c>
      <c r="G48" s="258">
        <v>0</v>
      </c>
      <c r="H48" s="258">
        <v>0</v>
      </c>
      <c r="I48" s="258">
        <v>529.82000000000005</v>
      </c>
      <c r="J48" s="258">
        <v>0</v>
      </c>
      <c r="K48" s="258">
        <v>0</v>
      </c>
      <c r="L48" s="490">
        <v>0</v>
      </c>
      <c r="M48" s="258">
        <v>0</v>
      </c>
      <c r="N48" s="258">
        <v>0</v>
      </c>
      <c r="O48" s="258">
        <v>0</v>
      </c>
      <c r="P48" s="259">
        <v>856.15</v>
      </c>
      <c r="Q48" s="258">
        <v>0</v>
      </c>
      <c r="R48" s="260">
        <v>521.48</v>
      </c>
      <c r="S48" s="262">
        <v>53.51</v>
      </c>
      <c r="T48" s="258">
        <v>0</v>
      </c>
      <c r="U48" s="261">
        <f t="shared" si="0"/>
        <v>1960.96</v>
      </c>
    </row>
    <row r="49" spans="1:24" x14ac:dyDescent="0.25">
      <c r="A49" s="255" t="s">
        <v>84</v>
      </c>
      <c r="B49" s="255">
        <v>1</v>
      </c>
      <c r="C49" s="255">
        <v>489</v>
      </c>
      <c r="D49" s="255" t="s">
        <v>549</v>
      </c>
      <c r="E49" s="294" t="s">
        <v>871</v>
      </c>
      <c r="F49" s="257">
        <v>0</v>
      </c>
      <c r="G49" s="258">
        <v>1518</v>
      </c>
      <c r="H49" s="258">
        <v>0</v>
      </c>
      <c r="I49" s="258">
        <v>0</v>
      </c>
      <c r="J49" s="258">
        <v>0</v>
      </c>
      <c r="K49" s="258">
        <v>0</v>
      </c>
      <c r="L49" s="490">
        <v>0</v>
      </c>
      <c r="M49" s="258">
        <v>0</v>
      </c>
      <c r="N49" s="258">
        <v>0</v>
      </c>
      <c r="O49" s="258">
        <v>0</v>
      </c>
      <c r="P49" s="259">
        <v>0</v>
      </c>
      <c r="Q49" s="258">
        <v>0</v>
      </c>
      <c r="R49" s="260">
        <v>1391.69</v>
      </c>
      <c r="S49" s="258">
        <v>43.97</v>
      </c>
      <c r="T49" s="259">
        <v>164.48</v>
      </c>
      <c r="U49" s="261">
        <f t="shared" si="0"/>
        <v>3118.14</v>
      </c>
    </row>
    <row r="50" spans="1:24" x14ac:dyDescent="0.25">
      <c r="A50" s="255" t="s">
        <v>84</v>
      </c>
      <c r="B50" s="255">
        <v>1</v>
      </c>
      <c r="C50" s="255">
        <v>355</v>
      </c>
      <c r="E50" s="292" t="s">
        <v>381</v>
      </c>
      <c r="F50" s="257">
        <v>0</v>
      </c>
      <c r="G50" s="258">
        <v>0</v>
      </c>
      <c r="H50" s="258">
        <v>0</v>
      </c>
      <c r="I50" s="258">
        <v>783.52</v>
      </c>
      <c r="J50" s="258">
        <v>0</v>
      </c>
      <c r="K50" s="258">
        <v>0</v>
      </c>
      <c r="L50" s="490">
        <v>0</v>
      </c>
      <c r="M50" s="258">
        <v>0</v>
      </c>
      <c r="N50" s="258">
        <v>0</v>
      </c>
      <c r="O50" s="258">
        <v>0</v>
      </c>
      <c r="P50" s="259">
        <v>768.79</v>
      </c>
      <c r="Q50" s="258">
        <v>0</v>
      </c>
      <c r="R50" s="260">
        <v>468.27</v>
      </c>
      <c r="S50" s="262">
        <v>88.28</v>
      </c>
      <c r="T50" s="258">
        <v>82.24</v>
      </c>
      <c r="U50" s="261">
        <f t="shared" si="0"/>
        <v>2191.1</v>
      </c>
      <c r="V50" s="263"/>
    </row>
    <row r="51" spans="1:24" x14ac:dyDescent="0.25">
      <c r="A51" s="255" t="s">
        <v>84</v>
      </c>
      <c r="B51" s="255">
        <v>1</v>
      </c>
      <c r="C51" s="255">
        <v>361</v>
      </c>
      <c r="E51" s="292" t="s">
        <v>446</v>
      </c>
      <c r="F51" s="257">
        <v>0</v>
      </c>
      <c r="G51" s="258">
        <v>1518</v>
      </c>
      <c r="H51" s="258">
        <v>0</v>
      </c>
      <c r="I51" s="258">
        <v>0</v>
      </c>
      <c r="J51" s="258">
        <v>0</v>
      </c>
      <c r="K51" s="258">
        <v>0</v>
      </c>
      <c r="L51" s="490">
        <v>0</v>
      </c>
      <c r="M51" s="258">
        <v>0</v>
      </c>
      <c r="N51" s="258">
        <v>0</v>
      </c>
      <c r="O51" s="258">
        <v>0</v>
      </c>
      <c r="P51" s="258">
        <v>768.79</v>
      </c>
      <c r="Q51" s="258">
        <v>0</v>
      </c>
      <c r="R51" s="260">
        <v>468.27</v>
      </c>
      <c r="S51" s="258">
        <v>88.28</v>
      </c>
      <c r="T51" s="259">
        <v>41.12</v>
      </c>
      <c r="U51" s="261">
        <f t="shared" si="0"/>
        <v>2884.46</v>
      </c>
    </row>
    <row r="52" spans="1:24" x14ac:dyDescent="0.25">
      <c r="A52" s="255" t="s">
        <v>86</v>
      </c>
      <c r="B52" s="255">
        <v>1</v>
      </c>
      <c r="C52" s="255">
        <v>76</v>
      </c>
      <c r="E52" s="292" t="s">
        <v>588</v>
      </c>
      <c r="F52" s="257">
        <v>0</v>
      </c>
      <c r="G52" s="258">
        <v>0</v>
      </c>
      <c r="H52" s="258">
        <v>0</v>
      </c>
      <c r="I52" s="258">
        <v>2397.89</v>
      </c>
      <c r="J52" s="258">
        <v>0</v>
      </c>
      <c r="K52" s="258">
        <v>0</v>
      </c>
      <c r="L52" s="490">
        <v>0</v>
      </c>
      <c r="M52" s="258">
        <v>0</v>
      </c>
      <c r="N52" s="258">
        <v>0</v>
      </c>
      <c r="O52" s="258">
        <v>0</v>
      </c>
      <c r="P52" s="259">
        <v>362.56</v>
      </c>
      <c r="Q52" s="258">
        <v>0</v>
      </c>
      <c r="R52" s="262">
        <v>804.22</v>
      </c>
      <c r="S52" s="262">
        <v>111.46</v>
      </c>
      <c r="T52" s="258">
        <v>0</v>
      </c>
      <c r="U52" s="261">
        <f t="shared" si="0"/>
        <v>3676.13</v>
      </c>
    </row>
    <row r="53" spans="1:24" x14ac:dyDescent="0.25">
      <c r="A53" s="255" t="s">
        <v>84</v>
      </c>
      <c r="B53" s="255">
        <v>1</v>
      </c>
      <c r="C53" s="255">
        <v>503</v>
      </c>
      <c r="E53" s="292" t="s">
        <v>1105</v>
      </c>
      <c r="F53" s="257">
        <v>0</v>
      </c>
      <c r="G53" s="258">
        <v>0</v>
      </c>
      <c r="H53" s="258">
        <v>0</v>
      </c>
      <c r="I53" s="258">
        <v>0</v>
      </c>
      <c r="J53" s="258">
        <v>0</v>
      </c>
      <c r="K53" s="258">
        <v>0</v>
      </c>
      <c r="L53" s="490">
        <v>0</v>
      </c>
      <c r="M53" s="258">
        <v>0</v>
      </c>
      <c r="N53" s="258">
        <v>0</v>
      </c>
      <c r="O53" s="258">
        <v>0</v>
      </c>
      <c r="P53" s="258">
        <v>725.11</v>
      </c>
      <c r="Q53" s="258">
        <v>0</v>
      </c>
      <c r="R53" s="260">
        <v>441.66</v>
      </c>
      <c r="S53" s="258">
        <v>111.46</v>
      </c>
      <c r="T53" s="259">
        <v>0</v>
      </c>
      <c r="U53" s="261">
        <f t="shared" si="0"/>
        <v>1278.23</v>
      </c>
    </row>
    <row r="54" spans="1:24" x14ac:dyDescent="0.25">
      <c r="A54" s="255" t="s">
        <v>84</v>
      </c>
      <c r="B54" s="255">
        <v>1</v>
      </c>
      <c r="C54" s="255">
        <v>79</v>
      </c>
      <c r="D54" s="255" t="s">
        <v>549</v>
      </c>
      <c r="E54" s="292" t="s">
        <v>589</v>
      </c>
      <c r="F54" s="257">
        <v>0</v>
      </c>
      <c r="G54" s="258">
        <v>0</v>
      </c>
      <c r="H54" s="258">
        <v>0</v>
      </c>
      <c r="I54" s="259">
        <v>3190.88</v>
      </c>
      <c r="J54" s="258">
        <v>0</v>
      </c>
      <c r="K54" s="258">
        <v>0</v>
      </c>
      <c r="L54" s="490">
        <v>0</v>
      </c>
      <c r="M54" s="258">
        <v>0</v>
      </c>
      <c r="N54" s="258">
        <v>0</v>
      </c>
      <c r="O54" s="258">
        <v>0</v>
      </c>
      <c r="P54" s="259">
        <v>216.22</v>
      </c>
      <c r="Q54" s="259">
        <v>0</v>
      </c>
      <c r="R54" s="260">
        <v>1175.47</v>
      </c>
      <c r="S54" s="262">
        <v>45.64</v>
      </c>
      <c r="T54" s="258">
        <v>82.24</v>
      </c>
      <c r="U54" s="261">
        <f t="shared" si="0"/>
        <v>4710.45</v>
      </c>
    </row>
    <row r="55" spans="1:24" x14ac:dyDescent="0.25">
      <c r="A55" s="255" t="s">
        <v>86</v>
      </c>
      <c r="B55" s="255">
        <v>1</v>
      </c>
      <c r="C55" s="255">
        <v>152</v>
      </c>
      <c r="E55" s="292" t="s">
        <v>607</v>
      </c>
      <c r="F55" s="257">
        <v>0</v>
      </c>
      <c r="G55" s="258">
        <v>0</v>
      </c>
      <c r="H55" s="258">
        <v>0</v>
      </c>
      <c r="I55" s="258">
        <v>728.71</v>
      </c>
      <c r="J55" s="258">
        <v>0</v>
      </c>
      <c r="K55" s="258">
        <v>0</v>
      </c>
      <c r="L55" s="490">
        <v>0</v>
      </c>
      <c r="M55" s="258">
        <v>0</v>
      </c>
      <c r="N55" s="268">
        <v>110.24</v>
      </c>
      <c r="O55" s="258">
        <v>0</v>
      </c>
      <c r="P55" s="259">
        <v>218.4</v>
      </c>
      <c r="Q55" s="258">
        <v>0</v>
      </c>
      <c r="R55" s="262">
        <v>1187.3399999999999</v>
      </c>
      <c r="S55" s="262">
        <v>19.43</v>
      </c>
      <c r="T55" s="259">
        <v>41.12</v>
      </c>
      <c r="U55" s="261">
        <f t="shared" si="0"/>
        <v>2305.2399999999998</v>
      </c>
    </row>
    <row r="56" spans="1:24" x14ac:dyDescent="0.25">
      <c r="A56" s="255" t="s">
        <v>84</v>
      </c>
      <c r="B56" s="255">
        <v>1</v>
      </c>
      <c r="C56" s="255">
        <v>148</v>
      </c>
      <c r="D56" s="255" t="s">
        <v>549</v>
      </c>
      <c r="E56" s="292" t="s">
        <v>604</v>
      </c>
      <c r="F56" s="257">
        <v>0</v>
      </c>
      <c r="G56" s="258">
        <v>0</v>
      </c>
      <c r="H56" s="258">
        <v>0</v>
      </c>
      <c r="I56" s="259">
        <v>2762.94</v>
      </c>
      <c r="J56" s="258">
        <v>0</v>
      </c>
      <c r="K56" s="258">
        <v>0</v>
      </c>
      <c r="L56" s="490">
        <v>0</v>
      </c>
      <c r="M56" s="258">
        <v>0</v>
      </c>
      <c r="N56" s="258">
        <v>0</v>
      </c>
      <c r="O56" s="258">
        <v>0</v>
      </c>
      <c r="P56" s="259">
        <v>856.15</v>
      </c>
      <c r="Q56" s="259">
        <v>0</v>
      </c>
      <c r="R56" s="260">
        <v>521.48</v>
      </c>
      <c r="S56" s="262">
        <v>49.15</v>
      </c>
      <c r="T56" s="260">
        <v>123.36</v>
      </c>
      <c r="U56" s="261">
        <f t="shared" si="0"/>
        <v>4313.079999999999</v>
      </c>
    </row>
    <row r="57" spans="1:24" x14ac:dyDescent="0.25">
      <c r="A57" s="255" t="s">
        <v>84</v>
      </c>
      <c r="B57" s="255">
        <v>1</v>
      </c>
      <c r="C57" s="255">
        <v>474</v>
      </c>
      <c r="E57" s="292" t="s">
        <v>786</v>
      </c>
      <c r="F57" s="257">
        <v>0</v>
      </c>
      <c r="G57" s="258">
        <v>0</v>
      </c>
      <c r="H57" s="258">
        <v>0</v>
      </c>
      <c r="I57" s="258">
        <v>2909</v>
      </c>
      <c r="J57" s="258">
        <v>0</v>
      </c>
      <c r="K57" s="258">
        <v>0</v>
      </c>
      <c r="L57" s="490">
        <v>0</v>
      </c>
      <c r="M57" s="258">
        <v>0</v>
      </c>
      <c r="N57" s="258">
        <v>0</v>
      </c>
      <c r="O57" s="258">
        <v>0</v>
      </c>
      <c r="P57" s="258">
        <v>0</v>
      </c>
      <c r="Q57" s="259">
        <v>0</v>
      </c>
      <c r="R57" s="260">
        <v>1377.63</v>
      </c>
      <c r="S57" s="258">
        <v>53.51</v>
      </c>
      <c r="T57" s="258">
        <v>0</v>
      </c>
      <c r="U57" s="261">
        <f t="shared" si="0"/>
        <v>4340.1400000000003</v>
      </c>
      <c r="V57" s="263"/>
    </row>
    <row r="58" spans="1:24" x14ac:dyDescent="0.25">
      <c r="A58" s="255" t="s">
        <v>84</v>
      </c>
      <c r="B58" s="255">
        <v>1</v>
      </c>
      <c r="C58" s="255">
        <v>80</v>
      </c>
      <c r="E58" s="292" t="s">
        <v>590</v>
      </c>
      <c r="F58" s="257">
        <v>0</v>
      </c>
      <c r="G58" s="258">
        <v>0</v>
      </c>
      <c r="H58" s="258">
        <v>0</v>
      </c>
      <c r="I58" s="258">
        <v>3874.74</v>
      </c>
      <c r="J58" s="258">
        <v>0</v>
      </c>
      <c r="K58" s="258">
        <v>0</v>
      </c>
      <c r="L58" s="490">
        <v>0</v>
      </c>
      <c r="M58" s="258">
        <v>0</v>
      </c>
      <c r="N58" s="258">
        <v>0</v>
      </c>
      <c r="O58" s="258">
        <v>0</v>
      </c>
      <c r="P58" s="259">
        <v>216.22</v>
      </c>
      <c r="Q58" s="258">
        <v>0</v>
      </c>
      <c r="R58" s="260">
        <v>1175.47</v>
      </c>
      <c r="S58" s="258">
        <v>45.64</v>
      </c>
      <c r="T58" s="258">
        <v>0</v>
      </c>
      <c r="U58" s="261">
        <f t="shared" si="0"/>
        <v>5312.07</v>
      </c>
      <c r="V58" s="263"/>
    </row>
    <row r="59" spans="1:24" x14ac:dyDescent="0.25">
      <c r="A59" s="255" t="s">
        <v>86</v>
      </c>
      <c r="B59" s="255">
        <v>1</v>
      </c>
      <c r="C59" s="255">
        <v>214</v>
      </c>
      <c r="D59" s="255" t="s">
        <v>549</v>
      </c>
      <c r="E59" s="292" t="s">
        <v>620</v>
      </c>
      <c r="F59" s="257">
        <v>0</v>
      </c>
      <c r="G59" s="258">
        <v>0</v>
      </c>
      <c r="H59" s="258">
        <v>0</v>
      </c>
      <c r="I59" s="259">
        <v>1848.83</v>
      </c>
      <c r="J59" s="258">
        <v>0</v>
      </c>
      <c r="K59" s="258">
        <v>0</v>
      </c>
      <c r="L59" s="490">
        <v>0</v>
      </c>
      <c r="M59" s="258">
        <v>0</v>
      </c>
      <c r="N59" s="258">
        <v>0</v>
      </c>
      <c r="O59" s="258">
        <v>0</v>
      </c>
      <c r="P59" s="259">
        <v>436.81</v>
      </c>
      <c r="Q59" s="259">
        <v>0</v>
      </c>
      <c r="R59" s="262">
        <v>968.93</v>
      </c>
      <c r="S59" s="262">
        <v>18.86</v>
      </c>
      <c r="T59" s="258">
        <v>82.24</v>
      </c>
      <c r="U59" s="261">
        <f t="shared" si="0"/>
        <v>3355.6699999999996</v>
      </c>
      <c r="X59" s="500"/>
    </row>
    <row r="60" spans="1:24" x14ac:dyDescent="0.25">
      <c r="A60" s="255" t="s">
        <v>86</v>
      </c>
      <c r="B60" s="255">
        <v>1</v>
      </c>
      <c r="C60" s="255">
        <v>9</v>
      </c>
      <c r="E60" s="292" t="s">
        <v>7</v>
      </c>
      <c r="F60" s="257">
        <v>0</v>
      </c>
      <c r="G60" s="258">
        <v>0</v>
      </c>
      <c r="H60" s="258">
        <v>0</v>
      </c>
      <c r="I60" s="258">
        <v>1788.34</v>
      </c>
      <c r="J60" s="258">
        <v>0</v>
      </c>
      <c r="K60" s="258">
        <v>0</v>
      </c>
      <c r="L60" s="490">
        <v>0</v>
      </c>
      <c r="M60" s="258">
        <v>0</v>
      </c>
      <c r="N60" s="258">
        <v>0</v>
      </c>
      <c r="O60" s="258">
        <v>0</v>
      </c>
      <c r="P60" s="259">
        <v>856.15</v>
      </c>
      <c r="Q60" s="258">
        <v>0</v>
      </c>
      <c r="R60" s="262">
        <v>521.48</v>
      </c>
      <c r="S60" s="262">
        <v>61.08</v>
      </c>
      <c r="T60" s="258">
        <v>0</v>
      </c>
      <c r="U60" s="261">
        <f t="shared" si="0"/>
        <v>3227.0499999999997</v>
      </c>
    </row>
    <row r="61" spans="1:24" x14ac:dyDescent="0.25">
      <c r="A61" s="255" t="s">
        <v>84</v>
      </c>
      <c r="B61" s="255">
        <v>1</v>
      </c>
      <c r="C61" s="255">
        <v>479</v>
      </c>
      <c r="E61" s="294" t="s">
        <v>804</v>
      </c>
      <c r="F61" s="257">
        <v>0</v>
      </c>
      <c r="G61" s="258">
        <v>0</v>
      </c>
      <c r="H61" s="258">
        <v>0</v>
      </c>
      <c r="I61" s="258">
        <v>0</v>
      </c>
      <c r="J61" s="258">
        <v>0</v>
      </c>
      <c r="K61" s="258">
        <v>0</v>
      </c>
      <c r="L61" s="490">
        <v>0</v>
      </c>
      <c r="M61" s="258">
        <v>0</v>
      </c>
      <c r="N61" s="258">
        <v>0</v>
      </c>
      <c r="O61" s="258">
        <v>0</v>
      </c>
      <c r="P61" s="259">
        <v>856.15</v>
      </c>
      <c r="Q61" s="258">
        <v>0</v>
      </c>
      <c r="R61" s="260">
        <v>521.48</v>
      </c>
      <c r="S61" s="258">
        <v>53.51</v>
      </c>
      <c r="T61" s="258">
        <v>82.24</v>
      </c>
      <c r="U61" s="261">
        <f t="shared" si="0"/>
        <v>1513.38</v>
      </c>
    </row>
    <row r="62" spans="1:24" x14ac:dyDescent="0.25">
      <c r="A62" s="255" t="s">
        <v>86</v>
      </c>
      <c r="B62" s="255">
        <v>1</v>
      </c>
      <c r="C62" s="255">
        <v>24</v>
      </c>
      <c r="D62" s="255" t="s">
        <v>549</v>
      </c>
      <c r="E62" s="292" t="s">
        <v>566</v>
      </c>
      <c r="F62" s="257">
        <v>0</v>
      </c>
      <c r="G62" s="258">
        <v>0</v>
      </c>
      <c r="H62" s="258">
        <v>0</v>
      </c>
      <c r="I62" s="259">
        <v>2421.36</v>
      </c>
      <c r="J62" s="258">
        <v>0</v>
      </c>
      <c r="K62" s="258">
        <v>0</v>
      </c>
      <c r="L62" s="490">
        <v>0</v>
      </c>
      <c r="M62" s="258">
        <v>0</v>
      </c>
      <c r="N62" s="258">
        <v>0</v>
      </c>
      <c r="O62" s="258">
        <v>0</v>
      </c>
      <c r="P62" s="259">
        <v>432.45</v>
      </c>
      <c r="Q62" s="259">
        <v>0</v>
      </c>
      <c r="R62" s="262">
        <v>959.25</v>
      </c>
      <c r="S62" s="260">
        <v>48.51</v>
      </c>
      <c r="T62" s="258">
        <v>0</v>
      </c>
      <c r="U62" s="261">
        <f t="shared" si="0"/>
        <v>3861.57</v>
      </c>
    </row>
    <row r="63" spans="1:24" x14ac:dyDescent="0.25">
      <c r="A63" s="255" t="s">
        <v>84</v>
      </c>
      <c r="B63" s="255">
        <v>1</v>
      </c>
      <c r="C63" s="255">
        <v>457</v>
      </c>
      <c r="E63" s="294" t="s">
        <v>724</v>
      </c>
      <c r="F63" s="257">
        <v>0</v>
      </c>
      <c r="G63" s="258">
        <v>0</v>
      </c>
      <c r="H63" s="258">
        <v>0</v>
      </c>
      <c r="I63" s="258">
        <v>3191.77</v>
      </c>
      <c r="J63" s="258">
        <v>0</v>
      </c>
      <c r="K63" s="258">
        <v>0</v>
      </c>
      <c r="L63" s="490">
        <v>0</v>
      </c>
      <c r="M63" s="258">
        <v>0</v>
      </c>
      <c r="N63" s="258">
        <v>0</v>
      </c>
      <c r="O63" s="258">
        <v>0</v>
      </c>
      <c r="P63" s="258">
        <v>0</v>
      </c>
      <c r="Q63" s="258">
        <v>0</v>
      </c>
      <c r="R63" s="260">
        <v>1377.63</v>
      </c>
      <c r="S63" s="258">
        <v>0</v>
      </c>
      <c r="T63" s="260">
        <v>123.36</v>
      </c>
      <c r="U63" s="261">
        <f t="shared" si="0"/>
        <v>4692.7599999999993</v>
      </c>
    </row>
    <row r="64" spans="1:24" s="215" customFormat="1" x14ac:dyDescent="0.25">
      <c r="A64" s="1019" t="s">
        <v>84</v>
      </c>
      <c r="B64" s="1019">
        <v>1</v>
      </c>
      <c r="C64" s="1019">
        <v>145</v>
      </c>
      <c r="D64" s="1019"/>
      <c r="E64" s="600" t="s">
        <v>602</v>
      </c>
      <c r="F64" s="474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490">
        <f>1518*3</f>
        <v>4554</v>
      </c>
      <c r="M64" s="216">
        <v>0</v>
      </c>
      <c r="N64" s="216">
        <v>0</v>
      </c>
      <c r="O64" s="216">
        <v>0</v>
      </c>
      <c r="P64" s="272">
        <v>576.6</v>
      </c>
      <c r="Q64" s="216">
        <v>0</v>
      </c>
      <c r="R64" s="1020">
        <v>660.46</v>
      </c>
      <c r="S64" s="273">
        <v>88.28</v>
      </c>
      <c r="T64" s="1020">
        <v>123.36</v>
      </c>
      <c r="U64" s="1021">
        <f t="shared" si="0"/>
        <v>6002.7</v>
      </c>
      <c r="V64" s="1023"/>
    </row>
    <row r="65" spans="1:22" x14ac:dyDescent="0.25">
      <c r="A65" s="255" t="s">
        <v>84</v>
      </c>
      <c r="B65" s="255">
        <v>1</v>
      </c>
      <c r="C65" s="255">
        <v>455</v>
      </c>
      <c r="D65" s="255" t="s">
        <v>549</v>
      </c>
      <c r="E65" s="292" t="s">
        <v>722</v>
      </c>
      <c r="F65" s="257">
        <v>0</v>
      </c>
      <c r="G65" s="258">
        <v>0</v>
      </c>
      <c r="H65" s="258">
        <v>0</v>
      </c>
      <c r="I65" s="259">
        <v>544.61</v>
      </c>
      <c r="J65" s="258">
        <v>0</v>
      </c>
      <c r="K65" s="258">
        <v>0</v>
      </c>
      <c r="L65" s="490">
        <v>0</v>
      </c>
      <c r="M65" s="258">
        <v>0</v>
      </c>
      <c r="N65" s="258">
        <v>0</v>
      </c>
      <c r="O65" s="258">
        <v>0</v>
      </c>
      <c r="P65" s="259">
        <v>856.15</v>
      </c>
      <c r="Q65" s="259">
        <v>0</v>
      </c>
      <c r="R65" s="260">
        <v>521.48</v>
      </c>
      <c r="S65" s="262">
        <v>53.51</v>
      </c>
      <c r="T65" s="259">
        <v>164.48</v>
      </c>
      <c r="U65" s="261">
        <f t="shared" si="0"/>
        <v>2140.23</v>
      </c>
      <c r="V65" s="263"/>
    </row>
    <row r="66" spans="1:22" x14ac:dyDescent="0.25">
      <c r="A66" s="255" t="s">
        <v>84</v>
      </c>
      <c r="B66" s="255">
        <v>1</v>
      </c>
      <c r="C66" s="255">
        <v>325</v>
      </c>
      <c r="E66" s="292" t="s">
        <v>318</v>
      </c>
      <c r="F66" s="257">
        <v>0</v>
      </c>
      <c r="G66" s="258">
        <v>0</v>
      </c>
      <c r="H66" s="258">
        <v>0</v>
      </c>
      <c r="I66" s="258">
        <v>2397.89</v>
      </c>
      <c r="J66" s="258">
        <v>0</v>
      </c>
      <c r="K66" s="258">
        <v>0</v>
      </c>
      <c r="L66" s="490">
        <v>0</v>
      </c>
      <c r="M66" s="258">
        <v>0</v>
      </c>
      <c r="N66" s="258">
        <v>0</v>
      </c>
      <c r="O66" s="258">
        <v>0</v>
      </c>
      <c r="P66" s="259">
        <v>725.11</v>
      </c>
      <c r="Q66" s="258">
        <v>0</v>
      </c>
      <c r="R66" s="260">
        <v>441.66</v>
      </c>
      <c r="S66" s="262">
        <v>111.46</v>
      </c>
      <c r="T66" s="260">
        <v>123.36</v>
      </c>
      <c r="U66" s="261">
        <f t="shared" ref="U66:U129" si="1">SUM(F66:T66)</f>
        <v>3799.48</v>
      </c>
    </row>
    <row r="67" spans="1:22" x14ac:dyDescent="0.25">
      <c r="A67" s="255" t="s">
        <v>84</v>
      </c>
      <c r="B67" s="255">
        <v>1</v>
      </c>
      <c r="C67" s="255">
        <v>218</v>
      </c>
      <c r="D67" s="255" t="s">
        <v>549</v>
      </c>
      <c r="E67" s="292" t="s">
        <v>621</v>
      </c>
      <c r="F67" s="257">
        <v>0</v>
      </c>
      <c r="G67" s="258">
        <v>0</v>
      </c>
      <c r="H67" s="258">
        <v>0</v>
      </c>
      <c r="I67" s="259">
        <v>837.86</v>
      </c>
      <c r="J67" s="258">
        <v>0</v>
      </c>
      <c r="K67" s="258">
        <v>0</v>
      </c>
      <c r="L67" s="490">
        <v>0</v>
      </c>
      <c r="M67" s="258">
        <v>0</v>
      </c>
      <c r="N67" s="258">
        <v>0</v>
      </c>
      <c r="O67" s="258">
        <v>0</v>
      </c>
      <c r="P67" s="259">
        <v>576.6</v>
      </c>
      <c r="Q67" s="259">
        <v>0</v>
      </c>
      <c r="R67" s="260">
        <v>660.46</v>
      </c>
      <c r="S67" s="260">
        <v>88.28</v>
      </c>
      <c r="T67" s="258">
        <v>0</v>
      </c>
      <c r="U67" s="261">
        <f t="shared" si="1"/>
        <v>2163.2000000000003</v>
      </c>
      <c r="V67" s="263"/>
    </row>
    <row r="68" spans="1:22" x14ac:dyDescent="0.25">
      <c r="A68" s="255" t="s">
        <v>84</v>
      </c>
      <c r="B68" s="255">
        <v>1</v>
      </c>
      <c r="C68" s="255">
        <v>46</v>
      </c>
      <c r="E68" s="292" t="s">
        <v>582</v>
      </c>
      <c r="F68" s="257">
        <v>0</v>
      </c>
      <c r="G68" s="258">
        <v>0</v>
      </c>
      <c r="H68" s="258">
        <v>0</v>
      </c>
      <c r="I68" s="258">
        <v>1788.34</v>
      </c>
      <c r="J68" s="258">
        <v>0</v>
      </c>
      <c r="K68" s="258">
        <v>0</v>
      </c>
      <c r="L68" s="490">
        <v>0</v>
      </c>
      <c r="M68" s="258">
        <v>0</v>
      </c>
      <c r="N68" s="258">
        <v>0</v>
      </c>
      <c r="O68" s="258">
        <v>0</v>
      </c>
      <c r="P68" s="259">
        <v>812.47</v>
      </c>
      <c r="Q68" s="258">
        <v>0</v>
      </c>
      <c r="R68" s="260">
        <v>494.88</v>
      </c>
      <c r="S68" s="260">
        <v>67.09</v>
      </c>
      <c r="T68" s="259">
        <v>41.12</v>
      </c>
      <c r="U68" s="261">
        <f t="shared" si="1"/>
        <v>3203.9</v>
      </c>
    </row>
    <row r="69" spans="1:22" x14ac:dyDescent="0.25">
      <c r="A69" s="255" t="s">
        <v>86</v>
      </c>
      <c r="B69" s="255">
        <v>1</v>
      </c>
      <c r="C69" s="255">
        <v>48</v>
      </c>
      <c r="E69" s="292" t="s">
        <v>584</v>
      </c>
      <c r="F69" s="257">
        <v>0</v>
      </c>
      <c r="G69" s="258">
        <v>0</v>
      </c>
      <c r="H69" s="258">
        <v>0</v>
      </c>
      <c r="I69" s="258">
        <v>2335.5</v>
      </c>
      <c r="J69" s="258">
        <v>0</v>
      </c>
      <c r="K69" s="258">
        <v>0</v>
      </c>
      <c r="L69" s="490">
        <v>0</v>
      </c>
      <c r="M69" s="258">
        <v>0</v>
      </c>
      <c r="N69" s="258">
        <v>0</v>
      </c>
      <c r="O69" s="258">
        <v>0</v>
      </c>
      <c r="P69" s="258">
        <v>0</v>
      </c>
      <c r="Q69" s="258">
        <v>0</v>
      </c>
      <c r="R69" s="262">
        <v>1391.69</v>
      </c>
      <c r="S69" s="260">
        <v>43.97</v>
      </c>
      <c r="T69" s="259">
        <v>164.48</v>
      </c>
      <c r="U69" s="261">
        <f t="shared" si="1"/>
        <v>3935.64</v>
      </c>
    </row>
    <row r="70" spans="1:22" x14ac:dyDescent="0.25">
      <c r="A70" s="255" t="s">
        <v>86</v>
      </c>
      <c r="B70" s="255">
        <v>1</v>
      </c>
      <c r="C70" s="255">
        <v>26</v>
      </c>
      <c r="E70" s="292" t="s">
        <v>568</v>
      </c>
      <c r="F70" s="257">
        <v>0</v>
      </c>
      <c r="G70" s="258">
        <v>0</v>
      </c>
      <c r="H70" s="258">
        <v>0</v>
      </c>
      <c r="I70" s="258">
        <v>1968.96</v>
      </c>
      <c r="J70" s="258">
        <v>0</v>
      </c>
      <c r="K70" s="258">
        <v>0</v>
      </c>
      <c r="L70" s="490">
        <v>0</v>
      </c>
      <c r="M70" s="258">
        <v>0</v>
      </c>
      <c r="N70" s="258">
        <v>0</v>
      </c>
      <c r="O70" s="258">
        <v>0</v>
      </c>
      <c r="P70" s="259">
        <v>428.08</v>
      </c>
      <c r="Q70" s="258">
        <v>0</v>
      </c>
      <c r="R70" s="262">
        <v>949.56</v>
      </c>
      <c r="S70" s="262">
        <v>62.14</v>
      </c>
      <c r="T70" s="260">
        <v>123.36</v>
      </c>
      <c r="U70" s="261">
        <f t="shared" si="1"/>
        <v>3532.1</v>
      </c>
    </row>
    <row r="71" spans="1:22" x14ac:dyDescent="0.25">
      <c r="A71" s="255" t="s">
        <v>84</v>
      </c>
      <c r="B71" s="255">
        <v>1</v>
      </c>
      <c r="C71" s="255">
        <v>324</v>
      </c>
      <c r="D71" s="255" t="s">
        <v>549</v>
      </c>
      <c r="E71" s="292" t="s">
        <v>316</v>
      </c>
      <c r="F71" s="257">
        <v>0</v>
      </c>
      <c r="G71" s="258">
        <v>0</v>
      </c>
      <c r="H71" s="258">
        <v>0</v>
      </c>
      <c r="I71" s="259">
        <v>602.91999999999996</v>
      </c>
      <c r="J71" s="258">
        <v>0</v>
      </c>
      <c r="K71" s="258">
        <v>0</v>
      </c>
      <c r="L71" s="490">
        <v>0</v>
      </c>
      <c r="M71" s="258">
        <v>0</v>
      </c>
      <c r="N71" s="258">
        <v>0</v>
      </c>
      <c r="O71" s="258">
        <v>0</v>
      </c>
      <c r="P71" s="259">
        <v>725.11</v>
      </c>
      <c r="Q71" s="259">
        <v>0</v>
      </c>
      <c r="R71" s="262">
        <v>441.66</v>
      </c>
      <c r="S71" s="262">
        <v>107.47</v>
      </c>
      <c r="T71" s="260">
        <v>123.36</v>
      </c>
      <c r="U71" s="261">
        <f t="shared" si="1"/>
        <v>2000.52</v>
      </c>
    </row>
    <row r="72" spans="1:22" x14ac:dyDescent="0.25">
      <c r="A72" s="255" t="s">
        <v>86</v>
      </c>
      <c r="B72" s="255">
        <v>1</v>
      </c>
      <c r="C72" s="255">
        <v>191</v>
      </c>
      <c r="D72" s="255" t="s">
        <v>549</v>
      </c>
      <c r="E72" s="292" t="s">
        <v>614</v>
      </c>
      <c r="F72" s="257">
        <v>0</v>
      </c>
      <c r="G72" s="258">
        <v>0</v>
      </c>
      <c r="H72" s="258">
        <v>0</v>
      </c>
      <c r="I72" s="258">
        <v>367.15</v>
      </c>
      <c r="J72" s="258">
        <v>0</v>
      </c>
      <c r="K72" s="258">
        <v>0</v>
      </c>
      <c r="L72" s="490">
        <v>0</v>
      </c>
      <c r="M72" s="258">
        <v>0</v>
      </c>
      <c r="N72" s="258">
        <v>0</v>
      </c>
      <c r="O72" s="258">
        <v>0</v>
      </c>
      <c r="P72" s="259">
        <v>768.79</v>
      </c>
      <c r="Q72" s="258">
        <v>0</v>
      </c>
      <c r="R72" s="262">
        <v>468.27</v>
      </c>
      <c r="S72" s="262">
        <v>88.28</v>
      </c>
      <c r="T72" s="258">
        <v>82.24</v>
      </c>
      <c r="U72" s="261">
        <f t="shared" si="1"/>
        <v>1774.73</v>
      </c>
    </row>
    <row r="73" spans="1:22" x14ac:dyDescent="0.25">
      <c r="A73" s="255" t="s">
        <v>84</v>
      </c>
      <c r="B73" s="255">
        <v>1</v>
      </c>
      <c r="C73" s="255">
        <v>21</v>
      </c>
      <c r="D73" s="255" t="s">
        <v>549</v>
      </c>
      <c r="E73" s="292" t="s">
        <v>564</v>
      </c>
      <c r="F73" s="257">
        <v>0</v>
      </c>
      <c r="G73" s="258">
        <v>0</v>
      </c>
      <c r="H73" s="258">
        <v>0</v>
      </c>
      <c r="I73" s="259">
        <v>2726.15</v>
      </c>
      <c r="J73" s="258">
        <v>0</v>
      </c>
      <c r="K73" s="258">
        <v>0</v>
      </c>
      <c r="L73" s="490">
        <v>0</v>
      </c>
      <c r="M73" s="258">
        <v>0</v>
      </c>
      <c r="N73" s="258">
        <v>0</v>
      </c>
      <c r="O73" s="258">
        <v>0</v>
      </c>
      <c r="P73" s="259">
        <v>768.79</v>
      </c>
      <c r="Q73" s="259">
        <v>0</v>
      </c>
      <c r="R73" s="262">
        <v>468.27</v>
      </c>
      <c r="S73" s="262">
        <v>80.8</v>
      </c>
      <c r="T73" s="258">
        <v>0</v>
      </c>
      <c r="U73" s="261">
        <f t="shared" si="1"/>
        <v>4044.01</v>
      </c>
    </row>
    <row r="74" spans="1:22" x14ac:dyDescent="0.25">
      <c r="A74" s="255" t="s">
        <v>84</v>
      </c>
      <c r="B74" s="255">
        <v>1</v>
      </c>
      <c r="C74" s="255">
        <v>330</v>
      </c>
      <c r="E74" s="292" t="s">
        <v>327</v>
      </c>
      <c r="F74" s="257">
        <v>0</v>
      </c>
      <c r="G74" s="258">
        <v>0</v>
      </c>
      <c r="H74" s="258">
        <v>0</v>
      </c>
      <c r="I74" s="258">
        <v>1726.55</v>
      </c>
      <c r="J74" s="258">
        <v>0</v>
      </c>
      <c r="K74" s="258">
        <v>0</v>
      </c>
      <c r="L74" s="490">
        <v>0</v>
      </c>
      <c r="M74" s="258">
        <v>0</v>
      </c>
      <c r="N74" s="258">
        <v>0</v>
      </c>
      <c r="O74" s="258">
        <v>0</v>
      </c>
      <c r="P74" s="259">
        <v>725.11</v>
      </c>
      <c r="Q74" s="258">
        <v>0</v>
      </c>
      <c r="R74" s="262">
        <v>441.66</v>
      </c>
      <c r="S74" s="262">
        <v>0</v>
      </c>
      <c r="T74" s="260">
        <v>123.36</v>
      </c>
      <c r="U74" s="261">
        <f t="shared" si="1"/>
        <v>3016.68</v>
      </c>
    </row>
    <row r="75" spans="1:22" x14ac:dyDescent="0.25">
      <c r="A75" s="255" t="s">
        <v>84</v>
      </c>
      <c r="B75" s="255">
        <v>1</v>
      </c>
      <c r="C75" s="255">
        <v>254</v>
      </c>
      <c r="E75" s="292" t="s">
        <v>145</v>
      </c>
      <c r="F75" s="257">
        <v>0</v>
      </c>
      <c r="G75" s="258">
        <v>0</v>
      </c>
      <c r="H75" s="258">
        <v>0</v>
      </c>
      <c r="I75" s="258">
        <v>0</v>
      </c>
      <c r="J75" s="258">
        <v>0</v>
      </c>
      <c r="K75" s="258">
        <v>0</v>
      </c>
      <c r="L75" s="490">
        <v>0</v>
      </c>
      <c r="M75" s="258">
        <v>0</v>
      </c>
      <c r="N75" s="258">
        <v>0</v>
      </c>
      <c r="O75" s="258">
        <v>0</v>
      </c>
      <c r="P75" s="259">
        <v>873.62</v>
      </c>
      <c r="Q75" s="258">
        <v>0</v>
      </c>
      <c r="R75" s="262">
        <v>532.12</v>
      </c>
      <c r="S75" s="262">
        <v>18.86</v>
      </c>
      <c r="T75" s="258">
        <v>82.24</v>
      </c>
      <c r="U75" s="261">
        <f t="shared" si="1"/>
        <v>1506.84</v>
      </c>
    </row>
    <row r="76" spans="1:22" x14ac:dyDescent="0.25">
      <c r="A76" s="255" t="s">
        <v>84</v>
      </c>
      <c r="B76" s="255">
        <v>1</v>
      </c>
      <c r="C76" s="255">
        <v>196</v>
      </c>
      <c r="E76" s="292" t="s">
        <v>617</v>
      </c>
      <c r="F76" s="257">
        <v>645.4</v>
      </c>
      <c r="G76" s="258">
        <v>0</v>
      </c>
      <c r="H76" s="258">
        <v>0</v>
      </c>
      <c r="I76" s="258">
        <v>775.83</v>
      </c>
      <c r="J76" s="258">
        <v>0</v>
      </c>
      <c r="K76" s="258">
        <v>0</v>
      </c>
      <c r="L76" s="490">
        <v>0</v>
      </c>
      <c r="M76" s="258">
        <v>0</v>
      </c>
      <c r="N76" s="258">
        <v>0</v>
      </c>
      <c r="O76" s="258">
        <v>0</v>
      </c>
      <c r="P76" s="259">
        <v>768.79</v>
      </c>
      <c r="Q76" s="258">
        <v>0</v>
      </c>
      <c r="R76" s="262">
        <v>468.27</v>
      </c>
      <c r="S76" s="262">
        <v>88.28</v>
      </c>
      <c r="T76" s="259">
        <v>164.48</v>
      </c>
      <c r="U76" s="261">
        <f t="shared" si="1"/>
        <v>2911.05</v>
      </c>
    </row>
    <row r="77" spans="1:22" x14ac:dyDescent="0.25">
      <c r="A77" s="255" t="s">
        <v>84</v>
      </c>
      <c r="B77" s="255">
        <v>1</v>
      </c>
      <c r="C77" s="255">
        <v>358</v>
      </c>
      <c r="E77" s="292" t="s">
        <v>387</v>
      </c>
      <c r="F77" s="257">
        <v>0</v>
      </c>
      <c r="G77" s="258">
        <v>0</v>
      </c>
      <c r="H77" s="258">
        <v>0</v>
      </c>
      <c r="I77" s="258">
        <v>422.29</v>
      </c>
      <c r="J77" s="258">
        <v>0</v>
      </c>
      <c r="K77" s="258">
        <v>0</v>
      </c>
      <c r="L77" s="490">
        <v>0</v>
      </c>
      <c r="M77" s="258">
        <v>0</v>
      </c>
      <c r="N77" s="258">
        <v>0</v>
      </c>
      <c r="O77" s="258">
        <v>0</v>
      </c>
      <c r="P77" s="259">
        <v>812.47</v>
      </c>
      <c r="Q77" s="258">
        <v>0</v>
      </c>
      <c r="R77" s="262">
        <v>494.88</v>
      </c>
      <c r="S77" s="258">
        <v>0</v>
      </c>
      <c r="T77" s="259">
        <v>41.12</v>
      </c>
      <c r="U77" s="261">
        <f t="shared" si="1"/>
        <v>1770.7599999999998</v>
      </c>
    </row>
    <row r="78" spans="1:22" x14ac:dyDescent="0.25">
      <c r="A78" s="255" t="s">
        <v>86</v>
      </c>
      <c r="B78" s="255">
        <v>1</v>
      </c>
      <c r="C78" s="255">
        <v>188</v>
      </c>
      <c r="E78" s="292" t="s">
        <v>613</v>
      </c>
      <c r="F78" s="257">
        <v>0</v>
      </c>
      <c r="G78" s="258">
        <v>0</v>
      </c>
      <c r="H78" s="258">
        <v>0</v>
      </c>
      <c r="I78" s="258">
        <v>791.75</v>
      </c>
      <c r="J78" s="258">
        <v>0</v>
      </c>
      <c r="K78" s="258">
        <v>0</v>
      </c>
      <c r="L78" s="490">
        <v>0</v>
      </c>
      <c r="M78" s="258">
        <v>0</v>
      </c>
      <c r="N78" s="258">
        <v>0</v>
      </c>
      <c r="O78" s="258">
        <v>0</v>
      </c>
      <c r="P78" s="259">
        <v>986.52</v>
      </c>
      <c r="Q78" s="258">
        <v>0</v>
      </c>
      <c r="R78" s="262">
        <v>391.11</v>
      </c>
      <c r="S78" s="262">
        <v>49.15</v>
      </c>
      <c r="T78" s="258">
        <v>0</v>
      </c>
      <c r="U78" s="261">
        <f t="shared" si="1"/>
        <v>2218.5300000000002</v>
      </c>
    </row>
    <row r="79" spans="1:22" x14ac:dyDescent="0.25">
      <c r="A79" s="255" t="s">
        <v>84</v>
      </c>
      <c r="B79" s="255">
        <v>1</v>
      </c>
      <c r="C79" s="255">
        <v>338</v>
      </c>
      <c r="D79" s="255" t="s">
        <v>549</v>
      </c>
      <c r="E79" s="292" t="s">
        <v>625</v>
      </c>
      <c r="F79" s="257">
        <v>0</v>
      </c>
      <c r="G79" s="258">
        <v>0</v>
      </c>
      <c r="H79" s="258">
        <v>0</v>
      </c>
      <c r="I79" s="259">
        <v>0</v>
      </c>
      <c r="J79" s="258">
        <v>0</v>
      </c>
      <c r="K79" s="258">
        <v>0</v>
      </c>
      <c r="L79" s="490">
        <v>0</v>
      </c>
      <c r="M79" s="258">
        <v>0</v>
      </c>
      <c r="N79" s="258">
        <v>0</v>
      </c>
      <c r="O79" s="258">
        <v>0</v>
      </c>
      <c r="P79" s="259">
        <v>725.11</v>
      </c>
      <c r="Q79" s="259">
        <v>0</v>
      </c>
      <c r="R79" s="260">
        <v>441.66</v>
      </c>
      <c r="S79" s="262">
        <v>0</v>
      </c>
      <c r="T79" s="259">
        <v>41.12</v>
      </c>
      <c r="U79" s="261">
        <f t="shared" si="1"/>
        <v>1207.8899999999999</v>
      </c>
      <c r="V79" s="263"/>
    </row>
    <row r="80" spans="1:22" s="304" customFormat="1" x14ac:dyDescent="0.25">
      <c r="A80" s="298" t="s">
        <v>84</v>
      </c>
      <c r="B80" s="298">
        <v>1</v>
      </c>
      <c r="C80" s="298">
        <v>251</v>
      </c>
      <c r="D80" s="298" t="s">
        <v>549</v>
      </c>
      <c r="E80" s="308" t="s">
        <v>143</v>
      </c>
      <c r="F80" s="299">
        <v>0</v>
      </c>
      <c r="G80" s="300">
        <v>0</v>
      </c>
      <c r="H80" s="300">
        <v>0</v>
      </c>
      <c r="I80" s="302">
        <v>0</v>
      </c>
      <c r="J80" s="300">
        <v>0</v>
      </c>
      <c r="K80" s="300">
        <v>0</v>
      </c>
      <c r="L80" s="867">
        <v>0</v>
      </c>
      <c r="M80" s="300">
        <v>0</v>
      </c>
      <c r="N80" s="300">
        <v>0</v>
      </c>
      <c r="O80" s="300">
        <v>0</v>
      </c>
      <c r="P80" s="302">
        <v>0</v>
      </c>
      <c r="Q80" s="302">
        <v>0</v>
      </c>
      <c r="R80" s="309">
        <v>0</v>
      </c>
      <c r="S80" s="300">
        <v>0</v>
      </c>
      <c r="T80" s="300">
        <v>0</v>
      </c>
      <c r="U80" s="303">
        <f t="shared" si="1"/>
        <v>0</v>
      </c>
      <c r="V80" s="321"/>
    </row>
    <row r="81" spans="1:22" x14ac:dyDescent="0.25">
      <c r="A81" s="255" t="s">
        <v>86</v>
      </c>
      <c r="B81" s="255">
        <v>1</v>
      </c>
      <c r="C81" s="255">
        <v>93</v>
      </c>
      <c r="E81" s="292" t="s">
        <v>53</v>
      </c>
      <c r="F81" s="257">
        <v>0</v>
      </c>
      <c r="G81" s="258">
        <v>0</v>
      </c>
      <c r="H81" s="258">
        <v>0</v>
      </c>
      <c r="I81" s="258">
        <v>1920.46</v>
      </c>
      <c r="J81" s="258">
        <v>0</v>
      </c>
      <c r="K81" s="258">
        <v>0</v>
      </c>
      <c r="L81" s="490">
        <v>0</v>
      </c>
      <c r="M81" s="258">
        <v>0</v>
      </c>
      <c r="N81" s="258">
        <v>0</v>
      </c>
      <c r="O81" s="258">
        <v>0</v>
      </c>
      <c r="P81" s="259">
        <v>436.81</v>
      </c>
      <c r="Q81" s="258">
        <v>0</v>
      </c>
      <c r="R81" s="262">
        <v>968.93</v>
      </c>
      <c r="S81" s="260">
        <v>21.01</v>
      </c>
      <c r="T81" s="258">
        <v>82.24</v>
      </c>
      <c r="U81" s="261">
        <f t="shared" si="1"/>
        <v>3429.45</v>
      </c>
    </row>
    <row r="82" spans="1:22" x14ac:dyDescent="0.25">
      <c r="A82" s="255" t="s">
        <v>84</v>
      </c>
      <c r="B82" s="255">
        <v>1</v>
      </c>
      <c r="C82" s="255">
        <v>8</v>
      </c>
      <c r="E82" s="292" t="s">
        <v>554</v>
      </c>
      <c r="F82" s="257">
        <v>0</v>
      </c>
      <c r="G82" s="258">
        <v>0</v>
      </c>
      <c r="H82" s="258">
        <v>0</v>
      </c>
      <c r="I82" s="258">
        <v>2666.9</v>
      </c>
      <c r="J82" s="258">
        <v>0</v>
      </c>
      <c r="K82" s="258">
        <v>0</v>
      </c>
      <c r="L82" s="490">
        <v>0</v>
      </c>
      <c r="M82" s="258">
        <v>0</v>
      </c>
      <c r="N82" s="258">
        <v>0</v>
      </c>
      <c r="O82" s="258">
        <v>0</v>
      </c>
      <c r="P82" s="259">
        <v>655.22</v>
      </c>
      <c r="Q82" s="258">
        <v>0</v>
      </c>
      <c r="R82" s="260">
        <v>750.52</v>
      </c>
      <c r="S82" s="262">
        <v>37.43</v>
      </c>
      <c r="T82" s="258">
        <v>82.24</v>
      </c>
      <c r="U82" s="261">
        <f t="shared" si="1"/>
        <v>4192.3099999999995</v>
      </c>
    </row>
    <row r="83" spans="1:22" x14ac:dyDescent="0.25">
      <c r="A83" s="255" t="s">
        <v>86</v>
      </c>
      <c r="B83" s="255">
        <v>1</v>
      </c>
      <c r="C83" s="255">
        <v>44</v>
      </c>
      <c r="E83" s="292" t="s">
        <v>581</v>
      </c>
      <c r="F83" s="257">
        <v>0</v>
      </c>
      <c r="G83" s="258">
        <v>0</v>
      </c>
      <c r="H83" s="258">
        <v>0</v>
      </c>
      <c r="I83" s="259">
        <v>2101.0100000000002</v>
      </c>
      <c r="J83" s="258">
        <v>0</v>
      </c>
      <c r="K83" s="258">
        <v>0</v>
      </c>
      <c r="L83" s="490">
        <v>0</v>
      </c>
      <c r="M83" s="258">
        <v>0</v>
      </c>
      <c r="N83" s="258">
        <v>0</v>
      </c>
      <c r="O83" s="258">
        <v>0</v>
      </c>
      <c r="P83" s="259">
        <v>725.11</v>
      </c>
      <c r="Q83" s="258">
        <v>0</v>
      </c>
      <c r="R83" s="262">
        <v>441.66</v>
      </c>
      <c r="S83" s="262">
        <v>111.46</v>
      </c>
      <c r="T83" s="258">
        <v>0</v>
      </c>
      <c r="U83" s="261">
        <f t="shared" si="1"/>
        <v>3379.2400000000002</v>
      </c>
    </row>
    <row r="84" spans="1:22" s="304" customFormat="1" x14ac:dyDescent="0.25">
      <c r="A84" s="298" t="s">
        <v>84</v>
      </c>
      <c r="B84" s="298">
        <v>1</v>
      </c>
      <c r="C84" s="298">
        <v>396</v>
      </c>
      <c r="D84" s="298" t="s">
        <v>549</v>
      </c>
      <c r="E84" s="1018" t="s">
        <v>475</v>
      </c>
      <c r="F84" s="299">
        <v>0</v>
      </c>
      <c r="G84" s="300">
        <v>0</v>
      </c>
      <c r="H84" s="300">
        <v>0</v>
      </c>
      <c r="I84" s="302">
        <v>1426.93</v>
      </c>
      <c r="J84" s="300">
        <v>0</v>
      </c>
      <c r="K84" s="300">
        <v>0</v>
      </c>
      <c r="L84" s="867">
        <v>0</v>
      </c>
      <c r="M84" s="300">
        <v>0</v>
      </c>
      <c r="N84" s="300">
        <v>0</v>
      </c>
      <c r="O84" s="300">
        <v>0</v>
      </c>
      <c r="P84" s="300">
        <v>0</v>
      </c>
      <c r="Q84" s="300">
        <v>0</v>
      </c>
      <c r="R84" s="309">
        <v>532.12</v>
      </c>
      <c r="S84" s="309">
        <v>25.52</v>
      </c>
      <c r="T84" s="309">
        <v>123.36</v>
      </c>
      <c r="U84" s="303">
        <f t="shared" si="1"/>
        <v>2107.9300000000003</v>
      </c>
    </row>
    <row r="85" spans="1:22" x14ac:dyDescent="0.25">
      <c r="A85" s="255" t="s">
        <v>84</v>
      </c>
      <c r="B85" s="255">
        <v>1</v>
      </c>
      <c r="C85" s="255">
        <v>83</v>
      </c>
      <c r="E85" s="292" t="s">
        <v>592</v>
      </c>
      <c r="F85" s="257">
        <v>0</v>
      </c>
      <c r="G85" s="258">
        <v>0</v>
      </c>
      <c r="H85" s="258">
        <v>0</v>
      </c>
      <c r="I85" s="258">
        <v>2807.95</v>
      </c>
      <c r="J85" s="258">
        <v>0</v>
      </c>
      <c r="K85" s="258">
        <v>0</v>
      </c>
      <c r="L85" s="490">
        <v>0</v>
      </c>
      <c r="M85" s="258">
        <v>0</v>
      </c>
      <c r="N85" s="258">
        <v>0</v>
      </c>
      <c r="O85" s="258">
        <v>0</v>
      </c>
      <c r="P85" s="259">
        <v>642.12</v>
      </c>
      <c r="Q85" s="258">
        <v>0</v>
      </c>
      <c r="R85" s="260">
        <v>735.51</v>
      </c>
      <c r="S85" s="262">
        <v>56.1</v>
      </c>
      <c r="T85" s="258">
        <v>82.24</v>
      </c>
      <c r="U85" s="261">
        <f t="shared" si="1"/>
        <v>4323.92</v>
      </c>
    </row>
    <row r="86" spans="1:22" x14ac:dyDescent="0.25">
      <c r="A86" s="255" t="s">
        <v>84</v>
      </c>
      <c r="B86" s="255">
        <v>1</v>
      </c>
      <c r="C86" s="255">
        <v>92</v>
      </c>
      <c r="E86" s="292" t="s">
        <v>600</v>
      </c>
      <c r="F86" s="257">
        <v>0</v>
      </c>
      <c r="G86" s="258">
        <v>0</v>
      </c>
      <c r="H86" s="258">
        <v>0</v>
      </c>
      <c r="I86" s="258">
        <v>2732.96</v>
      </c>
      <c r="J86" s="258">
        <v>0</v>
      </c>
      <c r="K86" s="258">
        <v>0</v>
      </c>
      <c r="L86" s="490">
        <v>0</v>
      </c>
      <c r="M86" s="258">
        <v>0</v>
      </c>
      <c r="N86" s="258">
        <v>0</v>
      </c>
      <c r="O86" s="258">
        <v>0</v>
      </c>
      <c r="P86" s="259">
        <v>864.89</v>
      </c>
      <c r="Q86" s="258">
        <v>0</v>
      </c>
      <c r="R86" s="260">
        <v>526.79999999999995</v>
      </c>
      <c r="S86" s="262">
        <v>38.53</v>
      </c>
      <c r="T86" s="259">
        <v>41.12</v>
      </c>
      <c r="U86" s="261">
        <f t="shared" si="1"/>
        <v>4204.2999999999993</v>
      </c>
    </row>
    <row r="87" spans="1:22" x14ac:dyDescent="0.25">
      <c r="A87" s="255" t="s">
        <v>84</v>
      </c>
      <c r="B87" s="255">
        <v>1</v>
      </c>
      <c r="C87" s="255">
        <v>95</v>
      </c>
      <c r="E87" s="292" t="s">
        <v>601</v>
      </c>
      <c r="F87" s="257">
        <v>0</v>
      </c>
      <c r="G87" s="258">
        <v>0</v>
      </c>
      <c r="H87" s="258">
        <v>0</v>
      </c>
      <c r="I87" s="258">
        <v>543</v>
      </c>
      <c r="J87" s="258">
        <v>0</v>
      </c>
      <c r="K87" s="258">
        <v>0</v>
      </c>
      <c r="L87" s="490">
        <v>0</v>
      </c>
      <c r="M87" s="258">
        <v>0</v>
      </c>
      <c r="N87" s="258">
        <v>0</v>
      </c>
      <c r="O87" s="258">
        <v>0</v>
      </c>
      <c r="P87" s="259">
        <v>218.4</v>
      </c>
      <c r="Q87" s="258">
        <v>0</v>
      </c>
      <c r="R87" s="260">
        <v>1187.3399999999999</v>
      </c>
      <c r="S87" s="262">
        <v>36.31</v>
      </c>
      <c r="T87" s="260" t="s">
        <v>551</v>
      </c>
      <c r="U87" s="261">
        <f t="shared" si="1"/>
        <v>1985.0499999999997</v>
      </c>
    </row>
    <row r="88" spans="1:22" x14ac:dyDescent="0.25">
      <c r="A88" s="255" t="s">
        <v>84</v>
      </c>
      <c r="B88" s="255">
        <v>1</v>
      </c>
      <c r="C88" s="255">
        <v>485</v>
      </c>
      <c r="E88" s="292" t="s">
        <v>357</v>
      </c>
      <c r="F88" s="257">
        <v>0</v>
      </c>
      <c r="G88" s="258">
        <v>0</v>
      </c>
      <c r="H88" s="258">
        <v>0</v>
      </c>
      <c r="I88" s="258">
        <v>0</v>
      </c>
      <c r="J88" s="258">
        <v>0</v>
      </c>
      <c r="K88" s="258">
        <v>0</v>
      </c>
      <c r="L88" s="490">
        <v>0</v>
      </c>
      <c r="M88" s="258">
        <v>0</v>
      </c>
      <c r="N88" s="258">
        <v>0</v>
      </c>
      <c r="O88" s="258">
        <v>0</v>
      </c>
      <c r="P88" s="259">
        <v>768.79</v>
      </c>
      <c r="Q88" s="258">
        <v>0</v>
      </c>
      <c r="R88" s="260">
        <v>468.27</v>
      </c>
      <c r="S88" s="262">
        <v>88.28</v>
      </c>
      <c r="T88" s="260">
        <v>0</v>
      </c>
      <c r="U88" s="261">
        <f t="shared" si="1"/>
        <v>1325.34</v>
      </c>
      <c r="V88" s="263"/>
    </row>
    <row r="89" spans="1:22" x14ac:dyDescent="0.25">
      <c r="A89" s="255" t="s">
        <v>84</v>
      </c>
      <c r="B89" s="255">
        <v>1</v>
      </c>
      <c r="C89" s="255">
        <v>33</v>
      </c>
      <c r="E89" s="292" t="s">
        <v>573</v>
      </c>
      <c r="F89" s="257">
        <v>0</v>
      </c>
      <c r="G89" s="258">
        <v>0</v>
      </c>
      <c r="H89" s="258">
        <v>0</v>
      </c>
      <c r="I89" s="258">
        <v>3019.75</v>
      </c>
      <c r="J89" s="258">
        <v>0</v>
      </c>
      <c r="K89" s="258">
        <v>0</v>
      </c>
      <c r="L89" s="490">
        <v>0</v>
      </c>
      <c r="M89" s="258">
        <v>0</v>
      </c>
      <c r="N89" s="258">
        <v>0</v>
      </c>
      <c r="O89" s="258">
        <v>0</v>
      </c>
      <c r="P89" s="259">
        <v>432.45</v>
      </c>
      <c r="Q89" s="258">
        <v>0</v>
      </c>
      <c r="R89" s="260">
        <v>959.25</v>
      </c>
      <c r="S89" s="262">
        <v>38.53</v>
      </c>
      <c r="T89" s="258">
        <v>0</v>
      </c>
      <c r="U89" s="261">
        <f t="shared" si="1"/>
        <v>4449.9799999999996</v>
      </c>
      <c r="V89" s="263"/>
    </row>
    <row r="90" spans="1:22" x14ac:dyDescent="0.25">
      <c r="A90" s="255" t="s">
        <v>84</v>
      </c>
      <c r="B90" s="255">
        <v>1</v>
      </c>
      <c r="C90" s="255">
        <v>81</v>
      </c>
      <c r="E90" s="292" t="s">
        <v>591</v>
      </c>
      <c r="F90" s="257">
        <v>0</v>
      </c>
      <c r="G90" s="258">
        <v>0</v>
      </c>
      <c r="H90" s="258">
        <v>0</v>
      </c>
      <c r="I90" s="258">
        <v>0</v>
      </c>
      <c r="J90" s="258">
        <v>0</v>
      </c>
      <c r="K90" s="258">
        <v>0</v>
      </c>
      <c r="L90" s="490">
        <v>0</v>
      </c>
      <c r="M90" s="258">
        <v>0</v>
      </c>
      <c r="N90" s="258">
        <v>0</v>
      </c>
      <c r="O90" s="258">
        <v>0</v>
      </c>
      <c r="P90" s="259">
        <v>864.89</v>
      </c>
      <c r="Q90" s="258">
        <v>0</v>
      </c>
      <c r="R90" s="260">
        <v>526.79999999999995</v>
      </c>
      <c r="S90" s="262">
        <v>45.64</v>
      </c>
      <c r="T90" s="258">
        <v>0</v>
      </c>
      <c r="U90" s="261">
        <f t="shared" si="1"/>
        <v>1437.3300000000002</v>
      </c>
    </row>
    <row r="91" spans="1:22" x14ac:dyDescent="0.25">
      <c r="A91" s="255" t="s">
        <v>84</v>
      </c>
      <c r="B91" s="255">
        <v>1</v>
      </c>
      <c r="C91" s="255">
        <v>321</v>
      </c>
      <c r="E91" s="292" t="s">
        <v>309</v>
      </c>
      <c r="F91" s="257">
        <v>0</v>
      </c>
      <c r="G91" s="258">
        <v>0</v>
      </c>
      <c r="H91" s="258">
        <v>0</v>
      </c>
      <c r="I91" s="258">
        <v>1797.22</v>
      </c>
      <c r="J91" s="258">
        <v>0</v>
      </c>
      <c r="K91" s="258">
        <v>0</v>
      </c>
      <c r="L91" s="490">
        <v>0</v>
      </c>
      <c r="M91" s="258">
        <v>0</v>
      </c>
      <c r="N91" s="258">
        <v>0</v>
      </c>
      <c r="O91" s="258">
        <v>0</v>
      </c>
      <c r="P91" s="259">
        <v>725.11</v>
      </c>
      <c r="Q91" s="258">
        <v>0</v>
      </c>
      <c r="R91" s="262">
        <v>441.66</v>
      </c>
      <c r="S91" s="262">
        <v>111.46</v>
      </c>
      <c r="T91" s="260">
        <v>123.36</v>
      </c>
      <c r="U91" s="261">
        <f t="shared" si="1"/>
        <v>3198.81</v>
      </c>
    </row>
    <row r="92" spans="1:22" s="304" customFormat="1" x14ac:dyDescent="0.25">
      <c r="A92" s="298" t="s">
        <v>84</v>
      </c>
      <c r="B92" s="298">
        <v>1</v>
      </c>
      <c r="C92" s="298">
        <v>151</v>
      </c>
      <c r="D92" s="298"/>
      <c r="E92" s="308" t="s">
        <v>606</v>
      </c>
      <c r="F92" s="299">
        <v>0</v>
      </c>
      <c r="G92" s="300">
        <v>0</v>
      </c>
      <c r="H92" s="300">
        <v>0</v>
      </c>
      <c r="I92" s="300">
        <v>502.72</v>
      </c>
      <c r="J92" s="300">
        <v>0</v>
      </c>
      <c r="K92" s="300">
        <v>0</v>
      </c>
      <c r="L92" s="867">
        <v>0</v>
      </c>
      <c r="M92" s="300">
        <v>0</v>
      </c>
      <c r="N92" s="300">
        <v>0</v>
      </c>
      <c r="O92" s="300">
        <v>0</v>
      </c>
      <c r="P92" s="300">
        <v>856.15</v>
      </c>
      <c r="Q92" s="300">
        <v>0</v>
      </c>
      <c r="R92" s="300">
        <v>521.48</v>
      </c>
      <c r="S92" s="300">
        <v>0</v>
      </c>
      <c r="T92" s="302">
        <v>41.12</v>
      </c>
      <c r="U92" s="303">
        <f t="shared" si="1"/>
        <v>1921.4699999999998</v>
      </c>
    </row>
    <row r="93" spans="1:22" x14ac:dyDescent="0.25">
      <c r="A93" s="255" t="s">
        <v>84</v>
      </c>
      <c r="B93" s="255">
        <v>1</v>
      </c>
      <c r="C93" s="255">
        <v>170</v>
      </c>
      <c r="E93" s="292" t="s">
        <v>420</v>
      </c>
      <c r="F93" s="257">
        <v>0</v>
      </c>
      <c r="G93" s="258">
        <v>0</v>
      </c>
      <c r="H93" s="258">
        <v>0</v>
      </c>
      <c r="I93" s="258">
        <v>0</v>
      </c>
      <c r="J93" s="258">
        <v>0</v>
      </c>
      <c r="K93" s="258">
        <v>0</v>
      </c>
      <c r="L93" s="490">
        <v>0</v>
      </c>
      <c r="M93" s="258">
        <v>0</v>
      </c>
      <c r="N93" s="258">
        <v>0</v>
      </c>
      <c r="O93" s="258">
        <v>0</v>
      </c>
      <c r="P93" s="258">
        <v>856.15</v>
      </c>
      <c r="Q93" s="258">
        <v>0</v>
      </c>
      <c r="R93" s="258">
        <v>521.48</v>
      </c>
      <c r="S93" s="258">
        <v>58.48</v>
      </c>
      <c r="T93" s="259">
        <v>41.12</v>
      </c>
      <c r="U93" s="261">
        <f t="shared" si="1"/>
        <v>1477.23</v>
      </c>
    </row>
    <row r="94" spans="1:22" x14ac:dyDescent="0.25">
      <c r="A94" s="255" t="s">
        <v>84</v>
      </c>
      <c r="B94" s="255">
        <v>1</v>
      </c>
      <c r="C94" s="255">
        <v>494</v>
      </c>
      <c r="E94" s="294" t="s">
        <v>479</v>
      </c>
      <c r="F94" s="257">
        <v>0</v>
      </c>
      <c r="G94" s="258">
        <v>0</v>
      </c>
      <c r="H94" s="258">
        <v>0</v>
      </c>
      <c r="I94" s="258">
        <v>0</v>
      </c>
      <c r="J94" s="258">
        <v>0</v>
      </c>
      <c r="K94" s="258">
        <v>0</v>
      </c>
      <c r="L94" s="490">
        <v>0</v>
      </c>
      <c r="M94" s="258">
        <v>0</v>
      </c>
      <c r="N94" s="258">
        <v>0</v>
      </c>
      <c r="O94" s="258">
        <v>0</v>
      </c>
      <c r="P94" s="259">
        <v>406.24</v>
      </c>
      <c r="Q94" s="258">
        <v>0</v>
      </c>
      <c r="R94" s="262">
        <v>901.11</v>
      </c>
      <c r="S94" s="260">
        <v>69.09</v>
      </c>
      <c r="T94" s="260">
        <v>0</v>
      </c>
      <c r="U94" s="261">
        <f t="shared" si="1"/>
        <v>1376.4399999999998</v>
      </c>
    </row>
    <row r="95" spans="1:22" s="619" customFormat="1" x14ac:dyDescent="0.25">
      <c r="A95" s="625" t="s">
        <v>84</v>
      </c>
      <c r="B95" s="625">
        <v>1</v>
      </c>
      <c r="C95" s="625">
        <v>427</v>
      </c>
      <c r="D95" s="625"/>
      <c r="E95" s="1014" t="s">
        <v>687</v>
      </c>
      <c r="F95" s="624">
        <v>0</v>
      </c>
      <c r="G95" s="622">
        <v>0</v>
      </c>
      <c r="H95" s="622">
        <v>0</v>
      </c>
      <c r="I95" s="622">
        <v>0</v>
      </c>
      <c r="J95" s="622">
        <v>0</v>
      </c>
      <c r="K95" s="622">
        <v>0</v>
      </c>
      <c r="L95" s="876">
        <v>0</v>
      </c>
      <c r="M95" s="622">
        <v>0</v>
      </c>
      <c r="N95" s="622">
        <v>0</v>
      </c>
      <c r="O95" s="622">
        <v>0</v>
      </c>
      <c r="P95" s="622">
        <v>0</v>
      </c>
      <c r="Q95" s="622">
        <v>0</v>
      </c>
      <c r="R95" s="622">
        <v>0</v>
      </c>
      <c r="S95" s="1015">
        <v>53.51</v>
      </c>
      <c r="T95" s="622">
        <v>0</v>
      </c>
      <c r="U95" s="626">
        <f t="shared" si="1"/>
        <v>53.51</v>
      </c>
    </row>
    <row r="96" spans="1:22" x14ac:dyDescent="0.25">
      <c r="A96" s="255" t="s">
        <v>86</v>
      </c>
      <c r="B96" s="255">
        <v>1</v>
      </c>
      <c r="C96" s="255">
        <v>156</v>
      </c>
      <c r="E96" s="292" t="s">
        <v>609</v>
      </c>
      <c r="F96" s="257">
        <v>0</v>
      </c>
      <c r="G96" s="258">
        <v>0</v>
      </c>
      <c r="H96" s="258">
        <v>0</v>
      </c>
      <c r="I96" s="259">
        <v>728.71</v>
      </c>
      <c r="J96" s="258">
        <v>0</v>
      </c>
      <c r="K96" s="258">
        <v>0</v>
      </c>
      <c r="L96" s="490">
        <v>0</v>
      </c>
      <c r="M96" s="258">
        <v>0</v>
      </c>
      <c r="N96" s="258">
        <v>0</v>
      </c>
      <c r="O96" s="258">
        <v>0</v>
      </c>
      <c r="P96" s="259">
        <v>873.62</v>
      </c>
      <c r="Q96" s="259">
        <v>0</v>
      </c>
      <c r="R96" s="262">
        <v>532.12</v>
      </c>
      <c r="S96" s="262">
        <v>19.43</v>
      </c>
      <c r="T96" s="259">
        <v>41.12</v>
      </c>
      <c r="U96" s="261">
        <f t="shared" si="1"/>
        <v>2194.9999999999995</v>
      </c>
      <c r="V96" s="263"/>
    </row>
    <row r="97" spans="1:22" x14ac:dyDescent="0.25">
      <c r="A97" s="255" t="s">
        <v>84</v>
      </c>
      <c r="B97" s="255">
        <v>1</v>
      </c>
      <c r="C97" s="255">
        <v>483</v>
      </c>
      <c r="D97" s="255" t="s">
        <v>549</v>
      </c>
      <c r="E97" s="294" t="s">
        <v>820</v>
      </c>
      <c r="F97" s="257">
        <v>0</v>
      </c>
      <c r="G97" s="258">
        <v>0</v>
      </c>
      <c r="H97" s="258">
        <v>0</v>
      </c>
      <c r="I97" s="258">
        <v>544.61</v>
      </c>
      <c r="J97" s="258">
        <v>0</v>
      </c>
      <c r="K97" s="258">
        <v>0</v>
      </c>
      <c r="L97" s="490">
        <v>0</v>
      </c>
      <c r="M97" s="258">
        <v>0</v>
      </c>
      <c r="N97" s="258">
        <v>0</v>
      </c>
      <c r="O97" s="258">
        <v>0</v>
      </c>
      <c r="P97" s="258">
        <v>856.15</v>
      </c>
      <c r="Q97" s="258">
        <v>0</v>
      </c>
      <c r="R97" s="258">
        <v>521.48</v>
      </c>
      <c r="S97" s="260">
        <v>53.51</v>
      </c>
      <c r="T97" s="259">
        <v>41.12</v>
      </c>
      <c r="U97" s="261">
        <f t="shared" si="1"/>
        <v>2016.87</v>
      </c>
    </row>
    <row r="98" spans="1:22" x14ac:dyDescent="0.25">
      <c r="A98" s="255" t="s">
        <v>84</v>
      </c>
      <c r="B98" s="255">
        <v>1</v>
      </c>
      <c r="C98" s="255">
        <v>495</v>
      </c>
      <c r="E98" s="294" t="s">
        <v>466</v>
      </c>
      <c r="F98" s="257">
        <v>0</v>
      </c>
      <c r="G98" s="258">
        <v>0</v>
      </c>
      <c r="H98" s="258">
        <v>0</v>
      </c>
      <c r="I98" s="258">
        <v>350.47</v>
      </c>
      <c r="J98" s="258">
        <v>0</v>
      </c>
      <c r="K98" s="258">
        <v>0</v>
      </c>
      <c r="L98" s="490">
        <v>0</v>
      </c>
      <c r="M98" s="258">
        <v>0</v>
      </c>
      <c r="N98" s="268">
        <v>0</v>
      </c>
      <c r="O98" s="258">
        <v>0</v>
      </c>
      <c r="P98" s="259">
        <v>812.47</v>
      </c>
      <c r="Q98" s="258">
        <v>0</v>
      </c>
      <c r="R98" s="262">
        <v>494.87</v>
      </c>
      <c r="S98" s="260">
        <v>69.09</v>
      </c>
      <c r="T98" s="260">
        <v>123.36</v>
      </c>
      <c r="U98" s="261">
        <f t="shared" si="1"/>
        <v>1850.2599999999998</v>
      </c>
    </row>
    <row r="99" spans="1:22" x14ac:dyDescent="0.25">
      <c r="A99" s="255" t="s">
        <v>84</v>
      </c>
      <c r="B99" s="255">
        <v>1</v>
      </c>
      <c r="C99" s="255">
        <v>247</v>
      </c>
      <c r="E99" s="292" t="s">
        <v>1107</v>
      </c>
      <c r="F99" s="257">
        <v>0</v>
      </c>
      <c r="G99" s="258">
        <v>0</v>
      </c>
      <c r="H99" s="258">
        <v>0</v>
      </c>
      <c r="I99" s="258">
        <v>548.13</v>
      </c>
      <c r="J99" s="258">
        <v>0</v>
      </c>
      <c r="K99" s="258">
        <v>0</v>
      </c>
      <c r="L99" s="490">
        <v>0</v>
      </c>
      <c r="M99" s="258">
        <v>0</v>
      </c>
      <c r="N99" s="258">
        <v>0</v>
      </c>
      <c r="O99" s="258">
        <v>0</v>
      </c>
      <c r="P99" s="259">
        <v>362.56</v>
      </c>
      <c r="Q99" s="258">
        <v>0</v>
      </c>
      <c r="R99" s="262">
        <v>804.22</v>
      </c>
      <c r="S99" s="262">
        <v>111.46</v>
      </c>
      <c r="T99" s="258">
        <v>82.24</v>
      </c>
      <c r="U99" s="261">
        <f t="shared" si="1"/>
        <v>1908.6100000000001</v>
      </c>
    </row>
    <row r="100" spans="1:22" x14ac:dyDescent="0.25">
      <c r="A100" s="255" t="s">
        <v>84</v>
      </c>
      <c r="B100" s="255">
        <v>1</v>
      </c>
      <c r="C100" s="255">
        <v>435</v>
      </c>
      <c r="E100" s="292" t="s">
        <v>697</v>
      </c>
      <c r="F100" s="257">
        <v>0</v>
      </c>
      <c r="G100" s="258">
        <v>0</v>
      </c>
      <c r="H100" s="258">
        <v>0</v>
      </c>
      <c r="I100" s="258">
        <v>1599.31</v>
      </c>
      <c r="J100" s="258">
        <v>0</v>
      </c>
      <c r="K100" s="258">
        <v>0</v>
      </c>
      <c r="L100" s="490">
        <v>0</v>
      </c>
      <c r="M100" s="258">
        <v>0</v>
      </c>
      <c r="N100" s="258">
        <v>0</v>
      </c>
      <c r="O100" s="258">
        <v>0</v>
      </c>
      <c r="P100" s="259">
        <v>856.15</v>
      </c>
      <c r="Q100" s="258">
        <v>0</v>
      </c>
      <c r="R100" s="262">
        <v>521.48</v>
      </c>
      <c r="S100" s="262">
        <v>53.51</v>
      </c>
      <c r="T100" s="259">
        <v>164.48</v>
      </c>
      <c r="U100" s="261">
        <f t="shared" si="1"/>
        <v>3194.9300000000003</v>
      </c>
    </row>
    <row r="101" spans="1:22" x14ac:dyDescent="0.25">
      <c r="A101" s="255" t="s">
        <v>86</v>
      </c>
      <c r="B101" s="255">
        <v>1</v>
      </c>
      <c r="C101" s="255">
        <v>34</v>
      </c>
      <c r="E101" s="292" t="s">
        <v>574</v>
      </c>
      <c r="F101" s="257">
        <v>0</v>
      </c>
      <c r="G101" s="258">
        <v>0</v>
      </c>
      <c r="H101" s="258">
        <v>0</v>
      </c>
      <c r="I101" s="258">
        <v>1198.3499999999999</v>
      </c>
      <c r="J101" s="258">
        <v>0</v>
      </c>
      <c r="K101" s="258">
        <v>0</v>
      </c>
      <c r="L101" s="490">
        <v>0</v>
      </c>
      <c r="M101" s="258">
        <v>0</v>
      </c>
      <c r="N101" s="258">
        <v>0</v>
      </c>
      <c r="O101" s="258">
        <v>0</v>
      </c>
      <c r="P101" s="259">
        <v>856.15</v>
      </c>
      <c r="Q101" s="258">
        <v>0</v>
      </c>
      <c r="R101" s="262">
        <v>521.48</v>
      </c>
      <c r="S101" s="260">
        <v>50.12</v>
      </c>
      <c r="T101" s="258">
        <v>0</v>
      </c>
      <c r="U101" s="261">
        <f t="shared" si="1"/>
        <v>2626.1</v>
      </c>
    </row>
    <row r="102" spans="1:22" x14ac:dyDescent="0.25">
      <c r="A102" s="255" t="s">
        <v>84</v>
      </c>
      <c r="B102" s="255">
        <v>1</v>
      </c>
      <c r="C102" s="255">
        <v>187</v>
      </c>
      <c r="E102" s="292" t="s">
        <v>836</v>
      </c>
      <c r="F102" s="257">
        <v>0</v>
      </c>
      <c r="G102" s="258">
        <v>0</v>
      </c>
      <c r="H102" s="258">
        <v>0</v>
      </c>
      <c r="I102" s="258">
        <v>3399.19</v>
      </c>
      <c r="J102" s="258">
        <v>0</v>
      </c>
      <c r="K102" s="258">
        <v>0</v>
      </c>
      <c r="L102" s="490">
        <v>0</v>
      </c>
      <c r="M102" s="258">
        <v>0</v>
      </c>
      <c r="N102" s="258">
        <v>0</v>
      </c>
      <c r="O102" s="258">
        <v>0</v>
      </c>
      <c r="P102" s="258">
        <v>856.15</v>
      </c>
      <c r="Q102" s="258">
        <v>0</v>
      </c>
      <c r="R102" s="258">
        <v>521.48</v>
      </c>
      <c r="S102" s="258">
        <v>58.48</v>
      </c>
      <c r="T102" s="258">
        <v>0</v>
      </c>
      <c r="U102" s="261">
        <f t="shared" si="1"/>
        <v>4835.2999999999993</v>
      </c>
    </row>
    <row r="103" spans="1:22" s="307" customFormat="1" x14ac:dyDescent="0.25">
      <c r="A103" s="305"/>
      <c r="B103" s="305"/>
      <c r="C103" s="305">
        <v>4</v>
      </c>
      <c r="D103" s="305"/>
      <c r="E103" s="367" t="s">
        <v>5</v>
      </c>
      <c r="F103" s="306">
        <v>0</v>
      </c>
      <c r="G103" s="306">
        <v>0</v>
      </c>
      <c r="H103" s="306">
        <v>0</v>
      </c>
      <c r="I103" s="306">
        <v>0</v>
      </c>
      <c r="J103" s="306">
        <v>0</v>
      </c>
      <c r="K103" s="306">
        <v>0</v>
      </c>
      <c r="L103" s="857">
        <v>0</v>
      </c>
      <c r="M103" s="306">
        <v>0</v>
      </c>
      <c r="N103" s="306">
        <v>0</v>
      </c>
      <c r="O103" s="306">
        <v>0</v>
      </c>
      <c r="P103" s="306">
        <v>0</v>
      </c>
      <c r="Q103" s="306">
        <v>0</v>
      </c>
      <c r="R103" s="306">
        <v>0</v>
      </c>
      <c r="S103" s="306">
        <v>0</v>
      </c>
      <c r="T103" s="306">
        <v>0</v>
      </c>
      <c r="U103" s="306">
        <v>0</v>
      </c>
    </row>
    <row r="104" spans="1:22" x14ac:dyDescent="0.25">
      <c r="A104" s="255" t="s">
        <v>84</v>
      </c>
      <c r="B104" s="255">
        <v>1</v>
      </c>
      <c r="C104" s="255">
        <v>493</v>
      </c>
      <c r="D104" s="255" t="s">
        <v>549</v>
      </c>
      <c r="E104" s="294" t="s">
        <v>451</v>
      </c>
      <c r="F104" s="257">
        <v>0</v>
      </c>
      <c r="G104" s="258">
        <v>0</v>
      </c>
      <c r="H104" s="258">
        <v>0</v>
      </c>
      <c r="I104" s="258">
        <v>2512.27</v>
      </c>
      <c r="J104" s="258">
        <v>0</v>
      </c>
      <c r="K104" s="258">
        <v>0</v>
      </c>
      <c r="L104" s="490">
        <v>0</v>
      </c>
      <c r="M104" s="258">
        <v>0</v>
      </c>
      <c r="N104" s="258">
        <v>0</v>
      </c>
      <c r="O104" s="258">
        <v>0</v>
      </c>
      <c r="P104" s="259">
        <v>812.47</v>
      </c>
      <c r="Q104" s="258">
        <v>0</v>
      </c>
      <c r="R104" s="262">
        <v>494.88</v>
      </c>
      <c r="S104" s="260">
        <v>69.09</v>
      </c>
      <c r="T104" s="259">
        <v>41.12</v>
      </c>
      <c r="U104" s="261">
        <f t="shared" si="1"/>
        <v>3929.83</v>
      </c>
      <c r="V104" s="263"/>
    </row>
    <row r="105" spans="1:22" x14ac:dyDescent="0.25">
      <c r="A105" s="255" t="s">
        <v>84</v>
      </c>
      <c r="B105" s="255">
        <v>1</v>
      </c>
      <c r="C105" s="255">
        <v>339</v>
      </c>
      <c r="E105" s="292" t="s">
        <v>346</v>
      </c>
      <c r="F105" s="257">
        <v>0</v>
      </c>
      <c r="G105" s="258">
        <v>0</v>
      </c>
      <c r="H105" s="258">
        <v>0</v>
      </c>
      <c r="I105" s="258">
        <v>0</v>
      </c>
      <c r="J105" s="258">
        <v>0</v>
      </c>
      <c r="K105" s="258">
        <v>0</v>
      </c>
      <c r="L105" s="490">
        <v>0</v>
      </c>
      <c r="M105" s="258">
        <v>0</v>
      </c>
      <c r="N105" s="258">
        <v>0</v>
      </c>
      <c r="O105" s="258">
        <v>0</v>
      </c>
      <c r="P105" s="259">
        <v>725.11</v>
      </c>
      <c r="Q105" s="258">
        <v>0</v>
      </c>
      <c r="R105" s="262">
        <v>441.66</v>
      </c>
      <c r="S105" s="262">
        <v>111.46</v>
      </c>
      <c r="T105" s="258">
        <v>0</v>
      </c>
      <c r="U105" s="261">
        <f t="shared" si="1"/>
        <v>1278.23</v>
      </c>
    </row>
    <row r="106" spans="1:22" x14ac:dyDescent="0.25">
      <c r="A106" s="255" t="s">
        <v>86</v>
      </c>
      <c r="B106" s="255">
        <v>1</v>
      </c>
      <c r="C106" s="255">
        <v>87</v>
      </c>
      <c r="D106" s="255" t="s">
        <v>549</v>
      </c>
      <c r="E106" s="292" t="s">
        <v>595</v>
      </c>
      <c r="F106" s="257">
        <v>0</v>
      </c>
      <c r="G106" s="258">
        <v>0</v>
      </c>
      <c r="H106" s="258">
        <v>0</v>
      </c>
      <c r="I106" s="259">
        <v>1895.16</v>
      </c>
      <c r="J106" s="258">
        <v>0</v>
      </c>
      <c r="K106" s="258">
        <v>0</v>
      </c>
      <c r="L106" s="490">
        <v>0</v>
      </c>
      <c r="M106" s="258">
        <v>0</v>
      </c>
      <c r="N106" s="258">
        <v>0</v>
      </c>
      <c r="O106" s="258">
        <v>0</v>
      </c>
      <c r="P106" s="259">
        <v>218.4</v>
      </c>
      <c r="Q106" s="259">
        <v>0</v>
      </c>
      <c r="R106" s="262">
        <v>1187.3399999999999</v>
      </c>
      <c r="S106" s="262">
        <v>31.99</v>
      </c>
      <c r="T106" s="258">
        <v>82.24</v>
      </c>
      <c r="U106" s="261">
        <f t="shared" si="1"/>
        <v>3415.1299999999992</v>
      </c>
    </row>
    <row r="107" spans="1:22" s="264" customFormat="1" x14ac:dyDescent="0.25">
      <c r="A107" s="255" t="s">
        <v>84</v>
      </c>
      <c r="B107" s="255">
        <v>1</v>
      </c>
      <c r="C107" s="255">
        <v>317</v>
      </c>
      <c r="D107" s="255"/>
      <c r="E107" s="292" t="s">
        <v>623</v>
      </c>
      <c r="F107" s="257">
        <v>0</v>
      </c>
      <c r="G107" s="258">
        <v>0</v>
      </c>
      <c r="H107" s="258">
        <v>0</v>
      </c>
      <c r="I107" s="258">
        <v>0</v>
      </c>
      <c r="J107" s="258">
        <v>0</v>
      </c>
      <c r="K107" s="258">
        <v>0</v>
      </c>
      <c r="L107" s="490">
        <v>0</v>
      </c>
      <c r="M107" s="258">
        <v>0</v>
      </c>
      <c r="N107" s="258">
        <v>0</v>
      </c>
      <c r="O107" s="258">
        <v>0</v>
      </c>
      <c r="P107" s="259">
        <v>725.11</v>
      </c>
      <c r="Q107" s="258">
        <v>0</v>
      </c>
      <c r="R107" s="262">
        <v>441.66</v>
      </c>
      <c r="S107" s="262">
        <v>111.46</v>
      </c>
      <c r="T107" s="259">
        <v>41.12</v>
      </c>
      <c r="U107" s="261">
        <f t="shared" si="1"/>
        <v>1319.35</v>
      </c>
    </row>
    <row r="108" spans="1:22" s="264" customFormat="1" x14ac:dyDescent="0.25">
      <c r="A108" s="255" t="s">
        <v>84</v>
      </c>
      <c r="B108" s="255">
        <v>1</v>
      </c>
      <c r="C108" s="255">
        <v>28</v>
      </c>
      <c r="D108" s="255" t="s">
        <v>549</v>
      </c>
      <c r="E108" s="292" t="s">
        <v>570</v>
      </c>
      <c r="F108" s="257">
        <v>358.92</v>
      </c>
      <c r="G108" s="258">
        <v>0</v>
      </c>
      <c r="H108" s="258">
        <v>0</v>
      </c>
      <c r="I108" s="259">
        <v>1447.19</v>
      </c>
      <c r="J108" s="258">
        <v>0</v>
      </c>
      <c r="K108" s="258">
        <v>0</v>
      </c>
      <c r="L108" s="490">
        <v>0</v>
      </c>
      <c r="M108" s="258">
        <v>0</v>
      </c>
      <c r="N108" s="258">
        <v>0</v>
      </c>
      <c r="O108" s="258">
        <v>0</v>
      </c>
      <c r="P108" s="259">
        <v>436.81</v>
      </c>
      <c r="Q108" s="259">
        <v>0</v>
      </c>
      <c r="R108" s="262">
        <v>968.93</v>
      </c>
      <c r="S108" s="262">
        <v>36.31</v>
      </c>
      <c r="T108" s="260">
        <v>123.36</v>
      </c>
      <c r="U108" s="261">
        <f t="shared" si="1"/>
        <v>3371.52</v>
      </c>
    </row>
    <row r="109" spans="1:22" x14ac:dyDescent="0.25">
      <c r="A109" s="255" t="s">
        <v>86</v>
      </c>
      <c r="B109" s="255">
        <v>1</v>
      </c>
      <c r="C109" s="255">
        <v>6</v>
      </c>
      <c r="E109" s="292" t="s">
        <v>553</v>
      </c>
      <c r="F109" s="257">
        <v>0</v>
      </c>
      <c r="G109" s="258">
        <v>0</v>
      </c>
      <c r="H109" s="258">
        <v>0</v>
      </c>
      <c r="I109" s="258">
        <v>2498.5</v>
      </c>
      <c r="J109" s="258">
        <v>0</v>
      </c>
      <c r="K109" s="258">
        <v>0</v>
      </c>
      <c r="L109" s="490">
        <v>0</v>
      </c>
      <c r="M109" s="258">
        <v>0</v>
      </c>
      <c r="N109" s="258">
        <v>0</v>
      </c>
      <c r="O109" s="258">
        <v>0</v>
      </c>
      <c r="P109" s="259">
        <v>768.79</v>
      </c>
      <c r="Q109" s="258">
        <v>0</v>
      </c>
      <c r="R109" s="262">
        <v>468.27</v>
      </c>
      <c r="S109" s="262">
        <v>95.36</v>
      </c>
      <c r="T109" s="258">
        <v>82.24</v>
      </c>
      <c r="U109" s="261">
        <f t="shared" si="1"/>
        <v>3913.16</v>
      </c>
    </row>
    <row r="110" spans="1:22" x14ac:dyDescent="0.25">
      <c r="A110" s="255" t="s">
        <v>86</v>
      </c>
      <c r="B110" s="255">
        <v>1</v>
      </c>
      <c r="C110" s="255">
        <v>11</v>
      </c>
      <c r="E110" s="292" t="s">
        <v>556</v>
      </c>
      <c r="F110" s="257">
        <v>0</v>
      </c>
      <c r="G110" s="258">
        <v>0</v>
      </c>
      <c r="H110" s="258">
        <v>0</v>
      </c>
      <c r="I110" s="258">
        <v>2682.5</v>
      </c>
      <c r="J110" s="258">
        <v>0</v>
      </c>
      <c r="K110" s="258">
        <v>0</v>
      </c>
      <c r="L110" s="490">
        <v>0</v>
      </c>
      <c r="M110" s="258">
        <v>0</v>
      </c>
      <c r="N110" s="258">
        <v>0</v>
      </c>
      <c r="O110" s="258">
        <v>0</v>
      </c>
      <c r="P110" s="259">
        <v>384.4</v>
      </c>
      <c r="Q110" s="258">
        <v>0</v>
      </c>
      <c r="R110" s="262">
        <v>852.66</v>
      </c>
      <c r="S110" s="262">
        <v>99.1</v>
      </c>
      <c r="T110" s="258">
        <v>82.24</v>
      </c>
      <c r="U110" s="261">
        <f t="shared" si="1"/>
        <v>4100.8999999999996</v>
      </c>
      <c r="V110" s="264"/>
    </row>
    <row r="111" spans="1:22" x14ac:dyDescent="0.25">
      <c r="A111" s="255" t="s">
        <v>84</v>
      </c>
      <c r="B111" s="255">
        <v>1</v>
      </c>
      <c r="C111" s="255">
        <v>345</v>
      </c>
      <c r="E111" s="292" t="s">
        <v>366</v>
      </c>
      <c r="F111" s="257">
        <v>0</v>
      </c>
      <c r="G111" s="258">
        <v>0</v>
      </c>
      <c r="H111" s="258">
        <v>0</v>
      </c>
      <c r="I111" s="258">
        <v>0</v>
      </c>
      <c r="J111" s="258">
        <v>0</v>
      </c>
      <c r="K111" s="258">
        <v>0</v>
      </c>
      <c r="L111" s="490">
        <v>0</v>
      </c>
      <c r="M111" s="258">
        <v>0</v>
      </c>
      <c r="N111" s="258">
        <v>0</v>
      </c>
      <c r="O111" s="258">
        <v>0</v>
      </c>
      <c r="P111" s="259">
        <v>873.62</v>
      </c>
      <c r="Q111" s="258">
        <v>0</v>
      </c>
      <c r="R111" s="262">
        <v>532.12</v>
      </c>
      <c r="S111" s="262">
        <v>37.69</v>
      </c>
      <c r="T111" s="258">
        <v>0</v>
      </c>
      <c r="U111" s="261">
        <f t="shared" si="1"/>
        <v>1443.43</v>
      </c>
    </row>
    <row r="112" spans="1:22" x14ac:dyDescent="0.25">
      <c r="A112" s="255" t="s">
        <v>84</v>
      </c>
      <c r="B112" s="255">
        <v>1</v>
      </c>
      <c r="C112" s="255">
        <v>438</v>
      </c>
      <c r="E112" s="292" t="s">
        <v>708</v>
      </c>
      <c r="F112" s="257">
        <v>0</v>
      </c>
      <c r="G112" s="258">
        <v>0</v>
      </c>
      <c r="H112" s="258">
        <v>0</v>
      </c>
      <c r="I112" s="259">
        <v>1097.43</v>
      </c>
      <c r="J112" s="258">
        <v>0</v>
      </c>
      <c r="K112" s="258">
        <v>0</v>
      </c>
      <c r="L112" s="490">
        <v>0</v>
      </c>
      <c r="M112" s="258">
        <v>0</v>
      </c>
      <c r="N112" s="258">
        <v>0</v>
      </c>
      <c r="O112" s="258">
        <v>0</v>
      </c>
      <c r="P112" s="259">
        <v>856.15</v>
      </c>
      <c r="Q112" s="258">
        <v>0</v>
      </c>
      <c r="R112" s="262">
        <v>521.48</v>
      </c>
      <c r="S112" s="262">
        <v>53.51</v>
      </c>
      <c r="T112" s="259">
        <v>41.12</v>
      </c>
      <c r="U112" s="261">
        <f t="shared" si="1"/>
        <v>2569.69</v>
      </c>
    </row>
    <row r="113" spans="1:22" x14ac:dyDescent="0.25">
      <c r="A113" s="255" t="s">
        <v>84</v>
      </c>
      <c r="B113" s="255">
        <v>1</v>
      </c>
      <c r="C113" s="255">
        <v>18</v>
      </c>
      <c r="D113" s="255" t="s">
        <v>549</v>
      </c>
      <c r="E113" s="292" t="s">
        <v>561</v>
      </c>
      <c r="F113" s="257">
        <v>0</v>
      </c>
      <c r="G113" s="258">
        <v>0</v>
      </c>
      <c r="H113" s="258">
        <v>0</v>
      </c>
      <c r="I113" s="259">
        <v>3190.88</v>
      </c>
      <c r="J113" s="258">
        <v>0</v>
      </c>
      <c r="K113" s="258">
        <v>0</v>
      </c>
      <c r="L113" s="490">
        <v>0</v>
      </c>
      <c r="M113" s="258">
        <v>0</v>
      </c>
      <c r="N113" s="258">
        <v>0</v>
      </c>
      <c r="O113" s="258">
        <v>0</v>
      </c>
      <c r="P113" s="259">
        <v>406.24</v>
      </c>
      <c r="Q113" s="259">
        <v>0</v>
      </c>
      <c r="R113" s="262">
        <v>901.11</v>
      </c>
      <c r="S113" s="262">
        <v>71.180000000000007</v>
      </c>
      <c r="T113" s="258">
        <v>0</v>
      </c>
      <c r="U113" s="261">
        <f t="shared" si="1"/>
        <v>4569.41</v>
      </c>
    </row>
    <row r="114" spans="1:22" x14ac:dyDescent="0.25">
      <c r="A114" s="255" t="s">
        <v>84</v>
      </c>
      <c r="B114" s="255">
        <v>1</v>
      </c>
      <c r="C114" s="255">
        <v>492</v>
      </c>
      <c r="E114" s="294" t="s">
        <v>456</v>
      </c>
      <c r="F114" s="257">
        <v>0</v>
      </c>
      <c r="G114" s="258">
        <v>1518</v>
      </c>
      <c r="H114" s="258">
        <v>0</v>
      </c>
      <c r="I114" s="258">
        <v>1592.33</v>
      </c>
      <c r="J114" s="258">
        <v>0</v>
      </c>
      <c r="K114" s="258">
        <v>0</v>
      </c>
      <c r="L114" s="490">
        <v>0</v>
      </c>
      <c r="M114" s="258">
        <v>0</v>
      </c>
      <c r="N114" s="258">
        <v>0</v>
      </c>
      <c r="O114" s="258">
        <v>0</v>
      </c>
      <c r="P114" s="259">
        <v>812.47</v>
      </c>
      <c r="Q114" s="258">
        <v>0</v>
      </c>
      <c r="R114" s="262">
        <v>494.88</v>
      </c>
      <c r="S114" s="260">
        <v>69.09</v>
      </c>
      <c r="T114" s="258">
        <v>82.24</v>
      </c>
      <c r="U114" s="261">
        <f t="shared" si="1"/>
        <v>4569.01</v>
      </c>
    </row>
    <row r="115" spans="1:22" s="215" customFormat="1" x14ac:dyDescent="0.25">
      <c r="A115" s="1019" t="s">
        <v>84</v>
      </c>
      <c r="B115" s="1019">
        <v>1</v>
      </c>
      <c r="C115" s="1019">
        <v>69</v>
      </c>
      <c r="D115" s="1019" t="s">
        <v>549</v>
      </c>
      <c r="E115" s="600" t="s">
        <v>587</v>
      </c>
      <c r="F115" s="474">
        <v>0</v>
      </c>
      <c r="G115" s="216">
        <v>0</v>
      </c>
      <c r="H115" s="216">
        <v>0</v>
      </c>
      <c r="I115" s="272">
        <v>2567.23</v>
      </c>
      <c r="J115" s="216">
        <v>0</v>
      </c>
      <c r="K115" s="216">
        <v>0</v>
      </c>
      <c r="L115" s="490">
        <f>3*1518</f>
        <v>4554</v>
      </c>
      <c r="M115" s="216">
        <v>0</v>
      </c>
      <c r="N115" s="216">
        <v>0</v>
      </c>
      <c r="O115" s="216">
        <v>0</v>
      </c>
      <c r="P115" s="272">
        <v>725.11</v>
      </c>
      <c r="Q115" s="272">
        <v>0</v>
      </c>
      <c r="R115" s="273">
        <v>441.66</v>
      </c>
      <c r="S115" s="273">
        <v>111.46</v>
      </c>
      <c r="T115" s="272">
        <v>0</v>
      </c>
      <c r="U115" s="1021">
        <f t="shared" si="1"/>
        <v>8399.4599999999991</v>
      </c>
    </row>
    <row r="116" spans="1:22" x14ac:dyDescent="0.25">
      <c r="A116" s="255" t="s">
        <v>86</v>
      </c>
      <c r="B116" s="255">
        <v>1</v>
      </c>
      <c r="C116" s="255">
        <v>443</v>
      </c>
      <c r="E116" s="292" t="s">
        <v>711</v>
      </c>
      <c r="F116" s="257">
        <v>0</v>
      </c>
      <c r="G116" s="258">
        <v>0</v>
      </c>
      <c r="H116" s="258">
        <v>0</v>
      </c>
      <c r="I116" s="258">
        <v>0</v>
      </c>
      <c r="J116" s="258">
        <v>0</v>
      </c>
      <c r="K116" s="258">
        <v>0</v>
      </c>
      <c r="L116" s="490">
        <v>0</v>
      </c>
      <c r="M116" s="258">
        <v>0</v>
      </c>
      <c r="N116" s="258">
        <v>0</v>
      </c>
      <c r="O116" s="258">
        <v>0</v>
      </c>
      <c r="P116" s="258">
        <v>873.62</v>
      </c>
      <c r="Q116" s="258">
        <v>0</v>
      </c>
      <c r="R116" s="258">
        <v>532.12</v>
      </c>
      <c r="S116" s="258">
        <v>0</v>
      </c>
      <c r="T116" s="259">
        <v>41.12</v>
      </c>
      <c r="U116" s="261">
        <f t="shared" si="1"/>
        <v>1446.86</v>
      </c>
    </row>
    <row r="117" spans="1:22" x14ac:dyDescent="0.25">
      <c r="A117" s="255" t="s">
        <v>84</v>
      </c>
      <c r="B117" s="255">
        <v>1</v>
      </c>
      <c r="C117" s="255">
        <v>456</v>
      </c>
      <c r="D117" s="255" t="s">
        <v>549</v>
      </c>
      <c r="E117" s="292" t="s">
        <v>723</v>
      </c>
      <c r="F117" s="257">
        <v>0</v>
      </c>
      <c r="G117" s="258">
        <v>0</v>
      </c>
      <c r="H117" s="258">
        <v>0</v>
      </c>
      <c r="I117" s="258">
        <v>889.78</v>
      </c>
      <c r="J117" s="258">
        <v>0</v>
      </c>
      <c r="K117" s="258">
        <v>0</v>
      </c>
      <c r="L117" s="490">
        <v>0</v>
      </c>
      <c r="M117" s="258">
        <v>0</v>
      </c>
      <c r="N117" s="258">
        <v>0</v>
      </c>
      <c r="O117" s="258">
        <v>0</v>
      </c>
      <c r="P117" s="259">
        <v>642.12</v>
      </c>
      <c r="Q117" s="258">
        <v>0</v>
      </c>
      <c r="R117" s="262">
        <v>735.51</v>
      </c>
      <c r="S117" s="262">
        <v>53.51</v>
      </c>
      <c r="T117" s="258">
        <v>82.24</v>
      </c>
      <c r="U117" s="261">
        <f t="shared" si="1"/>
        <v>2403.16</v>
      </c>
    </row>
    <row r="118" spans="1:22" s="619" customFormat="1" x14ac:dyDescent="0.25">
      <c r="A118" s="625" t="s">
        <v>86</v>
      </c>
      <c r="B118" s="625">
        <v>1</v>
      </c>
      <c r="C118" s="625">
        <v>425</v>
      </c>
      <c r="D118" s="625"/>
      <c r="E118" s="632" t="s">
        <v>689</v>
      </c>
      <c r="F118" s="624">
        <v>0</v>
      </c>
      <c r="G118" s="622">
        <v>0</v>
      </c>
      <c r="H118" s="622">
        <v>0</v>
      </c>
      <c r="I118" s="622">
        <v>0</v>
      </c>
      <c r="J118" s="622">
        <v>0</v>
      </c>
      <c r="K118" s="622">
        <v>0</v>
      </c>
      <c r="L118" s="876">
        <v>0</v>
      </c>
      <c r="M118" s="622">
        <v>0</v>
      </c>
      <c r="N118" s="622">
        <v>0</v>
      </c>
      <c r="O118" s="622">
        <v>0</v>
      </c>
      <c r="P118" s="622">
        <v>0</v>
      </c>
      <c r="Q118" s="622">
        <v>0</v>
      </c>
      <c r="R118" s="622">
        <v>0</v>
      </c>
      <c r="S118" s="928">
        <v>43.67</v>
      </c>
      <c r="T118" s="925">
        <v>0</v>
      </c>
      <c r="U118" s="626">
        <f t="shared" si="1"/>
        <v>43.67</v>
      </c>
      <c r="V118" s="1004"/>
    </row>
    <row r="119" spans="1:22" s="304" customFormat="1" x14ac:dyDescent="0.25">
      <c r="A119" s="298"/>
      <c r="B119" s="298"/>
      <c r="C119" s="298">
        <v>192</v>
      </c>
      <c r="D119" s="298"/>
      <c r="E119" s="367" t="s">
        <v>419</v>
      </c>
      <c r="F119" s="299">
        <v>0</v>
      </c>
      <c r="G119" s="299">
        <v>0</v>
      </c>
      <c r="H119" s="299">
        <v>0</v>
      </c>
      <c r="I119" s="299">
        <v>0</v>
      </c>
      <c r="J119" s="299">
        <v>0</v>
      </c>
      <c r="K119" s="299">
        <v>0</v>
      </c>
      <c r="L119" s="866">
        <v>0</v>
      </c>
      <c r="M119" s="299">
        <v>0</v>
      </c>
      <c r="N119" s="299">
        <v>0</v>
      </c>
      <c r="O119" s="299">
        <v>0</v>
      </c>
      <c r="P119" s="299">
        <v>0</v>
      </c>
      <c r="Q119" s="299">
        <v>0</v>
      </c>
      <c r="R119" s="299">
        <v>0</v>
      </c>
      <c r="S119" s="299">
        <v>0</v>
      </c>
      <c r="T119" s="299">
        <v>0</v>
      </c>
      <c r="U119" s="299">
        <v>0</v>
      </c>
      <c r="V119" s="321"/>
    </row>
    <row r="120" spans="1:22" x14ac:dyDescent="0.25">
      <c r="A120" s="255" t="s">
        <v>86</v>
      </c>
      <c r="B120" s="255">
        <v>1</v>
      </c>
      <c r="C120" s="255">
        <v>260</v>
      </c>
      <c r="E120" s="292" t="s">
        <v>148</v>
      </c>
      <c r="F120" s="257">
        <v>0</v>
      </c>
      <c r="G120" s="258">
        <v>0</v>
      </c>
      <c r="H120" s="258">
        <v>0</v>
      </c>
      <c r="I120" s="258">
        <v>592.07000000000005</v>
      </c>
      <c r="J120" s="258">
        <v>0</v>
      </c>
      <c r="K120" s="258">
        <v>0</v>
      </c>
      <c r="L120" s="490">
        <v>0</v>
      </c>
      <c r="M120" s="258">
        <v>0</v>
      </c>
      <c r="N120" s="258">
        <v>0</v>
      </c>
      <c r="O120" s="258">
        <v>0</v>
      </c>
      <c r="P120" s="258">
        <v>0</v>
      </c>
      <c r="Q120" s="258">
        <v>0</v>
      </c>
      <c r="R120" s="262">
        <v>1391.69</v>
      </c>
      <c r="S120" s="262">
        <v>46.33</v>
      </c>
      <c r="T120" s="260">
        <v>0</v>
      </c>
      <c r="U120" s="261">
        <f t="shared" si="1"/>
        <v>2030.0900000000001</v>
      </c>
    </row>
    <row r="121" spans="1:22" x14ac:dyDescent="0.25">
      <c r="A121" s="255" t="s">
        <v>86</v>
      </c>
      <c r="B121" s="255">
        <v>1</v>
      </c>
      <c r="C121" s="255">
        <v>444</v>
      </c>
      <c r="E121" s="292" t="s">
        <v>712</v>
      </c>
      <c r="F121" s="257">
        <v>0</v>
      </c>
      <c r="G121" s="258">
        <v>0</v>
      </c>
      <c r="H121" s="258">
        <v>0</v>
      </c>
      <c r="I121" s="258">
        <v>0</v>
      </c>
      <c r="J121" s="258">
        <v>0</v>
      </c>
      <c r="K121" s="258">
        <v>0</v>
      </c>
      <c r="L121" s="490">
        <v>0</v>
      </c>
      <c r="M121" s="258">
        <v>0</v>
      </c>
      <c r="N121" s="268">
        <v>136.16</v>
      </c>
      <c r="O121" s="258">
        <v>0</v>
      </c>
      <c r="P121" s="259">
        <v>436.81</v>
      </c>
      <c r="Q121" s="258">
        <v>0</v>
      </c>
      <c r="R121" s="262">
        <v>968.93</v>
      </c>
      <c r="S121" s="258">
        <v>17.260000000000002</v>
      </c>
      <c r="T121" s="258">
        <v>0</v>
      </c>
      <c r="U121" s="261">
        <f t="shared" si="1"/>
        <v>1559.16</v>
      </c>
    </row>
    <row r="122" spans="1:22" x14ac:dyDescent="0.25">
      <c r="A122" s="255" t="s">
        <v>86</v>
      </c>
      <c r="B122" s="255">
        <v>1</v>
      </c>
      <c r="C122" s="255">
        <v>161</v>
      </c>
      <c r="D122" s="255" t="s">
        <v>549</v>
      </c>
      <c r="E122" s="292" t="s">
        <v>63</v>
      </c>
      <c r="F122" s="257">
        <v>0</v>
      </c>
      <c r="G122" s="258">
        <v>0</v>
      </c>
      <c r="H122" s="258">
        <v>0</v>
      </c>
      <c r="I122" s="258">
        <v>1035.24</v>
      </c>
      <c r="J122" s="258">
        <v>0</v>
      </c>
      <c r="K122" s="258">
        <v>0</v>
      </c>
      <c r="L122" s="490">
        <v>0</v>
      </c>
      <c r="M122" s="258">
        <v>0</v>
      </c>
      <c r="N122" s="258">
        <v>0</v>
      </c>
      <c r="O122" s="258">
        <v>0</v>
      </c>
      <c r="P122" s="259">
        <v>864.89</v>
      </c>
      <c r="Q122" s="258">
        <v>0</v>
      </c>
      <c r="R122" s="262">
        <v>526.79999999999995</v>
      </c>
      <c r="S122" s="262">
        <v>44.99</v>
      </c>
      <c r="T122" s="260">
        <v>123.36</v>
      </c>
      <c r="U122" s="261">
        <f t="shared" si="1"/>
        <v>2595.2800000000002</v>
      </c>
    </row>
    <row r="123" spans="1:22" x14ac:dyDescent="0.25">
      <c r="A123" s="255" t="s">
        <v>84</v>
      </c>
      <c r="B123" s="255">
        <v>1</v>
      </c>
      <c r="C123" s="255">
        <v>344</v>
      </c>
      <c r="D123" s="255" t="s">
        <v>549</v>
      </c>
      <c r="E123" s="292" t="s">
        <v>364</v>
      </c>
      <c r="F123" s="257">
        <v>0</v>
      </c>
      <c r="G123" s="258">
        <v>0</v>
      </c>
      <c r="H123" s="258">
        <v>0</v>
      </c>
      <c r="I123" s="259">
        <v>1490.28</v>
      </c>
      <c r="J123" s="258">
        <v>0</v>
      </c>
      <c r="K123" s="258">
        <v>0</v>
      </c>
      <c r="L123" s="490">
        <v>0</v>
      </c>
      <c r="M123" s="258">
        <v>0</v>
      </c>
      <c r="N123" s="258">
        <v>0</v>
      </c>
      <c r="O123" s="258">
        <v>0</v>
      </c>
      <c r="P123" s="259">
        <v>768.79</v>
      </c>
      <c r="Q123" s="259">
        <v>0</v>
      </c>
      <c r="R123" s="262">
        <v>468.27</v>
      </c>
      <c r="S123" s="262">
        <v>88.28</v>
      </c>
      <c r="T123" s="258">
        <v>0</v>
      </c>
      <c r="U123" s="261">
        <f t="shared" si="1"/>
        <v>2815.62</v>
      </c>
    </row>
    <row r="124" spans="1:22" x14ac:dyDescent="0.25">
      <c r="A124" s="255" t="s">
        <v>84</v>
      </c>
      <c r="B124" s="255">
        <v>1</v>
      </c>
      <c r="C124" s="255">
        <v>356</v>
      </c>
      <c r="E124" s="292" t="s">
        <v>383</v>
      </c>
      <c r="F124" s="257">
        <v>0</v>
      </c>
      <c r="G124" s="258">
        <v>0</v>
      </c>
      <c r="H124" s="258">
        <v>0</v>
      </c>
      <c r="I124" s="258">
        <v>1065.58</v>
      </c>
      <c r="J124" s="258">
        <v>0</v>
      </c>
      <c r="K124" s="258">
        <v>0</v>
      </c>
      <c r="L124" s="490">
        <v>0</v>
      </c>
      <c r="M124" s="258">
        <v>0</v>
      </c>
      <c r="N124" s="258">
        <v>0</v>
      </c>
      <c r="O124" s="258">
        <v>0</v>
      </c>
      <c r="P124" s="259">
        <v>873.62</v>
      </c>
      <c r="Q124" s="258">
        <v>0</v>
      </c>
      <c r="R124" s="262">
        <v>532.12</v>
      </c>
      <c r="S124" s="262">
        <v>31.41</v>
      </c>
      <c r="T124" s="259">
        <v>41.12</v>
      </c>
      <c r="U124" s="261">
        <f t="shared" si="1"/>
        <v>2543.8499999999995</v>
      </c>
    </row>
    <row r="125" spans="1:22" x14ac:dyDescent="0.25">
      <c r="A125" s="255" t="s">
        <v>84</v>
      </c>
      <c r="B125" s="255">
        <v>1</v>
      </c>
      <c r="C125" s="255">
        <v>172</v>
      </c>
      <c r="E125" s="292" t="s">
        <v>630</v>
      </c>
      <c r="F125" s="257">
        <v>0</v>
      </c>
      <c r="G125" s="258">
        <v>0</v>
      </c>
      <c r="H125" s="258">
        <v>0</v>
      </c>
      <c r="I125" s="258">
        <v>1391.37</v>
      </c>
      <c r="J125" s="258">
        <v>0</v>
      </c>
      <c r="K125" s="258">
        <v>0</v>
      </c>
      <c r="L125" s="490">
        <v>0</v>
      </c>
      <c r="M125" s="258">
        <v>0</v>
      </c>
      <c r="N125" s="258">
        <v>0</v>
      </c>
      <c r="O125" s="258">
        <v>0</v>
      </c>
      <c r="P125" s="258">
        <v>428.08</v>
      </c>
      <c r="Q125" s="258">
        <v>0</v>
      </c>
      <c r="R125" s="258">
        <v>949.56</v>
      </c>
      <c r="S125" s="258">
        <v>56.77</v>
      </c>
      <c r="T125" s="260">
        <v>123.36</v>
      </c>
      <c r="U125" s="261">
        <f t="shared" si="1"/>
        <v>2949.14</v>
      </c>
    </row>
    <row r="126" spans="1:22" x14ac:dyDescent="0.25">
      <c r="A126" s="255" t="s">
        <v>84</v>
      </c>
      <c r="B126" s="255">
        <v>1</v>
      </c>
      <c r="C126" s="255">
        <v>52</v>
      </c>
      <c r="E126" s="292" t="s">
        <v>586</v>
      </c>
      <c r="F126" s="257">
        <v>0</v>
      </c>
      <c r="G126" s="258">
        <v>0</v>
      </c>
      <c r="H126" s="258">
        <v>0</v>
      </c>
      <c r="I126" s="258">
        <v>0</v>
      </c>
      <c r="J126" s="258">
        <v>0</v>
      </c>
      <c r="K126" s="258">
        <v>0</v>
      </c>
      <c r="L126" s="490">
        <v>0</v>
      </c>
      <c r="M126" s="258">
        <v>0</v>
      </c>
      <c r="N126" s="258">
        <v>0</v>
      </c>
      <c r="O126" s="258">
        <v>0</v>
      </c>
      <c r="P126" s="259">
        <v>609.36</v>
      </c>
      <c r="Q126" s="258">
        <v>0</v>
      </c>
      <c r="R126" s="262">
        <v>697.99</v>
      </c>
      <c r="S126" s="262">
        <v>67.09</v>
      </c>
      <c r="T126" s="258">
        <v>0</v>
      </c>
      <c r="U126" s="261">
        <f t="shared" si="1"/>
        <v>1374.4399999999998</v>
      </c>
    </row>
    <row r="127" spans="1:22" x14ac:dyDescent="0.25">
      <c r="A127" s="255" t="s">
        <v>84</v>
      </c>
      <c r="B127" s="255">
        <v>1</v>
      </c>
      <c r="C127" s="255">
        <v>42</v>
      </c>
      <c r="E127" s="292" t="s">
        <v>579</v>
      </c>
      <c r="F127" s="257">
        <v>0</v>
      </c>
      <c r="G127" s="258">
        <v>0</v>
      </c>
      <c r="H127" s="258">
        <v>0</v>
      </c>
      <c r="I127" s="258">
        <v>0</v>
      </c>
      <c r="J127" s="258">
        <v>0</v>
      </c>
      <c r="K127" s="258">
        <v>0</v>
      </c>
      <c r="L127" s="490">
        <v>0</v>
      </c>
      <c r="M127" s="258">
        <v>0</v>
      </c>
      <c r="N127" s="258">
        <v>0</v>
      </c>
      <c r="O127" s="258">
        <v>0</v>
      </c>
      <c r="P127" s="259">
        <v>362.56</v>
      </c>
      <c r="Q127" s="258">
        <v>0</v>
      </c>
      <c r="R127" s="262">
        <v>804.22</v>
      </c>
      <c r="S127" s="258">
        <v>111.46</v>
      </c>
      <c r="T127" s="260">
        <v>123.36</v>
      </c>
      <c r="U127" s="261">
        <f t="shared" si="1"/>
        <v>1401.6</v>
      </c>
    </row>
    <row r="128" spans="1:22" s="1013" customFormat="1" x14ac:dyDescent="0.25">
      <c r="A128" s="1005" t="s">
        <v>84</v>
      </c>
      <c r="B128" s="1005">
        <v>1</v>
      </c>
      <c r="C128" s="1005">
        <v>509</v>
      </c>
      <c r="D128" s="1005"/>
      <c r="E128" s="1006" t="s">
        <v>1192</v>
      </c>
      <c r="F128" s="1007">
        <v>0</v>
      </c>
      <c r="G128" s="1008">
        <v>0</v>
      </c>
      <c r="H128" s="1008">
        <v>0</v>
      </c>
      <c r="I128" s="1008">
        <v>0</v>
      </c>
      <c r="J128" s="1008">
        <v>0</v>
      </c>
      <c r="K128" s="1008">
        <v>0</v>
      </c>
      <c r="L128" s="1024">
        <v>0</v>
      </c>
      <c r="M128" s="1008">
        <v>0</v>
      </c>
      <c r="N128" s="1008">
        <v>0</v>
      </c>
      <c r="O128" s="1008">
        <v>0</v>
      </c>
      <c r="P128" s="1009">
        <v>768.79</v>
      </c>
      <c r="Q128" s="1008">
        <v>0</v>
      </c>
      <c r="R128" s="1010">
        <v>0</v>
      </c>
      <c r="S128" s="1008">
        <v>88.28</v>
      </c>
      <c r="T128" s="1011">
        <v>0</v>
      </c>
      <c r="U128" s="1012">
        <f t="shared" si="1"/>
        <v>857.06999999999994</v>
      </c>
    </row>
    <row r="129" spans="1:22" x14ac:dyDescent="0.25">
      <c r="A129" s="255" t="s">
        <v>86</v>
      </c>
      <c r="B129" s="255">
        <v>1</v>
      </c>
      <c r="C129" s="255">
        <v>466</v>
      </c>
      <c r="D129" s="255" t="s">
        <v>549</v>
      </c>
      <c r="E129" s="292" t="s">
        <v>749</v>
      </c>
      <c r="F129" s="257">
        <v>0</v>
      </c>
      <c r="G129" s="258">
        <v>0</v>
      </c>
      <c r="H129" s="258">
        <v>0</v>
      </c>
      <c r="I129" s="258">
        <v>2329.38</v>
      </c>
      <c r="J129" s="258">
        <v>0</v>
      </c>
      <c r="K129" s="258">
        <v>0</v>
      </c>
      <c r="L129" s="490">
        <v>0</v>
      </c>
      <c r="M129" s="258">
        <v>0</v>
      </c>
      <c r="N129" s="268">
        <v>243.26</v>
      </c>
      <c r="O129" s="258">
        <v>0</v>
      </c>
      <c r="P129" s="257">
        <v>873.62</v>
      </c>
      <c r="Q129" s="259">
        <v>0</v>
      </c>
      <c r="R129" s="262">
        <v>532.12</v>
      </c>
      <c r="S129" s="260">
        <v>17.260000000000002</v>
      </c>
      <c r="T129" s="260">
        <v>123.36</v>
      </c>
      <c r="U129" s="261">
        <f t="shared" si="1"/>
        <v>4119</v>
      </c>
    </row>
    <row r="130" spans="1:22" x14ac:dyDescent="0.25">
      <c r="A130" s="255" t="s">
        <v>86</v>
      </c>
      <c r="B130" s="255">
        <v>1</v>
      </c>
      <c r="C130" s="255">
        <v>195</v>
      </c>
      <c r="E130" s="292" t="s">
        <v>779</v>
      </c>
      <c r="F130" s="257">
        <v>0</v>
      </c>
      <c r="G130" s="258">
        <v>0</v>
      </c>
      <c r="H130" s="258">
        <v>0</v>
      </c>
      <c r="I130" s="258">
        <v>0</v>
      </c>
      <c r="J130" s="258">
        <v>0</v>
      </c>
      <c r="K130" s="258">
        <v>0</v>
      </c>
      <c r="L130" s="490">
        <v>0</v>
      </c>
      <c r="M130" s="258">
        <v>0</v>
      </c>
      <c r="N130" s="258">
        <v>0</v>
      </c>
      <c r="O130" s="258">
        <v>0</v>
      </c>
      <c r="P130" s="259">
        <v>655.22</v>
      </c>
      <c r="Q130" s="258">
        <v>0</v>
      </c>
      <c r="R130" s="262">
        <v>750.52</v>
      </c>
      <c r="S130" s="262">
        <v>18.86</v>
      </c>
      <c r="T130" s="260">
        <v>123.36</v>
      </c>
      <c r="U130" s="261">
        <f t="shared" ref="U130:U187" si="2">SUM(F130:T130)</f>
        <v>1547.9599999999998</v>
      </c>
    </row>
    <row r="131" spans="1:22" x14ac:dyDescent="0.25">
      <c r="A131" s="255" t="s">
        <v>84</v>
      </c>
      <c r="B131" s="255">
        <v>1</v>
      </c>
      <c r="C131" s="255">
        <v>245</v>
      </c>
      <c r="D131" s="255" t="s">
        <v>549</v>
      </c>
      <c r="E131" s="294" t="s">
        <v>135</v>
      </c>
      <c r="F131" s="257">
        <v>0</v>
      </c>
      <c r="G131" s="258">
        <v>0</v>
      </c>
      <c r="H131" s="258">
        <v>0</v>
      </c>
      <c r="I131" s="259">
        <v>546.53</v>
      </c>
      <c r="J131" s="258">
        <v>0</v>
      </c>
      <c r="K131" s="258">
        <v>0</v>
      </c>
      <c r="L131" s="490">
        <v>0</v>
      </c>
      <c r="M131" s="258">
        <v>0</v>
      </c>
      <c r="N131" s="258">
        <v>0</v>
      </c>
      <c r="O131" s="258">
        <v>0</v>
      </c>
      <c r="P131" s="259">
        <v>642.12</v>
      </c>
      <c r="Q131" s="259">
        <v>0</v>
      </c>
      <c r="R131" s="262">
        <v>735.51</v>
      </c>
      <c r="S131" s="258">
        <v>0</v>
      </c>
      <c r="T131" s="258">
        <v>82.24</v>
      </c>
      <c r="U131" s="261">
        <f t="shared" si="2"/>
        <v>2006.4</v>
      </c>
    </row>
    <row r="132" spans="1:22" x14ac:dyDescent="0.25">
      <c r="A132" s="255" t="s">
        <v>84</v>
      </c>
      <c r="B132" s="255">
        <v>1</v>
      </c>
      <c r="C132" s="255">
        <v>19</v>
      </c>
      <c r="E132" s="292" t="s">
        <v>562</v>
      </c>
      <c r="F132" s="257">
        <v>0</v>
      </c>
      <c r="G132" s="258">
        <v>0</v>
      </c>
      <c r="H132" s="258">
        <v>629.24</v>
      </c>
      <c r="I132" s="258">
        <v>0</v>
      </c>
      <c r="J132" s="258">
        <v>0</v>
      </c>
      <c r="K132" s="258">
        <v>0</v>
      </c>
      <c r="L132" s="490">
        <v>0</v>
      </c>
      <c r="M132" s="258">
        <v>0</v>
      </c>
      <c r="N132" s="258">
        <v>0</v>
      </c>
      <c r="O132" s="258">
        <v>0</v>
      </c>
      <c r="P132" s="258">
        <v>0</v>
      </c>
      <c r="Q132" s="258">
        <v>0</v>
      </c>
      <c r="R132" s="262">
        <v>1237.06</v>
      </c>
      <c r="S132" s="262">
        <v>84.12</v>
      </c>
      <c r="T132" s="258">
        <v>82.24</v>
      </c>
      <c r="U132" s="261">
        <f t="shared" si="2"/>
        <v>2032.66</v>
      </c>
    </row>
    <row r="133" spans="1:22" x14ac:dyDescent="0.25">
      <c r="A133" s="255" t="s">
        <v>84</v>
      </c>
      <c r="B133" s="255">
        <v>1</v>
      </c>
      <c r="C133" s="255">
        <v>475</v>
      </c>
      <c r="E133" s="292" t="s">
        <v>785</v>
      </c>
      <c r="F133" s="257">
        <v>0</v>
      </c>
      <c r="G133" s="257">
        <v>0</v>
      </c>
      <c r="H133" s="257">
        <v>0</v>
      </c>
      <c r="I133" s="257">
        <v>709.05</v>
      </c>
      <c r="J133" s="257">
        <v>0</v>
      </c>
      <c r="K133" s="257">
        <v>0</v>
      </c>
      <c r="L133" s="839">
        <v>0</v>
      </c>
      <c r="M133" s="257">
        <v>0</v>
      </c>
      <c r="N133" s="257">
        <v>0</v>
      </c>
      <c r="O133" s="257">
        <v>0</v>
      </c>
      <c r="P133" s="257">
        <v>856.15</v>
      </c>
      <c r="Q133" s="258">
        <v>0</v>
      </c>
      <c r="R133" s="257">
        <v>521.48</v>
      </c>
      <c r="S133" s="257">
        <v>53.51</v>
      </c>
      <c r="T133" s="257">
        <v>0</v>
      </c>
      <c r="U133" s="261">
        <f t="shared" si="2"/>
        <v>2140.19</v>
      </c>
    </row>
    <row r="134" spans="1:22" x14ac:dyDescent="0.25">
      <c r="A134" s="255" t="s">
        <v>84</v>
      </c>
      <c r="B134" s="255">
        <v>1</v>
      </c>
      <c r="C134" s="255">
        <v>496</v>
      </c>
      <c r="E134" s="294" t="s">
        <v>462</v>
      </c>
      <c r="F134" s="257">
        <v>0</v>
      </c>
      <c r="G134" s="258">
        <v>0</v>
      </c>
      <c r="H134" s="258">
        <v>0</v>
      </c>
      <c r="I134" s="258">
        <v>457.37</v>
      </c>
      <c r="J134" s="259">
        <v>0</v>
      </c>
      <c r="K134" s="259">
        <v>0</v>
      </c>
      <c r="L134" s="490">
        <v>0</v>
      </c>
      <c r="M134" s="258">
        <v>0</v>
      </c>
      <c r="N134" s="258">
        <v>0</v>
      </c>
      <c r="O134" s="258">
        <v>0</v>
      </c>
      <c r="P134" s="259">
        <v>1059.9100000000001</v>
      </c>
      <c r="Q134" s="258">
        <v>0</v>
      </c>
      <c r="R134" s="262">
        <v>247.44</v>
      </c>
      <c r="S134" s="258">
        <v>0</v>
      </c>
      <c r="T134" s="259">
        <v>41.12</v>
      </c>
      <c r="U134" s="261">
        <f t="shared" si="2"/>
        <v>1805.8400000000001</v>
      </c>
    </row>
    <row r="135" spans="1:22" x14ac:dyDescent="0.25">
      <c r="A135" s="255" t="s">
        <v>84</v>
      </c>
      <c r="B135" s="255">
        <v>1</v>
      </c>
      <c r="C135" s="255">
        <v>169</v>
      </c>
      <c r="E135" s="292" t="s">
        <v>612</v>
      </c>
      <c r="F135" s="257">
        <v>0</v>
      </c>
      <c r="G135" s="258">
        <v>0</v>
      </c>
      <c r="H135" s="258">
        <v>0</v>
      </c>
      <c r="I135" s="259">
        <v>1336.36</v>
      </c>
      <c r="J135" s="258">
        <v>0</v>
      </c>
      <c r="K135" s="258">
        <v>0</v>
      </c>
      <c r="L135" s="490">
        <v>0</v>
      </c>
      <c r="M135" s="258">
        <v>0</v>
      </c>
      <c r="N135" s="258">
        <v>0</v>
      </c>
      <c r="O135" s="258">
        <v>0</v>
      </c>
      <c r="P135" s="259">
        <v>648.66999999999996</v>
      </c>
      <c r="Q135" s="258">
        <v>0</v>
      </c>
      <c r="R135" s="262">
        <v>743.02</v>
      </c>
      <c r="S135" s="266">
        <v>44.99</v>
      </c>
      <c r="T135" s="258">
        <v>82.24</v>
      </c>
      <c r="U135" s="261">
        <f t="shared" si="2"/>
        <v>2855.2799999999993</v>
      </c>
    </row>
    <row r="136" spans="1:22" x14ac:dyDescent="0.25">
      <c r="A136" s="255" t="s">
        <v>86</v>
      </c>
      <c r="B136" s="255">
        <v>1</v>
      </c>
      <c r="C136" s="255">
        <v>27</v>
      </c>
      <c r="D136" s="255" t="s">
        <v>549</v>
      </c>
      <c r="E136" s="292" t="s">
        <v>569</v>
      </c>
      <c r="F136" s="257">
        <v>0</v>
      </c>
      <c r="G136" s="258">
        <v>0</v>
      </c>
      <c r="H136" s="258">
        <v>792.25</v>
      </c>
      <c r="I136" s="259">
        <v>1892.24</v>
      </c>
      <c r="J136" s="258">
        <v>0</v>
      </c>
      <c r="K136" s="258">
        <v>0</v>
      </c>
      <c r="L136" s="490">
        <v>0</v>
      </c>
      <c r="M136" s="258">
        <v>0</v>
      </c>
      <c r="N136" s="258">
        <v>0</v>
      </c>
      <c r="O136" s="258">
        <v>0</v>
      </c>
      <c r="P136" s="259">
        <v>856.15</v>
      </c>
      <c r="Q136" s="259">
        <v>0</v>
      </c>
      <c r="R136" s="262">
        <v>521.48</v>
      </c>
      <c r="S136" s="260">
        <v>62.14</v>
      </c>
      <c r="T136" s="258">
        <v>82.24</v>
      </c>
      <c r="U136" s="261">
        <f t="shared" si="2"/>
        <v>4206.5</v>
      </c>
    </row>
    <row r="137" spans="1:22" s="1017" customFormat="1" x14ac:dyDescent="0.25">
      <c r="A137" s="625" t="s">
        <v>84</v>
      </c>
      <c r="B137" s="625">
        <v>1</v>
      </c>
      <c r="C137" s="625">
        <v>429</v>
      </c>
      <c r="D137" s="625"/>
      <c r="E137" s="632" t="s">
        <v>688</v>
      </c>
      <c r="F137" s="624">
        <v>0</v>
      </c>
      <c r="G137" s="622">
        <v>0</v>
      </c>
      <c r="H137" s="622">
        <v>0</v>
      </c>
      <c r="I137" s="622">
        <v>0</v>
      </c>
      <c r="J137" s="622">
        <v>0</v>
      </c>
      <c r="K137" s="622">
        <v>0</v>
      </c>
      <c r="L137" s="876">
        <v>0</v>
      </c>
      <c r="M137" s="622">
        <v>0</v>
      </c>
      <c r="N137" s="622">
        <v>0</v>
      </c>
      <c r="O137" s="622">
        <v>0</v>
      </c>
      <c r="P137" s="925">
        <v>0</v>
      </c>
      <c r="Q137" s="622">
        <v>0</v>
      </c>
      <c r="R137" s="928">
        <v>0</v>
      </c>
      <c r="S137" s="1016">
        <v>53.51</v>
      </c>
      <c r="T137" s="622">
        <v>0</v>
      </c>
      <c r="U137" s="626">
        <f t="shared" si="2"/>
        <v>53.51</v>
      </c>
    </row>
    <row r="138" spans="1:22" x14ac:dyDescent="0.25">
      <c r="A138" s="255" t="s">
        <v>86</v>
      </c>
      <c r="B138" s="255">
        <v>1</v>
      </c>
      <c r="C138" s="255">
        <v>343</v>
      </c>
      <c r="D138" s="255" t="s">
        <v>549</v>
      </c>
      <c r="E138" s="292" t="s">
        <v>352</v>
      </c>
      <c r="F138" s="257">
        <v>0</v>
      </c>
      <c r="G138" s="258">
        <v>0</v>
      </c>
      <c r="H138" s="258">
        <v>0</v>
      </c>
      <c r="I138" s="259">
        <v>706.78</v>
      </c>
      <c r="J138" s="258">
        <v>0</v>
      </c>
      <c r="K138" s="258">
        <v>0</v>
      </c>
      <c r="L138" s="490">
        <v>0</v>
      </c>
      <c r="M138" s="258">
        <v>0</v>
      </c>
      <c r="N138" s="258">
        <v>0</v>
      </c>
      <c r="O138" s="258">
        <v>0</v>
      </c>
      <c r="P138" s="259">
        <v>543.84</v>
      </c>
      <c r="Q138" s="259">
        <v>0</v>
      </c>
      <c r="R138" s="262">
        <v>622.94000000000005</v>
      </c>
      <c r="S138" s="262">
        <v>111.46</v>
      </c>
      <c r="T138" s="258">
        <v>0</v>
      </c>
      <c r="U138" s="261">
        <f t="shared" si="2"/>
        <v>1985.02</v>
      </c>
      <c r="V138" s="263"/>
    </row>
    <row r="139" spans="1:22" x14ac:dyDescent="0.25">
      <c r="A139" s="255" t="s">
        <v>86</v>
      </c>
      <c r="B139" s="255">
        <v>1</v>
      </c>
      <c r="C139" s="255">
        <v>315</v>
      </c>
      <c r="D139" s="255" t="s">
        <v>549</v>
      </c>
      <c r="E139" s="292" t="s">
        <v>299</v>
      </c>
      <c r="F139" s="257">
        <v>0</v>
      </c>
      <c r="G139" s="258">
        <v>0</v>
      </c>
      <c r="H139" s="258">
        <v>0</v>
      </c>
      <c r="I139" s="259">
        <v>2375.54</v>
      </c>
      <c r="J139" s="258">
        <v>0</v>
      </c>
      <c r="K139" s="258">
        <v>0</v>
      </c>
      <c r="L139" s="490">
        <v>0</v>
      </c>
      <c r="M139" s="258">
        <v>0</v>
      </c>
      <c r="N139" s="258">
        <v>0</v>
      </c>
      <c r="O139" s="258">
        <v>0</v>
      </c>
      <c r="P139" s="258">
        <v>0</v>
      </c>
      <c r="Q139" s="259">
        <v>0</v>
      </c>
      <c r="R139" s="262">
        <v>1237.06</v>
      </c>
      <c r="S139" s="262">
        <v>88.28</v>
      </c>
      <c r="T139" s="258">
        <v>0</v>
      </c>
      <c r="U139" s="261">
        <f t="shared" si="2"/>
        <v>3700.88</v>
      </c>
    </row>
    <row r="140" spans="1:22" x14ac:dyDescent="0.25">
      <c r="A140" s="255" t="s">
        <v>84</v>
      </c>
      <c r="B140" s="255">
        <v>1</v>
      </c>
      <c r="C140" s="255">
        <v>86</v>
      </c>
      <c r="D140" s="255" t="s">
        <v>549</v>
      </c>
      <c r="E140" s="292" t="s">
        <v>594</v>
      </c>
      <c r="F140" s="257">
        <v>0</v>
      </c>
      <c r="G140" s="258">
        <v>0</v>
      </c>
      <c r="H140" s="258">
        <v>0</v>
      </c>
      <c r="I140" s="259">
        <v>1500.2</v>
      </c>
      <c r="J140" s="258">
        <v>0</v>
      </c>
      <c r="K140" s="258">
        <v>0</v>
      </c>
      <c r="L140" s="490">
        <v>0</v>
      </c>
      <c r="M140" s="258">
        <v>0</v>
      </c>
      <c r="N140" s="268">
        <v>87.54</v>
      </c>
      <c r="O140" s="258">
        <v>0</v>
      </c>
      <c r="P140" s="259">
        <v>218.4</v>
      </c>
      <c r="Q140" s="259">
        <v>0</v>
      </c>
      <c r="R140" s="262">
        <v>1187.3399999999999</v>
      </c>
      <c r="S140" s="262">
        <v>31.99</v>
      </c>
      <c r="T140" s="258">
        <v>82.24</v>
      </c>
      <c r="U140" s="261">
        <f t="shared" si="2"/>
        <v>3107.7099999999996</v>
      </c>
    </row>
    <row r="141" spans="1:22" s="304" customFormat="1" x14ac:dyDescent="0.25">
      <c r="A141" s="298" t="s">
        <v>84</v>
      </c>
      <c r="B141" s="298">
        <v>1</v>
      </c>
      <c r="C141" s="298">
        <v>49</v>
      </c>
      <c r="D141" s="298"/>
      <c r="E141" s="308" t="s">
        <v>837</v>
      </c>
      <c r="F141" s="299">
        <v>0</v>
      </c>
      <c r="G141" s="300">
        <v>0</v>
      </c>
      <c r="H141" s="300">
        <v>0</v>
      </c>
      <c r="I141" s="300">
        <v>0</v>
      </c>
      <c r="J141" s="302">
        <v>0</v>
      </c>
      <c r="K141" s="302">
        <v>0</v>
      </c>
      <c r="L141" s="867">
        <v>0</v>
      </c>
      <c r="M141" s="300">
        <v>0</v>
      </c>
      <c r="N141" s="300">
        <v>0</v>
      </c>
      <c r="O141" s="300">
        <v>0</v>
      </c>
      <c r="P141" s="300">
        <v>0</v>
      </c>
      <c r="Q141" s="300">
        <v>0</v>
      </c>
      <c r="R141" s="300">
        <v>0</v>
      </c>
      <c r="S141" s="300">
        <v>0</v>
      </c>
      <c r="T141" s="300">
        <v>0</v>
      </c>
      <c r="U141" s="303">
        <f t="shared" si="2"/>
        <v>0</v>
      </c>
    </row>
    <row r="142" spans="1:22" x14ac:dyDescent="0.25">
      <c r="A142" s="255" t="s">
        <v>84</v>
      </c>
      <c r="B142" s="255">
        <v>1</v>
      </c>
      <c r="C142" s="255">
        <v>259</v>
      </c>
      <c r="E142" s="292" t="s">
        <v>147</v>
      </c>
      <c r="F142" s="257">
        <v>0</v>
      </c>
      <c r="G142" s="258">
        <v>0</v>
      </c>
      <c r="H142" s="258">
        <v>0</v>
      </c>
      <c r="I142" s="258">
        <v>2252.9</v>
      </c>
      <c r="J142" s="258">
        <v>0</v>
      </c>
      <c r="K142" s="258">
        <v>0</v>
      </c>
      <c r="L142" s="490">
        <v>0</v>
      </c>
      <c r="M142" s="258">
        <v>0</v>
      </c>
      <c r="N142" s="268">
        <v>0</v>
      </c>
      <c r="O142" s="258">
        <v>0</v>
      </c>
      <c r="P142" s="259">
        <v>218.4</v>
      </c>
      <c r="Q142" s="258">
        <v>0</v>
      </c>
      <c r="R142" s="262">
        <v>1187.3399999999999</v>
      </c>
      <c r="S142" s="262">
        <v>18.86</v>
      </c>
      <c r="T142" s="260">
        <v>164.48</v>
      </c>
      <c r="U142" s="261">
        <f t="shared" si="2"/>
        <v>3841.9800000000005</v>
      </c>
    </row>
    <row r="143" spans="1:22" s="619" customFormat="1" x14ac:dyDescent="0.25">
      <c r="A143" s="625" t="s">
        <v>86</v>
      </c>
      <c r="B143" s="625">
        <v>1</v>
      </c>
      <c r="C143" s="625">
        <v>430</v>
      </c>
      <c r="D143" s="625"/>
      <c r="E143" s="1014" t="s">
        <v>690</v>
      </c>
      <c r="F143" s="624">
        <v>0</v>
      </c>
      <c r="G143" s="622">
        <v>0</v>
      </c>
      <c r="H143" s="622">
        <v>0</v>
      </c>
      <c r="I143" s="622">
        <v>452.76</v>
      </c>
      <c r="J143" s="622">
        <v>0</v>
      </c>
      <c r="K143" s="622">
        <v>0</v>
      </c>
      <c r="L143" s="876">
        <v>0</v>
      </c>
      <c r="M143" s="622">
        <v>0</v>
      </c>
      <c r="N143" s="622">
        <v>0</v>
      </c>
      <c r="O143" s="622">
        <v>0</v>
      </c>
      <c r="P143" s="622">
        <v>0</v>
      </c>
      <c r="Q143" s="622">
        <v>0</v>
      </c>
      <c r="R143" s="622">
        <v>0</v>
      </c>
      <c r="S143" s="928">
        <v>43.67</v>
      </c>
      <c r="T143" s="1015">
        <v>0</v>
      </c>
      <c r="U143" s="626">
        <f t="shared" si="2"/>
        <v>496.43</v>
      </c>
    </row>
    <row r="144" spans="1:22" x14ac:dyDescent="0.25">
      <c r="A144" s="255" t="s">
        <v>84</v>
      </c>
      <c r="B144" s="255">
        <v>1</v>
      </c>
      <c r="C144" s="255">
        <v>445</v>
      </c>
      <c r="E144" s="292" t="s">
        <v>713</v>
      </c>
      <c r="F144" s="257">
        <v>0</v>
      </c>
      <c r="G144" s="258">
        <v>0</v>
      </c>
      <c r="H144" s="258">
        <v>0</v>
      </c>
      <c r="I144" s="258">
        <v>0</v>
      </c>
      <c r="J144" s="258">
        <v>0</v>
      </c>
      <c r="K144" s="258">
        <v>0</v>
      </c>
      <c r="L144" s="490">
        <v>0</v>
      </c>
      <c r="M144" s="258">
        <v>0</v>
      </c>
      <c r="N144" s="258">
        <v>0</v>
      </c>
      <c r="O144" s="258">
        <v>0</v>
      </c>
      <c r="P144" s="258">
        <v>986.52</v>
      </c>
      <c r="Q144" s="258">
        <v>0</v>
      </c>
      <c r="R144" s="258">
        <v>391.11</v>
      </c>
      <c r="S144" s="262">
        <v>53.51</v>
      </c>
      <c r="T144" s="260">
        <v>123.36</v>
      </c>
      <c r="U144" s="261">
        <f t="shared" si="2"/>
        <v>1554.5</v>
      </c>
    </row>
    <row r="145" spans="1:22" x14ac:dyDescent="0.25">
      <c r="A145" s="255" t="s">
        <v>86</v>
      </c>
      <c r="B145" s="255">
        <v>1</v>
      </c>
      <c r="C145" s="255">
        <v>193</v>
      </c>
      <c r="D145" s="255" t="s">
        <v>549</v>
      </c>
      <c r="E145" s="292" t="s">
        <v>616</v>
      </c>
      <c r="F145" s="257">
        <v>0</v>
      </c>
      <c r="G145" s="258">
        <v>1334</v>
      </c>
      <c r="H145" s="258">
        <v>0</v>
      </c>
      <c r="I145" s="259">
        <v>1159.47</v>
      </c>
      <c r="J145" s="258">
        <v>0</v>
      </c>
      <c r="K145" s="258">
        <v>0</v>
      </c>
      <c r="L145" s="490">
        <v>0</v>
      </c>
      <c r="M145" s="258">
        <v>0</v>
      </c>
      <c r="N145" s="258">
        <v>0</v>
      </c>
      <c r="O145" s="258">
        <v>0</v>
      </c>
      <c r="P145" s="259">
        <v>812.47</v>
      </c>
      <c r="Q145" s="259">
        <v>0</v>
      </c>
      <c r="R145" s="262">
        <v>494.88</v>
      </c>
      <c r="S145" s="262">
        <v>77.41</v>
      </c>
      <c r="T145" s="259">
        <v>41.12</v>
      </c>
      <c r="U145" s="261">
        <f t="shared" si="2"/>
        <v>3919.3500000000004</v>
      </c>
    </row>
    <row r="146" spans="1:22" s="304" customFormat="1" x14ac:dyDescent="0.25">
      <c r="A146" s="298" t="s">
        <v>84</v>
      </c>
      <c r="B146" s="298">
        <v>1</v>
      </c>
      <c r="C146" s="298">
        <v>159</v>
      </c>
      <c r="D146" s="298"/>
      <c r="E146" s="308" t="s">
        <v>62</v>
      </c>
      <c r="F146" s="299">
        <v>0</v>
      </c>
      <c r="G146" s="300">
        <v>0</v>
      </c>
      <c r="H146" s="300">
        <v>0</v>
      </c>
      <c r="I146" s="300">
        <v>3501.68</v>
      </c>
      <c r="J146" s="300">
        <v>0</v>
      </c>
      <c r="K146" s="300">
        <v>0</v>
      </c>
      <c r="L146" s="867">
        <v>0</v>
      </c>
      <c r="M146" s="300">
        <v>0</v>
      </c>
      <c r="N146" s="300">
        <v>0</v>
      </c>
      <c r="O146" s="300">
        <v>0</v>
      </c>
      <c r="P146" s="302">
        <v>655.22</v>
      </c>
      <c r="Q146" s="300">
        <v>0</v>
      </c>
      <c r="R146" s="301">
        <v>750.52</v>
      </c>
      <c r="S146" s="301">
        <v>27.88</v>
      </c>
      <c r="T146" s="302">
        <v>41.12</v>
      </c>
      <c r="U146" s="303">
        <f t="shared" si="2"/>
        <v>4976.42</v>
      </c>
    </row>
    <row r="147" spans="1:22" x14ac:dyDescent="0.25">
      <c r="A147" s="255" t="s">
        <v>84</v>
      </c>
      <c r="B147" s="255">
        <v>1</v>
      </c>
      <c r="C147" s="255">
        <v>91</v>
      </c>
      <c r="D147" s="255" t="s">
        <v>549</v>
      </c>
      <c r="E147" s="292" t="s">
        <v>599</v>
      </c>
      <c r="F147" s="257">
        <v>0</v>
      </c>
      <c r="G147" s="258">
        <v>0</v>
      </c>
      <c r="H147" s="258">
        <v>0</v>
      </c>
      <c r="I147" s="259">
        <v>1949.6</v>
      </c>
      <c r="J147" s="258">
        <v>0</v>
      </c>
      <c r="K147" s="258">
        <v>0</v>
      </c>
      <c r="L147" s="490">
        <v>0</v>
      </c>
      <c r="M147" s="258">
        <v>0</v>
      </c>
      <c r="N147" s="258">
        <v>0</v>
      </c>
      <c r="O147" s="258">
        <v>0</v>
      </c>
      <c r="P147" s="259">
        <v>655.22</v>
      </c>
      <c r="Q147" s="259">
        <v>0</v>
      </c>
      <c r="R147" s="262">
        <v>750.52</v>
      </c>
      <c r="S147" s="262">
        <v>31.99</v>
      </c>
      <c r="T147" s="258">
        <v>0</v>
      </c>
      <c r="U147" s="261">
        <f t="shared" si="2"/>
        <v>3387.3299999999995</v>
      </c>
      <c r="V147" s="263"/>
    </row>
    <row r="148" spans="1:22" x14ac:dyDescent="0.25">
      <c r="A148" s="255" t="s">
        <v>84</v>
      </c>
      <c r="B148" s="255">
        <v>1</v>
      </c>
      <c r="C148" s="255">
        <v>482</v>
      </c>
      <c r="E148" s="292" t="s">
        <v>821</v>
      </c>
      <c r="F148" s="257">
        <v>0</v>
      </c>
      <c r="G148" s="258">
        <v>0</v>
      </c>
      <c r="H148" s="258">
        <v>0</v>
      </c>
      <c r="I148" s="259">
        <v>592.07000000000005</v>
      </c>
      <c r="J148" s="258">
        <v>0</v>
      </c>
      <c r="K148" s="258">
        <v>0</v>
      </c>
      <c r="L148" s="490">
        <v>0</v>
      </c>
      <c r="M148" s="258">
        <v>0</v>
      </c>
      <c r="N148" s="258">
        <v>0</v>
      </c>
      <c r="O148" s="258">
        <v>0</v>
      </c>
      <c r="P148" s="259">
        <v>856.15</v>
      </c>
      <c r="Q148" s="259">
        <v>0</v>
      </c>
      <c r="R148" s="262">
        <v>521.48</v>
      </c>
      <c r="S148" s="262">
        <v>0</v>
      </c>
      <c r="T148" s="258">
        <v>0</v>
      </c>
      <c r="U148" s="261">
        <f t="shared" si="2"/>
        <v>1969.7</v>
      </c>
    </row>
    <row r="149" spans="1:22" x14ac:dyDescent="0.25">
      <c r="A149" s="255" t="s">
        <v>86</v>
      </c>
      <c r="B149" s="255">
        <v>1</v>
      </c>
      <c r="C149" s="255">
        <v>326</v>
      </c>
      <c r="E149" s="292" t="s">
        <v>322</v>
      </c>
      <c r="F149" s="257">
        <v>0</v>
      </c>
      <c r="G149" s="258">
        <v>0</v>
      </c>
      <c r="H149" s="258">
        <v>0</v>
      </c>
      <c r="I149" s="258">
        <v>0</v>
      </c>
      <c r="J149" s="258">
        <v>0</v>
      </c>
      <c r="K149" s="258">
        <v>0</v>
      </c>
      <c r="L149" s="490">
        <v>0</v>
      </c>
      <c r="M149" s="258">
        <v>0</v>
      </c>
      <c r="N149" s="258">
        <v>0</v>
      </c>
      <c r="O149" s="258">
        <v>0</v>
      </c>
      <c r="P149" s="259">
        <v>698.9</v>
      </c>
      <c r="Q149" s="258">
        <v>0</v>
      </c>
      <c r="R149" s="262">
        <v>425.7</v>
      </c>
      <c r="S149" s="262">
        <v>133.83000000000001</v>
      </c>
      <c r="T149" s="258">
        <v>0</v>
      </c>
      <c r="U149" s="261">
        <f t="shared" si="2"/>
        <v>1258.4299999999998</v>
      </c>
    </row>
    <row r="150" spans="1:22" x14ac:dyDescent="0.25">
      <c r="A150" s="255" t="s">
        <v>84</v>
      </c>
      <c r="B150" s="255">
        <v>1</v>
      </c>
      <c r="C150" s="255">
        <v>508</v>
      </c>
      <c r="E150" s="292" t="s">
        <v>1170</v>
      </c>
      <c r="F150" s="257">
        <v>0</v>
      </c>
      <c r="G150" s="258">
        <v>0</v>
      </c>
      <c r="H150" s="258">
        <v>0</v>
      </c>
      <c r="I150" s="259">
        <v>0</v>
      </c>
      <c r="J150" s="258">
        <v>0</v>
      </c>
      <c r="K150" s="258">
        <v>0</v>
      </c>
      <c r="L150" s="490">
        <v>0</v>
      </c>
      <c r="M150" s="258">
        <v>0</v>
      </c>
      <c r="N150" s="258">
        <v>0</v>
      </c>
      <c r="O150" s="258">
        <v>0</v>
      </c>
      <c r="P150" s="259">
        <v>768.79</v>
      </c>
      <c r="Q150" s="259">
        <v>0</v>
      </c>
      <c r="R150" s="262">
        <v>468.27</v>
      </c>
      <c r="S150" s="262">
        <v>88.28</v>
      </c>
      <c r="T150" s="258">
        <v>123.36</v>
      </c>
      <c r="U150" s="261">
        <f t="shared" si="2"/>
        <v>1448.6999999999998</v>
      </c>
    </row>
    <row r="151" spans="1:22" x14ac:dyDescent="0.25">
      <c r="A151" s="255" t="s">
        <v>84</v>
      </c>
      <c r="B151" s="255">
        <v>1</v>
      </c>
      <c r="C151" s="255">
        <v>501</v>
      </c>
      <c r="E151" s="292" t="s">
        <v>1108</v>
      </c>
      <c r="F151" s="257">
        <v>0</v>
      </c>
      <c r="G151" s="258">
        <v>0</v>
      </c>
      <c r="H151" s="258">
        <v>0</v>
      </c>
      <c r="I151" s="259">
        <v>1285.99</v>
      </c>
      <c r="J151" s="258">
        <v>0</v>
      </c>
      <c r="K151" s="258">
        <v>0</v>
      </c>
      <c r="L151" s="490">
        <v>0</v>
      </c>
      <c r="M151" s="258">
        <v>0</v>
      </c>
      <c r="N151" s="258">
        <v>0</v>
      </c>
      <c r="O151" s="258">
        <v>0</v>
      </c>
      <c r="P151" s="259">
        <v>609.36</v>
      </c>
      <c r="Q151" s="259">
        <v>0</v>
      </c>
      <c r="R151" s="262">
        <v>697.99</v>
      </c>
      <c r="S151" s="262">
        <v>0</v>
      </c>
      <c r="T151" s="258">
        <v>82.24</v>
      </c>
      <c r="U151" s="261">
        <f t="shared" si="2"/>
        <v>2675.58</v>
      </c>
    </row>
    <row r="152" spans="1:22" x14ac:dyDescent="0.25">
      <c r="A152" s="255" t="s">
        <v>84</v>
      </c>
      <c r="B152" s="255">
        <v>1</v>
      </c>
      <c r="C152" s="255">
        <v>221</v>
      </c>
      <c r="D152" s="255" t="s">
        <v>549</v>
      </c>
      <c r="E152" s="292" t="s">
        <v>109</v>
      </c>
      <c r="F152" s="257">
        <v>0</v>
      </c>
      <c r="G152" s="258">
        <v>0</v>
      </c>
      <c r="H152" s="258">
        <v>0</v>
      </c>
      <c r="I152" s="259">
        <v>3094.88</v>
      </c>
      <c r="J152" s="258">
        <v>0</v>
      </c>
      <c r="K152" s="258">
        <v>0</v>
      </c>
      <c r="L152" s="490">
        <v>0</v>
      </c>
      <c r="M152" s="258">
        <v>0</v>
      </c>
      <c r="N152" s="258">
        <v>0</v>
      </c>
      <c r="O152" s="258">
        <v>0</v>
      </c>
      <c r="P152" s="259">
        <v>856.15</v>
      </c>
      <c r="Q152" s="259">
        <v>0</v>
      </c>
      <c r="R152" s="262">
        <v>521.48</v>
      </c>
      <c r="S152" s="262">
        <v>58.48</v>
      </c>
      <c r="T152" s="259">
        <v>41.12</v>
      </c>
      <c r="U152" s="261">
        <f t="shared" si="2"/>
        <v>4572.1099999999997</v>
      </c>
    </row>
    <row r="153" spans="1:22" x14ac:dyDescent="0.25">
      <c r="A153" s="255" t="s">
        <v>84</v>
      </c>
      <c r="B153" s="255">
        <v>1</v>
      </c>
      <c r="C153" s="255">
        <v>13</v>
      </c>
      <c r="E153" s="292" t="s">
        <v>558</v>
      </c>
      <c r="F153" s="257">
        <v>0</v>
      </c>
      <c r="G153" s="258">
        <v>0</v>
      </c>
      <c r="H153" s="258">
        <v>0</v>
      </c>
      <c r="I153" s="258">
        <v>0</v>
      </c>
      <c r="J153" s="258">
        <v>0</v>
      </c>
      <c r="K153" s="258">
        <v>0</v>
      </c>
      <c r="L153" s="490">
        <v>0</v>
      </c>
      <c r="M153" s="258">
        <v>0</v>
      </c>
      <c r="N153" s="258">
        <v>0</v>
      </c>
      <c r="O153" s="258">
        <v>0</v>
      </c>
      <c r="P153" s="259">
        <v>996.59</v>
      </c>
      <c r="Q153" s="258">
        <v>0</v>
      </c>
      <c r="R153" s="262">
        <v>395.1</v>
      </c>
      <c r="S153" s="262">
        <v>44.99</v>
      </c>
      <c r="T153" s="258">
        <v>0</v>
      </c>
      <c r="U153" s="261">
        <f t="shared" si="2"/>
        <v>1436.68</v>
      </c>
    </row>
    <row r="154" spans="1:22" x14ac:dyDescent="0.25">
      <c r="A154" s="255" t="s">
        <v>86</v>
      </c>
      <c r="B154" s="255">
        <v>1</v>
      </c>
      <c r="C154" s="255">
        <v>502</v>
      </c>
      <c r="E154" s="292" t="s">
        <v>1036</v>
      </c>
      <c r="F154" s="257">
        <v>0</v>
      </c>
      <c r="G154" s="258">
        <v>0</v>
      </c>
      <c r="H154" s="258">
        <v>0</v>
      </c>
      <c r="I154" s="258">
        <v>609.04</v>
      </c>
      <c r="J154" s="258">
        <v>609.04</v>
      </c>
      <c r="K154" s="258">
        <v>0</v>
      </c>
      <c r="L154" s="490">
        <v>0</v>
      </c>
      <c r="M154" s="258">
        <v>0</v>
      </c>
      <c r="N154" s="258">
        <v>0</v>
      </c>
      <c r="O154" s="258">
        <v>0</v>
      </c>
      <c r="P154" s="259">
        <v>576.6</v>
      </c>
      <c r="Q154" s="258">
        <v>0</v>
      </c>
      <c r="R154" s="262">
        <v>660.46</v>
      </c>
      <c r="S154" s="258">
        <v>88.28</v>
      </c>
      <c r="T154" s="260">
        <v>0</v>
      </c>
      <c r="U154" s="261">
        <f t="shared" si="2"/>
        <v>2543.42</v>
      </c>
    </row>
    <row r="155" spans="1:22" x14ac:dyDescent="0.25">
      <c r="A155" s="255" t="s">
        <v>84</v>
      </c>
      <c r="B155" s="255">
        <v>1</v>
      </c>
      <c r="C155" s="255">
        <v>15</v>
      </c>
      <c r="E155" s="292" t="s">
        <v>559</v>
      </c>
      <c r="F155" s="257">
        <v>0</v>
      </c>
      <c r="G155" s="258">
        <v>0</v>
      </c>
      <c r="H155" s="258">
        <v>0</v>
      </c>
      <c r="I155" s="258">
        <v>0</v>
      </c>
      <c r="J155" s="258">
        <v>0</v>
      </c>
      <c r="K155" s="258">
        <v>0</v>
      </c>
      <c r="L155" s="490">
        <v>0</v>
      </c>
      <c r="M155" s="258">
        <v>209.88</v>
      </c>
      <c r="N155" s="258">
        <v>0</v>
      </c>
      <c r="O155" s="258">
        <v>0</v>
      </c>
      <c r="P155" s="259">
        <v>648.66999999999996</v>
      </c>
      <c r="Q155" s="258">
        <v>0</v>
      </c>
      <c r="R155" s="262">
        <v>743.02</v>
      </c>
      <c r="S155" s="262">
        <v>44.25</v>
      </c>
      <c r="T155" s="258">
        <v>0</v>
      </c>
      <c r="U155" s="261">
        <f t="shared" si="2"/>
        <v>1645.82</v>
      </c>
    </row>
    <row r="156" spans="1:22" x14ac:dyDescent="0.25">
      <c r="A156" s="255" t="s">
        <v>84</v>
      </c>
      <c r="B156" s="255">
        <v>1</v>
      </c>
      <c r="C156" s="255">
        <v>253</v>
      </c>
      <c r="E156" s="292" t="s">
        <v>144</v>
      </c>
      <c r="F156" s="257">
        <v>0</v>
      </c>
      <c r="G156" s="258">
        <v>0</v>
      </c>
      <c r="H156" s="258">
        <v>0</v>
      </c>
      <c r="I156" s="258">
        <v>0</v>
      </c>
      <c r="J156" s="258">
        <v>0</v>
      </c>
      <c r="K156" s="258">
        <v>0</v>
      </c>
      <c r="L156" s="490">
        <v>0</v>
      </c>
      <c r="M156" s="258">
        <v>0</v>
      </c>
      <c r="N156" s="258">
        <v>0</v>
      </c>
      <c r="O156" s="258">
        <v>0</v>
      </c>
      <c r="P156" s="259">
        <v>873.62</v>
      </c>
      <c r="Q156" s="258">
        <v>0</v>
      </c>
      <c r="R156" s="262">
        <v>532.12</v>
      </c>
      <c r="S156" s="262">
        <v>18.86</v>
      </c>
      <c r="T156" s="259">
        <v>41.12</v>
      </c>
      <c r="U156" s="261">
        <f t="shared" si="2"/>
        <v>1465.7199999999998</v>
      </c>
    </row>
    <row r="157" spans="1:22" x14ac:dyDescent="0.25">
      <c r="A157" s="255" t="s">
        <v>84</v>
      </c>
      <c r="B157" s="255">
        <v>1</v>
      </c>
      <c r="C157" s="255">
        <v>500</v>
      </c>
      <c r="E157" s="294" t="s">
        <v>467</v>
      </c>
      <c r="F157" s="257">
        <v>0</v>
      </c>
      <c r="G157" s="258">
        <v>0</v>
      </c>
      <c r="H157" s="258">
        <v>0</v>
      </c>
      <c r="I157" s="260">
        <v>2340.4699999999998</v>
      </c>
      <c r="J157" s="258">
        <v>0</v>
      </c>
      <c r="K157" s="258">
        <v>0</v>
      </c>
      <c r="L157" s="490">
        <v>0</v>
      </c>
      <c r="M157" s="258">
        <v>0</v>
      </c>
      <c r="N157" s="258">
        <v>0</v>
      </c>
      <c r="O157" s="258">
        <v>0</v>
      </c>
      <c r="P157" s="259">
        <v>812.47</v>
      </c>
      <c r="Q157" s="258">
        <v>0</v>
      </c>
      <c r="R157" s="262">
        <v>494.88</v>
      </c>
      <c r="S157" s="260">
        <v>69.09</v>
      </c>
      <c r="T157" s="259">
        <v>205.6</v>
      </c>
      <c r="U157" s="261">
        <f t="shared" si="2"/>
        <v>3922.5099999999998</v>
      </c>
    </row>
    <row r="158" spans="1:22" x14ac:dyDescent="0.25">
      <c r="A158" s="255" t="s">
        <v>86</v>
      </c>
      <c r="B158" s="255">
        <v>1</v>
      </c>
      <c r="C158" s="255">
        <v>463</v>
      </c>
      <c r="E158" s="292" t="s">
        <v>761</v>
      </c>
      <c r="F158" s="257">
        <v>0</v>
      </c>
      <c r="G158" s="258">
        <v>0</v>
      </c>
      <c r="H158" s="258">
        <v>0</v>
      </c>
      <c r="I158" s="258">
        <v>0</v>
      </c>
      <c r="J158" s="258">
        <v>0</v>
      </c>
      <c r="K158" s="258">
        <v>0</v>
      </c>
      <c r="L158" s="490">
        <v>0</v>
      </c>
      <c r="M158" s="258">
        <v>0</v>
      </c>
      <c r="N158" s="258">
        <v>0</v>
      </c>
      <c r="O158" s="258">
        <v>0</v>
      </c>
      <c r="P158" s="259">
        <v>725.11</v>
      </c>
      <c r="Q158" s="258">
        <v>0</v>
      </c>
      <c r="R158" s="262">
        <v>441.66</v>
      </c>
      <c r="S158" s="258">
        <v>107.47</v>
      </c>
      <c r="T158" s="258">
        <v>82.24</v>
      </c>
      <c r="U158" s="261">
        <f t="shared" si="2"/>
        <v>1356.48</v>
      </c>
    </row>
    <row r="159" spans="1:22" x14ac:dyDescent="0.25">
      <c r="A159" s="255" t="s">
        <v>84</v>
      </c>
      <c r="B159" s="255">
        <v>1</v>
      </c>
      <c r="C159" s="255">
        <v>506</v>
      </c>
      <c r="E159" s="294" t="s">
        <v>1145</v>
      </c>
      <c r="F159" s="257">
        <v>0</v>
      </c>
      <c r="G159" s="258">
        <v>0</v>
      </c>
      <c r="H159" s="258">
        <v>0</v>
      </c>
      <c r="I159" s="260">
        <v>0</v>
      </c>
      <c r="J159" s="258">
        <v>0</v>
      </c>
      <c r="K159" s="258">
        <v>0</v>
      </c>
      <c r="L159" s="490">
        <v>0</v>
      </c>
      <c r="M159" s="258">
        <v>0</v>
      </c>
      <c r="N159" s="258">
        <v>0</v>
      </c>
      <c r="O159" s="258">
        <v>0</v>
      </c>
      <c r="P159" s="259">
        <v>725.11</v>
      </c>
      <c r="Q159" s="258">
        <v>0</v>
      </c>
      <c r="R159" s="262">
        <v>441.66</v>
      </c>
      <c r="S159" s="260">
        <v>111.46</v>
      </c>
      <c r="T159" s="258">
        <v>82.24</v>
      </c>
      <c r="U159" s="261">
        <f t="shared" si="2"/>
        <v>1360.47</v>
      </c>
    </row>
    <row r="160" spans="1:22" x14ac:dyDescent="0.25">
      <c r="A160" s="255" t="s">
        <v>84</v>
      </c>
      <c r="B160" s="255">
        <v>1</v>
      </c>
      <c r="C160" s="255">
        <v>222</v>
      </c>
      <c r="E160" s="292" t="s">
        <v>80</v>
      </c>
      <c r="F160" s="257">
        <v>0</v>
      </c>
      <c r="G160" s="258">
        <v>0</v>
      </c>
      <c r="H160" s="258">
        <v>0</v>
      </c>
      <c r="I160" s="258">
        <v>3088.18</v>
      </c>
      <c r="J160" s="258">
        <v>0</v>
      </c>
      <c r="K160" s="258">
        <v>0</v>
      </c>
      <c r="L160" s="490">
        <v>0</v>
      </c>
      <c r="M160" s="258">
        <v>590.25</v>
      </c>
      <c r="N160" s="258">
        <v>0</v>
      </c>
      <c r="O160" s="258">
        <v>0</v>
      </c>
      <c r="P160" s="259">
        <v>214.04</v>
      </c>
      <c r="Q160" s="258">
        <v>0</v>
      </c>
      <c r="R160" s="262">
        <v>1163.5999999999999</v>
      </c>
      <c r="S160" s="262">
        <v>58.48</v>
      </c>
      <c r="T160" s="259">
        <v>164.48</v>
      </c>
      <c r="U160" s="261">
        <f t="shared" si="2"/>
        <v>5279.0299999999988</v>
      </c>
    </row>
    <row r="161" spans="1:21" x14ac:dyDescent="0.25">
      <c r="A161" s="255" t="s">
        <v>84</v>
      </c>
      <c r="B161" s="255">
        <v>1</v>
      </c>
      <c r="C161" s="255">
        <v>43</v>
      </c>
      <c r="E161" s="292" t="s">
        <v>1163</v>
      </c>
      <c r="F161" s="257">
        <v>0</v>
      </c>
      <c r="G161" s="258">
        <v>0</v>
      </c>
      <c r="H161" s="258">
        <v>0</v>
      </c>
      <c r="I161" s="258">
        <v>710.38</v>
      </c>
      <c r="J161" s="258">
        <v>0</v>
      </c>
      <c r="K161" s="258">
        <v>0</v>
      </c>
      <c r="L161" s="490">
        <v>0</v>
      </c>
      <c r="M161" s="258">
        <v>0</v>
      </c>
      <c r="N161" s="258">
        <v>0</v>
      </c>
      <c r="O161" s="258">
        <v>0</v>
      </c>
      <c r="P161" s="259">
        <v>576.6</v>
      </c>
      <c r="Q161" s="258">
        <v>0</v>
      </c>
      <c r="R161" s="262">
        <v>660.46</v>
      </c>
      <c r="S161" s="258">
        <v>88.28</v>
      </c>
      <c r="T161" s="259">
        <v>41.12</v>
      </c>
      <c r="U161" s="261">
        <f t="shared" si="2"/>
        <v>2076.84</v>
      </c>
    </row>
    <row r="162" spans="1:21" x14ac:dyDescent="0.25">
      <c r="A162" s="255" t="s">
        <v>84</v>
      </c>
      <c r="B162" s="255">
        <v>1</v>
      </c>
      <c r="C162" s="255">
        <v>472</v>
      </c>
      <c r="E162" s="292" t="s">
        <v>784</v>
      </c>
      <c r="F162" s="257">
        <v>0</v>
      </c>
      <c r="G162" s="257">
        <v>0</v>
      </c>
      <c r="H162" s="257">
        <v>0</v>
      </c>
      <c r="I162" s="257">
        <v>0</v>
      </c>
      <c r="J162" s="257">
        <v>0</v>
      </c>
      <c r="K162" s="257">
        <v>0</v>
      </c>
      <c r="L162" s="839">
        <v>0</v>
      </c>
      <c r="M162" s="257">
        <v>0</v>
      </c>
      <c r="N162" s="257">
        <v>0</v>
      </c>
      <c r="O162" s="257">
        <v>0</v>
      </c>
      <c r="P162" s="257">
        <v>856.15</v>
      </c>
      <c r="Q162" s="258">
        <v>0</v>
      </c>
      <c r="R162" s="257">
        <v>521.48</v>
      </c>
      <c r="S162" s="257">
        <v>53.51</v>
      </c>
      <c r="T162" s="257">
        <v>0</v>
      </c>
      <c r="U162" s="261">
        <f t="shared" si="2"/>
        <v>1431.14</v>
      </c>
    </row>
    <row r="163" spans="1:21" x14ac:dyDescent="0.25">
      <c r="A163" s="255" t="s">
        <v>84</v>
      </c>
      <c r="B163" s="255">
        <v>1</v>
      </c>
      <c r="C163" s="255">
        <v>22</v>
      </c>
      <c r="D163" s="255" t="s">
        <v>549</v>
      </c>
      <c r="E163" s="292" t="s">
        <v>565</v>
      </c>
      <c r="F163" s="257">
        <v>0</v>
      </c>
      <c r="G163" s="258">
        <v>0</v>
      </c>
      <c r="H163" s="258">
        <v>0</v>
      </c>
      <c r="I163" s="259">
        <v>1688.34</v>
      </c>
      <c r="J163" s="258">
        <v>0</v>
      </c>
      <c r="K163" s="258">
        <v>0</v>
      </c>
      <c r="L163" s="490">
        <v>0</v>
      </c>
      <c r="M163" s="258">
        <v>0</v>
      </c>
      <c r="N163" s="258">
        <v>0</v>
      </c>
      <c r="O163" s="258">
        <v>0</v>
      </c>
      <c r="P163" s="258">
        <v>0</v>
      </c>
      <c r="Q163" s="259">
        <v>0</v>
      </c>
      <c r="R163" s="262">
        <v>1307.3399999999999</v>
      </c>
      <c r="S163" s="262">
        <v>78.180000000000007</v>
      </c>
      <c r="T163" s="258">
        <v>82.24</v>
      </c>
      <c r="U163" s="261">
        <f t="shared" si="2"/>
        <v>3156.0999999999995</v>
      </c>
    </row>
    <row r="164" spans="1:21" x14ac:dyDescent="0.25">
      <c r="A164" s="255" t="s">
        <v>84</v>
      </c>
      <c r="B164" s="255">
        <v>1</v>
      </c>
      <c r="C164" s="255">
        <v>220</v>
      </c>
      <c r="D164" s="255" t="s">
        <v>549</v>
      </c>
      <c r="E164" s="292" t="s">
        <v>108</v>
      </c>
      <c r="F164" s="257">
        <v>0</v>
      </c>
      <c r="G164" s="258">
        <v>0</v>
      </c>
      <c r="H164" s="258">
        <v>0</v>
      </c>
      <c r="I164" s="259">
        <v>683.16</v>
      </c>
      <c r="J164" s="258">
        <v>0</v>
      </c>
      <c r="K164" s="258">
        <v>0</v>
      </c>
      <c r="L164" s="490">
        <v>0</v>
      </c>
      <c r="M164" s="258">
        <v>0</v>
      </c>
      <c r="N164" s="258">
        <v>0</v>
      </c>
      <c r="O164" s="258">
        <v>0</v>
      </c>
      <c r="P164" s="259">
        <v>218.4</v>
      </c>
      <c r="Q164" s="259">
        <v>0</v>
      </c>
      <c r="R164" s="262">
        <v>1187.3399999999999</v>
      </c>
      <c r="S164" s="262">
        <v>27.88</v>
      </c>
      <c r="T164" s="259">
        <v>41.12</v>
      </c>
      <c r="U164" s="261">
        <f t="shared" si="2"/>
        <v>2157.8999999999996</v>
      </c>
    </row>
    <row r="165" spans="1:21" x14ac:dyDescent="0.25">
      <c r="A165" s="255" t="s">
        <v>84</v>
      </c>
      <c r="B165" s="255">
        <v>1</v>
      </c>
      <c r="C165" s="255">
        <v>224</v>
      </c>
      <c r="E165" s="292" t="s">
        <v>81</v>
      </c>
      <c r="F165" s="257">
        <v>0</v>
      </c>
      <c r="G165" s="258">
        <v>0</v>
      </c>
      <c r="H165" s="258">
        <v>0</v>
      </c>
      <c r="I165" s="258">
        <v>2307.17</v>
      </c>
      <c r="J165" s="258">
        <v>0</v>
      </c>
      <c r="K165" s="258">
        <v>0</v>
      </c>
      <c r="L165" s="490">
        <v>0</v>
      </c>
      <c r="M165" s="258">
        <v>0</v>
      </c>
      <c r="N165" s="258">
        <v>0</v>
      </c>
      <c r="O165" s="258">
        <v>0</v>
      </c>
      <c r="P165" s="259">
        <v>642.12</v>
      </c>
      <c r="Q165" s="258">
        <v>0</v>
      </c>
      <c r="R165" s="262">
        <v>735.51</v>
      </c>
      <c r="S165" s="258">
        <v>0</v>
      </c>
      <c r="T165" s="258">
        <v>82.24</v>
      </c>
      <c r="U165" s="261">
        <f t="shared" si="2"/>
        <v>3767.04</v>
      </c>
    </row>
    <row r="166" spans="1:21" x14ac:dyDescent="0.25">
      <c r="A166" s="255" t="s">
        <v>84</v>
      </c>
      <c r="B166" s="255">
        <v>1</v>
      </c>
      <c r="C166" s="254">
        <v>25</v>
      </c>
      <c r="D166" s="254"/>
      <c r="E166" s="292" t="s">
        <v>567</v>
      </c>
      <c r="F166" s="257">
        <v>0</v>
      </c>
      <c r="G166" s="258">
        <v>0</v>
      </c>
      <c r="H166" s="258">
        <v>0</v>
      </c>
      <c r="I166" s="258">
        <v>3516.84</v>
      </c>
      <c r="J166" s="258">
        <v>0</v>
      </c>
      <c r="K166" s="258">
        <v>0</v>
      </c>
      <c r="L166" s="490">
        <v>0</v>
      </c>
      <c r="M166" s="258">
        <v>0</v>
      </c>
      <c r="N166" s="258">
        <v>0</v>
      </c>
      <c r="O166" s="258">
        <v>0</v>
      </c>
      <c r="P166" s="259">
        <v>216.22</v>
      </c>
      <c r="Q166" s="258">
        <v>0</v>
      </c>
      <c r="R166" s="262">
        <v>1175.47</v>
      </c>
      <c r="S166" s="262">
        <v>46.47</v>
      </c>
      <c r="T166" s="260">
        <v>123.36</v>
      </c>
      <c r="U166" s="261">
        <f t="shared" si="2"/>
        <v>5078.3599999999997</v>
      </c>
    </row>
    <row r="167" spans="1:21" x14ac:dyDescent="0.25">
      <c r="A167" s="255" t="s">
        <v>86</v>
      </c>
      <c r="B167" s="255">
        <v>1</v>
      </c>
      <c r="C167" s="255">
        <v>10</v>
      </c>
      <c r="E167" s="292" t="s">
        <v>555</v>
      </c>
      <c r="F167" s="257">
        <v>0</v>
      </c>
      <c r="G167" s="258">
        <v>0</v>
      </c>
      <c r="H167" s="258">
        <v>0</v>
      </c>
      <c r="I167" s="258">
        <v>0</v>
      </c>
      <c r="J167" s="258">
        <v>0</v>
      </c>
      <c r="K167" s="258">
        <v>0</v>
      </c>
      <c r="L167" s="490">
        <v>0</v>
      </c>
      <c r="M167" s="258">
        <v>0</v>
      </c>
      <c r="N167" s="258">
        <v>0</v>
      </c>
      <c r="O167" s="258">
        <v>0</v>
      </c>
      <c r="P167" s="259">
        <v>192.2</v>
      </c>
      <c r="Q167" s="258">
        <v>0</v>
      </c>
      <c r="R167" s="262">
        <v>1044.8599999999999</v>
      </c>
      <c r="S167" s="262">
        <v>99.1</v>
      </c>
      <c r="T167" s="258">
        <v>0</v>
      </c>
      <c r="U167" s="261">
        <f t="shared" si="2"/>
        <v>1336.1599999999999</v>
      </c>
    </row>
    <row r="168" spans="1:21" x14ac:dyDescent="0.25">
      <c r="A168" s="255" t="s">
        <v>84</v>
      </c>
      <c r="B168" s="255">
        <v>1</v>
      </c>
      <c r="C168" s="254">
        <v>319</v>
      </c>
      <c r="D168" s="254"/>
      <c r="E168" s="292" t="s">
        <v>624</v>
      </c>
      <c r="F168" s="257">
        <v>0</v>
      </c>
      <c r="G168" s="258">
        <v>0</v>
      </c>
      <c r="H168" s="258">
        <v>0</v>
      </c>
      <c r="I168" s="259">
        <v>418.93</v>
      </c>
      <c r="J168" s="258">
        <v>0</v>
      </c>
      <c r="K168" s="258">
        <v>0</v>
      </c>
      <c r="L168" s="490">
        <v>0</v>
      </c>
      <c r="M168" s="258">
        <v>0</v>
      </c>
      <c r="N168" s="258">
        <v>0</v>
      </c>
      <c r="O168" s="258">
        <v>0</v>
      </c>
      <c r="P168" s="259">
        <v>768.79</v>
      </c>
      <c r="Q168" s="258">
        <v>0</v>
      </c>
      <c r="R168" s="262">
        <v>468.27</v>
      </c>
      <c r="S168" s="262">
        <v>88.28</v>
      </c>
      <c r="T168" s="259">
        <v>41.12</v>
      </c>
      <c r="U168" s="261">
        <f t="shared" si="2"/>
        <v>1785.3899999999999</v>
      </c>
    </row>
    <row r="169" spans="1:21" s="215" customFormat="1" x14ac:dyDescent="0.25">
      <c r="A169" s="1019" t="s">
        <v>84</v>
      </c>
      <c r="B169" s="1019">
        <v>1</v>
      </c>
      <c r="C169" s="1019">
        <v>212</v>
      </c>
      <c r="D169" s="1019"/>
      <c r="E169" s="600" t="s">
        <v>78</v>
      </c>
      <c r="F169" s="474">
        <v>0</v>
      </c>
      <c r="G169" s="216">
        <v>0</v>
      </c>
      <c r="H169" s="216">
        <v>0</v>
      </c>
      <c r="I169" s="216">
        <v>1438.09</v>
      </c>
      <c r="J169" s="216">
        <v>0</v>
      </c>
      <c r="K169" s="216">
        <v>0</v>
      </c>
      <c r="L169" s="490">
        <f>3*1518</f>
        <v>4554</v>
      </c>
      <c r="M169" s="216">
        <v>0</v>
      </c>
      <c r="N169" s="216">
        <v>0</v>
      </c>
      <c r="O169" s="216">
        <v>0</v>
      </c>
      <c r="P169" s="272">
        <v>648.66999999999996</v>
      </c>
      <c r="Q169" s="216">
        <v>0</v>
      </c>
      <c r="R169" s="273">
        <v>743.02</v>
      </c>
      <c r="S169" s="1020">
        <v>43.68</v>
      </c>
      <c r="T169" s="1020">
        <v>123.36</v>
      </c>
      <c r="U169" s="1021">
        <f t="shared" si="2"/>
        <v>7550.8200000000006</v>
      </c>
    </row>
    <row r="170" spans="1:21" x14ac:dyDescent="0.25">
      <c r="A170" s="255" t="s">
        <v>84</v>
      </c>
      <c r="B170" s="255">
        <v>1</v>
      </c>
      <c r="C170" s="255">
        <v>90</v>
      </c>
      <c r="D170" s="255" t="s">
        <v>549</v>
      </c>
      <c r="E170" s="292" t="s">
        <v>598</v>
      </c>
      <c r="F170" s="257">
        <v>0</v>
      </c>
      <c r="G170" s="258">
        <v>0</v>
      </c>
      <c r="H170" s="258">
        <v>570.89</v>
      </c>
      <c r="I170" s="259">
        <v>1884.42</v>
      </c>
      <c r="J170" s="258">
        <v>0</v>
      </c>
      <c r="K170" s="258">
        <v>0</v>
      </c>
      <c r="L170" s="490">
        <v>0</v>
      </c>
      <c r="M170" s="258">
        <v>0</v>
      </c>
      <c r="N170" s="258">
        <v>0</v>
      </c>
      <c r="O170" s="258">
        <v>0</v>
      </c>
      <c r="P170" s="259">
        <v>384.4</v>
      </c>
      <c r="Q170" s="259">
        <v>0</v>
      </c>
      <c r="R170" s="262">
        <v>852.66</v>
      </c>
      <c r="S170" s="262">
        <v>88.28</v>
      </c>
      <c r="T170" s="260">
        <v>123.36</v>
      </c>
      <c r="U170" s="261">
        <f t="shared" si="2"/>
        <v>3904.01</v>
      </c>
    </row>
    <row r="171" spans="1:21" x14ac:dyDescent="0.25">
      <c r="A171" s="255" t="s">
        <v>84</v>
      </c>
      <c r="B171" s="255">
        <v>1</v>
      </c>
      <c r="C171" s="255">
        <v>497</v>
      </c>
      <c r="E171" s="294" t="s">
        <v>461</v>
      </c>
      <c r="F171" s="257">
        <v>0</v>
      </c>
      <c r="G171" s="258">
        <v>0</v>
      </c>
      <c r="H171" s="258">
        <v>0</v>
      </c>
      <c r="I171" s="258">
        <v>546.53</v>
      </c>
      <c r="J171" s="258">
        <v>0</v>
      </c>
      <c r="K171" s="258">
        <v>0</v>
      </c>
      <c r="L171" s="490">
        <v>0</v>
      </c>
      <c r="M171" s="258">
        <v>0</v>
      </c>
      <c r="N171" s="258">
        <v>0</v>
      </c>
      <c r="O171" s="258">
        <v>0</v>
      </c>
      <c r="P171" s="259">
        <v>812.47</v>
      </c>
      <c r="Q171" s="258">
        <v>0</v>
      </c>
      <c r="R171" s="262">
        <v>494.88</v>
      </c>
      <c r="S171" s="260">
        <v>69.09</v>
      </c>
      <c r="T171" s="260">
        <v>123.36</v>
      </c>
      <c r="U171" s="261">
        <f t="shared" si="2"/>
        <v>2046.33</v>
      </c>
    </row>
    <row r="172" spans="1:21" x14ac:dyDescent="0.25">
      <c r="A172" s="255" t="s">
        <v>84</v>
      </c>
      <c r="B172" s="255">
        <v>1</v>
      </c>
      <c r="C172" s="255">
        <v>491</v>
      </c>
      <c r="E172" s="294" t="s">
        <v>485</v>
      </c>
      <c r="F172" s="257">
        <v>0</v>
      </c>
      <c r="G172" s="258">
        <v>0</v>
      </c>
      <c r="H172" s="258">
        <v>0</v>
      </c>
      <c r="I172" s="258">
        <v>1788.34</v>
      </c>
      <c r="J172" s="258">
        <v>0</v>
      </c>
      <c r="K172" s="258">
        <v>0</v>
      </c>
      <c r="L172" s="490">
        <v>0</v>
      </c>
      <c r="M172" s="258">
        <v>0</v>
      </c>
      <c r="N172" s="258">
        <v>0</v>
      </c>
      <c r="O172" s="258">
        <v>0</v>
      </c>
      <c r="P172" s="259">
        <v>406.24</v>
      </c>
      <c r="Q172" s="258">
        <v>0</v>
      </c>
      <c r="R172" s="262">
        <v>901.11</v>
      </c>
      <c r="S172" s="260">
        <v>69.09</v>
      </c>
      <c r="T172" s="260">
        <v>0</v>
      </c>
      <c r="U172" s="261">
        <f t="shared" si="2"/>
        <v>3164.78</v>
      </c>
    </row>
    <row r="173" spans="1:21" x14ac:dyDescent="0.25">
      <c r="A173" s="255" t="s">
        <v>84</v>
      </c>
      <c r="B173" s="255">
        <v>1</v>
      </c>
      <c r="C173" s="255">
        <v>211</v>
      </c>
      <c r="E173" s="292" t="s">
        <v>77</v>
      </c>
      <c r="F173" s="257">
        <v>0</v>
      </c>
      <c r="G173" s="258">
        <v>0</v>
      </c>
      <c r="H173" s="258">
        <v>0</v>
      </c>
      <c r="I173" s="258">
        <v>418.93</v>
      </c>
      <c r="J173" s="258">
        <v>0</v>
      </c>
      <c r="K173" s="258">
        <v>0</v>
      </c>
      <c r="L173" s="490">
        <v>0</v>
      </c>
      <c r="M173" s="258">
        <v>0</v>
      </c>
      <c r="N173" s="258">
        <v>0</v>
      </c>
      <c r="O173" s="258">
        <v>0</v>
      </c>
      <c r="P173" s="259">
        <v>576.6</v>
      </c>
      <c r="Q173" s="258">
        <v>0</v>
      </c>
      <c r="R173" s="262">
        <v>660.46</v>
      </c>
      <c r="S173" s="262">
        <v>88.28</v>
      </c>
      <c r="T173" s="260">
        <v>123.36</v>
      </c>
      <c r="U173" s="261">
        <f t="shared" si="2"/>
        <v>1867.6299999999999</v>
      </c>
    </row>
    <row r="174" spans="1:21" x14ac:dyDescent="0.25">
      <c r="A174" s="255" t="s">
        <v>86</v>
      </c>
      <c r="B174" s="255">
        <v>1</v>
      </c>
      <c r="C174" s="255">
        <v>162</v>
      </c>
      <c r="D174" s="255" t="s">
        <v>549</v>
      </c>
      <c r="E174" s="292" t="s">
        <v>610</v>
      </c>
      <c r="F174" s="257">
        <v>0</v>
      </c>
      <c r="G174" s="258">
        <v>0</v>
      </c>
      <c r="H174" s="258">
        <v>0</v>
      </c>
      <c r="I174" s="259">
        <v>412.34</v>
      </c>
      <c r="J174" s="258">
        <v>0</v>
      </c>
      <c r="K174" s="258">
        <v>0</v>
      </c>
      <c r="L174" s="490">
        <v>0</v>
      </c>
      <c r="M174" s="258">
        <v>0</v>
      </c>
      <c r="N174" s="258">
        <v>0</v>
      </c>
      <c r="O174" s="258">
        <v>0</v>
      </c>
      <c r="P174" s="259">
        <v>642.12</v>
      </c>
      <c r="Q174" s="259">
        <v>0</v>
      </c>
      <c r="R174" s="262">
        <v>735.51</v>
      </c>
      <c r="S174" s="262">
        <v>49.15</v>
      </c>
      <c r="T174" s="259">
        <v>41.12</v>
      </c>
      <c r="U174" s="261">
        <f t="shared" si="2"/>
        <v>1880.24</v>
      </c>
    </row>
    <row r="175" spans="1:21" x14ac:dyDescent="0.25">
      <c r="A175" s="255" t="s">
        <v>84</v>
      </c>
      <c r="B175" s="255">
        <v>1</v>
      </c>
      <c r="C175" s="255">
        <v>217</v>
      </c>
      <c r="D175" s="255" t="s">
        <v>549</v>
      </c>
      <c r="E175" s="292" t="s">
        <v>79</v>
      </c>
      <c r="F175" s="257">
        <v>0</v>
      </c>
      <c r="G175" s="258">
        <v>0</v>
      </c>
      <c r="H175" s="258">
        <v>0</v>
      </c>
      <c r="I175" s="259">
        <v>1005.44</v>
      </c>
      <c r="J175" s="258">
        <v>0</v>
      </c>
      <c r="K175" s="258">
        <v>0</v>
      </c>
      <c r="L175" s="490">
        <v>0</v>
      </c>
      <c r="M175" s="258">
        <v>0</v>
      </c>
      <c r="N175" s="258">
        <v>0</v>
      </c>
      <c r="O175" s="258">
        <v>0</v>
      </c>
      <c r="P175" s="259">
        <v>642.12</v>
      </c>
      <c r="Q175" s="259">
        <v>0</v>
      </c>
      <c r="R175" s="262">
        <v>735.51</v>
      </c>
      <c r="S175" s="258">
        <v>0</v>
      </c>
      <c r="T175" s="258">
        <v>82.24</v>
      </c>
      <c r="U175" s="261">
        <f t="shared" si="2"/>
        <v>2465.3099999999995</v>
      </c>
    </row>
    <row r="176" spans="1:21" x14ac:dyDescent="0.25">
      <c r="A176" s="255" t="s">
        <v>86</v>
      </c>
      <c r="B176" s="255">
        <v>1</v>
      </c>
      <c r="C176" s="255">
        <v>5</v>
      </c>
      <c r="E176" s="292" t="s">
        <v>552</v>
      </c>
      <c r="F176" s="257">
        <v>0</v>
      </c>
      <c r="G176" s="258">
        <v>0</v>
      </c>
      <c r="H176" s="258">
        <v>0</v>
      </c>
      <c r="I176" s="258">
        <v>1013.77</v>
      </c>
      <c r="J176" s="258">
        <v>0</v>
      </c>
      <c r="K176" s="258">
        <v>0</v>
      </c>
      <c r="L176" s="490">
        <v>0</v>
      </c>
      <c r="M176" s="258">
        <v>0</v>
      </c>
      <c r="N176" s="258">
        <v>0</v>
      </c>
      <c r="O176" s="258">
        <v>0</v>
      </c>
      <c r="P176" s="259">
        <v>648.66999999999996</v>
      </c>
      <c r="Q176" s="258">
        <v>0</v>
      </c>
      <c r="R176" s="262">
        <v>743.02</v>
      </c>
      <c r="S176" s="262">
        <v>41.63</v>
      </c>
      <c r="T176" s="258">
        <v>0</v>
      </c>
      <c r="U176" s="261">
        <f t="shared" si="2"/>
        <v>2447.09</v>
      </c>
    </row>
    <row r="177" spans="1:21" x14ac:dyDescent="0.25">
      <c r="A177" s="255" t="s">
        <v>86</v>
      </c>
      <c r="B177" s="255">
        <v>1</v>
      </c>
      <c r="C177" s="255">
        <v>250</v>
      </c>
      <c r="D177" s="255" t="s">
        <v>549</v>
      </c>
      <c r="E177" s="292" t="s">
        <v>142</v>
      </c>
      <c r="F177" s="257">
        <v>0</v>
      </c>
      <c r="G177" s="258">
        <v>0</v>
      </c>
      <c r="H177" s="258">
        <v>0</v>
      </c>
      <c r="I177" s="259">
        <v>1136.6199999999999</v>
      </c>
      <c r="J177" s="258">
        <v>0</v>
      </c>
      <c r="K177" s="258">
        <v>0</v>
      </c>
      <c r="L177" s="490">
        <v>0</v>
      </c>
      <c r="M177" s="258">
        <v>0</v>
      </c>
      <c r="N177" s="258">
        <v>0</v>
      </c>
      <c r="O177" s="258">
        <v>0</v>
      </c>
      <c r="P177" s="259">
        <v>873.62</v>
      </c>
      <c r="Q177" s="259">
        <v>0</v>
      </c>
      <c r="R177" s="262">
        <v>532.12</v>
      </c>
      <c r="S177" s="262">
        <v>18.86</v>
      </c>
      <c r="T177" s="260">
        <v>123.36</v>
      </c>
      <c r="U177" s="261">
        <f t="shared" si="2"/>
        <v>2684.58</v>
      </c>
    </row>
    <row r="178" spans="1:21" x14ac:dyDescent="0.25">
      <c r="A178" s="255" t="s">
        <v>84</v>
      </c>
      <c r="B178" s="255">
        <v>1</v>
      </c>
      <c r="C178" s="255">
        <v>210</v>
      </c>
      <c r="E178" s="292" t="s">
        <v>76</v>
      </c>
      <c r="F178" s="257">
        <v>0</v>
      </c>
      <c r="G178" s="258">
        <v>0</v>
      </c>
      <c r="H178" s="258">
        <v>0</v>
      </c>
      <c r="I178" s="258">
        <v>1788.34</v>
      </c>
      <c r="J178" s="258">
        <v>0</v>
      </c>
      <c r="K178" s="258">
        <v>0</v>
      </c>
      <c r="L178" s="490">
        <v>0</v>
      </c>
      <c r="M178" s="258">
        <v>0</v>
      </c>
      <c r="N178" s="258">
        <v>0</v>
      </c>
      <c r="O178" s="258">
        <v>0</v>
      </c>
      <c r="P178" s="259">
        <v>856.15</v>
      </c>
      <c r="Q178" s="258">
        <v>0</v>
      </c>
      <c r="R178" s="262">
        <v>521.48</v>
      </c>
      <c r="S178" s="262">
        <v>58.48</v>
      </c>
      <c r="T178" s="258">
        <v>0</v>
      </c>
      <c r="U178" s="261">
        <f t="shared" si="2"/>
        <v>3224.45</v>
      </c>
    </row>
    <row r="179" spans="1:21" x14ac:dyDescent="0.25">
      <c r="A179" s="255" t="s">
        <v>84</v>
      </c>
      <c r="B179" s="255">
        <v>1</v>
      </c>
      <c r="C179" s="255">
        <v>155</v>
      </c>
      <c r="E179" s="292" t="s">
        <v>608</v>
      </c>
      <c r="F179" s="257">
        <v>0</v>
      </c>
      <c r="G179" s="258">
        <v>0</v>
      </c>
      <c r="H179" s="258">
        <v>0</v>
      </c>
      <c r="I179" s="258">
        <v>791.75</v>
      </c>
      <c r="J179" s="258">
        <v>0</v>
      </c>
      <c r="K179" s="258">
        <v>0</v>
      </c>
      <c r="L179" s="490">
        <v>0</v>
      </c>
      <c r="M179" s="258">
        <v>0</v>
      </c>
      <c r="N179" s="258">
        <v>0</v>
      </c>
      <c r="O179" s="258">
        <v>0</v>
      </c>
      <c r="P179" s="259">
        <v>864.89</v>
      </c>
      <c r="Q179" s="258">
        <v>0</v>
      </c>
      <c r="R179" s="262">
        <v>526.79999999999995</v>
      </c>
      <c r="S179" s="258">
        <v>44.99</v>
      </c>
      <c r="T179" s="259">
        <v>41.12</v>
      </c>
      <c r="U179" s="261">
        <f t="shared" si="2"/>
        <v>2269.5499999999993</v>
      </c>
    </row>
    <row r="180" spans="1:21" x14ac:dyDescent="0.25">
      <c r="A180" s="255" t="s">
        <v>84</v>
      </c>
      <c r="B180" s="255">
        <v>1</v>
      </c>
      <c r="C180" s="255">
        <v>507</v>
      </c>
      <c r="E180" s="292" t="s">
        <v>1162</v>
      </c>
      <c r="F180" s="257">
        <v>0</v>
      </c>
      <c r="G180" s="258">
        <v>0</v>
      </c>
      <c r="H180" s="258">
        <v>0</v>
      </c>
      <c r="I180" s="258">
        <v>0</v>
      </c>
      <c r="J180" s="258">
        <v>0</v>
      </c>
      <c r="K180" s="258">
        <v>0</v>
      </c>
      <c r="L180" s="490">
        <v>0</v>
      </c>
      <c r="M180" s="258">
        <v>0</v>
      </c>
      <c r="N180" s="258">
        <v>0</v>
      </c>
      <c r="O180" s="258">
        <v>0</v>
      </c>
      <c r="P180" s="259">
        <v>864.89</v>
      </c>
      <c r="Q180" s="258">
        <v>0</v>
      </c>
      <c r="R180" s="262">
        <v>526.79999999999995</v>
      </c>
      <c r="S180" s="258">
        <v>0</v>
      </c>
      <c r="T180" s="259">
        <v>0</v>
      </c>
      <c r="U180" s="261">
        <f t="shared" si="2"/>
        <v>1391.69</v>
      </c>
    </row>
    <row r="181" spans="1:21" x14ac:dyDescent="0.25">
      <c r="A181" s="255" t="s">
        <v>86</v>
      </c>
      <c r="B181" s="255">
        <v>1</v>
      </c>
      <c r="C181" s="255">
        <v>38</v>
      </c>
      <c r="D181" s="255" t="s">
        <v>549</v>
      </c>
      <c r="E181" s="292" t="s">
        <v>576</v>
      </c>
      <c r="F181" s="257">
        <v>0</v>
      </c>
      <c r="G181" s="258">
        <v>0</v>
      </c>
      <c r="H181" s="258">
        <v>0</v>
      </c>
      <c r="I181" s="259">
        <v>1461.1</v>
      </c>
      <c r="J181" s="258">
        <v>0</v>
      </c>
      <c r="K181" s="258">
        <v>0</v>
      </c>
      <c r="L181" s="490">
        <v>0</v>
      </c>
      <c r="M181" s="258">
        <v>0</v>
      </c>
      <c r="N181" s="258">
        <v>0</v>
      </c>
      <c r="O181" s="258">
        <v>0</v>
      </c>
      <c r="P181" s="259">
        <v>576.6</v>
      </c>
      <c r="Q181" s="259">
        <v>0</v>
      </c>
      <c r="R181" s="262">
        <v>660.46</v>
      </c>
      <c r="S181" s="262">
        <v>88.28</v>
      </c>
      <c r="T181" s="258">
        <v>82.24</v>
      </c>
      <c r="U181" s="261">
        <f t="shared" si="2"/>
        <v>2868.68</v>
      </c>
    </row>
    <row r="182" spans="1:21" x14ac:dyDescent="0.25">
      <c r="A182" s="255" t="s">
        <v>86</v>
      </c>
      <c r="B182" s="255">
        <v>1</v>
      </c>
      <c r="C182" s="255">
        <v>226</v>
      </c>
      <c r="E182" s="292" t="s">
        <v>116</v>
      </c>
      <c r="F182" s="257">
        <v>0</v>
      </c>
      <c r="G182" s="258">
        <v>0</v>
      </c>
      <c r="H182" s="258">
        <v>0</v>
      </c>
      <c r="I182" s="258">
        <v>1679.42</v>
      </c>
      <c r="J182" s="258">
        <v>0</v>
      </c>
      <c r="K182" s="258">
        <v>0</v>
      </c>
      <c r="L182" s="490">
        <v>0</v>
      </c>
      <c r="M182" s="258">
        <v>0</v>
      </c>
      <c r="N182" s="268">
        <v>224.11</v>
      </c>
      <c r="O182" s="258">
        <v>0</v>
      </c>
      <c r="P182" s="259">
        <v>655.22</v>
      </c>
      <c r="Q182" s="258">
        <v>0</v>
      </c>
      <c r="R182" s="262">
        <v>750.52</v>
      </c>
      <c r="S182" s="262">
        <v>0</v>
      </c>
      <c r="T182" s="258">
        <v>82.24</v>
      </c>
      <c r="U182" s="261">
        <f t="shared" si="2"/>
        <v>3391.5099999999998</v>
      </c>
    </row>
    <row r="183" spans="1:21" x14ac:dyDescent="0.25">
      <c r="A183" s="255" t="s">
        <v>86</v>
      </c>
      <c r="B183" s="255">
        <v>1</v>
      </c>
      <c r="C183" s="255">
        <v>30</v>
      </c>
      <c r="D183" s="255" t="s">
        <v>549</v>
      </c>
      <c r="E183" s="292" t="s">
        <v>571</v>
      </c>
      <c r="F183" s="257">
        <v>0</v>
      </c>
      <c r="G183" s="258">
        <v>0</v>
      </c>
      <c r="H183" s="258">
        <v>0</v>
      </c>
      <c r="I183" s="259">
        <v>710.38</v>
      </c>
      <c r="J183" s="258">
        <v>0</v>
      </c>
      <c r="K183" s="258">
        <v>0</v>
      </c>
      <c r="L183" s="490">
        <v>0</v>
      </c>
      <c r="M183" s="258">
        <v>0</v>
      </c>
      <c r="N183" s="258">
        <v>0</v>
      </c>
      <c r="O183" s="258">
        <v>0</v>
      </c>
      <c r="P183" s="259">
        <v>576.6</v>
      </c>
      <c r="Q183" s="259">
        <v>0</v>
      </c>
      <c r="R183" s="262">
        <v>660.46</v>
      </c>
      <c r="S183" s="262">
        <v>88.28</v>
      </c>
      <c r="T183" s="259">
        <v>164.48</v>
      </c>
      <c r="U183" s="261">
        <f t="shared" si="2"/>
        <v>2200.1999999999998</v>
      </c>
    </row>
    <row r="184" spans="1:21" x14ac:dyDescent="0.25">
      <c r="A184" s="255" t="s">
        <v>84</v>
      </c>
      <c r="B184" s="255">
        <v>1</v>
      </c>
      <c r="C184" s="255">
        <v>348</v>
      </c>
      <c r="E184" s="292" t="s">
        <v>370</v>
      </c>
      <c r="F184" s="257">
        <v>0</v>
      </c>
      <c r="G184" s="258">
        <v>0</v>
      </c>
      <c r="H184" s="258">
        <v>0</v>
      </c>
      <c r="I184" s="258">
        <v>0</v>
      </c>
      <c r="J184" s="258">
        <v>0</v>
      </c>
      <c r="K184" s="258">
        <v>0</v>
      </c>
      <c r="L184" s="490">
        <v>0</v>
      </c>
      <c r="M184" s="258">
        <v>0</v>
      </c>
      <c r="N184" s="258">
        <v>0</v>
      </c>
      <c r="O184" s="258">
        <v>0</v>
      </c>
      <c r="P184" s="259">
        <v>725.11</v>
      </c>
      <c r="Q184" s="258">
        <v>0</v>
      </c>
      <c r="R184" s="262">
        <v>441.66</v>
      </c>
      <c r="S184" s="258">
        <v>107.47</v>
      </c>
      <c r="T184" s="258">
        <v>0</v>
      </c>
      <c r="U184" s="261">
        <f t="shared" si="2"/>
        <v>1274.24</v>
      </c>
    </row>
    <row r="185" spans="1:21" s="619" customFormat="1" x14ac:dyDescent="0.25">
      <c r="A185" s="625" t="s">
        <v>84</v>
      </c>
      <c r="B185" s="625">
        <v>1</v>
      </c>
      <c r="C185" s="625">
        <v>433</v>
      </c>
      <c r="D185" s="625"/>
      <c r="E185" s="632" t="s">
        <v>684</v>
      </c>
      <c r="F185" s="624">
        <v>0</v>
      </c>
      <c r="G185" s="622">
        <v>0</v>
      </c>
      <c r="H185" s="622">
        <v>0</v>
      </c>
      <c r="I185" s="622">
        <v>923.5</v>
      </c>
      <c r="J185" s="622">
        <v>0</v>
      </c>
      <c r="K185" s="622">
        <v>0</v>
      </c>
      <c r="L185" s="876">
        <v>0</v>
      </c>
      <c r="M185" s="622">
        <v>0</v>
      </c>
      <c r="N185" s="622">
        <v>0</v>
      </c>
      <c r="O185" s="622">
        <v>0</v>
      </c>
      <c r="P185" s="925">
        <v>0</v>
      </c>
      <c r="Q185" s="622">
        <v>0</v>
      </c>
      <c r="R185" s="928">
        <v>0</v>
      </c>
      <c r="S185" s="622">
        <v>0</v>
      </c>
      <c r="T185" s="622">
        <v>0</v>
      </c>
      <c r="U185" s="626">
        <f t="shared" si="2"/>
        <v>923.5</v>
      </c>
    </row>
    <row r="186" spans="1:21" x14ac:dyDescent="0.25">
      <c r="A186" s="255" t="s">
        <v>84</v>
      </c>
      <c r="B186" s="255">
        <v>1</v>
      </c>
      <c r="C186" s="255">
        <v>2</v>
      </c>
      <c r="D186" s="255" t="s">
        <v>549</v>
      </c>
      <c r="E186" s="292" t="s">
        <v>550</v>
      </c>
      <c r="F186" s="257">
        <v>0</v>
      </c>
      <c r="G186" s="258">
        <v>0</v>
      </c>
      <c r="H186" s="258">
        <v>0</v>
      </c>
      <c r="I186" s="259">
        <v>3576.68</v>
      </c>
      <c r="J186" s="258">
        <v>0</v>
      </c>
      <c r="K186" s="258">
        <v>0</v>
      </c>
      <c r="L186" s="490">
        <v>0</v>
      </c>
      <c r="M186" s="258">
        <v>0</v>
      </c>
      <c r="N186" s="258">
        <v>0</v>
      </c>
      <c r="O186" s="258">
        <v>0</v>
      </c>
      <c r="P186" s="259">
        <v>609.36</v>
      </c>
      <c r="Q186" s="259">
        <v>0</v>
      </c>
      <c r="R186" s="262">
        <v>697.99</v>
      </c>
      <c r="S186" s="262">
        <v>67.09</v>
      </c>
      <c r="T186" s="258">
        <v>82.24</v>
      </c>
      <c r="U186" s="261">
        <f t="shared" si="2"/>
        <v>5033.3599999999997</v>
      </c>
    </row>
    <row r="187" spans="1:21" x14ac:dyDescent="0.25">
      <c r="A187" s="255" t="s">
        <v>84</v>
      </c>
      <c r="B187" s="255">
        <v>1</v>
      </c>
      <c r="C187" s="255">
        <v>487</v>
      </c>
      <c r="E187" s="292" t="s">
        <v>840</v>
      </c>
      <c r="F187" s="257">
        <v>0</v>
      </c>
      <c r="G187" s="258">
        <v>0</v>
      </c>
      <c r="H187" s="258">
        <v>0</v>
      </c>
      <c r="I187" s="258">
        <v>0</v>
      </c>
      <c r="J187" s="258">
        <v>0</v>
      </c>
      <c r="K187" s="258">
        <v>0</v>
      </c>
      <c r="L187" s="490">
        <v>0</v>
      </c>
      <c r="M187" s="258">
        <v>0</v>
      </c>
      <c r="N187" s="258">
        <v>0</v>
      </c>
      <c r="O187" s="258">
        <v>0</v>
      </c>
      <c r="P187" s="258">
        <v>362.55</v>
      </c>
      <c r="Q187" s="259">
        <v>0</v>
      </c>
      <c r="R187" s="258">
        <v>804.22</v>
      </c>
      <c r="S187" s="262">
        <v>111.46</v>
      </c>
      <c r="T187" s="259">
        <v>0</v>
      </c>
      <c r="U187" s="261">
        <f t="shared" si="2"/>
        <v>1278.23</v>
      </c>
    </row>
    <row r="188" spans="1:21" x14ac:dyDescent="0.25">
      <c r="A188" s="274"/>
      <c r="B188" s="274"/>
      <c r="C188" s="274">
        <v>20046</v>
      </c>
      <c r="D188" s="274"/>
      <c r="E188" s="295" t="s">
        <v>1110</v>
      </c>
      <c r="F188" s="275">
        <v>0</v>
      </c>
      <c r="G188" s="275">
        <v>0</v>
      </c>
      <c r="H188" s="275">
        <v>0</v>
      </c>
      <c r="I188" s="275">
        <v>0</v>
      </c>
      <c r="J188" s="275">
        <v>0</v>
      </c>
      <c r="K188" s="275">
        <v>0</v>
      </c>
      <c r="L188" s="275">
        <v>0</v>
      </c>
      <c r="M188" s="275">
        <v>0</v>
      </c>
      <c r="N188" s="275">
        <v>0</v>
      </c>
      <c r="O188" s="275">
        <v>0</v>
      </c>
      <c r="P188" s="275">
        <v>0</v>
      </c>
      <c r="Q188" s="275">
        <v>0</v>
      </c>
      <c r="R188" s="275">
        <v>0</v>
      </c>
      <c r="S188" s="275">
        <v>0</v>
      </c>
      <c r="T188" s="275">
        <v>0</v>
      </c>
      <c r="U188" s="275">
        <v>0</v>
      </c>
    </row>
    <row r="189" spans="1:21" x14ac:dyDescent="0.25">
      <c r="A189" s="274" t="s">
        <v>84</v>
      </c>
      <c r="B189" s="274">
        <v>1</v>
      </c>
      <c r="C189" s="274">
        <v>20047</v>
      </c>
      <c r="D189" s="274"/>
      <c r="E189" s="295" t="s">
        <v>1132</v>
      </c>
      <c r="F189" s="275">
        <v>0</v>
      </c>
      <c r="G189" s="276">
        <v>0</v>
      </c>
      <c r="H189" s="276">
        <v>0</v>
      </c>
      <c r="I189" s="276">
        <v>2101.0100000000002</v>
      </c>
      <c r="J189" s="276">
        <v>0</v>
      </c>
      <c r="K189" s="276">
        <v>0</v>
      </c>
      <c r="L189" s="276">
        <v>0</v>
      </c>
      <c r="M189" s="276">
        <v>0</v>
      </c>
      <c r="N189" s="276">
        <v>0</v>
      </c>
      <c r="O189" s="276">
        <v>0</v>
      </c>
      <c r="P189" s="277">
        <v>0</v>
      </c>
      <c r="Q189" s="276">
        <v>0</v>
      </c>
      <c r="R189" s="279">
        <v>0</v>
      </c>
      <c r="S189" s="940">
        <v>0</v>
      </c>
      <c r="T189" s="996">
        <v>0</v>
      </c>
      <c r="U189" s="278">
        <f>SUM(F189:T189)</f>
        <v>2101.0100000000002</v>
      </c>
    </row>
    <row r="190" spans="1:21" x14ac:dyDescent="0.25">
      <c r="A190" s="274" t="s">
        <v>84</v>
      </c>
      <c r="B190" s="274">
        <v>1</v>
      </c>
      <c r="C190" s="274">
        <v>20045</v>
      </c>
      <c r="D190" s="274" t="s">
        <v>549</v>
      </c>
      <c r="E190" s="295" t="s">
        <v>151</v>
      </c>
      <c r="F190" s="275">
        <v>0</v>
      </c>
      <c r="G190" s="275">
        <v>0</v>
      </c>
      <c r="H190" s="275">
        <v>0</v>
      </c>
      <c r="I190" s="275">
        <v>633.63</v>
      </c>
      <c r="J190" s="275">
        <v>0</v>
      </c>
      <c r="K190" s="276">
        <v>0</v>
      </c>
      <c r="L190" s="276">
        <v>0</v>
      </c>
      <c r="M190" s="276">
        <v>0</v>
      </c>
      <c r="N190" s="276">
        <v>0</v>
      </c>
      <c r="O190" s="276">
        <v>0</v>
      </c>
      <c r="P190" s="276">
        <v>0</v>
      </c>
      <c r="Q190" s="276">
        <v>0</v>
      </c>
      <c r="R190" s="276">
        <v>0</v>
      </c>
      <c r="S190" s="276">
        <v>0</v>
      </c>
      <c r="T190" s="996">
        <v>0</v>
      </c>
      <c r="U190" s="278">
        <f>SUM(F190:T190)</f>
        <v>633.63</v>
      </c>
    </row>
    <row r="191" spans="1:21" x14ac:dyDescent="0.25">
      <c r="A191" s="274" t="s">
        <v>84</v>
      </c>
      <c r="B191" s="274">
        <v>1</v>
      </c>
      <c r="C191" s="274">
        <v>20039</v>
      </c>
      <c r="D191" s="274"/>
      <c r="E191" s="295" t="s">
        <v>353</v>
      </c>
      <c r="F191" s="275">
        <v>0</v>
      </c>
      <c r="G191" s="276">
        <v>0</v>
      </c>
      <c r="H191" s="276">
        <v>0</v>
      </c>
      <c r="I191" s="276">
        <v>1751.15</v>
      </c>
      <c r="J191" s="276">
        <v>0</v>
      </c>
      <c r="K191" s="276">
        <v>0</v>
      </c>
      <c r="L191" s="276">
        <v>0</v>
      </c>
      <c r="M191" s="276">
        <v>0</v>
      </c>
      <c r="N191" s="276">
        <v>0</v>
      </c>
      <c r="O191" s="276">
        <v>0</v>
      </c>
      <c r="P191" s="276">
        <v>0</v>
      </c>
      <c r="Q191" s="277">
        <v>0</v>
      </c>
      <c r="R191" s="276">
        <v>0</v>
      </c>
      <c r="S191" s="276">
        <v>0</v>
      </c>
      <c r="T191" s="996">
        <v>0</v>
      </c>
      <c r="U191" s="278">
        <f>SUM(F191:T191)</f>
        <v>1751.15</v>
      </c>
    </row>
    <row r="192" spans="1:21" x14ac:dyDescent="0.25">
      <c r="A192" s="274" t="s">
        <v>84</v>
      </c>
      <c r="B192" s="274">
        <v>1</v>
      </c>
      <c r="C192" s="274">
        <v>20043</v>
      </c>
      <c r="D192" s="274" t="s">
        <v>549</v>
      </c>
      <c r="E192" s="295" t="s">
        <v>166</v>
      </c>
      <c r="F192" s="275">
        <v>0</v>
      </c>
      <c r="G192" s="276">
        <v>0</v>
      </c>
      <c r="H192" s="276">
        <v>0</v>
      </c>
      <c r="I192" s="277">
        <v>1484.36</v>
      </c>
      <c r="J192" s="276">
        <v>0</v>
      </c>
      <c r="K192" s="276">
        <v>0</v>
      </c>
      <c r="L192" s="276">
        <v>0</v>
      </c>
      <c r="M192" s="276">
        <v>0</v>
      </c>
      <c r="N192" s="276">
        <v>0</v>
      </c>
      <c r="O192" s="276">
        <v>0</v>
      </c>
      <c r="P192" s="276">
        <v>0</v>
      </c>
      <c r="Q192" s="277">
        <v>0</v>
      </c>
      <c r="R192" s="276">
        <v>0</v>
      </c>
      <c r="S192" s="276">
        <v>0</v>
      </c>
      <c r="T192" s="996">
        <v>0</v>
      </c>
      <c r="U192" s="278">
        <f>SUM(F192:T192)</f>
        <v>1484.36</v>
      </c>
    </row>
    <row r="193" spans="1:23" s="630" customFormat="1" x14ac:dyDescent="0.25">
      <c r="A193" s="628"/>
      <c r="B193" s="628"/>
      <c r="C193" s="628"/>
      <c r="D193" s="628"/>
      <c r="E193" s="501">
        <f>COUNTA(E2:E192)</f>
        <v>191</v>
      </c>
      <c r="F193" s="470">
        <f>SUBTOTAL(9,F2:F192)</f>
        <v>1259.1099999999999</v>
      </c>
      <c r="G193" s="471">
        <f>SUM(G2:G192)</f>
        <v>13347</v>
      </c>
      <c r="H193" s="471">
        <f>SUM(H2:H192)</f>
        <v>2773.5</v>
      </c>
      <c r="I193" s="471">
        <f>SUM(I2:I192)</f>
        <v>226415.17999999996</v>
      </c>
      <c r="J193" s="471">
        <f>SUM(J2:J192)</f>
        <v>609.04</v>
      </c>
      <c r="K193" s="471">
        <f>SUM(K2:K192)</f>
        <v>0</v>
      </c>
      <c r="L193" s="844">
        <f>SUM(L17:L192)</f>
        <v>22770</v>
      </c>
      <c r="M193" s="471">
        <f>SUBTOTAL(9,M2:M192)</f>
        <v>1070.3800000000001</v>
      </c>
      <c r="N193" s="471">
        <f t="shared" ref="N193:U193" si="3">SUM(N2:N192)</f>
        <v>926.45999999999992</v>
      </c>
      <c r="O193" s="471">
        <f t="shared" si="3"/>
        <v>0</v>
      </c>
      <c r="P193" s="470">
        <f t="shared" si="3"/>
        <v>112386.77999999991</v>
      </c>
      <c r="Q193" s="472">
        <f t="shared" si="3"/>
        <v>0</v>
      </c>
      <c r="R193" s="472">
        <f t="shared" si="3"/>
        <v>119048.94000000009</v>
      </c>
      <c r="S193" s="472">
        <f t="shared" si="3"/>
        <v>10510.140000000005</v>
      </c>
      <c r="T193" s="473">
        <f>SUM(T2:T192)</f>
        <v>10773.439999999997</v>
      </c>
      <c r="U193" s="473">
        <f t="shared" si="3"/>
        <v>521889.97000000015</v>
      </c>
    </row>
    <row r="194" spans="1:23" x14ac:dyDescent="0.25">
      <c r="E194" s="294"/>
      <c r="G194" s="994"/>
      <c r="H194" s="995">
        <f>H193-2773.51</f>
        <v>-1.0000000000218279E-2</v>
      </c>
      <c r="I194" s="631"/>
      <c r="J194" s="631"/>
      <c r="L194" s="490">
        <v>0</v>
      </c>
      <c r="M194" s="258">
        <f>M193-1070.37</f>
        <v>1.0000000000218279E-2</v>
      </c>
      <c r="O194" s="631"/>
      <c r="P194" s="631"/>
      <c r="Q194" s="631"/>
      <c r="R194" s="271">
        <f>R193-119048.93</f>
        <v>1.0000000096624717E-2</v>
      </c>
      <c r="S194" s="271"/>
      <c r="T194" s="271"/>
      <c r="U194" s="261"/>
      <c r="W194" s="293"/>
    </row>
    <row r="195" spans="1:23" x14ac:dyDescent="0.25">
      <c r="A195" s="256"/>
      <c r="B195" s="256"/>
      <c r="C195" s="256"/>
      <c r="D195" s="256"/>
      <c r="E195" s="293"/>
      <c r="R195" s="258"/>
      <c r="S195" s="258"/>
      <c r="T195" s="258"/>
      <c r="U195" s="258"/>
    </row>
    <row r="196" spans="1:23" x14ac:dyDescent="0.25">
      <c r="A196" s="256"/>
      <c r="B196" s="256"/>
      <c r="C196" s="256"/>
      <c r="D196" s="256"/>
      <c r="E196" s="293"/>
      <c r="F196" s="259"/>
      <c r="G196" s="271"/>
      <c r="H196" s="271"/>
      <c r="I196" s="258">
        <f>124402.59+102012.59</f>
        <v>226415.18</v>
      </c>
      <c r="L196" s="508">
        <v>22770</v>
      </c>
      <c r="M196" s="271"/>
      <c r="N196" s="271"/>
      <c r="O196" s="271"/>
      <c r="P196" s="271"/>
      <c r="Q196" s="271"/>
      <c r="R196" s="271"/>
      <c r="S196" s="271"/>
      <c r="T196" s="271"/>
      <c r="U196" s="258"/>
    </row>
    <row r="197" spans="1:23" ht="3" customHeight="1" x14ac:dyDescent="0.25">
      <c r="A197" s="256"/>
      <c r="B197" s="256"/>
      <c r="C197" s="256"/>
      <c r="D197" s="256"/>
      <c r="E197" s="293"/>
      <c r="F197" s="259"/>
      <c r="G197" s="262"/>
      <c r="H197" s="262"/>
      <c r="I197" s="262"/>
      <c r="J197" s="262"/>
      <c r="K197" s="262"/>
      <c r="L197" s="494"/>
      <c r="M197" s="262"/>
      <c r="N197" s="262"/>
      <c r="O197" s="262"/>
      <c r="P197" s="262"/>
      <c r="Q197" s="262"/>
      <c r="T197" s="262"/>
      <c r="U197" s="258"/>
    </row>
    <row r="198" spans="1:23" hidden="1" x14ac:dyDescent="0.25"/>
    <row r="199" spans="1:23" x14ac:dyDescent="0.25">
      <c r="F199" s="257">
        <v>1259.1099999999999</v>
      </c>
      <c r="G199" s="258">
        <v>13347</v>
      </c>
      <c r="H199" s="258">
        <v>2773.5</v>
      </c>
      <c r="I199" s="258">
        <v>225038.91999999995</v>
      </c>
      <c r="J199" s="258">
        <v>609.04</v>
      </c>
      <c r="K199" s="258">
        <v>0</v>
      </c>
      <c r="L199" s="490">
        <v>18216</v>
      </c>
      <c r="M199" s="258">
        <v>1070.3800000000001</v>
      </c>
      <c r="N199" s="258">
        <v>926.45999999999992</v>
      </c>
      <c r="O199" s="258">
        <v>0</v>
      </c>
      <c r="P199" s="258">
        <v>112386.77999999991</v>
      </c>
      <c r="Q199" s="258">
        <v>0</v>
      </c>
      <c r="R199" s="262">
        <v>119048.94000000009</v>
      </c>
      <c r="S199" s="262">
        <v>10510.140000000005</v>
      </c>
      <c r="T199" s="259">
        <v>10773.439999999997</v>
      </c>
      <c r="U199" s="262">
        <v>515959.71</v>
      </c>
    </row>
    <row r="200" spans="1:23" s="619" customFormat="1" x14ac:dyDescent="0.25">
      <c r="A200" s="625"/>
      <c r="B200" s="625"/>
      <c r="C200" s="625"/>
      <c r="D200" s="625"/>
      <c r="E200" s="632"/>
      <c r="F200" s="624"/>
      <c r="G200" s="622"/>
      <c r="H200" s="622"/>
      <c r="I200" s="622">
        <f>I196-I199</f>
        <v>1376.2600000000384</v>
      </c>
      <c r="J200" s="622"/>
      <c r="K200" s="622"/>
      <c r="L200" s="876">
        <f>L196-L199</f>
        <v>4554</v>
      </c>
      <c r="M200" s="622"/>
      <c r="N200" s="622"/>
      <c r="O200" s="622"/>
      <c r="P200" s="622"/>
      <c r="Q200" s="622"/>
      <c r="R200" s="928"/>
      <c r="S200" s="928"/>
      <c r="T200" s="925"/>
      <c r="U200" s="928"/>
    </row>
    <row r="201" spans="1:23" x14ac:dyDescent="0.25">
      <c r="I201" s="258">
        <f>I196-I193</f>
        <v>0</v>
      </c>
      <c r="L201" s="490">
        <f>L193-L196</f>
        <v>0</v>
      </c>
      <c r="U201" s="262">
        <f>U193-U199</f>
        <v>5930.2600000001257</v>
      </c>
    </row>
    <row r="203" spans="1:23" x14ac:dyDescent="0.25">
      <c r="U203" s="262">
        <f>1518*3</f>
        <v>4554</v>
      </c>
    </row>
    <row r="205" spans="1:23" x14ac:dyDescent="0.25">
      <c r="U205" s="262">
        <f>U201-U203</f>
        <v>1376.2600000001257</v>
      </c>
    </row>
  </sheetData>
  <autoFilter ref="A1:U194" xr:uid="{00000000-0001-0000-0000-000000000000}"/>
  <pageMargins left="0.511811024" right="0.511811024" top="0.78740157499999996" bottom="0.78740157499999996" header="0.31496062000000002" footer="0.31496062000000002"/>
  <pageSetup paperSize="9" scale="33" fitToHeight="0" orientation="landscape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8B5B8D10-DDFC-4A49-A5E6-F8220F938A61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'BENEF AGO 2025 (2)'!E30:E30</xm:f>
              <xm:sqref>E30</xm:sqref>
            </x14:sparkline>
          </x14:sparklines>
        </x14:sparklineGroup>
      </x14:sparklineGroup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A32D0-FF65-4CAD-8EAB-35623D2F25DE}">
  <dimension ref="A1:Z192"/>
  <sheetViews>
    <sheetView zoomScaleNormal="100" workbookViewId="0">
      <selection activeCell="Y2" sqref="Y2:AA193"/>
    </sheetView>
  </sheetViews>
  <sheetFormatPr defaultColWidth="9.140625" defaultRowHeight="15" x14ac:dyDescent="0.25"/>
  <cols>
    <col min="1" max="1" width="6.42578125" style="255" bestFit="1" customWidth="1"/>
    <col min="2" max="2" width="12.7109375" style="255" bestFit="1" customWidth="1"/>
    <col min="3" max="3" width="12.140625" style="255" bestFit="1" customWidth="1"/>
    <col min="4" max="4" width="9.42578125" style="255" customWidth="1"/>
    <col min="5" max="5" width="48.140625" style="292" customWidth="1"/>
    <col min="6" max="6" width="21.42578125" style="257" hidden="1" customWidth="1"/>
    <col min="7" max="7" width="18.42578125" style="258" hidden="1" customWidth="1"/>
    <col min="8" max="8" width="17" style="258" hidden="1" customWidth="1"/>
    <col min="9" max="9" width="17.28515625" style="1049" hidden="1" customWidth="1"/>
    <col min="10" max="10" width="19.28515625" style="258" hidden="1" customWidth="1"/>
    <col min="11" max="11" width="14.28515625" style="258" hidden="1" customWidth="1"/>
    <col min="12" max="12" width="13.85546875" style="258" hidden="1" customWidth="1"/>
    <col min="13" max="13" width="16.85546875" style="258" hidden="1" customWidth="1"/>
    <col min="14" max="14" width="13.5703125" style="258" hidden="1" customWidth="1"/>
    <col min="15" max="15" width="21.85546875" style="258" hidden="1" customWidth="1"/>
    <col min="16" max="16" width="20.5703125" style="258" hidden="1" customWidth="1"/>
    <col min="17" max="17" width="20.42578125" style="258" hidden="1" customWidth="1"/>
    <col min="18" max="18" width="20.140625" style="262" hidden="1" customWidth="1"/>
    <col min="19" max="19" width="17.5703125" style="262" hidden="1" customWidth="1"/>
    <col min="20" max="20" width="16.42578125" style="259" hidden="1" customWidth="1"/>
    <col min="21" max="21" width="24.140625" style="262" hidden="1" customWidth="1"/>
    <col min="22" max="22" width="9.28515625" style="256" bestFit="1" customWidth="1"/>
    <col min="23" max="23" width="8.140625" style="256" bestFit="1" customWidth="1"/>
    <col min="24" max="16384" width="9.140625" style="256"/>
  </cols>
  <sheetData>
    <row r="1" spans="1:26" s="254" customFormat="1" ht="57" customHeight="1" x14ac:dyDescent="0.25">
      <c r="A1" s="247" t="s">
        <v>643</v>
      </c>
      <c r="B1" s="247" t="s">
        <v>119</v>
      </c>
      <c r="C1" s="247" t="s">
        <v>536</v>
      </c>
      <c r="D1" s="248" t="s">
        <v>537</v>
      </c>
      <c r="E1" s="291" t="s">
        <v>538</v>
      </c>
      <c r="F1" s="249" t="s">
        <v>539</v>
      </c>
      <c r="G1" s="249" t="s">
        <v>96</v>
      </c>
      <c r="H1" s="250" t="s">
        <v>540</v>
      </c>
      <c r="I1" s="251" t="s">
        <v>776</v>
      </c>
      <c r="J1" s="251" t="s">
        <v>1217</v>
      </c>
      <c r="K1" s="251" t="s">
        <v>775</v>
      </c>
      <c r="L1" s="250" t="s">
        <v>541</v>
      </c>
      <c r="M1" s="250" t="s">
        <v>542</v>
      </c>
      <c r="N1" s="250" t="s">
        <v>543</v>
      </c>
      <c r="O1" s="249" t="s">
        <v>544</v>
      </c>
      <c r="P1" s="249" t="s">
        <v>545</v>
      </c>
      <c r="Q1" s="250" t="s">
        <v>789</v>
      </c>
      <c r="R1" s="252" t="s">
        <v>546</v>
      </c>
      <c r="S1" s="252" t="s">
        <v>547</v>
      </c>
      <c r="T1" s="253" t="s">
        <v>548</v>
      </c>
      <c r="U1" s="252" t="s">
        <v>113</v>
      </c>
    </row>
    <row r="2" spans="1:26" x14ac:dyDescent="0.25">
      <c r="A2" s="255" t="s">
        <v>84</v>
      </c>
      <c r="B2" s="255">
        <v>1</v>
      </c>
      <c r="C2" s="255">
        <v>2</v>
      </c>
      <c r="D2" s="255" t="s">
        <v>549</v>
      </c>
      <c r="E2" s="632" t="s">
        <v>550</v>
      </c>
      <c r="F2" s="257">
        <v>0</v>
      </c>
      <c r="G2" s="258">
        <v>0</v>
      </c>
      <c r="H2" s="258">
        <v>0</v>
      </c>
      <c r="I2" s="1048">
        <v>3576.68</v>
      </c>
      <c r="J2" s="1049">
        <v>0</v>
      </c>
      <c r="K2" s="1049">
        <v>0</v>
      </c>
      <c r="L2" s="1053">
        <v>0</v>
      </c>
      <c r="M2" s="1049">
        <v>0</v>
      </c>
      <c r="N2" s="258">
        <v>0</v>
      </c>
      <c r="O2" s="258">
        <v>0</v>
      </c>
      <c r="P2" s="925">
        <v>609.36</v>
      </c>
      <c r="Q2" s="925">
        <v>0</v>
      </c>
      <c r="R2" s="928">
        <v>697.99</v>
      </c>
      <c r="S2" s="928">
        <v>68.3</v>
      </c>
      <c r="T2" s="258">
        <v>82.24</v>
      </c>
      <c r="U2" s="261">
        <f t="shared" ref="U2:U33" si="0">SUM(F2:T2)</f>
        <v>5034.57</v>
      </c>
      <c r="Y2" s="255"/>
      <c r="Z2" s="292"/>
    </row>
    <row r="3" spans="1:26" x14ac:dyDescent="0.25">
      <c r="A3" s="255" t="s">
        <v>86</v>
      </c>
      <c r="B3" s="255">
        <v>1</v>
      </c>
      <c r="C3" s="255">
        <v>5</v>
      </c>
      <c r="E3" s="632" t="s">
        <v>552</v>
      </c>
      <c r="F3" s="257">
        <v>0</v>
      </c>
      <c r="G3" s="258">
        <v>0</v>
      </c>
      <c r="H3" s="258">
        <v>0</v>
      </c>
      <c r="I3" s="1049">
        <v>1013.77</v>
      </c>
      <c r="J3" s="1049">
        <v>0</v>
      </c>
      <c r="K3" s="1049">
        <v>0</v>
      </c>
      <c r="L3" s="1053">
        <v>0</v>
      </c>
      <c r="M3" s="1049">
        <v>0</v>
      </c>
      <c r="N3" s="258">
        <v>0</v>
      </c>
      <c r="O3" s="258">
        <v>0</v>
      </c>
      <c r="P3" s="925">
        <v>648.66999999999996</v>
      </c>
      <c r="Q3" s="622">
        <v>0</v>
      </c>
      <c r="R3" s="928">
        <v>743.02</v>
      </c>
      <c r="S3" s="928">
        <v>43.64</v>
      </c>
      <c r="T3" s="258">
        <v>0</v>
      </c>
      <c r="U3" s="261">
        <f t="shared" si="0"/>
        <v>2449.1</v>
      </c>
      <c r="Y3" s="255"/>
      <c r="Z3" s="292"/>
    </row>
    <row r="4" spans="1:26" x14ac:dyDescent="0.25">
      <c r="A4" s="255" t="s">
        <v>86</v>
      </c>
      <c r="B4" s="255">
        <v>1</v>
      </c>
      <c r="C4" s="255">
        <v>6</v>
      </c>
      <c r="E4" s="632" t="s">
        <v>553</v>
      </c>
      <c r="F4" s="257">
        <v>0</v>
      </c>
      <c r="G4" s="258">
        <v>0</v>
      </c>
      <c r="H4" s="258">
        <v>0</v>
      </c>
      <c r="I4" s="1049">
        <v>2498.5</v>
      </c>
      <c r="J4" s="1049">
        <v>0</v>
      </c>
      <c r="K4" s="1049">
        <v>0</v>
      </c>
      <c r="L4" s="1053">
        <v>0</v>
      </c>
      <c r="M4" s="1049">
        <v>0</v>
      </c>
      <c r="N4" s="258">
        <v>0</v>
      </c>
      <c r="O4" s="258">
        <v>0</v>
      </c>
      <c r="P4" s="925">
        <v>768.79</v>
      </c>
      <c r="Q4" s="622">
        <v>0</v>
      </c>
      <c r="R4" s="928">
        <v>468.27</v>
      </c>
      <c r="S4" s="928">
        <v>100.1</v>
      </c>
      <c r="T4" s="258">
        <v>82.24</v>
      </c>
      <c r="U4" s="261">
        <f t="shared" si="0"/>
        <v>3917.8999999999996</v>
      </c>
      <c r="Y4" s="255"/>
      <c r="Z4" s="293"/>
    </row>
    <row r="5" spans="1:26" x14ac:dyDescent="0.25">
      <c r="A5" s="255" t="s">
        <v>84</v>
      </c>
      <c r="B5" s="255">
        <v>1</v>
      </c>
      <c r="C5" s="255">
        <v>8</v>
      </c>
      <c r="E5" s="632" t="s">
        <v>554</v>
      </c>
      <c r="F5" s="257">
        <v>0</v>
      </c>
      <c r="G5" s="258">
        <v>0</v>
      </c>
      <c r="H5" s="258">
        <v>0</v>
      </c>
      <c r="I5" s="1049">
        <v>2666.9</v>
      </c>
      <c r="J5" s="1049">
        <v>0</v>
      </c>
      <c r="K5" s="1049">
        <v>0</v>
      </c>
      <c r="L5" s="1053">
        <v>0</v>
      </c>
      <c r="M5" s="1049">
        <v>0</v>
      </c>
      <c r="N5" s="1049">
        <v>0</v>
      </c>
      <c r="O5" s="258">
        <v>0</v>
      </c>
      <c r="P5" s="925">
        <v>655.22</v>
      </c>
      <c r="Q5" s="622">
        <v>0</v>
      </c>
      <c r="R5" s="1015">
        <v>750.52</v>
      </c>
      <c r="S5" s="928">
        <v>37.700000000000003</v>
      </c>
      <c r="T5" s="258">
        <v>82.24</v>
      </c>
      <c r="U5" s="261">
        <f t="shared" si="0"/>
        <v>4192.58</v>
      </c>
      <c r="Y5" s="255"/>
      <c r="Z5" s="292"/>
    </row>
    <row r="6" spans="1:26" x14ac:dyDescent="0.25">
      <c r="A6" s="255" t="s">
        <v>86</v>
      </c>
      <c r="B6" s="255">
        <v>1</v>
      </c>
      <c r="C6" s="255">
        <v>9</v>
      </c>
      <c r="E6" s="632" t="s">
        <v>7</v>
      </c>
      <c r="F6" s="257">
        <v>0</v>
      </c>
      <c r="G6" s="258">
        <v>0</v>
      </c>
      <c r="H6" s="258">
        <v>0</v>
      </c>
      <c r="I6" s="1049">
        <v>1788.34</v>
      </c>
      <c r="J6" s="1049">
        <v>0</v>
      </c>
      <c r="K6" s="1049">
        <v>0</v>
      </c>
      <c r="L6" s="1053">
        <v>0</v>
      </c>
      <c r="M6" s="1049">
        <v>0</v>
      </c>
      <c r="N6" s="258">
        <v>0</v>
      </c>
      <c r="O6" s="258">
        <v>0</v>
      </c>
      <c r="P6" s="925">
        <v>856.15</v>
      </c>
      <c r="Q6" s="622">
        <v>0</v>
      </c>
      <c r="R6" s="928">
        <v>521.48</v>
      </c>
      <c r="S6" s="928">
        <v>62.02</v>
      </c>
      <c r="T6" s="258">
        <v>0</v>
      </c>
      <c r="U6" s="261">
        <f t="shared" si="0"/>
        <v>3227.99</v>
      </c>
      <c r="Y6" s="255"/>
      <c r="Z6" s="292"/>
    </row>
    <row r="7" spans="1:26" x14ac:dyDescent="0.25">
      <c r="A7" s="255" t="s">
        <v>86</v>
      </c>
      <c r="B7" s="255">
        <v>1</v>
      </c>
      <c r="C7" s="255">
        <v>10</v>
      </c>
      <c r="E7" s="632" t="s">
        <v>555</v>
      </c>
      <c r="F7" s="257">
        <v>0</v>
      </c>
      <c r="G7" s="258">
        <v>0</v>
      </c>
      <c r="H7" s="258">
        <v>0</v>
      </c>
      <c r="I7" s="1049">
        <v>0</v>
      </c>
      <c r="J7" s="1049">
        <v>0</v>
      </c>
      <c r="K7" s="1049">
        <v>0</v>
      </c>
      <c r="L7" s="1053">
        <v>0</v>
      </c>
      <c r="M7" s="1049">
        <v>0</v>
      </c>
      <c r="N7" s="258">
        <v>0</v>
      </c>
      <c r="O7" s="258">
        <v>0</v>
      </c>
      <c r="P7" s="925">
        <v>192.2</v>
      </c>
      <c r="Q7" s="622">
        <v>0</v>
      </c>
      <c r="R7" s="928">
        <v>1044.8599999999999</v>
      </c>
      <c r="S7" s="928">
        <v>100.1</v>
      </c>
      <c r="T7" s="258">
        <v>0</v>
      </c>
      <c r="U7" s="261">
        <f t="shared" si="0"/>
        <v>1337.1599999999999</v>
      </c>
      <c r="Y7" s="255"/>
      <c r="Z7" s="292"/>
    </row>
    <row r="8" spans="1:26" x14ac:dyDescent="0.25">
      <c r="A8" s="255" t="s">
        <v>86</v>
      </c>
      <c r="B8" s="255">
        <v>1</v>
      </c>
      <c r="C8" s="255">
        <v>11</v>
      </c>
      <c r="E8" s="632" t="s">
        <v>556</v>
      </c>
      <c r="F8" s="257">
        <v>0</v>
      </c>
      <c r="G8" s="258">
        <v>0</v>
      </c>
      <c r="H8" s="258">
        <v>0</v>
      </c>
      <c r="I8" s="1049">
        <v>2682.5</v>
      </c>
      <c r="J8" s="1049">
        <v>0</v>
      </c>
      <c r="K8" s="1049">
        <v>0</v>
      </c>
      <c r="L8" s="1053">
        <v>0</v>
      </c>
      <c r="M8" s="1049">
        <v>0</v>
      </c>
      <c r="N8" s="258">
        <v>0</v>
      </c>
      <c r="O8" s="258">
        <v>0</v>
      </c>
      <c r="P8" s="925">
        <v>384.4</v>
      </c>
      <c r="Q8" s="622">
        <v>0</v>
      </c>
      <c r="R8" s="928">
        <v>852.66</v>
      </c>
      <c r="S8" s="928">
        <v>100.1</v>
      </c>
      <c r="T8" s="258">
        <v>82.24</v>
      </c>
      <c r="U8" s="261">
        <f t="shared" si="0"/>
        <v>4101.8999999999996</v>
      </c>
      <c r="Y8" s="255"/>
      <c r="Z8" s="292"/>
    </row>
    <row r="9" spans="1:26" x14ac:dyDescent="0.25">
      <c r="A9" s="255" t="s">
        <v>84</v>
      </c>
      <c r="B9" s="255">
        <v>1</v>
      </c>
      <c r="C9" s="255">
        <v>12</v>
      </c>
      <c r="D9" s="255" t="s">
        <v>549</v>
      </c>
      <c r="E9" s="632" t="s">
        <v>557</v>
      </c>
      <c r="F9" s="257">
        <v>0</v>
      </c>
      <c r="G9" s="258">
        <v>0</v>
      </c>
      <c r="H9" s="258">
        <v>0</v>
      </c>
      <c r="I9" s="1048">
        <v>1924.13</v>
      </c>
      <c r="J9" s="258">
        <v>0</v>
      </c>
      <c r="K9" s="1049">
        <v>0</v>
      </c>
      <c r="L9" s="1049">
        <v>0</v>
      </c>
      <c r="M9" s="1049">
        <v>0</v>
      </c>
      <c r="N9" s="1049">
        <v>0</v>
      </c>
      <c r="O9" s="258">
        <v>0</v>
      </c>
      <c r="P9" s="259">
        <v>864.89</v>
      </c>
      <c r="Q9" s="258">
        <v>0</v>
      </c>
      <c r="R9" s="260">
        <v>526.79999999999995</v>
      </c>
      <c r="S9" s="262">
        <v>45.83</v>
      </c>
      <c r="T9" s="258">
        <v>82.24</v>
      </c>
      <c r="U9" s="261">
        <f t="shared" si="0"/>
        <v>3443.8899999999994</v>
      </c>
      <c r="Y9" s="255"/>
      <c r="Z9" s="292"/>
    </row>
    <row r="10" spans="1:26" x14ac:dyDescent="0.25">
      <c r="A10" s="255" t="s">
        <v>84</v>
      </c>
      <c r="B10" s="255">
        <v>1</v>
      </c>
      <c r="C10" s="255">
        <v>13</v>
      </c>
      <c r="E10" s="632" t="s">
        <v>558</v>
      </c>
      <c r="F10" s="257">
        <v>0</v>
      </c>
      <c r="G10" s="258">
        <v>0</v>
      </c>
      <c r="H10" s="258">
        <v>0</v>
      </c>
      <c r="I10" s="1049">
        <v>0</v>
      </c>
      <c r="J10" s="1049">
        <v>0</v>
      </c>
      <c r="K10" s="1049">
        <v>0</v>
      </c>
      <c r="L10" s="1053">
        <v>0</v>
      </c>
      <c r="M10" s="1049">
        <v>0</v>
      </c>
      <c r="N10" s="258">
        <v>0</v>
      </c>
      <c r="O10" s="258">
        <v>0</v>
      </c>
      <c r="P10" s="925">
        <v>996.59</v>
      </c>
      <c r="Q10" s="622">
        <v>0</v>
      </c>
      <c r="R10" s="928">
        <v>395.1</v>
      </c>
      <c r="S10" s="928">
        <v>46.28</v>
      </c>
      <c r="T10" s="258">
        <v>0</v>
      </c>
      <c r="U10" s="261">
        <f t="shared" si="0"/>
        <v>1437.97</v>
      </c>
      <c r="Y10" s="255"/>
      <c r="Z10" s="292"/>
    </row>
    <row r="11" spans="1:26" x14ac:dyDescent="0.25">
      <c r="A11" s="255" t="s">
        <v>84</v>
      </c>
      <c r="B11" s="255">
        <v>1</v>
      </c>
      <c r="C11" s="255">
        <v>15</v>
      </c>
      <c r="E11" s="632" t="s">
        <v>559</v>
      </c>
      <c r="F11" s="257">
        <v>0</v>
      </c>
      <c r="G11" s="258">
        <v>0</v>
      </c>
      <c r="H11" s="258">
        <v>0</v>
      </c>
      <c r="I11" s="1049">
        <v>0</v>
      </c>
      <c r="J11" s="1049">
        <v>0</v>
      </c>
      <c r="K11" s="1049">
        <v>0</v>
      </c>
      <c r="L11" s="1053">
        <v>0</v>
      </c>
      <c r="M11" s="622">
        <v>289.39999999999998</v>
      </c>
      <c r="N11" s="258">
        <v>0</v>
      </c>
      <c r="O11" s="258">
        <v>0</v>
      </c>
      <c r="P11" s="925">
        <v>648.66999999999996</v>
      </c>
      <c r="Q11" s="622">
        <v>0</v>
      </c>
      <c r="R11" s="928">
        <v>743.02</v>
      </c>
      <c r="S11" s="928">
        <v>45.83</v>
      </c>
      <c r="T11" s="258">
        <v>0</v>
      </c>
      <c r="U11" s="261">
        <f t="shared" si="0"/>
        <v>1726.9199999999998</v>
      </c>
      <c r="Y11" s="255"/>
      <c r="Z11" s="292"/>
    </row>
    <row r="12" spans="1:26" x14ac:dyDescent="0.25">
      <c r="A12" s="255" t="s">
        <v>84</v>
      </c>
      <c r="B12" s="255">
        <v>1</v>
      </c>
      <c r="C12" s="255">
        <v>16</v>
      </c>
      <c r="D12" s="255" t="s">
        <v>549</v>
      </c>
      <c r="E12" s="632" t="s">
        <v>560</v>
      </c>
      <c r="F12" s="257">
        <v>0</v>
      </c>
      <c r="G12" s="258">
        <v>0</v>
      </c>
      <c r="H12" s="258">
        <v>0</v>
      </c>
      <c r="I12" s="1048">
        <v>1825.55</v>
      </c>
      <c r="J12" s="258">
        <v>0</v>
      </c>
      <c r="K12" s="1049">
        <v>0</v>
      </c>
      <c r="L12" s="1049">
        <v>0</v>
      </c>
      <c r="M12" s="1049">
        <v>0</v>
      </c>
      <c r="N12" s="1049">
        <v>0</v>
      </c>
      <c r="O12" s="258">
        <v>0</v>
      </c>
      <c r="P12" s="259">
        <v>218.4</v>
      </c>
      <c r="Q12" s="259">
        <v>0</v>
      </c>
      <c r="R12" s="260">
        <v>1187.3399999999999</v>
      </c>
      <c r="S12" s="928">
        <v>37.700000000000003</v>
      </c>
      <c r="T12" s="259">
        <v>41.12</v>
      </c>
      <c r="U12" s="261">
        <f t="shared" si="0"/>
        <v>3310.1099999999997</v>
      </c>
      <c r="Y12" s="255"/>
      <c r="Z12" s="292"/>
    </row>
    <row r="13" spans="1:26" x14ac:dyDescent="0.25">
      <c r="A13" s="255" t="s">
        <v>84</v>
      </c>
      <c r="B13" s="255">
        <v>1</v>
      </c>
      <c r="C13" s="255">
        <v>18</v>
      </c>
      <c r="D13" s="255" t="s">
        <v>549</v>
      </c>
      <c r="E13" s="632" t="s">
        <v>561</v>
      </c>
      <c r="F13" s="257">
        <v>0</v>
      </c>
      <c r="G13" s="258">
        <v>0</v>
      </c>
      <c r="H13" s="258">
        <v>0</v>
      </c>
      <c r="I13" s="925">
        <v>3576.68</v>
      </c>
      <c r="J13" s="1049">
        <v>0</v>
      </c>
      <c r="K13" s="1049">
        <v>0</v>
      </c>
      <c r="L13" s="1053">
        <v>0</v>
      </c>
      <c r="M13" s="1049">
        <v>0</v>
      </c>
      <c r="N13" s="1049">
        <v>0</v>
      </c>
      <c r="O13" s="258">
        <v>0</v>
      </c>
      <c r="P13" s="925">
        <v>406.24</v>
      </c>
      <c r="Q13" s="925">
        <v>0</v>
      </c>
      <c r="R13" s="928">
        <v>901.11</v>
      </c>
      <c r="S13" s="928">
        <v>71.709999999999994</v>
      </c>
      <c r="T13" s="258">
        <v>0</v>
      </c>
      <c r="U13" s="261">
        <f t="shared" si="0"/>
        <v>4955.74</v>
      </c>
      <c r="Y13" s="255"/>
      <c r="Z13" s="292"/>
    </row>
    <row r="14" spans="1:26" x14ac:dyDescent="0.25">
      <c r="A14" s="255" t="s">
        <v>84</v>
      </c>
      <c r="B14" s="255">
        <v>1</v>
      </c>
      <c r="C14" s="255">
        <v>19</v>
      </c>
      <c r="E14" s="632" t="s">
        <v>562</v>
      </c>
      <c r="F14" s="257">
        <v>0</v>
      </c>
      <c r="G14" s="258">
        <v>0</v>
      </c>
      <c r="H14" s="258">
        <v>629.24</v>
      </c>
      <c r="I14" s="1049">
        <v>0</v>
      </c>
      <c r="J14" s="1049">
        <v>0</v>
      </c>
      <c r="K14" s="1049">
        <v>0</v>
      </c>
      <c r="L14" s="1053">
        <v>0</v>
      </c>
      <c r="M14" s="1049">
        <v>0</v>
      </c>
      <c r="N14" s="1049">
        <v>0</v>
      </c>
      <c r="O14" s="258">
        <v>0</v>
      </c>
      <c r="P14" s="622">
        <v>0</v>
      </c>
      <c r="Q14" s="622">
        <v>0</v>
      </c>
      <c r="R14" s="928">
        <v>1237.06</v>
      </c>
      <c r="S14" s="928">
        <v>87.17</v>
      </c>
      <c r="T14" s="258">
        <v>82.24</v>
      </c>
      <c r="U14" s="261">
        <f t="shared" si="0"/>
        <v>2035.71</v>
      </c>
      <c r="Y14" s="255"/>
      <c r="Z14" s="292"/>
    </row>
    <row r="15" spans="1:26" x14ac:dyDescent="0.25">
      <c r="A15" s="255" t="s">
        <v>84</v>
      </c>
      <c r="B15" s="255">
        <v>1</v>
      </c>
      <c r="C15" s="255">
        <v>20</v>
      </c>
      <c r="D15" s="255" t="s">
        <v>549</v>
      </c>
      <c r="E15" s="632" t="s">
        <v>563</v>
      </c>
      <c r="F15" s="257">
        <v>0</v>
      </c>
      <c r="G15" s="258">
        <v>0</v>
      </c>
      <c r="H15" s="258">
        <v>781.12</v>
      </c>
      <c r="I15" s="925">
        <v>2775.07</v>
      </c>
      <c r="J15" s="258">
        <v>0</v>
      </c>
      <c r="K15" s="1049">
        <v>0</v>
      </c>
      <c r="L15" s="1049">
        <v>0</v>
      </c>
      <c r="M15" s="1049">
        <v>0</v>
      </c>
      <c r="N15" s="1049">
        <v>0</v>
      </c>
      <c r="O15" s="258">
        <v>0</v>
      </c>
      <c r="P15" s="925">
        <v>856.15</v>
      </c>
      <c r="Q15" s="622">
        <v>0</v>
      </c>
      <c r="R15" s="1015">
        <v>521.48</v>
      </c>
      <c r="S15" s="928">
        <v>50.52</v>
      </c>
      <c r="T15" s="258">
        <v>0</v>
      </c>
      <c r="U15" s="261">
        <f t="shared" si="0"/>
        <v>4984.34</v>
      </c>
      <c r="Y15" s="255"/>
      <c r="Z15" s="292"/>
    </row>
    <row r="16" spans="1:26" x14ac:dyDescent="0.25">
      <c r="A16" s="255" t="s">
        <v>84</v>
      </c>
      <c r="B16" s="255">
        <v>1</v>
      </c>
      <c r="C16" s="255">
        <v>21</v>
      </c>
      <c r="D16" s="255" t="s">
        <v>549</v>
      </c>
      <c r="E16" s="632" t="s">
        <v>564</v>
      </c>
      <c r="F16" s="257">
        <v>0</v>
      </c>
      <c r="G16" s="258">
        <v>0</v>
      </c>
      <c r="H16" s="258">
        <v>0</v>
      </c>
      <c r="I16" s="1048">
        <v>2726.15</v>
      </c>
      <c r="J16" s="1049">
        <v>0</v>
      </c>
      <c r="K16" s="1049">
        <v>0</v>
      </c>
      <c r="L16" s="1053">
        <v>0</v>
      </c>
      <c r="M16" s="1049">
        <v>0</v>
      </c>
      <c r="N16" s="1049">
        <v>0</v>
      </c>
      <c r="O16" s="258">
        <v>0</v>
      </c>
      <c r="P16" s="925">
        <v>768.79</v>
      </c>
      <c r="Q16" s="925">
        <v>0</v>
      </c>
      <c r="R16" s="928">
        <v>468.27</v>
      </c>
      <c r="S16" s="928">
        <v>83.02</v>
      </c>
      <c r="T16" s="258">
        <v>0</v>
      </c>
      <c r="U16" s="261">
        <f t="shared" si="0"/>
        <v>4046.23</v>
      </c>
      <c r="Y16" s="255"/>
      <c r="Z16" s="292"/>
    </row>
    <row r="17" spans="1:26" x14ac:dyDescent="0.25">
      <c r="A17" s="255" t="s">
        <v>84</v>
      </c>
      <c r="B17" s="255">
        <v>1</v>
      </c>
      <c r="C17" s="255">
        <v>22</v>
      </c>
      <c r="D17" s="255" t="s">
        <v>549</v>
      </c>
      <c r="E17" s="632" t="s">
        <v>565</v>
      </c>
      <c r="F17" s="257">
        <v>0</v>
      </c>
      <c r="G17" s="258">
        <v>0</v>
      </c>
      <c r="H17" s="258">
        <v>0</v>
      </c>
      <c r="I17" s="1048">
        <v>1688.34</v>
      </c>
      <c r="J17" s="1049">
        <v>0</v>
      </c>
      <c r="K17" s="1049">
        <v>0</v>
      </c>
      <c r="L17" s="1053">
        <v>0</v>
      </c>
      <c r="M17" s="1049">
        <v>0</v>
      </c>
      <c r="N17" s="258">
        <v>0</v>
      </c>
      <c r="O17" s="258">
        <v>0</v>
      </c>
      <c r="P17" s="622">
        <v>0</v>
      </c>
      <c r="Q17" s="925">
        <v>0</v>
      </c>
      <c r="R17" s="928">
        <v>1307.3399999999999</v>
      </c>
      <c r="S17" s="928">
        <v>78.430000000000007</v>
      </c>
      <c r="T17" s="258">
        <v>82.24</v>
      </c>
      <c r="U17" s="261">
        <f t="shared" si="0"/>
        <v>3156.3499999999995</v>
      </c>
      <c r="Y17" s="255"/>
      <c r="Z17" s="292"/>
    </row>
    <row r="18" spans="1:26" x14ac:dyDescent="0.25">
      <c r="A18" s="255" t="s">
        <v>84</v>
      </c>
      <c r="B18" s="255">
        <v>1</v>
      </c>
      <c r="C18" s="255">
        <v>23</v>
      </c>
      <c r="D18" s="255" t="s">
        <v>549</v>
      </c>
      <c r="E18" s="632" t="s">
        <v>17</v>
      </c>
      <c r="F18" s="257">
        <v>0</v>
      </c>
      <c r="G18" s="258">
        <v>0</v>
      </c>
      <c r="H18" s="258">
        <v>0</v>
      </c>
      <c r="I18" s="1048">
        <v>1080.99</v>
      </c>
      <c r="J18" s="258">
        <v>0</v>
      </c>
      <c r="K18" s="1049">
        <v>0</v>
      </c>
      <c r="L18" s="1049">
        <v>0</v>
      </c>
      <c r="M18" s="1049">
        <v>0</v>
      </c>
      <c r="N18" s="1049">
        <v>0</v>
      </c>
      <c r="O18" s="258">
        <v>0</v>
      </c>
      <c r="P18" s="925">
        <v>1059.9100000000001</v>
      </c>
      <c r="Q18" s="925">
        <v>0</v>
      </c>
      <c r="R18" s="1015">
        <v>247.44</v>
      </c>
      <c r="S18" s="928">
        <v>64.53</v>
      </c>
      <c r="T18" s="258">
        <v>82.24</v>
      </c>
      <c r="U18" s="261">
        <f t="shared" si="0"/>
        <v>2535.11</v>
      </c>
      <c r="Y18" s="255"/>
      <c r="Z18" s="292"/>
    </row>
    <row r="19" spans="1:26" x14ac:dyDescent="0.25">
      <c r="A19" s="255" t="s">
        <v>86</v>
      </c>
      <c r="B19" s="255">
        <v>1</v>
      </c>
      <c r="C19" s="255">
        <v>24</v>
      </c>
      <c r="D19" s="255" t="s">
        <v>549</v>
      </c>
      <c r="E19" s="632" t="s">
        <v>566</v>
      </c>
      <c r="F19" s="257">
        <v>0</v>
      </c>
      <c r="G19" s="258">
        <v>0</v>
      </c>
      <c r="H19" s="258">
        <v>0</v>
      </c>
      <c r="I19" s="1048">
        <v>2421.36</v>
      </c>
      <c r="J19" s="1049">
        <v>0</v>
      </c>
      <c r="K19" s="1049">
        <v>0</v>
      </c>
      <c r="L19" s="1053">
        <v>0</v>
      </c>
      <c r="M19" s="1049">
        <v>0</v>
      </c>
      <c r="N19" s="258">
        <v>0</v>
      </c>
      <c r="O19" s="258">
        <v>0</v>
      </c>
      <c r="P19" s="925">
        <v>432.45</v>
      </c>
      <c r="Q19" s="925">
        <v>0</v>
      </c>
      <c r="R19" s="928">
        <v>959.25</v>
      </c>
      <c r="S19" s="1015">
        <v>48.59</v>
      </c>
      <c r="T19" s="258">
        <v>0</v>
      </c>
      <c r="U19" s="261">
        <f t="shared" si="0"/>
        <v>3861.65</v>
      </c>
      <c r="Y19" s="255"/>
      <c r="Z19" s="292"/>
    </row>
    <row r="20" spans="1:26" x14ac:dyDescent="0.25">
      <c r="A20" s="255" t="s">
        <v>84</v>
      </c>
      <c r="B20" s="255">
        <v>1</v>
      </c>
      <c r="C20" s="254">
        <v>25</v>
      </c>
      <c r="D20" s="254"/>
      <c r="E20" s="632" t="s">
        <v>567</v>
      </c>
      <c r="F20" s="257">
        <v>0</v>
      </c>
      <c r="G20" s="258">
        <v>0</v>
      </c>
      <c r="H20" s="258">
        <v>0</v>
      </c>
      <c r="I20" s="622">
        <v>3729.96</v>
      </c>
      <c r="J20" s="1049">
        <v>0</v>
      </c>
      <c r="K20" s="1049">
        <v>0</v>
      </c>
      <c r="L20" s="1053">
        <v>0</v>
      </c>
      <c r="M20" s="1049">
        <v>0</v>
      </c>
      <c r="N20" s="258">
        <v>0</v>
      </c>
      <c r="O20" s="258">
        <v>0</v>
      </c>
      <c r="P20" s="925">
        <v>216.22</v>
      </c>
      <c r="Q20" s="622">
        <v>0</v>
      </c>
      <c r="R20" s="928">
        <v>1175.47</v>
      </c>
      <c r="S20" s="928">
        <v>48.26</v>
      </c>
      <c r="T20" s="260">
        <v>123.36</v>
      </c>
      <c r="U20" s="261">
        <f t="shared" si="0"/>
        <v>5293.2699999999995</v>
      </c>
      <c r="Y20" s="305"/>
      <c r="Z20" s="998"/>
    </row>
    <row r="21" spans="1:26" x14ac:dyDescent="0.25">
      <c r="A21" s="255" t="s">
        <v>86</v>
      </c>
      <c r="B21" s="255">
        <v>1</v>
      </c>
      <c r="C21" s="255">
        <v>26</v>
      </c>
      <c r="E21" s="632" t="s">
        <v>568</v>
      </c>
      <c r="F21" s="257">
        <v>0</v>
      </c>
      <c r="G21" s="258">
        <v>0</v>
      </c>
      <c r="H21" s="258">
        <v>0</v>
      </c>
      <c r="I21" s="1049">
        <v>1968.96</v>
      </c>
      <c r="J21" s="1049">
        <v>0</v>
      </c>
      <c r="K21" s="1049">
        <v>0</v>
      </c>
      <c r="L21" s="1053">
        <v>0</v>
      </c>
      <c r="M21" s="1049">
        <v>0</v>
      </c>
      <c r="N21" s="258">
        <v>0</v>
      </c>
      <c r="O21" s="258">
        <v>0</v>
      </c>
      <c r="P21" s="925">
        <v>406.24</v>
      </c>
      <c r="Q21" s="622">
        <v>0</v>
      </c>
      <c r="R21" s="928">
        <v>901.11</v>
      </c>
      <c r="S21" s="928">
        <v>64.53</v>
      </c>
      <c r="T21" s="260">
        <v>123.36</v>
      </c>
      <c r="U21" s="261">
        <f t="shared" si="0"/>
        <v>3464.2000000000003</v>
      </c>
      <c r="Y21" s="625"/>
      <c r="Z21" s="632"/>
    </row>
    <row r="22" spans="1:26" x14ac:dyDescent="0.25">
      <c r="A22" s="255" t="s">
        <v>86</v>
      </c>
      <c r="B22" s="255">
        <v>1</v>
      </c>
      <c r="C22" s="255">
        <v>27</v>
      </c>
      <c r="D22" s="255" t="s">
        <v>549</v>
      </c>
      <c r="E22" s="632" t="s">
        <v>569</v>
      </c>
      <c r="F22" s="257">
        <v>0</v>
      </c>
      <c r="G22" s="258">
        <v>0</v>
      </c>
      <c r="H22" s="258">
        <v>792.25</v>
      </c>
      <c r="I22" s="1048">
        <v>1892.24</v>
      </c>
      <c r="J22" s="1049">
        <v>0</v>
      </c>
      <c r="K22" s="1049">
        <v>0</v>
      </c>
      <c r="L22" s="1053">
        <v>0</v>
      </c>
      <c r="M22" s="1049">
        <v>0</v>
      </c>
      <c r="N22" s="258">
        <v>0</v>
      </c>
      <c r="O22" s="258">
        <v>0</v>
      </c>
      <c r="P22" s="925">
        <v>812.47</v>
      </c>
      <c r="Q22" s="925">
        <v>0</v>
      </c>
      <c r="R22" s="928">
        <v>494.88</v>
      </c>
      <c r="S22" s="1015">
        <v>64.53</v>
      </c>
      <c r="T22" s="258">
        <v>82.24</v>
      </c>
      <c r="U22" s="261">
        <f t="shared" si="0"/>
        <v>4138.6100000000006</v>
      </c>
      <c r="Y22" s="255"/>
      <c r="Z22" s="292"/>
    </row>
    <row r="23" spans="1:26" x14ac:dyDescent="0.25">
      <c r="A23" s="255" t="s">
        <v>84</v>
      </c>
      <c r="B23" s="255">
        <v>1</v>
      </c>
      <c r="C23" s="255">
        <v>28</v>
      </c>
      <c r="D23" s="255" t="s">
        <v>549</v>
      </c>
      <c r="E23" s="632" t="s">
        <v>570</v>
      </c>
      <c r="F23" s="257">
        <v>368.08</v>
      </c>
      <c r="G23" s="258">
        <v>0</v>
      </c>
      <c r="H23" s="258">
        <v>0</v>
      </c>
      <c r="I23" s="925">
        <v>1622.57</v>
      </c>
      <c r="J23" s="1049">
        <v>0</v>
      </c>
      <c r="K23" s="1049">
        <v>0</v>
      </c>
      <c r="L23" s="1053">
        <v>0</v>
      </c>
      <c r="M23" s="1049">
        <v>0</v>
      </c>
      <c r="N23" s="1049">
        <v>0</v>
      </c>
      <c r="O23" s="258">
        <v>0</v>
      </c>
      <c r="P23" s="925">
        <v>436.81</v>
      </c>
      <c r="Q23" s="925">
        <v>0</v>
      </c>
      <c r="R23" s="928">
        <v>968.93</v>
      </c>
      <c r="S23" s="928">
        <v>37.700000000000003</v>
      </c>
      <c r="T23" s="260">
        <v>123.36</v>
      </c>
      <c r="U23" s="261">
        <f t="shared" si="0"/>
        <v>3557.45</v>
      </c>
      <c r="Y23" s="255"/>
      <c r="Z23" s="294"/>
    </row>
    <row r="24" spans="1:26" x14ac:dyDescent="0.25">
      <c r="A24" s="255" t="s">
        <v>86</v>
      </c>
      <c r="B24" s="255">
        <v>1</v>
      </c>
      <c r="C24" s="255">
        <v>30</v>
      </c>
      <c r="D24" s="255" t="s">
        <v>549</v>
      </c>
      <c r="E24" s="292" t="s">
        <v>571</v>
      </c>
      <c r="F24" s="257">
        <v>0</v>
      </c>
      <c r="G24" s="258">
        <v>0</v>
      </c>
      <c r="H24" s="258">
        <v>0</v>
      </c>
      <c r="I24" s="1048">
        <v>710.38</v>
      </c>
      <c r="J24" s="1049">
        <v>0</v>
      </c>
      <c r="K24" s="1049">
        <v>0</v>
      </c>
      <c r="L24" s="1053">
        <v>0</v>
      </c>
      <c r="M24" s="1049">
        <v>0</v>
      </c>
      <c r="N24" s="258">
        <v>0</v>
      </c>
      <c r="O24" s="258">
        <v>0</v>
      </c>
      <c r="P24" s="259">
        <v>576.6</v>
      </c>
      <c r="Q24" s="259">
        <v>0</v>
      </c>
      <c r="R24" s="262">
        <v>660.46</v>
      </c>
      <c r="S24" s="262">
        <v>88.28</v>
      </c>
      <c r="T24" s="259">
        <v>164.48</v>
      </c>
      <c r="U24" s="261">
        <f t="shared" si="0"/>
        <v>2200.1999999999998</v>
      </c>
      <c r="Y24" s="255"/>
      <c r="Z24" s="292"/>
    </row>
    <row r="25" spans="1:26" x14ac:dyDescent="0.25">
      <c r="A25" s="255" t="s">
        <v>84</v>
      </c>
      <c r="B25" s="255">
        <v>1</v>
      </c>
      <c r="C25" s="255">
        <v>33</v>
      </c>
      <c r="E25" s="632" t="s">
        <v>573</v>
      </c>
      <c r="F25" s="257">
        <v>0</v>
      </c>
      <c r="G25" s="258">
        <v>0</v>
      </c>
      <c r="H25" s="258">
        <v>0</v>
      </c>
      <c r="I25" s="1049">
        <v>3019.75</v>
      </c>
      <c r="J25" s="1049">
        <v>0</v>
      </c>
      <c r="K25" s="1049">
        <v>0</v>
      </c>
      <c r="L25" s="1053">
        <v>0</v>
      </c>
      <c r="M25" s="1049">
        <v>0</v>
      </c>
      <c r="N25" s="1049">
        <v>0</v>
      </c>
      <c r="O25" s="258">
        <v>0</v>
      </c>
      <c r="P25" s="925">
        <v>432.45</v>
      </c>
      <c r="Q25" s="622">
        <v>0</v>
      </c>
      <c r="R25" s="1015">
        <v>959.25</v>
      </c>
      <c r="S25" s="928">
        <v>39.590000000000003</v>
      </c>
      <c r="T25" s="258">
        <v>0</v>
      </c>
      <c r="U25" s="261">
        <f t="shared" si="0"/>
        <v>4451.04</v>
      </c>
      <c r="Y25" s="255"/>
      <c r="Z25" s="292"/>
    </row>
    <row r="26" spans="1:26" x14ac:dyDescent="0.25">
      <c r="A26" s="255" t="s">
        <v>86</v>
      </c>
      <c r="B26" s="255">
        <v>1</v>
      </c>
      <c r="C26" s="255">
        <v>34</v>
      </c>
      <c r="E26" s="632" t="s">
        <v>574</v>
      </c>
      <c r="F26" s="257">
        <v>0</v>
      </c>
      <c r="G26" s="258">
        <v>0</v>
      </c>
      <c r="H26" s="258">
        <v>0</v>
      </c>
      <c r="I26" s="1049">
        <v>1198.3499999999999</v>
      </c>
      <c r="J26" s="1049">
        <v>0</v>
      </c>
      <c r="K26" s="1049">
        <v>0</v>
      </c>
      <c r="L26" s="1053">
        <v>0</v>
      </c>
      <c r="M26" s="1049">
        <v>0</v>
      </c>
      <c r="N26" s="258">
        <v>0</v>
      </c>
      <c r="O26" s="258">
        <v>0</v>
      </c>
      <c r="P26" s="925">
        <v>856.15</v>
      </c>
      <c r="Q26" s="622">
        <v>0</v>
      </c>
      <c r="R26" s="928">
        <v>521.48</v>
      </c>
      <c r="S26" s="1015">
        <v>51.02</v>
      </c>
      <c r="T26" s="258">
        <v>0</v>
      </c>
      <c r="U26" s="261">
        <f t="shared" si="0"/>
        <v>2627</v>
      </c>
      <c r="Y26" s="255"/>
      <c r="Z26" s="292"/>
    </row>
    <row r="27" spans="1:26" x14ac:dyDescent="0.25">
      <c r="A27" s="255" t="s">
        <v>84</v>
      </c>
      <c r="B27" s="255">
        <v>1</v>
      </c>
      <c r="C27" s="255">
        <v>35</v>
      </c>
      <c r="D27" s="255" t="s">
        <v>549</v>
      </c>
      <c r="E27" s="632" t="s">
        <v>575</v>
      </c>
      <c r="F27" s="257">
        <v>0</v>
      </c>
      <c r="G27" s="258">
        <v>0</v>
      </c>
      <c r="H27" s="258">
        <v>0</v>
      </c>
      <c r="I27" s="1048">
        <v>1490.28</v>
      </c>
      <c r="J27" s="258">
        <v>0</v>
      </c>
      <c r="K27" s="1049">
        <v>0</v>
      </c>
      <c r="L27" s="1049">
        <v>0</v>
      </c>
      <c r="M27" s="1049">
        <v>0</v>
      </c>
      <c r="N27" s="1049">
        <v>0</v>
      </c>
      <c r="O27" s="258">
        <v>0</v>
      </c>
      <c r="P27" s="925">
        <v>384.4</v>
      </c>
      <c r="Q27" s="622">
        <v>0</v>
      </c>
      <c r="R27" s="1015">
        <v>852.66</v>
      </c>
      <c r="S27" s="928">
        <v>87.17</v>
      </c>
      <c r="T27" s="259">
        <v>41.12</v>
      </c>
      <c r="U27" s="261">
        <f t="shared" si="0"/>
        <v>2855.6299999999997</v>
      </c>
      <c r="Y27" s="255"/>
      <c r="Z27" s="292"/>
    </row>
    <row r="28" spans="1:26" x14ac:dyDescent="0.25">
      <c r="A28" s="255" t="s">
        <v>86</v>
      </c>
      <c r="B28" s="255">
        <v>1</v>
      </c>
      <c r="C28" s="255">
        <v>37</v>
      </c>
      <c r="D28" s="255" t="s">
        <v>549</v>
      </c>
      <c r="E28" s="632" t="s">
        <v>27</v>
      </c>
      <c r="F28" s="257">
        <v>0</v>
      </c>
      <c r="G28" s="258">
        <v>0</v>
      </c>
      <c r="H28" s="258">
        <v>0</v>
      </c>
      <c r="I28" s="925">
        <v>1884.42</v>
      </c>
      <c r="J28" s="1049">
        <v>0</v>
      </c>
      <c r="K28" s="1049">
        <v>0</v>
      </c>
      <c r="L28" s="1053">
        <v>0</v>
      </c>
      <c r="M28" s="1049">
        <v>0</v>
      </c>
      <c r="N28" s="258">
        <v>0</v>
      </c>
      <c r="O28" s="258">
        <v>0</v>
      </c>
      <c r="P28" s="925">
        <v>768.79</v>
      </c>
      <c r="Q28" s="925">
        <v>0</v>
      </c>
      <c r="R28" s="928">
        <v>468.27</v>
      </c>
      <c r="S28" s="928">
        <v>82.35</v>
      </c>
      <c r="T28" s="258">
        <v>0</v>
      </c>
      <c r="U28" s="261">
        <f t="shared" si="0"/>
        <v>3203.83</v>
      </c>
      <c r="Y28" s="255"/>
      <c r="Z28" s="292"/>
    </row>
    <row r="29" spans="1:26" x14ac:dyDescent="0.25">
      <c r="A29" s="255" t="s">
        <v>86</v>
      </c>
      <c r="B29" s="255">
        <v>1</v>
      </c>
      <c r="C29" s="255">
        <v>38</v>
      </c>
      <c r="D29" s="255" t="s">
        <v>549</v>
      </c>
      <c r="E29" s="292" t="s">
        <v>576</v>
      </c>
      <c r="F29" s="257">
        <v>0</v>
      </c>
      <c r="G29" s="258">
        <v>0</v>
      </c>
      <c r="H29" s="258">
        <v>0</v>
      </c>
      <c r="I29" s="1048">
        <v>1461.1</v>
      </c>
      <c r="J29" s="1049">
        <v>0</v>
      </c>
      <c r="K29" s="1049">
        <v>0</v>
      </c>
      <c r="L29" s="1053">
        <v>0</v>
      </c>
      <c r="M29" s="1049">
        <v>0</v>
      </c>
      <c r="N29" s="258">
        <v>0</v>
      </c>
      <c r="O29" s="258">
        <v>0</v>
      </c>
      <c r="P29" s="259">
        <v>576.6</v>
      </c>
      <c r="Q29" s="259">
        <v>0</v>
      </c>
      <c r="R29" s="262">
        <v>660.46</v>
      </c>
      <c r="S29" s="262">
        <v>88.28</v>
      </c>
      <c r="T29" s="258">
        <v>82.24</v>
      </c>
      <c r="U29" s="261">
        <f t="shared" si="0"/>
        <v>2868.68</v>
      </c>
      <c r="Y29" s="255"/>
      <c r="Z29" s="292"/>
    </row>
    <row r="30" spans="1:26" x14ac:dyDescent="0.25">
      <c r="A30" s="255" t="s">
        <v>84</v>
      </c>
      <c r="B30" s="255">
        <v>1</v>
      </c>
      <c r="C30" s="255">
        <v>39</v>
      </c>
      <c r="D30" s="255" t="s">
        <v>549</v>
      </c>
      <c r="E30" s="292" t="s">
        <v>696</v>
      </c>
      <c r="F30" s="257">
        <v>0</v>
      </c>
      <c r="G30" s="258">
        <v>0</v>
      </c>
      <c r="H30" s="258">
        <v>0</v>
      </c>
      <c r="I30" s="925">
        <v>813.44</v>
      </c>
      <c r="J30" s="258">
        <v>0</v>
      </c>
      <c r="K30" s="1049">
        <v>0</v>
      </c>
      <c r="L30" s="1049">
        <v>0</v>
      </c>
      <c r="M30" s="1049">
        <v>0</v>
      </c>
      <c r="N30" s="622">
        <v>145.65</v>
      </c>
      <c r="O30" s="258">
        <v>0</v>
      </c>
      <c r="P30" s="259">
        <v>218.4</v>
      </c>
      <c r="Q30" s="258">
        <v>0</v>
      </c>
      <c r="R30" s="260">
        <v>1187.3399999999999</v>
      </c>
      <c r="S30" s="262">
        <v>25.52</v>
      </c>
      <c r="T30" s="258">
        <v>82.24</v>
      </c>
      <c r="U30" s="261">
        <f t="shared" si="0"/>
        <v>2472.5899999999997</v>
      </c>
      <c r="Y30" s="255"/>
      <c r="Z30" s="292"/>
    </row>
    <row r="31" spans="1:26" x14ac:dyDescent="0.25">
      <c r="A31" s="255" t="s">
        <v>84</v>
      </c>
      <c r="B31" s="255">
        <v>1</v>
      </c>
      <c r="C31" s="255">
        <v>40</v>
      </c>
      <c r="E31" s="632" t="s">
        <v>578</v>
      </c>
      <c r="F31" s="257">
        <v>0</v>
      </c>
      <c r="G31" s="258">
        <v>0</v>
      </c>
      <c r="H31" s="258">
        <v>0</v>
      </c>
      <c r="I31" s="1049">
        <v>0</v>
      </c>
      <c r="J31" s="258">
        <v>0</v>
      </c>
      <c r="K31" s="1049">
        <v>0</v>
      </c>
      <c r="L31" s="1049">
        <v>0</v>
      </c>
      <c r="M31" s="1049">
        <v>0</v>
      </c>
      <c r="N31" s="1049">
        <v>0</v>
      </c>
      <c r="O31" s="258">
        <v>0</v>
      </c>
      <c r="P31" s="259">
        <v>428.08</v>
      </c>
      <c r="Q31" s="258">
        <v>0</v>
      </c>
      <c r="R31" s="260">
        <v>949.56</v>
      </c>
      <c r="S31" s="262">
        <v>55.74</v>
      </c>
      <c r="T31" s="258">
        <v>0</v>
      </c>
      <c r="U31" s="261">
        <f t="shared" si="0"/>
        <v>1433.3799999999999</v>
      </c>
      <c r="Y31" s="255"/>
      <c r="Z31" s="292"/>
    </row>
    <row r="32" spans="1:26" x14ac:dyDescent="0.25">
      <c r="A32" s="255" t="s">
        <v>84</v>
      </c>
      <c r="B32" s="255">
        <v>1</v>
      </c>
      <c r="C32" s="255">
        <v>42</v>
      </c>
      <c r="E32" s="292" t="s">
        <v>579</v>
      </c>
      <c r="F32" s="257">
        <v>0</v>
      </c>
      <c r="G32" s="258">
        <v>0</v>
      </c>
      <c r="H32" s="258">
        <v>0</v>
      </c>
      <c r="I32" s="1049">
        <v>0</v>
      </c>
      <c r="J32" s="1049">
        <v>0</v>
      </c>
      <c r="K32" s="1049">
        <v>0</v>
      </c>
      <c r="L32" s="1053">
        <v>0</v>
      </c>
      <c r="M32" s="1049">
        <v>0</v>
      </c>
      <c r="N32" s="1049">
        <v>0</v>
      </c>
      <c r="O32" s="258">
        <v>0</v>
      </c>
      <c r="P32" s="259">
        <v>362.56</v>
      </c>
      <c r="Q32" s="258">
        <v>0</v>
      </c>
      <c r="R32" s="262">
        <v>804.22</v>
      </c>
      <c r="S32" s="258">
        <v>111.46</v>
      </c>
      <c r="T32" s="260">
        <v>123.36</v>
      </c>
      <c r="U32" s="261">
        <f t="shared" si="0"/>
        <v>1401.6</v>
      </c>
      <c r="Y32" s="255"/>
      <c r="Z32" s="292"/>
    </row>
    <row r="33" spans="1:26" x14ac:dyDescent="0.25">
      <c r="A33" s="255" t="s">
        <v>84</v>
      </c>
      <c r="B33" s="255">
        <v>1</v>
      </c>
      <c r="C33" s="255">
        <v>43</v>
      </c>
      <c r="E33" s="292" t="s">
        <v>1163</v>
      </c>
      <c r="F33" s="257">
        <v>0</v>
      </c>
      <c r="G33" s="258">
        <v>0</v>
      </c>
      <c r="H33" s="258">
        <v>0</v>
      </c>
      <c r="I33" s="1049">
        <v>710.38</v>
      </c>
      <c r="J33" s="1051">
        <v>0</v>
      </c>
      <c r="K33" s="1051">
        <v>0</v>
      </c>
      <c r="L33" s="1056">
        <v>0</v>
      </c>
      <c r="M33" s="257">
        <v>0</v>
      </c>
      <c r="N33" s="257">
        <v>0</v>
      </c>
      <c r="O33" s="257">
        <v>0</v>
      </c>
      <c r="P33" s="257">
        <v>576.6</v>
      </c>
      <c r="Q33" s="258">
        <v>0</v>
      </c>
      <c r="R33" s="257">
        <v>660.46</v>
      </c>
      <c r="S33" s="624">
        <v>88.28</v>
      </c>
      <c r="T33" s="257">
        <v>41.12</v>
      </c>
      <c r="U33" s="261">
        <f t="shared" si="0"/>
        <v>2076.84</v>
      </c>
      <c r="Y33" s="255"/>
      <c r="Z33" s="292"/>
    </row>
    <row r="34" spans="1:26" x14ac:dyDescent="0.25">
      <c r="A34" s="255" t="s">
        <v>86</v>
      </c>
      <c r="B34" s="255">
        <v>1</v>
      </c>
      <c r="C34" s="255">
        <v>44</v>
      </c>
      <c r="E34" s="292" t="s">
        <v>581</v>
      </c>
      <c r="F34" s="257">
        <v>0</v>
      </c>
      <c r="G34" s="258">
        <v>0</v>
      </c>
      <c r="H34" s="258">
        <v>0</v>
      </c>
      <c r="I34" s="1048">
        <v>2101.0100000000002</v>
      </c>
      <c r="J34" s="1049">
        <v>0</v>
      </c>
      <c r="K34" s="1049">
        <v>0</v>
      </c>
      <c r="L34" s="1053">
        <v>0</v>
      </c>
      <c r="M34" s="1049">
        <v>0</v>
      </c>
      <c r="N34" s="258">
        <v>0</v>
      </c>
      <c r="O34" s="258">
        <v>0</v>
      </c>
      <c r="P34" s="259">
        <v>725.11</v>
      </c>
      <c r="Q34" s="258">
        <v>0</v>
      </c>
      <c r="R34" s="262">
        <v>441.66</v>
      </c>
      <c r="S34" s="262">
        <v>111.46</v>
      </c>
      <c r="T34" s="258">
        <v>0</v>
      </c>
      <c r="U34" s="261">
        <f t="shared" ref="U34:U65" si="1">SUM(F34:T34)</f>
        <v>3379.2400000000002</v>
      </c>
      <c r="Y34" s="1019"/>
      <c r="Z34" s="600"/>
    </row>
    <row r="35" spans="1:26" x14ac:dyDescent="0.25">
      <c r="A35" s="255" t="s">
        <v>84</v>
      </c>
      <c r="B35" s="255">
        <v>1</v>
      </c>
      <c r="C35" s="255">
        <v>46</v>
      </c>
      <c r="E35" s="632" t="s">
        <v>582</v>
      </c>
      <c r="F35" s="257">
        <v>0</v>
      </c>
      <c r="G35" s="258">
        <v>0</v>
      </c>
      <c r="H35" s="258">
        <v>0</v>
      </c>
      <c r="I35" s="1049">
        <v>1788.34</v>
      </c>
      <c r="J35" s="1049">
        <v>0</v>
      </c>
      <c r="K35" s="1049">
        <v>0</v>
      </c>
      <c r="L35" s="1053">
        <v>0</v>
      </c>
      <c r="M35" s="1049">
        <v>0</v>
      </c>
      <c r="N35" s="1049">
        <v>0</v>
      </c>
      <c r="O35" s="258">
        <v>0</v>
      </c>
      <c r="P35" s="925">
        <v>812.47</v>
      </c>
      <c r="Q35" s="622">
        <v>0</v>
      </c>
      <c r="R35" s="1015">
        <v>494.88</v>
      </c>
      <c r="S35" s="1015">
        <v>68.3</v>
      </c>
      <c r="T35" s="259">
        <v>41.12</v>
      </c>
      <c r="U35" s="261">
        <f t="shared" si="1"/>
        <v>3205.11</v>
      </c>
      <c r="Y35" s="255"/>
      <c r="Z35" s="292"/>
    </row>
    <row r="36" spans="1:26" x14ac:dyDescent="0.25">
      <c r="A36" s="255" t="s">
        <v>84</v>
      </c>
      <c r="B36" s="255">
        <v>1</v>
      </c>
      <c r="C36" s="255">
        <v>47</v>
      </c>
      <c r="D36" s="255" t="s">
        <v>549</v>
      </c>
      <c r="E36" s="632" t="s">
        <v>583</v>
      </c>
      <c r="F36" s="257">
        <v>0</v>
      </c>
      <c r="G36" s="258">
        <v>0</v>
      </c>
      <c r="H36" s="258">
        <v>0</v>
      </c>
      <c r="I36" s="1048">
        <v>3576.68</v>
      </c>
      <c r="J36" s="258">
        <v>0</v>
      </c>
      <c r="K36" s="1049">
        <v>0</v>
      </c>
      <c r="L36" s="1049">
        <v>0</v>
      </c>
      <c r="M36" s="1049">
        <v>0</v>
      </c>
      <c r="N36" s="1049">
        <v>0</v>
      </c>
      <c r="O36" s="258">
        <v>0</v>
      </c>
      <c r="P36" s="622">
        <v>0</v>
      </c>
      <c r="Q36" s="258">
        <v>0</v>
      </c>
      <c r="R36" s="260">
        <v>494.88</v>
      </c>
      <c r="S36" s="928">
        <v>68.3</v>
      </c>
      <c r="T36" s="259">
        <v>82.24</v>
      </c>
      <c r="U36" s="261">
        <f t="shared" si="1"/>
        <v>4222.0999999999995</v>
      </c>
      <c r="Y36" s="255"/>
      <c r="Z36" s="292"/>
    </row>
    <row r="37" spans="1:26" x14ac:dyDescent="0.25">
      <c r="A37" s="255" t="s">
        <v>86</v>
      </c>
      <c r="B37" s="255">
        <v>1</v>
      </c>
      <c r="C37" s="255">
        <v>48</v>
      </c>
      <c r="E37" s="292" t="s">
        <v>584</v>
      </c>
      <c r="F37" s="257">
        <v>0</v>
      </c>
      <c r="G37" s="258">
        <v>0</v>
      </c>
      <c r="H37" s="258">
        <v>0</v>
      </c>
      <c r="I37" s="1049">
        <v>2335.5</v>
      </c>
      <c r="J37" s="1049">
        <v>0</v>
      </c>
      <c r="K37" s="1049">
        <v>0</v>
      </c>
      <c r="L37" s="1053">
        <v>0</v>
      </c>
      <c r="M37" s="1049">
        <v>0</v>
      </c>
      <c r="N37" s="258">
        <v>0</v>
      </c>
      <c r="O37" s="258">
        <v>0</v>
      </c>
      <c r="P37" s="258">
        <v>0</v>
      </c>
      <c r="Q37" s="258">
        <v>0</v>
      </c>
      <c r="R37" s="262">
        <v>1391.69</v>
      </c>
      <c r="S37" s="260">
        <v>43.97</v>
      </c>
      <c r="T37" s="259">
        <v>164.48</v>
      </c>
      <c r="U37" s="261">
        <f t="shared" si="1"/>
        <v>3935.64</v>
      </c>
      <c r="Y37" s="255"/>
      <c r="Z37" s="292"/>
    </row>
    <row r="38" spans="1:26" x14ac:dyDescent="0.25">
      <c r="A38" s="255" t="s">
        <v>84</v>
      </c>
      <c r="B38" s="255">
        <v>1</v>
      </c>
      <c r="C38" s="255">
        <v>49</v>
      </c>
      <c r="E38" s="292" t="s">
        <v>837</v>
      </c>
      <c r="F38" s="257">
        <v>0</v>
      </c>
      <c r="G38" s="258">
        <v>0</v>
      </c>
      <c r="H38" s="258">
        <v>0</v>
      </c>
      <c r="I38" s="1049">
        <v>0</v>
      </c>
      <c r="J38" s="1048">
        <v>0</v>
      </c>
      <c r="K38" s="1048">
        <v>0</v>
      </c>
      <c r="L38" s="1053">
        <v>0</v>
      </c>
      <c r="M38" s="1049">
        <v>0</v>
      </c>
      <c r="N38" s="1049">
        <v>0</v>
      </c>
      <c r="O38" s="258">
        <v>0</v>
      </c>
      <c r="P38" s="258">
        <v>0</v>
      </c>
      <c r="Q38" s="258">
        <v>0</v>
      </c>
      <c r="R38" s="258">
        <v>0</v>
      </c>
      <c r="S38" s="258">
        <v>0</v>
      </c>
      <c r="T38" s="258">
        <v>0</v>
      </c>
      <c r="U38" s="261">
        <f t="shared" si="1"/>
        <v>0</v>
      </c>
      <c r="Y38" s="255"/>
      <c r="Z38" s="292"/>
    </row>
    <row r="39" spans="1:26" x14ac:dyDescent="0.25">
      <c r="A39" s="255" t="s">
        <v>84</v>
      </c>
      <c r="B39" s="255">
        <v>1</v>
      </c>
      <c r="C39" s="255">
        <v>50</v>
      </c>
      <c r="D39" s="255" t="s">
        <v>549</v>
      </c>
      <c r="E39" s="632" t="s">
        <v>585</v>
      </c>
      <c r="F39" s="257">
        <v>0</v>
      </c>
      <c r="G39" s="258">
        <v>0</v>
      </c>
      <c r="H39" s="258">
        <v>0</v>
      </c>
      <c r="I39" s="1048">
        <v>3576.68</v>
      </c>
      <c r="J39" s="258">
        <v>0</v>
      </c>
      <c r="K39" s="1049">
        <v>0</v>
      </c>
      <c r="L39" s="1049">
        <v>0</v>
      </c>
      <c r="M39" s="1049">
        <v>0</v>
      </c>
      <c r="N39" s="1049">
        <v>0</v>
      </c>
      <c r="O39" s="258">
        <v>0</v>
      </c>
      <c r="P39" s="925">
        <v>812.47</v>
      </c>
      <c r="Q39" s="622">
        <v>0</v>
      </c>
      <c r="R39" s="1015">
        <v>494.88</v>
      </c>
      <c r="S39" s="928">
        <v>68.3</v>
      </c>
      <c r="T39" s="258">
        <v>0</v>
      </c>
      <c r="U39" s="261">
        <f t="shared" si="1"/>
        <v>4952.33</v>
      </c>
      <c r="Y39" s="255"/>
      <c r="Z39" s="292"/>
    </row>
    <row r="40" spans="1:26" x14ac:dyDescent="0.25">
      <c r="A40" s="255" t="s">
        <v>84</v>
      </c>
      <c r="B40" s="255">
        <v>1</v>
      </c>
      <c r="C40" s="255">
        <v>52</v>
      </c>
      <c r="E40" s="632" t="s">
        <v>586</v>
      </c>
      <c r="F40" s="257">
        <v>0</v>
      </c>
      <c r="G40" s="258">
        <v>0</v>
      </c>
      <c r="H40" s="258">
        <v>0</v>
      </c>
      <c r="I40" s="1049">
        <v>0</v>
      </c>
      <c r="J40" s="1049">
        <v>0</v>
      </c>
      <c r="K40" s="1049">
        <v>0</v>
      </c>
      <c r="L40" s="1053">
        <v>0</v>
      </c>
      <c r="M40" s="1049">
        <v>0</v>
      </c>
      <c r="N40" s="1049">
        <v>0</v>
      </c>
      <c r="O40" s="258">
        <v>0</v>
      </c>
      <c r="P40" s="925">
        <v>609.36</v>
      </c>
      <c r="Q40" s="622">
        <v>0</v>
      </c>
      <c r="R40" s="928">
        <v>697.99</v>
      </c>
      <c r="S40" s="928">
        <v>68.3</v>
      </c>
      <c r="T40" s="258">
        <v>0</v>
      </c>
      <c r="U40" s="261">
        <f t="shared" si="1"/>
        <v>1375.6499999999999</v>
      </c>
      <c r="Y40" s="255"/>
      <c r="Z40" s="292"/>
    </row>
    <row r="41" spans="1:26" x14ac:dyDescent="0.25">
      <c r="A41" s="255" t="s">
        <v>84</v>
      </c>
      <c r="B41" s="255">
        <v>1</v>
      </c>
      <c r="C41" s="255">
        <v>69</v>
      </c>
      <c r="D41" s="255" t="s">
        <v>549</v>
      </c>
      <c r="E41" s="292" t="s">
        <v>587</v>
      </c>
      <c r="F41" s="257">
        <v>0</v>
      </c>
      <c r="G41" s="258">
        <v>0</v>
      </c>
      <c r="H41" s="258">
        <v>0</v>
      </c>
      <c r="I41" s="1048">
        <v>2567.23</v>
      </c>
      <c r="J41" s="1049">
        <v>0</v>
      </c>
      <c r="K41" s="1049">
        <v>0</v>
      </c>
      <c r="L41" s="1053">
        <f>3*1518</f>
        <v>4554</v>
      </c>
      <c r="M41" s="1049">
        <v>0</v>
      </c>
      <c r="N41" s="1049">
        <v>0</v>
      </c>
      <c r="O41" s="258">
        <v>0</v>
      </c>
      <c r="P41" s="259">
        <v>725.11</v>
      </c>
      <c r="Q41" s="259">
        <v>0</v>
      </c>
      <c r="R41" s="262">
        <v>441.66</v>
      </c>
      <c r="S41" s="262">
        <v>111.46</v>
      </c>
      <c r="T41" s="259">
        <v>0</v>
      </c>
      <c r="U41" s="261">
        <f t="shared" si="1"/>
        <v>8399.4599999999991</v>
      </c>
      <c r="Y41" s="255"/>
      <c r="Z41" s="294"/>
    </row>
    <row r="42" spans="1:26" x14ac:dyDescent="0.25">
      <c r="A42" s="255" t="s">
        <v>86</v>
      </c>
      <c r="B42" s="255">
        <v>1</v>
      </c>
      <c r="C42" s="255">
        <v>76</v>
      </c>
      <c r="E42" s="292" t="s">
        <v>588</v>
      </c>
      <c r="F42" s="257">
        <v>0</v>
      </c>
      <c r="G42" s="258">
        <v>0</v>
      </c>
      <c r="H42" s="258">
        <v>0</v>
      </c>
      <c r="I42" s="622">
        <v>0</v>
      </c>
      <c r="J42" s="1049">
        <v>0</v>
      </c>
      <c r="K42" s="1049">
        <v>0</v>
      </c>
      <c r="L42" s="1053">
        <v>0</v>
      </c>
      <c r="M42" s="1049">
        <v>0</v>
      </c>
      <c r="N42" s="258">
        <v>0</v>
      </c>
      <c r="O42" s="258">
        <v>0</v>
      </c>
      <c r="P42" s="259">
        <v>362.56</v>
      </c>
      <c r="Q42" s="258">
        <v>0</v>
      </c>
      <c r="R42" s="262">
        <v>804.22</v>
      </c>
      <c r="S42" s="262">
        <v>111.46</v>
      </c>
      <c r="T42" s="258">
        <v>0</v>
      </c>
      <c r="U42" s="261">
        <f t="shared" si="1"/>
        <v>1278.24</v>
      </c>
      <c r="Y42" s="255"/>
      <c r="Z42" s="294"/>
    </row>
    <row r="43" spans="1:26" x14ac:dyDescent="0.25">
      <c r="A43" s="255" t="s">
        <v>84</v>
      </c>
      <c r="B43" s="255">
        <v>1</v>
      </c>
      <c r="C43" s="255">
        <v>79</v>
      </c>
      <c r="D43" s="255" t="s">
        <v>549</v>
      </c>
      <c r="E43" s="632" t="s">
        <v>589</v>
      </c>
      <c r="F43" s="257">
        <v>0</v>
      </c>
      <c r="G43" s="258">
        <v>0</v>
      </c>
      <c r="H43" s="258">
        <v>0</v>
      </c>
      <c r="I43" s="1048">
        <v>3190.88</v>
      </c>
      <c r="J43" s="1049">
        <v>0</v>
      </c>
      <c r="K43" s="1049">
        <v>0</v>
      </c>
      <c r="L43" s="1053">
        <v>0</v>
      </c>
      <c r="M43" s="1049">
        <v>0</v>
      </c>
      <c r="N43" s="1049">
        <v>0</v>
      </c>
      <c r="O43" s="258">
        <v>0</v>
      </c>
      <c r="P43" s="925">
        <v>216.22</v>
      </c>
      <c r="Q43" s="925">
        <v>0</v>
      </c>
      <c r="R43" s="1015">
        <v>1175.47</v>
      </c>
      <c r="S43" s="928">
        <v>45.83</v>
      </c>
      <c r="T43" s="258">
        <v>82.24</v>
      </c>
      <c r="U43" s="261">
        <f t="shared" si="1"/>
        <v>4710.6399999999994</v>
      </c>
      <c r="Y43" s="255"/>
      <c r="Z43" s="292"/>
    </row>
    <row r="44" spans="1:26" x14ac:dyDescent="0.25">
      <c r="A44" s="255" t="s">
        <v>84</v>
      </c>
      <c r="B44" s="255">
        <v>1</v>
      </c>
      <c r="C44" s="255">
        <v>80</v>
      </c>
      <c r="E44" s="632" t="s">
        <v>590</v>
      </c>
      <c r="F44" s="257">
        <v>0</v>
      </c>
      <c r="G44" s="258">
        <v>0</v>
      </c>
      <c r="H44" s="258">
        <v>0</v>
      </c>
      <c r="I44" s="1049">
        <v>3874.74</v>
      </c>
      <c r="J44" s="1049">
        <v>0</v>
      </c>
      <c r="K44" s="1049">
        <v>0</v>
      </c>
      <c r="L44" s="1053">
        <v>0</v>
      </c>
      <c r="M44" s="1049">
        <v>0</v>
      </c>
      <c r="N44" s="1049">
        <v>0</v>
      </c>
      <c r="O44" s="258">
        <v>0</v>
      </c>
      <c r="P44" s="925">
        <v>216.22</v>
      </c>
      <c r="Q44" s="622">
        <v>0</v>
      </c>
      <c r="R44" s="1015">
        <v>1175.47</v>
      </c>
      <c r="S44" s="622">
        <v>45.83</v>
      </c>
      <c r="T44" s="258">
        <v>0</v>
      </c>
      <c r="U44" s="261">
        <f t="shared" si="1"/>
        <v>5312.2599999999993</v>
      </c>
      <c r="Y44" s="255"/>
      <c r="Z44" s="294"/>
    </row>
    <row r="45" spans="1:26" x14ac:dyDescent="0.25">
      <c r="A45" s="255" t="s">
        <v>84</v>
      </c>
      <c r="B45" s="255">
        <v>1</v>
      </c>
      <c r="C45" s="255">
        <v>81</v>
      </c>
      <c r="E45" s="632" t="s">
        <v>591</v>
      </c>
      <c r="F45" s="257">
        <v>0</v>
      </c>
      <c r="G45" s="258">
        <v>0</v>
      </c>
      <c r="H45" s="258">
        <v>0</v>
      </c>
      <c r="I45" s="1049">
        <v>0</v>
      </c>
      <c r="J45" s="1049">
        <v>0</v>
      </c>
      <c r="K45" s="1049">
        <v>0</v>
      </c>
      <c r="L45" s="1053">
        <v>0</v>
      </c>
      <c r="M45" s="1049">
        <v>0</v>
      </c>
      <c r="N45" s="1049">
        <v>0</v>
      </c>
      <c r="O45" s="258">
        <v>0</v>
      </c>
      <c r="P45" s="925">
        <v>864.89</v>
      </c>
      <c r="Q45" s="622">
        <v>0</v>
      </c>
      <c r="R45" s="1015">
        <v>526.79999999999995</v>
      </c>
      <c r="S45" s="928">
        <v>45.83</v>
      </c>
      <c r="T45" s="258">
        <v>0</v>
      </c>
      <c r="U45" s="261">
        <f t="shared" si="1"/>
        <v>1437.52</v>
      </c>
      <c r="Y45" s="255"/>
      <c r="Z45" s="292"/>
    </row>
    <row r="46" spans="1:26" x14ac:dyDescent="0.25">
      <c r="A46" s="255" t="s">
        <v>84</v>
      </c>
      <c r="B46" s="255">
        <v>1</v>
      </c>
      <c r="C46" s="255">
        <v>83</v>
      </c>
      <c r="E46" s="632" t="s">
        <v>592</v>
      </c>
      <c r="F46" s="257">
        <v>0</v>
      </c>
      <c r="G46" s="258">
        <v>0</v>
      </c>
      <c r="H46" s="258">
        <v>0</v>
      </c>
      <c r="I46" s="622">
        <v>2978.11</v>
      </c>
      <c r="J46" s="1049">
        <v>0</v>
      </c>
      <c r="K46" s="1049">
        <v>0</v>
      </c>
      <c r="L46" s="1053">
        <v>0</v>
      </c>
      <c r="M46" s="1049">
        <v>0</v>
      </c>
      <c r="N46" s="1049">
        <v>0</v>
      </c>
      <c r="O46" s="258">
        <v>0</v>
      </c>
      <c r="P46" s="925">
        <v>642.12</v>
      </c>
      <c r="Q46" s="622">
        <v>0</v>
      </c>
      <c r="R46" s="1015">
        <v>735.51</v>
      </c>
      <c r="S46" s="928">
        <v>58.66</v>
      </c>
      <c r="T46" s="258">
        <v>82.24</v>
      </c>
      <c r="U46" s="261">
        <f t="shared" si="1"/>
        <v>4496.6399999999994</v>
      </c>
      <c r="Y46" s="1019"/>
      <c r="Z46" s="1022"/>
    </row>
    <row r="47" spans="1:26" x14ac:dyDescent="0.25">
      <c r="A47" s="255" t="s">
        <v>84</v>
      </c>
      <c r="B47" s="255">
        <v>1</v>
      </c>
      <c r="C47" s="255">
        <v>84</v>
      </c>
      <c r="D47" s="255" t="s">
        <v>549</v>
      </c>
      <c r="E47" s="632" t="s">
        <v>593</v>
      </c>
      <c r="F47" s="257">
        <v>0</v>
      </c>
      <c r="G47" s="258">
        <v>0</v>
      </c>
      <c r="H47" s="258">
        <v>0</v>
      </c>
      <c r="I47" s="1048">
        <v>1510.18</v>
      </c>
      <c r="J47" s="258">
        <v>0</v>
      </c>
      <c r="K47" s="1049">
        <v>0</v>
      </c>
      <c r="L47" s="1049">
        <v>0</v>
      </c>
      <c r="M47" s="1049">
        <v>0</v>
      </c>
      <c r="N47" s="1049">
        <v>0</v>
      </c>
      <c r="O47" s="258">
        <v>0</v>
      </c>
      <c r="P47" s="259">
        <v>436.81</v>
      </c>
      <c r="Q47" s="259">
        <v>0</v>
      </c>
      <c r="R47" s="260">
        <v>968.93</v>
      </c>
      <c r="S47" s="928">
        <v>32.840000000000003</v>
      </c>
      <c r="T47" s="258">
        <v>82.24</v>
      </c>
      <c r="U47" s="261">
        <f t="shared" si="1"/>
        <v>3031</v>
      </c>
      <c r="Y47" s="255"/>
      <c r="Z47" s="292"/>
    </row>
    <row r="48" spans="1:26" x14ac:dyDescent="0.25">
      <c r="A48" s="255" t="s">
        <v>84</v>
      </c>
      <c r="B48" s="255">
        <v>1</v>
      </c>
      <c r="C48" s="255">
        <v>86</v>
      </c>
      <c r="D48" s="255" t="s">
        <v>549</v>
      </c>
      <c r="E48" s="632" t="s">
        <v>594</v>
      </c>
      <c r="F48" s="257">
        <v>0</v>
      </c>
      <c r="G48" s="258">
        <v>0</v>
      </c>
      <c r="H48" s="258">
        <v>0</v>
      </c>
      <c r="I48" s="1048">
        <v>1500.2</v>
      </c>
      <c r="J48" s="1049">
        <v>0</v>
      </c>
      <c r="K48" s="1049">
        <v>0</v>
      </c>
      <c r="L48" s="1053">
        <v>0</v>
      </c>
      <c r="M48" s="1049">
        <v>0</v>
      </c>
      <c r="N48" s="1055">
        <v>99.79</v>
      </c>
      <c r="O48" s="258">
        <v>0</v>
      </c>
      <c r="P48" s="925">
        <v>218.4</v>
      </c>
      <c r="Q48" s="925">
        <v>0</v>
      </c>
      <c r="R48" s="928">
        <v>1187.3399999999999</v>
      </c>
      <c r="S48" s="928">
        <v>32.840000000000003</v>
      </c>
      <c r="T48" s="258">
        <v>82.24</v>
      </c>
      <c r="U48" s="261">
        <f t="shared" si="1"/>
        <v>3120.81</v>
      </c>
      <c r="Y48" s="255"/>
      <c r="Z48" s="292"/>
    </row>
    <row r="49" spans="1:26" x14ac:dyDescent="0.25">
      <c r="A49" s="255" t="s">
        <v>86</v>
      </c>
      <c r="B49" s="255">
        <v>1</v>
      </c>
      <c r="C49" s="255">
        <v>87</v>
      </c>
      <c r="D49" s="255" t="s">
        <v>549</v>
      </c>
      <c r="E49" s="632" t="s">
        <v>595</v>
      </c>
      <c r="F49" s="257">
        <v>0</v>
      </c>
      <c r="G49" s="258">
        <v>0</v>
      </c>
      <c r="H49" s="258">
        <v>0</v>
      </c>
      <c r="I49" s="925">
        <v>2010.01</v>
      </c>
      <c r="J49" s="1049">
        <v>0</v>
      </c>
      <c r="K49" s="1049">
        <v>0</v>
      </c>
      <c r="L49" s="1053">
        <v>0</v>
      </c>
      <c r="M49" s="1049">
        <v>0</v>
      </c>
      <c r="N49" s="258">
        <v>0</v>
      </c>
      <c r="O49" s="258">
        <v>0</v>
      </c>
      <c r="P49" s="925">
        <v>218.4</v>
      </c>
      <c r="Q49" s="925">
        <v>0</v>
      </c>
      <c r="R49" s="928">
        <v>1187.3399999999999</v>
      </c>
      <c r="S49" s="928">
        <v>32.57</v>
      </c>
      <c r="T49" s="258">
        <v>82.24</v>
      </c>
      <c r="U49" s="261">
        <f t="shared" si="1"/>
        <v>3530.56</v>
      </c>
      <c r="Y49" s="255"/>
      <c r="Z49" s="294"/>
    </row>
    <row r="50" spans="1:26" x14ac:dyDescent="0.25">
      <c r="A50" s="255" t="s">
        <v>86</v>
      </c>
      <c r="B50" s="255">
        <v>1</v>
      </c>
      <c r="C50" s="255">
        <v>88</v>
      </c>
      <c r="D50" s="255" t="s">
        <v>549</v>
      </c>
      <c r="E50" s="632" t="s">
        <v>596</v>
      </c>
      <c r="F50" s="257">
        <v>0</v>
      </c>
      <c r="G50" s="258">
        <v>0</v>
      </c>
      <c r="H50" s="258">
        <v>0</v>
      </c>
      <c r="I50" s="1048">
        <v>2961.61</v>
      </c>
      <c r="J50" s="1049">
        <v>0</v>
      </c>
      <c r="K50" s="1049">
        <v>0</v>
      </c>
      <c r="L50" s="1053">
        <v>0</v>
      </c>
      <c r="M50" s="1049">
        <v>0</v>
      </c>
      <c r="N50" s="258">
        <v>0</v>
      </c>
      <c r="O50" s="258">
        <v>0</v>
      </c>
      <c r="P50" s="925">
        <v>864.89</v>
      </c>
      <c r="Q50" s="925">
        <v>0</v>
      </c>
      <c r="R50" s="928">
        <v>526.79999999999995</v>
      </c>
      <c r="S50" s="928">
        <v>39.590000000000003</v>
      </c>
      <c r="T50" s="258">
        <v>82.24</v>
      </c>
      <c r="U50" s="261">
        <f t="shared" si="1"/>
        <v>4475.13</v>
      </c>
      <c r="Y50" s="255"/>
      <c r="Z50" s="292"/>
    </row>
    <row r="51" spans="1:26" x14ac:dyDescent="0.25">
      <c r="A51" s="255" t="s">
        <v>86</v>
      </c>
      <c r="B51" s="255">
        <v>1</v>
      </c>
      <c r="C51" s="255">
        <v>89</v>
      </c>
      <c r="E51" s="632" t="s">
        <v>597</v>
      </c>
      <c r="F51" s="257">
        <v>0</v>
      </c>
      <c r="G51" s="258">
        <v>0</v>
      </c>
      <c r="H51" s="258">
        <v>0</v>
      </c>
      <c r="I51" s="1049">
        <v>1679.44</v>
      </c>
      <c r="J51" s="1049">
        <v>0</v>
      </c>
      <c r="K51" s="1049">
        <v>0</v>
      </c>
      <c r="L51" s="1053">
        <v>0</v>
      </c>
      <c r="M51" s="1049">
        <v>0</v>
      </c>
      <c r="N51" s="258">
        <v>0</v>
      </c>
      <c r="O51" s="258">
        <v>0</v>
      </c>
      <c r="P51" s="925">
        <v>856.15</v>
      </c>
      <c r="Q51" s="622">
        <v>0</v>
      </c>
      <c r="R51" s="928">
        <v>521.48</v>
      </c>
      <c r="S51" s="928">
        <v>55.74</v>
      </c>
      <c r="T51" s="258">
        <v>82.24</v>
      </c>
      <c r="U51" s="261">
        <f t="shared" si="1"/>
        <v>3195.0499999999997</v>
      </c>
      <c r="Y51" s="255"/>
      <c r="Z51" s="292"/>
    </row>
    <row r="52" spans="1:26" x14ac:dyDescent="0.25">
      <c r="A52" s="255" t="s">
        <v>84</v>
      </c>
      <c r="B52" s="255">
        <v>1</v>
      </c>
      <c r="C52" s="255">
        <v>90</v>
      </c>
      <c r="D52" s="255" t="s">
        <v>549</v>
      </c>
      <c r="E52" s="632" t="s">
        <v>598</v>
      </c>
      <c r="F52" s="257">
        <v>0</v>
      </c>
      <c r="G52" s="258">
        <v>0</v>
      </c>
      <c r="H52" s="258">
        <v>570.89</v>
      </c>
      <c r="I52" s="1048">
        <v>1884.42</v>
      </c>
      <c r="J52" s="1049">
        <v>0</v>
      </c>
      <c r="K52" s="1049">
        <v>0</v>
      </c>
      <c r="L52" s="1053">
        <v>0</v>
      </c>
      <c r="M52" s="1049">
        <v>0</v>
      </c>
      <c r="N52" s="258">
        <v>0</v>
      </c>
      <c r="O52" s="258">
        <v>0</v>
      </c>
      <c r="P52" s="259">
        <v>384.4</v>
      </c>
      <c r="Q52" s="259">
        <v>0</v>
      </c>
      <c r="R52" s="262">
        <v>852.66</v>
      </c>
      <c r="S52" s="928">
        <v>88.28</v>
      </c>
      <c r="T52" s="260">
        <v>123.36</v>
      </c>
      <c r="U52" s="261">
        <f t="shared" si="1"/>
        <v>3904.01</v>
      </c>
      <c r="Y52" s="255"/>
      <c r="Z52" s="292"/>
    </row>
    <row r="53" spans="1:26" x14ac:dyDescent="0.25">
      <c r="A53" s="255" t="s">
        <v>84</v>
      </c>
      <c r="B53" s="255">
        <v>1</v>
      </c>
      <c r="C53" s="255">
        <v>91</v>
      </c>
      <c r="D53" s="255" t="s">
        <v>549</v>
      </c>
      <c r="E53" s="632" t="s">
        <v>599</v>
      </c>
      <c r="F53" s="257">
        <v>0</v>
      </c>
      <c r="G53" s="258">
        <v>0</v>
      </c>
      <c r="H53" s="258">
        <v>0</v>
      </c>
      <c r="I53" s="1048">
        <v>1949.6</v>
      </c>
      <c r="J53" s="1049">
        <v>0</v>
      </c>
      <c r="K53" s="1049">
        <v>0</v>
      </c>
      <c r="L53" s="1053">
        <v>0</v>
      </c>
      <c r="M53" s="1049">
        <v>0</v>
      </c>
      <c r="N53" s="258">
        <v>0</v>
      </c>
      <c r="O53" s="258">
        <v>0</v>
      </c>
      <c r="P53" s="925">
        <v>655.22</v>
      </c>
      <c r="Q53" s="925">
        <v>0</v>
      </c>
      <c r="R53" s="928">
        <v>750.52</v>
      </c>
      <c r="S53" s="928">
        <v>32.840000000000003</v>
      </c>
      <c r="T53" s="258">
        <v>0</v>
      </c>
      <c r="U53" s="261">
        <f t="shared" si="1"/>
        <v>3388.18</v>
      </c>
      <c r="Y53" s="255"/>
      <c r="Z53" s="292"/>
    </row>
    <row r="54" spans="1:26" x14ac:dyDescent="0.25">
      <c r="A54" s="255" t="s">
        <v>84</v>
      </c>
      <c r="B54" s="255">
        <v>1</v>
      </c>
      <c r="C54" s="255">
        <v>92</v>
      </c>
      <c r="E54" s="632" t="s">
        <v>600</v>
      </c>
      <c r="F54" s="257">
        <v>0</v>
      </c>
      <c r="G54" s="258">
        <v>0</v>
      </c>
      <c r="H54" s="258">
        <v>0</v>
      </c>
      <c r="I54" s="1049">
        <v>2732.96</v>
      </c>
      <c r="J54" s="1049">
        <v>0</v>
      </c>
      <c r="K54" s="1049">
        <v>0</v>
      </c>
      <c r="L54" s="1053">
        <v>0</v>
      </c>
      <c r="M54" s="1049">
        <v>0</v>
      </c>
      <c r="N54" s="1049">
        <v>0</v>
      </c>
      <c r="O54" s="258">
        <v>0</v>
      </c>
      <c r="P54" s="925">
        <v>864.89</v>
      </c>
      <c r="Q54" s="622">
        <v>0</v>
      </c>
      <c r="R54" s="1015">
        <v>526.79999999999995</v>
      </c>
      <c r="S54" s="928">
        <v>41.57</v>
      </c>
      <c r="T54" s="259">
        <v>41.12</v>
      </c>
      <c r="U54" s="261">
        <f t="shared" si="1"/>
        <v>4207.3399999999992</v>
      </c>
      <c r="Y54" s="255"/>
      <c r="Z54" s="292"/>
    </row>
    <row r="55" spans="1:26" x14ac:dyDescent="0.25">
      <c r="A55" s="255" t="s">
        <v>86</v>
      </c>
      <c r="B55" s="255">
        <v>1</v>
      </c>
      <c r="C55" s="255">
        <v>93</v>
      </c>
      <c r="E55" s="632" t="s">
        <v>53</v>
      </c>
      <c r="F55" s="257">
        <v>0</v>
      </c>
      <c r="G55" s="258">
        <v>0</v>
      </c>
      <c r="H55" s="258">
        <v>0</v>
      </c>
      <c r="I55" s="1049">
        <v>1920.46</v>
      </c>
      <c r="J55" s="1049">
        <v>0</v>
      </c>
      <c r="K55" s="1049">
        <v>0</v>
      </c>
      <c r="L55" s="1053">
        <v>0</v>
      </c>
      <c r="M55" s="1049">
        <v>0</v>
      </c>
      <c r="N55" s="258">
        <v>0</v>
      </c>
      <c r="O55" s="258">
        <v>0</v>
      </c>
      <c r="P55" s="925">
        <v>436.81</v>
      </c>
      <c r="Q55" s="622">
        <v>0</v>
      </c>
      <c r="R55" s="928">
        <v>968.93</v>
      </c>
      <c r="S55" s="1015">
        <v>21.17</v>
      </c>
      <c r="T55" s="258">
        <v>82.24</v>
      </c>
      <c r="U55" s="261">
        <f t="shared" si="1"/>
        <v>3429.6099999999997</v>
      </c>
      <c r="Y55" s="255"/>
      <c r="Z55" s="292"/>
    </row>
    <row r="56" spans="1:26" x14ac:dyDescent="0.25">
      <c r="A56" s="255" t="s">
        <v>84</v>
      </c>
      <c r="B56" s="255">
        <v>1</v>
      </c>
      <c r="C56" s="255">
        <v>95</v>
      </c>
      <c r="E56" s="632" t="s">
        <v>601</v>
      </c>
      <c r="F56" s="257">
        <v>0</v>
      </c>
      <c r="G56" s="258">
        <v>0</v>
      </c>
      <c r="H56" s="258">
        <v>0</v>
      </c>
      <c r="I56" s="1049">
        <v>543</v>
      </c>
      <c r="J56" s="1049">
        <v>0</v>
      </c>
      <c r="K56" s="1049">
        <v>0</v>
      </c>
      <c r="L56" s="1053">
        <v>0</v>
      </c>
      <c r="M56" s="1049">
        <v>0</v>
      </c>
      <c r="N56" s="1049">
        <v>0</v>
      </c>
      <c r="O56" s="258">
        <v>0</v>
      </c>
      <c r="P56" s="925">
        <v>218.4</v>
      </c>
      <c r="Q56" s="622">
        <v>0</v>
      </c>
      <c r="R56" s="1015">
        <v>1187.3399999999999</v>
      </c>
      <c r="S56" s="928">
        <v>37.700000000000003</v>
      </c>
      <c r="T56" s="260">
        <v>0</v>
      </c>
      <c r="U56" s="261">
        <f t="shared" si="1"/>
        <v>1986.4399999999998</v>
      </c>
      <c r="Y56" s="255"/>
      <c r="Z56" s="292"/>
    </row>
    <row r="57" spans="1:26" x14ac:dyDescent="0.25">
      <c r="A57" s="255" t="s">
        <v>84</v>
      </c>
      <c r="B57" s="255">
        <v>1</v>
      </c>
      <c r="C57" s="255">
        <v>145</v>
      </c>
      <c r="E57" s="292" t="s">
        <v>602</v>
      </c>
      <c r="F57" s="257">
        <v>0</v>
      </c>
      <c r="G57" s="258">
        <v>0</v>
      </c>
      <c r="H57" s="258">
        <v>0</v>
      </c>
      <c r="I57" s="1049">
        <v>0</v>
      </c>
      <c r="J57" s="1049">
        <v>0</v>
      </c>
      <c r="K57" s="1049">
        <v>0</v>
      </c>
      <c r="L57" s="1053">
        <v>4554</v>
      </c>
      <c r="M57" s="1049">
        <v>0</v>
      </c>
      <c r="N57" s="1049">
        <v>0</v>
      </c>
      <c r="O57" s="258">
        <v>0</v>
      </c>
      <c r="P57" s="259">
        <v>576.6</v>
      </c>
      <c r="Q57" s="258">
        <v>0</v>
      </c>
      <c r="R57" s="260">
        <v>660.46</v>
      </c>
      <c r="S57" s="262">
        <v>88.28</v>
      </c>
      <c r="T57" s="260">
        <v>123.36</v>
      </c>
      <c r="U57" s="261">
        <f t="shared" si="1"/>
        <v>6002.7</v>
      </c>
      <c r="Y57" s="255"/>
      <c r="Z57" s="292"/>
    </row>
    <row r="58" spans="1:26" x14ac:dyDescent="0.25">
      <c r="A58" s="255" t="s">
        <v>86</v>
      </c>
      <c r="B58" s="255">
        <v>1</v>
      </c>
      <c r="C58" s="255">
        <v>146</v>
      </c>
      <c r="D58" s="255" t="s">
        <v>549</v>
      </c>
      <c r="E58" s="632" t="s">
        <v>1222</v>
      </c>
      <c r="F58" s="257">
        <v>0</v>
      </c>
      <c r="G58" s="258">
        <v>3036</v>
      </c>
      <c r="H58" s="258">
        <v>0</v>
      </c>
      <c r="I58" s="1049">
        <v>0</v>
      </c>
      <c r="J58" s="1049">
        <v>0</v>
      </c>
      <c r="K58" s="1049">
        <v>0</v>
      </c>
      <c r="L58" s="1053">
        <v>0</v>
      </c>
      <c r="M58" s="1049">
        <v>0</v>
      </c>
      <c r="N58" s="258">
        <v>0</v>
      </c>
      <c r="O58" s="258">
        <v>0</v>
      </c>
      <c r="P58" s="622">
        <v>0</v>
      </c>
      <c r="Q58" s="925">
        <v>0</v>
      </c>
      <c r="R58" s="928">
        <v>1377.63</v>
      </c>
      <c r="S58" s="928">
        <v>50.56</v>
      </c>
      <c r="T58" s="259">
        <v>0</v>
      </c>
      <c r="U58" s="261">
        <f t="shared" si="1"/>
        <v>4464.1900000000005</v>
      </c>
      <c r="Y58" s="255"/>
      <c r="Z58" s="292"/>
    </row>
    <row r="59" spans="1:26" x14ac:dyDescent="0.25">
      <c r="A59" s="255" t="s">
        <v>84</v>
      </c>
      <c r="B59" s="255">
        <v>1</v>
      </c>
      <c r="C59" s="255">
        <v>148</v>
      </c>
      <c r="D59" s="255" t="s">
        <v>549</v>
      </c>
      <c r="E59" s="632" t="s">
        <v>604</v>
      </c>
      <c r="F59" s="257">
        <v>0</v>
      </c>
      <c r="G59" s="258">
        <v>0</v>
      </c>
      <c r="H59" s="258">
        <v>0</v>
      </c>
      <c r="I59" s="1048">
        <v>2762.94</v>
      </c>
      <c r="J59" s="1049">
        <v>0</v>
      </c>
      <c r="K59" s="1049">
        <v>0</v>
      </c>
      <c r="L59" s="1053">
        <v>0</v>
      </c>
      <c r="M59" s="1049">
        <v>0</v>
      </c>
      <c r="N59" s="1049">
        <v>0</v>
      </c>
      <c r="O59" s="258">
        <v>0</v>
      </c>
      <c r="P59" s="925">
        <v>856.15</v>
      </c>
      <c r="Q59" s="925">
        <v>0</v>
      </c>
      <c r="R59" s="1015">
        <v>521.48</v>
      </c>
      <c r="S59" s="928">
        <v>50.56</v>
      </c>
      <c r="T59" s="260">
        <v>123.36</v>
      </c>
      <c r="U59" s="261">
        <f t="shared" si="1"/>
        <v>4314.49</v>
      </c>
      <c r="Y59" s="255"/>
      <c r="Z59" s="292"/>
    </row>
    <row r="60" spans="1:26" x14ac:dyDescent="0.25">
      <c r="A60" s="255" t="s">
        <v>84</v>
      </c>
      <c r="B60" s="255">
        <v>1</v>
      </c>
      <c r="C60" s="255">
        <v>149</v>
      </c>
      <c r="D60" s="255" t="s">
        <v>549</v>
      </c>
      <c r="E60" s="632" t="s">
        <v>605</v>
      </c>
      <c r="F60" s="257">
        <v>254.79</v>
      </c>
      <c r="G60" s="258">
        <v>0</v>
      </c>
      <c r="H60" s="258">
        <v>0</v>
      </c>
      <c r="I60" s="1048">
        <v>1816.06</v>
      </c>
      <c r="J60" s="258">
        <v>0</v>
      </c>
      <c r="K60" s="1049">
        <v>0</v>
      </c>
      <c r="L60" s="1049">
        <v>0</v>
      </c>
      <c r="M60" s="1049">
        <v>0</v>
      </c>
      <c r="N60" s="1049">
        <v>0</v>
      </c>
      <c r="O60" s="258">
        <v>0</v>
      </c>
      <c r="P60" s="925">
        <v>648.66999999999996</v>
      </c>
      <c r="Q60" s="925">
        <v>0</v>
      </c>
      <c r="R60" s="1015">
        <v>743.02</v>
      </c>
      <c r="S60" s="928">
        <v>46.28</v>
      </c>
      <c r="T60" s="260">
        <v>123.36</v>
      </c>
      <c r="U60" s="261">
        <f t="shared" si="1"/>
        <v>3632.1800000000003</v>
      </c>
      <c r="Y60" s="255"/>
      <c r="Z60" s="292"/>
    </row>
    <row r="61" spans="1:26" x14ac:dyDescent="0.25">
      <c r="A61" s="255" t="s">
        <v>84</v>
      </c>
      <c r="B61" s="255">
        <v>1</v>
      </c>
      <c r="C61" s="255">
        <v>151</v>
      </c>
      <c r="E61" s="292" t="s">
        <v>606</v>
      </c>
      <c r="F61" s="257">
        <v>0</v>
      </c>
      <c r="G61" s="258">
        <v>0</v>
      </c>
      <c r="H61" s="258">
        <v>0</v>
      </c>
      <c r="I61" s="1049">
        <v>502.72</v>
      </c>
      <c r="J61" s="1049">
        <v>0</v>
      </c>
      <c r="K61" s="1049">
        <v>0</v>
      </c>
      <c r="L61" s="1053">
        <v>0</v>
      </c>
      <c r="M61" s="1049">
        <v>0</v>
      </c>
      <c r="N61" s="1049">
        <v>0</v>
      </c>
      <c r="O61" s="258">
        <v>0</v>
      </c>
      <c r="P61" s="258">
        <v>856.15</v>
      </c>
      <c r="Q61" s="258">
        <v>0</v>
      </c>
      <c r="R61" s="258">
        <v>521.48</v>
      </c>
      <c r="S61" s="258">
        <v>0</v>
      </c>
      <c r="T61" s="259">
        <v>41.12</v>
      </c>
      <c r="U61" s="261">
        <f t="shared" si="1"/>
        <v>1921.4699999999998</v>
      </c>
      <c r="Y61" s="255"/>
      <c r="Z61" s="294"/>
    </row>
    <row r="62" spans="1:26" x14ac:dyDescent="0.25">
      <c r="A62" s="255" t="s">
        <v>86</v>
      </c>
      <c r="B62" s="255">
        <v>1</v>
      </c>
      <c r="C62" s="255">
        <v>152</v>
      </c>
      <c r="E62" s="632" t="s">
        <v>607</v>
      </c>
      <c r="F62" s="257">
        <v>0</v>
      </c>
      <c r="G62" s="258">
        <v>0</v>
      </c>
      <c r="H62" s="258">
        <v>0</v>
      </c>
      <c r="I62" s="622">
        <v>683.16</v>
      </c>
      <c r="J62" s="1049">
        <v>0</v>
      </c>
      <c r="K62" s="622">
        <v>200</v>
      </c>
      <c r="L62" s="1053">
        <v>0</v>
      </c>
      <c r="M62" s="1049">
        <v>0</v>
      </c>
      <c r="N62" s="1057">
        <v>165.89</v>
      </c>
      <c r="O62" s="258">
        <v>0</v>
      </c>
      <c r="P62" s="925">
        <v>218.4</v>
      </c>
      <c r="Q62" s="622">
        <v>0</v>
      </c>
      <c r="R62" s="928">
        <v>1187.3399999999999</v>
      </c>
      <c r="S62" s="928">
        <v>25.52</v>
      </c>
      <c r="T62" s="259">
        <v>41.12</v>
      </c>
      <c r="U62" s="261">
        <f t="shared" si="1"/>
        <v>2521.4299999999998</v>
      </c>
      <c r="Y62" s="255"/>
      <c r="Z62" s="292"/>
    </row>
    <row r="63" spans="1:26" x14ac:dyDescent="0.25">
      <c r="A63" s="255" t="s">
        <v>84</v>
      </c>
      <c r="B63" s="255">
        <v>1</v>
      </c>
      <c r="C63" s="255">
        <v>155</v>
      </c>
      <c r="E63" s="632" t="s">
        <v>608</v>
      </c>
      <c r="F63" s="257">
        <v>0</v>
      </c>
      <c r="G63" s="258">
        <v>0</v>
      </c>
      <c r="H63" s="258">
        <v>0</v>
      </c>
      <c r="I63" s="1049">
        <v>791.75</v>
      </c>
      <c r="J63" s="1049">
        <v>0</v>
      </c>
      <c r="K63" s="1049">
        <v>0</v>
      </c>
      <c r="L63" s="1053">
        <v>0</v>
      </c>
      <c r="M63" s="1049">
        <v>0</v>
      </c>
      <c r="N63" s="258">
        <v>0</v>
      </c>
      <c r="O63" s="258">
        <v>0</v>
      </c>
      <c r="P63" s="925">
        <v>864.89</v>
      </c>
      <c r="Q63" s="622">
        <v>0</v>
      </c>
      <c r="R63" s="928">
        <v>526.79999999999995</v>
      </c>
      <c r="S63" s="622">
        <v>46.28</v>
      </c>
      <c r="T63" s="259">
        <v>41.12</v>
      </c>
      <c r="U63" s="261">
        <f t="shared" si="1"/>
        <v>2270.8399999999997</v>
      </c>
      <c r="Y63" s="255"/>
      <c r="Z63" s="294"/>
    </row>
    <row r="64" spans="1:26" x14ac:dyDescent="0.25">
      <c r="A64" s="255" t="s">
        <v>86</v>
      </c>
      <c r="B64" s="255">
        <v>1</v>
      </c>
      <c r="C64" s="255">
        <v>156</v>
      </c>
      <c r="E64" s="632" t="s">
        <v>609</v>
      </c>
      <c r="F64" s="257">
        <v>0</v>
      </c>
      <c r="G64" s="258">
        <v>0</v>
      </c>
      <c r="H64" s="258">
        <v>0</v>
      </c>
      <c r="I64" s="925">
        <v>683.16</v>
      </c>
      <c r="J64" s="1049">
        <v>0</v>
      </c>
      <c r="K64" s="1049">
        <v>0</v>
      </c>
      <c r="L64" s="1053">
        <v>0</v>
      </c>
      <c r="M64" s="1049">
        <v>0</v>
      </c>
      <c r="N64" s="258">
        <v>0</v>
      </c>
      <c r="O64" s="258">
        <v>0</v>
      </c>
      <c r="P64" s="925">
        <v>873.62</v>
      </c>
      <c r="Q64" s="925">
        <v>0</v>
      </c>
      <c r="R64" s="928">
        <v>532.12</v>
      </c>
      <c r="S64" s="928">
        <v>25.52</v>
      </c>
      <c r="T64" s="259">
        <v>41.12</v>
      </c>
      <c r="U64" s="261">
        <f t="shared" si="1"/>
        <v>2155.54</v>
      </c>
      <c r="Y64" s="1019"/>
      <c r="Z64" s="600"/>
    </row>
    <row r="65" spans="1:26" x14ac:dyDescent="0.25">
      <c r="A65" s="255" t="s">
        <v>84</v>
      </c>
      <c r="B65" s="255">
        <v>1</v>
      </c>
      <c r="C65" s="255">
        <v>159</v>
      </c>
      <c r="E65" s="632" t="s">
        <v>62</v>
      </c>
      <c r="F65" s="257">
        <v>0</v>
      </c>
      <c r="G65" s="258">
        <v>0</v>
      </c>
      <c r="H65" s="258">
        <v>0</v>
      </c>
      <c r="I65" s="1049">
        <v>3501.68</v>
      </c>
      <c r="J65" s="1049">
        <v>0</v>
      </c>
      <c r="K65" s="1049">
        <v>0</v>
      </c>
      <c r="L65" s="1053">
        <v>0</v>
      </c>
      <c r="M65" s="1049">
        <v>0</v>
      </c>
      <c r="N65" s="258">
        <v>0</v>
      </c>
      <c r="O65" s="258">
        <v>0</v>
      </c>
      <c r="P65" s="925">
        <v>655.22</v>
      </c>
      <c r="Q65" s="622">
        <v>0</v>
      </c>
      <c r="R65" s="928">
        <v>750.52</v>
      </c>
      <c r="S65" s="928">
        <v>28.13</v>
      </c>
      <c r="T65" s="259">
        <v>41.12</v>
      </c>
      <c r="U65" s="261">
        <f t="shared" si="1"/>
        <v>4976.67</v>
      </c>
      <c r="Y65" s="255"/>
      <c r="Z65" s="292"/>
    </row>
    <row r="66" spans="1:26" x14ac:dyDescent="0.25">
      <c r="A66" s="255" t="s">
        <v>86</v>
      </c>
      <c r="B66" s="255">
        <v>1</v>
      </c>
      <c r="C66" s="255">
        <v>161</v>
      </c>
      <c r="D66" s="255" t="s">
        <v>549</v>
      </c>
      <c r="E66" s="632" t="s">
        <v>63</v>
      </c>
      <c r="F66" s="257">
        <v>0</v>
      </c>
      <c r="G66" s="258">
        <v>0</v>
      </c>
      <c r="H66" s="258">
        <v>0</v>
      </c>
      <c r="I66" s="622">
        <v>1094.3900000000001</v>
      </c>
      <c r="J66" s="1049">
        <v>0</v>
      </c>
      <c r="K66" s="1049">
        <v>0</v>
      </c>
      <c r="L66" s="1053">
        <v>0</v>
      </c>
      <c r="M66" s="1049">
        <v>0</v>
      </c>
      <c r="N66" s="258">
        <v>0</v>
      </c>
      <c r="O66" s="258">
        <v>0</v>
      </c>
      <c r="P66" s="925">
        <v>864.89</v>
      </c>
      <c r="Q66" s="622">
        <v>0</v>
      </c>
      <c r="R66" s="928">
        <v>526.79999999999995</v>
      </c>
      <c r="S66" s="928">
        <v>46.28</v>
      </c>
      <c r="T66" s="260">
        <v>123.36</v>
      </c>
      <c r="U66" s="261">
        <f t="shared" ref="U66:U97" si="2">SUM(F66:T66)</f>
        <v>2655.7200000000003</v>
      </c>
      <c r="Y66" s="255"/>
      <c r="Z66" s="292"/>
    </row>
    <row r="67" spans="1:26" x14ac:dyDescent="0.25">
      <c r="A67" s="255" t="s">
        <v>86</v>
      </c>
      <c r="B67" s="255">
        <v>1</v>
      </c>
      <c r="C67" s="255">
        <v>162</v>
      </c>
      <c r="D67" s="255" t="s">
        <v>549</v>
      </c>
      <c r="E67" s="632" t="s">
        <v>610</v>
      </c>
      <c r="F67" s="257">
        <v>0</v>
      </c>
      <c r="G67" s="258">
        <v>0</v>
      </c>
      <c r="H67" s="258">
        <v>0</v>
      </c>
      <c r="I67" s="1048">
        <v>412.34</v>
      </c>
      <c r="J67" s="1049">
        <v>0</v>
      </c>
      <c r="K67" s="1049">
        <v>0</v>
      </c>
      <c r="L67" s="1053">
        <v>0</v>
      </c>
      <c r="M67" s="1049">
        <v>0</v>
      </c>
      <c r="N67" s="258">
        <v>0</v>
      </c>
      <c r="O67" s="258">
        <v>0</v>
      </c>
      <c r="P67" s="925">
        <v>642.12</v>
      </c>
      <c r="Q67" s="925">
        <v>0</v>
      </c>
      <c r="R67" s="928">
        <v>735.51</v>
      </c>
      <c r="S67" s="928">
        <v>50.56</v>
      </c>
      <c r="T67" s="259">
        <v>41.12</v>
      </c>
      <c r="U67" s="261">
        <f t="shared" si="2"/>
        <v>1881.6499999999999</v>
      </c>
      <c r="Y67" s="255"/>
      <c r="Z67" s="292"/>
    </row>
    <row r="68" spans="1:26" x14ac:dyDescent="0.25">
      <c r="A68" s="255" t="s">
        <v>84</v>
      </c>
      <c r="B68" s="255">
        <v>1</v>
      </c>
      <c r="C68" s="255">
        <v>168</v>
      </c>
      <c r="E68" s="632" t="s">
        <v>611</v>
      </c>
      <c r="F68" s="257">
        <v>0</v>
      </c>
      <c r="G68" s="258">
        <v>0</v>
      </c>
      <c r="H68" s="258">
        <v>0</v>
      </c>
      <c r="I68" s="1048">
        <v>592.07000000000005</v>
      </c>
      <c r="J68" s="258">
        <v>0</v>
      </c>
      <c r="K68" s="1049">
        <v>0</v>
      </c>
      <c r="L68" s="1049">
        <v>0</v>
      </c>
      <c r="M68" s="1049">
        <v>0</v>
      </c>
      <c r="N68" s="1049">
        <v>0</v>
      </c>
      <c r="O68" s="258">
        <v>0</v>
      </c>
      <c r="P68" s="925">
        <v>864.89</v>
      </c>
      <c r="Q68" s="622">
        <v>0</v>
      </c>
      <c r="R68" s="1015">
        <v>526.79999999999995</v>
      </c>
      <c r="S68" s="928">
        <v>46.28</v>
      </c>
      <c r="T68" s="258">
        <v>0</v>
      </c>
      <c r="U68" s="261">
        <f t="shared" si="2"/>
        <v>2030.04</v>
      </c>
      <c r="Y68" s="255"/>
      <c r="Z68" s="292"/>
    </row>
    <row r="69" spans="1:26" x14ac:dyDescent="0.25">
      <c r="A69" s="255" t="s">
        <v>84</v>
      </c>
      <c r="B69" s="255">
        <v>1</v>
      </c>
      <c r="C69" s="255">
        <v>169</v>
      </c>
      <c r="E69" s="632" t="s">
        <v>612</v>
      </c>
      <c r="F69" s="257">
        <v>0</v>
      </c>
      <c r="G69" s="258">
        <v>0</v>
      </c>
      <c r="H69" s="258">
        <v>0</v>
      </c>
      <c r="I69" s="1048">
        <v>1336.36</v>
      </c>
      <c r="J69" s="1049">
        <v>0</v>
      </c>
      <c r="K69" s="1049">
        <v>0</v>
      </c>
      <c r="L69" s="1053">
        <v>0</v>
      </c>
      <c r="M69" s="1049">
        <v>0</v>
      </c>
      <c r="N69" s="1049">
        <v>0</v>
      </c>
      <c r="O69" s="258">
        <v>0</v>
      </c>
      <c r="P69" s="925">
        <v>648.66999999999996</v>
      </c>
      <c r="Q69" s="622">
        <v>0</v>
      </c>
      <c r="R69" s="928">
        <v>743.02</v>
      </c>
      <c r="S69" s="1016">
        <v>46.28</v>
      </c>
      <c r="T69" s="258">
        <v>82.24</v>
      </c>
      <c r="U69" s="261">
        <f t="shared" si="2"/>
        <v>2856.5699999999997</v>
      </c>
      <c r="Y69" s="255"/>
      <c r="Z69" s="292"/>
    </row>
    <row r="70" spans="1:26" x14ac:dyDescent="0.25">
      <c r="A70" s="255" t="s">
        <v>84</v>
      </c>
      <c r="B70" s="255">
        <v>1</v>
      </c>
      <c r="C70" s="255">
        <v>170</v>
      </c>
      <c r="E70" s="632" t="s">
        <v>420</v>
      </c>
      <c r="F70" s="257">
        <v>0</v>
      </c>
      <c r="G70" s="258">
        <v>0</v>
      </c>
      <c r="H70" s="258">
        <v>0</v>
      </c>
      <c r="I70" s="1049">
        <v>0</v>
      </c>
      <c r="J70" s="1049">
        <v>0</v>
      </c>
      <c r="K70" s="1049">
        <v>0</v>
      </c>
      <c r="L70" s="1053">
        <v>0</v>
      </c>
      <c r="M70" s="1049">
        <v>0</v>
      </c>
      <c r="N70" s="1049">
        <v>0</v>
      </c>
      <c r="O70" s="258">
        <v>0</v>
      </c>
      <c r="P70" s="622">
        <v>856.15</v>
      </c>
      <c r="Q70" s="622">
        <v>0</v>
      </c>
      <c r="R70" s="622">
        <v>521.48</v>
      </c>
      <c r="S70" s="622">
        <v>59</v>
      </c>
      <c r="T70" s="259">
        <v>41.12</v>
      </c>
      <c r="U70" s="261">
        <f t="shared" si="2"/>
        <v>1477.75</v>
      </c>
      <c r="Y70" s="255"/>
      <c r="Z70" s="292"/>
    </row>
    <row r="71" spans="1:26" x14ac:dyDescent="0.25">
      <c r="A71" s="255" t="s">
        <v>84</v>
      </c>
      <c r="B71" s="255">
        <v>1</v>
      </c>
      <c r="C71" s="255">
        <v>172</v>
      </c>
      <c r="E71" s="632" t="s">
        <v>630</v>
      </c>
      <c r="F71" s="257">
        <v>0</v>
      </c>
      <c r="G71" s="258">
        <v>0</v>
      </c>
      <c r="H71" s="258">
        <v>0</v>
      </c>
      <c r="I71" s="1049">
        <v>1391.37</v>
      </c>
      <c r="J71" s="1049">
        <v>0</v>
      </c>
      <c r="K71" s="1049">
        <v>0</v>
      </c>
      <c r="L71" s="1053">
        <v>0</v>
      </c>
      <c r="M71" s="1049">
        <v>0</v>
      </c>
      <c r="N71" s="1049">
        <v>0</v>
      </c>
      <c r="O71" s="258">
        <v>0</v>
      </c>
      <c r="P71" s="622">
        <v>428.08</v>
      </c>
      <c r="Q71" s="622">
        <v>0</v>
      </c>
      <c r="R71" s="622">
        <v>949.56</v>
      </c>
      <c r="S71" s="622">
        <v>59</v>
      </c>
      <c r="T71" s="260">
        <v>123.36</v>
      </c>
      <c r="U71" s="261">
        <f t="shared" si="2"/>
        <v>2951.37</v>
      </c>
      <c r="Y71" s="255"/>
      <c r="Z71" s="292"/>
    </row>
    <row r="72" spans="1:26" x14ac:dyDescent="0.25">
      <c r="A72" s="255" t="s">
        <v>84</v>
      </c>
      <c r="B72" s="255">
        <v>1</v>
      </c>
      <c r="C72" s="255">
        <v>187</v>
      </c>
      <c r="E72" s="632" t="s">
        <v>836</v>
      </c>
      <c r="F72" s="257">
        <v>0</v>
      </c>
      <c r="G72" s="258">
        <v>0</v>
      </c>
      <c r="H72" s="258">
        <v>0</v>
      </c>
      <c r="I72" s="1049">
        <v>3399.19</v>
      </c>
      <c r="J72" s="1049">
        <v>0</v>
      </c>
      <c r="K72" s="1049">
        <v>0</v>
      </c>
      <c r="L72" s="1053">
        <v>0</v>
      </c>
      <c r="M72" s="1049">
        <v>0</v>
      </c>
      <c r="N72" s="1049">
        <v>0</v>
      </c>
      <c r="O72" s="258">
        <v>0</v>
      </c>
      <c r="P72" s="622">
        <v>856.15</v>
      </c>
      <c r="Q72" s="622">
        <v>0</v>
      </c>
      <c r="R72" s="622">
        <v>521.48</v>
      </c>
      <c r="S72" s="622">
        <v>59</v>
      </c>
      <c r="T72" s="258">
        <v>0</v>
      </c>
      <c r="U72" s="261">
        <f t="shared" si="2"/>
        <v>4835.82</v>
      </c>
      <c r="Y72" s="255"/>
      <c r="Z72" s="292"/>
    </row>
    <row r="73" spans="1:26" x14ac:dyDescent="0.25">
      <c r="A73" s="255" t="s">
        <v>86</v>
      </c>
      <c r="B73" s="255">
        <v>1</v>
      </c>
      <c r="C73" s="255">
        <v>188</v>
      </c>
      <c r="E73" s="632" t="s">
        <v>613</v>
      </c>
      <c r="F73" s="257">
        <v>0</v>
      </c>
      <c r="G73" s="258">
        <v>0</v>
      </c>
      <c r="H73" s="258">
        <v>0</v>
      </c>
      <c r="I73" s="1049">
        <v>791.75</v>
      </c>
      <c r="J73" s="1049">
        <v>0</v>
      </c>
      <c r="K73" s="1049">
        <v>0</v>
      </c>
      <c r="L73" s="1053">
        <v>0</v>
      </c>
      <c r="M73" s="1049">
        <v>0</v>
      </c>
      <c r="N73" s="258">
        <v>0</v>
      </c>
      <c r="O73" s="258">
        <v>0</v>
      </c>
      <c r="P73" s="925">
        <v>986.52</v>
      </c>
      <c r="Q73" s="622">
        <v>0</v>
      </c>
      <c r="R73" s="928">
        <v>391.11</v>
      </c>
      <c r="S73" s="928">
        <v>50.56</v>
      </c>
      <c r="T73" s="258">
        <v>0</v>
      </c>
      <c r="U73" s="261">
        <f t="shared" si="2"/>
        <v>2219.94</v>
      </c>
      <c r="Y73" s="255"/>
      <c r="Z73" s="292"/>
    </row>
    <row r="74" spans="1:26" x14ac:dyDescent="0.25">
      <c r="A74" s="255" t="s">
        <v>86</v>
      </c>
      <c r="B74" s="255">
        <v>1</v>
      </c>
      <c r="C74" s="255">
        <v>191</v>
      </c>
      <c r="D74" s="255" t="s">
        <v>549</v>
      </c>
      <c r="E74" s="292" t="s">
        <v>614</v>
      </c>
      <c r="F74" s="257">
        <v>0</v>
      </c>
      <c r="G74" s="258">
        <v>0</v>
      </c>
      <c r="H74" s="258">
        <v>0</v>
      </c>
      <c r="I74" s="622">
        <v>417.21</v>
      </c>
      <c r="J74" s="1049">
        <v>0</v>
      </c>
      <c r="K74" s="1049">
        <v>0</v>
      </c>
      <c r="L74" s="1053">
        <v>0</v>
      </c>
      <c r="M74" s="1049">
        <v>0</v>
      </c>
      <c r="N74" s="258">
        <v>0</v>
      </c>
      <c r="O74" s="258">
        <v>0</v>
      </c>
      <c r="P74" s="259">
        <v>768.79</v>
      </c>
      <c r="Q74" s="258">
        <v>0</v>
      </c>
      <c r="R74" s="262">
        <v>468.27</v>
      </c>
      <c r="S74" s="262">
        <v>88.28</v>
      </c>
      <c r="T74" s="258">
        <v>82.24</v>
      </c>
      <c r="U74" s="261">
        <f t="shared" si="2"/>
        <v>1824.79</v>
      </c>
      <c r="Y74" s="255"/>
      <c r="Z74" s="292"/>
    </row>
    <row r="75" spans="1:26" x14ac:dyDescent="0.25">
      <c r="A75" s="255" t="s">
        <v>86</v>
      </c>
      <c r="B75" s="255">
        <v>1</v>
      </c>
      <c r="C75" s="255">
        <v>193</v>
      </c>
      <c r="D75" s="255" t="s">
        <v>549</v>
      </c>
      <c r="E75" s="292" t="s">
        <v>616</v>
      </c>
      <c r="F75" s="257">
        <v>0</v>
      </c>
      <c r="G75" s="258">
        <v>1334</v>
      </c>
      <c r="H75" s="258">
        <v>0</v>
      </c>
      <c r="I75" s="1048">
        <v>1159.47</v>
      </c>
      <c r="J75" s="1049">
        <v>0</v>
      </c>
      <c r="K75" s="1049">
        <v>0</v>
      </c>
      <c r="L75" s="1053">
        <v>0</v>
      </c>
      <c r="M75" s="1049">
        <v>0</v>
      </c>
      <c r="N75" s="258">
        <v>0</v>
      </c>
      <c r="O75" s="258">
        <v>0</v>
      </c>
      <c r="P75" s="259">
        <v>812.47</v>
      </c>
      <c r="Q75" s="259">
        <v>0</v>
      </c>
      <c r="R75" s="262">
        <v>494.88</v>
      </c>
      <c r="S75" s="262">
        <v>77.41</v>
      </c>
      <c r="T75" s="259">
        <v>41.12</v>
      </c>
      <c r="U75" s="261">
        <f t="shared" si="2"/>
        <v>3919.3500000000004</v>
      </c>
      <c r="Y75" s="255"/>
      <c r="Z75" s="292"/>
    </row>
    <row r="76" spans="1:26" x14ac:dyDescent="0.25">
      <c r="A76" s="255" t="s">
        <v>86</v>
      </c>
      <c r="B76" s="255">
        <v>1</v>
      </c>
      <c r="C76" s="255">
        <v>195</v>
      </c>
      <c r="E76" s="632" t="s">
        <v>779</v>
      </c>
      <c r="F76" s="257">
        <v>0</v>
      </c>
      <c r="G76" s="258">
        <v>0</v>
      </c>
      <c r="H76" s="258">
        <v>0</v>
      </c>
      <c r="I76" s="1049">
        <v>0</v>
      </c>
      <c r="J76" s="1049">
        <v>0</v>
      </c>
      <c r="K76" s="1049">
        <v>0</v>
      </c>
      <c r="L76" s="1053">
        <v>0</v>
      </c>
      <c r="M76" s="1049">
        <v>0</v>
      </c>
      <c r="N76" s="258">
        <v>0</v>
      </c>
      <c r="O76" s="258">
        <v>0</v>
      </c>
      <c r="P76" s="925">
        <v>655.22</v>
      </c>
      <c r="Q76" s="622">
        <v>0</v>
      </c>
      <c r="R76" s="928">
        <v>750.52</v>
      </c>
      <c r="S76" s="928">
        <v>25.52</v>
      </c>
      <c r="T76" s="260">
        <v>123.36</v>
      </c>
      <c r="U76" s="261">
        <f t="shared" si="2"/>
        <v>1554.62</v>
      </c>
      <c r="Y76" s="255"/>
      <c r="Z76" s="292"/>
    </row>
    <row r="77" spans="1:26" x14ac:dyDescent="0.25">
      <c r="A77" s="255" t="s">
        <v>84</v>
      </c>
      <c r="B77" s="255">
        <v>1</v>
      </c>
      <c r="C77" s="255">
        <v>196</v>
      </c>
      <c r="E77" s="292" t="s">
        <v>617</v>
      </c>
      <c r="F77" s="257">
        <v>645.4</v>
      </c>
      <c r="G77" s="258">
        <v>0</v>
      </c>
      <c r="H77" s="258">
        <v>0</v>
      </c>
      <c r="I77" s="1049">
        <v>775.83</v>
      </c>
      <c r="J77" s="1049">
        <v>0</v>
      </c>
      <c r="K77" s="1049">
        <v>0</v>
      </c>
      <c r="L77" s="1053">
        <v>0</v>
      </c>
      <c r="M77" s="1049">
        <v>0</v>
      </c>
      <c r="N77" s="1049">
        <v>0</v>
      </c>
      <c r="O77" s="258">
        <v>0</v>
      </c>
      <c r="P77" s="259">
        <v>768.79</v>
      </c>
      <c r="Q77" s="258">
        <v>0</v>
      </c>
      <c r="R77" s="262">
        <v>468.27</v>
      </c>
      <c r="S77" s="262">
        <v>88.28</v>
      </c>
      <c r="T77" s="259">
        <v>164.48</v>
      </c>
      <c r="U77" s="261">
        <f t="shared" si="2"/>
        <v>2911.05</v>
      </c>
      <c r="Y77" s="255"/>
      <c r="Z77" s="292"/>
    </row>
    <row r="78" spans="1:26" x14ac:dyDescent="0.25">
      <c r="A78" s="255" t="s">
        <v>84</v>
      </c>
      <c r="B78" s="255">
        <v>1</v>
      </c>
      <c r="C78" s="255">
        <v>200</v>
      </c>
      <c r="E78" s="632" t="s">
        <v>618</v>
      </c>
      <c r="F78" s="257">
        <v>0</v>
      </c>
      <c r="G78" s="258">
        <v>0</v>
      </c>
      <c r="H78" s="258">
        <v>0</v>
      </c>
      <c r="I78" s="1049">
        <v>2693.63</v>
      </c>
      <c r="J78" s="258">
        <v>0</v>
      </c>
      <c r="K78" s="1049">
        <v>0</v>
      </c>
      <c r="L78" s="1049">
        <v>0</v>
      </c>
      <c r="M78" s="1049">
        <v>0</v>
      </c>
      <c r="N78" s="1049">
        <v>0</v>
      </c>
      <c r="O78" s="258">
        <v>0</v>
      </c>
      <c r="P78" s="259">
        <v>856.15</v>
      </c>
      <c r="Q78" s="258">
        <v>0</v>
      </c>
      <c r="R78" s="260">
        <v>521.48</v>
      </c>
      <c r="S78" s="622">
        <v>59</v>
      </c>
      <c r="T78" s="259">
        <v>41.12</v>
      </c>
      <c r="U78" s="261">
        <f t="shared" si="2"/>
        <v>4171.38</v>
      </c>
      <c r="Y78" s="255"/>
      <c r="Z78" s="292"/>
    </row>
    <row r="79" spans="1:26" x14ac:dyDescent="0.25">
      <c r="A79" s="255" t="s">
        <v>84</v>
      </c>
      <c r="B79" s="255">
        <v>1</v>
      </c>
      <c r="C79" s="255">
        <v>201</v>
      </c>
      <c r="E79" s="632" t="s">
        <v>619</v>
      </c>
      <c r="F79" s="257">
        <v>0</v>
      </c>
      <c r="G79" s="258">
        <v>0</v>
      </c>
      <c r="H79" s="258">
        <v>0</v>
      </c>
      <c r="I79" s="925">
        <v>2866.57</v>
      </c>
      <c r="J79" s="258">
        <v>0</v>
      </c>
      <c r="K79" s="1049">
        <v>0</v>
      </c>
      <c r="L79" s="1049">
        <v>0</v>
      </c>
      <c r="M79" s="1049">
        <v>0</v>
      </c>
      <c r="N79" s="1049">
        <v>0</v>
      </c>
      <c r="O79" s="258">
        <v>0</v>
      </c>
      <c r="P79" s="258">
        <v>873.62</v>
      </c>
      <c r="Q79" s="258">
        <v>0</v>
      </c>
      <c r="R79" s="258">
        <v>532.12</v>
      </c>
      <c r="S79" s="622">
        <v>28.13</v>
      </c>
      <c r="T79" s="258">
        <v>82.24</v>
      </c>
      <c r="U79" s="261">
        <f t="shared" si="2"/>
        <v>4382.68</v>
      </c>
      <c r="Y79" s="255"/>
      <c r="Z79" s="292"/>
    </row>
    <row r="80" spans="1:26" x14ac:dyDescent="0.25">
      <c r="A80" s="255" t="s">
        <v>84</v>
      </c>
      <c r="B80" s="255">
        <v>1</v>
      </c>
      <c r="C80" s="255">
        <v>210</v>
      </c>
      <c r="E80" s="632" t="s">
        <v>76</v>
      </c>
      <c r="F80" s="257">
        <v>0</v>
      </c>
      <c r="G80" s="258">
        <v>0</v>
      </c>
      <c r="H80" s="258">
        <v>0</v>
      </c>
      <c r="I80" s="1049">
        <v>1788.34</v>
      </c>
      <c r="J80" s="1049">
        <v>0</v>
      </c>
      <c r="K80" s="1049">
        <v>0</v>
      </c>
      <c r="L80" s="1053">
        <v>0</v>
      </c>
      <c r="M80" s="1049">
        <v>0</v>
      </c>
      <c r="N80" s="258">
        <v>0</v>
      </c>
      <c r="O80" s="258">
        <v>0</v>
      </c>
      <c r="P80" s="925">
        <v>856.15</v>
      </c>
      <c r="Q80" s="622">
        <v>0</v>
      </c>
      <c r="R80" s="928">
        <v>521.48</v>
      </c>
      <c r="S80" s="928">
        <v>59</v>
      </c>
      <c r="T80" s="258">
        <v>0</v>
      </c>
      <c r="U80" s="261">
        <f t="shared" si="2"/>
        <v>3224.97</v>
      </c>
      <c r="Y80" s="298"/>
      <c r="Z80" s="308"/>
    </row>
    <row r="81" spans="1:26" x14ac:dyDescent="0.25">
      <c r="A81" s="255" t="s">
        <v>84</v>
      </c>
      <c r="B81" s="255">
        <v>1</v>
      </c>
      <c r="C81" s="255">
        <v>211</v>
      </c>
      <c r="E81" s="292" t="s">
        <v>77</v>
      </c>
      <c r="F81" s="257">
        <v>0</v>
      </c>
      <c r="G81" s="258">
        <v>0</v>
      </c>
      <c r="H81" s="258">
        <v>0</v>
      </c>
      <c r="I81" s="1049">
        <v>418.93</v>
      </c>
      <c r="J81" s="1049">
        <v>0</v>
      </c>
      <c r="K81" s="1049">
        <v>0</v>
      </c>
      <c r="L81" s="1053">
        <v>0</v>
      </c>
      <c r="M81" s="1049">
        <v>0</v>
      </c>
      <c r="N81" s="258">
        <v>0</v>
      </c>
      <c r="O81" s="258">
        <v>0</v>
      </c>
      <c r="P81" s="259">
        <v>576.6</v>
      </c>
      <c r="Q81" s="258">
        <v>0</v>
      </c>
      <c r="R81" s="262">
        <v>660.46</v>
      </c>
      <c r="S81" s="262">
        <v>88.28</v>
      </c>
      <c r="T81" s="260">
        <v>123.36</v>
      </c>
      <c r="U81" s="261">
        <f t="shared" si="2"/>
        <v>1867.6299999999999</v>
      </c>
      <c r="Y81" s="255"/>
      <c r="Z81" s="292"/>
    </row>
    <row r="82" spans="1:26" x14ac:dyDescent="0.25">
      <c r="A82" s="255" t="s">
        <v>84</v>
      </c>
      <c r="B82" s="255">
        <v>1</v>
      </c>
      <c r="C82" s="255">
        <v>212</v>
      </c>
      <c r="E82" s="632" t="s">
        <v>78</v>
      </c>
      <c r="F82" s="257">
        <v>0</v>
      </c>
      <c r="G82" s="258">
        <v>0</v>
      </c>
      <c r="H82" s="258">
        <v>0</v>
      </c>
      <c r="I82" s="1049">
        <v>1438.09</v>
      </c>
      <c r="J82" s="1049">
        <v>0</v>
      </c>
      <c r="K82" s="1049">
        <v>0</v>
      </c>
      <c r="L82" s="1053">
        <f>3*1518</f>
        <v>4554</v>
      </c>
      <c r="M82" s="1049">
        <v>0</v>
      </c>
      <c r="N82" s="258">
        <v>0</v>
      </c>
      <c r="O82" s="258">
        <v>0</v>
      </c>
      <c r="P82" s="259">
        <v>648.66999999999996</v>
      </c>
      <c r="Q82" s="258">
        <v>0</v>
      </c>
      <c r="R82" s="262">
        <v>743.02</v>
      </c>
      <c r="S82" s="1015">
        <v>44.07</v>
      </c>
      <c r="T82" s="260">
        <v>123.36</v>
      </c>
      <c r="U82" s="261">
        <f t="shared" si="2"/>
        <v>7551.21</v>
      </c>
      <c r="Y82" s="255"/>
      <c r="Z82" s="292"/>
    </row>
    <row r="83" spans="1:26" x14ac:dyDescent="0.25">
      <c r="A83" s="255" t="s">
        <v>86</v>
      </c>
      <c r="B83" s="255">
        <v>1</v>
      </c>
      <c r="C83" s="255">
        <v>214</v>
      </c>
      <c r="D83" s="255" t="s">
        <v>549</v>
      </c>
      <c r="E83" s="632" t="s">
        <v>620</v>
      </c>
      <c r="F83" s="257">
        <v>0</v>
      </c>
      <c r="G83" s="258">
        <v>0</v>
      </c>
      <c r="H83" s="258">
        <v>0</v>
      </c>
      <c r="I83" s="925">
        <v>1949.15</v>
      </c>
      <c r="J83" s="1049">
        <v>0</v>
      </c>
      <c r="K83" s="1049">
        <v>0</v>
      </c>
      <c r="L83" s="1053">
        <v>0</v>
      </c>
      <c r="M83" s="1049">
        <v>0</v>
      </c>
      <c r="N83" s="258">
        <v>0</v>
      </c>
      <c r="O83" s="258">
        <v>0</v>
      </c>
      <c r="P83" s="925">
        <v>436.81</v>
      </c>
      <c r="Q83" s="925">
        <v>0</v>
      </c>
      <c r="R83" s="928">
        <v>968.93</v>
      </c>
      <c r="S83" s="928">
        <v>25.52</v>
      </c>
      <c r="T83" s="258">
        <v>82.24</v>
      </c>
      <c r="U83" s="261">
        <f t="shared" si="2"/>
        <v>3462.6499999999996</v>
      </c>
      <c r="Y83" s="255"/>
      <c r="Z83" s="292"/>
    </row>
    <row r="84" spans="1:26" x14ac:dyDescent="0.25">
      <c r="A84" s="255" t="s">
        <v>84</v>
      </c>
      <c r="B84" s="255">
        <v>1</v>
      </c>
      <c r="C84" s="255">
        <v>217</v>
      </c>
      <c r="D84" s="255" t="s">
        <v>549</v>
      </c>
      <c r="E84" s="292" t="s">
        <v>79</v>
      </c>
      <c r="F84" s="257">
        <v>0</v>
      </c>
      <c r="G84" s="258">
        <v>0</v>
      </c>
      <c r="H84" s="258">
        <v>0</v>
      </c>
      <c r="I84" s="1048">
        <v>1005.44</v>
      </c>
      <c r="J84" s="1049">
        <v>0</v>
      </c>
      <c r="K84" s="1049">
        <v>0</v>
      </c>
      <c r="L84" s="1053">
        <v>0</v>
      </c>
      <c r="M84" s="1049">
        <v>0</v>
      </c>
      <c r="N84" s="258">
        <v>0</v>
      </c>
      <c r="O84" s="258">
        <v>0</v>
      </c>
      <c r="P84" s="259">
        <v>642.12</v>
      </c>
      <c r="Q84" s="259">
        <v>0</v>
      </c>
      <c r="R84" s="262">
        <v>735.51</v>
      </c>
      <c r="S84" s="258">
        <v>0</v>
      </c>
      <c r="T84" s="258">
        <v>82.24</v>
      </c>
      <c r="U84" s="261">
        <f t="shared" si="2"/>
        <v>2465.3099999999995</v>
      </c>
      <c r="Y84" s="298"/>
      <c r="Z84" s="1018"/>
    </row>
    <row r="85" spans="1:26" x14ac:dyDescent="0.25">
      <c r="A85" s="255" t="s">
        <v>84</v>
      </c>
      <c r="B85" s="255">
        <v>1</v>
      </c>
      <c r="C85" s="255">
        <v>218</v>
      </c>
      <c r="D85" s="255" t="s">
        <v>549</v>
      </c>
      <c r="E85" s="292" t="s">
        <v>621</v>
      </c>
      <c r="F85" s="257">
        <v>0</v>
      </c>
      <c r="G85" s="258">
        <v>0</v>
      </c>
      <c r="H85" s="258">
        <v>0</v>
      </c>
      <c r="I85" s="1048">
        <v>837.86</v>
      </c>
      <c r="J85" s="1049">
        <v>0</v>
      </c>
      <c r="K85" s="1049">
        <v>0</v>
      </c>
      <c r="L85" s="1053">
        <v>0</v>
      </c>
      <c r="M85" s="1049">
        <v>0</v>
      </c>
      <c r="N85" s="1049">
        <v>0</v>
      </c>
      <c r="O85" s="258">
        <v>0</v>
      </c>
      <c r="P85" s="259">
        <v>576.6</v>
      </c>
      <c r="Q85" s="259">
        <v>0</v>
      </c>
      <c r="R85" s="260">
        <v>660.46</v>
      </c>
      <c r="S85" s="260">
        <v>88.28</v>
      </c>
      <c r="T85" s="258">
        <v>0</v>
      </c>
      <c r="U85" s="261">
        <f t="shared" si="2"/>
        <v>2163.2000000000003</v>
      </c>
      <c r="Y85" s="255"/>
      <c r="Z85" s="292"/>
    </row>
    <row r="86" spans="1:26" x14ac:dyDescent="0.25">
      <c r="A86" s="255" t="s">
        <v>84</v>
      </c>
      <c r="B86" s="255">
        <v>1</v>
      </c>
      <c r="C86" s="255">
        <v>220</v>
      </c>
      <c r="D86" s="255" t="s">
        <v>549</v>
      </c>
      <c r="E86" s="632" t="s">
        <v>108</v>
      </c>
      <c r="F86" s="257">
        <v>0</v>
      </c>
      <c r="G86" s="258">
        <v>0</v>
      </c>
      <c r="H86" s="258">
        <v>0</v>
      </c>
      <c r="I86" s="1048">
        <v>683.16</v>
      </c>
      <c r="J86" s="1049">
        <v>0</v>
      </c>
      <c r="K86" s="1049">
        <v>0</v>
      </c>
      <c r="L86" s="1053">
        <v>0</v>
      </c>
      <c r="M86" s="1049">
        <v>0</v>
      </c>
      <c r="N86" s="258">
        <v>0</v>
      </c>
      <c r="O86" s="258">
        <v>0</v>
      </c>
      <c r="P86" s="925">
        <v>218.4</v>
      </c>
      <c r="Q86" s="925">
        <v>0</v>
      </c>
      <c r="R86" s="928">
        <v>1187.3399999999999</v>
      </c>
      <c r="S86" s="928">
        <v>28.13</v>
      </c>
      <c r="T86" s="259">
        <v>41.12</v>
      </c>
      <c r="U86" s="261">
        <f t="shared" si="2"/>
        <v>2158.1499999999996</v>
      </c>
      <c r="Y86" s="255"/>
      <c r="Z86" s="292"/>
    </row>
    <row r="87" spans="1:26" x14ac:dyDescent="0.25">
      <c r="A87" s="255" t="s">
        <v>84</v>
      </c>
      <c r="B87" s="255">
        <v>1</v>
      </c>
      <c r="C87" s="255">
        <v>221</v>
      </c>
      <c r="D87" s="255" t="s">
        <v>549</v>
      </c>
      <c r="E87" s="632" t="s">
        <v>109</v>
      </c>
      <c r="F87" s="257">
        <v>0</v>
      </c>
      <c r="G87" s="258">
        <v>0</v>
      </c>
      <c r="H87" s="258">
        <v>0</v>
      </c>
      <c r="I87" s="1048">
        <v>3094.88</v>
      </c>
      <c r="J87" s="1049">
        <v>0</v>
      </c>
      <c r="K87" s="1049">
        <v>0</v>
      </c>
      <c r="L87" s="1053">
        <v>0</v>
      </c>
      <c r="M87" s="1049">
        <v>0</v>
      </c>
      <c r="N87" s="258">
        <v>0</v>
      </c>
      <c r="O87" s="258">
        <v>0</v>
      </c>
      <c r="P87" s="925">
        <v>856.15</v>
      </c>
      <c r="Q87" s="925">
        <v>0</v>
      </c>
      <c r="R87" s="928">
        <v>521.48</v>
      </c>
      <c r="S87" s="928">
        <v>59</v>
      </c>
      <c r="T87" s="259">
        <v>41.12</v>
      </c>
      <c r="U87" s="261">
        <f t="shared" si="2"/>
        <v>4572.63</v>
      </c>
      <c r="Y87" s="255"/>
      <c r="Z87" s="292"/>
    </row>
    <row r="88" spans="1:26" x14ac:dyDescent="0.25">
      <c r="A88" s="255" t="s">
        <v>84</v>
      </c>
      <c r="B88" s="255">
        <v>1</v>
      </c>
      <c r="C88" s="255">
        <v>222</v>
      </c>
      <c r="E88" s="632" t="s">
        <v>80</v>
      </c>
      <c r="F88" s="257">
        <v>0</v>
      </c>
      <c r="G88" s="258">
        <v>0</v>
      </c>
      <c r="H88" s="258">
        <v>0</v>
      </c>
      <c r="I88" s="622">
        <v>0</v>
      </c>
      <c r="J88" s="1049">
        <v>0</v>
      </c>
      <c r="K88" s="1049">
        <v>0</v>
      </c>
      <c r="L88" s="1053">
        <v>0</v>
      </c>
      <c r="M88" s="622">
        <v>583.99</v>
      </c>
      <c r="N88" s="258">
        <v>0</v>
      </c>
      <c r="O88" s="258">
        <v>0</v>
      </c>
      <c r="P88" s="259">
        <v>214.04</v>
      </c>
      <c r="Q88" s="258">
        <v>0</v>
      </c>
      <c r="R88" s="262">
        <v>1163.5999999999999</v>
      </c>
      <c r="S88" s="262">
        <v>59</v>
      </c>
      <c r="T88" s="259">
        <v>164.48</v>
      </c>
      <c r="U88" s="261">
        <f t="shared" si="2"/>
        <v>2185.1099999999997</v>
      </c>
      <c r="Y88" s="255"/>
      <c r="Z88" s="292"/>
    </row>
    <row r="89" spans="1:26" x14ac:dyDescent="0.25">
      <c r="A89" s="255" t="s">
        <v>84</v>
      </c>
      <c r="B89" s="255">
        <v>1</v>
      </c>
      <c r="C89" s="255">
        <v>224</v>
      </c>
      <c r="E89" s="292" t="s">
        <v>81</v>
      </c>
      <c r="F89" s="257">
        <v>0</v>
      </c>
      <c r="G89" s="258">
        <v>0</v>
      </c>
      <c r="H89" s="258">
        <v>0</v>
      </c>
      <c r="I89" s="622">
        <v>2307.17</v>
      </c>
      <c r="J89" s="1049">
        <v>0</v>
      </c>
      <c r="K89" s="1049">
        <v>0</v>
      </c>
      <c r="L89" s="1053">
        <v>0</v>
      </c>
      <c r="M89" s="258">
        <v>0</v>
      </c>
      <c r="N89" s="258">
        <v>0</v>
      </c>
      <c r="O89" s="258">
        <v>0</v>
      </c>
      <c r="P89" s="259">
        <v>642.12</v>
      </c>
      <c r="Q89" s="258">
        <v>0</v>
      </c>
      <c r="R89" s="262">
        <v>735.51</v>
      </c>
      <c r="S89" s="258">
        <v>0</v>
      </c>
      <c r="T89" s="258">
        <v>82.24</v>
      </c>
      <c r="U89" s="261">
        <f t="shared" si="2"/>
        <v>3767.04</v>
      </c>
      <c r="Y89" s="255"/>
      <c r="Z89" s="292"/>
    </row>
    <row r="90" spans="1:26" x14ac:dyDescent="0.25">
      <c r="A90" s="255" t="s">
        <v>86</v>
      </c>
      <c r="B90" s="255">
        <v>1</v>
      </c>
      <c r="C90" s="255">
        <v>226</v>
      </c>
      <c r="E90" s="292" t="s">
        <v>116</v>
      </c>
      <c r="F90" s="257">
        <v>0</v>
      </c>
      <c r="G90" s="258">
        <v>0</v>
      </c>
      <c r="H90" s="258">
        <v>0</v>
      </c>
      <c r="I90" s="1049">
        <v>1679.42</v>
      </c>
      <c r="J90" s="1049">
        <v>0</v>
      </c>
      <c r="K90" s="1049">
        <v>0</v>
      </c>
      <c r="L90" s="1053">
        <v>0</v>
      </c>
      <c r="M90" s="1049">
        <v>0</v>
      </c>
      <c r="N90" s="1057">
        <v>165.89</v>
      </c>
      <c r="O90" s="258">
        <v>0</v>
      </c>
      <c r="P90" s="259">
        <v>655.22</v>
      </c>
      <c r="Q90" s="258">
        <v>0</v>
      </c>
      <c r="R90" s="262">
        <v>750.52</v>
      </c>
      <c r="S90" s="262">
        <v>0</v>
      </c>
      <c r="T90" s="258">
        <v>82.24</v>
      </c>
      <c r="U90" s="261">
        <f t="shared" si="2"/>
        <v>3333.2899999999995</v>
      </c>
      <c r="Y90" s="255"/>
      <c r="Z90" s="292"/>
    </row>
    <row r="91" spans="1:26" x14ac:dyDescent="0.25">
      <c r="A91" s="255" t="s">
        <v>84</v>
      </c>
      <c r="B91" s="255">
        <v>1</v>
      </c>
      <c r="C91" s="255">
        <v>245</v>
      </c>
      <c r="D91" s="255" t="s">
        <v>549</v>
      </c>
      <c r="E91" s="294" t="s">
        <v>135</v>
      </c>
      <c r="F91" s="257">
        <v>0</v>
      </c>
      <c r="G91" s="258">
        <v>0</v>
      </c>
      <c r="H91" s="258">
        <v>0</v>
      </c>
      <c r="I91" s="1048">
        <v>546.53</v>
      </c>
      <c r="J91" s="1049">
        <v>0</v>
      </c>
      <c r="K91" s="1049">
        <v>0</v>
      </c>
      <c r="L91" s="1053">
        <v>0</v>
      </c>
      <c r="M91" s="1049">
        <v>0</v>
      </c>
      <c r="N91" s="1049">
        <v>0</v>
      </c>
      <c r="O91" s="258">
        <v>0</v>
      </c>
      <c r="P91" s="259">
        <v>642.12</v>
      </c>
      <c r="Q91" s="259">
        <v>0</v>
      </c>
      <c r="R91" s="262">
        <v>735.51</v>
      </c>
      <c r="S91" s="258">
        <v>0</v>
      </c>
      <c r="T91" s="258">
        <v>82.24</v>
      </c>
      <c r="U91" s="261">
        <f t="shared" si="2"/>
        <v>2006.4</v>
      </c>
      <c r="Y91" s="255"/>
      <c r="Z91" s="292"/>
    </row>
    <row r="92" spans="1:26" x14ac:dyDescent="0.25">
      <c r="A92" s="255" t="s">
        <v>84</v>
      </c>
      <c r="B92" s="255">
        <v>1</v>
      </c>
      <c r="C92" s="255">
        <v>247</v>
      </c>
      <c r="E92" s="292" t="s">
        <v>1107</v>
      </c>
      <c r="F92" s="257">
        <v>0</v>
      </c>
      <c r="G92" s="258">
        <v>0</v>
      </c>
      <c r="H92" s="258">
        <v>0</v>
      </c>
      <c r="I92" s="1049">
        <v>548.13</v>
      </c>
      <c r="J92" s="1049">
        <v>0</v>
      </c>
      <c r="K92" s="1049">
        <v>0</v>
      </c>
      <c r="L92" s="1053">
        <v>0</v>
      </c>
      <c r="M92" s="1049">
        <v>0</v>
      </c>
      <c r="N92" s="1049">
        <v>0</v>
      </c>
      <c r="O92" s="258">
        <v>0</v>
      </c>
      <c r="P92" s="259">
        <v>362.56</v>
      </c>
      <c r="Q92" s="258">
        <v>0</v>
      </c>
      <c r="R92" s="262">
        <v>804.22</v>
      </c>
      <c r="S92" s="262">
        <v>111.46</v>
      </c>
      <c r="T92" s="258">
        <v>82.24</v>
      </c>
      <c r="U92" s="261">
        <f t="shared" si="2"/>
        <v>1908.6100000000001</v>
      </c>
      <c r="Y92" s="298"/>
      <c r="Z92" s="308"/>
    </row>
    <row r="93" spans="1:26" x14ac:dyDescent="0.25">
      <c r="A93" s="255" t="s">
        <v>84</v>
      </c>
      <c r="B93" s="255">
        <v>1</v>
      </c>
      <c r="C93" s="255">
        <v>248</v>
      </c>
      <c r="D93" s="255" t="s">
        <v>549</v>
      </c>
      <c r="E93" s="292" t="s">
        <v>622</v>
      </c>
      <c r="F93" s="257">
        <v>0</v>
      </c>
      <c r="G93" s="258">
        <v>0</v>
      </c>
      <c r="H93" s="258">
        <v>0</v>
      </c>
      <c r="I93" s="1048">
        <v>1399.11</v>
      </c>
      <c r="J93" s="258">
        <v>0</v>
      </c>
      <c r="K93" s="1049">
        <v>0</v>
      </c>
      <c r="L93" s="1049">
        <v>0</v>
      </c>
      <c r="M93" s="1049">
        <v>0</v>
      </c>
      <c r="N93" s="1049">
        <v>0</v>
      </c>
      <c r="O93" s="258">
        <v>0</v>
      </c>
      <c r="P93" s="259">
        <v>725.11</v>
      </c>
      <c r="Q93" s="258">
        <v>0</v>
      </c>
      <c r="R93" s="260">
        <v>441.66</v>
      </c>
      <c r="S93" s="262">
        <v>111.46</v>
      </c>
      <c r="T93" s="260">
        <v>0</v>
      </c>
      <c r="U93" s="261">
        <f t="shared" si="2"/>
        <v>2677.3399999999997</v>
      </c>
      <c r="Y93" s="255"/>
      <c r="Z93" s="292"/>
    </row>
    <row r="94" spans="1:26" x14ac:dyDescent="0.25">
      <c r="A94" s="255" t="s">
        <v>86</v>
      </c>
      <c r="B94" s="255">
        <v>1</v>
      </c>
      <c r="C94" s="255">
        <v>250</v>
      </c>
      <c r="D94" s="255" t="s">
        <v>549</v>
      </c>
      <c r="E94" s="632" t="s">
        <v>142</v>
      </c>
      <c r="F94" s="257">
        <v>0</v>
      </c>
      <c r="G94" s="258">
        <v>0</v>
      </c>
      <c r="H94" s="258">
        <v>0</v>
      </c>
      <c r="I94" s="1048">
        <v>1136.6199999999999</v>
      </c>
      <c r="J94" s="1049">
        <v>0</v>
      </c>
      <c r="K94" s="1049">
        <v>0</v>
      </c>
      <c r="L94" s="1053">
        <v>0</v>
      </c>
      <c r="M94" s="1049">
        <v>0</v>
      </c>
      <c r="N94" s="622">
        <v>165.89</v>
      </c>
      <c r="O94" s="258">
        <v>0</v>
      </c>
      <c r="P94" s="925">
        <v>873.62</v>
      </c>
      <c r="Q94" s="925">
        <v>0</v>
      </c>
      <c r="R94" s="928">
        <v>532.12</v>
      </c>
      <c r="S94" s="928">
        <v>25.52</v>
      </c>
      <c r="T94" s="260">
        <v>123.36</v>
      </c>
      <c r="U94" s="261">
        <f t="shared" si="2"/>
        <v>2857.1299999999997</v>
      </c>
      <c r="Y94" s="255"/>
      <c r="Z94" s="294"/>
    </row>
    <row r="95" spans="1:26" x14ac:dyDescent="0.25">
      <c r="A95" s="255" t="s">
        <v>84</v>
      </c>
      <c r="B95" s="255">
        <v>1</v>
      </c>
      <c r="C95" s="255">
        <v>251</v>
      </c>
      <c r="D95" s="255" t="s">
        <v>549</v>
      </c>
      <c r="E95" s="1067" t="s">
        <v>143</v>
      </c>
      <c r="F95" s="257">
        <v>0</v>
      </c>
      <c r="G95" s="1049">
        <v>0</v>
      </c>
      <c r="H95" s="258">
        <v>0</v>
      </c>
      <c r="I95" s="1048">
        <v>0</v>
      </c>
      <c r="J95" s="1049">
        <v>0</v>
      </c>
      <c r="K95" s="1049">
        <v>0</v>
      </c>
      <c r="L95" s="1053">
        <v>0</v>
      </c>
      <c r="M95" s="1049">
        <v>0</v>
      </c>
      <c r="N95" s="1049">
        <v>0</v>
      </c>
      <c r="O95" s="258">
        <v>0</v>
      </c>
      <c r="P95" s="1048">
        <v>0</v>
      </c>
      <c r="Q95" s="1048">
        <v>0</v>
      </c>
      <c r="R95" s="1054">
        <v>0</v>
      </c>
      <c r="S95" s="1049">
        <v>0</v>
      </c>
      <c r="T95" s="258">
        <v>0</v>
      </c>
      <c r="U95" s="261">
        <f t="shared" si="2"/>
        <v>0</v>
      </c>
      <c r="Y95" s="625"/>
      <c r="Z95" s="1014"/>
    </row>
    <row r="96" spans="1:26" x14ac:dyDescent="0.25">
      <c r="A96" s="255" t="s">
        <v>84</v>
      </c>
      <c r="B96" s="255">
        <v>1</v>
      </c>
      <c r="C96" s="255">
        <v>253</v>
      </c>
      <c r="E96" s="632" t="s">
        <v>144</v>
      </c>
      <c r="F96" s="257">
        <v>0</v>
      </c>
      <c r="G96" s="258">
        <v>0</v>
      </c>
      <c r="H96" s="258">
        <v>0</v>
      </c>
      <c r="I96" s="1049">
        <v>0</v>
      </c>
      <c r="J96" s="1049">
        <v>0</v>
      </c>
      <c r="K96" s="1049">
        <v>0</v>
      </c>
      <c r="L96" s="1053">
        <v>0</v>
      </c>
      <c r="M96" s="258">
        <v>0</v>
      </c>
      <c r="N96" s="258">
        <v>0</v>
      </c>
      <c r="O96" s="258">
        <v>0</v>
      </c>
      <c r="P96" s="925">
        <v>873.62</v>
      </c>
      <c r="Q96" s="258">
        <v>0</v>
      </c>
      <c r="R96" s="928">
        <v>532.12</v>
      </c>
      <c r="S96" s="928">
        <v>25.52</v>
      </c>
      <c r="T96" s="259">
        <v>41.12</v>
      </c>
      <c r="U96" s="261">
        <f t="shared" si="2"/>
        <v>1472.3799999999999</v>
      </c>
      <c r="Y96" s="255"/>
      <c r="Z96" s="292"/>
    </row>
    <row r="97" spans="1:26" x14ac:dyDescent="0.25">
      <c r="A97" s="255" t="s">
        <v>84</v>
      </c>
      <c r="B97" s="255">
        <v>1</v>
      </c>
      <c r="C97" s="255">
        <v>254</v>
      </c>
      <c r="E97" s="632" t="s">
        <v>145</v>
      </c>
      <c r="F97" s="257">
        <v>0</v>
      </c>
      <c r="G97" s="258">
        <v>0</v>
      </c>
      <c r="H97" s="258">
        <v>0</v>
      </c>
      <c r="I97" s="1049">
        <v>0</v>
      </c>
      <c r="J97" s="1049">
        <v>0</v>
      </c>
      <c r="K97" s="1049">
        <v>0</v>
      </c>
      <c r="L97" s="1053">
        <v>0</v>
      </c>
      <c r="M97" s="1049">
        <v>0</v>
      </c>
      <c r="N97" s="1049">
        <v>0</v>
      </c>
      <c r="O97" s="258">
        <v>0</v>
      </c>
      <c r="P97" s="925">
        <v>873.62</v>
      </c>
      <c r="Q97" s="258">
        <v>0</v>
      </c>
      <c r="R97" s="928">
        <v>532.12</v>
      </c>
      <c r="S97" s="928">
        <v>25.52</v>
      </c>
      <c r="T97" s="258">
        <v>82.24</v>
      </c>
      <c r="U97" s="261">
        <f t="shared" si="2"/>
        <v>1513.5</v>
      </c>
      <c r="Y97" s="255"/>
      <c r="Z97" s="294"/>
    </row>
    <row r="98" spans="1:26" x14ac:dyDescent="0.25">
      <c r="A98" s="255" t="s">
        <v>84</v>
      </c>
      <c r="B98" s="255">
        <v>1</v>
      </c>
      <c r="C98" s="255">
        <v>259</v>
      </c>
      <c r="E98" s="632" t="s">
        <v>147</v>
      </c>
      <c r="F98" s="257">
        <v>0</v>
      </c>
      <c r="G98" s="258">
        <v>0</v>
      </c>
      <c r="H98" s="258">
        <v>0</v>
      </c>
      <c r="I98" s="622">
        <v>2112.08</v>
      </c>
      <c r="J98" s="1049">
        <v>0</v>
      </c>
      <c r="K98" s="1049">
        <v>0</v>
      </c>
      <c r="L98" s="1053">
        <v>0</v>
      </c>
      <c r="M98" s="1049">
        <v>0</v>
      </c>
      <c r="N98" s="1057">
        <v>0</v>
      </c>
      <c r="O98" s="258">
        <v>0</v>
      </c>
      <c r="P98" s="925">
        <v>218.4</v>
      </c>
      <c r="Q98" s="258">
        <v>0</v>
      </c>
      <c r="R98" s="928">
        <v>1187.3399999999999</v>
      </c>
      <c r="S98" s="928">
        <v>25.52</v>
      </c>
      <c r="T98" s="259">
        <v>164.48</v>
      </c>
      <c r="U98" s="261">
        <f t="shared" ref="U98:U129" si="3">SUM(F98:T98)</f>
        <v>3707.8199999999997</v>
      </c>
      <c r="Y98" s="255"/>
      <c r="Z98" s="294"/>
    </row>
    <row r="99" spans="1:26" x14ac:dyDescent="0.25">
      <c r="A99" s="255" t="s">
        <v>86</v>
      </c>
      <c r="B99" s="255">
        <v>1</v>
      </c>
      <c r="C99" s="255">
        <v>260</v>
      </c>
      <c r="E99" s="632" t="s">
        <v>148</v>
      </c>
      <c r="F99" s="257">
        <v>0</v>
      </c>
      <c r="G99" s="258">
        <v>0</v>
      </c>
      <c r="H99" s="258">
        <v>0</v>
      </c>
      <c r="I99" s="1049">
        <v>592.07000000000005</v>
      </c>
      <c r="J99" s="1049">
        <v>0</v>
      </c>
      <c r="K99" s="1049">
        <v>0</v>
      </c>
      <c r="L99" s="1053">
        <v>0</v>
      </c>
      <c r="M99" s="1049">
        <v>0</v>
      </c>
      <c r="N99" s="258">
        <v>0</v>
      </c>
      <c r="O99" s="258">
        <v>0</v>
      </c>
      <c r="P99" s="622">
        <v>0</v>
      </c>
      <c r="Q99" s="622">
        <v>0</v>
      </c>
      <c r="R99" s="928">
        <v>1391.69</v>
      </c>
      <c r="S99" s="928">
        <v>48.15</v>
      </c>
      <c r="T99" s="260">
        <v>0</v>
      </c>
      <c r="U99" s="261">
        <f t="shared" si="3"/>
        <v>2031.9100000000003</v>
      </c>
      <c r="Y99" s="255"/>
      <c r="Z99" s="292"/>
    </row>
    <row r="100" spans="1:26" x14ac:dyDescent="0.25">
      <c r="A100" s="255" t="s">
        <v>86</v>
      </c>
      <c r="B100" s="255">
        <v>1</v>
      </c>
      <c r="C100" s="255">
        <v>271</v>
      </c>
      <c r="D100" s="255" t="s">
        <v>549</v>
      </c>
      <c r="E100" s="292" t="s">
        <v>824</v>
      </c>
      <c r="F100" s="257">
        <v>0</v>
      </c>
      <c r="G100" s="258">
        <v>0</v>
      </c>
      <c r="H100" s="258">
        <v>0</v>
      </c>
      <c r="I100" s="1048">
        <v>1819.36</v>
      </c>
      <c r="J100" s="1049">
        <v>0</v>
      </c>
      <c r="K100" s="1049">
        <v>0</v>
      </c>
      <c r="L100" s="1053">
        <v>0</v>
      </c>
      <c r="M100" s="1049">
        <v>0</v>
      </c>
      <c r="N100" s="258">
        <v>0</v>
      </c>
      <c r="O100" s="258">
        <v>0</v>
      </c>
      <c r="P100" s="259">
        <v>725.11</v>
      </c>
      <c r="Q100" s="259">
        <v>0</v>
      </c>
      <c r="R100" s="262">
        <v>441.66</v>
      </c>
      <c r="S100" s="262">
        <v>111.46</v>
      </c>
      <c r="T100" s="258">
        <v>0</v>
      </c>
      <c r="U100" s="261">
        <f t="shared" si="3"/>
        <v>3097.5899999999997</v>
      </c>
      <c r="Y100" s="255"/>
      <c r="Z100" s="292"/>
    </row>
    <row r="101" spans="1:26" x14ac:dyDescent="0.25">
      <c r="A101" s="255" t="s">
        <v>86</v>
      </c>
      <c r="B101" s="255">
        <v>1</v>
      </c>
      <c r="C101" s="255">
        <v>279</v>
      </c>
      <c r="D101" s="255" t="s">
        <v>549</v>
      </c>
      <c r="E101" s="632" t="s">
        <v>165</v>
      </c>
      <c r="F101" s="257">
        <v>0</v>
      </c>
      <c r="G101" s="258">
        <v>0</v>
      </c>
      <c r="H101" s="258">
        <v>0</v>
      </c>
      <c r="I101" s="1049">
        <v>1832.64</v>
      </c>
      <c r="J101" s="1049">
        <v>0</v>
      </c>
      <c r="K101" s="1049">
        <v>0</v>
      </c>
      <c r="L101" s="1053">
        <v>0</v>
      </c>
      <c r="M101" s="1049">
        <v>0</v>
      </c>
      <c r="N101" s="258">
        <v>0</v>
      </c>
      <c r="O101" s="258">
        <v>0</v>
      </c>
      <c r="P101" s="925">
        <v>436.81</v>
      </c>
      <c r="Q101" s="622">
        <v>0</v>
      </c>
      <c r="R101" s="928">
        <v>968.93</v>
      </c>
      <c r="S101" s="1015">
        <v>25.52</v>
      </c>
      <c r="T101" s="259">
        <v>164.48</v>
      </c>
      <c r="U101" s="261">
        <f t="shared" si="3"/>
        <v>3428.38</v>
      </c>
      <c r="Y101" s="255"/>
      <c r="Z101" s="292"/>
    </row>
    <row r="102" spans="1:26" x14ac:dyDescent="0.25">
      <c r="A102" s="255" t="s">
        <v>84</v>
      </c>
      <c r="B102" s="255">
        <v>1</v>
      </c>
      <c r="C102" s="255">
        <v>313</v>
      </c>
      <c r="E102" s="292" t="s">
        <v>297</v>
      </c>
      <c r="F102" s="257">
        <v>0</v>
      </c>
      <c r="G102" s="258">
        <v>0</v>
      </c>
      <c r="H102" s="258">
        <v>0</v>
      </c>
      <c r="I102" s="1049">
        <v>0</v>
      </c>
      <c r="J102" s="258">
        <v>0</v>
      </c>
      <c r="K102" s="1049">
        <v>0</v>
      </c>
      <c r="L102" s="1049">
        <v>0</v>
      </c>
      <c r="M102" s="1049">
        <v>0</v>
      </c>
      <c r="N102" s="1049">
        <v>0</v>
      </c>
      <c r="O102" s="258">
        <v>0</v>
      </c>
      <c r="P102" s="259">
        <v>1166.77</v>
      </c>
      <c r="Q102" s="258">
        <v>0</v>
      </c>
      <c r="R102" s="260">
        <v>0</v>
      </c>
      <c r="S102" s="258">
        <v>0</v>
      </c>
      <c r="T102" s="258">
        <v>0</v>
      </c>
      <c r="U102" s="261">
        <f t="shared" si="3"/>
        <v>1166.77</v>
      </c>
      <c r="Y102" s="255"/>
      <c r="Z102" s="292"/>
    </row>
    <row r="103" spans="1:26" x14ac:dyDescent="0.25">
      <c r="A103" s="255" t="s">
        <v>86</v>
      </c>
      <c r="B103" s="255">
        <v>1</v>
      </c>
      <c r="C103" s="255">
        <v>315</v>
      </c>
      <c r="D103" s="255" t="s">
        <v>549</v>
      </c>
      <c r="E103" s="292" t="s">
        <v>299</v>
      </c>
      <c r="F103" s="257">
        <v>0</v>
      </c>
      <c r="G103" s="258">
        <v>0</v>
      </c>
      <c r="H103" s="258">
        <v>0</v>
      </c>
      <c r="I103" s="1048">
        <v>2375.54</v>
      </c>
      <c r="J103" s="1049">
        <v>0</v>
      </c>
      <c r="K103" s="1049">
        <v>0</v>
      </c>
      <c r="L103" s="1053">
        <v>0</v>
      </c>
      <c r="M103" s="1049">
        <v>0</v>
      </c>
      <c r="N103" s="258">
        <v>0</v>
      </c>
      <c r="O103" s="258">
        <v>0</v>
      </c>
      <c r="P103" s="258">
        <v>0</v>
      </c>
      <c r="Q103" s="259">
        <v>0</v>
      </c>
      <c r="R103" s="262">
        <v>1237.06</v>
      </c>
      <c r="S103" s="262">
        <v>88.28</v>
      </c>
      <c r="T103" s="258">
        <v>0</v>
      </c>
      <c r="U103" s="261">
        <f t="shared" si="3"/>
        <v>3700.88</v>
      </c>
      <c r="Y103" s="305"/>
      <c r="Z103" s="367"/>
    </row>
    <row r="104" spans="1:26" s="264" customFormat="1" x14ac:dyDescent="0.25">
      <c r="A104" s="255" t="s">
        <v>84</v>
      </c>
      <c r="B104" s="255">
        <v>1</v>
      </c>
      <c r="C104" s="255">
        <v>317</v>
      </c>
      <c r="D104" s="255"/>
      <c r="E104" s="292" t="s">
        <v>623</v>
      </c>
      <c r="F104" s="257">
        <v>0</v>
      </c>
      <c r="G104" s="258">
        <v>0</v>
      </c>
      <c r="H104" s="258">
        <v>0</v>
      </c>
      <c r="I104" s="1049">
        <v>0</v>
      </c>
      <c r="J104" s="1049">
        <v>0</v>
      </c>
      <c r="K104" s="1049">
        <v>0</v>
      </c>
      <c r="L104" s="1053">
        <v>0</v>
      </c>
      <c r="M104" s="1049">
        <v>0</v>
      </c>
      <c r="N104" s="1049">
        <v>0</v>
      </c>
      <c r="O104" s="258">
        <v>0</v>
      </c>
      <c r="P104" s="259">
        <v>725.11</v>
      </c>
      <c r="Q104" s="258">
        <v>0</v>
      </c>
      <c r="R104" s="262">
        <v>441.66</v>
      </c>
      <c r="S104" s="262">
        <v>111.46</v>
      </c>
      <c r="T104" s="259">
        <v>41.12</v>
      </c>
      <c r="U104" s="261">
        <f t="shared" si="3"/>
        <v>1319.35</v>
      </c>
      <c r="Y104" s="255"/>
      <c r="Z104" s="294"/>
    </row>
    <row r="105" spans="1:26" x14ac:dyDescent="0.25">
      <c r="A105" s="255" t="s">
        <v>86</v>
      </c>
      <c r="B105" s="255">
        <v>1</v>
      </c>
      <c r="C105" s="255">
        <v>318</v>
      </c>
      <c r="E105" s="292" t="s">
        <v>300</v>
      </c>
      <c r="F105" s="257">
        <v>0</v>
      </c>
      <c r="G105" s="258">
        <v>0</v>
      </c>
      <c r="H105" s="258">
        <v>0</v>
      </c>
      <c r="I105" s="1049">
        <v>2633.72</v>
      </c>
      <c r="J105" s="1049">
        <v>0</v>
      </c>
      <c r="K105" s="1049">
        <v>0</v>
      </c>
      <c r="L105" s="1053">
        <v>0</v>
      </c>
      <c r="M105" s="1049">
        <v>0</v>
      </c>
      <c r="N105" s="258">
        <v>0</v>
      </c>
      <c r="O105" s="258">
        <v>0</v>
      </c>
      <c r="P105" s="258">
        <v>0</v>
      </c>
      <c r="Q105" s="258">
        <v>0</v>
      </c>
      <c r="R105" s="262">
        <v>1166.77</v>
      </c>
      <c r="S105" s="262">
        <v>111.46</v>
      </c>
      <c r="T105" s="259">
        <v>205.6</v>
      </c>
      <c r="U105" s="261">
        <f t="shared" si="3"/>
        <v>4117.55</v>
      </c>
      <c r="Y105" s="255"/>
      <c r="Z105" s="292"/>
    </row>
    <row r="106" spans="1:26" x14ac:dyDescent="0.25">
      <c r="A106" s="255" t="s">
        <v>84</v>
      </c>
      <c r="B106" s="255">
        <v>1</v>
      </c>
      <c r="C106" s="254">
        <v>319</v>
      </c>
      <c r="D106" s="254"/>
      <c r="E106" s="292" t="s">
        <v>624</v>
      </c>
      <c r="F106" s="257">
        <v>0</v>
      </c>
      <c r="G106" s="258">
        <v>0</v>
      </c>
      <c r="H106" s="258">
        <v>0</v>
      </c>
      <c r="I106" s="1048">
        <v>418.93</v>
      </c>
      <c r="J106" s="1049">
        <v>0</v>
      </c>
      <c r="K106" s="1049">
        <v>0</v>
      </c>
      <c r="L106" s="1053">
        <v>0</v>
      </c>
      <c r="M106" s="1049">
        <v>0</v>
      </c>
      <c r="N106" s="258">
        <v>0</v>
      </c>
      <c r="O106" s="258">
        <v>0</v>
      </c>
      <c r="P106" s="259">
        <v>768.79</v>
      </c>
      <c r="Q106" s="258">
        <v>0</v>
      </c>
      <c r="R106" s="262">
        <v>468.27</v>
      </c>
      <c r="S106" s="262">
        <v>88.28</v>
      </c>
      <c r="T106" s="259">
        <v>41.12</v>
      </c>
      <c r="U106" s="261">
        <f t="shared" si="3"/>
        <v>1785.3899999999999</v>
      </c>
      <c r="Y106" s="255"/>
      <c r="Z106" s="292"/>
    </row>
    <row r="107" spans="1:26" x14ac:dyDescent="0.25">
      <c r="A107" s="255" t="s">
        <v>84</v>
      </c>
      <c r="B107" s="255">
        <v>1</v>
      </c>
      <c r="C107" s="255">
        <v>321</v>
      </c>
      <c r="E107" s="292" t="s">
        <v>309</v>
      </c>
      <c r="F107" s="257">
        <v>0</v>
      </c>
      <c r="G107" s="258">
        <v>0</v>
      </c>
      <c r="H107" s="258">
        <v>0</v>
      </c>
      <c r="I107" s="1049">
        <v>1797.22</v>
      </c>
      <c r="J107" s="1049">
        <v>0</v>
      </c>
      <c r="K107" s="1049">
        <v>0</v>
      </c>
      <c r="L107" s="1053">
        <v>0</v>
      </c>
      <c r="M107" s="1049">
        <v>0</v>
      </c>
      <c r="N107" s="1049">
        <v>0</v>
      </c>
      <c r="O107" s="258">
        <v>0</v>
      </c>
      <c r="P107" s="259">
        <v>725.11</v>
      </c>
      <c r="Q107" s="258">
        <v>0</v>
      </c>
      <c r="R107" s="262">
        <v>441.66</v>
      </c>
      <c r="S107" s="262">
        <v>111.46</v>
      </c>
      <c r="T107" s="260">
        <v>123.36</v>
      </c>
      <c r="U107" s="261">
        <f t="shared" si="3"/>
        <v>3198.81</v>
      </c>
      <c r="Y107" s="255"/>
      <c r="Z107" s="292"/>
    </row>
    <row r="108" spans="1:26" x14ac:dyDescent="0.25">
      <c r="A108" s="255" t="s">
        <v>84</v>
      </c>
      <c r="B108" s="255">
        <v>1</v>
      </c>
      <c r="C108" s="255">
        <v>324</v>
      </c>
      <c r="D108" s="255" t="s">
        <v>549</v>
      </c>
      <c r="E108" s="292" t="s">
        <v>316</v>
      </c>
      <c r="F108" s="257">
        <v>0</v>
      </c>
      <c r="G108" s="258">
        <v>0</v>
      </c>
      <c r="H108" s="258">
        <v>0</v>
      </c>
      <c r="I108" s="1048">
        <v>602.91999999999996</v>
      </c>
      <c r="J108" s="258">
        <v>0</v>
      </c>
      <c r="K108" s="1049">
        <v>0</v>
      </c>
      <c r="L108" s="1053">
        <v>0</v>
      </c>
      <c r="M108" s="1049">
        <v>0</v>
      </c>
      <c r="N108" s="1049">
        <v>0</v>
      </c>
      <c r="O108" s="258">
        <v>0</v>
      </c>
      <c r="P108" s="259">
        <v>725.11</v>
      </c>
      <c r="Q108" s="259">
        <v>0</v>
      </c>
      <c r="R108" s="262">
        <v>441.66</v>
      </c>
      <c r="S108" s="262">
        <v>107.47</v>
      </c>
      <c r="T108" s="260">
        <v>123.36</v>
      </c>
      <c r="U108" s="261">
        <f t="shared" si="3"/>
        <v>2000.52</v>
      </c>
      <c r="Y108" s="255"/>
      <c r="Z108" s="292"/>
    </row>
    <row r="109" spans="1:26" x14ac:dyDescent="0.25">
      <c r="A109" s="255" t="s">
        <v>84</v>
      </c>
      <c r="B109" s="255">
        <v>1</v>
      </c>
      <c r="C109" s="255">
        <v>325</v>
      </c>
      <c r="E109" s="292" t="s">
        <v>318</v>
      </c>
      <c r="F109" s="257">
        <v>0</v>
      </c>
      <c r="G109" s="258">
        <v>0</v>
      </c>
      <c r="H109" s="258">
        <v>0</v>
      </c>
      <c r="I109" s="1049">
        <v>2397.89</v>
      </c>
      <c r="J109" s="1049">
        <v>0</v>
      </c>
      <c r="K109" s="1049">
        <v>0</v>
      </c>
      <c r="L109" s="1053">
        <v>0</v>
      </c>
      <c r="M109" s="1049">
        <v>0</v>
      </c>
      <c r="N109" s="1049">
        <v>0</v>
      </c>
      <c r="O109" s="258">
        <v>0</v>
      </c>
      <c r="P109" s="259">
        <v>725.11</v>
      </c>
      <c r="Q109" s="258">
        <v>0</v>
      </c>
      <c r="R109" s="260">
        <v>441.66</v>
      </c>
      <c r="S109" s="262">
        <v>111.46</v>
      </c>
      <c r="T109" s="260">
        <v>123.36</v>
      </c>
      <c r="U109" s="261">
        <f t="shared" si="3"/>
        <v>3799.48</v>
      </c>
      <c r="Y109" s="255"/>
      <c r="Z109" s="292"/>
    </row>
    <row r="110" spans="1:26" x14ac:dyDescent="0.25">
      <c r="A110" s="255" t="s">
        <v>86</v>
      </c>
      <c r="B110" s="255">
        <v>1</v>
      </c>
      <c r="C110" s="255">
        <v>326</v>
      </c>
      <c r="E110" s="292" t="s">
        <v>322</v>
      </c>
      <c r="F110" s="257">
        <v>0</v>
      </c>
      <c r="G110" s="258">
        <v>0</v>
      </c>
      <c r="H110" s="258">
        <v>0</v>
      </c>
      <c r="I110" s="1049">
        <v>0</v>
      </c>
      <c r="J110" s="1049">
        <v>0</v>
      </c>
      <c r="K110" s="1049">
        <v>0</v>
      </c>
      <c r="L110" s="1053">
        <v>0</v>
      </c>
      <c r="M110" s="1049">
        <v>0</v>
      </c>
      <c r="N110" s="258">
        <v>0</v>
      </c>
      <c r="O110" s="258">
        <v>0</v>
      </c>
      <c r="P110" s="259">
        <v>698.9</v>
      </c>
      <c r="Q110" s="258">
        <v>0</v>
      </c>
      <c r="R110" s="262">
        <v>425.7</v>
      </c>
      <c r="S110" s="262">
        <v>133.83000000000001</v>
      </c>
      <c r="T110" s="258">
        <v>0</v>
      </c>
      <c r="U110" s="261">
        <f t="shared" si="3"/>
        <v>1258.4299999999998</v>
      </c>
      <c r="Y110" s="255"/>
      <c r="Z110" s="292"/>
    </row>
    <row r="111" spans="1:26" x14ac:dyDescent="0.25">
      <c r="A111" s="255" t="s">
        <v>84</v>
      </c>
      <c r="B111" s="255">
        <v>1</v>
      </c>
      <c r="C111" s="255">
        <v>330</v>
      </c>
      <c r="E111" s="292" t="s">
        <v>327</v>
      </c>
      <c r="F111" s="257">
        <v>0</v>
      </c>
      <c r="G111" s="258">
        <v>0</v>
      </c>
      <c r="H111" s="258">
        <v>0</v>
      </c>
      <c r="I111" s="1049">
        <v>1726.55</v>
      </c>
      <c r="J111" s="1049">
        <v>0</v>
      </c>
      <c r="K111" s="1049">
        <v>0</v>
      </c>
      <c r="L111" s="1053">
        <v>0</v>
      </c>
      <c r="M111" s="1049">
        <v>0</v>
      </c>
      <c r="N111" s="1049">
        <v>0</v>
      </c>
      <c r="O111" s="258">
        <v>0</v>
      </c>
      <c r="P111" s="259">
        <v>725.11</v>
      </c>
      <c r="Q111" s="258">
        <v>0</v>
      </c>
      <c r="R111" s="262">
        <v>441.66</v>
      </c>
      <c r="S111" s="262">
        <v>0</v>
      </c>
      <c r="T111" s="260">
        <v>123.36</v>
      </c>
      <c r="U111" s="261">
        <f t="shared" si="3"/>
        <v>3016.68</v>
      </c>
      <c r="Y111" s="255"/>
      <c r="Z111" s="292"/>
    </row>
    <row r="112" spans="1:26" x14ac:dyDescent="0.25">
      <c r="A112" s="255" t="s">
        <v>84</v>
      </c>
      <c r="B112" s="255">
        <v>1</v>
      </c>
      <c r="C112" s="255">
        <v>338</v>
      </c>
      <c r="D112" s="255" t="s">
        <v>549</v>
      </c>
      <c r="E112" s="632" t="s">
        <v>625</v>
      </c>
      <c r="F112" s="257">
        <v>0</v>
      </c>
      <c r="G112" s="258">
        <v>0</v>
      </c>
      <c r="H112" s="258">
        <v>0</v>
      </c>
      <c r="I112" s="1048">
        <v>0</v>
      </c>
      <c r="J112" s="1049">
        <v>0</v>
      </c>
      <c r="K112" s="1049">
        <v>0</v>
      </c>
      <c r="L112" s="1053">
        <v>0</v>
      </c>
      <c r="M112" s="1049">
        <v>0</v>
      </c>
      <c r="N112" s="1049">
        <v>0</v>
      </c>
      <c r="O112" s="258">
        <v>0</v>
      </c>
      <c r="P112" s="259">
        <v>725.11</v>
      </c>
      <c r="Q112" s="259">
        <v>0</v>
      </c>
      <c r="R112" s="260">
        <v>441.66</v>
      </c>
      <c r="S112" s="262">
        <v>0</v>
      </c>
      <c r="T112" s="259">
        <v>41.12</v>
      </c>
      <c r="U112" s="261">
        <f t="shared" si="3"/>
        <v>1207.8899999999999</v>
      </c>
      <c r="Y112" s="255"/>
      <c r="Z112" s="292"/>
    </row>
    <row r="113" spans="1:26" x14ac:dyDescent="0.25">
      <c r="A113" s="255" t="s">
        <v>84</v>
      </c>
      <c r="B113" s="255">
        <v>1</v>
      </c>
      <c r="C113" s="255">
        <v>339</v>
      </c>
      <c r="E113" s="292" t="s">
        <v>346</v>
      </c>
      <c r="F113" s="257">
        <v>0</v>
      </c>
      <c r="G113" s="258">
        <v>0</v>
      </c>
      <c r="H113" s="258">
        <v>0</v>
      </c>
      <c r="I113" s="1049">
        <v>0</v>
      </c>
      <c r="J113" s="1049">
        <v>0</v>
      </c>
      <c r="K113" s="1049">
        <v>0</v>
      </c>
      <c r="L113" s="1053">
        <v>0</v>
      </c>
      <c r="M113" s="1049">
        <v>0</v>
      </c>
      <c r="N113" s="1049">
        <v>0</v>
      </c>
      <c r="O113" s="258">
        <v>0</v>
      </c>
      <c r="P113" s="259">
        <v>725.11</v>
      </c>
      <c r="Q113" s="258">
        <v>0</v>
      </c>
      <c r="R113" s="262">
        <v>441.66</v>
      </c>
      <c r="S113" s="262">
        <v>111.46</v>
      </c>
      <c r="T113" s="258">
        <v>0</v>
      </c>
      <c r="U113" s="261">
        <f t="shared" si="3"/>
        <v>1278.23</v>
      </c>
      <c r="Y113" s="255"/>
      <c r="Z113" s="292"/>
    </row>
    <row r="114" spans="1:26" x14ac:dyDescent="0.25">
      <c r="A114" s="255" t="s">
        <v>86</v>
      </c>
      <c r="B114" s="255">
        <v>1</v>
      </c>
      <c r="C114" s="255">
        <v>343</v>
      </c>
      <c r="D114" s="255" t="s">
        <v>549</v>
      </c>
      <c r="E114" s="292" t="s">
        <v>352</v>
      </c>
      <c r="F114" s="257">
        <v>0</v>
      </c>
      <c r="G114" s="258">
        <v>0</v>
      </c>
      <c r="H114" s="258">
        <v>0</v>
      </c>
      <c r="I114" s="925">
        <v>0</v>
      </c>
      <c r="J114" s="1049">
        <v>0</v>
      </c>
      <c r="K114" s="1049">
        <v>0</v>
      </c>
      <c r="L114" s="1053">
        <v>0</v>
      </c>
      <c r="M114" s="1049">
        <v>0</v>
      </c>
      <c r="N114" s="258">
        <v>0</v>
      </c>
      <c r="O114" s="258">
        <v>0</v>
      </c>
      <c r="P114" s="259">
        <v>543.84</v>
      </c>
      <c r="Q114" s="259">
        <v>0</v>
      </c>
      <c r="R114" s="262">
        <v>622.94000000000005</v>
      </c>
      <c r="S114" s="262">
        <v>111.46</v>
      </c>
      <c r="T114" s="258">
        <v>0</v>
      </c>
      <c r="U114" s="261">
        <f t="shared" si="3"/>
        <v>1278.2400000000002</v>
      </c>
      <c r="Y114" s="255"/>
      <c r="Z114" s="294"/>
    </row>
    <row r="115" spans="1:26" x14ac:dyDescent="0.25">
      <c r="A115" s="255" t="s">
        <v>84</v>
      </c>
      <c r="B115" s="255">
        <v>1</v>
      </c>
      <c r="C115" s="255">
        <v>344</v>
      </c>
      <c r="D115" s="255" t="s">
        <v>549</v>
      </c>
      <c r="E115" s="292" t="s">
        <v>364</v>
      </c>
      <c r="F115" s="257">
        <v>0</v>
      </c>
      <c r="G115" s="258">
        <v>0</v>
      </c>
      <c r="H115" s="258">
        <v>0</v>
      </c>
      <c r="I115" s="1048">
        <v>1490.28</v>
      </c>
      <c r="J115" s="1049">
        <v>0</v>
      </c>
      <c r="K115" s="1049">
        <v>0</v>
      </c>
      <c r="L115" s="1053">
        <v>0</v>
      </c>
      <c r="M115" s="1049">
        <v>0</v>
      </c>
      <c r="N115" s="1049">
        <v>0</v>
      </c>
      <c r="O115" s="258">
        <v>0</v>
      </c>
      <c r="P115" s="259">
        <v>768.79</v>
      </c>
      <c r="Q115" s="259">
        <v>0</v>
      </c>
      <c r="R115" s="262">
        <v>468.27</v>
      </c>
      <c r="S115" s="262">
        <v>88.28</v>
      </c>
      <c r="T115" s="258">
        <v>0</v>
      </c>
      <c r="U115" s="261">
        <f t="shared" si="3"/>
        <v>2815.62</v>
      </c>
      <c r="Y115" s="1019"/>
      <c r="Z115" s="600"/>
    </row>
    <row r="116" spans="1:26" x14ac:dyDescent="0.25">
      <c r="A116" s="255" t="s">
        <v>84</v>
      </c>
      <c r="B116" s="255">
        <v>1</v>
      </c>
      <c r="C116" s="255">
        <v>345</v>
      </c>
      <c r="E116" s="292" t="s">
        <v>366</v>
      </c>
      <c r="F116" s="257">
        <v>0</v>
      </c>
      <c r="G116" s="258">
        <v>0</v>
      </c>
      <c r="H116" s="258">
        <v>0</v>
      </c>
      <c r="I116" s="1049">
        <v>0</v>
      </c>
      <c r="J116" s="1049">
        <v>0</v>
      </c>
      <c r="K116" s="1049">
        <v>0</v>
      </c>
      <c r="L116" s="1053">
        <v>0</v>
      </c>
      <c r="M116" s="1049">
        <v>0</v>
      </c>
      <c r="N116" s="1049">
        <v>0</v>
      </c>
      <c r="O116" s="258">
        <v>0</v>
      </c>
      <c r="P116" s="259">
        <v>873.62</v>
      </c>
      <c r="Q116" s="258">
        <v>0</v>
      </c>
      <c r="R116" s="262">
        <v>532.12</v>
      </c>
      <c r="S116" s="262">
        <v>37.69</v>
      </c>
      <c r="T116" s="258">
        <v>0</v>
      </c>
      <c r="U116" s="261">
        <f t="shared" si="3"/>
        <v>1443.43</v>
      </c>
      <c r="Y116" s="255"/>
      <c r="Z116" s="292"/>
    </row>
    <row r="117" spans="1:26" x14ac:dyDescent="0.25">
      <c r="A117" s="255" t="s">
        <v>84</v>
      </c>
      <c r="B117" s="255">
        <v>1</v>
      </c>
      <c r="C117" s="255">
        <v>346</v>
      </c>
      <c r="D117" s="255" t="s">
        <v>549</v>
      </c>
      <c r="E117" s="292" t="s">
        <v>1219</v>
      </c>
      <c r="F117" s="257">
        <v>0</v>
      </c>
      <c r="G117" s="258">
        <v>0</v>
      </c>
      <c r="H117" s="258">
        <v>0</v>
      </c>
      <c r="I117" s="1048">
        <v>0</v>
      </c>
      <c r="J117" s="258">
        <v>0</v>
      </c>
      <c r="K117" s="1049">
        <v>0</v>
      </c>
      <c r="L117" s="1049">
        <v>0</v>
      </c>
      <c r="M117" s="1049">
        <v>0</v>
      </c>
      <c r="N117" s="1049">
        <v>0</v>
      </c>
      <c r="O117" s="258">
        <v>0</v>
      </c>
      <c r="P117" s="259">
        <v>1237.06</v>
      </c>
      <c r="Q117" s="258">
        <v>0</v>
      </c>
      <c r="R117" s="258">
        <v>0</v>
      </c>
      <c r="S117" s="262">
        <v>88.28</v>
      </c>
      <c r="T117" s="258">
        <v>0</v>
      </c>
      <c r="U117" s="261">
        <f t="shared" si="3"/>
        <v>1325.34</v>
      </c>
      <c r="Y117" s="255"/>
      <c r="Z117" s="292"/>
    </row>
    <row r="118" spans="1:26" x14ac:dyDescent="0.25">
      <c r="A118" s="625" t="s">
        <v>84</v>
      </c>
      <c r="B118" s="625">
        <v>1</v>
      </c>
      <c r="C118" s="255">
        <v>348</v>
      </c>
      <c r="D118" s="625"/>
      <c r="E118" s="1067" t="s">
        <v>370</v>
      </c>
      <c r="F118" s="257">
        <v>0</v>
      </c>
      <c r="G118" s="258">
        <v>0</v>
      </c>
      <c r="H118" s="258">
        <v>0</v>
      </c>
      <c r="I118" s="1049">
        <v>0</v>
      </c>
      <c r="J118" s="1049">
        <v>0</v>
      </c>
      <c r="K118" s="1049">
        <v>0</v>
      </c>
      <c r="L118" s="1053">
        <v>0</v>
      </c>
      <c r="M118" s="1049">
        <v>0</v>
      </c>
      <c r="N118" s="258">
        <v>0</v>
      </c>
      <c r="O118" s="258">
        <v>0</v>
      </c>
      <c r="P118" s="1048">
        <v>725.11</v>
      </c>
      <c r="Q118" s="1049">
        <v>0</v>
      </c>
      <c r="R118" s="1058">
        <v>441.66</v>
      </c>
      <c r="S118" s="1049">
        <v>107.47</v>
      </c>
      <c r="T118" s="258">
        <v>0</v>
      </c>
      <c r="U118" s="261">
        <f t="shared" si="3"/>
        <v>1274.24</v>
      </c>
      <c r="Y118" s="625"/>
      <c r="Z118" s="632"/>
    </row>
    <row r="119" spans="1:26" x14ac:dyDescent="0.25">
      <c r="A119" s="255" t="s">
        <v>84</v>
      </c>
      <c r="B119" s="255">
        <v>1</v>
      </c>
      <c r="C119" s="255">
        <v>349</v>
      </c>
      <c r="D119" s="255" t="s">
        <v>549</v>
      </c>
      <c r="E119" s="292" t="s">
        <v>362</v>
      </c>
      <c r="F119" s="257">
        <v>0</v>
      </c>
      <c r="G119" s="258">
        <v>0</v>
      </c>
      <c r="H119" s="258">
        <v>0</v>
      </c>
      <c r="I119" s="1048">
        <v>2980.56</v>
      </c>
      <c r="J119" s="258">
        <v>0</v>
      </c>
      <c r="K119" s="1049">
        <v>0</v>
      </c>
      <c r="L119" s="1049">
        <v>0</v>
      </c>
      <c r="M119" s="1049">
        <v>0</v>
      </c>
      <c r="N119" s="1049">
        <v>0</v>
      </c>
      <c r="O119" s="258">
        <v>0</v>
      </c>
      <c r="P119" s="259">
        <v>768.79</v>
      </c>
      <c r="Q119" s="258">
        <v>0</v>
      </c>
      <c r="R119" s="260">
        <v>468.27</v>
      </c>
      <c r="S119" s="258">
        <v>88.28</v>
      </c>
      <c r="T119" s="258">
        <v>82.24</v>
      </c>
      <c r="U119" s="261">
        <f t="shared" si="3"/>
        <v>4388.1399999999994</v>
      </c>
      <c r="Y119" s="298"/>
      <c r="Z119" s="367"/>
    </row>
    <row r="120" spans="1:26" x14ac:dyDescent="0.25">
      <c r="A120" s="255" t="s">
        <v>84</v>
      </c>
      <c r="B120" s="255">
        <v>1</v>
      </c>
      <c r="C120" s="255">
        <v>351</v>
      </c>
      <c r="E120" s="292" t="s">
        <v>375</v>
      </c>
      <c r="F120" s="257">
        <v>0</v>
      </c>
      <c r="G120" s="258">
        <v>0</v>
      </c>
      <c r="H120" s="258">
        <v>0</v>
      </c>
      <c r="I120" s="1049">
        <v>1341.25</v>
      </c>
      <c r="J120" s="258">
        <v>0</v>
      </c>
      <c r="K120" s="1049">
        <v>0</v>
      </c>
      <c r="L120" s="1053">
        <v>0</v>
      </c>
      <c r="M120" s="1049">
        <v>0</v>
      </c>
      <c r="N120" s="1049">
        <v>0</v>
      </c>
      <c r="O120" s="258">
        <v>0</v>
      </c>
      <c r="P120" s="259">
        <v>725.11</v>
      </c>
      <c r="Q120" s="258">
        <v>0</v>
      </c>
      <c r="R120" s="260">
        <v>441.66</v>
      </c>
      <c r="S120" s="258">
        <v>111.46</v>
      </c>
      <c r="T120" s="258">
        <v>0</v>
      </c>
      <c r="U120" s="261">
        <f t="shared" si="3"/>
        <v>2619.48</v>
      </c>
      <c r="Y120" s="255"/>
      <c r="Z120" s="292"/>
    </row>
    <row r="121" spans="1:26" x14ac:dyDescent="0.25">
      <c r="A121" s="255" t="s">
        <v>84</v>
      </c>
      <c r="B121" s="255">
        <v>1</v>
      </c>
      <c r="C121" s="255">
        <v>353</v>
      </c>
      <c r="E121" s="292" t="s">
        <v>626</v>
      </c>
      <c r="F121" s="257">
        <v>0</v>
      </c>
      <c r="G121" s="258">
        <v>0</v>
      </c>
      <c r="H121" s="258">
        <v>0</v>
      </c>
      <c r="I121" s="1049">
        <v>0</v>
      </c>
      <c r="J121" s="258">
        <v>0</v>
      </c>
      <c r="K121" s="1049">
        <v>0</v>
      </c>
      <c r="L121" s="1053">
        <v>0</v>
      </c>
      <c r="M121" s="1049">
        <v>0</v>
      </c>
      <c r="N121" s="1049">
        <v>0</v>
      </c>
      <c r="O121" s="258">
        <v>0</v>
      </c>
      <c r="P121" s="259">
        <v>406.24</v>
      </c>
      <c r="Q121" s="258">
        <v>0</v>
      </c>
      <c r="R121" s="260">
        <v>901.1</v>
      </c>
      <c r="S121" s="262">
        <v>69.09</v>
      </c>
      <c r="T121" s="259">
        <v>205.6</v>
      </c>
      <c r="U121" s="261">
        <f t="shared" si="3"/>
        <v>1582.03</v>
      </c>
      <c r="Y121" s="255"/>
      <c r="Z121" s="292"/>
    </row>
    <row r="122" spans="1:26" x14ac:dyDescent="0.25">
      <c r="A122" s="255" t="s">
        <v>84</v>
      </c>
      <c r="B122" s="255">
        <v>1</v>
      </c>
      <c r="C122" s="255">
        <v>355</v>
      </c>
      <c r="E122" s="292" t="s">
        <v>381</v>
      </c>
      <c r="F122" s="257">
        <v>0</v>
      </c>
      <c r="G122" s="258">
        <v>0</v>
      </c>
      <c r="H122" s="258">
        <v>0</v>
      </c>
      <c r="I122" s="1049">
        <v>783.52</v>
      </c>
      <c r="J122" s="258">
        <v>0</v>
      </c>
      <c r="K122" s="1049">
        <v>0</v>
      </c>
      <c r="L122" s="1053">
        <v>0</v>
      </c>
      <c r="M122" s="1049">
        <v>0</v>
      </c>
      <c r="N122" s="1049">
        <v>0</v>
      </c>
      <c r="O122" s="258">
        <v>0</v>
      </c>
      <c r="P122" s="259">
        <v>768.79</v>
      </c>
      <c r="Q122" s="258">
        <v>0</v>
      </c>
      <c r="R122" s="260">
        <v>468.27</v>
      </c>
      <c r="S122" s="262">
        <v>88.28</v>
      </c>
      <c r="T122" s="258">
        <v>82.24</v>
      </c>
      <c r="U122" s="261">
        <f t="shared" si="3"/>
        <v>2191.1</v>
      </c>
      <c r="Y122" s="255"/>
      <c r="Z122" s="292"/>
    </row>
    <row r="123" spans="1:26" x14ac:dyDescent="0.25">
      <c r="A123" s="255" t="s">
        <v>84</v>
      </c>
      <c r="B123" s="255">
        <v>1</v>
      </c>
      <c r="C123" s="255">
        <v>356</v>
      </c>
      <c r="E123" s="292" t="s">
        <v>383</v>
      </c>
      <c r="F123" s="257">
        <v>0</v>
      </c>
      <c r="G123" s="258">
        <v>0</v>
      </c>
      <c r="H123" s="258">
        <v>0</v>
      </c>
      <c r="I123" s="1049">
        <v>1065.58</v>
      </c>
      <c r="J123" s="1049">
        <v>0</v>
      </c>
      <c r="K123" s="1049">
        <v>0</v>
      </c>
      <c r="L123" s="1053">
        <v>0</v>
      </c>
      <c r="M123" s="1049">
        <v>0</v>
      </c>
      <c r="N123" s="1049">
        <v>0</v>
      </c>
      <c r="O123" s="258">
        <v>0</v>
      </c>
      <c r="P123" s="259">
        <v>873.62</v>
      </c>
      <c r="Q123" s="258">
        <v>0</v>
      </c>
      <c r="R123" s="262">
        <v>532.12</v>
      </c>
      <c r="S123" s="262">
        <v>31.41</v>
      </c>
      <c r="T123" s="259">
        <v>41.12</v>
      </c>
      <c r="U123" s="261">
        <f t="shared" si="3"/>
        <v>2543.8499999999995</v>
      </c>
      <c r="Y123" s="255"/>
      <c r="Z123" s="292"/>
    </row>
    <row r="124" spans="1:26" x14ac:dyDescent="0.25">
      <c r="A124" s="255" t="s">
        <v>84</v>
      </c>
      <c r="B124" s="255">
        <v>1</v>
      </c>
      <c r="C124" s="255">
        <v>358</v>
      </c>
      <c r="E124" s="292" t="s">
        <v>387</v>
      </c>
      <c r="F124" s="257">
        <v>0</v>
      </c>
      <c r="G124" s="258">
        <v>0</v>
      </c>
      <c r="H124" s="258">
        <v>0</v>
      </c>
      <c r="I124" s="1049">
        <v>422.29</v>
      </c>
      <c r="J124" s="1049">
        <v>0</v>
      </c>
      <c r="K124" s="1049">
        <v>0</v>
      </c>
      <c r="L124" s="1053">
        <v>0</v>
      </c>
      <c r="M124" s="1049">
        <v>0</v>
      </c>
      <c r="N124" s="1049">
        <v>0</v>
      </c>
      <c r="O124" s="258">
        <v>0</v>
      </c>
      <c r="P124" s="259">
        <v>812.47</v>
      </c>
      <c r="Q124" s="258">
        <v>0</v>
      </c>
      <c r="R124" s="262">
        <v>494.88</v>
      </c>
      <c r="S124" s="258">
        <v>0</v>
      </c>
      <c r="T124" s="259">
        <v>41.12</v>
      </c>
      <c r="U124" s="261">
        <f t="shared" si="3"/>
        <v>1770.7599999999998</v>
      </c>
      <c r="Y124" s="255"/>
      <c r="Z124" s="292"/>
    </row>
    <row r="125" spans="1:26" x14ac:dyDescent="0.25">
      <c r="A125" s="255" t="s">
        <v>84</v>
      </c>
      <c r="B125" s="255">
        <v>1</v>
      </c>
      <c r="C125" s="255">
        <v>361</v>
      </c>
      <c r="E125" s="292" t="s">
        <v>446</v>
      </c>
      <c r="F125" s="257">
        <v>0</v>
      </c>
      <c r="G125" s="258">
        <v>1518</v>
      </c>
      <c r="H125" s="258">
        <v>0</v>
      </c>
      <c r="I125" s="1049">
        <v>0</v>
      </c>
      <c r="J125" s="258">
        <v>0</v>
      </c>
      <c r="K125" s="1049">
        <v>0</v>
      </c>
      <c r="L125" s="1053">
        <v>0</v>
      </c>
      <c r="M125" s="1049">
        <v>0</v>
      </c>
      <c r="N125" s="1049">
        <v>0</v>
      </c>
      <c r="O125" s="258">
        <v>0</v>
      </c>
      <c r="P125" s="258">
        <v>768.79</v>
      </c>
      <c r="Q125" s="258">
        <v>0</v>
      </c>
      <c r="R125" s="260">
        <v>468.27</v>
      </c>
      <c r="S125" s="258">
        <v>88.28</v>
      </c>
      <c r="T125" s="259">
        <v>41.12</v>
      </c>
      <c r="U125" s="261">
        <f t="shared" si="3"/>
        <v>2884.46</v>
      </c>
      <c r="Y125" s="255"/>
      <c r="Z125" s="292"/>
    </row>
    <row r="126" spans="1:26" x14ac:dyDescent="0.25">
      <c r="A126" s="255" t="s">
        <v>84</v>
      </c>
      <c r="B126" s="255">
        <v>1</v>
      </c>
      <c r="C126" s="255">
        <v>396</v>
      </c>
      <c r="D126" s="255" t="s">
        <v>549</v>
      </c>
      <c r="E126" s="294" t="s">
        <v>475</v>
      </c>
      <c r="F126" s="257">
        <v>0</v>
      </c>
      <c r="G126" s="258">
        <v>0</v>
      </c>
      <c r="H126" s="258">
        <v>0</v>
      </c>
      <c r="I126" s="925">
        <v>1388.14</v>
      </c>
      <c r="J126" s="1049">
        <v>0</v>
      </c>
      <c r="K126" s="1049">
        <v>0</v>
      </c>
      <c r="L126" s="1053">
        <v>0</v>
      </c>
      <c r="M126" s="1049">
        <v>0</v>
      </c>
      <c r="N126" s="1049">
        <v>0</v>
      </c>
      <c r="O126" s="258">
        <v>0</v>
      </c>
      <c r="P126" s="258">
        <v>0</v>
      </c>
      <c r="Q126" s="258">
        <v>0</v>
      </c>
      <c r="R126" s="260">
        <v>532.12</v>
      </c>
      <c r="S126" s="260">
        <v>25.52</v>
      </c>
      <c r="T126" s="260">
        <v>123.36</v>
      </c>
      <c r="U126" s="261">
        <f t="shared" si="3"/>
        <v>2069.1400000000003</v>
      </c>
      <c r="Y126" s="255"/>
      <c r="Z126" s="292"/>
    </row>
    <row r="127" spans="1:26" x14ac:dyDescent="0.25">
      <c r="A127" s="255" t="s">
        <v>86</v>
      </c>
      <c r="B127" s="255">
        <v>1</v>
      </c>
      <c r="C127" s="255">
        <v>419</v>
      </c>
      <c r="E127" s="292" t="s">
        <v>645</v>
      </c>
      <c r="F127" s="257">
        <v>0</v>
      </c>
      <c r="G127" s="258">
        <v>0</v>
      </c>
      <c r="H127" s="258">
        <v>0</v>
      </c>
      <c r="I127" s="1049">
        <v>857.63</v>
      </c>
      <c r="J127" s="1049">
        <v>0</v>
      </c>
      <c r="K127" s="1049">
        <v>0</v>
      </c>
      <c r="L127" s="1053">
        <v>0</v>
      </c>
      <c r="M127" s="1049">
        <v>0</v>
      </c>
      <c r="N127" s="258">
        <v>0</v>
      </c>
      <c r="O127" s="258">
        <v>0</v>
      </c>
      <c r="P127" s="259">
        <v>768.79</v>
      </c>
      <c r="Q127" s="258">
        <v>0</v>
      </c>
      <c r="R127" s="262">
        <v>468.27</v>
      </c>
      <c r="S127" s="262">
        <v>88.28</v>
      </c>
      <c r="T127" s="258">
        <v>0</v>
      </c>
      <c r="U127" s="261">
        <f t="shared" si="3"/>
        <v>2182.9700000000003</v>
      </c>
      <c r="Y127" s="255"/>
      <c r="Z127" s="292"/>
    </row>
    <row r="128" spans="1:26" x14ac:dyDescent="0.25">
      <c r="A128" s="255" t="s">
        <v>84</v>
      </c>
      <c r="B128" s="255">
        <v>1</v>
      </c>
      <c r="C128" s="625">
        <v>433</v>
      </c>
      <c r="E128" s="1067" t="s">
        <v>684</v>
      </c>
      <c r="F128" s="257">
        <v>0</v>
      </c>
      <c r="G128" s="258">
        <v>0</v>
      </c>
      <c r="H128" s="258">
        <v>0</v>
      </c>
      <c r="I128" s="1049">
        <v>0</v>
      </c>
      <c r="J128" s="1049">
        <v>0</v>
      </c>
      <c r="K128" s="1049">
        <v>0</v>
      </c>
      <c r="L128" s="1053">
        <v>0</v>
      </c>
      <c r="M128" s="1049">
        <v>0</v>
      </c>
      <c r="N128" s="258">
        <v>0</v>
      </c>
      <c r="O128" s="258">
        <v>0</v>
      </c>
      <c r="P128" s="1048">
        <v>0</v>
      </c>
      <c r="Q128" s="1049">
        <v>0</v>
      </c>
      <c r="R128" s="1058">
        <v>0</v>
      </c>
      <c r="S128" s="1049">
        <v>0</v>
      </c>
      <c r="T128" s="258">
        <v>0</v>
      </c>
      <c r="U128" s="261">
        <f t="shared" si="3"/>
        <v>0</v>
      </c>
      <c r="Y128" s="1005"/>
      <c r="Z128" s="1006"/>
    </row>
    <row r="129" spans="1:26" x14ac:dyDescent="0.25">
      <c r="A129" s="255" t="s">
        <v>84</v>
      </c>
      <c r="B129" s="255">
        <v>1</v>
      </c>
      <c r="C129" s="255">
        <v>435</v>
      </c>
      <c r="E129" s="292" t="s">
        <v>697</v>
      </c>
      <c r="F129" s="257">
        <v>0</v>
      </c>
      <c r="G129" s="258">
        <v>0</v>
      </c>
      <c r="H129" s="258">
        <v>0</v>
      </c>
      <c r="I129" s="1049">
        <v>1599.31</v>
      </c>
      <c r="J129" s="1049">
        <v>0</v>
      </c>
      <c r="K129" s="1049">
        <v>0</v>
      </c>
      <c r="L129" s="1053">
        <v>0</v>
      </c>
      <c r="M129" s="1049">
        <v>0</v>
      </c>
      <c r="N129" s="1049">
        <v>0</v>
      </c>
      <c r="O129" s="258">
        <v>0</v>
      </c>
      <c r="P129" s="259">
        <v>856.15</v>
      </c>
      <c r="Q129" s="258">
        <v>0</v>
      </c>
      <c r="R129" s="262">
        <v>521.48</v>
      </c>
      <c r="S129" s="262">
        <v>53.51</v>
      </c>
      <c r="T129" s="259">
        <v>164.48</v>
      </c>
      <c r="U129" s="261">
        <f t="shared" si="3"/>
        <v>3194.9300000000003</v>
      </c>
      <c r="Y129" s="255"/>
      <c r="Z129" s="292"/>
    </row>
    <row r="130" spans="1:26" x14ac:dyDescent="0.25">
      <c r="A130" s="255" t="s">
        <v>84</v>
      </c>
      <c r="B130" s="255">
        <v>1</v>
      </c>
      <c r="C130" s="255">
        <v>438</v>
      </c>
      <c r="E130" s="292" t="s">
        <v>708</v>
      </c>
      <c r="F130" s="257">
        <v>0</v>
      </c>
      <c r="G130" s="258">
        <v>0</v>
      </c>
      <c r="H130" s="258">
        <v>0</v>
      </c>
      <c r="I130" s="1048">
        <v>1097.43</v>
      </c>
      <c r="J130" s="1049">
        <v>0</v>
      </c>
      <c r="K130" s="1049">
        <v>0</v>
      </c>
      <c r="L130" s="1053">
        <v>0</v>
      </c>
      <c r="M130" s="1049">
        <v>0</v>
      </c>
      <c r="N130" s="1049">
        <v>0</v>
      </c>
      <c r="O130" s="258">
        <v>0</v>
      </c>
      <c r="P130" s="259">
        <v>856.15</v>
      </c>
      <c r="Q130" s="258">
        <v>0</v>
      </c>
      <c r="R130" s="262">
        <v>521.48</v>
      </c>
      <c r="S130" s="262">
        <v>53.51</v>
      </c>
      <c r="T130" s="259">
        <v>41.12</v>
      </c>
      <c r="U130" s="261">
        <f t="shared" ref="U130:U161" si="4">SUM(F130:T130)</f>
        <v>2569.69</v>
      </c>
      <c r="Y130" s="255"/>
      <c r="Z130" s="292"/>
    </row>
    <row r="131" spans="1:26" x14ac:dyDescent="0.25">
      <c r="A131" s="255" t="s">
        <v>86</v>
      </c>
      <c r="B131" s="255">
        <v>1</v>
      </c>
      <c r="C131" s="255">
        <v>443</v>
      </c>
      <c r="E131" s="292" t="s">
        <v>711</v>
      </c>
      <c r="F131" s="257">
        <v>0</v>
      </c>
      <c r="G131" s="258">
        <v>0</v>
      </c>
      <c r="H131" s="258">
        <v>0</v>
      </c>
      <c r="I131" s="1049">
        <v>0</v>
      </c>
      <c r="J131" s="1049">
        <v>0</v>
      </c>
      <c r="K131" s="1049">
        <v>0</v>
      </c>
      <c r="L131" s="1053">
        <v>0</v>
      </c>
      <c r="M131" s="1049">
        <v>0</v>
      </c>
      <c r="N131" s="258">
        <v>0</v>
      </c>
      <c r="O131" s="258">
        <v>0</v>
      </c>
      <c r="P131" s="258">
        <v>873.62</v>
      </c>
      <c r="Q131" s="258">
        <v>0</v>
      </c>
      <c r="R131" s="258">
        <v>532.12</v>
      </c>
      <c r="S131" s="258">
        <v>0</v>
      </c>
      <c r="T131" s="259">
        <v>41.12</v>
      </c>
      <c r="U131" s="261">
        <f t="shared" si="4"/>
        <v>1446.86</v>
      </c>
      <c r="Y131" s="255"/>
      <c r="Z131" s="294"/>
    </row>
    <row r="132" spans="1:26" s="269" customFormat="1" x14ac:dyDescent="0.25">
      <c r="A132" s="255" t="s">
        <v>86</v>
      </c>
      <c r="B132" s="255">
        <v>1</v>
      </c>
      <c r="C132" s="255">
        <v>444</v>
      </c>
      <c r="D132" s="255"/>
      <c r="E132" s="292" t="s">
        <v>712</v>
      </c>
      <c r="F132" s="257">
        <v>0</v>
      </c>
      <c r="G132" s="258">
        <v>0</v>
      </c>
      <c r="H132" s="258">
        <v>0</v>
      </c>
      <c r="I132" s="1049">
        <v>0</v>
      </c>
      <c r="J132" s="1049">
        <v>0</v>
      </c>
      <c r="K132" s="1049">
        <v>0</v>
      </c>
      <c r="L132" s="1053">
        <v>0</v>
      </c>
      <c r="M132" s="1049">
        <v>0</v>
      </c>
      <c r="N132" s="1057">
        <v>264.68</v>
      </c>
      <c r="O132" s="258">
        <v>0</v>
      </c>
      <c r="P132" s="259">
        <v>436.81</v>
      </c>
      <c r="Q132" s="258">
        <v>0</v>
      </c>
      <c r="R132" s="262">
        <v>968.93</v>
      </c>
      <c r="S132" s="258">
        <v>17.260000000000002</v>
      </c>
      <c r="T132" s="258">
        <v>0</v>
      </c>
      <c r="U132" s="261">
        <f t="shared" si="4"/>
        <v>1687.68</v>
      </c>
      <c r="Y132" s="255"/>
      <c r="Z132" s="292"/>
    </row>
    <row r="133" spans="1:26" x14ac:dyDescent="0.25">
      <c r="A133" s="255" t="s">
        <v>84</v>
      </c>
      <c r="B133" s="255">
        <v>1</v>
      </c>
      <c r="C133" s="255">
        <v>445</v>
      </c>
      <c r="E133" s="292" t="s">
        <v>713</v>
      </c>
      <c r="F133" s="257">
        <v>0</v>
      </c>
      <c r="G133" s="258">
        <v>0</v>
      </c>
      <c r="H133" s="258">
        <v>0</v>
      </c>
      <c r="I133" s="1049">
        <v>0</v>
      </c>
      <c r="J133" s="1049">
        <v>0</v>
      </c>
      <c r="K133" s="1049">
        <v>0</v>
      </c>
      <c r="L133" s="1053">
        <v>0</v>
      </c>
      <c r="M133" s="1049">
        <v>0</v>
      </c>
      <c r="N133" s="258">
        <v>0</v>
      </c>
      <c r="O133" s="258">
        <v>0</v>
      </c>
      <c r="P133" s="258">
        <v>986.52</v>
      </c>
      <c r="Q133" s="258">
        <v>0</v>
      </c>
      <c r="R133" s="258">
        <v>391.11</v>
      </c>
      <c r="S133" s="262">
        <v>53.51</v>
      </c>
      <c r="T133" s="260">
        <v>123.36</v>
      </c>
      <c r="U133" s="261">
        <f t="shared" si="4"/>
        <v>1554.5</v>
      </c>
      <c r="Y133" s="255"/>
      <c r="Z133" s="292"/>
    </row>
    <row r="134" spans="1:26" x14ac:dyDescent="0.25">
      <c r="A134" s="255" t="s">
        <v>84</v>
      </c>
      <c r="B134" s="255">
        <v>1</v>
      </c>
      <c r="C134" s="255">
        <v>447</v>
      </c>
      <c r="E134" s="1067" t="s">
        <v>715</v>
      </c>
      <c r="F134" s="257">
        <v>0</v>
      </c>
      <c r="G134" s="258">
        <v>0</v>
      </c>
      <c r="H134" s="258">
        <v>0</v>
      </c>
      <c r="I134" s="1048">
        <v>0</v>
      </c>
      <c r="J134" s="258">
        <v>0</v>
      </c>
      <c r="K134" s="1049">
        <v>0</v>
      </c>
      <c r="L134" s="1049">
        <v>0</v>
      </c>
      <c r="M134" s="1049">
        <v>0</v>
      </c>
      <c r="N134" s="1049">
        <v>0</v>
      </c>
      <c r="O134" s="258">
        <v>0</v>
      </c>
      <c r="P134" s="925">
        <v>1116.8900000000001</v>
      </c>
      <c r="Q134" s="258">
        <v>0</v>
      </c>
      <c r="R134" s="260">
        <v>260.74</v>
      </c>
      <c r="S134" s="258">
        <v>53.51</v>
      </c>
      <c r="T134" s="259">
        <v>41.12</v>
      </c>
      <c r="U134" s="261">
        <f t="shared" si="4"/>
        <v>1472.26</v>
      </c>
      <c r="Y134" s="255"/>
      <c r="Z134" s="294"/>
    </row>
    <row r="135" spans="1:26" x14ac:dyDescent="0.25">
      <c r="A135" s="255" t="s">
        <v>84</v>
      </c>
      <c r="B135" s="255">
        <v>1</v>
      </c>
      <c r="C135" s="255">
        <v>448</v>
      </c>
      <c r="D135" s="255" t="s">
        <v>549</v>
      </c>
      <c r="E135" s="292" t="s">
        <v>1221</v>
      </c>
      <c r="F135" s="257">
        <v>0</v>
      </c>
      <c r="G135" s="258">
        <v>0</v>
      </c>
      <c r="H135" s="258">
        <v>0</v>
      </c>
      <c r="I135" s="1048">
        <v>1847</v>
      </c>
      <c r="J135" s="258">
        <v>0</v>
      </c>
      <c r="K135" s="1049">
        <v>0</v>
      </c>
      <c r="L135" s="1049">
        <v>0</v>
      </c>
      <c r="M135" s="1049">
        <v>0</v>
      </c>
      <c r="N135" s="1049">
        <v>0</v>
      </c>
      <c r="O135" s="258">
        <v>0</v>
      </c>
      <c r="P135" s="259">
        <v>856.15</v>
      </c>
      <c r="Q135" s="259">
        <v>0</v>
      </c>
      <c r="R135" s="260">
        <v>521.48</v>
      </c>
      <c r="S135" s="262">
        <v>53.51</v>
      </c>
      <c r="T135" s="258">
        <v>82.24</v>
      </c>
      <c r="U135" s="261">
        <f t="shared" si="4"/>
        <v>3360.38</v>
      </c>
      <c r="Y135" s="255"/>
      <c r="Z135" s="292"/>
    </row>
    <row r="136" spans="1:26" x14ac:dyDescent="0.25">
      <c r="A136" s="255" t="s">
        <v>84</v>
      </c>
      <c r="B136" s="255">
        <v>1</v>
      </c>
      <c r="C136" s="255">
        <v>450</v>
      </c>
      <c r="D136" s="255" t="s">
        <v>549</v>
      </c>
      <c r="E136" s="292" t="s">
        <v>760</v>
      </c>
      <c r="F136" s="257">
        <v>0</v>
      </c>
      <c r="G136" s="258">
        <v>0</v>
      </c>
      <c r="H136" s="258">
        <v>0</v>
      </c>
      <c r="I136" s="1049">
        <v>529.82000000000005</v>
      </c>
      <c r="J136" s="258">
        <v>0</v>
      </c>
      <c r="K136" s="1049">
        <v>0</v>
      </c>
      <c r="L136" s="1053">
        <v>0</v>
      </c>
      <c r="M136" s="1049">
        <v>0</v>
      </c>
      <c r="N136" s="1049">
        <v>0</v>
      </c>
      <c r="O136" s="258">
        <v>0</v>
      </c>
      <c r="P136" s="259">
        <v>856.15</v>
      </c>
      <c r="Q136" s="258">
        <v>0</v>
      </c>
      <c r="R136" s="260">
        <v>521.48</v>
      </c>
      <c r="S136" s="258">
        <v>53.51</v>
      </c>
      <c r="T136" s="259">
        <v>0</v>
      </c>
      <c r="U136" s="261">
        <f t="shared" si="4"/>
        <v>1960.96</v>
      </c>
      <c r="Y136" s="255"/>
      <c r="Z136" s="292"/>
    </row>
    <row r="137" spans="1:26" x14ac:dyDescent="0.25">
      <c r="A137" s="255" t="s">
        <v>84</v>
      </c>
      <c r="B137" s="255">
        <v>1</v>
      </c>
      <c r="C137" s="255">
        <v>451</v>
      </c>
      <c r="D137" s="255" t="s">
        <v>549</v>
      </c>
      <c r="E137" s="294" t="s">
        <v>759</v>
      </c>
      <c r="F137" s="257">
        <v>0</v>
      </c>
      <c r="G137" s="258">
        <v>0</v>
      </c>
      <c r="H137" s="258">
        <v>0</v>
      </c>
      <c r="I137" s="1049">
        <v>1114.92</v>
      </c>
      <c r="J137" s="258">
        <v>0</v>
      </c>
      <c r="K137" s="1049">
        <v>0</v>
      </c>
      <c r="L137" s="1053">
        <v>4554</v>
      </c>
      <c r="M137" s="1049">
        <v>0</v>
      </c>
      <c r="N137" s="1049">
        <v>0</v>
      </c>
      <c r="O137" s="258">
        <v>0</v>
      </c>
      <c r="P137" s="259">
        <v>856.15</v>
      </c>
      <c r="Q137" s="259">
        <v>0</v>
      </c>
      <c r="R137" s="260">
        <v>521.48</v>
      </c>
      <c r="S137" s="260">
        <v>53.51</v>
      </c>
      <c r="T137" s="258">
        <v>0</v>
      </c>
      <c r="U137" s="261">
        <f t="shared" si="4"/>
        <v>7100.0599999999995</v>
      </c>
      <c r="Y137" s="625"/>
      <c r="Z137" s="632"/>
    </row>
    <row r="138" spans="1:26" x14ac:dyDescent="0.25">
      <c r="A138" s="255" t="s">
        <v>84</v>
      </c>
      <c r="B138" s="255">
        <v>1</v>
      </c>
      <c r="C138" s="255">
        <v>452</v>
      </c>
      <c r="E138" s="1067" t="s">
        <v>1220</v>
      </c>
      <c r="F138" s="257">
        <v>0</v>
      </c>
      <c r="G138" s="258">
        <v>0</v>
      </c>
      <c r="H138" s="258">
        <v>0</v>
      </c>
      <c r="I138" s="1048">
        <v>0</v>
      </c>
      <c r="J138" s="258">
        <v>0</v>
      </c>
      <c r="K138" s="1049">
        <v>0</v>
      </c>
      <c r="L138" s="1049">
        <v>0</v>
      </c>
      <c r="M138" s="1049">
        <v>0</v>
      </c>
      <c r="N138" s="1049">
        <v>0</v>
      </c>
      <c r="O138" s="258">
        <v>0</v>
      </c>
      <c r="P138" s="258">
        <v>856.15</v>
      </c>
      <c r="Q138" s="258">
        <v>0</v>
      </c>
      <c r="R138" s="260">
        <v>521.48</v>
      </c>
      <c r="S138" s="1050">
        <v>53.51</v>
      </c>
      <c r="T138" s="258">
        <v>0</v>
      </c>
      <c r="U138" s="261">
        <f t="shared" si="4"/>
        <v>1431.14</v>
      </c>
      <c r="Y138" s="255"/>
      <c r="Z138" s="292"/>
    </row>
    <row r="139" spans="1:26" x14ac:dyDescent="0.25">
      <c r="A139" s="255" t="s">
        <v>84</v>
      </c>
      <c r="B139" s="255">
        <v>1</v>
      </c>
      <c r="C139" s="255">
        <v>455</v>
      </c>
      <c r="D139" s="255" t="s">
        <v>549</v>
      </c>
      <c r="E139" s="292" t="s">
        <v>722</v>
      </c>
      <c r="F139" s="257">
        <v>0</v>
      </c>
      <c r="G139" s="258">
        <v>0</v>
      </c>
      <c r="H139" s="258">
        <v>0</v>
      </c>
      <c r="I139" s="1048">
        <v>544.61</v>
      </c>
      <c r="J139" s="1049">
        <v>0</v>
      </c>
      <c r="K139" s="1049">
        <v>0</v>
      </c>
      <c r="L139" s="1053">
        <v>0</v>
      </c>
      <c r="M139" s="1049">
        <v>0</v>
      </c>
      <c r="N139" s="1049">
        <v>0</v>
      </c>
      <c r="O139" s="258">
        <v>0</v>
      </c>
      <c r="P139" s="259">
        <v>856.15</v>
      </c>
      <c r="Q139" s="259">
        <v>0</v>
      </c>
      <c r="R139" s="260">
        <v>521.48</v>
      </c>
      <c r="S139" s="262">
        <v>53.51</v>
      </c>
      <c r="T139" s="259">
        <v>164.48</v>
      </c>
      <c r="U139" s="261">
        <f t="shared" si="4"/>
        <v>2140.23</v>
      </c>
      <c r="Y139" s="255"/>
      <c r="Z139" s="292"/>
    </row>
    <row r="140" spans="1:26" x14ac:dyDescent="0.25">
      <c r="A140" s="255" t="s">
        <v>84</v>
      </c>
      <c r="B140" s="255">
        <v>1</v>
      </c>
      <c r="C140" s="255">
        <v>456</v>
      </c>
      <c r="D140" s="255" t="s">
        <v>549</v>
      </c>
      <c r="E140" s="292" t="s">
        <v>723</v>
      </c>
      <c r="F140" s="257">
        <v>0</v>
      </c>
      <c r="G140" s="258">
        <v>0</v>
      </c>
      <c r="H140" s="258">
        <v>0</v>
      </c>
      <c r="I140" s="1049">
        <v>889.78</v>
      </c>
      <c r="J140" s="1049">
        <v>0</v>
      </c>
      <c r="K140" s="1049">
        <v>0</v>
      </c>
      <c r="L140" s="1053">
        <v>0</v>
      </c>
      <c r="M140" s="1049">
        <v>0</v>
      </c>
      <c r="N140" s="1049">
        <v>0</v>
      </c>
      <c r="O140" s="258">
        <v>0</v>
      </c>
      <c r="P140" s="259">
        <v>642.12</v>
      </c>
      <c r="Q140" s="258">
        <v>0</v>
      </c>
      <c r="R140" s="262">
        <v>735.51</v>
      </c>
      <c r="S140" s="262">
        <v>53.51</v>
      </c>
      <c r="T140" s="258">
        <v>82.24</v>
      </c>
      <c r="U140" s="261">
        <f t="shared" si="4"/>
        <v>2403.16</v>
      </c>
      <c r="Y140" s="255"/>
      <c r="Z140" s="292"/>
    </row>
    <row r="141" spans="1:26" x14ac:dyDescent="0.25">
      <c r="A141" s="255" t="s">
        <v>84</v>
      </c>
      <c r="B141" s="255">
        <v>1</v>
      </c>
      <c r="C141" s="255">
        <v>457</v>
      </c>
      <c r="E141" s="294" t="s">
        <v>724</v>
      </c>
      <c r="F141" s="257">
        <v>0</v>
      </c>
      <c r="G141" s="258">
        <v>0</v>
      </c>
      <c r="H141" s="258">
        <v>0</v>
      </c>
      <c r="I141" s="1049">
        <v>3191.77</v>
      </c>
      <c r="J141" s="1049">
        <v>0</v>
      </c>
      <c r="K141" s="1049">
        <v>0</v>
      </c>
      <c r="L141" s="1053">
        <v>0</v>
      </c>
      <c r="M141" s="1049">
        <v>0</v>
      </c>
      <c r="N141" s="1049">
        <v>0</v>
      </c>
      <c r="O141" s="258">
        <v>0</v>
      </c>
      <c r="P141" s="258">
        <v>0</v>
      </c>
      <c r="Q141" s="258">
        <v>0</v>
      </c>
      <c r="R141" s="260">
        <v>1377.63</v>
      </c>
      <c r="S141" s="258">
        <v>0</v>
      </c>
      <c r="T141" s="260">
        <v>123.36</v>
      </c>
      <c r="U141" s="261">
        <f t="shared" si="4"/>
        <v>4692.7599999999993</v>
      </c>
      <c r="Y141" s="298"/>
      <c r="Z141" s="308"/>
    </row>
    <row r="142" spans="1:26" x14ac:dyDescent="0.25">
      <c r="A142" s="255" t="s">
        <v>84</v>
      </c>
      <c r="B142" s="255">
        <v>1</v>
      </c>
      <c r="C142" s="255">
        <v>461</v>
      </c>
      <c r="D142" s="255" t="s">
        <v>549</v>
      </c>
      <c r="E142" s="292" t="s">
        <v>754</v>
      </c>
      <c r="F142" s="257">
        <v>0</v>
      </c>
      <c r="G142" s="258">
        <v>0</v>
      </c>
      <c r="H142" s="258">
        <v>0</v>
      </c>
      <c r="I142" s="1048">
        <v>1184.1400000000001</v>
      </c>
      <c r="J142" s="258">
        <v>0</v>
      </c>
      <c r="K142" s="1049">
        <v>0</v>
      </c>
      <c r="L142" s="1049">
        <v>0</v>
      </c>
      <c r="M142" s="1049">
        <v>0</v>
      </c>
      <c r="N142" s="1049">
        <v>0</v>
      </c>
      <c r="O142" s="258">
        <v>0</v>
      </c>
      <c r="P142" s="259">
        <v>856.15</v>
      </c>
      <c r="Q142" s="258">
        <v>0</v>
      </c>
      <c r="R142" s="260">
        <v>521.48</v>
      </c>
      <c r="S142" s="262">
        <v>53.51</v>
      </c>
      <c r="T142" s="258">
        <v>0</v>
      </c>
      <c r="U142" s="261">
        <f t="shared" si="4"/>
        <v>2615.2800000000002</v>
      </c>
      <c r="Y142" s="255"/>
      <c r="Z142" s="292"/>
    </row>
    <row r="143" spans="1:26" x14ac:dyDescent="0.25">
      <c r="A143" s="255" t="s">
        <v>84</v>
      </c>
      <c r="B143" s="255">
        <v>1</v>
      </c>
      <c r="C143" s="255">
        <v>461</v>
      </c>
      <c r="E143" s="632" t="s">
        <v>1218</v>
      </c>
      <c r="F143" s="257">
        <v>0</v>
      </c>
      <c r="G143" s="258">
        <v>0</v>
      </c>
      <c r="H143" s="258">
        <v>0</v>
      </c>
      <c r="I143" s="1049">
        <v>0</v>
      </c>
      <c r="J143" s="258">
        <v>0</v>
      </c>
      <c r="K143" s="1049">
        <v>0</v>
      </c>
      <c r="L143" s="1049">
        <v>0</v>
      </c>
      <c r="M143" s="1049">
        <v>0</v>
      </c>
      <c r="N143" s="1049">
        <v>0</v>
      </c>
      <c r="O143" s="258">
        <v>0</v>
      </c>
      <c r="P143" s="259">
        <v>864.88</v>
      </c>
      <c r="Q143" s="258">
        <v>0</v>
      </c>
      <c r="R143" s="260">
        <v>526.79999999999995</v>
      </c>
      <c r="S143" s="928">
        <v>48.26</v>
      </c>
      <c r="T143" s="260">
        <v>82.24</v>
      </c>
      <c r="U143" s="261">
        <f t="shared" si="4"/>
        <v>1522.1799999999998</v>
      </c>
      <c r="Y143" s="625"/>
      <c r="Z143" s="1014"/>
    </row>
    <row r="144" spans="1:26" x14ac:dyDescent="0.25">
      <c r="A144" s="255" t="s">
        <v>86</v>
      </c>
      <c r="B144" s="255">
        <v>1</v>
      </c>
      <c r="C144" s="255">
        <v>463</v>
      </c>
      <c r="E144" s="292" t="s">
        <v>761</v>
      </c>
      <c r="F144" s="257">
        <v>0</v>
      </c>
      <c r="G144" s="258">
        <v>0</v>
      </c>
      <c r="H144" s="258">
        <v>0</v>
      </c>
      <c r="I144" s="1049">
        <v>0</v>
      </c>
      <c r="J144" s="1049">
        <v>0</v>
      </c>
      <c r="K144" s="1049">
        <v>0</v>
      </c>
      <c r="L144" s="1053">
        <v>0</v>
      </c>
      <c r="M144" s="1049">
        <v>0</v>
      </c>
      <c r="N144" s="258">
        <v>0</v>
      </c>
      <c r="O144" s="258">
        <v>0</v>
      </c>
      <c r="P144" s="259">
        <v>725.11</v>
      </c>
      <c r="Q144" s="258">
        <v>0</v>
      </c>
      <c r="R144" s="262">
        <v>441.66</v>
      </c>
      <c r="S144" s="258">
        <v>107.47</v>
      </c>
      <c r="T144" s="260">
        <v>82.24</v>
      </c>
      <c r="U144" s="261">
        <f t="shared" si="4"/>
        <v>1356.48</v>
      </c>
      <c r="Y144" s="255"/>
      <c r="Z144" s="292"/>
    </row>
    <row r="145" spans="1:26" x14ac:dyDescent="0.25">
      <c r="A145" s="255" t="s">
        <v>84</v>
      </c>
      <c r="B145" s="255">
        <v>1</v>
      </c>
      <c r="C145" s="255">
        <v>465</v>
      </c>
      <c r="E145" s="294" t="s">
        <v>750</v>
      </c>
      <c r="F145" s="257">
        <v>0</v>
      </c>
      <c r="G145" s="258">
        <v>0</v>
      </c>
      <c r="H145" s="258">
        <v>0</v>
      </c>
      <c r="I145" s="1049">
        <v>1982.7</v>
      </c>
      <c r="J145" s="258">
        <v>0</v>
      </c>
      <c r="K145" s="1049">
        <v>0</v>
      </c>
      <c r="L145" s="1053">
        <v>0</v>
      </c>
      <c r="M145" s="1049">
        <v>0</v>
      </c>
      <c r="N145" s="1049">
        <v>0</v>
      </c>
      <c r="O145" s="258">
        <v>0</v>
      </c>
      <c r="P145" s="259">
        <v>856.15</v>
      </c>
      <c r="Q145" s="258">
        <v>0</v>
      </c>
      <c r="R145" s="260">
        <v>521.48</v>
      </c>
      <c r="S145" s="262">
        <v>53.51</v>
      </c>
      <c r="T145" s="259">
        <v>164.48</v>
      </c>
      <c r="U145" s="261">
        <f t="shared" si="4"/>
        <v>3578.32</v>
      </c>
      <c r="Y145" s="255"/>
      <c r="Z145" s="292"/>
    </row>
    <row r="146" spans="1:26" x14ac:dyDescent="0.25">
      <c r="A146" s="255" t="s">
        <v>86</v>
      </c>
      <c r="B146" s="255">
        <v>1</v>
      </c>
      <c r="C146" s="255">
        <v>466</v>
      </c>
      <c r="D146" s="255" t="s">
        <v>549</v>
      </c>
      <c r="E146" s="292" t="s">
        <v>749</v>
      </c>
      <c r="F146" s="257">
        <v>0</v>
      </c>
      <c r="G146" s="258">
        <v>0</v>
      </c>
      <c r="H146" s="258">
        <v>0</v>
      </c>
      <c r="I146" s="622">
        <v>2830.2</v>
      </c>
      <c r="J146" s="1049">
        <v>0</v>
      </c>
      <c r="K146" s="1049">
        <v>0</v>
      </c>
      <c r="L146" s="1053">
        <v>0</v>
      </c>
      <c r="M146" s="1049">
        <v>0</v>
      </c>
      <c r="N146" s="1057">
        <v>264.68</v>
      </c>
      <c r="O146" s="258">
        <v>0</v>
      </c>
      <c r="P146" s="257">
        <v>873.62</v>
      </c>
      <c r="Q146" s="259">
        <v>0</v>
      </c>
      <c r="R146" s="262">
        <v>532.12</v>
      </c>
      <c r="S146" s="260">
        <v>17.260000000000002</v>
      </c>
      <c r="T146" s="260">
        <v>123.36</v>
      </c>
      <c r="U146" s="261">
        <f t="shared" si="4"/>
        <v>4641.24</v>
      </c>
      <c r="Y146" s="298"/>
      <c r="Z146" s="308"/>
    </row>
    <row r="147" spans="1:26" x14ac:dyDescent="0.25">
      <c r="A147" s="255" t="s">
        <v>84</v>
      </c>
      <c r="B147" s="255">
        <v>1</v>
      </c>
      <c r="C147" s="255">
        <v>468</v>
      </c>
      <c r="E147" s="292" t="s">
        <v>777</v>
      </c>
      <c r="F147" s="257">
        <v>0</v>
      </c>
      <c r="G147" s="258">
        <v>0</v>
      </c>
      <c r="H147" s="258">
        <v>0</v>
      </c>
      <c r="I147" s="1049">
        <v>437.33</v>
      </c>
      <c r="J147" s="258">
        <v>0</v>
      </c>
      <c r="K147" s="1049">
        <v>0</v>
      </c>
      <c r="L147" s="1049">
        <v>0</v>
      </c>
      <c r="M147" s="1049">
        <v>0</v>
      </c>
      <c r="N147" s="1049">
        <v>0</v>
      </c>
      <c r="O147" s="258">
        <v>0</v>
      </c>
      <c r="P147" s="259">
        <v>428.08</v>
      </c>
      <c r="Q147" s="258">
        <v>0</v>
      </c>
      <c r="R147" s="260">
        <v>949.56</v>
      </c>
      <c r="S147" s="262">
        <v>53.51</v>
      </c>
      <c r="T147" s="258">
        <v>82.24</v>
      </c>
      <c r="U147" s="261">
        <f t="shared" si="4"/>
        <v>1950.7199999999998</v>
      </c>
      <c r="Y147" s="255"/>
      <c r="Z147" s="292"/>
    </row>
    <row r="148" spans="1:26" x14ac:dyDescent="0.25">
      <c r="A148" s="255" t="s">
        <v>84</v>
      </c>
      <c r="B148" s="255">
        <v>1</v>
      </c>
      <c r="C148" s="255">
        <v>469</v>
      </c>
      <c r="D148" s="255" t="s">
        <v>549</v>
      </c>
      <c r="E148" s="292" t="s">
        <v>778</v>
      </c>
      <c r="F148" s="257">
        <v>0</v>
      </c>
      <c r="G148" s="258">
        <v>0</v>
      </c>
      <c r="H148" s="258">
        <v>0</v>
      </c>
      <c r="I148" s="1049">
        <v>533.86</v>
      </c>
      <c r="J148" s="258">
        <v>0</v>
      </c>
      <c r="K148" s="1049">
        <v>0</v>
      </c>
      <c r="L148" s="1049">
        <v>0</v>
      </c>
      <c r="M148" s="1049">
        <v>0</v>
      </c>
      <c r="N148" s="1049">
        <v>0</v>
      </c>
      <c r="O148" s="258">
        <v>0</v>
      </c>
      <c r="P148" s="258">
        <v>655.22</v>
      </c>
      <c r="Q148" s="258">
        <v>0</v>
      </c>
      <c r="R148" s="260">
        <v>750.52</v>
      </c>
      <c r="S148" s="262">
        <v>25.52</v>
      </c>
      <c r="T148" s="258">
        <v>82.24</v>
      </c>
      <c r="U148" s="261">
        <f t="shared" si="4"/>
        <v>2047.36</v>
      </c>
      <c r="Y148" s="255"/>
      <c r="Z148" s="292"/>
    </row>
    <row r="149" spans="1:26" x14ac:dyDescent="0.25">
      <c r="A149" s="255" t="s">
        <v>84</v>
      </c>
      <c r="B149" s="255">
        <v>1</v>
      </c>
      <c r="C149" s="255">
        <v>472</v>
      </c>
      <c r="E149" s="292" t="s">
        <v>784</v>
      </c>
      <c r="F149" s="257">
        <v>0</v>
      </c>
      <c r="G149" s="257">
        <v>0</v>
      </c>
      <c r="H149" s="257">
        <v>0</v>
      </c>
      <c r="I149" s="1051">
        <v>0</v>
      </c>
      <c r="J149" s="1049">
        <v>0</v>
      </c>
      <c r="K149" s="1049">
        <v>0</v>
      </c>
      <c r="L149" s="1053">
        <v>0</v>
      </c>
      <c r="M149" s="258">
        <v>0</v>
      </c>
      <c r="N149" s="258">
        <v>0</v>
      </c>
      <c r="O149" s="258">
        <v>0</v>
      </c>
      <c r="P149" s="259">
        <v>856.15</v>
      </c>
      <c r="Q149" s="258">
        <v>0</v>
      </c>
      <c r="R149" s="262">
        <v>521.48</v>
      </c>
      <c r="S149" s="258">
        <v>53.51</v>
      </c>
      <c r="T149" s="259">
        <v>0</v>
      </c>
      <c r="U149" s="261">
        <f t="shared" si="4"/>
        <v>1431.14</v>
      </c>
      <c r="Y149" s="255"/>
      <c r="Z149" s="292"/>
    </row>
    <row r="150" spans="1:26" x14ac:dyDescent="0.25">
      <c r="A150" s="255" t="s">
        <v>84</v>
      </c>
      <c r="B150" s="255">
        <v>1</v>
      </c>
      <c r="C150" s="255">
        <v>473</v>
      </c>
      <c r="E150" s="292" t="s">
        <v>787</v>
      </c>
      <c r="F150" s="259">
        <v>0</v>
      </c>
      <c r="G150" s="258">
        <v>0</v>
      </c>
      <c r="H150" s="259">
        <v>0</v>
      </c>
      <c r="I150" s="925">
        <v>1049.3800000000001</v>
      </c>
      <c r="J150" s="925">
        <v>56.73</v>
      </c>
      <c r="K150" s="1048">
        <v>0</v>
      </c>
      <c r="L150" s="1052">
        <v>0</v>
      </c>
      <c r="M150" s="1048">
        <v>0</v>
      </c>
      <c r="N150" s="1048">
        <v>0</v>
      </c>
      <c r="O150" s="259">
        <v>0</v>
      </c>
      <c r="P150" s="259">
        <v>428.08</v>
      </c>
      <c r="Q150" s="258">
        <v>0</v>
      </c>
      <c r="R150" s="260">
        <v>949.56</v>
      </c>
      <c r="S150" s="259">
        <v>53.51</v>
      </c>
      <c r="T150" s="259">
        <v>205.6</v>
      </c>
      <c r="U150" s="261">
        <f t="shared" si="4"/>
        <v>2742.86</v>
      </c>
      <c r="Y150" s="255"/>
      <c r="Z150" s="292"/>
    </row>
    <row r="151" spans="1:26" x14ac:dyDescent="0.25">
      <c r="A151" s="255" t="s">
        <v>84</v>
      </c>
      <c r="B151" s="255">
        <v>1</v>
      </c>
      <c r="C151" s="255">
        <v>474</v>
      </c>
      <c r="E151" s="292" t="s">
        <v>786</v>
      </c>
      <c r="F151" s="257">
        <v>0</v>
      </c>
      <c r="G151" s="258">
        <v>0</v>
      </c>
      <c r="H151" s="258">
        <v>0</v>
      </c>
      <c r="I151" s="1049">
        <v>2909</v>
      </c>
      <c r="J151" s="1049">
        <v>0</v>
      </c>
      <c r="K151" s="1049">
        <v>0</v>
      </c>
      <c r="L151" s="1053">
        <v>0</v>
      </c>
      <c r="M151" s="1049">
        <v>0</v>
      </c>
      <c r="N151" s="1049">
        <v>0</v>
      </c>
      <c r="O151" s="258">
        <v>0</v>
      </c>
      <c r="P151" s="258">
        <v>0</v>
      </c>
      <c r="Q151" s="259">
        <v>0</v>
      </c>
      <c r="R151" s="260">
        <v>1377.63</v>
      </c>
      <c r="S151" s="258">
        <v>53.51</v>
      </c>
      <c r="T151" s="258">
        <v>0</v>
      </c>
      <c r="U151" s="261">
        <f t="shared" si="4"/>
        <v>4340.1400000000003</v>
      </c>
      <c r="Y151" s="255"/>
      <c r="Z151" s="292"/>
    </row>
    <row r="152" spans="1:26" x14ac:dyDescent="0.25">
      <c r="A152" s="255" t="s">
        <v>84</v>
      </c>
      <c r="B152" s="255">
        <v>1</v>
      </c>
      <c r="C152" s="255">
        <v>475</v>
      </c>
      <c r="E152" s="292" t="s">
        <v>785</v>
      </c>
      <c r="F152" s="257">
        <v>0</v>
      </c>
      <c r="G152" s="257">
        <v>0</v>
      </c>
      <c r="H152" s="257">
        <v>0</v>
      </c>
      <c r="I152" s="624">
        <v>791.75</v>
      </c>
      <c r="J152" s="1051">
        <v>0</v>
      </c>
      <c r="K152" s="1051">
        <v>0</v>
      </c>
      <c r="L152" s="1056">
        <v>0</v>
      </c>
      <c r="M152" s="1051">
        <v>0</v>
      </c>
      <c r="N152" s="1051">
        <v>0</v>
      </c>
      <c r="O152" s="257">
        <v>0</v>
      </c>
      <c r="P152" s="257">
        <v>856.15</v>
      </c>
      <c r="Q152" s="258">
        <v>0</v>
      </c>
      <c r="R152" s="257">
        <v>521.48</v>
      </c>
      <c r="S152" s="257">
        <v>53.51</v>
      </c>
      <c r="T152" s="257">
        <v>0</v>
      </c>
      <c r="U152" s="261">
        <f t="shared" si="4"/>
        <v>2222.8900000000003</v>
      </c>
      <c r="Y152" s="255"/>
      <c r="Z152" s="292"/>
    </row>
    <row r="153" spans="1:26" x14ac:dyDescent="0.25">
      <c r="A153" s="255" t="s">
        <v>84</v>
      </c>
      <c r="B153" s="255">
        <v>1</v>
      </c>
      <c r="C153" s="255">
        <v>476</v>
      </c>
      <c r="E153" s="292" t="s">
        <v>788</v>
      </c>
      <c r="F153" s="257">
        <v>0</v>
      </c>
      <c r="G153" s="257">
        <v>0</v>
      </c>
      <c r="H153" s="257">
        <v>0</v>
      </c>
      <c r="I153" s="1051">
        <v>1007.54</v>
      </c>
      <c r="J153" s="257">
        <v>0</v>
      </c>
      <c r="K153" s="1051">
        <v>0</v>
      </c>
      <c r="L153" s="1051">
        <v>0</v>
      </c>
      <c r="M153" s="1051">
        <v>0</v>
      </c>
      <c r="N153" s="1051">
        <v>0</v>
      </c>
      <c r="O153" s="257">
        <v>0</v>
      </c>
      <c r="P153" s="257">
        <v>856.15</v>
      </c>
      <c r="Q153" s="258">
        <v>0</v>
      </c>
      <c r="R153" s="260">
        <v>521.48</v>
      </c>
      <c r="S153" s="257">
        <v>53.51</v>
      </c>
      <c r="T153" s="257">
        <v>0</v>
      </c>
      <c r="U153" s="261">
        <f t="shared" si="4"/>
        <v>2438.6800000000003</v>
      </c>
      <c r="Y153" s="255"/>
      <c r="Z153" s="292"/>
    </row>
    <row r="154" spans="1:26" x14ac:dyDescent="0.25">
      <c r="A154" s="255" t="s">
        <v>84</v>
      </c>
      <c r="B154" s="255">
        <v>1</v>
      </c>
      <c r="C154" s="255">
        <v>479</v>
      </c>
      <c r="E154" s="294" t="s">
        <v>804</v>
      </c>
      <c r="F154" s="257">
        <v>0</v>
      </c>
      <c r="G154" s="258">
        <v>0</v>
      </c>
      <c r="H154" s="258">
        <v>0</v>
      </c>
      <c r="I154" s="1049">
        <v>0</v>
      </c>
      <c r="J154" s="1049">
        <v>0</v>
      </c>
      <c r="K154" s="1049">
        <v>0</v>
      </c>
      <c r="L154" s="1053">
        <v>0</v>
      </c>
      <c r="M154" s="1049">
        <v>0</v>
      </c>
      <c r="N154" s="1049">
        <v>0</v>
      </c>
      <c r="O154" s="258">
        <v>0</v>
      </c>
      <c r="P154" s="259">
        <v>856.15</v>
      </c>
      <c r="Q154" s="258">
        <v>0</v>
      </c>
      <c r="R154" s="260">
        <v>521.48</v>
      </c>
      <c r="S154" s="258">
        <v>53.51</v>
      </c>
      <c r="T154" s="258">
        <v>82.24</v>
      </c>
      <c r="U154" s="261">
        <f t="shared" si="4"/>
        <v>1513.38</v>
      </c>
      <c r="Y154" s="255"/>
      <c r="Z154" s="292"/>
    </row>
    <row r="155" spans="1:26" x14ac:dyDescent="0.25">
      <c r="A155" s="255" t="s">
        <v>84</v>
      </c>
      <c r="B155" s="255">
        <v>1</v>
      </c>
      <c r="C155" s="255">
        <v>481</v>
      </c>
      <c r="D155" s="255" t="s">
        <v>549</v>
      </c>
      <c r="E155" s="1067" t="s">
        <v>803</v>
      </c>
      <c r="F155" s="257">
        <v>0</v>
      </c>
      <c r="G155" s="258">
        <v>0</v>
      </c>
      <c r="H155" s="258">
        <v>0</v>
      </c>
      <c r="I155" s="1049">
        <v>1525.39</v>
      </c>
      <c r="J155" s="258">
        <v>0</v>
      </c>
      <c r="K155" s="1049">
        <v>0</v>
      </c>
      <c r="L155" s="1049">
        <v>0</v>
      </c>
      <c r="M155" s="1049">
        <v>0</v>
      </c>
      <c r="N155" s="1049">
        <v>0</v>
      </c>
      <c r="O155" s="258">
        <v>0</v>
      </c>
      <c r="P155" s="925">
        <v>642.12</v>
      </c>
      <c r="Q155" s="258">
        <v>0</v>
      </c>
      <c r="R155" s="260">
        <v>735.51</v>
      </c>
      <c r="S155" s="262">
        <v>53.51</v>
      </c>
      <c r="T155" s="258">
        <v>0</v>
      </c>
      <c r="U155" s="261">
        <f t="shared" si="4"/>
        <v>2956.5300000000007</v>
      </c>
      <c r="Y155" s="255"/>
      <c r="Z155" s="292"/>
    </row>
    <row r="156" spans="1:26" x14ac:dyDescent="0.25">
      <c r="A156" s="255" t="s">
        <v>84</v>
      </c>
      <c r="B156" s="255">
        <v>1</v>
      </c>
      <c r="C156" s="255">
        <v>482</v>
      </c>
      <c r="E156" s="292" t="s">
        <v>821</v>
      </c>
      <c r="F156" s="257">
        <v>0</v>
      </c>
      <c r="G156" s="258">
        <v>0</v>
      </c>
      <c r="H156" s="258">
        <v>0</v>
      </c>
      <c r="I156" s="1048">
        <v>592.07000000000005</v>
      </c>
      <c r="J156" s="1049">
        <v>0</v>
      </c>
      <c r="K156" s="1049">
        <v>0</v>
      </c>
      <c r="L156" s="1053">
        <v>0</v>
      </c>
      <c r="M156" s="1049">
        <v>0</v>
      </c>
      <c r="N156" s="258">
        <v>0</v>
      </c>
      <c r="O156" s="258">
        <v>0</v>
      </c>
      <c r="P156" s="259">
        <v>856.15</v>
      </c>
      <c r="Q156" s="259">
        <v>0</v>
      </c>
      <c r="R156" s="262">
        <v>521.48</v>
      </c>
      <c r="S156" s="262">
        <v>0</v>
      </c>
      <c r="T156" s="258">
        <v>0</v>
      </c>
      <c r="U156" s="261">
        <f t="shared" si="4"/>
        <v>1969.7</v>
      </c>
      <c r="Y156" s="255"/>
      <c r="Z156" s="292"/>
    </row>
    <row r="157" spans="1:26" x14ac:dyDescent="0.25">
      <c r="A157" s="255" t="s">
        <v>84</v>
      </c>
      <c r="B157" s="255">
        <v>1</v>
      </c>
      <c r="C157" s="255">
        <v>483</v>
      </c>
      <c r="D157" s="255" t="s">
        <v>549</v>
      </c>
      <c r="E157" s="294" t="s">
        <v>820</v>
      </c>
      <c r="F157" s="257">
        <v>0</v>
      </c>
      <c r="G157" s="258">
        <v>0</v>
      </c>
      <c r="H157" s="258">
        <v>0</v>
      </c>
      <c r="I157" s="1049">
        <v>544.61</v>
      </c>
      <c r="J157" s="1049">
        <v>0</v>
      </c>
      <c r="K157" s="1049">
        <v>0</v>
      </c>
      <c r="L157" s="1053">
        <v>0</v>
      </c>
      <c r="M157" s="1049">
        <v>0</v>
      </c>
      <c r="N157" s="1049">
        <v>0</v>
      </c>
      <c r="O157" s="258">
        <v>0</v>
      </c>
      <c r="P157" s="258">
        <v>856.15</v>
      </c>
      <c r="Q157" s="258">
        <v>0</v>
      </c>
      <c r="R157" s="258">
        <v>521.48</v>
      </c>
      <c r="S157" s="260">
        <v>53.51</v>
      </c>
      <c r="T157" s="259">
        <v>41.12</v>
      </c>
      <c r="U157" s="261">
        <f t="shared" si="4"/>
        <v>2016.87</v>
      </c>
      <c r="Y157" s="255"/>
      <c r="Z157" s="294"/>
    </row>
    <row r="158" spans="1:26" x14ac:dyDescent="0.25">
      <c r="A158" s="255" t="s">
        <v>84</v>
      </c>
      <c r="B158" s="255">
        <v>1</v>
      </c>
      <c r="C158" s="255">
        <v>485</v>
      </c>
      <c r="E158" s="292" t="s">
        <v>357</v>
      </c>
      <c r="F158" s="257">
        <v>0</v>
      </c>
      <c r="G158" s="258">
        <v>0</v>
      </c>
      <c r="H158" s="258">
        <v>0</v>
      </c>
      <c r="I158" s="1049">
        <v>0</v>
      </c>
      <c r="J158" s="1049">
        <v>0</v>
      </c>
      <c r="K158" s="1049">
        <v>0</v>
      </c>
      <c r="L158" s="1053">
        <v>0</v>
      </c>
      <c r="M158" s="1049">
        <v>0</v>
      </c>
      <c r="N158" s="1049">
        <v>0</v>
      </c>
      <c r="O158" s="258">
        <v>0</v>
      </c>
      <c r="P158" s="259">
        <v>768.79</v>
      </c>
      <c r="Q158" s="258">
        <v>0</v>
      </c>
      <c r="R158" s="260">
        <v>468.27</v>
      </c>
      <c r="S158" s="262">
        <v>88.28</v>
      </c>
      <c r="T158" s="260">
        <v>0</v>
      </c>
      <c r="U158" s="261">
        <f t="shared" si="4"/>
        <v>1325.34</v>
      </c>
      <c r="Y158" s="255"/>
      <c r="Z158" s="292"/>
    </row>
    <row r="159" spans="1:26" x14ac:dyDescent="0.25">
      <c r="A159" s="255" t="s">
        <v>84</v>
      </c>
      <c r="B159" s="255">
        <v>1</v>
      </c>
      <c r="C159" s="255">
        <v>487</v>
      </c>
      <c r="E159" s="1068" t="s">
        <v>840</v>
      </c>
      <c r="F159" s="257">
        <v>0</v>
      </c>
      <c r="G159" s="258">
        <v>0</v>
      </c>
      <c r="H159" s="258">
        <v>0</v>
      </c>
      <c r="I159" s="1049">
        <v>0</v>
      </c>
      <c r="J159" s="1049">
        <v>0</v>
      </c>
      <c r="K159" s="1049">
        <v>0</v>
      </c>
      <c r="L159" s="1053">
        <v>0</v>
      </c>
      <c r="M159" s="1049">
        <v>0</v>
      </c>
      <c r="N159" s="258">
        <v>0</v>
      </c>
      <c r="O159" s="258">
        <v>0</v>
      </c>
      <c r="P159" s="258">
        <v>362.55</v>
      </c>
      <c r="Q159" s="259">
        <v>0</v>
      </c>
      <c r="R159" s="258">
        <v>804.22</v>
      </c>
      <c r="S159" s="262">
        <v>111.46</v>
      </c>
      <c r="T159" s="259">
        <v>0</v>
      </c>
      <c r="U159" s="261">
        <f t="shared" si="4"/>
        <v>1278.23</v>
      </c>
      <c r="Y159" s="255"/>
      <c r="Z159" s="294"/>
    </row>
    <row r="160" spans="1:26" x14ac:dyDescent="0.25">
      <c r="A160" s="255" t="s">
        <v>84</v>
      </c>
      <c r="B160" s="255">
        <v>1</v>
      </c>
      <c r="C160" s="255">
        <v>489</v>
      </c>
      <c r="E160" s="294" t="s">
        <v>871</v>
      </c>
      <c r="F160" s="257">
        <v>0</v>
      </c>
      <c r="G160" s="258">
        <v>1518</v>
      </c>
      <c r="H160" s="258">
        <v>0</v>
      </c>
      <c r="I160" s="1049">
        <v>0</v>
      </c>
      <c r="J160" s="258">
        <v>0</v>
      </c>
      <c r="K160" s="1049">
        <v>0</v>
      </c>
      <c r="L160" s="1053">
        <v>0</v>
      </c>
      <c r="M160" s="1049">
        <v>0</v>
      </c>
      <c r="N160" s="1049">
        <v>0</v>
      </c>
      <c r="O160" s="258">
        <v>0</v>
      </c>
      <c r="P160" s="259">
        <v>0</v>
      </c>
      <c r="Q160" s="258">
        <v>0</v>
      </c>
      <c r="R160" s="260">
        <v>1391.69</v>
      </c>
      <c r="S160" s="262">
        <v>43.97</v>
      </c>
      <c r="T160" s="259">
        <v>164.48</v>
      </c>
      <c r="U160" s="261">
        <f t="shared" si="4"/>
        <v>3118.14</v>
      </c>
      <c r="Y160" s="255"/>
      <c r="Z160" s="292"/>
    </row>
    <row r="161" spans="1:26" x14ac:dyDescent="0.25">
      <c r="A161" s="255" t="s">
        <v>84</v>
      </c>
      <c r="B161" s="255">
        <v>1</v>
      </c>
      <c r="C161" s="255">
        <v>490</v>
      </c>
      <c r="E161" s="293" t="s">
        <v>629</v>
      </c>
      <c r="F161" s="257">
        <v>0</v>
      </c>
      <c r="G161" s="258">
        <v>1459</v>
      </c>
      <c r="H161" s="258">
        <v>0</v>
      </c>
      <c r="I161" s="1048">
        <v>933.55</v>
      </c>
      <c r="J161" s="258">
        <v>0</v>
      </c>
      <c r="K161" s="1049">
        <v>0</v>
      </c>
      <c r="L161" s="1049">
        <v>0</v>
      </c>
      <c r="M161" s="1049">
        <v>0</v>
      </c>
      <c r="N161" s="1049">
        <v>0</v>
      </c>
      <c r="O161" s="258">
        <v>0</v>
      </c>
      <c r="P161" s="259">
        <v>384.4</v>
      </c>
      <c r="Q161" s="258">
        <v>0</v>
      </c>
      <c r="R161" s="260">
        <v>852.66</v>
      </c>
      <c r="S161" s="260">
        <v>88.28</v>
      </c>
      <c r="T161" s="260">
        <v>123.36</v>
      </c>
      <c r="U161" s="261">
        <f t="shared" si="4"/>
        <v>3841.2500000000005</v>
      </c>
      <c r="Y161" s="255"/>
      <c r="Z161" s="292"/>
    </row>
    <row r="162" spans="1:26" x14ac:dyDescent="0.25">
      <c r="A162" s="255" t="s">
        <v>84</v>
      </c>
      <c r="B162" s="255">
        <v>1</v>
      </c>
      <c r="C162" s="255">
        <v>491</v>
      </c>
      <c r="E162" s="294" t="s">
        <v>485</v>
      </c>
      <c r="F162" s="257">
        <v>0</v>
      </c>
      <c r="G162" s="258">
        <v>0</v>
      </c>
      <c r="H162" s="258">
        <v>0</v>
      </c>
      <c r="I162" s="1049">
        <v>1788.34</v>
      </c>
      <c r="J162" s="1049">
        <v>0</v>
      </c>
      <c r="K162" s="1049">
        <v>0</v>
      </c>
      <c r="L162" s="1053">
        <v>0</v>
      </c>
      <c r="M162" s="1049">
        <v>0</v>
      </c>
      <c r="N162" s="258">
        <v>0</v>
      </c>
      <c r="O162" s="258">
        <v>0</v>
      </c>
      <c r="P162" s="259">
        <v>406.24</v>
      </c>
      <c r="Q162" s="258">
        <v>0</v>
      </c>
      <c r="R162" s="262">
        <v>901.11</v>
      </c>
      <c r="S162" s="260">
        <v>69.09</v>
      </c>
      <c r="T162" s="260">
        <v>0</v>
      </c>
      <c r="U162" s="261">
        <f t="shared" ref="U162:U182" si="5">SUM(F162:T162)</f>
        <v>3164.78</v>
      </c>
      <c r="Y162" s="255"/>
      <c r="Z162" s="292"/>
    </row>
    <row r="163" spans="1:26" x14ac:dyDescent="0.25">
      <c r="A163" s="255" t="s">
        <v>84</v>
      </c>
      <c r="B163" s="255">
        <v>1</v>
      </c>
      <c r="C163" s="255">
        <v>492</v>
      </c>
      <c r="E163" s="294" t="s">
        <v>456</v>
      </c>
      <c r="F163" s="257">
        <v>0</v>
      </c>
      <c r="G163" s="258">
        <v>1518</v>
      </c>
      <c r="H163" s="258">
        <v>0</v>
      </c>
      <c r="I163" s="1049">
        <v>1592.33</v>
      </c>
      <c r="J163" s="1049">
        <v>0</v>
      </c>
      <c r="K163" s="1049">
        <v>0</v>
      </c>
      <c r="L163" s="1053">
        <v>0</v>
      </c>
      <c r="M163" s="1049">
        <v>0</v>
      </c>
      <c r="N163" s="1049">
        <v>0</v>
      </c>
      <c r="O163" s="258">
        <v>0</v>
      </c>
      <c r="P163" s="259">
        <v>812.47</v>
      </c>
      <c r="Q163" s="258">
        <v>0</v>
      </c>
      <c r="R163" s="262">
        <v>494.88</v>
      </c>
      <c r="S163" s="260">
        <v>69.09</v>
      </c>
      <c r="T163" s="258">
        <v>82.24</v>
      </c>
      <c r="U163" s="261">
        <f t="shared" si="5"/>
        <v>4569.01</v>
      </c>
      <c r="Y163" s="255"/>
      <c r="Z163" s="292"/>
    </row>
    <row r="164" spans="1:26" x14ac:dyDescent="0.25">
      <c r="A164" s="255" t="s">
        <v>84</v>
      </c>
      <c r="B164" s="255">
        <v>1</v>
      </c>
      <c r="C164" s="255">
        <v>493</v>
      </c>
      <c r="D164" s="255" t="s">
        <v>549</v>
      </c>
      <c r="E164" s="294" t="s">
        <v>451</v>
      </c>
      <c r="F164" s="257">
        <v>0</v>
      </c>
      <c r="G164" s="258">
        <v>0</v>
      </c>
      <c r="H164" s="258">
        <v>0</v>
      </c>
      <c r="I164" s="622">
        <v>2551.67</v>
      </c>
      <c r="J164" s="1049">
        <v>0</v>
      </c>
      <c r="K164" s="1049">
        <v>0</v>
      </c>
      <c r="L164" s="1053">
        <v>0</v>
      </c>
      <c r="M164" s="1049">
        <v>0</v>
      </c>
      <c r="N164" s="1049">
        <v>0</v>
      </c>
      <c r="O164" s="258">
        <v>0</v>
      </c>
      <c r="P164" s="259">
        <v>812.47</v>
      </c>
      <c r="Q164" s="258">
        <v>0</v>
      </c>
      <c r="R164" s="262">
        <v>494.88</v>
      </c>
      <c r="S164" s="260">
        <v>69.09</v>
      </c>
      <c r="T164" s="259">
        <v>41.12</v>
      </c>
      <c r="U164" s="261">
        <f t="shared" si="5"/>
        <v>3969.2300000000005</v>
      </c>
      <c r="Y164" s="255"/>
      <c r="Z164" s="292"/>
    </row>
    <row r="165" spans="1:26" x14ac:dyDescent="0.25">
      <c r="A165" s="255" t="s">
        <v>84</v>
      </c>
      <c r="B165" s="255">
        <v>1</v>
      </c>
      <c r="C165" s="255">
        <v>494</v>
      </c>
      <c r="E165" s="294" t="s">
        <v>479</v>
      </c>
      <c r="F165" s="257">
        <v>0</v>
      </c>
      <c r="G165" s="258">
        <v>0</v>
      </c>
      <c r="H165" s="258">
        <v>0</v>
      </c>
      <c r="I165" s="1049">
        <v>0</v>
      </c>
      <c r="J165" s="1049">
        <v>0</v>
      </c>
      <c r="K165" s="1049">
        <v>0</v>
      </c>
      <c r="L165" s="1053">
        <v>0</v>
      </c>
      <c r="M165" s="1049">
        <v>0</v>
      </c>
      <c r="N165" s="1049">
        <v>0</v>
      </c>
      <c r="O165" s="258">
        <v>0</v>
      </c>
      <c r="P165" s="259">
        <v>406.24</v>
      </c>
      <c r="Q165" s="258">
        <v>0</v>
      </c>
      <c r="R165" s="262">
        <v>901.11</v>
      </c>
      <c r="S165" s="260">
        <v>69.09</v>
      </c>
      <c r="T165" s="260">
        <v>0</v>
      </c>
      <c r="U165" s="261">
        <f t="shared" si="5"/>
        <v>1376.4399999999998</v>
      </c>
      <c r="Y165" s="255"/>
      <c r="Z165" s="292"/>
    </row>
    <row r="166" spans="1:26" x14ac:dyDescent="0.25">
      <c r="A166" s="255" t="s">
        <v>84</v>
      </c>
      <c r="B166" s="255">
        <v>1</v>
      </c>
      <c r="C166" s="255">
        <v>495</v>
      </c>
      <c r="E166" s="294" t="s">
        <v>466</v>
      </c>
      <c r="F166" s="257">
        <v>0</v>
      </c>
      <c r="G166" s="258">
        <v>0</v>
      </c>
      <c r="H166" s="258">
        <v>0</v>
      </c>
      <c r="I166" s="622">
        <v>412.32</v>
      </c>
      <c r="J166" s="1049">
        <v>0</v>
      </c>
      <c r="K166" s="1049">
        <v>0</v>
      </c>
      <c r="L166" s="1053">
        <v>0</v>
      </c>
      <c r="M166" s="1049">
        <v>0</v>
      </c>
      <c r="N166" s="1055">
        <v>0</v>
      </c>
      <c r="O166" s="258">
        <v>0</v>
      </c>
      <c r="P166" s="259">
        <v>812.47</v>
      </c>
      <c r="Q166" s="258">
        <v>0</v>
      </c>
      <c r="R166" s="262">
        <v>494.87</v>
      </c>
      <c r="S166" s="260">
        <v>69.09</v>
      </c>
      <c r="T166" s="260">
        <v>123.36</v>
      </c>
      <c r="U166" s="261">
        <f t="shared" si="5"/>
        <v>1912.1099999999997</v>
      </c>
      <c r="Y166" s="254"/>
      <c r="Z166" s="292"/>
    </row>
    <row r="167" spans="1:26" x14ac:dyDescent="0.25">
      <c r="A167" s="255" t="s">
        <v>84</v>
      </c>
      <c r="B167" s="255">
        <v>1</v>
      </c>
      <c r="C167" s="255">
        <v>496</v>
      </c>
      <c r="E167" s="294" t="s">
        <v>462</v>
      </c>
      <c r="F167" s="257">
        <v>0</v>
      </c>
      <c r="G167" s="258">
        <v>0</v>
      </c>
      <c r="H167" s="258">
        <v>0</v>
      </c>
      <c r="I167" s="622">
        <v>470.12</v>
      </c>
      <c r="J167" s="1048">
        <v>0</v>
      </c>
      <c r="K167" s="1048">
        <v>0</v>
      </c>
      <c r="L167" s="1053">
        <v>0</v>
      </c>
      <c r="M167" s="1049">
        <v>0</v>
      </c>
      <c r="N167" s="1049">
        <v>0</v>
      </c>
      <c r="O167" s="258">
        <v>0</v>
      </c>
      <c r="P167" s="259">
        <v>1059.9100000000001</v>
      </c>
      <c r="Q167" s="258">
        <v>0</v>
      </c>
      <c r="R167" s="262">
        <v>247.44</v>
      </c>
      <c r="S167" s="258">
        <v>0</v>
      </c>
      <c r="T167" s="259">
        <v>41.12</v>
      </c>
      <c r="U167" s="261">
        <f t="shared" si="5"/>
        <v>1818.5900000000001</v>
      </c>
      <c r="Y167" s="255"/>
      <c r="Z167" s="292"/>
    </row>
    <row r="168" spans="1:26" x14ac:dyDescent="0.25">
      <c r="A168" s="255" t="s">
        <v>84</v>
      </c>
      <c r="B168" s="255">
        <v>1</v>
      </c>
      <c r="C168" s="255">
        <v>497</v>
      </c>
      <c r="E168" s="294" t="s">
        <v>461</v>
      </c>
      <c r="F168" s="257">
        <v>0</v>
      </c>
      <c r="G168" s="258">
        <v>0</v>
      </c>
      <c r="H168" s="258">
        <v>0</v>
      </c>
      <c r="I168" s="1049">
        <v>546.53</v>
      </c>
      <c r="J168" s="1049">
        <v>0</v>
      </c>
      <c r="K168" s="1049">
        <v>0</v>
      </c>
      <c r="L168" s="1053">
        <v>0</v>
      </c>
      <c r="M168" s="1049">
        <v>0</v>
      </c>
      <c r="N168" s="258">
        <v>0</v>
      </c>
      <c r="O168" s="258">
        <v>0</v>
      </c>
      <c r="P168" s="259">
        <v>812.47</v>
      </c>
      <c r="Q168" s="258">
        <v>0</v>
      </c>
      <c r="R168" s="262">
        <v>494.88</v>
      </c>
      <c r="S168" s="260">
        <v>69.09</v>
      </c>
      <c r="T168" s="260">
        <v>123.36</v>
      </c>
      <c r="U168" s="261">
        <f t="shared" si="5"/>
        <v>2046.33</v>
      </c>
      <c r="Y168" s="254"/>
      <c r="Z168" s="292"/>
    </row>
    <row r="169" spans="1:26" x14ac:dyDescent="0.25">
      <c r="A169" s="255" t="s">
        <v>84</v>
      </c>
      <c r="B169" s="255">
        <v>1</v>
      </c>
      <c r="C169" s="255">
        <v>498</v>
      </c>
      <c r="E169" s="294" t="s">
        <v>483</v>
      </c>
      <c r="F169" s="257">
        <v>0</v>
      </c>
      <c r="G169" s="258">
        <v>1464</v>
      </c>
      <c r="H169" s="258">
        <v>0</v>
      </c>
      <c r="I169" s="1049">
        <v>389.68</v>
      </c>
      <c r="J169" s="258">
        <v>0</v>
      </c>
      <c r="K169" s="1049">
        <v>0</v>
      </c>
      <c r="L169" s="1049">
        <v>0</v>
      </c>
      <c r="M169" s="1049">
        <v>0</v>
      </c>
      <c r="N169" s="1049">
        <v>0</v>
      </c>
      <c r="O169" s="258">
        <v>0</v>
      </c>
      <c r="P169" s="259">
        <v>812.47</v>
      </c>
      <c r="Q169" s="258">
        <v>0</v>
      </c>
      <c r="R169" s="260">
        <v>494.88</v>
      </c>
      <c r="S169" s="258">
        <v>69.09</v>
      </c>
      <c r="T169" s="259">
        <v>41.12</v>
      </c>
      <c r="U169" s="261">
        <f t="shared" si="5"/>
        <v>3271.2400000000002</v>
      </c>
      <c r="Y169" s="1019"/>
      <c r="Z169" s="600"/>
    </row>
    <row r="170" spans="1:26" x14ac:dyDescent="0.25">
      <c r="A170" s="255" t="s">
        <v>84</v>
      </c>
      <c r="B170" s="255">
        <v>1</v>
      </c>
      <c r="C170" s="255">
        <v>499</v>
      </c>
      <c r="E170" s="294" t="s">
        <v>482</v>
      </c>
      <c r="F170" s="257">
        <v>0</v>
      </c>
      <c r="G170" s="258">
        <v>0</v>
      </c>
      <c r="H170" s="258">
        <v>0</v>
      </c>
      <c r="I170" s="1049">
        <v>428.8</v>
      </c>
      <c r="J170" s="258">
        <v>0</v>
      </c>
      <c r="K170" s="1049">
        <v>0</v>
      </c>
      <c r="L170" s="1053">
        <v>0</v>
      </c>
      <c r="M170" s="1049">
        <v>0</v>
      </c>
      <c r="N170" s="1049">
        <v>0</v>
      </c>
      <c r="O170" s="258">
        <v>0</v>
      </c>
      <c r="P170" s="259">
        <v>1059.9100000000001</v>
      </c>
      <c r="Q170" s="258">
        <v>0</v>
      </c>
      <c r="R170" s="260">
        <v>247.44</v>
      </c>
      <c r="S170" s="260">
        <v>69.09</v>
      </c>
      <c r="T170" s="260">
        <v>123.36</v>
      </c>
      <c r="U170" s="261">
        <f t="shared" si="5"/>
        <v>1928.6</v>
      </c>
      <c r="Y170" s="255"/>
      <c r="Z170" s="292"/>
    </row>
    <row r="171" spans="1:26" x14ac:dyDescent="0.25">
      <c r="A171" s="255" t="s">
        <v>84</v>
      </c>
      <c r="B171" s="255">
        <v>1</v>
      </c>
      <c r="C171" s="255">
        <v>500</v>
      </c>
      <c r="E171" s="294" t="s">
        <v>467</v>
      </c>
      <c r="F171" s="257">
        <v>0</v>
      </c>
      <c r="G171" s="258">
        <v>0</v>
      </c>
      <c r="H171" s="258">
        <v>0</v>
      </c>
      <c r="I171" s="1015">
        <v>2340.4699999999998</v>
      </c>
      <c r="J171" s="1049">
        <v>0</v>
      </c>
      <c r="K171" s="1049">
        <v>0</v>
      </c>
      <c r="L171" s="1053">
        <v>0</v>
      </c>
      <c r="M171" s="258">
        <v>0</v>
      </c>
      <c r="N171" s="258">
        <v>0</v>
      </c>
      <c r="O171" s="258">
        <v>0</v>
      </c>
      <c r="P171" s="259">
        <v>812.47</v>
      </c>
      <c r="Q171" s="258">
        <v>0</v>
      </c>
      <c r="R171" s="262">
        <v>494.88</v>
      </c>
      <c r="S171" s="260">
        <v>69.09</v>
      </c>
      <c r="T171" s="259">
        <v>205.6</v>
      </c>
      <c r="U171" s="261">
        <f t="shared" si="5"/>
        <v>3922.5099999999998</v>
      </c>
      <c r="Y171" s="255"/>
      <c r="Z171" s="294"/>
    </row>
    <row r="172" spans="1:26" x14ac:dyDescent="0.25">
      <c r="A172" s="255" t="s">
        <v>84</v>
      </c>
      <c r="B172" s="255">
        <v>1</v>
      </c>
      <c r="C172" s="255">
        <v>501</v>
      </c>
      <c r="E172" s="292" t="s">
        <v>1108</v>
      </c>
      <c r="F172" s="257">
        <v>0</v>
      </c>
      <c r="G172" s="258">
        <v>0</v>
      </c>
      <c r="H172" s="258">
        <v>0</v>
      </c>
      <c r="I172" s="1048">
        <v>1285.99</v>
      </c>
      <c r="J172" s="1049">
        <v>0</v>
      </c>
      <c r="K172" s="1049">
        <v>0</v>
      </c>
      <c r="L172" s="1053">
        <v>0</v>
      </c>
      <c r="M172" s="1049">
        <v>0</v>
      </c>
      <c r="N172" s="258">
        <v>0</v>
      </c>
      <c r="O172" s="258">
        <v>0</v>
      </c>
      <c r="P172" s="259">
        <v>609.36</v>
      </c>
      <c r="Q172" s="259">
        <v>0</v>
      </c>
      <c r="R172" s="262">
        <v>697.99</v>
      </c>
      <c r="S172" s="262">
        <v>0</v>
      </c>
      <c r="T172" s="258">
        <v>82.24</v>
      </c>
      <c r="U172" s="261">
        <f t="shared" si="5"/>
        <v>2675.58</v>
      </c>
      <c r="Y172" s="255"/>
      <c r="Z172" s="294"/>
    </row>
    <row r="173" spans="1:26" x14ac:dyDescent="0.25">
      <c r="A173" s="255" t="s">
        <v>86</v>
      </c>
      <c r="B173" s="255">
        <v>1</v>
      </c>
      <c r="C173" s="255">
        <v>502</v>
      </c>
      <c r="E173" s="1067" t="s">
        <v>1036</v>
      </c>
      <c r="F173" s="257">
        <v>0</v>
      </c>
      <c r="G173" s="258">
        <v>0</v>
      </c>
      <c r="H173" s="258">
        <v>0</v>
      </c>
      <c r="I173" s="622">
        <v>609.04</v>
      </c>
      <c r="J173" s="1049">
        <v>0</v>
      </c>
      <c r="K173" s="1049">
        <v>0</v>
      </c>
      <c r="L173" s="1053">
        <v>0</v>
      </c>
      <c r="M173" s="1049">
        <v>0</v>
      </c>
      <c r="N173" s="258">
        <v>0</v>
      </c>
      <c r="O173" s="258">
        <v>0</v>
      </c>
      <c r="P173" s="1048">
        <v>576.6</v>
      </c>
      <c r="Q173" s="1049">
        <v>0</v>
      </c>
      <c r="R173" s="1058">
        <v>660.46</v>
      </c>
      <c r="S173" s="1049">
        <v>88.28</v>
      </c>
      <c r="T173" s="258">
        <v>0</v>
      </c>
      <c r="U173" s="261">
        <f t="shared" si="5"/>
        <v>1934.3799999999999</v>
      </c>
      <c r="Y173" s="255"/>
      <c r="Z173" s="292"/>
    </row>
    <row r="174" spans="1:26" x14ac:dyDescent="0.25">
      <c r="A174" s="255" t="s">
        <v>84</v>
      </c>
      <c r="B174" s="255">
        <v>1</v>
      </c>
      <c r="C174" s="255">
        <v>503</v>
      </c>
      <c r="E174" s="292" t="s">
        <v>1105</v>
      </c>
      <c r="F174" s="257">
        <v>0</v>
      </c>
      <c r="G174" s="258">
        <v>0</v>
      </c>
      <c r="H174" s="258">
        <v>0</v>
      </c>
      <c r="I174" s="1049">
        <v>0</v>
      </c>
      <c r="J174" s="258">
        <v>0</v>
      </c>
      <c r="K174" s="1049">
        <v>0</v>
      </c>
      <c r="L174" s="1053">
        <v>0</v>
      </c>
      <c r="M174" s="1049">
        <v>0</v>
      </c>
      <c r="N174" s="1049">
        <v>0</v>
      </c>
      <c r="O174" s="258">
        <v>0</v>
      </c>
      <c r="P174" s="258">
        <v>725.11</v>
      </c>
      <c r="Q174" s="258">
        <v>0</v>
      </c>
      <c r="R174" s="260">
        <v>441.66</v>
      </c>
      <c r="S174" s="258">
        <v>111.46</v>
      </c>
      <c r="T174" s="259">
        <v>0</v>
      </c>
      <c r="U174" s="261">
        <f t="shared" si="5"/>
        <v>1278.23</v>
      </c>
      <c r="Y174" s="255"/>
      <c r="Z174" s="292"/>
    </row>
    <row r="175" spans="1:26" x14ac:dyDescent="0.25">
      <c r="A175" s="255" t="s">
        <v>84</v>
      </c>
      <c r="B175" s="255">
        <v>1</v>
      </c>
      <c r="C175" s="255">
        <v>504</v>
      </c>
      <c r="E175" s="294" t="s">
        <v>1104</v>
      </c>
      <c r="F175" s="257">
        <v>0</v>
      </c>
      <c r="G175" s="258">
        <v>0</v>
      </c>
      <c r="H175" s="258">
        <v>0</v>
      </c>
      <c r="I175" s="1049">
        <v>1174.04</v>
      </c>
      <c r="J175" s="258">
        <v>0</v>
      </c>
      <c r="K175" s="1049">
        <v>0</v>
      </c>
      <c r="L175" s="1053">
        <v>0</v>
      </c>
      <c r="M175" s="1049">
        <v>0</v>
      </c>
      <c r="N175" s="1049">
        <v>0</v>
      </c>
      <c r="O175" s="258">
        <v>0</v>
      </c>
      <c r="P175" s="259">
        <v>768.79</v>
      </c>
      <c r="Q175" s="258">
        <v>0</v>
      </c>
      <c r="R175" s="260">
        <v>468.27</v>
      </c>
      <c r="S175" s="260">
        <v>88.28</v>
      </c>
      <c r="T175" s="258">
        <v>82.24</v>
      </c>
      <c r="U175" s="261">
        <f t="shared" si="5"/>
        <v>2581.62</v>
      </c>
      <c r="Y175" s="255"/>
      <c r="Z175" s="292"/>
    </row>
    <row r="176" spans="1:26" x14ac:dyDescent="0.25">
      <c r="A176" s="255" t="s">
        <v>86</v>
      </c>
      <c r="B176" s="255">
        <v>1</v>
      </c>
      <c r="C176" s="255">
        <v>505</v>
      </c>
      <c r="E176" s="292" t="s">
        <v>1109</v>
      </c>
      <c r="F176" s="257">
        <v>0</v>
      </c>
      <c r="G176" s="258">
        <v>1518</v>
      </c>
      <c r="H176" s="258">
        <v>0</v>
      </c>
      <c r="I176" s="1048">
        <v>0</v>
      </c>
      <c r="J176" s="1049">
        <v>0</v>
      </c>
      <c r="K176" s="1049">
        <v>0</v>
      </c>
      <c r="L176" s="1053">
        <v>0</v>
      </c>
      <c r="M176" s="1049">
        <v>0</v>
      </c>
      <c r="N176" s="258">
        <v>0</v>
      </c>
      <c r="O176" s="258">
        <v>0</v>
      </c>
      <c r="P176" s="259">
        <v>812.47</v>
      </c>
      <c r="Q176" s="259">
        <v>0</v>
      </c>
      <c r="R176" s="262">
        <v>494.88</v>
      </c>
      <c r="S176" s="262">
        <v>69.09</v>
      </c>
      <c r="T176" s="259">
        <v>205.6</v>
      </c>
      <c r="U176" s="261">
        <f t="shared" si="5"/>
        <v>3100.0400000000004</v>
      </c>
      <c r="Y176" s="255"/>
      <c r="Z176" s="292"/>
    </row>
    <row r="177" spans="1:26" x14ac:dyDescent="0.25">
      <c r="A177" s="255" t="s">
        <v>84</v>
      </c>
      <c r="B177" s="255">
        <v>1</v>
      </c>
      <c r="C177" s="255">
        <v>506</v>
      </c>
      <c r="E177" s="294" t="s">
        <v>1139</v>
      </c>
      <c r="F177" s="257">
        <v>0</v>
      </c>
      <c r="G177" s="258">
        <v>0</v>
      </c>
      <c r="H177" s="258">
        <v>0</v>
      </c>
      <c r="I177" s="1054">
        <v>0</v>
      </c>
      <c r="J177" s="1049">
        <v>0</v>
      </c>
      <c r="K177" s="1049">
        <v>0</v>
      </c>
      <c r="L177" s="1053">
        <v>0</v>
      </c>
      <c r="M177" s="258">
        <v>0</v>
      </c>
      <c r="N177" s="258">
        <v>0</v>
      </c>
      <c r="O177" s="258">
        <v>0</v>
      </c>
      <c r="P177" s="259">
        <v>725.11</v>
      </c>
      <c r="Q177" s="258">
        <v>0</v>
      </c>
      <c r="R177" s="262">
        <v>441.66</v>
      </c>
      <c r="S177" s="260">
        <v>111.46</v>
      </c>
      <c r="T177" s="258">
        <v>82.24</v>
      </c>
      <c r="U177" s="261">
        <f t="shared" si="5"/>
        <v>1360.47</v>
      </c>
      <c r="Y177" s="255"/>
      <c r="Z177" s="292"/>
    </row>
    <row r="178" spans="1:26" x14ac:dyDescent="0.25">
      <c r="A178" s="255" t="s">
        <v>84</v>
      </c>
      <c r="B178" s="255">
        <v>1</v>
      </c>
      <c r="C178" s="255">
        <v>507</v>
      </c>
      <c r="E178" s="292" t="s">
        <v>1162</v>
      </c>
      <c r="F178" s="257">
        <v>0</v>
      </c>
      <c r="G178" s="258">
        <v>0</v>
      </c>
      <c r="H178" s="258">
        <v>0</v>
      </c>
      <c r="I178" s="1049">
        <v>0</v>
      </c>
      <c r="J178" s="1049">
        <v>0</v>
      </c>
      <c r="K178" s="1049">
        <v>0</v>
      </c>
      <c r="L178" s="1053">
        <v>0</v>
      </c>
      <c r="M178" s="1049">
        <v>0</v>
      </c>
      <c r="N178" s="258">
        <v>0</v>
      </c>
      <c r="O178" s="258">
        <v>0</v>
      </c>
      <c r="P178" s="259">
        <v>864.89</v>
      </c>
      <c r="Q178" s="258">
        <v>0</v>
      </c>
      <c r="R178" s="262">
        <v>526.79999999999995</v>
      </c>
      <c r="S178" s="258">
        <v>0</v>
      </c>
      <c r="T178" s="259">
        <v>0</v>
      </c>
      <c r="U178" s="261">
        <f t="shared" si="5"/>
        <v>1391.69</v>
      </c>
      <c r="Y178" s="255"/>
      <c r="Z178" s="292"/>
    </row>
    <row r="179" spans="1:26" x14ac:dyDescent="0.25">
      <c r="A179" s="255" t="s">
        <v>84</v>
      </c>
      <c r="B179" s="255">
        <v>1</v>
      </c>
      <c r="C179" s="255">
        <v>508</v>
      </c>
      <c r="E179" s="1067" t="s">
        <v>1170</v>
      </c>
      <c r="F179" s="257">
        <v>0</v>
      </c>
      <c r="G179" s="258">
        <v>0</v>
      </c>
      <c r="H179" s="258">
        <v>0</v>
      </c>
      <c r="I179" s="1048">
        <v>0</v>
      </c>
      <c r="J179" s="1049">
        <v>0</v>
      </c>
      <c r="K179" s="1049">
        <v>0</v>
      </c>
      <c r="L179" s="1053">
        <v>0</v>
      </c>
      <c r="M179" s="1049">
        <v>0</v>
      </c>
      <c r="N179" s="258">
        <v>0</v>
      </c>
      <c r="O179" s="258">
        <v>0</v>
      </c>
      <c r="P179" s="925">
        <v>768.79</v>
      </c>
      <c r="Q179" s="259">
        <v>0</v>
      </c>
      <c r="R179" s="928">
        <v>468.27</v>
      </c>
      <c r="S179" s="262">
        <v>88.28</v>
      </c>
      <c r="T179" s="260">
        <v>123.36</v>
      </c>
      <c r="U179" s="261">
        <f t="shared" si="5"/>
        <v>1448.6999999999998</v>
      </c>
      <c r="Y179" s="255"/>
      <c r="Z179" s="292"/>
    </row>
    <row r="180" spans="1:26" x14ac:dyDescent="0.25">
      <c r="A180" s="255" t="s">
        <v>84</v>
      </c>
      <c r="B180" s="255">
        <v>1</v>
      </c>
      <c r="C180" s="255">
        <v>509</v>
      </c>
      <c r="E180" s="292" t="s">
        <v>1192</v>
      </c>
      <c r="F180" s="257">
        <v>0</v>
      </c>
      <c r="G180" s="258">
        <v>0</v>
      </c>
      <c r="H180" s="258">
        <v>0</v>
      </c>
      <c r="I180" s="1049">
        <v>0</v>
      </c>
      <c r="J180" s="1049">
        <v>0</v>
      </c>
      <c r="K180" s="1049">
        <v>0</v>
      </c>
      <c r="L180" s="1053">
        <v>0</v>
      </c>
      <c r="M180" s="1049">
        <v>0</v>
      </c>
      <c r="N180" s="1049">
        <v>0</v>
      </c>
      <c r="O180" s="258">
        <v>0</v>
      </c>
      <c r="P180" s="925">
        <v>0</v>
      </c>
      <c r="Q180" s="258">
        <v>0</v>
      </c>
      <c r="R180" s="262">
        <v>1237.06</v>
      </c>
      <c r="S180" s="622">
        <v>88.28</v>
      </c>
      <c r="T180" s="260">
        <v>0</v>
      </c>
      <c r="U180" s="261">
        <f t="shared" si="5"/>
        <v>1325.34</v>
      </c>
      <c r="Y180" s="255"/>
      <c r="Z180" s="292"/>
    </row>
    <row r="181" spans="1:26" x14ac:dyDescent="0.25">
      <c r="A181" s="255" t="s">
        <v>86</v>
      </c>
      <c r="B181" s="255">
        <v>1</v>
      </c>
      <c r="C181" s="255">
        <v>510</v>
      </c>
      <c r="E181" s="632" t="s">
        <v>1208</v>
      </c>
      <c r="F181" s="257">
        <v>0</v>
      </c>
      <c r="G181" s="257">
        <v>0</v>
      </c>
      <c r="H181" s="257">
        <v>0</v>
      </c>
      <c r="I181" s="1051">
        <v>0</v>
      </c>
      <c r="J181" s="1051">
        <v>0</v>
      </c>
      <c r="K181" s="1051">
        <v>0</v>
      </c>
      <c r="L181" s="1056">
        <v>0</v>
      </c>
      <c r="M181" s="1051">
        <v>0</v>
      </c>
      <c r="N181" s="258">
        <v>0</v>
      </c>
      <c r="O181" s="258">
        <v>0</v>
      </c>
      <c r="P181" s="925">
        <v>725.1</v>
      </c>
      <c r="Q181" s="258">
        <v>0</v>
      </c>
      <c r="R181" s="262">
        <v>0</v>
      </c>
      <c r="S181" s="928">
        <v>111.46</v>
      </c>
      <c r="T181" s="925">
        <v>164.48</v>
      </c>
      <c r="U181" s="261">
        <f t="shared" si="5"/>
        <v>1001.0400000000001</v>
      </c>
      <c r="Y181" s="255"/>
      <c r="Z181" s="292"/>
    </row>
    <row r="182" spans="1:26" x14ac:dyDescent="0.25">
      <c r="A182" s="255" t="s">
        <v>84</v>
      </c>
      <c r="B182" s="255">
        <v>1</v>
      </c>
      <c r="C182" s="255">
        <v>511</v>
      </c>
      <c r="E182" s="1014" t="s">
        <v>687</v>
      </c>
      <c r="F182" s="257">
        <v>0</v>
      </c>
      <c r="G182" s="258">
        <v>0</v>
      </c>
      <c r="H182" s="258">
        <v>0</v>
      </c>
      <c r="I182" s="1049">
        <v>0</v>
      </c>
      <c r="J182" s="1049">
        <v>0</v>
      </c>
      <c r="K182" s="1049">
        <v>0</v>
      </c>
      <c r="L182" s="1053">
        <v>0</v>
      </c>
      <c r="M182" s="1049">
        <v>0</v>
      </c>
      <c r="N182" s="1049">
        <v>0</v>
      </c>
      <c r="O182" s="258">
        <v>0</v>
      </c>
      <c r="P182" s="622">
        <v>0</v>
      </c>
      <c r="Q182" s="258">
        <v>443.16</v>
      </c>
      <c r="R182" s="258">
        <v>0</v>
      </c>
      <c r="S182" s="1015">
        <v>69.09</v>
      </c>
      <c r="T182" s="258">
        <v>0</v>
      </c>
      <c r="U182" s="261">
        <f t="shared" si="5"/>
        <v>512.25</v>
      </c>
      <c r="Y182" s="255"/>
      <c r="Z182" s="292"/>
    </row>
    <row r="183" spans="1:26" x14ac:dyDescent="0.25">
      <c r="A183" s="274"/>
      <c r="B183" s="274"/>
      <c r="C183" s="274">
        <v>20046</v>
      </c>
      <c r="D183" s="274"/>
      <c r="E183" s="983" t="s">
        <v>1110</v>
      </c>
      <c r="F183" s="275">
        <v>0</v>
      </c>
      <c r="G183" s="275">
        <v>0</v>
      </c>
      <c r="H183" s="275">
        <v>0</v>
      </c>
      <c r="I183" s="275">
        <v>0</v>
      </c>
      <c r="J183" s="275">
        <v>0</v>
      </c>
      <c r="K183" s="275">
        <v>0</v>
      </c>
      <c r="L183" s="275">
        <v>0</v>
      </c>
      <c r="M183" s="275">
        <v>0</v>
      </c>
      <c r="N183" s="275">
        <v>0</v>
      </c>
      <c r="O183" s="275">
        <v>0</v>
      </c>
      <c r="P183" s="275">
        <v>0</v>
      </c>
      <c r="Q183" s="275">
        <v>0</v>
      </c>
      <c r="R183" s="275">
        <v>0</v>
      </c>
      <c r="S183" s="275">
        <v>0</v>
      </c>
      <c r="T183" s="275">
        <v>0</v>
      </c>
      <c r="U183" s="275">
        <v>0</v>
      </c>
      <c r="Y183" s="255"/>
      <c r="Z183" s="292"/>
    </row>
    <row r="184" spans="1:26" x14ac:dyDescent="0.25">
      <c r="A184" s="274" t="s">
        <v>84</v>
      </c>
      <c r="B184" s="274">
        <v>1</v>
      </c>
      <c r="C184" s="274">
        <v>20047</v>
      </c>
      <c r="D184" s="274"/>
      <c r="E184" s="295" t="s">
        <v>1132</v>
      </c>
      <c r="F184" s="275">
        <v>0</v>
      </c>
      <c r="G184" s="276">
        <v>0</v>
      </c>
      <c r="H184" s="276">
        <v>0</v>
      </c>
      <c r="I184" s="1063">
        <v>2101.0100000000002</v>
      </c>
      <c r="J184" s="276">
        <v>0</v>
      </c>
      <c r="K184" s="1063">
        <v>0</v>
      </c>
      <c r="L184" s="1064">
        <v>0</v>
      </c>
      <c r="M184" s="1063">
        <v>0</v>
      </c>
      <c r="N184" s="1063">
        <v>0</v>
      </c>
      <c r="O184" s="276">
        <v>0</v>
      </c>
      <c r="P184" s="277">
        <v>0</v>
      </c>
      <c r="Q184" s="276">
        <v>0</v>
      </c>
      <c r="R184" s="279">
        <v>0</v>
      </c>
      <c r="S184" s="940">
        <v>0</v>
      </c>
      <c r="T184" s="276">
        <v>0</v>
      </c>
      <c r="U184" s="278">
        <f>SUM(F184:T184)</f>
        <v>2101.0100000000002</v>
      </c>
      <c r="Y184" s="255"/>
      <c r="Z184" s="292"/>
    </row>
    <row r="185" spans="1:26" x14ac:dyDescent="0.25">
      <c r="A185" s="274" t="s">
        <v>84</v>
      </c>
      <c r="B185" s="274">
        <v>1</v>
      </c>
      <c r="C185" s="274">
        <v>20045</v>
      </c>
      <c r="D185" s="274" t="s">
        <v>549</v>
      </c>
      <c r="E185" s="295" t="s">
        <v>151</v>
      </c>
      <c r="F185" s="275">
        <v>0</v>
      </c>
      <c r="G185" s="275">
        <v>0</v>
      </c>
      <c r="H185" s="275">
        <v>0</v>
      </c>
      <c r="I185" s="1066">
        <v>633.63</v>
      </c>
      <c r="J185" s="275">
        <v>0</v>
      </c>
      <c r="K185" s="1063">
        <v>0</v>
      </c>
      <c r="L185" s="1064">
        <v>0</v>
      </c>
      <c r="M185" s="1063">
        <v>0</v>
      </c>
      <c r="N185" s="1063">
        <v>0</v>
      </c>
      <c r="O185" s="276">
        <v>0</v>
      </c>
      <c r="P185" s="276">
        <v>0</v>
      </c>
      <c r="Q185" s="276">
        <v>0</v>
      </c>
      <c r="R185" s="276">
        <v>0</v>
      </c>
      <c r="S185" s="276">
        <v>0</v>
      </c>
      <c r="T185" s="276">
        <v>0</v>
      </c>
      <c r="U185" s="278">
        <f>SUM(F185:T185)</f>
        <v>633.63</v>
      </c>
      <c r="Y185" s="625"/>
      <c r="Z185" s="632"/>
    </row>
    <row r="186" spans="1:26" x14ac:dyDescent="0.25">
      <c r="A186" s="274" t="s">
        <v>84</v>
      </c>
      <c r="B186" s="274">
        <v>1</v>
      </c>
      <c r="C186" s="274">
        <v>20039</v>
      </c>
      <c r="D186" s="274"/>
      <c r="E186" s="295" t="s">
        <v>353</v>
      </c>
      <c r="F186" s="275">
        <v>0</v>
      </c>
      <c r="G186" s="276">
        <v>0</v>
      </c>
      <c r="H186" s="276">
        <v>0</v>
      </c>
      <c r="I186" s="1063">
        <v>1751.15</v>
      </c>
      <c r="J186" s="1063">
        <v>0</v>
      </c>
      <c r="K186" s="1063">
        <v>0</v>
      </c>
      <c r="L186" s="1064">
        <v>0</v>
      </c>
      <c r="M186" s="1063">
        <v>0</v>
      </c>
      <c r="N186" s="1063">
        <v>0</v>
      </c>
      <c r="O186" s="276">
        <v>0</v>
      </c>
      <c r="P186" s="276">
        <v>0</v>
      </c>
      <c r="Q186" s="277">
        <v>0</v>
      </c>
      <c r="R186" s="276">
        <v>0</v>
      </c>
      <c r="S186" s="276">
        <v>0</v>
      </c>
      <c r="T186" s="276">
        <v>0</v>
      </c>
      <c r="U186" s="278">
        <f>SUM(F186:T186)</f>
        <v>1751.15</v>
      </c>
      <c r="Y186" s="255"/>
      <c r="Z186" s="292"/>
    </row>
    <row r="187" spans="1:26" x14ac:dyDescent="0.25">
      <c r="A187" s="274" t="s">
        <v>84</v>
      </c>
      <c r="B187" s="274">
        <v>1</v>
      </c>
      <c r="C187" s="274">
        <v>20043</v>
      </c>
      <c r="D187" s="274" t="s">
        <v>549</v>
      </c>
      <c r="E187" s="295" t="s">
        <v>166</v>
      </c>
      <c r="F187" s="275">
        <v>0</v>
      </c>
      <c r="G187" s="276">
        <v>0</v>
      </c>
      <c r="H187" s="276">
        <v>0</v>
      </c>
      <c r="I187" s="1065">
        <v>1484.36</v>
      </c>
      <c r="J187" s="1063">
        <v>0</v>
      </c>
      <c r="K187" s="1063">
        <v>0</v>
      </c>
      <c r="L187" s="1064">
        <v>0</v>
      </c>
      <c r="M187" s="1063">
        <v>0</v>
      </c>
      <c r="N187" s="1063">
        <v>0</v>
      </c>
      <c r="O187" s="276">
        <v>0</v>
      </c>
      <c r="P187" s="276">
        <v>0</v>
      </c>
      <c r="Q187" s="277">
        <v>0</v>
      </c>
      <c r="R187" s="276">
        <v>0</v>
      </c>
      <c r="S187" s="276">
        <v>0</v>
      </c>
      <c r="T187" s="276">
        <v>0</v>
      </c>
      <c r="U187" s="278">
        <f>SUM(F187:T187)</f>
        <v>1484.36</v>
      </c>
      <c r="Y187" s="255"/>
      <c r="Z187" s="292"/>
    </row>
    <row r="188" spans="1:26" s="630" customFormat="1" x14ac:dyDescent="0.25">
      <c r="A188" s="628"/>
      <c r="B188" s="628"/>
      <c r="C188" s="628"/>
      <c r="D188" s="628"/>
      <c r="E188" s="296">
        <f>COUNTA(E2:E187)</f>
        <v>186</v>
      </c>
      <c r="F188" s="470">
        <f>SUBTOTAL(9,F2:F187)</f>
        <v>1268.27</v>
      </c>
      <c r="G188" s="471">
        <f t="shared" ref="G188:L188" si="6">SUM(G2:G187)</f>
        <v>13365</v>
      </c>
      <c r="H188" s="471">
        <f t="shared" si="6"/>
        <v>2773.5</v>
      </c>
      <c r="I188" s="471">
        <f t="shared" si="6"/>
        <v>219266.13</v>
      </c>
      <c r="J188" s="471">
        <f t="shared" si="6"/>
        <v>56.73</v>
      </c>
      <c r="K188" s="471">
        <f t="shared" si="6"/>
        <v>200</v>
      </c>
      <c r="L188" s="471">
        <f t="shared" si="6"/>
        <v>18216</v>
      </c>
      <c r="M188" s="471">
        <f>SUBTOTAL(9,M2:M187)</f>
        <v>873.39</v>
      </c>
      <c r="N188" s="471">
        <f t="shared" ref="N188:T188" si="7">SUM(N2:N187)</f>
        <v>1272.47</v>
      </c>
      <c r="O188" s="471">
        <f t="shared" si="7"/>
        <v>0</v>
      </c>
      <c r="P188" s="470">
        <f t="shared" si="7"/>
        <v>112211.85999999993</v>
      </c>
      <c r="Q188" s="472">
        <f t="shared" si="7"/>
        <v>443.16</v>
      </c>
      <c r="R188" s="472">
        <f t="shared" si="7"/>
        <v>119379.87000000005</v>
      </c>
      <c r="S188" s="472">
        <f t="shared" si="7"/>
        <v>10591.140000000009</v>
      </c>
      <c r="T188" s="473">
        <f t="shared" si="7"/>
        <v>10937.919999999993</v>
      </c>
      <c r="U188" s="261">
        <f>SUM(F188:T188)</f>
        <v>510855.44</v>
      </c>
      <c r="Y188" s="274"/>
      <c r="Z188" s="295"/>
    </row>
    <row r="189" spans="1:26" x14ac:dyDescent="0.25">
      <c r="E189" s="294"/>
      <c r="G189" s="994"/>
      <c r="H189" s="995"/>
      <c r="I189" s="1059"/>
      <c r="J189" s="631"/>
      <c r="O189" s="631"/>
      <c r="P189" s="631"/>
      <c r="Q189" s="631"/>
      <c r="R189" s="271"/>
      <c r="S189" s="271"/>
      <c r="T189" s="271"/>
      <c r="U189" s="261"/>
      <c r="Y189" s="274"/>
      <c r="Z189" s="295"/>
    </row>
    <row r="190" spans="1:26" x14ac:dyDescent="0.25">
      <c r="A190" s="256"/>
      <c r="B190" s="256"/>
      <c r="C190" s="256"/>
      <c r="D190" s="256"/>
      <c r="E190" s="293"/>
      <c r="R190" s="258"/>
      <c r="S190" s="258"/>
      <c r="T190" s="258"/>
      <c r="U190" s="258"/>
      <c r="Y190" s="274"/>
      <c r="Z190" s="295"/>
    </row>
    <row r="191" spans="1:26" x14ac:dyDescent="0.25">
      <c r="A191" s="1060"/>
      <c r="B191" s="1060"/>
      <c r="C191" s="1060"/>
      <c r="D191" s="1060"/>
      <c r="E191" s="1069">
        <v>187</v>
      </c>
      <c r="F191" s="762">
        <v>1268.27</v>
      </c>
      <c r="G191" s="1061">
        <v>13365</v>
      </c>
      <c r="H191" s="1061">
        <v>2773.5</v>
      </c>
      <c r="I191" s="1062">
        <v>219266.13</v>
      </c>
      <c r="J191" s="760">
        <v>56.73</v>
      </c>
      <c r="K191" s="760">
        <v>200</v>
      </c>
      <c r="L191" s="1061">
        <v>18216</v>
      </c>
      <c r="M191" s="1061">
        <v>873.39</v>
      </c>
      <c r="N191" s="1061">
        <v>1272.4699999999998</v>
      </c>
      <c r="O191" s="1061">
        <v>0</v>
      </c>
      <c r="P191" s="1061">
        <v>112211.85999999993</v>
      </c>
      <c r="Q191" s="1061">
        <v>443.16</v>
      </c>
      <c r="R191" s="1061">
        <v>119379.8700000001</v>
      </c>
      <c r="S191" s="1061">
        <v>10591.140000000007</v>
      </c>
      <c r="T191" s="1061">
        <v>10937.919999999993</v>
      </c>
      <c r="U191" s="760">
        <v>510855.44000000006</v>
      </c>
      <c r="Y191" s="274"/>
      <c r="Z191" s="295"/>
    </row>
    <row r="192" spans="1:26" x14ac:dyDescent="0.25">
      <c r="A192" s="256"/>
      <c r="B192" s="256"/>
      <c r="C192" s="256"/>
      <c r="D192" s="256"/>
      <c r="E192" s="293"/>
      <c r="F192" s="259"/>
      <c r="G192" s="262"/>
      <c r="H192" s="262"/>
      <c r="I192" s="1058"/>
      <c r="J192" s="262"/>
      <c r="K192" s="262"/>
      <c r="L192" s="262"/>
      <c r="M192" s="262"/>
      <c r="N192" s="262"/>
      <c r="O192" s="262"/>
      <c r="P192" s="262"/>
      <c r="Q192" s="262"/>
      <c r="T192" s="262"/>
      <c r="U192" s="258"/>
      <c r="Y192" s="274"/>
      <c r="Z192" s="295"/>
    </row>
  </sheetData>
  <autoFilter ref="A1:U189" xr:uid="{0E942C05-CCF8-463C-A6E9-B6BCD9209FC5}">
    <sortState xmlns:xlrd2="http://schemas.microsoft.com/office/spreadsheetml/2017/richdata2" ref="A157:U157">
      <sortCondition ref="E1:E189"/>
    </sortState>
  </autoFilter>
  <pageMargins left="0.511811024" right="0.511811024" top="0.78740157499999996" bottom="0.78740157499999996" header="0.31496062000000002" footer="0.31496062000000002"/>
  <pageSetup paperSize="9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AF997A44-D6E2-4064-ABFE-4B161076FF0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'BENEF SET-2025 (2)'!Z30:Z30</xm:f>
              <xm:sqref>Z30</xm:sqref>
            </x14:sparkline>
          </x14:sparklines>
        </x14:sparklineGroup>
        <x14:sparklineGroup displayEmptyCellsAs="gap" xr2:uid="{550D27A5-7C0E-46A1-B386-7BC921E30413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'BENEF SET-2025 (2)'!E22:E22</xm:f>
              <xm:sqref>E22</xm:sqref>
            </x14:sparkline>
          </x14:sparklines>
        </x14:sparklineGroup>
      </x14:sparklineGroup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D6275-4A03-4BB4-97E9-3A8EEEAB7770}">
  <sheetPr>
    <tabColor rgb="FFFFC000"/>
  </sheetPr>
  <dimension ref="A1:AH197"/>
  <sheetViews>
    <sheetView workbookViewId="0">
      <pane ySplit="1" topLeftCell="A173" activePane="bottomLeft" state="frozen"/>
      <selection pane="bottomLeft" activeCell="F195" sqref="F195"/>
    </sheetView>
  </sheetViews>
  <sheetFormatPr defaultColWidth="9.140625" defaultRowHeight="15" x14ac:dyDescent="0.25"/>
  <cols>
    <col min="1" max="1" width="9.42578125" style="182" customWidth="1" collapsed="1"/>
    <col min="2" max="2" width="12.5703125" style="182" customWidth="1" collapsed="1"/>
    <col min="3" max="3" width="13.85546875" style="182" customWidth="1" collapsed="1"/>
    <col min="4" max="4" width="34.85546875" style="183" customWidth="1" collapsed="1"/>
    <col min="5" max="5" width="14.42578125" style="182" customWidth="1" collapsed="1"/>
    <col min="6" max="6" width="14.5703125" style="182" customWidth="1" collapsed="1"/>
    <col min="7" max="7" width="14.28515625" style="182" hidden="1" customWidth="1" collapsed="1"/>
    <col min="8" max="8" width="13.7109375" style="182" hidden="1" customWidth="1" collapsed="1"/>
    <col min="9" max="9" width="14.28515625" style="182" hidden="1" customWidth="1" collapsed="1"/>
    <col min="10" max="10" width="15.28515625" style="182" hidden="1" customWidth="1" collapsed="1"/>
    <col min="11" max="12" width="15.7109375" style="182" hidden="1" customWidth="1" collapsed="1"/>
    <col min="13" max="13" width="15.5703125" style="182" hidden="1" customWidth="1" collapsed="1"/>
    <col min="14" max="14" width="13" style="182" hidden="1" customWidth="1" collapsed="1"/>
    <col min="15" max="15" width="15.7109375" style="182" hidden="1" customWidth="1" collapsed="1"/>
    <col min="16" max="16" width="15.28515625" style="182" hidden="1" customWidth="1" collapsed="1"/>
    <col min="17" max="17" width="15.42578125" style="182" hidden="1" customWidth="1" collapsed="1"/>
    <col min="18" max="18" width="13.7109375" style="182" hidden="1" customWidth="1" collapsed="1"/>
    <col min="19" max="19" width="15.28515625" style="182" hidden="1" customWidth="1" collapsed="1"/>
    <col min="20" max="20" width="15.28515625" style="534" customWidth="1" collapsed="1"/>
    <col min="21" max="21" width="13.28515625" style="534" bestFit="1" customWidth="1" collapsed="1"/>
    <col min="22" max="22" width="7.7109375" style="547" bestFit="1" customWidth="1" collapsed="1"/>
    <col min="23" max="23" width="17.7109375" style="182" customWidth="1" collapsed="1"/>
    <col min="24" max="24" width="9.140625" style="182" customWidth="1" collapsed="1"/>
    <col min="25" max="25" width="29.85546875" style="182" customWidth="1" collapsed="1"/>
    <col min="26" max="26" width="9.140625" style="182" customWidth="1" collapsed="1"/>
    <col min="27" max="27" width="30.7109375" style="182" customWidth="1" collapsed="1"/>
    <col min="28" max="28" width="9.28515625" style="182" customWidth="1" collapsed="1"/>
    <col min="29" max="29" width="32.28515625" style="182" customWidth="1" collapsed="1"/>
    <col min="30" max="30" width="22.7109375" style="182" customWidth="1" collapsed="1"/>
    <col min="31" max="31" width="13.7109375" style="182" customWidth="1" collapsed="1"/>
    <col min="32" max="32" width="15.5703125" style="182" customWidth="1" collapsed="1"/>
    <col min="33" max="33" width="9.28515625" style="182" customWidth="1" collapsed="1"/>
    <col min="34" max="16384" width="9.140625" style="182"/>
  </cols>
  <sheetData>
    <row r="1" spans="1:34" ht="15" customHeight="1" x14ac:dyDescent="0.25">
      <c r="A1" s="978" t="s">
        <v>127</v>
      </c>
      <c r="B1" s="978" t="s">
        <v>119</v>
      </c>
      <c r="C1" s="978" t="s">
        <v>92</v>
      </c>
      <c r="D1" s="979" t="s">
        <v>93</v>
      </c>
      <c r="E1" s="978" t="s">
        <v>153</v>
      </c>
      <c r="F1" s="978" t="s">
        <v>94</v>
      </c>
      <c r="G1" s="978" t="s">
        <v>126</v>
      </c>
      <c r="H1" s="978" t="s">
        <v>95</v>
      </c>
      <c r="I1" s="978" t="s">
        <v>96</v>
      </c>
      <c r="J1" s="978" t="s">
        <v>833</v>
      </c>
      <c r="K1" s="978" t="s">
        <v>1196</v>
      </c>
      <c r="L1" s="978" t="s">
        <v>97</v>
      </c>
      <c r="M1" s="978" t="s">
        <v>98</v>
      </c>
      <c r="N1" s="978" t="s">
        <v>117</v>
      </c>
      <c r="O1" s="978" t="s">
        <v>97</v>
      </c>
      <c r="P1" s="978" t="s">
        <v>134</v>
      </c>
      <c r="Q1" s="978" t="s">
        <v>1197</v>
      </c>
      <c r="R1" s="978" t="s">
        <v>1113</v>
      </c>
      <c r="S1" s="978" t="s">
        <v>868</v>
      </c>
      <c r="T1" s="532" t="s">
        <v>122</v>
      </c>
      <c r="U1" s="532" t="s">
        <v>1120</v>
      </c>
      <c r="V1" s="548" t="s">
        <v>774</v>
      </c>
      <c r="W1" s="978"/>
      <c r="X1" s="978"/>
      <c r="Y1" s="978"/>
      <c r="Z1" s="978"/>
      <c r="AA1" s="978"/>
      <c r="AB1" s="978"/>
      <c r="AC1" s="978"/>
      <c r="AD1" s="978"/>
      <c r="AE1" s="978"/>
      <c r="AF1" s="978"/>
      <c r="AG1" s="978"/>
      <c r="AH1" s="978"/>
    </row>
    <row r="2" spans="1:34" ht="15" customHeight="1" x14ac:dyDescent="0.25">
      <c r="A2" s="975" t="s">
        <v>1195</v>
      </c>
      <c r="B2" s="975" t="s">
        <v>847</v>
      </c>
      <c r="C2" s="976">
        <v>271</v>
      </c>
      <c r="D2" s="980" t="s">
        <v>164</v>
      </c>
      <c r="E2" s="975" t="s">
        <v>266</v>
      </c>
      <c r="F2" s="977">
        <v>24049.95</v>
      </c>
      <c r="G2" s="977">
        <v>0</v>
      </c>
      <c r="H2" s="977">
        <v>0</v>
      </c>
      <c r="I2" s="977">
        <v>0</v>
      </c>
      <c r="J2" s="977">
        <v>0</v>
      </c>
      <c r="K2" s="977">
        <v>0</v>
      </c>
      <c r="L2" s="977">
        <v>0</v>
      </c>
      <c r="M2" s="977">
        <v>0</v>
      </c>
      <c r="N2" s="977">
        <v>0</v>
      </c>
      <c r="O2" s="977">
        <v>0</v>
      </c>
      <c r="P2" s="977">
        <v>1819.36</v>
      </c>
      <c r="Q2" s="977">
        <v>0</v>
      </c>
      <c r="R2" s="977">
        <v>0</v>
      </c>
      <c r="S2" s="977">
        <v>0</v>
      </c>
      <c r="T2" s="1025">
        <f t="shared" ref="T2:T33" si="0">SUM(G2:S2)</f>
        <v>1819.36</v>
      </c>
      <c r="U2" s="533">
        <f>F2-T2</f>
        <v>22230.59</v>
      </c>
      <c r="V2" s="549" t="s">
        <v>167</v>
      </c>
      <c r="W2" s="975"/>
      <c r="X2" s="976"/>
      <c r="Y2" s="975"/>
      <c r="Z2" s="976"/>
      <c r="AA2" s="975"/>
      <c r="AB2" s="976"/>
      <c r="AC2" s="975"/>
      <c r="AD2" s="975"/>
      <c r="AE2" s="976"/>
      <c r="AF2" s="975"/>
      <c r="AG2" s="976"/>
      <c r="AH2" s="975"/>
    </row>
    <row r="3" spans="1:34" ht="15" customHeight="1" x14ac:dyDescent="0.25">
      <c r="A3" s="975" t="s">
        <v>1195</v>
      </c>
      <c r="B3" s="975" t="s">
        <v>847</v>
      </c>
      <c r="C3" s="976">
        <v>37</v>
      </c>
      <c r="D3" s="980" t="s">
        <v>27</v>
      </c>
      <c r="E3" s="975" t="s">
        <v>199</v>
      </c>
      <c r="F3" s="977">
        <v>20200.330000000002</v>
      </c>
      <c r="G3" s="977">
        <v>0</v>
      </c>
      <c r="H3" s="977">
        <v>0</v>
      </c>
      <c r="I3" s="977">
        <v>0</v>
      </c>
      <c r="J3" s="977">
        <v>0</v>
      </c>
      <c r="K3" s="977">
        <v>0</v>
      </c>
      <c r="L3" s="977">
        <v>0</v>
      </c>
      <c r="M3" s="977">
        <v>0</v>
      </c>
      <c r="N3" s="977">
        <v>0</v>
      </c>
      <c r="O3" s="977">
        <v>0</v>
      </c>
      <c r="P3" s="977">
        <v>1884.09</v>
      </c>
      <c r="Q3" s="977">
        <v>0</v>
      </c>
      <c r="R3" s="977">
        <v>0</v>
      </c>
      <c r="S3" s="977">
        <v>0</v>
      </c>
      <c r="T3" s="1025">
        <f t="shared" si="0"/>
        <v>1884.09</v>
      </c>
      <c r="U3" s="533">
        <f t="shared" ref="U3:U66" si="1">F3-T3</f>
        <v>18316.240000000002</v>
      </c>
      <c r="V3" s="549" t="s">
        <v>167</v>
      </c>
      <c r="W3" s="975"/>
      <c r="X3" s="976"/>
      <c r="Y3" s="975"/>
      <c r="Z3" s="976"/>
      <c r="AA3" s="975"/>
      <c r="AB3" s="976"/>
      <c r="AC3" s="975"/>
      <c r="AD3" s="975"/>
      <c r="AE3" s="976"/>
      <c r="AF3" s="975"/>
      <c r="AG3" s="976"/>
      <c r="AH3" s="975"/>
    </row>
    <row r="4" spans="1:34" ht="15" customHeight="1" x14ac:dyDescent="0.25">
      <c r="A4" s="975" t="s">
        <v>1195</v>
      </c>
      <c r="B4" s="975" t="s">
        <v>847</v>
      </c>
      <c r="C4" s="976">
        <v>490</v>
      </c>
      <c r="D4" s="980" t="s">
        <v>484</v>
      </c>
      <c r="E4" s="975" t="s">
        <v>534</v>
      </c>
      <c r="F4" s="977">
        <v>19998.87</v>
      </c>
      <c r="G4" s="977">
        <v>0</v>
      </c>
      <c r="H4" s="977">
        <v>0</v>
      </c>
      <c r="I4" s="977">
        <v>1459</v>
      </c>
      <c r="J4" s="977">
        <v>0</v>
      </c>
      <c r="K4" s="977">
        <v>0</v>
      </c>
      <c r="L4" s="977">
        <v>933.55</v>
      </c>
      <c r="M4" s="977">
        <v>0</v>
      </c>
      <c r="N4" s="977">
        <v>0</v>
      </c>
      <c r="O4" s="977">
        <v>0</v>
      </c>
      <c r="P4" s="977">
        <v>0</v>
      </c>
      <c r="Q4" s="977">
        <v>0</v>
      </c>
      <c r="R4" s="977">
        <v>0</v>
      </c>
      <c r="S4" s="977">
        <v>0</v>
      </c>
      <c r="T4" s="1025">
        <f t="shared" si="0"/>
        <v>2392.5500000000002</v>
      </c>
      <c r="U4" s="533">
        <f t="shared" si="1"/>
        <v>17606.32</v>
      </c>
      <c r="V4" s="549" t="s">
        <v>167</v>
      </c>
      <c r="W4" s="975"/>
      <c r="X4" s="976"/>
      <c r="Y4" s="975"/>
      <c r="Z4" s="976"/>
      <c r="AA4" s="975"/>
      <c r="AB4" s="976"/>
      <c r="AC4" s="975"/>
      <c r="AD4" s="975"/>
      <c r="AE4" s="976"/>
      <c r="AF4" s="975"/>
      <c r="AG4" s="976"/>
      <c r="AH4" s="975"/>
    </row>
    <row r="5" spans="1:34" ht="15" customHeight="1" x14ac:dyDescent="0.25">
      <c r="A5" s="975" t="s">
        <v>1195</v>
      </c>
      <c r="B5" s="975" t="s">
        <v>847</v>
      </c>
      <c r="C5" s="976">
        <v>35</v>
      </c>
      <c r="D5" s="980" t="s">
        <v>26</v>
      </c>
      <c r="E5" s="975" t="s">
        <v>198</v>
      </c>
      <c r="F5" s="977">
        <v>18267.04</v>
      </c>
      <c r="G5" s="977">
        <v>0</v>
      </c>
      <c r="H5" s="977">
        <v>0</v>
      </c>
      <c r="I5" s="977">
        <v>0</v>
      </c>
      <c r="J5" s="977">
        <v>0</v>
      </c>
      <c r="K5" s="977">
        <v>0</v>
      </c>
      <c r="L5" s="977">
        <v>0</v>
      </c>
      <c r="M5" s="977">
        <v>0</v>
      </c>
      <c r="N5" s="977">
        <v>0</v>
      </c>
      <c r="O5" s="977">
        <v>0</v>
      </c>
      <c r="P5" s="977">
        <v>1490.28</v>
      </c>
      <c r="Q5" s="977">
        <v>0</v>
      </c>
      <c r="R5" s="977">
        <v>0</v>
      </c>
      <c r="S5" s="977">
        <v>0</v>
      </c>
      <c r="T5" s="1025">
        <f t="shared" si="0"/>
        <v>1490.28</v>
      </c>
      <c r="U5" s="533">
        <f t="shared" si="1"/>
        <v>16776.760000000002</v>
      </c>
      <c r="V5" s="549" t="s">
        <v>167</v>
      </c>
      <c r="W5" s="975"/>
      <c r="X5" s="976"/>
      <c r="Y5" s="975"/>
      <c r="Z5" s="976"/>
      <c r="AA5" s="975"/>
      <c r="AB5" s="976"/>
      <c r="AC5" s="975"/>
      <c r="AD5" s="975"/>
      <c r="AE5" s="976"/>
      <c r="AF5" s="975"/>
      <c r="AG5" s="976"/>
      <c r="AH5" s="975"/>
    </row>
    <row r="6" spans="1:34" ht="15" customHeight="1" x14ac:dyDescent="0.25">
      <c r="A6" s="975" t="s">
        <v>1195</v>
      </c>
      <c r="B6" s="975" t="s">
        <v>847</v>
      </c>
      <c r="C6" s="976">
        <v>201</v>
      </c>
      <c r="D6" s="980" t="s">
        <v>75</v>
      </c>
      <c r="E6" s="975" t="s">
        <v>865</v>
      </c>
      <c r="F6" s="977">
        <v>8568.7199999999993</v>
      </c>
      <c r="G6" s="977">
        <v>0</v>
      </c>
      <c r="H6" s="977">
        <v>0</v>
      </c>
      <c r="I6" s="977">
        <v>0</v>
      </c>
      <c r="J6" s="977">
        <v>0</v>
      </c>
      <c r="K6" s="977">
        <v>0</v>
      </c>
      <c r="L6" s="977">
        <v>3007.58</v>
      </c>
      <c r="M6" s="977">
        <v>0</v>
      </c>
      <c r="N6" s="977">
        <v>0</v>
      </c>
      <c r="O6" s="977">
        <v>0</v>
      </c>
      <c r="P6" s="977">
        <v>0</v>
      </c>
      <c r="Q6" s="977">
        <v>0</v>
      </c>
      <c r="R6" s="977">
        <v>0</v>
      </c>
      <c r="S6" s="977">
        <v>0</v>
      </c>
      <c r="T6" s="1025">
        <f t="shared" si="0"/>
        <v>3007.58</v>
      </c>
      <c r="U6" s="533">
        <f t="shared" si="1"/>
        <v>5561.1399999999994</v>
      </c>
      <c r="V6" s="549" t="s">
        <v>167</v>
      </c>
      <c r="W6" s="975"/>
      <c r="X6" s="976"/>
      <c r="Y6" s="975"/>
      <c r="Z6" s="976"/>
      <c r="AA6" s="975"/>
      <c r="AB6" s="976"/>
      <c r="AC6" s="975"/>
      <c r="AD6" s="975"/>
      <c r="AE6" s="976"/>
      <c r="AF6" s="975"/>
      <c r="AG6" s="976"/>
      <c r="AH6" s="975"/>
    </row>
    <row r="7" spans="1:34" ht="15" customHeight="1" x14ac:dyDescent="0.25">
      <c r="A7" s="975" t="s">
        <v>1195</v>
      </c>
      <c r="B7" s="975" t="s">
        <v>847</v>
      </c>
      <c r="C7" s="976">
        <v>20</v>
      </c>
      <c r="D7" s="980" t="s">
        <v>14</v>
      </c>
      <c r="E7" s="975" t="s">
        <v>186</v>
      </c>
      <c r="F7" s="977">
        <v>13258.04</v>
      </c>
      <c r="G7" s="977">
        <v>0</v>
      </c>
      <c r="H7" s="977">
        <v>0</v>
      </c>
      <c r="I7" s="977">
        <v>0</v>
      </c>
      <c r="J7" s="977">
        <v>0</v>
      </c>
      <c r="K7" s="977">
        <v>0</v>
      </c>
      <c r="L7" s="977">
        <v>0</v>
      </c>
      <c r="M7" s="977">
        <v>0</v>
      </c>
      <c r="N7" s="977">
        <v>0</v>
      </c>
      <c r="O7" s="977">
        <v>781.12</v>
      </c>
      <c r="P7" s="977">
        <v>2616.5100000000002</v>
      </c>
      <c r="Q7" s="977">
        <v>0</v>
      </c>
      <c r="R7" s="977">
        <v>0</v>
      </c>
      <c r="S7" s="977">
        <v>0</v>
      </c>
      <c r="T7" s="1025">
        <f t="shared" si="0"/>
        <v>3397.63</v>
      </c>
      <c r="U7" s="533">
        <f t="shared" si="1"/>
        <v>9860.41</v>
      </c>
      <c r="V7" s="549" t="s">
        <v>167</v>
      </c>
      <c r="W7" s="975"/>
      <c r="X7" s="976"/>
      <c r="Y7" s="975"/>
      <c r="Z7" s="976"/>
      <c r="AA7" s="975"/>
      <c r="AB7" s="976"/>
      <c r="AC7" s="975"/>
      <c r="AD7" s="975"/>
      <c r="AE7" s="976"/>
      <c r="AF7" s="975"/>
      <c r="AG7" s="976"/>
      <c r="AH7" s="975"/>
    </row>
    <row r="8" spans="1:34" ht="15" customHeight="1" x14ac:dyDescent="0.25">
      <c r="A8" s="975" t="s">
        <v>1195</v>
      </c>
      <c r="B8" s="975" t="s">
        <v>847</v>
      </c>
      <c r="C8" s="976">
        <v>146</v>
      </c>
      <c r="D8" s="980" t="s">
        <v>56</v>
      </c>
      <c r="E8" s="975" t="s">
        <v>228</v>
      </c>
      <c r="F8" s="977">
        <v>12839.53</v>
      </c>
      <c r="G8" s="977">
        <v>0</v>
      </c>
      <c r="H8" s="977">
        <v>0</v>
      </c>
      <c r="I8" s="977">
        <v>3036</v>
      </c>
      <c r="J8" s="977">
        <v>0</v>
      </c>
      <c r="K8" s="977">
        <v>0</v>
      </c>
      <c r="L8" s="977">
        <v>0</v>
      </c>
      <c r="M8" s="977">
        <v>0</v>
      </c>
      <c r="N8" s="977">
        <v>0</v>
      </c>
      <c r="O8" s="977">
        <v>0</v>
      </c>
      <c r="P8" s="977">
        <v>0</v>
      </c>
      <c r="Q8" s="977">
        <v>0</v>
      </c>
      <c r="R8" s="977">
        <v>0</v>
      </c>
      <c r="S8" s="977">
        <v>0</v>
      </c>
      <c r="T8" s="1025">
        <f t="shared" si="0"/>
        <v>3036</v>
      </c>
      <c r="U8" s="533">
        <f t="shared" si="1"/>
        <v>9803.5300000000007</v>
      </c>
      <c r="V8" s="549" t="s">
        <v>167</v>
      </c>
      <c r="W8" s="975"/>
      <c r="X8" s="976"/>
      <c r="Y8" s="975"/>
      <c r="Z8" s="976"/>
      <c r="AA8" s="975"/>
      <c r="AB8" s="976"/>
      <c r="AC8" s="975"/>
      <c r="AD8" s="975"/>
      <c r="AE8" s="976"/>
      <c r="AF8" s="975"/>
      <c r="AG8" s="976"/>
      <c r="AH8" s="975"/>
    </row>
    <row r="9" spans="1:34" ht="15" customHeight="1" x14ac:dyDescent="0.25">
      <c r="A9" s="975" t="s">
        <v>1195</v>
      </c>
      <c r="B9" s="975" t="s">
        <v>847</v>
      </c>
      <c r="C9" s="976">
        <v>50</v>
      </c>
      <c r="D9" s="980" t="s">
        <v>38</v>
      </c>
      <c r="E9" s="975" t="s">
        <v>209</v>
      </c>
      <c r="F9" s="977">
        <v>16957.89</v>
      </c>
      <c r="G9" s="977">
        <v>0</v>
      </c>
      <c r="H9" s="977">
        <v>0</v>
      </c>
      <c r="I9" s="977">
        <v>0</v>
      </c>
      <c r="J9" s="977">
        <v>0</v>
      </c>
      <c r="K9" s="977">
        <v>0</v>
      </c>
      <c r="L9" s="977">
        <v>0</v>
      </c>
      <c r="M9" s="977">
        <v>0</v>
      </c>
      <c r="N9" s="977">
        <v>0</v>
      </c>
      <c r="O9" s="977">
        <v>0</v>
      </c>
      <c r="P9" s="977">
        <v>3576.68</v>
      </c>
      <c r="Q9" s="977">
        <v>0</v>
      </c>
      <c r="R9" s="977">
        <v>0</v>
      </c>
      <c r="S9" s="977">
        <v>0</v>
      </c>
      <c r="T9" s="1025">
        <f t="shared" si="0"/>
        <v>3576.68</v>
      </c>
      <c r="U9" s="533">
        <f t="shared" si="1"/>
        <v>13381.21</v>
      </c>
      <c r="V9" s="549" t="s">
        <v>167</v>
      </c>
      <c r="W9" s="975"/>
      <c r="X9" s="976"/>
      <c r="Y9" s="975"/>
      <c r="Z9" s="976"/>
      <c r="AA9" s="975"/>
      <c r="AB9" s="976"/>
      <c r="AC9" s="975"/>
      <c r="AD9" s="975"/>
      <c r="AE9" s="976"/>
      <c r="AF9" s="975"/>
      <c r="AG9" s="976"/>
      <c r="AH9" s="975"/>
    </row>
    <row r="10" spans="1:34" ht="15" customHeight="1" x14ac:dyDescent="0.25">
      <c r="A10" s="975" t="s">
        <v>1195</v>
      </c>
      <c r="B10" s="975" t="s">
        <v>847</v>
      </c>
      <c r="C10" s="976">
        <v>349</v>
      </c>
      <c r="D10" s="980" t="s">
        <v>362</v>
      </c>
      <c r="E10" s="975" t="s">
        <v>372</v>
      </c>
      <c r="F10" s="977">
        <v>20586.88</v>
      </c>
      <c r="G10" s="977">
        <v>0</v>
      </c>
      <c r="H10" s="977">
        <v>0</v>
      </c>
      <c r="I10" s="977">
        <v>0</v>
      </c>
      <c r="J10" s="977">
        <v>0</v>
      </c>
      <c r="K10" s="977">
        <v>0</v>
      </c>
      <c r="L10" s="977">
        <v>0</v>
      </c>
      <c r="M10" s="977">
        <v>0</v>
      </c>
      <c r="N10" s="977">
        <v>0</v>
      </c>
      <c r="O10" s="977">
        <v>0</v>
      </c>
      <c r="P10" s="977">
        <v>2980.56</v>
      </c>
      <c r="Q10" s="977">
        <v>0</v>
      </c>
      <c r="R10" s="977">
        <v>0</v>
      </c>
      <c r="S10" s="977">
        <v>0</v>
      </c>
      <c r="T10" s="1025">
        <f t="shared" si="0"/>
        <v>2980.56</v>
      </c>
      <c r="U10" s="533">
        <f t="shared" si="1"/>
        <v>17606.32</v>
      </c>
      <c r="V10" s="549" t="s">
        <v>167</v>
      </c>
      <c r="W10" s="975"/>
      <c r="X10" s="976"/>
      <c r="Y10" s="975"/>
      <c r="Z10" s="976"/>
      <c r="AA10" s="975"/>
      <c r="AB10" s="976"/>
      <c r="AC10" s="975"/>
      <c r="AD10" s="975"/>
      <c r="AE10" s="976"/>
      <c r="AF10" s="975"/>
      <c r="AG10" s="976"/>
      <c r="AH10" s="975"/>
    </row>
    <row r="11" spans="1:34" ht="15" customHeight="1" x14ac:dyDescent="0.25">
      <c r="A11" s="975" t="s">
        <v>1195</v>
      </c>
      <c r="B11" s="975" t="s">
        <v>847</v>
      </c>
      <c r="C11" s="976">
        <v>461</v>
      </c>
      <c r="D11" s="980" t="s">
        <v>754</v>
      </c>
      <c r="E11" s="975" t="s">
        <v>767</v>
      </c>
      <c r="F11" s="977">
        <v>11857.05</v>
      </c>
      <c r="G11" s="977">
        <v>0</v>
      </c>
      <c r="H11" s="977">
        <v>0</v>
      </c>
      <c r="I11" s="977">
        <v>0</v>
      </c>
      <c r="J11" s="977">
        <v>0</v>
      </c>
      <c r="K11" s="977">
        <v>0</v>
      </c>
      <c r="L11" s="977">
        <v>1184.1400000000001</v>
      </c>
      <c r="M11" s="977">
        <v>0</v>
      </c>
      <c r="N11" s="977">
        <v>0</v>
      </c>
      <c r="O11" s="977">
        <v>0</v>
      </c>
      <c r="P11" s="977">
        <v>0</v>
      </c>
      <c r="Q11" s="977">
        <v>0</v>
      </c>
      <c r="R11" s="977">
        <v>0</v>
      </c>
      <c r="S11" s="977">
        <v>0</v>
      </c>
      <c r="T11" s="1025">
        <f t="shared" si="0"/>
        <v>1184.1400000000001</v>
      </c>
      <c r="U11" s="533">
        <f t="shared" si="1"/>
        <v>10672.91</v>
      </c>
      <c r="V11" s="549" t="s">
        <v>167</v>
      </c>
      <c r="W11" s="975"/>
      <c r="X11" s="976"/>
      <c r="Y11" s="975"/>
      <c r="Z11" s="976"/>
      <c r="AA11" s="975"/>
      <c r="AB11" s="976"/>
      <c r="AC11" s="975"/>
      <c r="AD11" s="975"/>
      <c r="AE11" s="976"/>
      <c r="AF11" s="975"/>
      <c r="AG11" s="976"/>
      <c r="AH11" s="975"/>
    </row>
    <row r="12" spans="1:34" ht="15" customHeight="1" x14ac:dyDescent="0.25">
      <c r="A12" s="975" t="s">
        <v>1195</v>
      </c>
      <c r="B12" s="975" t="s">
        <v>847</v>
      </c>
      <c r="C12" s="976">
        <v>434</v>
      </c>
      <c r="D12" s="980" t="s">
        <v>696</v>
      </c>
      <c r="E12" s="975" t="s">
        <v>706</v>
      </c>
      <c r="F12" s="977">
        <v>6668.82</v>
      </c>
      <c r="G12" s="977">
        <v>0</v>
      </c>
      <c r="H12" s="977">
        <v>0</v>
      </c>
      <c r="I12" s="977">
        <v>0</v>
      </c>
      <c r="J12" s="977">
        <v>0</v>
      </c>
      <c r="K12" s="977">
        <v>0</v>
      </c>
      <c r="L12" s="977">
        <v>0</v>
      </c>
      <c r="M12" s="977">
        <v>0</v>
      </c>
      <c r="N12" s="977">
        <v>0</v>
      </c>
      <c r="O12" s="977">
        <v>0</v>
      </c>
      <c r="P12" s="977">
        <v>775.58</v>
      </c>
      <c r="Q12" s="977">
        <v>0</v>
      </c>
      <c r="R12" s="977">
        <v>0</v>
      </c>
      <c r="S12" s="977">
        <v>0</v>
      </c>
      <c r="T12" s="1025">
        <f t="shared" si="0"/>
        <v>775.58</v>
      </c>
      <c r="U12" s="533">
        <f t="shared" si="1"/>
        <v>5893.24</v>
      </c>
      <c r="V12" s="549" t="s">
        <v>167</v>
      </c>
      <c r="W12" s="975"/>
      <c r="X12" s="976"/>
      <c r="Y12" s="975"/>
      <c r="Z12" s="976"/>
      <c r="AA12" s="975"/>
      <c r="AB12" s="976"/>
      <c r="AC12" s="975"/>
      <c r="AD12" s="975"/>
      <c r="AE12" s="976"/>
      <c r="AF12" s="975"/>
      <c r="AG12" s="976"/>
      <c r="AH12" s="975"/>
    </row>
    <row r="13" spans="1:34" ht="15" customHeight="1" x14ac:dyDescent="0.25">
      <c r="A13" s="975" t="s">
        <v>1195</v>
      </c>
      <c r="B13" s="975" t="s">
        <v>847</v>
      </c>
      <c r="C13" s="976">
        <v>39</v>
      </c>
      <c r="D13" s="980" t="s">
        <v>29</v>
      </c>
      <c r="E13" s="975" t="s">
        <v>201</v>
      </c>
      <c r="F13" s="977">
        <v>9268.7900000000009</v>
      </c>
      <c r="G13" s="977">
        <v>0</v>
      </c>
      <c r="H13" s="977">
        <v>0</v>
      </c>
      <c r="I13" s="977">
        <v>0</v>
      </c>
      <c r="J13" s="977">
        <v>0</v>
      </c>
      <c r="K13" s="977">
        <v>0</v>
      </c>
      <c r="L13" s="977">
        <v>0</v>
      </c>
      <c r="M13" s="977">
        <v>0</v>
      </c>
      <c r="N13" s="977">
        <v>0</v>
      </c>
      <c r="O13" s="977">
        <v>0</v>
      </c>
      <c r="P13" s="977">
        <v>0</v>
      </c>
      <c r="Q13" s="977">
        <v>0</v>
      </c>
      <c r="R13" s="977">
        <v>0</v>
      </c>
      <c r="S13" s="977">
        <v>0</v>
      </c>
      <c r="T13" s="1025">
        <f t="shared" si="0"/>
        <v>0</v>
      </c>
      <c r="U13" s="533">
        <f t="shared" si="1"/>
        <v>9268.7900000000009</v>
      </c>
      <c r="V13" s="549" t="s">
        <v>167</v>
      </c>
      <c r="W13" s="975"/>
      <c r="X13" s="976"/>
      <c r="Y13" s="975"/>
      <c r="Z13" s="976"/>
      <c r="AA13" s="975"/>
      <c r="AB13" s="976"/>
      <c r="AC13" s="975"/>
      <c r="AD13" s="975"/>
      <c r="AE13" s="976"/>
      <c r="AF13" s="975"/>
      <c r="AG13" s="976"/>
      <c r="AH13" s="975"/>
    </row>
    <row r="14" spans="1:34" ht="15" customHeight="1" x14ac:dyDescent="0.25">
      <c r="A14" s="975" t="s">
        <v>1195</v>
      </c>
      <c r="B14" s="975" t="s">
        <v>847</v>
      </c>
      <c r="C14" s="976">
        <v>248</v>
      </c>
      <c r="D14" s="980" t="s">
        <v>137</v>
      </c>
      <c r="E14" s="975" t="s">
        <v>258</v>
      </c>
      <c r="F14" s="977">
        <v>23629.7</v>
      </c>
      <c r="G14" s="977">
        <v>0</v>
      </c>
      <c r="H14" s="977">
        <v>0</v>
      </c>
      <c r="I14" s="977">
        <v>0</v>
      </c>
      <c r="J14" s="977">
        <v>0</v>
      </c>
      <c r="K14" s="977">
        <v>0</v>
      </c>
      <c r="L14" s="977">
        <v>0</v>
      </c>
      <c r="M14" s="977">
        <v>0</v>
      </c>
      <c r="N14" s="977">
        <v>0</v>
      </c>
      <c r="O14" s="977">
        <v>0</v>
      </c>
      <c r="P14" s="977">
        <v>1399.11</v>
      </c>
      <c r="Q14" s="977">
        <v>0</v>
      </c>
      <c r="R14" s="977">
        <v>0</v>
      </c>
      <c r="S14" s="977">
        <v>0</v>
      </c>
      <c r="T14" s="1025">
        <f t="shared" si="0"/>
        <v>1399.11</v>
      </c>
      <c r="U14" s="533">
        <f t="shared" si="1"/>
        <v>22230.59</v>
      </c>
      <c r="V14" s="549" t="s">
        <v>167</v>
      </c>
      <c r="W14" s="975"/>
      <c r="X14" s="976"/>
      <c r="Y14" s="975"/>
      <c r="Z14" s="976"/>
      <c r="AA14" s="975"/>
      <c r="AB14" s="976"/>
      <c r="AC14" s="975"/>
      <c r="AD14" s="975"/>
      <c r="AE14" s="976"/>
      <c r="AF14" s="975"/>
      <c r="AG14" s="976"/>
      <c r="AH14" s="975"/>
    </row>
    <row r="15" spans="1:34" ht="15" customHeight="1" x14ac:dyDescent="0.25">
      <c r="A15" s="975" t="s">
        <v>1195</v>
      </c>
      <c r="B15" s="975" t="s">
        <v>847</v>
      </c>
      <c r="C15" s="976">
        <v>419</v>
      </c>
      <c r="D15" s="980" t="s">
        <v>637</v>
      </c>
      <c r="E15" s="975" t="s">
        <v>652</v>
      </c>
      <c r="F15" s="977">
        <v>18463.95</v>
      </c>
      <c r="G15" s="977">
        <v>0</v>
      </c>
      <c r="H15" s="977">
        <v>0</v>
      </c>
      <c r="I15" s="977">
        <v>0</v>
      </c>
      <c r="J15" s="977">
        <v>0</v>
      </c>
      <c r="K15" s="977">
        <v>0</v>
      </c>
      <c r="L15" s="977">
        <v>857.63</v>
      </c>
      <c r="M15" s="977">
        <v>0</v>
      </c>
      <c r="N15" s="977">
        <v>0</v>
      </c>
      <c r="O15" s="977">
        <v>0</v>
      </c>
      <c r="P15" s="977">
        <v>0</v>
      </c>
      <c r="Q15" s="977">
        <v>0</v>
      </c>
      <c r="R15" s="977">
        <v>0</v>
      </c>
      <c r="S15" s="977">
        <v>0</v>
      </c>
      <c r="T15" s="1025">
        <f t="shared" si="0"/>
        <v>857.63</v>
      </c>
      <c r="U15" s="533">
        <f t="shared" si="1"/>
        <v>17606.32</v>
      </c>
      <c r="V15" s="549" t="s">
        <v>167</v>
      </c>
      <c r="W15" s="975"/>
      <c r="X15" s="976"/>
      <c r="Y15" s="975"/>
      <c r="Z15" s="976"/>
      <c r="AA15" s="975"/>
      <c r="AB15" s="976"/>
      <c r="AC15" s="975"/>
      <c r="AD15" s="975"/>
      <c r="AE15" s="976"/>
      <c r="AF15" s="975"/>
      <c r="AG15" s="976"/>
      <c r="AH15" s="975"/>
    </row>
    <row r="16" spans="1:34" ht="15" customHeight="1" x14ac:dyDescent="0.25">
      <c r="A16" s="975" t="s">
        <v>1195</v>
      </c>
      <c r="B16" s="975" t="s">
        <v>847</v>
      </c>
      <c r="C16" s="976">
        <v>12</v>
      </c>
      <c r="D16" s="980" t="s">
        <v>9</v>
      </c>
      <c r="E16" s="975" t="s">
        <v>180</v>
      </c>
      <c r="F16" s="977">
        <v>14207.6</v>
      </c>
      <c r="G16" s="977">
        <v>0</v>
      </c>
      <c r="H16" s="977">
        <v>0</v>
      </c>
      <c r="I16" s="977">
        <v>0</v>
      </c>
      <c r="J16" s="977">
        <v>0</v>
      </c>
      <c r="K16" s="977">
        <v>0</v>
      </c>
      <c r="L16" s="977">
        <v>0</v>
      </c>
      <c r="M16" s="977">
        <v>0</v>
      </c>
      <c r="N16" s="977">
        <v>0</v>
      </c>
      <c r="O16" s="977">
        <v>0</v>
      </c>
      <c r="P16" s="977">
        <v>1924.13</v>
      </c>
      <c r="Q16" s="977">
        <v>0</v>
      </c>
      <c r="R16" s="977">
        <v>0</v>
      </c>
      <c r="S16" s="977">
        <v>0</v>
      </c>
      <c r="T16" s="1025">
        <f t="shared" si="0"/>
        <v>1924.13</v>
      </c>
      <c r="U16" s="533">
        <f t="shared" si="1"/>
        <v>12283.470000000001</v>
      </c>
      <c r="V16" s="549" t="s">
        <v>167</v>
      </c>
      <c r="W16" s="975"/>
      <c r="X16" s="976"/>
      <c r="Y16" s="975"/>
      <c r="Z16" s="976"/>
      <c r="AA16" s="975"/>
      <c r="AB16" s="976"/>
      <c r="AC16" s="975"/>
      <c r="AD16" s="975"/>
      <c r="AE16" s="976"/>
      <c r="AF16" s="975"/>
      <c r="AG16" s="976"/>
      <c r="AH16" s="975"/>
    </row>
    <row r="17" spans="1:34" ht="15" customHeight="1" x14ac:dyDescent="0.25">
      <c r="A17" s="975" t="s">
        <v>1195</v>
      </c>
      <c r="B17" s="975" t="s">
        <v>847</v>
      </c>
      <c r="C17" s="976">
        <v>318</v>
      </c>
      <c r="D17" s="980" t="s">
        <v>300</v>
      </c>
      <c r="E17" s="975" t="s">
        <v>305</v>
      </c>
      <c r="F17" s="977">
        <v>24864.31</v>
      </c>
      <c r="G17" s="977">
        <v>0</v>
      </c>
      <c r="H17" s="977">
        <v>0</v>
      </c>
      <c r="I17" s="977">
        <v>0</v>
      </c>
      <c r="J17" s="977">
        <v>0</v>
      </c>
      <c r="K17" s="977">
        <v>0</v>
      </c>
      <c r="L17" s="977">
        <v>2633.72</v>
      </c>
      <c r="M17" s="977">
        <v>0</v>
      </c>
      <c r="N17" s="977">
        <v>0</v>
      </c>
      <c r="O17" s="977">
        <v>0</v>
      </c>
      <c r="P17" s="977">
        <v>0</v>
      </c>
      <c r="Q17" s="977">
        <v>0</v>
      </c>
      <c r="R17" s="977">
        <v>0</v>
      </c>
      <c r="S17" s="977">
        <v>0</v>
      </c>
      <c r="T17" s="1025">
        <f t="shared" si="0"/>
        <v>2633.72</v>
      </c>
      <c r="U17" s="533">
        <f t="shared" si="1"/>
        <v>22230.59</v>
      </c>
      <c r="V17" s="549" t="s">
        <v>167</v>
      </c>
      <c r="W17" s="975"/>
      <c r="X17" s="976"/>
      <c r="Y17" s="975"/>
      <c r="Z17" s="976"/>
      <c r="AA17" s="975"/>
      <c r="AB17" s="976"/>
      <c r="AC17" s="975"/>
      <c r="AD17" s="975"/>
      <c r="AE17" s="976"/>
      <c r="AF17" s="975"/>
      <c r="AG17" s="976"/>
      <c r="AH17" s="975"/>
    </row>
    <row r="18" spans="1:34" ht="15" customHeight="1" x14ac:dyDescent="0.25">
      <c r="A18" s="975" t="s">
        <v>1195</v>
      </c>
      <c r="B18" s="975" t="s">
        <v>847</v>
      </c>
      <c r="C18" s="976">
        <v>346</v>
      </c>
      <c r="D18" s="980" t="s">
        <v>368</v>
      </c>
      <c r="E18" s="975" t="s">
        <v>369</v>
      </c>
      <c r="F18" s="977">
        <v>17606.32</v>
      </c>
      <c r="G18" s="977">
        <v>0</v>
      </c>
      <c r="H18" s="977">
        <v>0</v>
      </c>
      <c r="I18" s="977">
        <v>0</v>
      </c>
      <c r="J18" s="977">
        <v>0</v>
      </c>
      <c r="K18" s="977">
        <v>0</v>
      </c>
      <c r="L18" s="977">
        <v>0</v>
      </c>
      <c r="M18" s="977">
        <v>0</v>
      </c>
      <c r="N18" s="977">
        <v>0</v>
      </c>
      <c r="O18" s="977">
        <v>0</v>
      </c>
      <c r="P18" s="977">
        <v>0</v>
      </c>
      <c r="Q18" s="977">
        <v>0</v>
      </c>
      <c r="R18" s="977">
        <v>0</v>
      </c>
      <c r="S18" s="977">
        <v>0</v>
      </c>
      <c r="T18" s="1025">
        <f t="shared" si="0"/>
        <v>0</v>
      </c>
      <c r="U18" s="533">
        <f t="shared" si="1"/>
        <v>17606.32</v>
      </c>
      <c r="V18" s="549" t="s">
        <v>167</v>
      </c>
      <c r="W18" s="975"/>
      <c r="X18" s="976"/>
      <c r="Y18" s="975"/>
      <c r="Z18" s="976"/>
      <c r="AA18" s="975"/>
      <c r="AB18" s="976"/>
      <c r="AC18" s="975"/>
      <c r="AD18" s="975"/>
      <c r="AE18" s="976"/>
      <c r="AF18" s="975"/>
      <c r="AG18" s="976"/>
      <c r="AH18" s="975"/>
    </row>
    <row r="19" spans="1:34" ht="15" customHeight="1" x14ac:dyDescent="0.25">
      <c r="A19" s="975" t="s">
        <v>1195</v>
      </c>
      <c r="B19" s="975" t="s">
        <v>847</v>
      </c>
      <c r="C19" s="976">
        <v>452</v>
      </c>
      <c r="D19" s="980" t="s">
        <v>719</v>
      </c>
      <c r="E19" s="975" t="s">
        <v>740</v>
      </c>
      <c r="F19" s="977">
        <v>10672.91</v>
      </c>
      <c r="G19" s="977">
        <v>0</v>
      </c>
      <c r="H19" s="977">
        <v>0</v>
      </c>
      <c r="I19" s="977">
        <v>0</v>
      </c>
      <c r="J19" s="977">
        <v>0</v>
      </c>
      <c r="K19" s="977">
        <v>0</v>
      </c>
      <c r="L19" s="977">
        <v>0</v>
      </c>
      <c r="M19" s="977">
        <v>0</v>
      </c>
      <c r="N19" s="977">
        <v>0</v>
      </c>
      <c r="O19" s="977">
        <v>0</v>
      </c>
      <c r="P19" s="977">
        <v>0</v>
      </c>
      <c r="Q19" s="977">
        <v>0</v>
      </c>
      <c r="R19" s="977">
        <v>0</v>
      </c>
      <c r="S19" s="977">
        <v>0</v>
      </c>
      <c r="T19" s="1025">
        <f t="shared" si="0"/>
        <v>0</v>
      </c>
      <c r="U19" s="533">
        <f t="shared" si="1"/>
        <v>10672.91</v>
      </c>
      <c r="V19" s="549" t="s">
        <v>167</v>
      </c>
      <c r="W19" s="975"/>
      <c r="X19" s="976"/>
      <c r="Y19" s="975"/>
      <c r="Z19" s="976"/>
      <c r="AA19" s="975"/>
      <c r="AB19" s="976"/>
      <c r="AC19" s="975"/>
      <c r="AD19" s="975"/>
      <c r="AE19" s="976"/>
      <c r="AF19" s="975"/>
      <c r="AG19" s="976"/>
      <c r="AH19" s="975"/>
    </row>
    <row r="20" spans="1:34" s="214" customFormat="1" ht="15" customHeight="1" x14ac:dyDescent="0.25">
      <c r="A20" s="211" t="s">
        <v>1195</v>
      </c>
      <c r="B20" s="211" t="s">
        <v>847</v>
      </c>
      <c r="C20" s="213">
        <v>47</v>
      </c>
      <c r="D20" s="235" t="s">
        <v>35</v>
      </c>
      <c r="E20" s="211" t="s">
        <v>207</v>
      </c>
      <c r="F20" s="212">
        <v>13998.08</v>
      </c>
      <c r="G20" s="212">
        <v>0</v>
      </c>
      <c r="H20" s="212">
        <v>0</v>
      </c>
      <c r="I20" s="212">
        <v>0</v>
      </c>
      <c r="J20" s="212">
        <v>0</v>
      </c>
      <c r="K20" s="212">
        <v>0</v>
      </c>
      <c r="L20" s="212">
        <v>0</v>
      </c>
      <c r="M20" s="212">
        <v>0</v>
      </c>
      <c r="N20" s="212">
        <v>0</v>
      </c>
      <c r="O20" s="212">
        <v>0</v>
      </c>
      <c r="P20" s="212">
        <v>3576.68</v>
      </c>
      <c r="Q20" s="212">
        <v>0</v>
      </c>
      <c r="R20" s="212">
        <v>0</v>
      </c>
      <c r="S20" s="212">
        <v>0</v>
      </c>
      <c r="T20" s="573">
        <f t="shared" si="0"/>
        <v>3576.68</v>
      </c>
      <c r="U20" s="573">
        <f t="shared" si="1"/>
        <v>10421.4</v>
      </c>
      <c r="V20" s="569" t="s">
        <v>167</v>
      </c>
      <c r="W20" s="211"/>
      <c r="X20" s="213"/>
      <c r="Y20" s="211"/>
      <c r="Z20" s="213"/>
      <c r="AA20" s="211"/>
      <c r="AB20" s="213"/>
      <c r="AC20" s="211"/>
      <c r="AD20" s="211"/>
      <c r="AE20" s="213"/>
      <c r="AF20" s="211"/>
      <c r="AG20" s="213"/>
      <c r="AH20" s="211"/>
    </row>
    <row r="21" spans="1:34" s="188" customFormat="1" ht="15" customHeight="1" x14ac:dyDescent="0.25">
      <c r="A21" s="184" t="s">
        <v>1195</v>
      </c>
      <c r="B21" s="184" t="s">
        <v>847</v>
      </c>
      <c r="C21" s="185">
        <v>431</v>
      </c>
      <c r="D21" s="186" t="s">
        <v>680</v>
      </c>
      <c r="E21" s="184" t="s">
        <v>681</v>
      </c>
      <c r="F21" s="187">
        <v>25436.560000000001</v>
      </c>
      <c r="G21" s="187">
        <v>0</v>
      </c>
      <c r="H21" s="187">
        <v>0</v>
      </c>
      <c r="I21" s="187">
        <v>0</v>
      </c>
      <c r="J21" s="187">
        <v>0</v>
      </c>
      <c r="K21" s="187">
        <v>0</v>
      </c>
      <c r="L21" s="187">
        <v>0</v>
      </c>
      <c r="M21" s="187">
        <v>0</v>
      </c>
      <c r="N21" s="187">
        <v>0</v>
      </c>
      <c r="O21" s="187">
        <v>0</v>
      </c>
      <c r="P21" s="187">
        <v>1388.05</v>
      </c>
      <c r="Q21" s="187">
        <v>0</v>
      </c>
      <c r="R21" s="187">
        <v>0</v>
      </c>
      <c r="S21" s="187">
        <v>0</v>
      </c>
      <c r="T21" s="873">
        <f t="shared" si="0"/>
        <v>1388.05</v>
      </c>
      <c r="U21" s="873">
        <f t="shared" si="1"/>
        <v>24048.510000000002</v>
      </c>
      <c r="V21" s="550" t="s">
        <v>167</v>
      </c>
      <c r="W21" s="184"/>
      <c r="X21" s="185"/>
      <c r="Y21" s="184"/>
      <c r="Z21" s="185"/>
      <c r="AA21" s="184"/>
      <c r="AB21" s="185"/>
      <c r="AC21" s="184"/>
      <c r="AD21" s="184"/>
      <c r="AE21" s="185"/>
      <c r="AF21" s="184"/>
      <c r="AG21" s="185"/>
      <c r="AH21" s="184"/>
    </row>
    <row r="22" spans="1:34" ht="15" customHeight="1" x14ac:dyDescent="0.25">
      <c r="A22" s="975" t="s">
        <v>1195</v>
      </c>
      <c r="B22" s="975" t="s">
        <v>847</v>
      </c>
      <c r="C22" s="976">
        <v>447</v>
      </c>
      <c r="D22" s="980" t="s">
        <v>715</v>
      </c>
      <c r="E22" s="975" t="s">
        <v>736</v>
      </c>
      <c r="F22" s="977">
        <v>10672.91</v>
      </c>
      <c r="G22" s="977">
        <v>0</v>
      </c>
      <c r="H22" s="977">
        <v>0</v>
      </c>
      <c r="I22" s="977">
        <v>0</v>
      </c>
      <c r="J22" s="977">
        <v>0</v>
      </c>
      <c r="K22" s="977">
        <v>0</v>
      </c>
      <c r="L22" s="977">
        <v>0</v>
      </c>
      <c r="M22" s="977">
        <v>0</v>
      </c>
      <c r="N22" s="977">
        <v>0</v>
      </c>
      <c r="O22" s="977">
        <v>0</v>
      </c>
      <c r="P22" s="977">
        <v>0</v>
      </c>
      <c r="Q22" s="977">
        <v>0</v>
      </c>
      <c r="R22" s="977">
        <v>0</v>
      </c>
      <c r="S22" s="977">
        <v>0</v>
      </c>
      <c r="T22" s="1025">
        <f t="shared" si="0"/>
        <v>0</v>
      </c>
      <c r="U22" s="533">
        <f t="shared" si="1"/>
        <v>10672.91</v>
      </c>
      <c r="V22" s="549" t="s">
        <v>167</v>
      </c>
      <c r="W22" s="975"/>
      <c r="X22" s="976"/>
      <c r="Y22" s="975"/>
      <c r="Z22" s="976"/>
      <c r="AA22" s="975"/>
      <c r="AB22" s="976"/>
      <c r="AC22" s="975"/>
      <c r="AD22" s="975"/>
      <c r="AE22" s="976"/>
      <c r="AF22" s="975"/>
      <c r="AG22" s="976"/>
      <c r="AH22" s="975"/>
    </row>
    <row r="23" spans="1:34" ht="15" customHeight="1" x14ac:dyDescent="0.25">
      <c r="A23" s="975" t="s">
        <v>1195</v>
      </c>
      <c r="B23" s="975" t="s">
        <v>847</v>
      </c>
      <c r="C23" s="976">
        <v>498</v>
      </c>
      <c r="D23" s="980" t="s">
        <v>483</v>
      </c>
      <c r="E23" s="975" t="s">
        <v>533</v>
      </c>
      <c r="F23" s="977">
        <v>15632.55</v>
      </c>
      <c r="G23" s="977">
        <v>0</v>
      </c>
      <c r="H23" s="977">
        <v>0</v>
      </c>
      <c r="I23" s="977">
        <v>1464</v>
      </c>
      <c r="J23" s="977">
        <v>0</v>
      </c>
      <c r="K23" s="977">
        <v>0</v>
      </c>
      <c r="L23" s="977">
        <v>389.68</v>
      </c>
      <c r="M23" s="977">
        <v>0</v>
      </c>
      <c r="N23" s="977">
        <v>0</v>
      </c>
      <c r="O23" s="977">
        <v>0</v>
      </c>
      <c r="P23" s="977">
        <v>0</v>
      </c>
      <c r="Q23" s="977">
        <v>0</v>
      </c>
      <c r="R23" s="977">
        <v>0</v>
      </c>
      <c r="S23" s="977">
        <v>0</v>
      </c>
      <c r="T23" s="1025">
        <f t="shared" si="0"/>
        <v>1853.68</v>
      </c>
      <c r="U23" s="533">
        <f t="shared" si="1"/>
        <v>13778.869999999999</v>
      </c>
      <c r="V23" s="549" t="s">
        <v>167</v>
      </c>
      <c r="W23" s="975"/>
      <c r="X23" s="976"/>
      <c r="Y23" s="975"/>
      <c r="Z23" s="976"/>
      <c r="AA23" s="975"/>
      <c r="AB23" s="976"/>
      <c r="AC23" s="975"/>
      <c r="AD23" s="975"/>
      <c r="AE23" s="976"/>
      <c r="AF23" s="975"/>
      <c r="AG23" s="976"/>
      <c r="AH23" s="975"/>
    </row>
    <row r="24" spans="1:34" ht="15" customHeight="1" x14ac:dyDescent="0.25">
      <c r="A24" s="975" t="s">
        <v>1195</v>
      </c>
      <c r="B24" s="975" t="s">
        <v>847</v>
      </c>
      <c r="C24" s="976">
        <v>200</v>
      </c>
      <c r="D24" s="980" t="s">
        <v>74</v>
      </c>
      <c r="E24" s="975" t="s">
        <v>245</v>
      </c>
      <c r="F24" s="977">
        <v>14626.46</v>
      </c>
      <c r="G24" s="977">
        <v>0</v>
      </c>
      <c r="H24" s="977">
        <v>0</v>
      </c>
      <c r="I24" s="977">
        <v>0</v>
      </c>
      <c r="J24" s="977">
        <v>0</v>
      </c>
      <c r="K24" s="977">
        <v>0</v>
      </c>
      <c r="L24" s="977">
        <v>2693.63</v>
      </c>
      <c r="M24" s="977">
        <v>270.25</v>
      </c>
      <c r="N24" s="977">
        <v>0</v>
      </c>
      <c r="O24" s="977">
        <v>0</v>
      </c>
      <c r="P24" s="977">
        <v>0</v>
      </c>
      <c r="Q24" s="977">
        <v>0</v>
      </c>
      <c r="R24" s="977">
        <v>0</v>
      </c>
      <c r="S24" s="977">
        <v>0</v>
      </c>
      <c r="T24" s="1025">
        <f t="shared" si="0"/>
        <v>2963.88</v>
      </c>
      <c r="U24" s="533">
        <f t="shared" si="1"/>
        <v>11662.579999999998</v>
      </c>
      <c r="V24" s="549" t="s">
        <v>167</v>
      </c>
      <c r="W24" s="975"/>
      <c r="X24" s="976"/>
      <c r="Y24" s="975"/>
      <c r="Z24" s="976"/>
      <c r="AA24" s="975"/>
      <c r="AB24" s="976"/>
      <c r="AC24" s="975"/>
      <c r="AD24" s="975"/>
      <c r="AE24" s="976"/>
      <c r="AF24" s="975"/>
      <c r="AG24" s="976"/>
      <c r="AH24" s="975"/>
    </row>
    <row r="25" spans="1:34" ht="15" customHeight="1" x14ac:dyDescent="0.25">
      <c r="A25" s="975" t="s">
        <v>1195</v>
      </c>
      <c r="B25" s="975" t="s">
        <v>847</v>
      </c>
      <c r="C25" s="976">
        <v>84</v>
      </c>
      <c r="D25" s="980" t="s">
        <v>45</v>
      </c>
      <c r="E25" s="975" t="s">
        <v>217</v>
      </c>
      <c r="F25" s="977">
        <v>7891.23</v>
      </c>
      <c r="G25" s="977">
        <v>0</v>
      </c>
      <c r="H25" s="977">
        <v>0</v>
      </c>
      <c r="I25" s="977">
        <v>0</v>
      </c>
      <c r="J25" s="977">
        <v>0</v>
      </c>
      <c r="K25" s="977">
        <v>0</v>
      </c>
      <c r="L25" s="977">
        <v>0</v>
      </c>
      <c r="M25" s="977">
        <v>0</v>
      </c>
      <c r="N25" s="977">
        <v>0</v>
      </c>
      <c r="O25" s="977">
        <v>0</v>
      </c>
      <c r="P25" s="977">
        <v>1510.18</v>
      </c>
      <c r="Q25" s="977">
        <v>0</v>
      </c>
      <c r="R25" s="977">
        <v>0</v>
      </c>
      <c r="S25" s="977">
        <v>0</v>
      </c>
      <c r="T25" s="1025">
        <f t="shared" si="0"/>
        <v>1510.18</v>
      </c>
      <c r="U25" s="533">
        <f t="shared" si="1"/>
        <v>6381.0499999999993</v>
      </c>
      <c r="V25" s="549" t="s">
        <v>167</v>
      </c>
      <c r="W25" s="975"/>
      <c r="X25" s="976"/>
      <c r="Y25" s="975"/>
      <c r="Z25" s="976"/>
      <c r="AA25" s="975"/>
      <c r="AB25" s="976"/>
      <c r="AC25" s="975"/>
      <c r="AD25" s="975"/>
      <c r="AE25" s="976"/>
      <c r="AF25" s="975"/>
      <c r="AG25" s="976"/>
      <c r="AH25" s="975"/>
    </row>
    <row r="26" spans="1:34" ht="15" customHeight="1" x14ac:dyDescent="0.25">
      <c r="A26" s="975" t="s">
        <v>1195</v>
      </c>
      <c r="B26" s="975" t="s">
        <v>847</v>
      </c>
      <c r="C26" s="976">
        <v>88</v>
      </c>
      <c r="D26" s="980" t="s">
        <v>48</v>
      </c>
      <c r="E26" s="975" t="s">
        <v>220</v>
      </c>
      <c r="F26" s="977">
        <v>16022.33</v>
      </c>
      <c r="G26" s="977">
        <v>0</v>
      </c>
      <c r="H26" s="977">
        <v>0</v>
      </c>
      <c r="I26" s="977">
        <v>0</v>
      </c>
      <c r="J26" s="977">
        <v>0</v>
      </c>
      <c r="K26" s="977">
        <v>0</v>
      </c>
      <c r="L26" s="977">
        <v>0</v>
      </c>
      <c r="M26" s="977">
        <v>0</v>
      </c>
      <c r="N26" s="977">
        <v>0</v>
      </c>
      <c r="O26" s="977">
        <v>0</v>
      </c>
      <c r="P26" s="977">
        <v>2961.61</v>
      </c>
      <c r="Q26" s="977">
        <v>0</v>
      </c>
      <c r="R26" s="977">
        <v>0</v>
      </c>
      <c r="S26" s="977">
        <v>0</v>
      </c>
      <c r="T26" s="1025">
        <f t="shared" si="0"/>
        <v>2961.61</v>
      </c>
      <c r="U26" s="533">
        <f t="shared" si="1"/>
        <v>13060.72</v>
      </c>
      <c r="V26" s="549" t="s">
        <v>167</v>
      </c>
      <c r="W26" s="975"/>
      <c r="X26" s="976"/>
      <c r="Y26" s="975"/>
      <c r="Z26" s="976"/>
      <c r="AA26" s="975"/>
      <c r="AB26" s="976"/>
      <c r="AC26" s="975"/>
      <c r="AD26" s="975"/>
      <c r="AE26" s="976"/>
      <c r="AF26" s="975"/>
      <c r="AG26" s="976"/>
      <c r="AH26" s="975"/>
    </row>
    <row r="27" spans="1:34" ht="15" customHeight="1" x14ac:dyDescent="0.25">
      <c r="A27" s="975" t="s">
        <v>1195</v>
      </c>
      <c r="B27" s="975" t="s">
        <v>847</v>
      </c>
      <c r="C27" s="976">
        <v>448</v>
      </c>
      <c r="D27" s="980" t="s">
        <v>716</v>
      </c>
      <c r="E27" s="975" t="s">
        <v>737</v>
      </c>
      <c r="F27" s="977">
        <v>15104.64</v>
      </c>
      <c r="G27" s="977">
        <v>0</v>
      </c>
      <c r="H27" s="977">
        <v>0</v>
      </c>
      <c r="I27" s="977">
        <v>0</v>
      </c>
      <c r="J27" s="977">
        <v>0</v>
      </c>
      <c r="K27" s="977">
        <v>0</v>
      </c>
      <c r="L27" s="977">
        <v>0</v>
      </c>
      <c r="M27" s="977">
        <v>0</v>
      </c>
      <c r="N27" s="977">
        <v>0</v>
      </c>
      <c r="O27" s="977">
        <v>0</v>
      </c>
      <c r="P27" s="977">
        <v>1847</v>
      </c>
      <c r="Q27" s="977">
        <v>0</v>
      </c>
      <c r="R27" s="977">
        <v>0</v>
      </c>
      <c r="S27" s="977">
        <v>0</v>
      </c>
      <c r="T27" s="1025">
        <f t="shared" si="0"/>
        <v>1847</v>
      </c>
      <c r="U27" s="533">
        <f t="shared" si="1"/>
        <v>13257.64</v>
      </c>
      <c r="V27" s="549" t="s">
        <v>167</v>
      </c>
      <c r="W27" s="975"/>
      <c r="X27" s="976"/>
      <c r="Y27" s="975"/>
      <c r="Z27" s="976"/>
      <c r="AA27" s="975"/>
      <c r="AB27" s="976"/>
      <c r="AC27" s="975"/>
      <c r="AD27" s="975"/>
      <c r="AE27" s="976"/>
      <c r="AF27" s="975"/>
      <c r="AG27" s="976"/>
      <c r="AH27" s="975"/>
    </row>
    <row r="28" spans="1:34" ht="15" customHeight="1" x14ac:dyDescent="0.25">
      <c r="A28" s="975" t="s">
        <v>1195</v>
      </c>
      <c r="B28" s="975" t="s">
        <v>847</v>
      </c>
      <c r="C28" s="976">
        <v>476</v>
      </c>
      <c r="D28" s="980" t="s">
        <v>790</v>
      </c>
      <c r="E28" s="975" t="s">
        <v>795</v>
      </c>
      <c r="F28" s="977">
        <v>11680.45</v>
      </c>
      <c r="G28" s="977">
        <v>0</v>
      </c>
      <c r="H28" s="977">
        <v>0</v>
      </c>
      <c r="I28" s="977">
        <v>0</v>
      </c>
      <c r="J28" s="977">
        <v>0</v>
      </c>
      <c r="K28" s="977">
        <v>0</v>
      </c>
      <c r="L28" s="977">
        <v>1007.54</v>
      </c>
      <c r="M28" s="977">
        <v>0</v>
      </c>
      <c r="N28" s="977">
        <v>0</v>
      </c>
      <c r="O28" s="977">
        <v>0</v>
      </c>
      <c r="P28" s="977">
        <v>0</v>
      </c>
      <c r="Q28" s="977">
        <v>0</v>
      </c>
      <c r="R28" s="977">
        <v>0</v>
      </c>
      <c r="S28" s="977">
        <v>0</v>
      </c>
      <c r="T28" s="1025">
        <f t="shared" si="0"/>
        <v>1007.54</v>
      </c>
      <c r="U28" s="533">
        <f t="shared" si="1"/>
        <v>10672.91</v>
      </c>
      <c r="V28" s="549" t="s">
        <v>167</v>
      </c>
      <c r="W28" s="975"/>
      <c r="X28" s="976"/>
      <c r="Y28" s="975"/>
      <c r="Z28" s="976"/>
      <c r="AA28" s="975"/>
      <c r="AB28" s="976"/>
      <c r="AC28" s="975"/>
      <c r="AD28" s="975"/>
      <c r="AE28" s="976"/>
      <c r="AF28" s="975"/>
      <c r="AG28" s="976"/>
      <c r="AH28" s="975"/>
    </row>
    <row r="29" spans="1:34" ht="15" customHeight="1" x14ac:dyDescent="0.25">
      <c r="A29" s="975" t="s">
        <v>1195</v>
      </c>
      <c r="B29" s="975" t="s">
        <v>847</v>
      </c>
      <c r="C29" s="976">
        <v>505</v>
      </c>
      <c r="D29" s="980" t="s">
        <v>1109</v>
      </c>
      <c r="E29" s="975" t="s">
        <v>1118</v>
      </c>
      <c r="F29" s="977">
        <v>15278.87</v>
      </c>
      <c r="G29" s="977">
        <v>0</v>
      </c>
      <c r="H29" s="977">
        <v>0</v>
      </c>
      <c r="I29" s="977">
        <v>1500</v>
      </c>
      <c r="J29" s="977">
        <v>0</v>
      </c>
      <c r="K29" s="977">
        <v>0</v>
      </c>
      <c r="L29" s="977">
        <v>0</v>
      </c>
      <c r="M29" s="977">
        <v>0</v>
      </c>
      <c r="N29" s="977">
        <v>0</v>
      </c>
      <c r="O29" s="977">
        <v>0</v>
      </c>
      <c r="P29" s="977">
        <v>0</v>
      </c>
      <c r="Q29" s="977">
        <v>0</v>
      </c>
      <c r="R29" s="977">
        <v>0</v>
      </c>
      <c r="S29" s="977">
        <v>0</v>
      </c>
      <c r="T29" s="1025">
        <f t="shared" si="0"/>
        <v>1500</v>
      </c>
      <c r="U29" s="533">
        <f t="shared" si="1"/>
        <v>13778.87</v>
      </c>
      <c r="V29" s="549" t="s">
        <v>167</v>
      </c>
      <c r="W29" s="975"/>
      <c r="X29" s="976"/>
      <c r="Y29" s="975"/>
      <c r="Z29" s="976"/>
      <c r="AA29" s="975"/>
      <c r="AB29" s="976"/>
      <c r="AC29" s="975"/>
      <c r="AD29" s="975"/>
      <c r="AE29" s="976"/>
      <c r="AF29" s="975"/>
      <c r="AG29" s="976"/>
      <c r="AH29" s="975"/>
    </row>
    <row r="30" spans="1:34" ht="15" customHeight="1" x14ac:dyDescent="0.25">
      <c r="A30" s="975" t="s">
        <v>1195</v>
      </c>
      <c r="B30" s="975" t="s">
        <v>847</v>
      </c>
      <c r="C30" s="976">
        <v>23</v>
      </c>
      <c r="D30" s="980" t="s">
        <v>17</v>
      </c>
      <c r="E30" s="975" t="s">
        <v>188</v>
      </c>
      <c r="F30" s="977">
        <v>13486.3</v>
      </c>
      <c r="G30" s="977">
        <v>0</v>
      </c>
      <c r="H30" s="977">
        <v>0</v>
      </c>
      <c r="I30" s="977">
        <v>0</v>
      </c>
      <c r="J30" s="977">
        <v>0</v>
      </c>
      <c r="K30" s="977">
        <v>0</v>
      </c>
      <c r="L30" s="977">
        <v>0</v>
      </c>
      <c r="M30" s="977">
        <v>0</v>
      </c>
      <c r="N30" s="977">
        <v>0</v>
      </c>
      <c r="O30" s="977">
        <v>0</v>
      </c>
      <c r="P30" s="977">
        <v>1080.99</v>
      </c>
      <c r="Q30" s="977">
        <v>0</v>
      </c>
      <c r="R30" s="977">
        <v>0</v>
      </c>
      <c r="S30" s="977">
        <v>0</v>
      </c>
      <c r="T30" s="1025">
        <f t="shared" si="0"/>
        <v>1080.99</v>
      </c>
      <c r="U30" s="533">
        <f t="shared" si="1"/>
        <v>12405.31</v>
      </c>
      <c r="V30" s="549" t="s">
        <v>167</v>
      </c>
      <c r="W30" s="975"/>
      <c r="X30" s="976"/>
      <c r="Y30" s="975"/>
      <c r="Z30" s="976"/>
      <c r="AA30" s="975"/>
      <c r="AB30" s="976"/>
      <c r="AC30" s="975"/>
      <c r="AD30" s="975"/>
      <c r="AE30" s="976"/>
      <c r="AF30" s="975"/>
      <c r="AG30" s="976"/>
      <c r="AH30" s="975"/>
    </row>
    <row r="31" spans="1:34" ht="15" customHeight="1" x14ac:dyDescent="0.25">
      <c r="A31" s="975" t="s">
        <v>1195</v>
      </c>
      <c r="B31" s="975" t="s">
        <v>847</v>
      </c>
      <c r="C31" s="976">
        <v>40</v>
      </c>
      <c r="D31" s="980" t="s">
        <v>30</v>
      </c>
      <c r="E31" s="975" t="s">
        <v>202</v>
      </c>
      <c r="F31" s="977">
        <v>14664.06</v>
      </c>
      <c r="G31" s="977">
        <v>0</v>
      </c>
      <c r="H31" s="977">
        <v>0</v>
      </c>
      <c r="I31" s="977">
        <v>0</v>
      </c>
      <c r="J31" s="977">
        <v>0</v>
      </c>
      <c r="K31" s="977">
        <v>0</v>
      </c>
      <c r="L31" s="977">
        <v>0</v>
      </c>
      <c r="M31" s="977">
        <v>0</v>
      </c>
      <c r="N31" s="977">
        <v>0</v>
      </c>
      <c r="O31" s="977">
        <v>0</v>
      </c>
      <c r="P31" s="977">
        <v>0</v>
      </c>
      <c r="Q31" s="977">
        <v>0</v>
      </c>
      <c r="R31" s="977">
        <v>0</v>
      </c>
      <c r="S31" s="977">
        <v>0</v>
      </c>
      <c r="T31" s="1025">
        <f t="shared" si="0"/>
        <v>0</v>
      </c>
      <c r="U31" s="533">
        <f t="shared" si="1"/>
        <v>14664.06</v>
      </c>
      <c r="V31" s="549" t="s">
        <v>167</v>
      </c>
      <c r="W31" s="975"/>
      <c r="X31" s="976"/>
      <c r="Y31" s="975"/>
      <c r="Z31" s="976"/>
      <c r="AA31" s="975"/>
      <c r="AB31" s="976"/>
      <c r="AC31" s="975"/>
      <c r="AD31" s="975"/>
      <c r="AE31" s="976"/>
      <c r="AF31" s="975"/>
      <c r="AG31" s="976"/>
      <c r="AH31" s="975"/>
    </row>
    <row r="32" spans="1:34" ht="15" customHeight="1" x14ac:dyDescent="0.25">
      <c r="A32" s="975" t="s">
        <v>1195</v>
      </c>
      <c r="B32" s="975" t="s">
        <v>847</v>
      </c>
      <c r="C32" s="976">
        <v>481</v>
      </c>
      <c r="D32" s="980" t="s">
        <v>803</v>
      </c>
      <c r="E32" s="975" t="s">
        <v>817</v>
      </c>
      <c r="F32" s="977">
        <v>12198.3</v>
      </c>
      <c r="G32" s="977">
        <v>0</v>
      </c>
      <c r="H32" s="977">
        <v>0</v>
      </c>
      <c r="I32" s="977">
        <v>0</v>
      </c>
      <c r="J32" s="977">
        <v>0</v>
      </c>
      <c r="K32" s="977">
        <v>0</v>
      </c>
      <c r="L32" s="977">
        <v>0</v>
      </c>
      <c r="M32" s="977">
        <v>0</v>
      </c>
      <c r="N32" s="977">
        <v>0</v>
      </c>
      <c r="O32" s="977">
        <v>0</v>
      </c>
      <c r="P32" s="977">
        <v>1525.39</v>
      </c>
      <c r="Q32" s="977">
        <v>0</v>
      </c>
      <c r="R32" s="977">
        <v>0</v>
      </c>
      <c r="S32" s="977">
        <v>0</v>
      </c>
      <c r="T32" s="1025">
        <f t="shared" si="0"/>
        <v>1525.39</v>
      </c>
      <c r="U32" s="533">
        <f t="shared" si="1"/>
        <v>10672.91</v>
      </c>
      <c r="V32" s="549" t="s">
        <v>167</v>
      </c>
      <c r="W32" s="975"/>
      <c r="X32" s="976"/>
      <c r="Y32" s="975"/>
      <c r="Z32" s="976"/>
      <c r="AA32" s="975"/>
      <c r="AB32" s="976"/>
      <c r="AC32" s="975"/>
      <c r="AD32" s="975"/>
      <c r="AE32" s="976"/>
      <c r="AF32" s="975"/>
      <c r="AG32" s="976"/>
      <c r="AH32" s="975"/>
    </row>
    <row r="33" spans="1:34" ht="15" customHeight="1" x14ac:dyDescent="0.25">
      <c r="A33" s="975" t="s">
        <v>1195</v>
      </c>
      <c r="B33" s="975" t="s">
        <v>847</v>
      </c>
      <c r="C33" s="976">
        <v>313</v>
      </c>
      <c r="D33" s="980" t="s">
        <v>298</v>
      </c>
      <c r="E33" s="975" t="s">
        <v>296</v>
      </c>
      <c r="F33" s="977">
        <v>22230.59</v>
      </c>
      <c r="G33" s="977">
        <v>0</v>
      </c>
      <c r="H33" s="977">
        <v>0</v>
      </c>
      <c r="I33" s="977">
        <v>0</v>
      </c>
      <c r="J33" s="977">
        <v>0</v>
      </c>
      <c r="K33" s="977">
        <v>0</v>
      </c>
      <c r="L33" s="977">
        <v>0</v>
      </c>
      <c r="M33" s="977">
        <v>0</v>
      </c>
      <c r="N33" s="977">
        <v>0</v>
      </c>
      <c r="O33" s="977">
        <v>0</v>
      </c>
      <c r="P33" s="977">
        <v>0</v>
      </c>
      <c r="Q33" s="977">
        <v>0</v>
      </c>
      <c r="R33" s="977">
        <v>0</v>
      </c>
      <c r="S33" s="977">
        <v>0</v>
      </c>
      <c r="T33" s="1025">
        <f t="shared" si="0"/>
        <v>0</v>
      </c>
      <c r="U33" s="533">
        <f t="shared" si="1"/>
        <v>22230.59</v>
      </c>
      <c r="V33" s="549" t="s">
        <v>167</v>
      </c>
      <c r="W33" s="975"/>
      <c r="X33" s="976"/>
      <c r="Y33" s="975"/>
      <c r="Z33" s="976"/>
      <c r="AA33" s="975"/>
      <c r="AB33" s="976"/>
      <c r="AC33" s="975"/>
      <c r="AD33" s="975"/>
      <c r="AE33" s="976"/>
      <c r="AF33" s="975"/>
      <c r="AG33" s="976"/>
      <c r="AH33" s="975"/>
    </row>
    <row r="34" spans="1:34" ht="15" customHeight="1" x14ac:dyDescent="0.25">
      <c r="A34" s="975" t="s">
        <v>1195</v>
      </c>
      <c r="B34" s="975" t="s">
        <v>847</v>
      </c>
      <c r="C34" s="976">
        <v>149</v>
      </c>
      <c r="D34" s="980" t="s">
        <v>104</v>
      </c>
      <c r="E34" s="975" t="s">
        <v>230</v>
      </c>
      <c r="F34" s="977">
        <v>15598.33</v>
      </c>
      <c r="G34" s="977">
        <v>0</v>
      </c>
      <c r="H34" s="977">
        <v>254.79</v>
      </c>
      <c r="I34" s="977">
        <v>0</v>
      </c>
      <c r="J34" s="977">
        <v>0</v>
      </c>
      <c r="K34" s="977">
        <v>0</v>
      </c>
      <c r="L34" s="977">
        <v>0</v>
      </c>
      <c r="M34" s="977">
        <v>0</v>
      </c>
      <c r="N34" s="977">
        <v>4554</v>
      </c>
      <c r="O34" s="977">
        <v>0</v>
      </c>
      <c r="P34" s="977">
        <v>1816.06</v>
      </c>
      <c r="Q34" s="977">
        <v>0</v>
      </c>
      <c r="R34" s="977">
        <v>0</v>
      </c>
      <c r="S34" s="977">
        <v>0</v>
      </c>
      <c r="T34" s="1025">
        <f t="shared" ref="T34:T65" si="2">SUM(G34:S34)</f>
        <v>6624.85</v>
      </c>
      <c r="U34" s="533">
        <f t="shared" si="1"/>
        <v>8973.48</v>
      </c>
      <c r="V34" s="549" t="s">
        <v>167</v>
      </c>
      <c r="W34" s="975"/>
      <c r="X34" s="976"/>
      <c r="Y34" s="975"/>
      <c r="Z34" s="976"/>
      <c r="AA34" s="975"/>
      <c r="AB34" s="976"/>
      <c r="AC34" s="975"/>
      <c r="AD34" s="975"/>
      <c r="AE34" s="976"/>
      <c r="AF34" s="975"/>
      <c r="AG34" s="976"/>
      <c r="AH34" s="975"/>
    </row>
    <row r="35" spans="1:34" ht="15" customHeight="1" x14ac:dyDescent="0.25">
      <c r="A35" s="975" t="s">
        <v>1195</v>
      </c>
      <c r="B35" s="975" t="s">
        <v>847</v>
      </c>
      <c r="C35" s="976">
        <v>168</v>
      </c>
      <c r="D35" s="980" t="s">
        <v>66</v>
      </c>
      <c r="E35" s="975" t="s">
        <v>237</v>
      </c>
      <c r="F35" s="977">
        <v>9565.5499999999993</v>
      </c>
      <c r="G35" s="977">
        <v>0</v>
      </c>
      <c r="H35" s="977">
        <v>0</v>
      </c>
      <c r="I35" s="977">
        <v>0</v>
      </c>
      <c r="J35" s="977">
        <v>0</v>
      </c>
      <c r="K35" s="977">
        <v>0</v>
      </c>
      <c r="L35" s="977">
        <v>592.07000000000005</v>
      </c>
      <c r="M35" s="977">
        <v>0</v>
      </c>
      <c r="N35" s="977">
        <v>0</v>
      </c>
      <c r="O35" s="977">
        <v>0</v>
      </c>
      <c r="P35" s="977">
        <v>0</v>
      </c>
      <c r="Q35" s="977">
        <v>0</v>
      </c>
      <c r="R35" s="977">
        <v>0</v>
      </c>
      <c r="S35" s="977">
        <v>0</v>
      </c>
      <c r="T35" s="1025">
        <f t="shared" si="2"/>
        <v>592.07000000000005</v>
      </c>
      <c r="U35" s="533">
        <f t="shared" si="1"/>
        <v>8973.48</v>
      </c>
      <c r="V35" s="549" t="s">
        <v>167</v>
      </c>
      <c r="W35" s="975"/>
      <c r="X35" s="976"/>
      <c r="Y35" s="975"/>
      <c r="Z35" s="976"/>
      <c r="AA35" s="975"/>
      <c r="AB35" s="976"/>
      <c r="AC35" s="975"/>
      <c r="AD35" s="975"/>
      <c r="AE35" s="976"/>
      <c r="AF35" s="975"/>
      <c r="AG35" s="976"/>
      <c r="AH35" s="975"/>
    </row>
    <row r="36" spans="1:34" ht="15" customHeight="1" x14ac:dyDescent="0.25">
      <c r="A36" s="975" t="s">
        <v>1195</v>
      </c>
      <c r="B36" s="975" t="s">
        <v>847</v>
      </c>
      <c r="C36" s="976">
        <v>469</v>
      </c>
      <c r="D36" s="980" t="s">
        <v>781</v>
      </c>
      <c r="E36" s="975" t="s">
        <v>780</v>
      </c>
      <c r="F36" s="977">
        <v>5899.8</v>
      </c>
      <c r="G36" s="977">
        <v>0</v>
      </c>
      <c r="H36" s="977">
        <v>0</v>
      </c>
      <c r="I36" s="977">
        <v>0</v>
      </c>
      <c r="J36" s="977">
        <v>0</v>
      </c>
      <c r="K36" s="977">
        <v>0</v>
      </c>
      <c r="L36" s="977">
        <v>0</v>
      </c>
      <c r="M36" s="977">
        <v>0</v>
      </c>
      <c r="N36" s="977">
        <v>0</v>
      </c>
      <c r="O36" s="977">
        <v>0</v>
      </c>
      <c r="P36" s="977">
        <v>533.86</v>
      </c>
      <c r="Q36" s="977">
        <v>0</v>
      </c>
      <c r="R36" s="977">
        <v>0</v>
      </c>
      <c r="S36" s="977">
        <v>0</v>
      </c>
      <c r="T36" s="1025">
        <f t="shared" si="2"/>
        <v>533.86</v>
      </c>
      <c r="U36" s="533">
        <f t="shared" si="1"/>
        <v>5365.9400000000005</v>
      </c>
      <c r="V36" s="549" t="s">
        <v>167</v>
      </c>
      <c r="W36" s="975"/>
      <c r="X36" s="976"/>
      <c r="Y36" s="975"/>
      <c r="Z36" s="976"/>
      <c r="AA36" s="975"/>
      <c r="AB36" s="976"/>
      <c r="AC36" s="975"/>
      <c r="AD36" s="975"/>
      <c r="AE36" s="976"/>
      <c r="AF36" s="975"/>
      <c r="AG36" s="976"/>
      <c r="AH36" s="975"/>
    </row>
    <row r="37" spans="1:34" ht="15" customHeight="1" x14ac:dyDescent="0.25">
      <c r="A37" s="975" t="s">
        <v>1195</v>
      </c>
      <c r="B37" s="975" t="s">
        <v>847</v>
      </c>
      <c r="C37" s="976">
        <v>468</v>
      </c>
      <c r="D37" s="980" t="s">
        <v>777</v>
      </c>
      <c r="E37" s="975" t="s">
        <v>782</v>
      </c>
      <c r="F37" s="977">
        <v>11110.24</v>
      </c>
      <c r="G37" s="977">
        <v>0</v>
      </c>
      <c r="H37" s="977">
        <v>0</v>
      </c>
      <c r="I37" s="977">
        <v>0</v>
      </c>
      <c r="J37" s="977">
        <v>0</v>
      </c>
      <c r="K37" s="977">
        <v>0</v>
      </c>
      <c r="L37" s="977">
        <v>437.33</v>
      </c>
      <c r="M37" s="977">
        <v>0</v>
      </c>
      <c r="N37" s="977">
        <v>0</v>
      </c>
      <c r="O37" s="977">
        <v>0</v>
      </c>
      <c r="P37" s="977">
        <v>0</v>
      </c>
      <c r="Q37" s="977">
        <v>0</v>
      </c>
      <c r="R37" s="977">
        <v>0</v>
      </c>
      <c r="S37" s="977">
        <v>0</v>
      </c>
      <c r="T37" s="1025">
        <f t="shared" si="2"/>
        <v>437.33</v>
      </c>
      <c r="U37" s="533">
        <f t="shared" si="1"/>
        <v>10672.91</v>
      </c>
      <c r="V37" s="549" t="s">
        <v>167</v>
      </c>
      <c r="W37" s="975"/>
      <c r="X37" s="976"/>
      <c r="Y37" s="975"/>
      <c r="Z37" s="976"/>
      <c r="AA37" s="975"/>
      <c r="AB37" s="976"/>
      <c r="AC37" s="975"/>
      <c r="AD37" s="975"/>
      <c r="AE37" s="976"/>
      <c r="AF37" s="975"/>
      <c r="AG37" s="976"/>
      <c r="AH37" s="975"/>
    </row>
    <row r="38" spans="1:34" ht="15" customHeight="1" x14ac:dyDescent="0.25">
      <c r="A38" s="975" t="s">
        <v>1195</v>
      </c>
      <c r="B38" s="975" t="s">
        <v>847</v>
      </c>
      <c r="C38" s="976">
        <v>16</v>
      </c>
      <c r="D38" s="980" t="s">
        <v>11</v>
      </c>
      <c r="E38" s="975" t="s">
        <v>183</v>
      </c>
      <c r="F38" s="977">
        <v>11177</v>
      </c>
      <c r="G38" s="977">
        <v>0</v>
      </c>
      <c r="H38" s="977">
        <v>0</v>
      </c>
      <c r="I38" s="977">
        <v>0</v>
      </c>
      <c r="J38" s="977">
        <v>0</v>
      </c>
      <c r="K38" s="977">
        <v>0</v>
      </c>
      <c r="L38" s="977">
        <v>0</v>
      </c>
      <c r="M38" s="977">
        <v>0</v>
      </c>
      <c r="N38" s="977">
        <v>0</v>
      </c>
      <c r="O38" s="977">
        <v>0</v>
      </c>
      <c r="P38" s="977">
        <v>1825.55</v>
      </c>
      <c r="Q38" s="977">
        <v>0</v>
      </c>
      <c r="R38" s="977">
        <v>0</v>
      </c>
      <c r="S38" s="977">
        <v>0</v>
      </c>
      <c r="T38" s="1025">
        <f t="shared" si="2"/>
        <v>1825.55</v>
      </c>
      <c r="U38" s="533">
        <f t="shared" si="1"/>
        <v>9351.4500000000007</v>
      </c>
      <c r="V38" s="549" t="s">
        <v>167</v>
      </c>
      <c r="W38" s="975"/>
      <c r="X38" s="976"/>
      <c r="Y38" s="975"/>
      <c r="Z38" s="976"/>
      <c r="AA38" s="975"/>
      <c r="AB38" s="976"/>
      <c r="AC38" s="975"/>
      <c r="AD38" s="975"/>
      <c r="AE38" s="976"/>
      <c r="AF38" s="975"/>
      <c r="AG38" s="976"/>
      <c r="AH38" s="975"/>
    </row>
    <row r="39" spans="1:34" ht="15" customHeight="1" x14ac:dyDescent="0.25">
      <c r="A39" s="975" t="s">
        <v>1195</v>
      </c>
      <c r="B39" s="975" t="s">
        <v>847</v>
      </c>
      <c r="C39" s="976">
        <v>473</v>
      </c>
      <c r="D39" s="980" t="s">
        <v>787</v>
      </c>
      <c r="E39" s="975" t="s">
        <v>792</v>
      </c>
      <c r="F39" s="977">
        <v>12530.9</v>
      </c>
      <c r="G39" s="977">
        <v>0</v>
      </c>
      <c r="H39" s="977">
        <v>0</v>
      </c>
      <c r="I39" s="977">
        <v>0</v>
      </c>
      <c r="J39" s="977">
        <v>0</v>
      </c>
      <c r="K39" s="977">
        <v>0</v>
      </c>
      <c r="L39" s="977">
        <v>992.66</v>
      </c>
      <c r="M39" s="977">
        <v>0</v>
      </c>
      <c r="N39" s="977">
        <v>0</v>
      </c>
      <c r="O39" s="977">
        <v>0</v>
      </c>
      <c r="P39" s="977">
        <v>0</v>
      </c>
      <c r="Q39" s="977">
        <v>0</v>
      </c>
      <c r="R39" s="977">
        <v>0</v>
      </c>
      <c r="S39" s="977">
        <v>0</v>
      </c>
      <c r="T39" s="1025">
        <f t="shared" si="2"/>
        <v>992.66</v>
      </c>
      <c r="U39" s="533">
        <f t="shared" si="1"/>
        <v>11538.24</v>
      </c>
      <c r="V39" s="549" t="s">
        <v>167</v>
      </c>
      <c r="W39" s="975"/>
      <c r="X39" s="976"/>
      <c r="Y39" s="975"/>
      <c r="Z39" s="976"/>
      <c r="AA39" s="975"/>
      <c r="AB39" s="976"/>
      <c r="AC39" s="975"/>
      <c r="AD39" s="975"/>
      <c r="AE39" s="976"/>
      <c r="AF39" s="975"/>
      <c r="AG39" s="976"/>
      <c r="AH39" s="975"/>
    </row>
    <row r="40" spans="1:34" ht="15" customHeight="1" x14ac:dyDescent="0.25">
      <c r="A40" s="975" t="s">
        <v>1195</v>
      </c>
      <c r="B40" s="975" t="s">
        <v>847</v>
      </c>
      <c r="C40" s="976">
        <v>351</v>
      </c>
      <c r="D40" s="980" t="s">
        <v>375</v>
      </c>
      <c r="E40" s="975" t="s">
        <v>376</v>
      </c>
      <c r="F40" s="977">
        <v>23571.84</v>
      </c>
      <c r="G40" s="977">
        <v>0</v>
      </c>
      <c r="H40" s="977">
        <v>0</v>
      </c>
      <c r="I40" s="977">
        <v>0</v>
      </c>
      <c r="J40" s="977">
        <v>0</v>
      </c>
      <c r="K40" s="977">
        <v>0</v>
      </c>
      <c r="L40" s="977">
        <v>1341.25</v>
      </c>
      <c r="M40" s="977">
        <v>0</v>
      </c>
      <c r="N40" s="977">
        <v>0</v>
      </c>
      <c r="O40" s="977">
        <v>0</v>
      </c>
      <c r="P40" s="977">
        <v>0</v>
      </c>
      <c r="Q40" s="977">
        <v>0</v>
      </c>
      <c r="R40" s="977">
        <v>0</v>
      </c>
      <c r="S40" s="977">
        <v>0</v>
      </c>
      <c r="T40" s="1025">
        <f t="shared" si="2"/>
        <v>1341.25</v>
      </c>
      <c r="U40" s="533">
        <f t="shared" si="1"/>
        <v>22230.59</v>
      </c>
      <c r="V40" s="549" t="s">
        <v>167</v>
      </c>
      <c r="W40" s="975"/>
      <c r="X40" s="976"/>
      <c r="Y40" s="975"/>
      <c r="Z40" s="976"/>
      <c r="AA40" s="975"/>
      <c r="AB40" s="976"/>
      <c r="AC40" s="975"/>
      <c r="AD40" s="975"/>
      <c r="AE40" s="976"/>
      <c r="AF40" s="975"/>
      <c r="AG40" s="976"/>
      <c r="AH40" s="975"/>
    </row>
    <row r="41" spans="1:34" ht="15" customHeight="1" x14ac:dyDescent="0.25">
      <c r="A41" s="975" t="s">
        <v>1195</v>
      </c>
      <c r="B41" s="975" t="s">
        <v>847</v>
      </c>
      <c r="C41" s="976">
        <v>465</v>
      </c>
      <c r="D41" s="980" t="s">
        <v>750</v>
      </c>
      <c r="E41" s="975" t="s">
        <v>763</v>
      </c>
      <c r="F41" s="977">
        <v>12655.61</v>
      </c>
      <c r="G41" s="977">
        <v>0</v>
      </c>
      <c r="H41" s="977">
        <v>0</v>
      </c>
      <c r="I41" s="977">
        <v>0</v>
      </c>
      <c r="J41" s="977">
        <v>0</v>
      </c>
      <c r="K41" s="977">
        <v>0</v>
      </c>
      <c r="L41" s="977">
        <v>1982.7</v>
      </c>
      <c r="M41" s="977">
        <v>0</v>
      </c>
      <c r="N41" s="977">
        <v>0</v>
      </c>
      <c r="O41" s="977">
        <v>0</v>
      </c>
      <c r="P41" s="977">
        <v>0</v>
      </c>
      <c r="Q41" s="977">
        <v>0</v>
      </c>
      <c r="R41" s="977">
        <v>0</v>
      </c>
      <c r="S41" s="977">
        <v>0</v>
      </c>
      <c r="T41" s="1025">
        <f t="shared" si="2"/>
        <v>1982.7</v>
      </c>
      <c r="U41" s="533">
        <f t="shared" si="1"/>
        <v>10672.91</v>
      </c>
      <c r="V41" s="549" t="s">
        <v>167</v>
      </c>
      <c r="W41" s="975"/>
      <c r="X41" s="976"/>
      <c r="Y41" s="975"/>
      <c r="Z41" s="976"/>
      <c r="AA41" s="975"/>
      <c r="AB41" s="976"/>
      <c r="AC41" s="975"/>
      <c r="AD41" s="975"/>
      <c r="AE41" s="976"/>
      <c r="AF41" s="975"/>
      <c r="AG41" s="976"/>
      <c r="AH41" s="975"/>
    </row>
    <row r="42" spans="1:34" ht="15" customHeight="1" x14ac:dyDescent="0.25">
      <c r="A42" s="975" t="s">
        <v>1195</v>
      </c>
      <c r="B42" s="975" t="s">
        <v>847</v>
      </c>
      <c r="C42" s="976">
        <v>499</v>
      </c>
      <c r="D42" s="980" t="s">
        <v>482</v>
      </c>
      <c r="E42" s="975" t="s">
        <v>532</v>
      </c>
      <c r="F42" s="977">
        <v>14207.67</v>
      </c>
      <c r="G42" s="977">
        <v>0</v>
      </c>
      <c r="H42" s="977">
        <v>0</v>
      </c>
      <c r="I42" s="977">
        <v>0</v>
      </c>
      <c r="J42" s="977">
        <v>0</v>
      </c>
      <c r="K42" s="977">
        <v>0</v>
      </c>
      <c r="L42" s="977">
        <v>428.8</v>
      </c>
      <c r="M42" s="977">
        <v>0</v>
      </c>
      <c r="N42" s="977">
        <v>0</v>
      </c>
      <c r="O42" s="977">
        <v>0</v>
      </c>
      <c r="P42" s="977">
        <v>0</v>
      </c>
      <c r="Q42" s="977">
        <v>0</v>
      </c>
      <c r="R42" s="977">
        <v>0</v>
      </c>
      <c r="S42" s="977">
        <v>0</v>
      </c>
      <c r="T42" s="1025">
        <f t="shared" si="2"/>
        <v>428.8</v>
      </c>
      <c r="U42" s="533">
        <f t="shared" si="1"/>
        <v>13778.87</v>
      </c>
      <c r="V42" s="549" t="s">
        <v>167</v>
      </c>
      <c r="W42" s="975"/>
      <c r="X42" s="976"/>
      <c r="Y42" s="975"/>
      <c r="Z42" s="976"/>
      <c r="AA42" s="975"/>
      <c r="AB42" s="976"/>
      <c r="AC42" s="975"/>
      <c r="AD42" s="975"/>
      <c r="AE42" s="976"/>
      <c r="AF42" s="975"/>
      <c r="AG42" s="976"/>
      <c r="AH42" s="975"/>
    </row>
    <row r="43" spans="1:34" ht="15" customHeight="1" x14ac:dyDescent="0.25">
      <c r="A43" s="975" t="s">
        <v>1195</v>
      </c>
      <c r="B43" s="975" t="s">
        <v>847</v>
      </c>
      <c r="C43" s="976">
        <v>89</v>
      </c>
      <c r="D43" s="980" t="s">
        <v>49</v>
      </c>
      <c r="E43" s="975" t="s">
        <v>221</v>
      </c>
      <c r="F43" s="977">
        <v>16535.62</v>
      </c>
      <c r="G43" s="977">
        <v>0</v>
      </c>
      <c r="H43" s="977">
        <v>0</v>
      </c>
      <c r="I43" s="977">
        <v>0</v>
      </c>
      <c r="J43" s="977">
        <v>0</v>
      </c>
      <c r="K43" s="977">
        <v>0</v>
      </c>
      <c r="L43" s="977">
        <v>1679.44</v>
      </c>
      <c r="M43" s="977">
        <v>0</v>
      </c>
      <c r="N43" s="977">
        <v>0</v>
      </c>
      <c r="O43" s="977">
        <v>0</v>
      </c>
      <c r="P43" s="977">
        <v>0</v>
      </c>
      <c r="Q43" s="977">
        <v>0</v>
      </c>
      <c r="R43" s="977">
        <v>0</v>
      </c>
      <c r="S43" s="977">
        <v>0</v>
      </c>
      <c r="T43" s="1025">
        <f t="shared" si="2"/>
        <v>1679.44</v>
      </c>
      <c r="U43" s="533">
        <f t="shared" si="1"/>
        <v>14856.179999999998</v>
      </c>
      <c r="V43" s="549" t="s">
        <v>167</v>
      </c>
      <c r="W43" s="975"/>
      <c r="X43" s="976"/>
      <c r="Y43" s="975"/>
      <c r="Z43" s="976"/>
      <c r="AA43" s="975"/>
      <c r="AB43" s="976"/>
      <c r="AC43" s="975"/>
      <c r="AD43" s="975"/>
      <c r="AE43" s="976"/>
      <c r="AF43" s="975"/>
      <c r="AG43" s="976"/>
      <c r="AH43" s="975"/>
    </row>
    <row r="44" spans="1:34" ht="15" customHeight="1" x14ac:dyDescent="0.25">
      <c r="A44" s="975" t="s">
        <v>1195</v>
      </c>
      <c r="B44" s="975" t="s">
        <v>847</v>
      </c>
      <c r="C44" s="976">
        <v>504</v>
      </c>
      <c r="D44" s="980" t="s">
        <v>1104</v>
      </c>
      <c r="E44" s="975" t="s">
        <v>1117</v>
      </c>
      <c r="F44" s="977">
        <v>18780.36</v>
      </c>
      <c r="G44" s="977">
        <v>0</v>
      </c>
      <c r="H44" s="977">
        <v>0</v>
      </c>
      <c r="I44" s="977">
        <v>0</v>
      </c>
      <c r="J44" s="977">
        <v>0</v>
      </c>
      <c r="K44" s="977">
        <v>0</v>
      </c>
      <c r="L44" s="977">
        <v>1174.04</v>
      </c>
      <c r="M44" s="977">
        <v>0</v>
      </c>
      <c r="N44" s="977">
        <v>0</v>
      </c>
      <c r="O44" s="977">
        <v>0</v>
      </c>
      <c r="P44" s="977">
        <v>0</v>
      </c>
      <c r="Q44" s="977">
        <v>0</v>
      </c>
      <c r="R44" s="977">
        <v>0</v>
      </c>
      <c r="S44" s="977">
        <v>0</v>
      </c>
      <c r="T44" s="1025">
        <f t="shared" si="2"/>
        <v>1174.04</v>
      </c>
      <c r="U44" s="533">
        <f t="shared" si="1"/>
        <v>17606.32</v>
      </c>
      <c r="V44" s="549" t="s">
        <v>167</v>
      </c>
      <c r="W44" s="975"/>
      <c r="X44" s="976"/>
      <c r="Y44" s="975"/>
      <c r="Z44" s="976"/>
      <c r="AA44" s="975"/>
      <c r="AB44" s="976"/>
      <c r="AC44" s="975"/>
      <c r="AD44" s="975"/>
      <c r="AE44" s="976"/>
      <c r="AF44" s="975"/>
      <c r="AG44" s="976"/>
      <c r="AH44" s="975"/>
    </row>
    <row r="45" spans="1:34" ht="15" customHeight="1" x14ac:dyDescent="0.25">
      <c r="A45" s="975" t="s">
        <v>1195</v>
      </c>
      <c r="B45" s="975" t="s">
        <v>847</v>
      </c>
      <c r="C45" s="976">
        <v>279</v>
      </c>
      <c r="D45" s="980" t="s">
        <v>165</v>
      </c>
      <c r="E45" s="975" t="s">
        <v>268</v>
      </c>
      <c r="F45" s="977">
        <v>5484.9</v>
      </c>
      <c r="G45" s="977">
        <v>0</v>
      </c>
      <c r="H45" s="977">
        <v>0</v>
      </c>
      <c r="I45" s="977">
        <v>0</v>
      </c>
      <c r="J45" s="977">
        <v>0</v>
      </c>
      <c r="K45" s="977">
        <v>0</v>
      </c>
      <c r="L45" s="977">
        <v>0</v>
      </c>
      <c r="M45" s="977">
        <v>0</v>
      </c>
      <c r="N45" s="977">
        <v>0</v>
      </c>
      <c r="O45" s="977">
        <v>0</v>
      </c>
      <c r="P45" s="977">
        <v>1832.64</v>
      </c>
      <c r="Q45" s="977">
        <v>0</v>
      </c>
      <c r="R45" s="977">
        <v>0</v>
      </c>
      <c r="S45" s="977">
        <v>0</v>
      </c>
      <c r="T45" s="1025">
        <f t="shared" si="2"/>
        <v>1832.64</v>
      </c>
      <c r="U45" s="533">
        <f t="shared" si="1"/>
        <v>3652.2599999999993</v>
      </c>
      <c r="V45" s="549" t="s">
        <v>167</v>
      </c>
      <c r="W45" s="975"/>
      <c r="X45" s="976"/>
      <c r="Y45" s="975"/>
      <c r="Z45" s="976"/>
      <c r="AA45" s="975"/>
      <c r="AB45" s="976"/>
      <c r="AC45" s="975"/>
      <c r="AD45" s="975"/>
      <c r="AE45" s="976"/>
      <c r="AF45" s="975"/>
      <c r="AG45" s="976"/>
      <c r="AH45" s="975"/>
    </row>
    <row r="46" spans="1:34" ht="15" customHeight="1" x14ac:dyDescent="0.25">
      <c r="A46" s="975" t="s">
        <v>1195</v>
      </c>
      <c r="B46" s="975" t="s">
        <v>847</v>
      </c>
      <c r="C46" s="976">
        <v>451</v>
      </c>
      <c r="D46" s="980" t="s">
        <v>718</v>
      </c>
      <c r="E46" s="975" t="s">
        <v>739</v>
      </c>
      <c r="F46" s="977">
        <v>16579.009999999998</v>
      </c>
      <c r="G46" s="977">
        <v>0</v>
      </c>
      <c r="H46" s="977">
        <v>0</v>
      </c>
      <c r="I46" s="977">
        <v>0</v>
      </c>
      <c r="J46" s="977">
        <v>0</v>
      </c>
      <c r="K46" s="977">
        <v>0</v>
      </c>
      <c r="L46" s="977">
        <v>0</v>
      </c>
      <c r="M46" s="977">
        <v>0</v>
      </c>
      <c r="N46" s="977">
        <v>4554</v>
      </c>
      <c r="O46" s="977">
        <v>0</v>
      </c>
      <c r="P46" s="977">
        <v>1114.92</v>
      </c>
      <c r="Q46" s="977">
        <v>0</v>
      </c>
      <c r="R46" s="977">
        <v>0</v>
      </c>
      <c r="S46" s="977">
        <v>0</v>
      </c>
      <c r="T46" s="1025">
        <f t="shared" si="2"/>
        <v>5668.92</v>
      </c>
      <c r="U46" s="533">
        <f t="shared" si="1"/>
        <v>10910.089999999998</v>
      </c>
      <c r="V46" s="549" t="s">
        <v>167</v>
      </c>
      <c r="W46" s="975"/>
      <c r="X46" s="976"/>
      <c r="Y46" s="975"/>
      <c r="Z46" s="976"/>
      <c r="AA46" s="975"/>
      <c r="AB46" s="976"/>
      <c r="AC46" s="975"/>
      <c r="AD46" s="975"/>
      <c r="AE46" s="976"/>
      <c r="AF46" s="975"/>
      <c r="AG46" s="976"/>
      <c r="AH46" s="975"/>
    </row>
    <row r="47" spans="1:34" ht="15" customHeight="1" x14ac:dyDescent="0.25">
      <c r="A47" s="975" t="s">
        <v>1195</v>
      </c>
      <c r="B47" s="975" t="s">
        <v>847</v>
      </c>
      <c r="C47" s="976">
        <v>353</v>
      </c>
      <c r="D47" s="980" t="s">
        <v>379</v>
      </c>
      <c r="E47" s="975" t="s">
        <v>380</v>
      </c>
      <c r="F47" s="977">
        <v>13778.87</v>
      </c>
      <c r="G47" s="977">
        <v>0</v>
      </c>
      <c r="H47" s="977">
        <v>0</v>
      </c>
      <c r="I47" s="977">
        <v>0</v>
      </c>
      <c r="J47" s="977">
        <v>0</v>
      </c>
      <c r="K47" s="977">
        <v>0</v>
      </c>
      <c r="L47" s="977">
        <v>0</v>
      </c>
      <c r="M47" s="977">
        <v>0</v>
      </c>
      <c r="N47" s="977">
        <v>0</v>
      </c>
      <c r="O47" s="977">
        <v>0</v>
      </c>
      <c r="P47" s="977">
        <v>0</v>
      </c>
      <c r="Q47" s="977">
        <v>0</v>
      </c>
      <c r="R47" s="977">
        <v>0</v>
      </c>
      <c r="S47" s="977">
        <v>0</v>
      </c>
      <c r="T47" s="1025">
        <f t="shared" si="2"/>
        <v>0</v>
      </c>
      <c r="U47" s="533">
        <f t="shared" si="1"/>
        <v>13778.87</v>
      </c>
      <c r="V47" s="549" t="s">
        <v>167</v>
      </c>
      <c r="W47" s="975"/>
      <c r="X47" s="976"/>
      <c r="Y47" s="975"/>
      <c r="Z47" s="976"/>
      <c r="AA47" s="975"/>
      <c r="AB47" s="976"/>
      <c r="AC47" s="975"/>
      <c r="AD47" s="975"/>
      <c r="AE47" s="976"/>
      <c r="AF47" s="975"/>
      <c r="AG47" s="976"/>
      <c r="AH47" s="975"/>
    </row>
    <row r="48" spans="1:34" ht="15" customHeight="1" x14ac:dyDescent="0.25">
      <c r="A48" s="975" t="s">
        <v>1195</v>
      </c>
      <c r="B48" s="975" t="s">
        <v>847</v>
      </c>
      <c r="C48" s="976">
        <v>450</v>
      </c>
      <c r="D48" s="980" t="s">
        <v>717</v>
      </c>
      <c r="E48" s="975" t="s">
        <v>738</v>
      </c>
      <c r="F48" s="977">
        <v>11202.73</v>
      </c>
      <c r="G48" s="977">
        <v>0</v>
      </c>
      <c r="H48" s="977">
        <v>0</v>
      </c>
      <c r="I48" s="977">
        <v>0</v>
      </c>
      <c r="J48" s="977">
        <v>0</v>
      </c>
      <c r="K48" s="977">
        <v>0</v>
      </c>
      <c r="L48" s="977">
        <v>529.82000000000005</v>
      </c>
      <c r="M48" s="977">
        <v>0</v>
      </c>
      <c r="N48" s="977">
        <v>0</v>
      </c>
      <c r="O48" s="977">
        <v>0</v>
      </c>
      <c r="P48" s="977">
        <v>0</v>
      </c>
      <c r="Q48" s="977">
        <v>0</v>
      </c>
      <c r="R48" s="977">
        <v>0</v>
      </c>
      <c r="S48" s="977">
        <v>0</v>
      </c>
      <c r="T48" s="1025">
        <f t="shared" si="2"/>
        <v>529.82000000000005</v>
      </c>
      <c r="U48" s="533">
        <f t="shared" si="1"/>
        <v>10672.91</v>
      </c>
      <c r="V48" s="549" t="s">
        <v>167</v>
      </c>
      <c r="W48" s="975"/>
      <c r="X48" s="976"/>
      <c r="Y48" s="975"/>
      <c r="Z48" s="976"/>
      <c r="AA48" s="975"/>
      <c r="AB48" s="976"/>
      <c r="AC48" s="975"/>
      <c r="AD48" s="975"/>
      <c r="AE48" s="976"/>
      <c r="AF48" s="975"/>
      <c r="AG48" s="976"/>
      <c r="AH48" s="975"/>
    </row>
    <row r="49" spans="1:34" ht="15" customHeight="1" x14ac:dyDescent="0.25">
      <c r="A49" s="975" t="s">
        <v>1195</v>
      </c>
      <c r="B49" s="975" t="s">
        <v>847</v>
      </c>
      <c r="C49" s="976">
        <v>489</v>
      </c>
      <c r="D49" s="980" t="s">
        <v>871</v>
      </c>
      <c r="E49" s="975" t="s">
        <v>872</v>
      </c>
      <c r="F49" s="977">
        <v>10287.25</v>
      </c>
      <c r="G49" s="977">
        <v>0</v>
      </c>
      <c r="H49" s="977">
        <v>0</v>
      </c>
      <c r="I49" s="977">
        <v>1518</v>
      </c>
      <c r="J49" s="977">
        <v>0</v>
      </c>
      <c r="K49" s="977">
        <v>0</v>
      </c>
      <c r="L49" s="977">
        <v>0</v>
      </c>
      <c r="M49" s="977">
        <v>0</v>
      </c>
      <c r="N49" s="977">
        <v>0</v>
      </c>
      <c r="O49" s="977">
        <v>0</v>
      </c>
      <c r="P49" s="977">
        <v>0</v>
      </c>
      <c r="Q49" s="977">
        <v>0</v>
      </c>
      <c r="R49" s="977">
        <v>0</v>
      </c>
      <c r="S49" s="977">
        <v>0</v>
      </c>
      <c r="T49" s="1025">
        <f t="shared" si="2"/>
        <v>1518</v>
      </c>
      <c r="U49" s="533">
        <f t="shared" si="1"/>
        <v>8769.25</v>
      </c>
      <c r="V49" s="549" t="s">
        <v>167</v>
      </c>
      <c r="W49" s="975"/>
      <c r="X49" s="976"/>
      <c r="Y49" s="975"/>
      <c r="Z49" s="976"/>
      <c r="AA49" s="975"/>
      <c r="AB49" s="976"/>
      <c r="AC49" s="975"/>
      <c r="AD49" s="975"/>
      <c r="AE49" s="976"/>
      <c r="AF49" s="975"/>
      <c r="AG49" s="976"/>
      <c r="AH49" s="975"/>
    </row>
    <row r="50" spans="1:34" ht="15" customHeight="1" x14ac:dyDescent="0.25">
      <c r="A50" s="975" t="s">
        <v>1195</v>
      </c>
      <c r="B50" s="975" t="s">
        <v>847</v>
      </c>
      <c r="C50" s="976">
        <v>355</v>
      </c>
      <c r="D50" s="980" t="s">
        <v>381</v>
      </c>
      <c r="E50" s="975" t="s">
        <v>382</v>
      </c>
      <c r="F50" s="977">
        <v>18389.84</v>
      </c>
      <c r="G50" s="977">
        <v>0</v>
      </c>
      <c r="H50" s="977">
        <v>0</v>
      </c>
      <c r="I50" s="977">
        <v>0</v>
      </c>
      <c r="J50" s="977">
        <v>0</v>
      </c>
      <c r="K50" s="977">
        <v>0</v>
      </c>
      <c r="L50" s="977">
        <v>783.52</v>
      </c>
      <c r="M50" s="977">
        <v>0</v>
      </c>
      <c r="N50" s="977">
        <v>0</v>
      </c>
      <c r="O50" s="977">
        <v>0</v>
      </c>
      <c r="P50" s="977">
        <v>0</v>
      </c>
      <c r="Q50" s="977">
        <v>0</v>
      </c>
      <c r="R50" s="977">
        <v>0</v>
      </c>
      <c r="S50" s="977">
        <v>0</v>
      </c>
      <c r="T50" s="1025">
        <f t="shared" si="2"/>
        <v>783.52</v>
      </c>
      <c r="U50" s="533">
        <f t="shared" si="1"/>
        <v>17606.32</v>
      </c>
      <c r="V50" s="549" t="s">
        <v>167</v>
      </c>
      <c r="W50" s="975"/>
      <c r="X50" s="976"/>
      <c r="Y50" s="975"/>
      <c r="Z50" s="976"/>
      <c r="AA50" s="975"/>
      <c r="AB50" s="976"/>
      <c r="AC50" s="975"/>
      <c r="AD50" s="975"/>
      <c r="AE50" s="976"/>
      <c r="AF50" s="975"/>
      <c r="AG50" s="976"/>
      <c r="AH50" s="975"/>
    </row>
    <row r="51" spans="1:34" ht="15" customHeight="1" x14ac:dyDescent="0.25">
      <c r="A51" s="975" t="s">
        <v>1195</v>
      </c>
      <c r="B51" s="975" t="s">
        <v>847</v>
      </c>
      <c r="C51" s="976">
        <v>361</v>
      </c>
      <c r="D51" s="980" t="s">
        <v>446</v>
      </c>
      <c r="E51" s="975" t="s">
        <v>447</v>
      </c>
      <c r="F51" s="977">
        <v>19124.32</v>
      </c>
      <c r="G51" s="977">
        <v>0</v>
      </c>
      <c r="H51" s="977">
        <v>0</v>
      </c>
      <c r="I51" s="977">
        <v>1518</v>
      </c>
      <c r="J51" s="977">
        <v>0</v>
      </c>
      <c r="K51" s="977">
        <v>0</v>
      </c>
      <c r="L51" s="977">
        <v>0</v>
      </c>
      <c r="M51" s="977">
        <v>0</v>
      </c>
      <c r="N51" s="977">
        <v>0</v>
      </c>
      <c r="O51" s="977">
        <v>0</v>
      </c>
      <c r="P51" s="977">
        <v>0</v>
      </c>
      <c r="Q51" s="977">
        <v>0</v>
      </c>
      <c r="R51" s="977">
        <v>0</v>
      </c>
      <c r="S51" s="977">
        <v>0</v>
      </c>
      <c r="T51" s="1025">
        <f t="shared" si="2"/>
        <v>1518</v>
      </c>
      <c r="U51" s="533">
        <f t="shared" si="1"/>
        <v>17606.32</v>
      </c>
      <c r="V51" s="549" t="s">
        <v>167</v>
      </c>
      <c r="W51" s="975"/>
      <c r="X51" s="976"/>
      <c r="Y51" s="975"/>
      <c r="Z51" s="976"/>
      <c r="AA51" s="975"/>
      <c r="AB51" s="976"/>
      <c r="AC51" s="975"/>
      <c r="AD51" s="975"/>
      <c r="AE51" s="976"/>
      <c r="AF51" s="975"/>
      <c r="AG51" s="976"/>
      <c r="AH51" s="975"/>
    </row>
    <row r="52" spans="1:34" ht="15" customHeight="1" x14ac:dyDescent="0.25">
      <c r="A52" s="975" t="s">
        <v>1195</v>
      </c>
      <c r="B52" s="975" t="s">
        <v>847</v>
      </c>
      <c r="C52" s="976">
        <v>76</v>
      </c>
      <c r="D52" s="980" t="s">
        <v>40</v>
      </c>
      <c r="E52" s="975" t="s">
        <v>212</v>
      </c>
      <c r="F52" s="977">
        <v>24628.48</v>
      </c>
      <c r="G52" s="977">
        <v>0</v>
      </c>
      <c r="H52" s="977">
        <v>0</v>
      </c>
      <c r="I52" s="977">
        <v>0</v>
      </c>
      <c r="J52" s="977">
        <v>0</v>
      </c>
      <c r="K52" s="977">
        <v>0</v>
      </c>
      <c r="L52" s="977">
        <v>2397.89</v>
      </c>
      <c r="M52" s="977">
        <v>0</v>
      </c>
      <c r="N52" s="977">
        <v>0</v>
      </c>
      <c r="O52" s="977">
        <v>0</v>
      </c>
      <c r="P52" s="977">
        <v>0</v>
      </c>
      <c r="Q52" s="977">
        <v>0</v>
      </c>
      <c r="R52" s="977">
        <v>0</v>
      </c>
      <c r="S52" s="977">
        <v>0</v>
      </c>
      <c r="T52" s="1025">
        <f t="shared" si="2"/>
        <v>2397.89</v>
      </c>
      <c r="U52" s="533">
        <f t="shared" si="1"/>
        <v>22230.59</v>
      </c>
      <c r="V52" s="549" t="s">
        <v>167</v>
      </c>
      <c r="W52" s="975"/>
      <c r="X52" s="976"/>
      <c r="Y52" s="975"/>
      <c r="Z52" s="976"/>
      <c r="AA52" s="975"/>
      <c r="AB52" s="976"/>
      <c r="AC52" s="975"/>
      <c r="AD52" s="975"/>
      <c r="AE52" s="976"/>
      <c r="AF52" s="975"/>
      <c r="AG52" s="976"/>
      <c r="AH52" s="975"/>
    </row>
    <row r="53" spans="1:34" ht="15" customHeight="1" x14ac:dyDescent="0.25">
      <c r="A53" s="975" t="s">
        <v>1195</v>
      </c>
      <c r="B53" s="975" t="s">
        <v>847</v>
      </c>
      <c r="C53" s="976">
        <v>503</v>
      </c>
      <c r="D53" s="980" t="s">
        <v>1115</v>
      </c>
      <c r="E53" s="975" t="s">
        <v>1116</v>
      </c>
      <c r="F53" s="977">
        <v>22230.59</v>
      </c>
      <c r="G53" s="977">
        <v>0</v>
      </c>
      <c r="H53" s="977">
        <v>0</v>
      </c>
      <c r="I53" s="977">
        <v>0</v>
      </c>
      <c r="J53" s="977">
        <v>0</v>
      </c>
      <c r="K53" s="977">
        <v>0</v>
      </c>
      <c r="L53" s="977">
        <v>0</v>
      </c>
      <c r="M53" s="977">
        <v>0</v>
      </c>
      <c r="N53" s="977">
        <v>0</v>
      </c>
      <c r="O53" s="977">
        <v>0</v>
      </c>
      <c r="P53" s="977">
        <v>0</v>
      </c>
      <c r="Q53" s="977">
        <v>0</v>
      </c>
      <c r="R53" s="977">
        <v>0</v>
      </c>
      <c r="S53" s="977">
        <v>0</v>
      </c>
      <c r="T53" s="1025">
        <f t="shared" si="2"/>
        <v>0</v>
      </c>
      <c r="U53" s="533">
        <f t="shared" si="1"/>
        <v>22230.59</v>
      </c>
      <c r="V53" s="549" t="s">
        <v>167</v>
      </c>
      <c r="W53" s="975"/>
      <c r="X53" s="976"/>
      <c r="Y53" s="975"/>
      <c r="Z53" s="976"/>
      <c r="AA53" s="975"/>
      <c r="AB53" s="976"/>
      <c r="AC53" s="975"/>
      <c r="AD53" s="975"/>
      <c r="AE53" s="976"/>
      <c r="AF53" s="975"/>
      <c r="AG53" s="976"/>
      <c r="AH53" s="975"/>
    </row>
    <row r="54" spans="1:34" ht="15" customHeight="1" x14ac:dyDescent="0.25">
      <c r="A54" s="975" t="s">
        <v>1195</v>
      </c>
      <c r="B54" s="975" t="s">
        <v>847</v>
      </c>
      <c r="C54" s="976">
        <v>79</v>
      </c>
      <c r="D54" s="980" t="s">
        <v>41</v>
      </c>
      <c r="E54" s="975" t="s">
        <v>213</v>
      </c>
      <c r="F54" s="977">
        <v>12293.13</v>
      </c>
      <c r="G54" s="977">
        <v>0</v>
      </c>
      <c r="H54" s="977">
        <v>0</v>
      </c>
      <c r="I54" s="977">
        <v>0</v>
      </c>
      <c r="J54" s="977">
        <v>0</v>
      </c>
      <c r="K54" s="977">
        <v>0</v>
      </c>
      <c r="L54" s="977">
        <v>0</v>
      </c>
      <c r="M54" s="977">
        <v>0</v>
      </c>
      <c r="N54" s="977">
        <v>0</v>
      </c>
      <c r="O54" s="977">
        <v>0</v>
      </c>
      <c r="P54" s="977">
        <v>3190.88</v>
      </c>
      <c r="Q54" s="977">
        <v>0</v>
      </c>
      <c r="R54" s="977">
        <v>0</v>
      </c>
      <c r="S54" s="977">
        <v>0</v>
      </c>
      <c r="T54" s="1025">
        <f t="shared" si="2"/>
        <v>3190.88</v>
      </c>
      <c r="U54" s="533">
        <f t="shared" si="1"/>
        <v>9102.25</v>
      </c>
      <c r="V54" s="549" t="s">
        <v>167</v>
      </c>
      <c r="W54" s="975"/>
      <c r="X54" s="976"/>
      <c r="Y54" s="975"/>
      <c r="Z54" s="976"/>
      <c r="AA54" s="975"/>
      <c r="AB54" s="976"/>
      <c r="AC54" s="975"/>
      <c r="AD54" s="975"/>
      <c r="AE54" s="976"/>
      <c r="AF54" s="975"/>
      <c r="AG54" s="976"/>
      <c r="AH54" s="975"/>
    </row>
    <row r="55" spans="1:34" ht="15" customHeight="1" x14ac:dyDescent="0.25">
      <c r="A55" s="975" t="s">
        <v>1195</v>
      </c>
      <c r="B55" s="975" t="s">
        <v>847</v>
      </c>
      <c r="C55" s="976">
        <v>152</v>
      </c>
      <c r="D55" s="980" t="s">
        <v>59</v>
      </c>
      <c r="E55" s="975" t="s">
        <v>231</v>
      </c>
      <c r="F55" s="977">
        <v>6186.39</v>
      </c>
      <c r="G55" s="977">
        <v>0</v>
      </c>
      <c r="H55" s="977">
        <v>0</v>
      </c>
      <c r="I55" s="977">
        <v>0</v>
      </c>
      <c r="J55" s="977">
        <v>0</v>
      </c>
      <c r="K55" s="977">
        <v>0</v>
      </c>
      <c r="L55" s="977">
        <v>728.71</v>
      </c>
      <c r="M55" s="977">
        <v>0</v>
      </c>
      <c r="N55" s="977">
        <v>0</v>
      </c>
      <c r="O55" s="977">
        <v>0</v>
      </c>
      <c r="P55" s="977">
        <v>0</v>
      </c>
      <c r="Q55" s="977">
        <v>0</v>
      </c>
      <c r="R55" s="977">
        <v>0</v>
      </c>
      <c r="S55" s="977">
        <v>0</v>
      </c>
      <c r="T55" s="1025">
        <f t="shared" si="2"/>
        <v>728.71</v>
      </c>
      <c r="U55" s="533">
        <f t="shared" si="1"/>
        <v>5457.68</v>
      </c>
      <c r="V55" s="549" t="s">
        <v>167</v>
      </c>
      <c r="W55" s="975"/>
      <c r="X55" s="976"/>
      <c r="Y55" s="975"/>
      <c r="Z55" s="976"/>
      <c r="AA55" s="975"/>
      <c r="AB55" s="976"/>
      <c r="AC55" s="975"/>
      <c r="AD55" s="975"/>
      <c r="AE55" s="976"/>
      <c r="AF55" s="975"/>
      <c r="AG55" s="976"/>
      <c r="AH55" s="975"/>
    </row>
    <row r="56" spans="1:34" ht="15" customHeight="1" x14ac:dyDescent="0.25">
      <c r="A56" s="975" t="s">
        <v>1195</v>
      </c>
      <c r="B56" s="975" t="s">
        <v>847</v>
      </c>
      <c r="C56" s="976">
        <v>148</v>
      </c>
      <c r="D56" s="980" t="s">
        <v>57</v>
      </c>
      <c r="E56" s="975" t="s">
        <v>229</v>
      </c>
      <c r="F56" s="977">
        <v>12566.47</v>
      </c>
      <c r="G56" s="977">
        <v>0</v>
      </c>
      <c r="H56" s="977">
        <v>0</v>
      </c>
      <c r="I56" s="977">
        <v>0</v>
      </c>
      <c r="J56" s="977">
        <v>0</v>
      </c>
      <c r="K56" s="977">
        <v>0</v>
      </c>
      <c r="L56" s="977">
        <v>0</v>
      </c>
      <c r="M56" s="977">
        <v>0</v>
      </c>
      <c r="N56" s="977">
        <v>0</v>
      </c>
      <c r="O56" s="977">
        <v>0</v>
      </c>
      <c r="P56" s="977">
        <v>2762.94</v>
      </c>
      <c r="Q56" s="977">
        <v>0</v>
      </c>
      <c r="R56" s="977">
        <v>0</v>
      </c>
      <c r="S56" s="977">
        <v>0</v>
      </c>
      <c r="T56" s="1025">
        <f t="shared" si="2"/>
        <v>2762.94</v>
      </c>
      <c r="U56" s="533">
        <f t="shared" si="1"/>
        <v>9803.5299999999988</v>
      </c>
      <c r="V56" s="549" t="s">
        <v>167</v>
      </c>
      <c r="W56" s="975"/>
      <c r="X56" s="976"/>
      <c r="Y56" s="975"/>
      <c r="Z56" s="976"/>
      <c r="AA56" s="975"/>
      <c r="AB56" s="976"/>
      <c r="AC56" s="975"/>
      <c r="AD56" s="975"/>
      <c r="AE56" s="976"/>
      <c r="AF56" s="975"/>
      <c r="AG56" s="976"/>
      <c r="AH56" s="975"/>
    </row>
    <row r="57" spans="1:34" ht="15" customHeight="1" x14ac:dyDescent="0.25">
      <c r="A57" s="975" t="s">
        <v>1195</v>
      </c>
      <c r="B57" s="975" t="s">
        <v>847</v>
      </c>
      <c r="C57" s="976">
        <v>474</v>
      </c>
      <c r="D57" s="980" t="s">
        <v>786</v>
      </c>
      <c r="E57" s="975" t="s">
        <v>793</v>
      </c>
      <c r="F57" s="977">
        <v>13581.91</v>
      </c>
      <c r="G57" s="977">
        <v>0</v>
      </c>
      <c r="H57" s="977">
        <v>0</v>
      </c>
      <c r="I57" s="977">
        <v>0</v>
      </c>
      <c r="J57" s="977">
        <v>0</v>
      </c>
      <c r="K57" s="977">
        <v>0</v>
      </c>
      <c r="L57" s="977">
        <v>2909</v>
      </c>
      <c r="M57" s="977">
        <v>0</v>
      </c>
      <c r="N57" s="977">
        <v>0</v>
      </c>
      <c r="O57" s="977">
        <v>0</v>
      </c>
      <c r="P57" s="977">
        <v>0</v>
      </c>
      <c r="Q57" s="977">
        <v>0</v>
      </c>
      <c r="R57" s="977">
        <v>0</v>
      </c>
      <c r="S57" s="977">
        <v>0</v>
      </c>
      <c r="T57" s="1025">
        <f t="shared" si="2"/>
        <v>2909</v>
      </c>
      <c r="U57" s="533">
        <f t="shared" si="1"/>
        <v>10672.91</v>
      </c>
      <c r="V57" s="549" t="s">
        <v>167</v>
      </c>
      <c r="W57" s="975"/>
      <c r="X57" s="976"/>
      <c r="Y57" s="975"/>
      <c r="Z57" s="976"/>
      <c r="AA57" s="975"/>
      <c r="AB57" s="976"/>
      <c r="AC57" s="975"/>
      <c r="AD57" s="975"/>
      <c r="AE57" s="976"/>
      <c r="AF57" s="975"/>
      <c r="AG57" s="976"/>
      <c r="AH57" s="975"/>
    </row>
    <row r="58" spans="1:34" ht="15" customHeight="1" x14ac:dyDescent="0.25">
      <c r="A58" s="975" t="s">
        <v>1195</v>
      </c>
      <c r="B58" s="975" t="s">
        <v>847</v>
      </c>
      <c r="C58" s="976">
        <v>80</v>
      </c>
      <c r="D58" s="980" t="s">
        <v>42</v>
      </c>
      <c r="E58" s="975" t="s">
        <v>214</v>
      </c>
      <c r="F58" s="977">
        <v>12976.99</v>
      </c>
      <c r="G58" s="977">
        <v>0</v>
      </c>
      <c r="H58" s="977">
        <v>0</v>
      </c>
      <c r="I58" s="977">
        <v>0</v>
      </c>
      <c r="J58" s="977">
        <v>0</v>
      </c>
      <c r="K58" s="977">
        <v>0</v>
      </c>
      <c r="L58" s="977">
        <v>3874.74</v>
      </c>
      <c r="M58" s="977">
        <v>0</v>
      </c>
      <c r="N58" s="977">
        <v>0</v>
      </c>
      <c r="O58" s="977">
        <v>0</v>
      </c>
      <c r="P58" s="977">
        <v>0</v>
      </c>
      <c r="Q58" s="977">
        <v>0</v>
      </c>
      <c r="R58" s="977">
        <v>0</v>
      </c>
      <c r="S58" s="977">
        <v>0</v>
      </c>
      <c r="T58" s="1025">
        <f t="shared" si="2"/>
        <v>3874.74</v>
      </c>
      <c r="U58" s="533">
        <f t="shared" si="1"/>
        <v>9102.25</v>
      </c>
      <c r="V58" s="549" t="s">
        <v>167</v>
      </c>
      <c r="W58" s="975"/>
      <c r="X58" s="976"/>
      <c r="Y58" s="975"/>
      <c r="Z58" s="976"/>
      <c r="AA58" s="975"/>
      <c r="AB58" s="976"/>
      <c r="AC58" s="975"/>
      <c r="AD58" s="975"/>
      <c r="AE58" s="976"/>
      <c r="AF58" s="975"/>
      <c r="AG58" s="976"/>
      <c r="AH58" s="975"/>
    </row>
    <row r="59" spans="1:34" ht="15" customHeight="1" x14ac:dyDescent="0.25">
      <c r="A59" s="975" t="s">
        <v>1195</v>
      </c>
      <c r="B59" s="975" t="s">
        <v>847</v>
      </c>
      <c r="C59" s="976">
        <v>214</v>
      </c>
      <c r="D59" s="980" t="s">
        <v>106</v>
      </c>
      <c r="E59" s="975" t="s">
        <v>249</v>
      </c>
      <c r="F59" s="977">
        <v>5610.67</v>
      </c>
      <c r="G59" s="977">
        <v>0</v>
      </c>
      <c r="H59" s="977">
        <v>0</v>
      </c>
      <c r="I59" s="977">
        <v>0</v>
      </c>
      <c r="J59" s="977">
        <v>0</v>
      </c>
      <c r="K59" s="977">
        <v>0</v>
      </c>
      <c r="L59" s="977">
        <v>0</v>
      </c>
      <c r="M59" s="977">
        <v>0</v>
      </c>
      <c r="N59" s="977">
        <v>0</v>
      </c>
      <c r="O59" s="977">
        <v>0</v>
      </c>
      <c r="P59" s="977">
        <v>1848.83</v>
      </c>
      <c r="Q59" s="977">
        <v>0</v>
      </c>
      <c r="R59" s="977">
        <v>0</v>
      </c>
      <c r="S59" s="977">
        <v>0</v>
      </c>
      <c r="T59" s="1025">
        <f t="shared" si="2"/>
        <v>1848.83</v>
      </c>
      <c r="U59" s="533">
        <f t="shared" si="1"/>
        <v>3761.84</v>
      </c>
      <c r="V59" s="549" t="s">
        <v>167</v>
      </c>
      <c r="W59" s="975"/>
      <c r="X59" s="976"/>
      <c r="Y59" s="975"/>
      <c r="Z59" s="976"/>
      <c r="AA59" s="975"/>
      <c r="AB59" s="976"/>
      <c r="AC59" s="975"/>
      <c r="AD59" s="975"/>
      <c r="AE59" s="976"/>
      <c r="AF59" s="975"/>
      <c r="AG59" s="976"/>
      <c r="AH59" s="975"/>
    </row>
    <row r="60" spans="1:34" ht="15" customHeight="1" x14ac:dyDescent="0.25">
      <c r="A60" s="975" t="s">
        <v>1195</v>
      </c>
      <c r="B60" s="975" t="s">
        <v>847</v>
      </c>
      <c r="C60" s="976">
        <v>9</v>
      </c>
      <c r="D60" s="980" t="s">
        <v>7</v>
      </c>
      <c r="E60" s="975" t="s">
        <v>177</v>
      </c>
      <c r="F60" s="977">
        <v>13970.02</v>
      </c>
      <c r="G60" s="977">
        <v>0</v>
      </c>
      <c r="H60" s="977">
        <v>0</v>
      </c>
      <c r="I60" s="977">
        <v>0</v>
      </c>
      <c r="J60" s="977">
        <v>0</v>
      </c>
      <c r="K60" s="977">
        <v>0</v>
      </c>
      <c r="L60" s="977">
        <v>1788.34</v>
      </c>
      <c r="M60" s="977">
        <v>0</v>
      </c>
      <c r="N60" s="977">
        <v>0</v>
      </c>
      <c r="O60" s="977">
        <v>0</v>
      </c>
      <c r="P60" s="977">
        <v>0</v>
      </c>
      <c r="Q60" s="977">
        <v>0</v>
      </c>
      <c r="R60" s="977">
        <v>0</v>
      </c>
      <c r="S60" s="977">
        <v>0</v>
      </c>
      <c r="T60" s="1025">
        <f t="shared" si="2"/>
        <v>1788.34</v>
      </c>
      <c r="U60" s="533">
        <f t="shared" si="1"/>
        <v>12181.68</v>
      </c>
      <c r="V60" s="549" t="s">
        <v>167</v>
      </c>
      <c r="W60" s="975"/>
      <c r="X60" s="976"/>
      <c r="Y60" s="975"/>
      <c r="Z60" s="976"/>
      <c r="AA60" s="975"/>
      <c r="AB60" s="976"/>
      <c r="AC60" s="975"/>
      <c r="AD60" s="975"/>
      <c r="AE60" s="976"/>
      <c r="AF60" s="975"/>
      <c r="AG60" s="976"/>
      <c r="AH60" s="975"/>
    </row>
    <row r="61" spans="1:34" ht="15" customHeight="1" x14ac:dyDescent="0.25">
      <c r="A61" s="975" t="s">
        <v>1195</v>
      </c>
      <c r="B61" s="975" t="s">
        <v>847</v>
      </c>
      <c r="C61" s="976">
        <v>479</v>
      </c>
      <c r="D61" s="980" t="s">
        <v>804</v>
      </c>
      <c r="E61" s="975" t="s">
        <v>815</v>
      </c>
      <c r="F61" s="977">
        <v>13268.89</v>
      </c>
      <c r="G61" s="977">
        <v>0</v>
      </c>
      <c r="H61" s="977">
        <v>0</v>
      </c>
      <c r="I61" s="977">
        <v>0</v>
      </c>
      <c r="J61" s="977">
        <v>0</v>
      </c>
      <c r="K61" s="977">
        <v>0</v>
      </c>
      <c r="L61" s="977">
        <v>0</v>
      </c>
      <c r="M61" s="977">
        <v>0</v>
      </c>
      <c r="N61" s="977">
        <v>0</v>
      </c>
      <c r="O61" s="977">
        <v>0</v>
      </c>
      <c r="P61" s="977">
        <v>0</v>
      </c>
      <c r="Q61" s="977">
        <v>0</v>
      </c>
      <c r="R61" s="977">
        <v>0</v>
      </c>
      <c r="S61" s="977">
        <v>0</v>
      </c>
      <c r="T61" s="1025">
        <f t="shared" si="2"/>
        <v>0</v>
      </c>
      <c r="U61" s="533">
        <f t="shared" si="1"/>
        <v>13268.89</v>
      </c>
      <c r="V61" s="549" t="s">
        <v>167</v>
      </c>
      <c r="W61" s="975"/>
      <c r="X61" s="976"/>
      <c r="Y61" s="975"/>
      <c r="Z61" s="976"/>
      <c r="AA61" s="975"/>
      <c r="AB61" s="976"/>
      <c r="AC61" s="975"/>
      <c r="AD61" s="975"/>
      <c r="AE61" s="976"/>
      <c r="AF61" s="975"/>
      <c r="AG61" s="976"/>
      <c r="AH61" s="975"/>
    </row>
    <row r="62" spans="1:34" ht="15" customHeight="1" x14ac:dyDescent="0.25">
      <c r="A62" s="975" t="s">
        <v>1195</v>
      </c>
      <c r="B62" s="975" t="s">
        <v>847</v>
      </c>
      <c r="C62" s="976">
        <v>24</v>
      </c>
      <c r="D62" s="980" t="s">
        <v>832</v>
      </c>
      <c r="E62" s="975" t="s">
        <v>189</v>
      </c>
      <c r="F62" s="977">
        <v>14379.61</v>
      </c>
      <c r="G62" s="977">
        <v>0</v>
      </c>
      <c r="H62" s="977">
        <v>0</v>
      </c>
      <c r="I62" s="977">
        <v>0</v>
      </c>
      <c r="J62" s="977">
        <v>0</v>
      </c>
      <c r="K62" s="977">
        <v>0</v>
      </c>
      <c r="L62" s="977">
        <v>0</v>
      </c>
      <c r="M62" s="977">
        <v>0</v>
      </c>
      <c r="N62" s="977">
        <v>0</v>
      </c>
      <c r="O62" s="977">
        <v>0</v>
      </c>
      <c r="P62" s="977">
        <v>2421.36</v>
      </c>
      <c r="Q62" s="977">
        <v>0</v>
      </c>
      <c r="R62" s="977">
        <v>0</v>
      </c>
      <c r="S62" s="977">
        <v>0</v>
      </c>
      <c r="T62" s="1025">
        <f t="shared" si="2"/>
        <v>2421.36</v>
      </c>
      <c r="U62" s="533">
        <f t="shared" si="1"/>
        <v>11958.25</v>
      </c>
      <c r="V62" s="549" t="s">
        <v>167</v>
      </c>
      <c r="W62" s="975"/>
      <c r="X62" s="976"/>
      <c r="Y62" s="975"/>
      <c r="Z62" s="976"/>
      <c r="AA62" s="975"/>
      <c r="AB62" s="976"/>
      <c r="AC62" s="975"/>
      <c r="AD62" s="975"/>
      <c r="AE62" s="976"/>
      <c r="AF62" s="975"/>
      <c r="AG62" s="976"/>
      <c r="AH62" s="975"/>
    </row>
    <row r="63" spans="1:34" ht="15" customHeight="1" x14ac:dyDescent="0.25">
      <c r="A63" s="975" t="s">
        <v>1195</v>
      </c>
      <c r="B63" s="975" t="s">
        <v>847</v>
      </c>
      <c r="C63" s="976">
        <v>457</v>
      </c>
      <c r="D63" s="980" t="s">
        <v>724</v>
      </c>
      <c r="E63" s="975" t="s">
        <v>745</v>
      </c>
      <c r="F63" s="977">
        <v>13864.68</v>
      </c>
      <c r="G63" s="977">
        <v>0</v>
      </c>
      <c r="H63" s="977">
        <v>0</v>
      </c>
      <c r="I63" s="977">
        <v>0</v>
      </c>
      <c r="J63" s="977">
        <v>0</v>
      </c>
      <c r="K63" s="977">
        <v>0</v>
      </c>
      <c r="L63" s="977">
        <v>3191.77</v>
      </c>
      <c r="M63" s="977">
        <v>0</v>
      </c>
      <c r="N63" s="977">
        <v>0</v>
      </c>
      <c r="O63" s="977">
        <v>0</v>
      </c>
      <c r="P63" s="977">
        <v>0</v>
      </c>
      <c r="Q63" s="977">
        <v>0</v>
      </c>
      <c r="R63" s="977">
        <v>0</v>
      </c>
      <c r="S63" s="977">
        <v>0</v>
      </c>
      <c r="T63" s="1025">
        <f t="shared" si="2"/>
        <v>3191.77</v>
      </c>
      <c r="U63" s="533">
        <f t="shared" si="1"/>
        <v>10672.91</v>
      </c>
      <c r="V63" s="549" t="s">
        <v>167</v>
      </c>
      <c r="W63" s="975"/>
      <c r="X63" s="976"/>
      <c r="Y63" s="975"/>
      <c r="Z63" s="976"/>
      <c r="AA63" s="975"/>
      <c r="AB63" s="976"/>
      <c r="AC63" s="975"/>
      <c r="AD63" s="975"/>
      <c r="AE63" s="976"/>
      <c r="AF63" s="975"/>
      <c r="AG63" s="976"/>
      <c r="AH63" s="975"/>
    </row>
    <row r="64" spans="1:34" ht="15" customHeight="1" x14ac:dyDescent="0.25">
      <c r="A64" s="975" t="s">
        <v>1195</v>
      </c>
      <c r="B64" s="975" t="s">
        <v>847</v>
      </c>
      <c r="C64" s="976">
        <v>145</v>
      </c>
      <c r="D64" s="980" t="s">
        <v>55</v>
      </c>
      <c r="E64" s="975" t="s">
        <v>227</v>
      </c>
      <c r="F64" s="977">
        <v>22160.32</v>
      </c>
      <c r="G64" s="977">
        <v>0</v>
      </c>
      <c r="H64" s="977">
        <v>0</v>
      </c>
      <c r="I64" s="977">
        <v>0</v>
      </c>
      <c r="J64" s="977">
        <v>0</v>
      </c>
      <c r="K64" s="977">
        <v>0</v>
      </c>
      <c r="L64" s="977">
        <v>0</v>
      </c>
      <c r="M64" s="977">
        <v>0</v>
      </c>
      <c r="N64" s="977">
        <v>4554</v>
      </c>
      <c r="O64" s="977">
        <v>0</v>
      </c>
      <c r="P64" s="977">
        <v>0</v>
      </c>
      <c r="Q64" s="977">
        <v>0</v>
      </c>
      <c r="R64" s="977">
        <v>0</v>
      </c>
      <c r="S64" s="977">
        <v>0</v>
      </c>
      <c r="T64" s="1025">
        <f t="shared" si="2"/>
        <v>4554</v>
      </c>
      <c r="U64" s="533">
        <f t="shared" si="1"/>
        <v>17606.32</v>
      </c>
      <c r="V64" s="549" t="s">
        <v>167</v>
      </c>
      <c r="W64" s="975"/>
      <c r="X64" s="976"/>
      <c r="Y64" s="975"/>
      <c r="Z64" s="976"/>
      <c r="AA64" s="975"/>
      <c r="AB64" s="976"/>
      <c r="AC64" s="975"/>
      <c r="AD64" s="975"/>
      <c r="AE64" s="976"/>
      <c r="AF64" s="975"/>
      <c r="AG64" s="976"/>
      <c r="AH64" s="975"/>
    </row>
    <row r="65" spans="1:34" ht="15" customHeight="1" x14ac:dyDescent="0.25">
      <c r="A65" s="975" t="s">
        <v>1195</v>
      </c>
      <c r="B65" s="975" t="s">
        <v>847</v>
      </c>
      <c r="C65" s="976">
        <v>455</v>
      </c>
      <c r="D65" s="980" t="s">
        <v>722</v>
      </c>
      <c r="E65" s="975" t="s">
        <v>743</v>
      </c>
      <c r="F65" s="977">
        <v>11810.46</v>
      </c>
      <c r="G65" s="977">
        <v>0</v>
      </c>
      <c r="H65" s="977">
        <v>0</v>
      </c>
      <c r="I65" s="977">
        <v>0</v>
      </c>
      <c r="J65" s="977">
        <v>0</v>
      </c>
      <c r="K65" s="977">
        <v>0</v>
      </c>
      <c r="L65" s="977">
        <v>0</v>
      </c>
      <c r="M65" s="977">
        <v>0</v>
      </c>
      <c r="N65" s="977">
        <v>0</v>
      </c>
      <c r="O65" s="977">
        <v>0</v>
      </c>
      <c r="P65" s="977">
        <v>544.61</v>
      </c>
      <c r="Q65" s="977">
        <v>0</v>
      </c>
      <c r="R65" s="977">
        <v>0</v>
      </c>
      <c r="S65" s="977">
        <v>0</v>
      </c>
      <c r="T65" s="1025">
        <f t="shared" si="2"/>
        <v>544.61</v>
      </c>
      <c r="U65" s="533">
        <f t="shared" si="1"/>
        <v>11265.849999999999</v>
      </c>
      <c r="V65" s="549" t="s">
        <v>167</v>
      </c>
      <c r="W65" s="975"/>
      <c r="X65" s="976"/>
      <c r="Y65" s="975"/>
      <c r="Z65" s="976"/>
      <c r="AA65" s="975"/>
      <c r="AB65" s="976"/>
      <c r="AC65" s="975"/>
      <c r="AD65" s="975"/>
      <c r="AE65" s="976"/>
      <c r="AF65" s="975"/>
      <c r="AG65" s="976"/>
      <c r="AH65" s="975"/>
    </row>
    <row r="66" spans="1:34" ht="15" customHeight="1" x14ac:dyDescent="0.25">
      <c r="A66" s="975" t="s">
        <v>1195</v>
      </c>
      <c r="B66" s="975" t="s">
        <v>847</v>
      </c>
      <c r="C66" s="976">
        <v>325</v>
      </c>
      <c r="D66" s="980" t="s">
        <v>318</v>
      </c>
      <c r="E66" s="975" t="s">
        <v>319</v>
      </c>
      <c r="F66" s="977">
        <v>24628.48</v>
      </c>
      <c r="G66" s="977">
        <v>0</v>
      </c>
      <c r="H66" s="977">
        <v>0</v>
      </c>
      <c r="I66" s="977">
        <v>0</v>
      </c>
      <c r="J66" s="977">
        <v>0</v>
      </c>
      <c r="K66" s="977">
        <v>0</v>
      </c>
      <c r="L66" s="977">
        <v>2397.89</v>
      </c>
      <c r="M66" s="977">
        <v>0</v>
      </c>
      <c r="N66" s="977">
        <v>0</v>
      </c>
      <c r="O66" s="977">
        <v>0</v>
      </c>
      <c r="P66" s="977">
        <v>0</v>
      </c>
      <c r="Q66" s="977">
        <v>0</v>
      </c>
      <c r="R66" s="977">
        <v>0</v>
      </c>
      <c r="S66" s="977">
        <v>0</v>
      </c>
      <c r="T66" s="1025">
        <f t="shared" ref="T66:T79" si="3">SUM(G66:S66)</f>
        <v>2397.89</v>
      </c>
      <c r="U66" s="533">
        <f t="shared" si="1"/>
        <v>22230.59</v>
      </c>
      <c r="V66" s="549" t="s">
        <v>167</v>
      </c>
      <c r="W66" s="975"/>
      <c r="X66" s="976"/>
      <c r="Y66" s="975"/>
      <c r="Z66" s="976"/>
      <c r="AA66" s="975"/>
      <c r="AB66" s="976"/>
      <c r="AC66" s="975"/>
      <c r="AD66" s="975"/>
      <c r="AE66" s="976"/>
      <c r="AF66" s="975"/>
      <c r="AG66" s="976"/>
      <c r="AH66" s="975"/>
    </row>
    <row r="67" spans="1:34" ht="15" customHeight="1" x14ac:dyDescent="0.25">
      <c r="A67" s="975" t="s">
        <v>1195</v>
      </c>
      <c r="B67" s="975" t="s">
        <v>847</v>
      </c>
      <c r="C67" s="976">
        <v>218</v>
      </c>
      <c r="D67" s="980" t="s">
        <v>107</v>
      </c>
      <c r="E67" s="975" t="s">
        <v>251</v>
      </c>
      <c r="F67" s="977">
        <v>18444.18</v>
      </c>
      <c r="G67" s="977">
        <v>0</v>
      </c>
      <c r="H67" s="977">
        <v>0</v>
      </c>
      <c r="I67" s="977">
        <v>0</v>
      </c>
      <c r="J67" s="977">
        <v>0</v>
      </c>
      <c r="K67" s="977">
        <v>0</v>
      </c>
      <c r="L67" s="977">
        <v>0</v>
      </c>
      <c r="M67" s="977">
        <v>0</v>
      </c>
      <c r="N67" s="977">
        <v>0</v>
      </c>
      <c r="O67" s="977">
        <v>0</v>
      </c>
      <c r="P67" s="977">
        <v>837.86</v>
      </c>
      <c r="Q67" s="977">
        <v>0</v>
      </c>
      <c r="R67" s="977">
        <v>0</v>
      </c>
      <c r="S67" s="977">
        <v>0</v>
      </c>
      <c r="T67" s="1025">
        <f t="shared" si="3"/>
        <v>837.86</v>
      </c>
      <c r="U67" s="533">
        <f t="shared" ref="U67:U130" si="4">F67-T67</f>
        <v>17606.32</v>
      </c>
      <c r="V67" s="549" t="s">
        <v>167</v>
      </c>
      <c r="W67" s="975"/>
      <c r="X67" s="976"/>
      <c r="Y67" s="975"/>
      <c r="Z67" s="976"/>
      <c r="AA67" s="975"/>
      <c r="AB67" s="976"/>
      <c r="AC67" s="975"/>
      <c r="AD67" s="975"/>
      <c r="AE67" s="976"/>
      <c r="AF67" s="975"/>
      <c r="AG67" s="976"/>
      <c r="AH67" s="975"/>
    </row>
    <row r="68" spans="1:34" ht="15" customHeight="1" x14ac:dyDescent="0.25">
      <c r="A68" s="975" t="s">
        <v>1195</v>
      </c>
      <c r="B68" s="975" t="s">
        <v>847</v>
      </c>
      <c r="C68" s="976">
        <v>46</v>
      </c>
      <c r="D68" s="980" t="s">
        <v>34</v>
      </c>
      <c r="E68" s="975" t="s">
        <v>206</v>
      </c>
      <c r="F68" s="977">
        <v>15169.55</v>
      </c>
      <c r="G68" s="977">
        <v>0</v>
      </c>
      <c r="H68" s="977">
        <v>0</v>
      </c>
      <c r="I68" s="977">
        <v>0</v>
      </c>
      <c r="J68" s="977">
        <v>0</v>
      </c>
      <c r="K68" s="977">
        <v>0</v>
      </c>
      <c r="L68" s="977">
        <v>1788.34</v>
      </c>
      <c r="M68" s="977">
        <v>0</v>
      </c>
      <c r="N68" s="977">
        <v>0</v>
      </c>
      <c r="O68" s="977">
        <v>0</v>
      </c>
      <c r="P68" s="977">
        <v>0</v>
      </c>
      <c r="Q68" s="977">
        <v>0</v>
      </c>
      <c r="R68" s="977">
        <v>0</v>
      </c>
      <c r="S68" s="977">
        <v>0</v>
      </c>
      <c r="T68" s="1025">
        <f t="shared" si="3"/>
        <v>1788.34</v>
      </c>
      <c r="U68" s="533">
        <f t="shared" si="4"/>
        <v>13381.21</v>
      </c>
      <c r="V68" s="549" t="s">
        <v>167</v>
      </c>
      <c r="W68" s="975"/>
      <c r="X68" s="976"/>
      <c r="Y68" s="975"/>
      <c r="Z68" s="976"/>
      <c r="AA68" s="975"/>
      <c r="AB68" s="976"/>
      <c r="AC68" s="975"/>
      <c r="AD68" s="975"/>
      <c r="AE68" s="976"/>
      <c r="AF68" s="975"/>
      <c r="AG68" s="976"/>
      <c r="AH68" s="975"/>
    </row>
    <row r="69" spans="1:34" ht="15" customHeight="1" x14ac:dyDescent="0.25">
      <c r="A69" s="975" t="s">
        <v>1195</v>
      </c>
      <c r="B69" s="975" t="s">
        <v>847</v>
      </c>
      <c r="C69" s="976">
        <v>48</v>
      </c>
      <c r="D69" s="980" t="s">
        <v>36</v>
      </c>
      <c r="E69" s="975" t="s">
        <v>208</v>
      </c>
      <c r="F69" s="977">
        <v>11104.75</v>
      </c>
      <c r="G69" s="977">
        <v>0</v>
      </c>
      <c r="H69" s="977">
        <v>0</v>
      </c>
      <c r="I69" s="977">
        <v>0</v>
      </c>
      <c r="J69" s="977">
        <v>0</v>
      </c>
      <c r="K69" s="977">
        <v>0</v>
      </c>
      <c r="L69" s="977">
        <v>2335.5</v>
      </c>
      <c r="M69" s="977">
        <v>0</v>
      </c>
      <c r="N69" s="977">
        <v>0</v>
      </c>
      <c r="O69" s="977">
        <v>0</v>
      </c>
      <c r="P69" s="977">
        <v>0</v>
      </c>
      <c r="Q69" s="977">
        <v>0</v>
      </c>
      <c r="R69" s="977">
        <v>0</v>
      </c>
      <c r="S69" s="977">
        <v>0</v>
      </c>
      <c r="T69" s="1025">
        <f t="shared" si="3"/>
        <v>2335.5</v>
      </c>
      <c r="U69" s="533">
        <f t="shared" si="4"/>
        <v>8769.25</v>
      </c>
      <c r="V69" s="549" t="s">
        <v>167</v>
      </c>
      <c r="W69" s="975"/>
      <c r="X69" s="976"/>
      <c r="Y69" s="975"/>
      <c r="Z69" s="976"/>
      <c r="AA69" s="975"/>
      <c r="AB69" s="976"/>
      <c r="AC69" s="975"/>
      <c r="AD69" s="975"/>
      <c r="AE69" s="976"/>
      <c r="AF69" s="975"/>
      <c r="AG69" s="976"/>
      <c r="AH69" s="975"/>
    </row>
    <row r="70" spans="1:34" ht="15" customHeight="1" x14ac:dyDescent="0.25">
      <c r="A70" s="975" t="s">
        <v>1195</v>
      </c>
      <c r="B70" s="975" t="s">
        <v>847</v>
      </c>
      <c r="C70" s="976">
        <v>26</v>
      </c>
      <c r="D70" s="980" t="s">
        <v>19</v>
      </c>
      <c r="E70" s="975" t="s">
        <v>191</v>
      </c>
      <c r="F70" s="977">
        <v>17550.09</v>
      </c>
      <c r="G70" s="977">
        <v>0</v>
      </c>
      <c r="H70" s="977">
        <v>0</v>
      </c>
      <c r="I70" s="977">
        <v>0</v>
      </c>
      <c r="J70" s="977">
        <v>0</v>
      </c>
      <c r="K70" s="977">
        <v>0</v>
      </c>
      <c r="L70" s="977">
        <v>1968.96</v>
      </c>
      <c r="M70" s="977">
        <v>0</v>
      </c>
      <c r="N70" s="977">
        <v>0</v>
      </c>
      <c r="O70" s="977">
        <v>0</v>
      </c>
      <c r="P70" s="977">
        <v>0</v>
      </c>
      <c r="Q70" s="977">
        <v>0</v>
      </c>
      <c r="R70" s="977">
        <v>0</v>
      </c>
      <c r="S70" s="977">
        <v>0</v>
      </c>
      <c r="T70" s="1025">
        <f t="shared" si="3"/>
        <v>1968.96</v>
      </c>
      <c r="U70" s="533">
        <f t="shared" si="4"/>
        <v>15581.130000000001</v>
      </c>
      <c r="V70" s="549" t="s">
        <v>167</v>
      </c>
      <c r="W70" s="975"/>
      <c r="X70" s="976"/>
      <c r="Y70" s="975"/>
      <c r="Z70" s="976"/>
      <c r="AA70" s="975"/>
      <c r="AB70" s="976"/>
      <c r="AC70" s="975"/>
      <c r="AD70" s="975"/>
      <c r="AE70" s="976"/>
      <c r="AF70" s="975"/>
      <c r="AG70" s="976"/>
      <c r="AH70" s="975"/>
    </row>
    <row r="71" spans="1:34" ht="15" customHeight="1" x14ac:dyDescent="0.25">
      <c r="A71" s="975" t="s">
        <v>1195</v>
      </c>
      <c r="B71" s="975" t="s">
        <v>847</v>
      </c>
      <c r="C71" s="976">
        <v>324</v>
      </c>
      <c r="D71" s="980" t="s">
        <v>316</v>
      </c>
      <c r="E71" s="975" t="s">
        <v>317</v>
      </c>
      <c r="F71" s="977">
        <v>22036.7</v>
      </c>
      <c r="G71" s="977">
        <v>0</v>
      </c>
      <c r="H71" s="977">
        <v>0</v>
      </c>
      <c r="I71" s="977">
        <v>0</v>
      </c>
      <c r="J71" s="977">
        <v>0</v>
      </c>
      <c r="K71" s="977">
        <v>0</v>
      </c>
      <c r="L71" s="977">
        <v>0</v>
      </c>
      <c r="M71" s="977">
        <v>0</v>
      </c>
      <c r="N71" s="977">
        <v>0</v>
      </c>
      <c r="O71" s="977">
        <v>0</v>
      </c>
      <c r="P71" s="977">
        <v>602.91999999999996</v>
      </c>
      <c r="Q71" s="977">
        <v>0</v>
      </c>
      <c r="R71" s="977">
        <v>0</v>
      </c>
      <c r="S71" s="977">
        <v>0</v>
      </c>
      <c r="T71" s="1025">
        <f t="shared" si="3"/>
        <v>602.91999999999996</v>
      </c>
      <c r="U71" s="533">
        <f t="shared" si="4"/>
        <v>21433.780000000002</v>
      </c>
      <c r="V71" s="549" t="s">
        <v>167</v>
      </c>
      <c r="W71" s="975"/>
      <c r="X71" s="976"/>
      <c r="Y71" s="975"/>
      <c r="Z71" s="976"/>
      <c r="AA71" s="975"/>
      <c r="AB71" s="976"/>
      <c r="AC71" s="975"/>
      <c r="AD71" s="975"/>
      <c r="AE71" s="976"/>
      <c r="AF71" s="975"/>
      <c r="AG71" s="976"/>
      <c r="AH71" s="975"/>
    </row>
    <row r="72" spans="1:34" ht="15" customHeight="1" x14ac:dyDescent="0.25">
      <c r="A72" s="975" t="s">
        <v>1195</v>
      </c>
      <c r="B72" s="975" t="s">
        <v>847</v>
      </c>
      <c r="C72" s="976">
        <v>191</v>
      </c>
      <c r="D72" s="980" t="s">
        <v>71</v>
      </c>
      <c r="E72" s="975" t="s">
        <v>241</v>
      </c>
      <c r="F72" s="977">
        <v>17973.47</v>
      </c>
      <c r="G72" s="977">
        <v>0</v>
      </c>
      <c r="H72" s="977">
        <v>0</v>
      </c>
      <c r="I72" s="977">
        <v>0</v>
      </c>
      <c r="J72" s="977">
        <v>0</v>
      </c>
      <c r="K72" s="977">
        <v>0</v>
      </c>
      <c r="L72" s="977">
        <v>0</v>
      </c>
      <c r="M72" s="977">
        <v>0</v>
      </c>
      <c r="N72" s="977">
        <v>0</v>
      </c>
      <c r="O72" s="977">
        <v>0</v>
      </c>
      <c r="P72" s="977">
        <v>367.15</v>
      </c>
      <c r="Q72" s="977">
        <v>0</v>
      </c>
      <c r="R72" s="977">
        <v>0</v>
      </c>
      <c r="S72" s="977">
        <v>0</v>
      </c>
      <c r="T72" s="1025">
        <f t="shared" si="3"/>
        <v>367.15</v>
      </c>
      <c r="U72" s="533">
        <f t="shared" si="4"/>
        <v>17606.32</v>
      </c>
      <c r="V72" s="549" t="s">
        <v>167</v>
      </c>
      <c r="W72" s="975"/>
      <c r="X72" s="976"/>
      <c r="Y72" s="975"/>
      <c r="Z72" s="976"/>
      <c r="AA72" s="975"/>
      <c r="AB72" s="976"/>
      <c r="AC72" s="975"/>
      <c r="AD72" s="975"/>
      <c r="AE72" s="976"/>
      <c r="AF72" s="975"/>
      <c r="AG72" s="976"/>
      <c r="AH72" s="975"/>
    </row>
    <row r="73" spans="1:34" ht="15" customHeight="1" x14ac:dyDescent="0.25">
      <c r="A73" s="975" t="s">
        <v>1195</v>
      </c>
      <c r="B73" s="975" t="s">
        <v>847</v>
      </c>
      <c r="C73" s="976">
        <v>21</v>
      </c>
      <c r="D73" s="980" t="s">
        <v>15</v>
      </c>
      <c r="E73" s="975" t="s">
        <v>187</v>
      </c>
      <c r="F73" s="977">
        <v>18841.169999999998</v>
      </c>
      <c r="G73" s="977">
        <v>0</v>
      </c>
      <c r="H73" s="977">
        <v>0</v>
      </c>
      <c r="I73" s="977">
        <v>0</v>
      </c>
      <c r="J73" s="977">
        <v>0</v>
      </c>
      <c r="K73" s="977">
        <v>0</v>
      </c>
      <c r="L73" s="977">
        <v>0</v>
      </c>
      <c r="M73" s="977">
        <v>0</v>
      </c>
      <c r="N73" s="977">
        <v>0</v>
      </c>
      <c r="O73" s="977">
        <v>0</v>
      </c>
      <c r="P73" s="977">
        <v>2726.15</v>
      </c>
      <c r="Q73" s="977">
        <v>0</v>
      </c>
      <c r="R73" s="977">
        <v>0</v>
      </c>
      <c r="S73" s="977">
        <v>0</v>
      </c>
      <c r="T73" s="1025">
        <f t="shared" si="3"/>
        <v>2726.15</v>
      </c>
      <c r="U73" s="533">
        <f t="shared" si="4"/>
        <v>16115.019999999999</v>
      </c>
      <c r="V73" s="549" t="s">
        <v>167</v>
      </c>
      <c r="W73" s="975"/>
      <c r="X73" s="976"/>
      <c r="Y73" s="975"/>
      <c r="Z73" s="976"/>
      <c r="AA73" s="975"/>
      <c r="AB73" s="976"/>
      <c r="AC73" s="975"/>
      <c r="AD73" s="975"/>
      <c r="AE73" s="976"/>
      <c r="AF73" s="975"/>
      <c r="AG73" s="976"/>
      <c r="AH73" s="975"/>
    </row>
    <row r="74" spans="1:34" ht="15" customHeight="1" x14ac:dyDescent="0.25">
      <c r="A74" s="975" t="s">
        <v>1195</v>
      </c>
      <c r="B74" s="975" t="s">
        <v>847</v>
      </c>
      <c r="C74" s="976">
        <v>330</v>
      </c>
      <c r="D74" s="980" t="s">
        <v>327</v>
      </c>
      <c r="E74" s="975" t="s">
        <v>329</v>
      </c>
      <c r="F74" s="977">
        <v>23957.14</v>
      </c>
      <c r="G74" s="977">
        <v>0</v>
      </c>
      <c r="H74" s="977">
        <v>0</v>
      </c>
      <c r="I74" s="977">
        <v>0</v>
      </c>
      <c r="J74" s="977">
        <v>0</v>
      </c>
      <c r="K74" s="977">
        <v>0</v>
      </c>
      <c r="L74" s="977">
        <v>1726.55</v>
      </c>
      <c r="M74" s="977">
        <v>0</v>
      </c>
      <c r="N74" s="977">
        <v>0</v>
      </c>
      <c r="O74" s="977">
        <v>0</v>
      </c>
      <c r="P74" s="977">
        <v>0</v>
      </c>
      <c r="Q74" s="977">
        <v>0</v>
      </c>
      <c r="R74" s="977">
        <v>0</v>
      </c>
      <c r="S74" s="977">
        <v>0</v>
      </c>
      <c r="T74" s="1025">
        <f t="shared" si="3"/>
        <v>1726.55</v>
      </c>
      <c r="U74" s="533">
        <f t="shared" si="4"/>
        <v>22230.59</v>
      </c>
      <c r="V74" s="549" t="s">
        <v>167</v>
      </c>
      <c r="W74" s="975"/>
      <c r="X74" s="976"/>
      <c r="Y74" s="975"/>
      <c r="Z74" s="976"/>
      <c r="AA74" s="975"/>
      <c r="AB74" s="976"/>
      <c r="AC74" s="975"/>
      <c r="AD74" s="975"/>
      <c r="AE74" s="976"/>
      <c r="AF74" s="975"/>
      <c r="AG74" s="976"/>
      <c r="AH74" s="975"/>
    </row>
    <row r="75" spans="1:34" ht="15" customHeight="1" x14ac:dyDescent="0.25">
      <c r="A75" s="975" t="s">
        <v>1195</v>
      </c>
      <c r="B75" s="975" t="s">
        <v>847</v>
      </c>
      <c r="C75" s="976">
        <v>254</v>
      </c>
      <c r="D75" s="980" t="s">
        <v>145</v>
      </c>
      <c r="E75" s="975" t="s">
        <v>262</v>
      </c>
      <c r="F75" s="977">
        <v>6926.2</v>
      </c>
      <c r="G75" s="977">
        <v>0</v>
      </c>
      <c r="H75" s="977">
        <v>0</v>
      </c>
      <c r="I75" s="977">
        <v>0</v>
      </c>
      <c r="J75" s="977">
        <v>0</v>
      </c>
      <c r="K75" s="977">
        <v>0</v>
      </c>
      <c r="L75" s="977">
        <v>0</v>
      </c>
      <c r="M75" s="977">
        <v>0</v>
      </c>
      <c r="N75" s="977">
        <v>0</v>
      </c>
      <c r="O75" s="977">
        <v>0</v>
      </c>
      <c r="P75" s="977">
        <v>0</v>
      </c>
      <c r="Q75" s="977">
        <v>0</v>
      </c>
      <c r="R75" s="977">
        <v>0</v>
      </c>
      <c r="S75" s="977">
        <v>0</v>
      </c>
      <c r="T75" s="1025">
        <f t="shared" si="3"/>
        <v>0</v>
      </c>
      <c r="U75" s="533">
        <f t="shared" si="4"/>
        <v>6926.2</v>
      </c>
      <c r="V75" s="549" t="s">
        <v>167</v>
      </c>
      <c r="W75" s="975"/>
      <c r="X75" s="976"/>
      <c r="Y75" s="975"/>
      <c r="Z75" s="976"/>
      <c r="AA75" s="975"/>
      <c r="AB75" s="976"/>
      <c r="AC75" s="975"/>
      <c r="AD75" s="975"/>
      <c r="AE75" s="976"/>
      <c r="AF75" s="975"/>
      <c r="AG75" s="976"/>
      <c r="AH75" s="975"/>
    </row>
    <row r="76" spans="1:34" ht="15" customHeight="1" x14ac:dyDescent="0.25">
      <c r="A76" s="975" t="s">
        <v>1195</v>
      </c>
      <c r="B76" s="975" t="s">
        <v>847</v>
      </c>
      <c r="C76" s="976">
        <v>196</v>
      </c>
      <c r="D76" s="980" t="s">
        <v>105</v>
      </c>
      <c r="E76" s="975" t="s">
        <v>244</v>
      </c>
      <c r="F76" s="977">
        <v>19027.55</v>
      </c>
      <c r="G76" s="977">
        <v>0</v>
      </c>
      <c r="H76" s="977">
        <v>645.4</v>
      </c>
      <c r="I76" s="977">
        <v>0</v>
      </c>
      <c r="J76" s="977">
        <v>0</v>
      </c>
      <c r="K76" s="977">
        <v>0</v>
      </c>
      <c r="L76" s="977">
        <v>775.83</v>
      </c>
      <c r="M76" s="977">
        <v>0</v>
      </c>
      <c r="N76" s="977">
        <v>0</v>
      </c>
      <c r="O76" s="977">
        <v>0</v>
      </c>
      <c r="P76" s="977">
        <v>0</v>
      </c>
      <c r="Q76" s="977">
        <v>0</v>
      </c>
      <c r="R76" s="977">
        <v>0</v>
      </c>
      <c r="S76" s="977">
        <v>0</v>
      </c>
      <c r="T76" s="1025">
        <f t="shared" si="3"/>
        <v>1421.23</v>
      </c>
      <c r="U76" s="533">
        <f t="shared" si="4"/>
        <v>17606.32</v>
      </c>
      <c r="V76" s="549" t="s">
        <v>167</v>
      </c>
      <c r="W76" s="975"/>
      <c r="X76" s="976"/>
      <c r="Y76" s="975"/>
      <c r="Z76" s="976"/>
      <c r="AA76" s="975"/>
      <c r="AB76" s="976"/>
      <c r="AC76" s="975"/>
      <c r="AD76" s="975"/>
      <c r="AE76" s="976"/>
      <c r="AF76" s="975"/>
      <c r="AG76" s="976"/>
      <c r="AH76" s="975"/>
    </row>
    <row r="77" spans="1:34" ht="15" customHeight="1" x14ac:dyDescent="0.25">
      <c r="A77" s="975" t="s">
        <v>1195</v>
      </c>
      <c r="B77" s="975" t="s">
        <v>847</v>
      </c>
      <c r="C77" s="976">
        <v>358</v>
      </c>
      <c r="D77" s="980" t="s">
        <v>387</v>
      </c>
      <c r="E77" s="975" t="s">
        <v>388</v>
      </c>
      <c r="F77" s="977">
        <v>14201.16</v>
      </c>
      <c r="G77" s="977">
        <v>0</v>
      </c>
      <c r="H77" s="977">
        <v>0</v>
      </c>
      <c r="I77" s="977">
        <v>0</v>
      </c>
      <c r="J77" s="977">
        <v>0</v>
      </c>
      <c r="K77" s="977">
        <v>0</v>
      </c>
      <c r="L77" s="977">
        <v>422.29</v>
      </c>
      <c r="M77" s="977">
        <v>0</v>
      </c>
      <c r="N77" s="977">
        <v>0</v>
      </c>
      <c r="O77" s="977">
        <v>0</v>
      </c>
      <c r="P77" s="977">
        <v>0</v>
      </c>
      <c r="Q77" s="977">
        <v>0</v>
      </c>
      <c r="R77" s="977">
        <v>0</v>
      </c>
      <c r="S77" s="977">
        <v>0</v>
      </c>
      <c r="T77" s="1025">
        <f t="shared" si="3"/>
        <v>422.29</v>
      </c>
      <c r="U77" s="533">
        <f t="shared" si="4"/>
        <v>13778.869999999999</v>
      </c>
      <c r="V77" s="549" t="s">
        <v>167</v>
      </c>
      <c r="W77" s="975"/>
      <c r="X77" s="976"/>
      <c r="Y77" s="975"/>
      <c r="Z77" s="976"/>
      <c r="AA77" s="975"/>
      <c r="AB77" s="976"/>
      <c r="AC77" s="975"/>
      <c r="AD77" s="975"/>
      <c r="AE77" s="976"/>
      <c r="AF77" s="975"/>
      <c r="AG77" s="976"/>
      <c r="AH77" s="975"/>
    </row>
    <row r="78" spans="1:34" ht="15" customHeight="1" x14ac:dyDescent="0.25">
      <c r="A78" s="975" t="s">
        <v>1195</v>
      </c>
      <c r="B78" s="975" t="s">
        <v>847</v>
      </c>
      <c r="C78" s="976">
        <v>188</v>
      </c>
      <c r="D78" s="980" t="s">
        <v>70</v>
      </c>
      <c r="E78" s="975" t="s">
        <v>240</v>
      </c>
      <c r="F78" s="977">
        <v>10595.28</v>
      </c>
      <c r="G78" s="977">
        <v>0</v>
      </c>
      <c r="H78" s="977">
        <v>0</v>
      </c>
      <c r="I78" s="977">
        <v>0</v>
      </c>
      <c r="J78" s="977">
        <v>0</v>
      </c>
      <c r="K78" s="977">
        <v>0</v>
      </c>
      <c r="L78" s="977">
        <v>791.75</v>
      </c>
      <c r="M78" s="977">
        <v>0</v>
      </c>
      <c r="N78" s="977">
        <v>0</v>
      </c>
      <c r="O78" s="977">
        <v>0</v>
      </c>
      <c r="P78" s="977">
        <v>0</v>
      </c>
      <c r="Q78" s="977">
        <v>0</v>
      </c>
      <c r="R78" s="977">
        <v>0</v>
      </c>
      <c r="S78" s="977">
        <v>0</v>
      </c>
      <c r="T78" s="1025">
        <f t="shared" si="3"/>
        <v>791.75</v>
      </c>
      <c r="U78" s="533">
        <f t="shared" si="4"/>
        <v>9803.5300000000007</v>
      </c>
      <c r="V78" s="549" t="s">
        <v>167</v>
      </c>
      <c r="W78" s="975"/>
      <c r="X78" s="976"/>
      <c r="Y78" s="975"/>
      <c r="Z78" s="976"/>
      <c r="AA78" s="975"/>
      <c r="AB78" s="976"/>
      <c r="AC78" s="975"/>
      <c r="AD78" s="975"/>
      <c r="AE78" s="976"/>
      <c r="AF78" s="975"/>
      <c r="AG78" s="976"/>
      <c r="AH78" s="975"/>
    </row>
    <row r="79" spans="1:34" ht="15" customHeight="1" x14ac:dyDescent="0.25">
      <c r="A79" s="975" t="s">
        <v>1195</v>
      </c>
      <c r="B79" s="975" t="s">
        <v>847</v>
      </c>
      <c r="C79" s="976">
        <v>338</v>
      </c>
      <c r="D79" s="980" t="s">
        <v>347</v>
      </c>
      <c r="E79" s="975" t="s">
        <v>348</v>
      </c>
      <c r="F79" s="977">
        <v>24947.66</v>
      </c>
      <c r="G79" s="977">
        <v>0</v>
      </c>
      <c r="H79" s="977">
        <v>0</v>
      </c>
      <c r="I79" s="977">
        <v>0</v>
      </c>
      <c r="J79" s="977">
        <v>0</v>
      </c>
      <c r="K79" s="977">
        <v>0</v>
      </c>
      <c r="L79" s="977">
        <v>0</v>
      </c>
      <c r="M79" s="977">
        <v>0</v>
      </c>
      <c r="N79" s="977">
        <v>0</v>
      </c>
      <c r="O79" s="977">
        <v>0</v>
      </c>
      <c r="P79" s="977">
        <v>0</v>
      </c>
      <c r="Q79" s="977">
        <v>0</v>
      </c>
      <c r="R79" s="977">
        <v>0</v>
      </c>
      <c r="S79" s="977">
        <v>0</v>
      </c>
      <c r="T79" s="1025">
        <f t="shared" si="3"/>
        <v>0</v>
      </c>
      <c r="U79" s="533">
        <f t="shared" si="4"/>
        <v>24947.66</v>
      </c>
      <c r="V79" s="549" t="s">
        <v>167</v>
      </c>
      <c r="W79" s="975"/>
      <c r="X79" s="976"/>
      <c r="Y79" s="975"/>
      <c r="Z79" s="976"/>
      <c r="AA79" s="975"/>
      <c r="AB79" s="976"/>
      <c r="AC79" s="975"/>
      <c r="AD79" s="975"/>
      <c r="AE79" s="976"/>
      <c r="AF79" s="975"/>
      <c r="AG79" s="976"/>
      <c r="AH79" s="975"/>
    </row>
    <row r="80" spans="1:34" s="192" customFormat="1" ht="15" customHeight="1" x14ac:dyDescent="0.25">
      <c r="A80" s="189"/>
      <c r="B80" s="189"/>
      <c r="C80" s="190">
        <v>251</v>
      </c>
      <c r="D80" s="308" t="s">
        <v>143</v>
      </c>
      <c r="E80" s="189"/>
      <c r="F80" s="191">
        <v>0</v>
      </c>
      <c r="G80" s="191">
        <v>0</v>
      </c>
      <c r="H80" s="191">
        <v>0</v>
      </c>
      <c r="I80" s="191">
        <v>0</v>
      </c>
      <c r="J80" s="191">
        <v>0</v>
      </c>
      <c r="K80" s="191">
        <v>0</v>
      </c>
      <c r="L80" s="191">
        <v>0</v>
      </c>
      <c r="M80" s="191">
        <v>0</v>
      </c>
      <c r="N80" s="191">
        <v>0</v>
      </c>
      <c r="O80" s="191">
        <v>0</v>
      </c>
      <c r="P80" s="191">
        <v>0</v>
      </c>
      <c r="Q80" s="191">
        <v>0</v>
      </c>
      <c r="R80" s="191">
        <v>0</v>
      </c>
      <c r="S80" s="191">
        <v>0</v>
      </c>
      <c r="T80" s="191">
        <v>0</v>
      </c>
      <c r="U80" s="707">
        <f t="shared" si="4"/>
        <v>0</v>
      </c>
      <c r="V80" s="569" t="s">
        <v>167</v>
      </c>
      <c r="W80" s="189"/>
      <c r="X80" s="190"/>
      <c r="Y80" s="189"/>
      <c r="Z80" s="190"/>
      <c r="AA80" s="189"/>
      <c r="AB80" s="190"/>
      <c r="AC80" s="189"/>
      <c r="AD80" s="189"/>
      <c r="AE80" s="190"/>
      <c r="AF80" s="189"/>
      <c r="AG80" s="190"/>
      <c r="AH80" s="189"/>
    </row>
    <row r="81" spans="1:34" ht="15" customHeight="1" x14ac:dyDescent="0.25">
      <c r="A81" s="975" t="s">
        <v>1195</v>
      </c>
      <c r="B81" s="975" t="s">
        <v>847</v>
      </c>
      <c r="C81" s="976">
        <v>93</v>
      </c>
      <c r="D81" s="980" t="s">
        <v>53</v>
      </c>
      <c r="E81" s="975" t="s">
        <v>225</v>
      </c>
      <c r="F81" s="977">
        <v>9801.4500000000007</v>
      </c>
      <c r="G81" s="977">
        <v>0</v>
      </c>
      <c r="H81" s="977">
        <v>0</v>
      </c>
      <c r="I81" s="977">
        <v>0</v>
      </c>
      <c r="J81" s="977">
        <v>0</v>
      </c>
      <c r="K81" s="977">
        <v>0</v>
      </c>
      <c r="L81" s="977">
        <v>1920.46</v>
      </c>
      <c r="M81" s="977">
        <v>0</v>
      </c>
      <c r="N81" s="977">
        <v>0</v>
      </c>
      <c r="O81" s="977">
        <v>0</v>
      </c>
      <c r="P81" s="977">
        <v>0</v>
      </c>
      <c r="Q81" s="977">
        <v>0</v>
      </c>
      <c r="R81" s="977">
        <v>0</v>
      </c>
      <c r="S81" s="977">
        <v>0</v>
      </c>
      <c r="T81" s="1025">
        <f t="shared" ref="T81:T102" si="5">SUM(G81:S81)</f>
        <v>1920.46</v>
      </c>
      <c r="U81" s="533">
        <f t="shared" si="4"/>
        <v>7880.9900000000007</v>
      </c>
      <c r="V81" s="549" t="s">
        <v>167</v>
      </c>
      <c r="W81" s="975"/>
      <c r="X81" s="976"/>
      <c r="Y81" s="975"/>
      <c r="Z81" s="976"/>
      <c r="AA81" s="975"/>
      <c r="AB81" s="976"/>
      <c r="AC81" s="975"/>
      <c r="AD81" s="975"/>
      <c r="AE81" s="976"/>
      <c r="AF81" s="975"/>
      <c r="AG81" s="976"/>
      <c r="AH81" s="975"/>
    </row>
    <row r="82" spans="1:34" ht="15" customHeight="1" x14ac:dyDescent="0.25">
      <c r="A82" s="975" t="s">
        <v>1195</v>
      </c>
      <c r="B82" s="975" t="s">
        <v>847</v>
      </c>
      <c r="C82" s="976">
        <v>8</v>
      </c>
      <c r="D82" s="980" t="s">
        <v>100</v>
      </c>
      <c r="E82" s="975" t="s">
        <v>176</v>
      </c>
      <c r="F82" s="977">
        <v>10131.52</v>
      </c>
      <c r="G82" s="977">
        <v>0</v>
      </c>
      <c r="H82" s="977">
        <v>0</v>
      </c>
      <c r="I82" s="977">
        <v>0</v>
      </c>
      <c r="J82" s="977">
        <v>0</v>
      </c>
      <c r="K82" s="977">
        <v>0</v>
      </c>
      <c r="L82" s="977">
        <v>2666.9</v>
      </c>
      <c r="M82" s="977">
        <v>0</v>
      </c>
      <c r="N82" s="977">
        <v>0</v>
      </c>
      <c r="O82" s="977">
        <v>0</v>
      </c>
      <c r="P82" s="977">
        <v>0</v>
      </c>
      <c r="Q82" s="977">
        <v>0</v>
      </c>
      <c r="R82" s="977">
        <v>0</v>
      </c>
      <c r="S82" s="977">
        <v>0</v>
      </c>
      <c r="T82" s="1025">
        <f t="shared" si="5"/>
        <v>2666.9</v>
      </c>
      <c r="U82" s="533">
        <f t="shared" si="4"/>
        <v>7464.6200000000008</v>
      </c>
      <c r="V82" s="549" t="s">
        <v>167</v>
      </c>
      <c r="W82" s="975"/>
      <c r="X82" s="976"/>
      <c r="Y82" s="975"/>
      <c r="Z82" s="976"/>
      <c r="AA82" s="975"/>
      <c r="AB82" s="976"/>
      <c r="AC82" s="975"/>
      <c r="AD82" s="975"/>
      <c r="AE82" s="976"/>
      <c r="AF82" s="975"/>
      <c r="AG82" s="976"/>
      <c r="AH82" s="975"/>
    </row>
    <row r="83" spans="1:34" ht="15" customHeight="1" x14ac:dyDescent="0.25">
      <c r="A83" s="975" t="s">
        <v>1195</v>
      </c>
      <c r="B83" s="975" t="s">
        <v>847</v>
      </c>
      <c r="C83" s="976">
        <v>44</v>
      </c>
      <c r="D83" s="980" t="s">
        <v>33</v>
      </c>
      <c r="E83" s="975" t="s">
        <v>205</v>
      </c>
      <c r="F83" s="977">
        <v>24331.599999999999</v>
      </c>
      <c r="G83" s="977">
        <v>0</v>
      </c>
      <c r="H83" s="977">
        <v>0</v>
      </c>
      <c r="I83" s="977">
        <v>0</v>
      </c>
      <c r="J83" s="977">
        <v>0</v>
      </c>
      <c r="K83" s="977">
        <v>0</v>
      </c>
      <c r="L83" s="977">
        <v>2101.0100000000002</v>
      </c>
      <c r="M83" s="977">
        <v>0</v>
      </c>
      <c r="N83" s="977">
        <v>0</v>
      </c>
      <c r="O83" s="977">
        <v>0</v>
      </c>
      <c r="P83" s="977">
        <v>0</v>
      </c>
      <c r="Q83" s="977">
        <v>0</v>
      </c>
      <c r="R83" s="977">
        <v>0</v>
      </c>
      <c r="S83" s="977">
        <v>0</v>
      </c>
      <c r="T83" s="1025">
        <f t="shared" si="5"/>
        <v>2101.0100000000002</v>
      </c>
      <c r="U83" s="533">
        <f t="shared" si="4"/>
        <v>22230.589999999997</v>
      </c>
      <c r="V83" s="549" t="s">
        <v>167</v>
      </c>
      <c r="W83" s="975"/>
      <c r="X83" s="976"/>
      <c r="Y83" s="975"/>
      <c r="Z83" s="976"/>
      <c r="AA83" s="975"/>
      <c r="AB83" s="976"/>
      <c r="AC83" s="975"/>
      <c r="AD83" s="975"/>
      <c r="AE83" s="976"/>
      <c r="AF83" s="975"/>
      <c r="AG83" s="976"/>
      <c r="AH83" s="975"/>
    </row>
    <row r="84" spans="1:34" s="192" customFormat="1" ht="15" customHeight="1" x14ac:dyDescent="0.25">
      <c r="A84" s="189" t="s">
        <v>1195</v>
      </c>
      <c r="B84" s="189" t="s">
        <v>847</v>
      </c>
      <c r="C84" s="190">
        <v>396</v>
      </c>
      <c r="D84" s="193" t="s">
        <v>475</v>
      </c>
      <c r="E84" s="189" t="s">
        <v>524</v>
      </c>
      <c r="F84" s="191">
        <v>6516.17</v>
      </c>
      <c r="G84" s="191">
        <v>0</v>
      </c>
      <c r="H84" s="191">
        <v>0</v>
      </c>
      <c r="I84" s="191">
        <v>0</v>
      </c>
      <c r="J84" s="191">
        <v>0</v>
      </c>
      <c r="K84" s="191">
        <v>0</v>
      </c>
      <c r="L84" s="191">
        <v>0</v>
      </c>
      <c r="M84" s="191">
        <v>0</v>
      </c>
      <c r="N84" s="191">
        <v>0</v>
      </c>
      <c r="O84" s="191">
        <v>0</v>
      </c>
      <c r="P84" s="191">
        <v>1426.93</v>
      </c>
      <c r="Q84" s="191">
        <v>0</v>
      </c>
      <c r="R84" s="191">
        <v>0</v>
      </c>
      <c r="S84" s="191">
        <v>0</v>
      </c>
      <c r="T84" s="707">
        <f t="shared" si="5"/>
        <v>1426.93</v>
      </c>
      <c r="U84" s="707">
        <f t="shared" si="4"/>
        <v>5089.24</v>
      </c>
      <c r="V84" s="569" t="s">
        <v>167</v>
      </c>
      <c r="W84" s="189"/>
      <c r="X84" s="190"/>
      <c r="Y84" s="189"/>
      <c r="Z84" s="190"/>
      <c r="AA84" s="189"/>
      <c r="AB84" s="190"/>
      <c r="AC84" s="189"/>
      <c r="AD84" s="189"/>
      <c r="AE84" s="190"/>
      <c r="AF84" s="189"/>
      <c r="AG84" s="190"/>
      <c r="AH84" s="189"/>
    </row>
    <row r="85" spans="1:34" ht="15" customHeight="1" x14ac:dyDescent="0.25">
      <c r="A85" s="975" t="s">
        <v>1195</v>
      </c>
      <c r="B85" s="975" t="s">
        <v>847</v>
      </c>
      <c r="C85" s="976">
        <v>83</v>
      </c>
      <c r="D85" s="980" t="s">
        <v>44</v>
      </c>
      <c r="E85" s="975" t="s">
        <v>216</v>
      </c>
      <c r="F85" s="977">
        <v>17776.02</v>
      </c>
      <c r="G85" s="977">
        <v>0</v>
      </c>
      <c r="H85" s="977">
        <v>0</v>
      </c>
      <c r="I85" s="977">
        <v>0</v>
      </c>
      <c r="J85" s="977">
        <v>0</v>
      </c>
      <c r="K85" s="977">
        <v>0</v>
      </c>
      <c r="L85" s="977">
        <v>2807.95</v>
      </c>
      <c r="M85" s="977">
        <v>0</v>
      </c>
      <c r="N85" s="977">
        <v>0</v>
      </c>
      <c r="O85" s="977">
        <v>0</v>
      </c>
      <c r="P85" s="977">
        <v>0</v>
      </c>
      <c r="Q85" s="977">
        <v>0</v>
      </c>
      <c r="R85" s="977">
        <v>0</v>
      </c>
      <c r="S85" s="977">
        <v>0</v>
      </c>
      <c r="T85" s="1025">
        <f t="shared" si="5"/>
        <v>2807.95</v>
      </c>
      <c r="U85" s="533">
        <f t="shared" si="4"/>
        <v>14968.07</v>
      </c>
      <c r="V85" s="549" t="s">
        <v>167</v>
      </c>
      <c r="W85" s="975"/>
      <c r="X85" s="976"/>
      <c r="Y85" s="975"/>
      <c r="Z85" s="976"/>
      <c r="AA85" s="975"/>
      <c r="AB85" s="976"/>
      <c r="AC85" s="975"/>
      <c r="AD85" s="975"/>
      <c r="AE85" s="976"/>
      <c r="AF85" s="975"/>
      <c r="AG85" s="976"/>
      <c r="AH85" s="975"/>
    </row>
    <row r="86" spans="1:34" ht="15" customHeight="1" x14ac:dyDescent="0.25">
      <c r="A86" s="975" t="s">
        <v>1195</v>
      </c>
      <c r="B86" s="975" t="s">
        <v>847</v>
      </c>
      <c r="C86" s="976">
        <v>92</v>
      </c>
      <c r="D86" s="980" t="s">
        <v>52</v>
      </c>
      <c r="E86" s="975" t="s">
        <v>224</v>
      </c>
      <c r="F86" s="977">
        <v>11833.57</v>
      </c>
      <c r="G86" s="977">
        <v>0</v>
      </c>
      <c r="H86" s="977">
        <v>0</v>
      </c>
      <c r="I86" s="977">
        <v>0</v>
      </c>
      <c r="J86" s="977">
        <v>0</v>
      </c>
      <c r="K86" s="977">
        <v>0</v>
      </c>
      <c r="L86" s="977">
        <v>2732.96</v>
      </c>
      <c r="M86" s="977">
        <v>0</v>
      </c>
      <c r="N86" s="977">
        <v>0</v>
      </c>
      <c r="O86" s="977">
        <v>0</v>
      </c>
      <c r="P86" s="977">
        <v>0</v>
      </c>
      <c r="Q86" s="977">
        <v>0</v>
      </c>
      <c r="R86" s="977">
        <v>0</v>
      </c>
      <c r="S86" s="977">
        <v>0</v>
      </c>
      <c r="T86" s="1025">
        <f t="shared" si="5"/>
        <v>2732.96</v>
      </c>
      <c r="U86" s="533">
        <f t="shared" si="4"/>
        <v>9100.61</v>
      </c>
      <c r="V86" s="549" t="s">
        <v>167</v>
      </c>
      <c r="W86" s="975"/>
      <c r="X86" s="976"/>
      <c r="Y86" s="975"/>
      <c r="Z86" s="976"/>
      <c r="AA86" s="975"/>
      <c r="AB86" s="976"/>
      <c r="AC86" s="975"/>
      <c r="AD86" s="975"/>
      <c r="AE86" s="976"/>
      <c r="AF86" s="975"/>
      <c r="AG86" s="976"/>
      <c r="AH86" s="975"/>
    </row>
    <row r="87" spans="1:34" ht="15" customHeight="1" x14ac:dyDescent="0.25">
      <c r="A87" s="975" t="s">
        <v>1195</v>
      </c>
      <c r="B87" s="975" t="s">
        <v>847</v>
      </c>
      <c r="C87" s="976">
        <v>95</v>
      </c>
      <c r="D87" s="980" t="s">
        <v>54</v>
      </c>
      <c r="E87" s="975" t="s">
        <v>226</v>
      </c>
      <c r="F87" s="977">
        <v>7784.28</v>
      </c>
      <c r="G87" s="977">
        <v>0</v>
      </c>
      <c r="H87" s="977">
        <v>0</v>
      </c>
      <c r="I87" s="977">
        <v>0</v>
      </c>
      <c r="J87" s="977">
        <v>0</v>
      </c>
      <c r="K87" s="977">
        <v>0</v>
      </c>
      <c r="L87" s="977">
        <v>543</v>
      </c>
      <c r="M87" s="977">
        <v>0</v>
      </c>
      <c r="N87" s="977">
        <v>0</v>
      </c>
      <c r="O87" s="977">
        <v>0</v>
      </c>
      <c r="P87" s="977">
        <v>0</v>
      </c>
      <c r="Q87" s="977">
        <v>0</v>
      </c>
      <c r="R87" s="977">
        <v>0</v>
      </c>
      <c r="S87" s="977">
        <v>0</v>
      </c>
      <c r="T87" s="1025">
        <f t="shared" si="5"/>
        <v>543</v>
      </c>
      <c r="U87" s="533">
        <f t="shared" si="4"/>
        <v>7241.28</v>
      </c>
      <c r="V87" s="549" t="s">
        <v>167</v>
      </c>
      <c r="W87" s="975"/>
      <c r="X87" s="976"/>
      <c r="Y87" s="975"/>
      <c r="Z87" s="976"/>
      <c r="AA87" s="975"/>
      <c r="AB87" s="976"/>
      <c r="AC87" s="975"/>
      <c r="AD87" s="975"/>
      <c r="AE87" s="976"/>
      <c r="AF87" s="975"/>
      <c r="AG87" s="976"/>
      <c r="AH87" s="975"/>
    </row>
    <row r="88" spans="1:34" ht="15" customHeight="1" x14ac:dyDescent="0.25">
      <c r="A88" s="975" t="s">
        <v>1195</v>
      </c>
      <c r="B88" s="975" t="s">
        <v>847</v>
      </c>
      <c r="C88" s="976">
        <v>485</v>
      </c>
      <c r="D88" s="980" t="s">
        <v>831</v>
      </c>
      <c r="E88" s="975" t="s">
        <v>830</v>
      </c>
      <c r="F88" s="977">
        <v>20540.71</v>
      </c>
      <c r="G88" s="977">
        <v>0</v>
      </c>
      <c r="H88" s="977">
        <v>0</v>
      </c>
      <c r="I88" s="977">
        <v>0</v>
      </c>
      <c r="J88" s="977">
        <v>0</v>
      </c>
      <c r="K88" s="977">
        <v>0</v>
      </c>
      <c r="L88" s="977">
        <v>0</v>
      </c>
      <c r="M88" s="977">
        <v>0</v>
      </c>
      <c r="N88" s="977">
        <v>0</v>
      </c>
      <c r="O88" s="977">
        <v>0</v>
      </c>
      <c r="P88" s="977">
        <v>0</v>
      </c>
      <c r="Q88" s="977">
        <v>0</v>
      </c>
      <c r="R88" s="977">
        <v>0</v>
      </c>
      <c r="S88" s="977">
        <v>0</v>
      </c>
      <c r="T88" s="1025">
        <f t="shared" si="5"/>
        <v>0</v>
      </c>
      <c r="U88" s="533">
        <f t="shared" si="4"/>
        <v>20540.71</v>
      </c>
      <c r="V88" s="549" t="s">
        <v>167</v>
      </c>
      <c r="W88" s="975"/>
      <c r="X88" s="976"/>
      <c r="Y88" s="975"/>
      <c r="Z88" s="976"/>
      <c r="AA88" s="975"/>
      <c r="AB88" s="976"/>
      <c r="AC88" s="975"/>
      <c r="AD88" s="975"/>
      <c r="AE88" s="976"/>
      <c r="AF88" s="975"/>
      <c r="AG88" s="976"/>
      <c r="AH88" s="975"/>
    </row>
    <row r="89" spans="1:34" ht="15" customHeight="1" x14ac:dyDescent="0.25">
      <c r="A89" s="975" t="s">
        <v>1195</v>
      </c>
      <c r="B89" s="975" t="s">
        <v>847</v>
      </c>
      <c r="C89" s="976">
        <v>33</v>
      </c>
      <c r="D89" s="980" t="s">
        <v>24</v>
      </c>
      <c r="E89" s="975" t="s">
        <v>196</v>
      </c>
      <c r="F89" s="977">
        <v>19796.78</v>
      </c>
      <c r="G89" s="977">
        <v>0</v>
      </c>
      <c r="H89" s="977">
        <v>0</v>
      </c>
      <c r="I89" s="977">
        <v>0</v>
      </c>
      <c r="J89" s="977">
        <v>0</v>
      </c>
      <c r="K89" s="977">
        <v>0</v>
      </c>
      <c r="L89" s="977">
        <v>3019.75</v>
      </c>
      <c r="M89" s="977">
        <v>0</v>
      </c>
      <c r="N89" s="977">
        <v>0</v>
      </c>
      <c r="O89" s="977">
        <v>0</v>
      </c>
      <c r="P89" s="977">
        <v>0</v>
      </c>
      <c r="Q89" s="977">
        <v>0</v>
      </c>
      <c r="R89" s="977">
        <v>0</v>
      </c>
      <c r="S89" s="977">
        <v>0</v>
      </c>
      <c r="T89" s="1025">
        <f t="shared" si="5"/>
        <v>3019.75</v>
      </c>
      <c r="U89" s="533">
        <f t="shared" si="4"/>
        <v>16777.03</v>
      </c>
      <c r="V89" s="549" t="s">
        <v>167</v>
      </c>
      <c r="W89" s="975"/>
      <c r="X89" s="976"/>
      <c r="Y89" s="975"/>
      <c r="Z89" s="976"/>
      <c r="AA89" s="975"/>
      <c r="AB89" s="976"/>
      <c r="AC89" s="975"/>
      <c r="AD89" s="975"/>
      <c r="AE89" s="976"/>
      <c r="AF89" s="975"/>
      <c r="AG89" s="976"/>
      <c r="AH89" s="975"/>
    </row>
    <row r="90" spans="1:34" ht="15" customHeight="1" x14ac:dyDescent="0.25">
      <c r="A90" s="975" t="s">
        <v>1195</v>
      </c>
      <c r="B90" s="975" t="s">
        <v>847</v>
      </c>
      <c r="C90" s="976">
        <v>81</v>
      </c>
      <c r="D90" s="980" t="s">
        <v>43</v>
      </c>
      <c r="E90" s="975" t="s">
        <v>215</v>
      </c>
      <c r="F90" s="977">
        <v>9102.25</v>
      </c>
      <c r="G90" s="977">
        <v>0</v>
      </c>
      <c r="H90" s="977">
        <v>0</v>
      </c>
      <c r="I90" s="977">
        <v>0</v>
      </c>
      <c r="J90" s="977">
        <v>0</v>
      </c>
      <c r="K90" s="977">
        <v>0</v>
      </c>
      <c r="L90" s="977">
        <v>0</v>
      </c>
      <c r="M90" s="977">
        <v>0</v>
      </c>
      <c r="N90" s="977">
        <v>0</v>
      </c>
      <c r="O90" s="977">
        <v>0</v>
      </c>
      <c r="P90" s="977">
        <v>0</v>
      </c>
      <c r="Q90" s="977">
        <v>0</v>
      </c>
      <c r="R90" s="977">
        <v>0</v>
      </c>
      <c r="S90" s="977">
        <v>0</v>
      </c>
      <c r="T90" s="1025">
        <f t="shared" si="5"/>
        <v>0</v>
      </c>
      <c r="U90" s="533">
        <f t="shared" si="4"/>
        <v>9102.25</v>
      </c>
      <c r="V90" s="549" t="s">
        <v>167</v>
      </c>
      <c r="W90" s="975"/>
      <c r="X90" s="976"/>
      <c r="Y90" s="975"/>
      <c r="Z90" s="976"/>
      <c r="AA90" s="975"/>
      <c r="AB90" s="976"/>
      <c r="AC90" s="975"/>
      <c r="AD90" s="975"/>
      <c r="AE90" s="976"/>
      <c r="AF90" s="975"/>
      <c r="AG90" s="976"/>
      <c r="AH90" s="975"/>
    </row>
    <row r="91" spans="1:34" ht="15" customHeight="1" x14ac:dyDescent="0.25">
      <c r="A91" s="975" t="s">
        <v>1195</v>
      </c>
      <c r="B91" s="975" t="s">
        <v>847</v>
      </c>
      <c r="C91" s="976">
        <v>321</v>
      </c>
      <c r="D91" s="980" t="s">
        <v>309</v>
      </c>
      <c r="E91" s="975" t="s">
        <v>312</v>
      </c>
      <c r="F91" s="977">
        <v>24027.81</v>
      </c>
      <c r="G91" s="977">
        <v>0</v>
      </c>
      <c r="H91" s="977">
        <v>0</v>
      </c>
      <c r="I91" s="977">
        <v>0</v>
      </c>
      <c r="J91" s="977">
        <v>0</v>
      </c>
      <c r="K91" s="977">
        <v>0</v>
      </c>
      <c r="L91" s="977">
        <v>1797.22</v>
      </c>
      <c r="M91" s="977">
        <v>0</v>
      </c>
      <c r="N91" s="977">
        <v>0</v>
      </c>
      <c r="O91" s="977">
        <v>0</v>
      </c>
      <c r="P91" s="977">
        <v>0</v>
      </c>
      <c r="Q91" s="977">
        <v>0</v>
      </c>
      <c r="R91" s="977">
        <v>0</v>
      </c>
      <c r="S91" s="977">
        <v>0</v>
      </c>
      <c r="T91" s="1025">
        <f t="shared" si="5"/>
        <v>1797.22</v>
      </c>
      <c r="U91" s="533">
        <f t="shared" si="4"/>
        <v>22230.59</v>
      </c>
      <c r="V91" s="549" t="s">
        <v>167</v>
      </c>
      <c r="W91" s="975"/>
      <c r="X91" s="976"/>
      <c r="Y91" s="975"/>
      <c r="Z91" s="976"/>
      <c r="AA91" s="975"/>
      <c r="AB91" s="976"/>
      <c r="AC91" s="975"/>
      <c r="AD91" s="975"/>
      <c r="AE91" s="976"/>
      <c r="AF91" s="975"/>
      <c r="AG91" s="976"/>
      <c r="AH91" s="975"/>
    </row>
    <row r="92" spans="1:34" s="192" customFormat="1" ht="15" customHeight="1" x14ac:dyDescent="0.25">
      <c r="A92" s="189" t="s">
        <v>1195</v>
      </c>
      <c r="B92" s="189" t="s">
        <v>847</v>
      </c>
      <c r="C92" s="190">
        <v>151</v>
      </c>
      <c r="D92" s="193" t="s">
        <v>58</v>
      </c>
      <c r="E92" s="189" t="s">
        <v>842</v>
      </c>
      <c r="F92" s="191">
        <v>12165.3</v>
      </c>
      <c r="G92" s="191">
        <v>0</v>
      </c>
      <c r="H92" s="191">
        <v>0</v>
      </c>
      <c r="I92" s="191">
        <v>0</v>
      </c>
      <c r="J92" s="191">
        <v>0</v>
      </c>
      <c r="K92" s="191">
        <v>0</v>
      </c>
      <c r="L92" s="191">
        <v>502.72</v>
      </c>
      <c r="M92" s="191">
        <v>0</v>
      </c>
      <c r="N92" s="191">
        <v>0</v>
      </c>
      <c r="O92" s="191">
        <v>0</v>
      </c>
      <c r="P92" s="191">
        <v>0</v>
      </c>
      <c r="Q92" s="191">
        <v>0</v>
      </c>
      <c r="R92" s="191">
        <v>0</v>
      </c>
      <c r="S92" s="191">
        <v>0</v>
      </c>
      <c r="T92" s="707">
        <f t="shared" si="5"/>
        <v>502.72</v>
      </c>
      <c r="U92" s="707">
        <f t="shared" si="4"/>
        <v>11662.58</v>
      </c>
      <c r="V92" s="569" t="s">
        <v>167</v>
      </c>
      <c r="W92" s="189"/>
      <c r="X92" s="190"/>
      <c r="Y92" s="189"/>
      <c r="Z92" s="190"/>
      <c r="AA92" s="189"/>
      <c r="AB92" s="190"/>
      <c r="AC92" s="189"/>
      <c r="AD92" s="189"/>
      <c r="AE92" s="190"/>
      <c r="AF92" s="189"/>
      <c r="AG92" s="190"/>
      <c r="AH92" s="189"/>
    </row>
    <row r="93" spans="1:34" ht="15" customHeight="1" x14ac:dyDescent="0.25">
      <c r="A93" s="975" t="s">
        <v>1195</v>
      </c>
      <c r="B93" s="975" t="s">
        <v>847</v>
      </c>
      <c r="C93" s="976">
        <v>170</v>
      </c>
      <c r="D93" s="980" t="s">
        <v>839</v>
      </c>
      <c r="E93" s="975" t="s">
        <v>838</v>
      </c>
      <c r="F93" s="977">
        <v>11662.58</v>
      </c>
      <c r="G93" s="977">
        <v>0</v>
      </c>
      <c r="H93" s="977">
        <v>0</v>
      </c>
      <c r="I93" s="977">
        <v>0</v>
      </c>
      <c r="J93" s="977">
        <v>0</v>
      </c>
      <c r="K93" s="977">
        <v>0</v>
      </c>
      <c r="L93" s="977">
        <v>0</v>
      </c>
      <c r="M93" s="977">
        <v>0</v>
      </c>
      <c r="N93" s="977">
        <v>0</v>
      </c>
      <c r="O93" s="977">
        <v>0</v>
      </c>
      <c r="P93" s="977">
        <v>0</v>
      </c>
      <c r="Q93" s="977">
        <v>0</v>
      </c>
      <c r="R93" s="977">
        <v>0</v>
      </c>
      <c r="S93" s="977">
        <v>0</v>
      </c>
      <c r="T93" s="1025">
        <f t="shared" si="5"/>
        <v>0</v>
      </c>
      <c r="U93" s="533">
        <f t="shared" si="4"/>
        <v>11662.58</v>
      </c>
      <c r="V93" s="549" t="s">
        <v>167</v>
      </c>
      <c r="W93" s="975"/>
      <c r="X93" s="976"/>
      <c r="Y93" s="975"/>
      <c r="Z93" s="976"/>
      <c r="AA93" s="975"/>
      <c r="AB93" s="976"/>
      <c r="AC93" s="975"/>
      <c r="AD93" s="975"/>
      <c r="AE93" s="976"/>
      <c r="AF93" s="975"/>
      <c r="AG93" s="976"/>
      <c r="AH93" s="975"/>
    </row>
    <row r="94" spans="1:34" ht="15" customHeight="1" x14ac:dyDescent="0.25">
      <c r="A94" s="975" t="s">
        <v>1195</v>
      </c>
      <c r="B94" s="975" t="s">
        <v>847</v>
      </c>
      <c r="C94" s="976">
        <v>494</v>
      </c>
      <c r="D94" s="980" t="s">
        <v>528</v>
      </c>
      <c r="E94" s="975" t="s">
        <v>529</v>
      </c>
      <c r="F94" s="977">
        <v>13778.87</v>
      </c>
      <c r="G94" s="977">
        <v>0</v>
      </c>
      <c r="H94" s="977">
        <v>0</v>
      </c>
      <c r="I94" s="977">
        <v>0</v>
      </c>
      <c r="J94" s="977">
        <v>0</v>
      </c>
      <c r="K94" s="977">
        <v>0</v>
      </c>
      <c r="L94" s="977">
        <v>0</v>
      </c>
      <c r="M94" s="977">
        <v>0</v>
      </c>
      <c r="N94" s="977">
        <v>0</v>
      </c>
      <c r="O94" s="977">
        <v>0</v>
      </c>
      <c r="P94" s="977">
        <v>0</v>
      </c>
      <c r="Q94" s="977">
        <v>0</v>
      </c>
      <c r="R94" s="977">
        <v>0</v>
      </c>
      <c r="S94" s="977">
        <v>0</v>
      </c>
      <c r="T94" s="1025">
        <f t="shared" si="5"/>
        <v>0</v>
      </c>
      <c r="U94" s="533">
        <f t="shared" si="4"/>
        <v>13778.87</v>
      </c>
      <c r="V94" s="549" t="s">
        <v>167</v>
      </c>
      <c r="W94" s="975"/>
      <c r="X94" s="976"/>
      <c r="Y94" s="975"/>
      <c r="Z94" s="976"/>
      <c r="AA94" s="975"/>
      <c r="AB94" s="976"/>
      <c r="AC94" s="975"/>
      <c r="AD94" s="975"/>
      <c r="AE94" s="976"/>
      <c r="AF94" s="975"/>
      <c r="AG94" s="976"/>
      <c r="AH94" s="975"/>
    </row>
    <row r="95" spans="1:34" s="188" customFormat="1" ht="15" customHeight="1" x14ac:dyDescent="0.25">
      <c r="A95" s="184" t="s">
        <v>1195</v>
      </c>
      <c r="B95" s="184" t="s">
        <v>847</v>
      </c>
      <c r="C95" s="185">
        <v>427</v>
      </c>
      <c r="D95" s="186" t="s">
        <v>674</v>
      </c>
      <c r="E95" s="184" t="s">
        <v>675</v>
      </c>
      <c r="F95" s="187">
        <v>29669.81</v>
      </c>
      <c r="G95" s="187">
        <v>0</v>
      </c>
      <c r="H95" s="187">
        <v>0</v>
      </c>
      <c r="I95" s="187">
        <v>0</v>
      </c>
      <c r="J95" s="187">
        <v>0</v>
      </c>
      <c r="K95" s="187">
        <v>158.84</v>
      </c>
      <c r="L95" s="187">
        <v>0</v>
      </c>
      <c r="M95" s="187">
        <v>0</v>
      </c>
      <c r="N95" s="187">
        <v>0</v>
      </c>
      <c r="O95" s="187">
        <v>0</v>
      </c>
      <c r="P95" s="187">
        <v>0</v>
      </c>
      <c r="Q95" s="187">
        <v>0</v>
      </c>
      <c r="R95" s="187">
        <v>0</v>
      </c>
      <c r="S95" s="187">
        <v>0</v>
      </c>
      <c r="T95" s="873">
        <f t="shared" si="5"/>
        <v>158.84</v>
      </c>
      <c r="U95" s="873">
        <f t="shared" si="4"/>
        <v>29510.97</v>
      </c>
      <c r="V95" s="550" t="s">
        <v>167</v>
      </c>
      <c r="W95" s="184"/>
      <c r="X95" s="185"/>
      <c r="Y95" s="184"/>
      <c r="Z95" s="185"/>
      <c r="AA95" s="184"/>
      <c r="AB95" s="185"/>
      <c r="AC95" s="184"/>
      <c r="AD95" s="184"/>
      <c r="AE95" s="185"/>
      <c r="AF95" s="184"/>
      <c r="AG95" s="185"/>
      <c r="AH95" s="184"/>
    </row>
    <row r="96" spans="1:34" ht="15" customHeight="1" x14ac:dyDescent="0.25">
      <c r="A96" s="975" t="s">
        <v>1195</v>
      </c>
      <c r="B96" s="975" t="s">
        <v>847</v>
      </c>
      <c r="C96" s="976">
        <v>156</v>
      </c>
      <c r="D96" s="980" t="s">
        <v>61</v>
      </c>
      <c r="E96" s="975" t="s">
        <v>233</v>
      </c>
      <c r="F96" s="977">
        <v>5273.09</v>
      </c>
      <c r="G96" s="977">
        <v>0</v>
      </c>
      <c r="H96" s="977">
        <v>0</v>
      </c>
      <c r="I96" s="977">
        <v>0</v>
      </c>
      <c r="J96" s="977">
        <v>0</v>
      </c>
      <c r="K96" s="977">
        <v>0</v>
      </c>
      <c r="L96" s="977">
        <v>728.71</v>
      </c>
      <c r="M96" s="977">
        <v>0</v>
      </c>
      <c r="N96" s="977">
        <v>0</v>
      </c>
      <c r="O96" s="977">
        <v>0</v>
      </c>
      <c r="P96" s="977">
        <v>0</v>
      </c>
      <c r="Q96" s="977">
        <v>0</v>
      </c>
      <c r="R96" s="977">
        <v>0</v>
      </c>
      <c r="S96" s="977">
        <v>0</v>
      </c>
      <c r="T96" s="1025">
        <f t="shared" si="5"/>
        <v>728.71</v>
      </c>
      <c r="U96" s="533">
        <f t="shared" si="4"/>
        <v>4544.38</v>
      </c>
      <c r="V96" s="549" t="s">
        <v>167</v>
      </c>
      <c r="W96" s="975"/>
      <c r="X96" s="976"/>
      <c r="Y96" s="975"/>
      <c r="Z96" s="976"/>
      <c r="AA96" s="975"/>
      <c r="AB96" s="976"/>
      <c r="AC96" s="975"/>
      <c r="AD96" s="975"/>
      <c r="AE96" s="976"/>
      <c r="AF96" s="975"/>
      <c r="AG96" s="976"/>
      <c r="AH96" s="975"/>
    </row>
    <row r="97" spans="1:34" ht="15" customHeight="1" x14ac:dyDescent="0.25">
      <c r="A97" s="975" t="s">
        <v>1195</v>
      </c>
      <c r="B97" s="975" t="s">
        <v>847</v>
      </c>
      <c r="C97" s="976">
        <v>483</v>
      </c>
      <c r="D97" s="980" t="s">
        <v>820</v>
      </c>
      <c r="E97" s="975" t="s">
        <v>823</v>
      </c>
      <c r="F97" s="977">
        <v>11217.52</v>
      </c>
      <c r="G97" s="977">
        <v>0</v>
      </c>
      <c r="H97" s="977">
        <v>0</v>
      </c>
      <c r="I97" s="977">
        <v>0</v>
      </c>
      <c r="J97" s="977">
        <v>0</v>
      </c>
      <c r="K97" s="977">
        <v>0</v>
      </c>
      <c r="L97" s="977">
        <v>0</v>
      </c>
      <c r="M97" s="977">
        <v>0</v>
      </c>
      <c r="N97" s="977">
        <v>0</v>
      </c>
      <c r="O97" s="977">
        <v>0</v>
      </c>
      <c r="P97" s="977">
        <v>544.61</v>
      </c>
      <c r="Q97" s="977">
        <v>0</v>
      </c>
      <c r="R97" s="977">
        <v>0</v>
      </c>
      <c r="S97" s="977">
        <v>0</v>
      </c>
      <c r="T97" s="1025">
        <f t="shared" si="5"/>
        <v>544.61</v>
      </c>
      <c r="U97" s="533">
        <f t="shared" si="4"/>
        <v>10672.91</v>
      </c>
      <c r="V97" s="549" t="s">
        <v>167</v>
      </c>
      <c r="W97" s="975"/>
      <c r="X97" s="976"/>
      <c r="Y97" s="975"/>
      <c r="Z97" s="976"/>
      <c r="AA97" s="975"/>
      <c r="AB97" s="976"/>
      <c r="AC97" s="975"/>
      <c r="AD97" s="975"/>
      <c r="AE97" s="976"/>
      <c r="AF97" s="975"/>
      <c r="AG97" s="976"/>
      <c r="AH97" s="975"/>
    </row>
    <row r="98" spans="1:34" ht="15" customHeight="1" x14ac:dyDescent="0.25">
      <c r="A98" s="975" t="s">
        <v>1195</v>
      </c>
      <c r="B98" s="975" t="s">
        <v>847</v>
      </c>
      <c r="C98" s="976">
        <v>495</v>
      </c>
      <c r="D98" s="980" t="s">
        <v>466</v>
      </c>
      <c r="E98" s="975" t="s">
        <v>513</v>
      </c>
      <c r="F98" s="977">
        <v>14129.34</v>
      </c>
      <c r="G98" s="977">
        <v>0</v>
      </c>
      <c r="H98" s="977">
        <v>0</v>
      </c>
      <c r="I98" s="977">
        <v>0</v>
      </c>
      <c r="J98" s="977">
        <v>0</v>
      </c>
      <c r="K98" s="977">
        <v>0</v>
      </c>
      <c r="L98" s="977">
        <v>350.47</v>
      </c>
      <c r="M98" s="977">
        <v>0</v>
      </c>
      <c r="N98" s="977">
        <v>0</v>
      </c>
      <c r="O98" s="977">
        <v>0</v>
      </c>
      <c r="P98" s="977">
        <v>0</v>
      </c>
      <c r="Q98" s="977">
        <v>0</v>
      </c>
      <c r="R98" s="977">
        <v>0</v>
      </c>
      <c r="S98" s="977">
        <v>0</v>
      </c>
      <c r="T98" s="1025">
        <f t="shared" si="5"/>
        <v>350.47</v>
      </c>
      <c r="U98" s="533">
        <f t="shared" si="4"/>
        <v>13778.87</v>
      </c>
      <c r="V98" s="549" t="s">
        <v>167</v>
      </c>
      <c r="W98" s="975"/>
      <c r="X98" s="976"/>
      <c r="Y98" s="975"/>
      <c r="Z98" s="976"/>
      <c r="AA98" s="975"/>
      <c r="AB98" s="976"/>
      <c r="AC98" s="975"/>
      <c r="AD98" s="975"/>
      <c r="AE98" s="976"/>
      <c r="AF98" s="975"/>
      <c r="AG98" s="976"/>
      <c r="AH98" s="975"/>
    </row>
    <row r="99" spans="1:34" ht="15" customHeight="1" x14ac:dyDescent="0.25">
      <c r="A99" s="975" t="s">
        <v>1195</v>
      </c>
      <c r="B99" s="975" t="s">
        <v>847</v>
      </c>
      <c r="C99" s="976">
        <v>247</v>
      </c>
      <c r="D99" s="980" t="s">
        <v>1107</v>
      </c>
      <c r="E99" s="975" t="s">
        <v>257</v>
      </c>
      <c r="F99" s="977">
        <v>22778.720000000001</v>
      </c>
      <c r="G99" s="977">
        <v>0</v>
      </c>
      <c r="H99" s="977">
        <v>0</v>
      </c>
      <c r="I99" s="977">
        <v>0</v>
      </c>
      <c r="J99" s="977">
        <v>0</v>
      </c>
      <c r="K99" s="977">
        <v>0</v>
      </c>
      <c r="L99" s="977">
        <v>548.13</v>
      </c>
      <c r="M99" s="977">
        <v>0</v>
      </c>
      <c r="N99" s="977">
        <v>0</v>
      </c>
      <c r="O99" s="977">
        <v>0</v>
      </c>
      <c r="P99" s="977">
        <v>0</v>
      </c>
      <c r="Q99" s="977">
        <v>0</v>
      </c>
      <c r="R99" s="977">
        <v>0</v>
      </c>
      <c r="S99" s="977">
        <v>0</v>
      </c>
      <c r="T99" s="1025">
        <f t="shared" si="5"/>
        <v>548.13</v>
      </c>
      <c r="U99" s="533">
        <f t="shared" si="4"/>
        <v>22230.59</v>
      </c>
      <c r="V99" s="549" t="s">
        <v>167</v>
      </c>
      <c r="W99" s="975"/>
      <c r="X99" s="976"/>
      <c r="Y99" s="975"/>
      <c r="Z99" s="976"/>
      <c r="AA99" s="975"/>
      <c r="AB99" s="976"/>
      <c r="AC99" s="975"/>
      <c r="AD99" s="975"/>
      <c r="AE99" s="976"/>
      <c r="AF99" s="975"/>
      <c r="AG99" s="976"/>
      <c r="AH99" s="975"/>
    </row>
    <row r="100" spans="1:34" ht="15" customHeight="1" x14ac:dyDescent="0.25">
      <c r="A100" s="975" t="s">
        <v>1195</v>
      </c>
      <c r="B100" s="975" t="s">
        <v>847</v>
      </c>
      <c r="C100" s="976">
        <v>435</v>
      </c>
      <c r="D100" s="980" t="s">
        <v>697</v>
      </c>
      <c r="E100" s="975" t="s">
        <v>707</v>
      </c>
      <c r="F100" s="977">
        <v>12272.22</v>
      </c>
      <c r="G100" s="977">
        <v>0</v>
      </c>
      <c r="H100" s="977">
        <v>0</v>
      </c>
      <c r="I100" s="977">
        <v>0</v>
      </c>
      <c r="J100" s="977">
        <v>0</v>
      </c>
      <c r="K100" s="977">
        <v>0</v>
      </c>
      <c r="L100" s="977">
        <v>1599.31</v>
      </c>
      <c r="M100" s="977">
        <v>0</v>
      </c>
      <c r="N100" s="977">
        <v>0</v>
      </c>
      <c r="O100" s="977">
        <v>0</v>
      </c>
      <c r="P100" s="977">
        <v>0</v>
      </c>
      <c r="Q100" s="977">
        <v>0</v>
      </c>
      <c r="R100" s="977">
        <v>0</v>
      </c>
      <c r="S100" s="977">
        <v>0</v>
      </c>
      <c r="T100" s="1025">
        <f t="shared" si="5"/>
        <v>1599.31</v>
      </c>
      <c r="U100" s="533">
        <f t="shared" si="4"/>
        <v>10672.91</v>
      </c>
      <c r="V100" s="549" t="s">
        <v>167</v>
      </c>
      <c r="W100" s="975"/>
      <c r="X100" s="976"/>
      <c r="Y100" s="975"/>
      <c r="Z100" s="976"/>
      <c r="AA100" s="975"/>
      <c r="AB100" s="976"/>
      <c r="AC100" s="975"/>
      <c r="AD100" s="975"/>
      <c r="AE100" s="976"/>
      <c r="AF100" s="975"/>
      <c r="AG100" s="976"/>
      <c r="AH100" s="975"/>
    </row>
    <row r="101" spans="1:34" ht="15" customHeight="1" x14ac:dyDescent="0.25">
      <c r="A101" s="975" t="s">
        <v>1195</v>
      </c>
      <c r="B101" s="975" t="s">
        <v>847</v>
      </c>
      <c r="C101" s="976">
        <v>34</v>
      </c>
      <c r="D101" s="980" t="s">
        <v>25</v>
      </c>
      <c r="E101" s="975" t="s">
        <v>197</v>
      </c>
      <c r="F101" s="977">
        <v>11194.3</v>
      </c>
      <c r="G101" s="977">
        <v>0</v>
      </c>
      <c r="H101" s="977">
        <v>0</v>
      </c>
      <c r="I101" s="977">
        <v>0</v>
      </c>
      <c r="J101" s="977">
        <v>0</v>
      </c>
      <c r="K101" s="977">
        <v>0</v>
      </c>
      <c r="L101" s="977">
        <v>1198.3499999999999</v>
      </c>
      <c r="M101" s="977">
        <v>0</v>
      </c>
      <c r="N101" s="977">
        <v>0</v>
      </c>
      <c r="O101" s="977">
        <v>0</v>
      </c>
      <c r="P101" s="977">
        <v>0</v>
      </c>
      <c r="Q101" s="977">
        <v>0</v>
      </c>
      <c r="R101" s="977">
        <v>0</v>
      </c>
      <c r="S101" s="977">
        <v>0</v>
      </c>
      <c r="T101" s="1025">
        <f t="shared" si="5"/>
        <v>1198.3499999999999</v>
      </c>
      <c r="U101" s="533">
        <f t="shared" si="4"/>
        <v>9995.9499999999989</v>
      </c>
      <c r="V101" s="549" t="s">
        <v>167</v>
      </c>
      <c r="W101" s="975"/>
      <c r="X101" s="976"/>
      <c r="Y101" s="975"/>
      <c r="Z101" s="976"/>
      <c r="AA101" s="975"/>
      <c r="AB101" s="976"/>
      <c r="AC101" s="975"/>
      <c r="AD101" s="975"/>
      <c r="AE101" s="976"/>
      <c r="AF101" s="975"/>
      <c r="AG101" s="976"/>
      <c r="AH101" s="975"/>
    </row>
    <row r="102" spans="1:34" ht="15" customHeight="1" x14ac:dyDescent="0.25">
      <c r="A102" s="975" t="s">
        <v>1195</v>
      </c>
      <c r="B102" s="975" t="s">
        <v>847</v>
      </c>
      <c r="C102" s="976">
        <v>187</v>
      </c>
      <c r="D102" s="980" t="s">
        <v>69</v>
      </c>
      <c r="E102" s="975" t="s">
        <v>870</v>
      </c>
      <c r="F102" s="977">
        <v>15061.77</v>
      </c>
      <c r="G102" s="977">
        <v>0</v>
      </c>
      <c r="H102" s="977">
        <v>0</v>
      </c>
      <c r="I102" s="977">
        <v>0</v>
      </c>
      <c r="J102" s="977">
        <v>0</v>
      </c>
      <c r="K102" s="977">
        <v>0</v>
      </c>
      <c r="L102" s="977">
        <v>3399.19</v>
      </c>
      <c r="M102" s="977">
        <v>0</v>
      </c>
      <c r="N102" s="977">
        <v>0</v>
      </c>
      <c r="O102" s="977">
        <v>0</v>
      </c>
      <c r="P102" s="977">
        <v>0</v>
      </c>
      <c r="Q102" s="977">
        <v>0</v>
      </c>
      <c r="R102" s="977">
        <v>0</v>
      </c>
      <c r="S102" s="977">
        <v>0</v>
      </c>
      <c r="T102" s="1025">
        <f t="shared" si="5"/>
        <v>3399.19</v>
      </c>
      <c r="U102" s="533">
        <f t="shared" si="4"/>
        <v>11662.58</v>
      </c>
      <c r="V102" s="549" t="s">
        <v>167</v>
      </c>
      <c r="W102" s="975"/>
      <c r="X102" s="976"/>
      <c r="Y102" s="975"/>
      <c r="Z102" s="976"/>
      <c r="AA102" s="975"/>
      <c r="AB102" s="976"/>
      <c r="AC102" s="975"/>
      <c r="AD102" s="975"/>
      <c r="AE102" s="976"/>
      <c r="AF102" s="975"/>
      <c r="AG102" s="976"/>
      <c r="AH102" s="975"/>
    </row>
    <row r="103" spans="1:34" s="192" customFormat="1" ht="15" customHeight="1" x14ac:dyDescent="0.25">
      <c r="A103" s="189"/>
      <c r="B103" s="189"/>
      <c r="C103" s="190">
        <v>4</v>
      </c>
      <c r="D103" s="367" t="s">
        <v>5</v>
      </c>
      <c r="E103" s="189"/>
      <c r="F103" s="191">
        <v>0</v>
      </c>
      <c r="G103" s="191">
        <v>0</v>
      </c>
      <c r="H103" s="191">
        <v>0</v>
      </c>
      <c r="I103" s="191">
        <v>0</v>
      </c>
      <c r="J103" s="191">
        <v>0</v>
      </c>
      <c r="K103" s="191">
        <v>0</v>
      </c>
      <c r="L103" s="191">
        <v>0</v>
      </c>
      <c r="M103" s="191">
        <v>0</v>
      </c>
      <c r="N103" s="191">
        <v>0</v>
      </c>
      <c r="O103" s="191">
        <v>0</v>
      </c>
      <c r="P103" s="191">
        <v>0</v>
      </c>
      <c r="Q103" s="191">
        <v>0</v>
      </c>
      <c r="R103" s="191">
        <v>0</v>
      </c>
      <c r="S103" s="191">
        <v>0</v>
      </c>
      <c r="T103" s="191">
        <v>0</v>
      </c>
      <c r="U103" s="533">
        <f t="shared" si="4"/>
        <v>0</v>
      </c>
      <c r="V103" s="569" t="s">
        <v>167</v>
      </c>
      <c r="W103" s="189"/>
      <c r="X103" s="190"/>
      <c r="Y103" s="189"/>
      <c r="Z103" s="190"/>
      <c r="AA103" s="189"/>
      <c r="AB103" s="190"/>
      <c r="AC103" s="189"/>
      <c r="AD103" s="189"/>
      <c r="AE103" s="190"/>
      <c r="AF103" s="189"/>
      <c r="AG103" s="190"/>
      <c r="AH103" s="189"/>
    </row>
    <row r="104" spans="1:34" ht="15" customHeight="1" x14ac:dyDescent="0.25">
      <c r="A104" s="975" t="s">
        <v>1195</v>
      </c>
      <c r="B104" s="975" t="s">
        <v>847</v>
      </c>
      <c r="C104" s="976">
        <v>493</v>
      </c>
      <c r="D104" s="980" t="s">
        <v>451</v>
      </c>
      <c r="E104" s="975" t="s">
        <v>494</v>
      </c>
      <c r="F104" s="977">
        <v>16291.14</v>
      </c>
      <c r="G104" s="977">
        <v>0</v>
      </c>
      <c r="H104" s="977">
        <v>0</v>
      </c>
      <c r="I104" s="977">
        <v>0</v>
      </c>
      <c r="J104" s="977">
        <v>0</v>
      </c>
      <c r="K104" s="977">
        <v>0</v>
      </c>
      <c r="L104" s="977">
        <v>0</v>
      </c>
      <c r="M104" s="977">
        <v>0</v>
      </c>
      <c r="N104" s="977">
        <v>0</v>
      </c>
      <c r="O104" s="977">
        <v>0</v>
      </c>
      <c r="P104" s="977">
        <v>2512.27</v>
      </c>
      <c r="Q104" s="977">
        <v>0</v>
      </c>
      <c r="R104" s="977">
        <v>0</v>
      </c>
      <c r="S104" s="977">
        <v>0</v>
      </c>
      <c r="T104" s="1025">
        <f t="shared" ref="T104:T118" si="6">SUM(G104:S104)</f>
        <v>2512.27</v>
      </c>
      <c r="U104" s="533">
        <f t="shared" si="4"/>
        <v>13778.869999999999</v>
      </c>
      <c r="V104" s="549" t="s">
        <v>167</v>
      </c>
      <c r="W104" s="975"/>
      <c r="X104" s="976"/>
      <c r="Y104" s="975"/>
      <c r="Z104" s="976"/>
      <c r="AA104" s="975"/>
      <c r="AB104" s="976"/>
      <c r="AC104" s="975"/>
      <c r="AD104" s="975"/>
      <c r="AE104" s="976"/>
      <c r="AF104" s="975"/>
      <c r="AG104" s="976"/>
      <c r="AH104" s="975"/>
    </row>
    <row r="105" spans="1:34" ht="15" customHeight="1" x14ac:dyDescent="0.25">
      <c r="A105" s="975" t="s">
        <v>1195</v>
      </c>
      <c r="B105" s="975" t="s">
        <v>847</v>
      </c>
      <c r="C105" s="976">
        <v>339</v>
      </c>
      <c r="D105" s="980" t="s">
        <v>346</v>
      </c>
      <c r="E105" s="975" t="s">
        <v>350</v>
      </c>
      <c r="F105" s="977">
        <v>25688.67</v>
      </c>
      <c r="G105" s="977">
        <v>0</v>
      </c>
      <c r="H105" s="977">
        <v>0</v>
      </c>
      <c r="I105" s="977">
        <v>0</v>
      </c>
      <c r="J105" s="977">
        <v>0</v>
      </c>
      <c r="K105" s="977">
        <v>0</v>
      </c>
      <c r="L105" s="977">
        <v>0</v>
      </c>
      <c r="M105" s="977">
        <v>0</v>
      </c>
      <c r="N105" s="977">
        <v>0</v>
      </c>
      <c r="O105" s="977">
        <v>0</v>
      </c>
      <c r="P105" s="977">
        <v>0</v>
      </c>
      <c r="Q105" s="977">
        <v>0</v>
      </c>
      <c r="R105" s="977">
        <v>0</v>
      </c>
      <c r="S105" s="977">
        <v>0</v>
      </c>
      <c r="T105" s="1025">
        <f t="shared" si="6"/>
        <v>0</v>
      </c>
      <c r="U105" s="533">
        <f t="shared" si="4"/>
        <v>25688.67</v>
      </c>
      <c r="V105" s="549" t="s">
        <v>167</v>
      </c>
      <c r="W105" s="975"/>
      <c r="X105" s="976"/>
      <c r="Y105" s="975"/>
      <c r="Z105" s="976"/>
      <c r="AA105" s="975"/>
      <c r="AB105" s="976"/>
      <c r="AC105" s="975"/>
      <c r="AD105" s="975"/>
      <c r="AE105" s="976"/>
      <c r="AF105" s="975"/>
      <c r="AG105" s="976"/>
      <c r="AH105" s="975"/>
    </row>
    <row r="106" spans="1:34" ht="15" customHeight="1" x14ac:dyDescent="0.25">
      <c r="A106" s="975" t="s">
        <v>1195</v>
      </c>
      <c r="B106" s="975" t="s">
        <v>847</v>
      </c>
      <c r="C106" s="976">
        <v>87</v>
      </c>
      <c r="D106" s="980" t="s">
        <v>47</v>
      </c>
      <c r="E106" s="975" t="s">
        <v>219</v>
      </c>
      <c r="F106" s="977">
        <v>13677.28</v>
      </c>
      <c r="G106" s="977">
        <v>0</v>
      </c>
      <c r="H106" s="977">
        <v>0</v>
      </c>
      <c r="I106" s="977">
        <v>0</v>
      </c>
      <c r="J106" s="977">
        <v>0</v>
      </c>
      <c r="K106" s="977">
        <v>0</v>
      </c>
      <c r="L106" s="977">
        <v>0</v>
      </c>
      <c r="M106" s="977">
        <v>0</v>
      </c>
      <c r="N106" s="977">
        <v>0</v>
      </c>
      <c r="O106" s="977">
        <v>0</v>
      </c>
      <c r="P106" s="977">
        <v>1895.16</v>
      </c>
      <c r="Q106" s="977">
        <v>0</v>
      </c>
      <c r="R106" s="977">
        <v>0</v>
      </c>
      <c r="S106" s="977">
        <v>0</v>
      </c>
      <c r="T106" s="1025">
        <f t="shared" si="6"/>
        <v>1895.16</v>
      </c>
      <c r="U106" s="533">
        <f t="shared" si="4"/>
        <v>11782.12</v>
      </c>
      <c r="V106" s="549" t="s">
        <v>167</v>
      </c>
      <c r="W106" s="975"/>
      <c r="X106" s="976"/>
      <c r="Y106" s="975"/>
      <c r="Z106" s="976"/>
      <c r="AA106" s="975"/>
      <c r="AB106" s="976"/>
      <c r="AC106" s="975"/>
      <c r="AD106" s="975"/>
      <c r="AE106" s="976"/>
      <c r="AF106" s="975"/>
      <c r="AG106" s="976"/>
      <c r="AH106" s="975"/>
    </row>
    <row r="107" spans="1:34" ht="15" customHeight="1" x14ac:dyDescent="0.25">
      <c r="A107" s="975" t="s">
        <v>1195</v>
      </c>
      <c r="B107" s="975" t="s">
        <v>847</v>
      </c>
      <c r="C107" s="976">
        <v>317</v>
      </c>
      <c r="D107" s="980" t="s">
        <v>303</v>
      </c>
      <c r="E107" s="975" t="s">
        <v>304</v>
      </c>
      <c r="F107" s="977">
        <v>22230.59</v>
      </c>
      <c r="G107" s="977">
        <v>0</v>
      </c>
      <c r="H107" s="977">
        <v>0</v>
      </c>
      <c r="I107" s="977">
        <v>0</v>
      </c>
      <c r="J107" s="977">
        <v>0</v>
      </c>
      <c r="K107" s="977">
        <v>0</v>
      </c>
      <c r="L107" s="977">
        <v>0</v>
      </c>
      <c r="M107" s="977">
        <v>0</v>
      </c>
      <c r="N107" s="977">
        <v>0</v>
      </c>
      <c r="O107" s="977">
        <v>0</v>
      </c>
      <c r="P107" s="977">
        <v>0</v>
      </c>
      <c r="Q107" s="977">
        <v>0</v>
      </c>
      <c r="R107" s="977">
        <v>0</v>
      </c>
      <c r="S107" s="977">
        <v>0</v>
      </c>
      <c r="T107" s="1025">
        <f t="shared" si="6"/>
        <v>0</v>
      </c>
      <c r="U107" s="533">
        <f t="shared" si="4"/>
        <v>22230.59</v>
      </c>
      <c r="V107" s="549" t="s">
        <v>167</v>
      </c>
      <c r="W107" s="975"/>
      <c r="X107" s="976"/>
      <c r="Y107" s="975"/>
      <c r="Z107" s="976"/>
      <c r="AA107" s="975"/>
      <c r="AB107" s="976"/>
      <c r="AC107" s="975"/>
      <c r="AD107" s="975"/>
      <c r="AE107" s="976"/>
      <c r="AF107" s="975"/>
      <c r="AG107" s="976"/>
      <c r="AH107" s="975"/>
    </row>
    <row r="108" spans="1:34" ht="15" customHeight="1" x14ac:dyDescent="0.25">
      <c r="A108" s="975" t="s">
        <v>1195</v>
      </c>
      <c r="B108" s="975" t="s">
        <v>847</v>
      </c>
      <c r="C108" s="976">
        <v>28</v>
      </c>
      <c r="D108" s="980" t="s">
        <v>21</v>
      </c>
      <c r="E108" s="975" t="s">
        <v>193</v>
      </c>
      <c r="F108" s="977">
        <v>16625.73</v>
      </c>
      <c r="G108" s="977">
        <v>0</v>
      </c>
      <c r="H108" s="977">
        <v>358.92</v>
      </c>
      <c r="I108" s="977">
        <v>0</v>
      </c>
      <c r="J108" s="977">
        <v>0</v>
      </c>
      <c r="K108" s="977">
        <v>0</v>
      </c>
      <c r="L108" s="977">
        <v>0</v>
      </c>
      <c r="M108" s="977">
        <v>0</v>
      </c>
      <c r="N108" s="977">
        <v>0</v>
      </c>
      <c r="O108" s="977">
        <v>0</v>
      </c>
      <c r="P108" s="977">
        <v>1447.19</v>
      </c>
      <c r="Q108" s="977">
        <v>0</v>
      </c>
      <c r="R108" s="977">
        <v>0</v>
      </c>
      <c r="S108" s="977">
        <v>0</v>
      </c>
      <c r="T108" s="1025">
        <f t="shared" si="6"/>
        <v>1806.1100000000001</v>
      </c>
      <c r="U108" s="533">
        <f t="shared" si="4"/>
        <v>14819.619999999999</v>
      </c>
      <c r="V108" s="549" t="s">
        <v>167</v>
      </c>
      <c r="W108" s="975"/>
      <c r="X108" s="976"/>
      <c r="Y108" s="975"/>
      <c r="Z108" s="976"/>
      <c r="AA108" s="975"/>
      <c r="AB108" s="976"/>
      <c r="AC108" s="975"/>
      <c r="AD108" s="975"/>
      <c r="AE108" s="976"/>
      <c r="AF108" s="975"/>
      <c r="AG108" s="976"/>
      <c r="AH108" s="975"/>
    </row>
    <row r="109" spans="1:34" ht="15" customHeight="1" x14ac:dyDescent="0.25">
      <c r="A109" s="975" t="s">
        <v>1195</v>
      </c>
      <c r="B109" s="975" t="s">
        <v>847</v>
      </c>
      <c r="C109" s="976">
        <v>6</v>
      </c>
      <c r="D109" s="980" t="s">
        <v>99</v>
      </c>
      <c r="E109" s="975" t="s">
        <v>175</v>
      </c>
      <c r="F109" s="977">
        <v>21518.04</v>
      </c>
      <c r="G109" s="977">
        <v>0</v>
      </c>
      <c r="H109" s="977">
        <v>0</v>
      </c>
      <c r="I109" s="977">
        <v>0</v>
      </c>
      <c r="J109" s="977">
        <v>0</v>
      </c>
      <c r="K109" s="977">
        <v>0</v>
      </c>
      <c r="L109" s="977">
        <v>2498.5</v>
      </c>
      <c r="M109" s="977">
        <v>0</v>
      </c>
      <c r="N109" s="977">
        <v>0</v>
      </c>
      <c r="O109" s="977">
        <v>0</v>
      </c>
      <c r="P109" s="977">
        <v>0</v>
      </c>
      <c r="Q109" s="977">
        <v>0</v>
      </c>
      <c r="R109" s="977">
        <v>0</v>
      </c>
      <c r="S109" s="977">
        <v>0</v>
      </c>
      <c r="T109" s="1025">
        <f t="shared" si="6"/>
        <v>2498.5</v>
      </c>
      <c r="U109" s="533">
        <f t="shared" si="4"/>
        <v>19019.54</v>
      </c>
      <c r="V109" s="549" t="s">
        <v>167</v>
      </c>
      <c r="W109" s="975"/>
      <c r="X109" s="976"/>
      <c r="Y109" s="975"/>
      <c r="Z109" s="976"/>
      <c r="AA109" s="975"/>
      <c r="AB109" s="976"/>
      <c r="AC109" s="975"/>
      <c r="AD109" s="975"/>
      <c r="AE109" s="976"/>
      <c r="AF109" s="975"/>
      <c r="AG109" s="976"/>
      <c r="AH109" s="975"/>
    </row>
    <row r="110" spans="1:34" ht="15" customHeight="1" x14ac:dyDescent="0.25">
      <c r="A110" s="975" t="s">
        <v>1195</v>
      </c>
      <c r="B110" s="975" t="s">
        <v>847</v>
      </c>
      <c r="C110" s="976">
        <v>11</v>
      </c>
      <c r="D110" s="980" t="s">
        <v>101</v>
      </c>
      <c r="E110" s="975" t="s">
        <v>179</v>
      </c>
      <c r="F110" s="977">
        <v>35440.57</v>
      </c>
      <c r="G110" s="977">
        <v>0</v>
      </c>
      <c r="H110" s="977">
        <v>0</v>
      </c>
      <c r="I110" s="977">
        <v>0</v>
      </c>
      <c r="J110" s="977">
        <v>0</v>
      </c>
      <c r="K110" s="977">
        <v>0</v>
      </c>
      <c r="L110" s="977">
        <v>2682.5</v>
      </c>
      <c r="M110" s="977">
        <v>0</v>
      </c>
      <c r="N110" s="977">
        <v>0</v>
      </c>
      <c r="O110" s="977">
        <v>0</v>
      </c>
      <c r="P110" s="977">
        <v>0</v>
      </c>
      <c r="Q110" s="977">
        <v>0</v>
      </c>
      <c r="R110" s="977">
        <v>0</v>
      </c>
      <c r="S110" s="977">
        <v>0</v>
      </c>
      <c r="T110" s="1025">
        <f t="shared" si="6"/>
        <v>2682.5</v>
      </c>
      <c r="U110" s="533">
        <f t="shared" si="4"/>
        <v>32758.07</v>
      </c>
      <c r="V110" s="549" t="s">
        <v>167</v>
      </c>
      <c r="W110" s="975"/>
      <c r="X110" s="976"/>
      <c r="Y110" s="975"/>
      <c r="Z110" s="976"/>
      <c r="AA110" s="975"/>
      <c r="AB110" s="976"/>
      <c r="AC110" s="975"/>
      <c r="AD110" s="975"/>
      <c r="AE110" s="976"/>
      <c r="AF110" s="975"/>
      <c r="AG110" s="976"/>
      <c r="AH110" s="975"/>
    </row>
    <row r="111" spans="1:34" ht="15" customHeight="1" x14ac:dyDescent="0.25">
      <c r="A111" s="975" t="s">
        <v>1195</v>
      </c>
      <c r="B111" s="975" t="s">
        <v>847</v>
      </c>
      <c r="C111" s="976">
        <v>345</v>
      </c>
      <c r="D111" s="980" t="s">
        <v>366</v>
      </c>
      <c r="E111" s="975" t="s">
        <v>367</v>
      </c>
      <c r="F111" s="977">
        <v>7516.5</v>
      </c>
      <c r="G111" s="977">
        <v>0</v>
      </c>
      <c r="H111" s="977">
        <v>0</v>
      </c>
      <c r="I111" s="977">
        <v>0</v>
      </c>
      <c r="J111" s="977">
        <v>0</v>
      </c>
      <c r="K111" s="977">
        <v>0</v>
      </c>
      <c r="L111" s="977">
        <v>0</v>
      </c>
      <c r="M111" s="977">
        <v>0</v>
      </c>
      <c r="N111" s="977">
        <v>0</v>
      </c>
      <c r="O111" s="977">
        <v>0</v>
      </c>
      <c r="P111" s="977">
        <v>0</v>
      </c>
      <c r="Q111" s="977">
        <v>0</v>
      </c>
      <c r="R111" s="977">
        <v>0</v>
      </c>
      <c r="S111" s="977">
        <v>0</v>
      </c>
      <c r="T111" s="1025">
        <f t="shared" si="6"/>
        <v>0</v>
      </c>
      <c r="U111" s="533">
        <f t="shared" si="4"/>
        <v>7516.5</v>
      </c>
      <c r="V111" s="549" t="s">
        <v>167</v>
      </c>
      <c r="W111" s="975"/>
      <c r="X111" s="976"/>
      <c r="Y111" s="975"/>
      <c r="Z111" s="976"/>
      <c r="AA111" s="975"/>
      <c r="AB111" s="976"/>
      <c r="AC111" s="975"/>
      <c r="AD111" s="975"/>
      <c r="AE111" s="976"/>
      <c r="AF111" s="975"/>
      <c r="AG111" s="976"/>
      <c r="AH111" s="975"/>
    </row>
    <row r="112" spans="1:34" ht="15" customHeight="1" x14ac:dyDescent="0.25">
      <c r="A112" s="975" t="s">
        <v>1195</v>
      </c>
      <c r="B112" s="975" t="s">
        <v>847</v>
      </c>
      <c r="C112" s="976">
        <v>438</v>
      </c>
      <c r="D112" s="980" t="s">
        <v>708</v>
      </c>
      <c r="E112" s="975" t="s">
        <v>729</v>
      </c>
      <c r="F112" s="977">
        <v>11770.34</v>
      </c>
      <c r="G112" s="977">
        <v>0</v>
      </c>
      <c r="H112" s="977">
        <v>0</v>
      </c>
      <c r="I112" s="977">
        <v>0</v>
      </c>
      <c r="J112" s="977">
        <v>0</v>
      </c>
      <c r="K112" s="977">
        <v>0</v>
      </c>
      <c r="L112" s="977">
        <v>1097.43</v>
      </c>
      <c r="M112" s="977">
        <v>0</v>
      </c>
      <c r="N112" s="977">
        <v>0</v>
      </c>
      <c r="O112" s="977">
        <v>0</v>
      </c>
      <c r="P112" s="977">
        <v>0</v>
      </c>
      <c r="Q112" s="977">
        <v>0</v>
      </c>
      <c r="R112" s="977">
        <v>0</v>
      </c>
      <c r="S112" s="977">
        <v>0</v>
      </c>
      <c r="T112" s="1025">
        <f t="shared" si="6"/>
        <v>1097.43</v>
      </c>
      <c r="U112" s="533">
        <f t="shared" si="4"/>
        <v>10672.91</v>
      </c>
      <c r="V112" s="549" t="s">
        <v>167</v>
      </c>
      <c r="W112" s="975"/>
      <c r="X112" s="976"/>
      <c r="Y112" s="975"/>
      <c r="Z112" s="976"/>
      <c r="AA112" s="975"/>
      <c r="AB112" s="976"/>
      <c r="AC112" s="975"/>
      <c r="AD112" s="975"/>
      <c r="AE112" s="976"/>
      <c r="AF112" s="975"/>
      <c r="AG112" s="976"/>
      <c r="AH112" s="975"/>
    </row>
    <row r="113" spans="1:34" ht="15" customHeight="1" x14ac:dyDescent="0.25">
      <c r="A113" s="975" t="s">
        <v>1195</v>
      </c>
      <c r="B113" s="975" t="s">
        <v>847</v>
      </c>
      <c r="C113" s="976">
        <v>18</v>
      </c>
      <c r="D113" s="980" t="s">
        <v>12</v>
      </c>
      <c r="E113" s="975" t="s">
        <v>184</v>
      </c>
      <c r="F113" s="977">
        <v>20107.88</v>
      </c>
      <c r="G113" s="977">
        <v>0</v>
      </c>
      <c r="H113" s="977">
        <v>0</v>
      </c>
      <c r="I113" s="977">
        <v>0</v>
      </c>
      <c r="J113" s="977">
        <v>0</v>
      </c>
      <c r="K113" s="977">
        <v>0</v>
      </c>
      <c r="L113" s="977">
        <v>0</v>
      </c>
      <c r="M113" s="977">
        <v>0</v>
      </c>
      <c r="N113" s="977">
        <v>0</v>
      </c>
      <c r="O113" s="977">
        <v>0</v>
      </c>
      <c r="P113" s="977">
        <v>3190.88</v>
      </c>
      <c r="Q113" s="977">
        <v>0</v>
      </c>
      <c r="R113" s="977">
        <v>0</v>
      </c>
      <c r="S113" s="977">
        <v>0</v>
      </c>
      <c r="T113" s="1025">
        <f t="shared" si="6"/>
        <v>3190.88</v>
      </c>
      <c r="U113" s="533">
        <f t="shared" si="4"/>
        <v>16917</v>
      </c>
      <c r="V113" s="549" t="s">
        <v>167</v>
      </c>
      <c r="W113" s="975"/>
      <c r="X113" s="976"/>
      <c r="Y113" s="975"/>
      <c r="Z113" s="976"/>
      <c r="AA113" s="975"/>
      <c r="AB113" s="976"/>
      <c r="AC113" s="975"/>
      <c r="AD113" s="975"/>
      <c r="AE113" s="976"/>
      <c r="AF113" s="975"/>
      <c r="AG113" s="976"/>
      <c r="AH113" s="975"/>
    </row>
    <row r="114" spans="1:34" ht="15" customHeight="1" x14ac:dyDescent="0.25">
      <c r="A114" s="975" t="s">
        <v>1195</v>
      </c>
      <c r="B114" s="975" t="s">
        <v>847</v>
      </c>
      <c r="C114" s="976">
        <v>492</v>
      </c>
      <c r="D114" s="980" t="s">
        <v>456</v>
      </c>
      <c r="E114" s="975" t="s">
        <v>499</v>
      </c>
      <c r="F114" s="977">
        <v>16889.2</v>
      </c>
      <c r="G114" s="977">
        <v>0</v>
      </c>
      <c r="H114" s="977">
        <v>0</v>
      </c>
      <c r="I114" s="977">
        <v>1518</v>
      </c>
      <c r="J114" s="977">
        <v>0</v>
      </c>
      <c r="K114" s="977">
        <v>0</v>
      </c>
      <c r="L114" s="977">
        <v>1592.33</v>
      </c>
      <c r="M114" s="977">
        <v>0</v>
      </c>
      <c r="N114" s="977">
        <v>0</v>
      </c>
      <c r="O114" s="977">
        <v>0</v>
      </c>
      <c r="P114" s="977">
        <v>0</v>
      </c>
      <c r="Q114" s="977">
        <v>0</v>
      </c>
      <c r="R114" s="977">
        <v>0</v>
      </c>
      <c r="S114" s="977">
        <v>0</v>
      </c>
      <c r="T114" s="1025">
        <f t="shared" si="6"/>
        <v>3110.33</v>
      </c>
      <c r="U114" s="533">
        <f t="shared" si="4"/>
        <v>13778.87</v>
      </c>
      <c r="V114" s="549" t="s">
        <v>167</v>
      </c>
      <c r="W114" s="975"/>
      <c r="X114" s="976"/>
      <c r="Y114" s="975"/>
      <c r="Z114" s="976"/>
      <c r="AA114" s="975"/>
      <c r="AB114" s="976"/>
      <c r="AC114" s="975"/>
      <c r="AD114" s="975"/>
      <c r="AE114" s="976"/>
      <c r="AF114" s="975"/>
      <c r="AG114" s="976"/>
      <c r="AH114" s="975"/>
    </row>
    <row r="115" spans="1:34" ht="15" customHeight="1" x14ac:dyDescent="0.25">
      <c r="A115" s="975" t="s">
        <v>1195</v>
      </c>
      <c r="B115" s="975" t="s">
        <v>847</v>
      </c>
      <c r="C115" s="976">
        <v>69</v>
      </c>
      <c r="D115" s="980" t="s">
        <v>103</v>
      </c>
      <c r="E115" s="975" t="s">
        <v>211</v>
      </c>
      <c r="F115" s="977">
        <v>29351.82</v>
      </c>
      <c r="G115" s="977">
        <v>0</v>
      </c>
      <c r="H115" s="977">
        <v>0</v>
      </c>
      <c r="I115" s="977">
        <v>0</v>
      </c>
      <c r="J115" s="977">
        <v>0</v>
      </c>
      <c r="K115" s="977">
        <v>0</v>
      </c>
      <c r="L115" s="977">
        <v>0</v>
      </c>
      <c r="M115" s="977">
        <v>0</v>
      </c>
      <c r="N115" s="977">
        <v>4554</v>
      </c>
      <c r="O115" s="977">
        <v>0</v>
      </c>
      <c r="P115" s="977">
        <v>2567.23</v>
      </c>
      <c r="Q115" s="977">
        <v>0</v>
      </c>
      <c r="R115" s="977">
        <v>0</v>
      </c>
      <c r="S115" s="977">
        <v>0</v>
      </c>
      <c r="T115" s="1025">
        <f t="shared" si="6"/>
        <v>7121.23</v>
      </c>
      <c r="U115" s="533">
        <f t="shared" si="4"/>
        <v>22230.59</v>
      </c>
      <c r="V115" s="549" t="s">
        <v>167</v>
      </c>
      <c r="W115" s="975"/>
      <c r="X115" s="976"/>
      <c r="Y115" s="975"/>
      <c r="Z115" s="976"/>
      <c r="AA115" s="975"/>
      <c r="AB115" s="976"/>
      <c r="AC115" s="975"/>
      <c r="AD115" s="975"/>
      <c r="AE115" s="976"/>
      <c r="AF115" s="975"/>
      <c r="AG115" s="976"/>
      <c r="AH115" s="975"/>
    </row>
    <row r="116" spans="1:34" ht="15" customHeight="1" x14ac:dyDescent="0.25">
      <c r="A116" s="975" t="s">
        <v>1195</v>
      </c>
      <c r="B116" s="975" t="s">
        <v>847</v>
      </c>
      <c r="C116" s="976">
        <v>443</v>
      </c>
      <c r="D116" s="980" t="s">
        <v>711</v>
      </c>
      <c r="E116" s="975" t="s">
        <v>732</v>
      </c>
      <c r="F116" s="977">
        <v>4227.1400000000003</v>
      </c>
      <c r="G116" s="977">
        <v>0</v>
      </c>
      <c r="H116" s="977">
        <v>0</v>
      </c>
      <c r="I116" s="977">
        <v>0</v>
      </c>
      <c r="J116" s="977">
        <v>0</v>
      </c>
      <c r="K116" s="977">
        <v>0</v>
      </c>
      <c r="L116" s="977">
        <v>0</v>
      </c>
      <c r="M116" s="977">
        <v>0</v>
      </c>
      <c r="N116" s="977">
        <v>0</v>
      </c>
      <c r="O116" s="977">
        <v>0</v>
      </c>
      <c r="P116" s="977">
        <v>0</v>
      </c>
      <c r="Q116" s="977">
        <v>0</v>
      </c>
      <c r="R116" s="977">
        <v>0</v>
      </c>
      <c r="S116" s="977">
        <v>0</v>
      </c>
      <c r="T116" s="1025">
        <f t="shared" si="6"/>
        <v>0</v>
      </c>
      <c r="U116" s="533">
        <f t="shared" si="4"/>
        <v>4227.1400000000003</v>
      </c>
      <c r="V116" s="549" t="s">
        <v>167</v>
      </c>
      <c r="W116" s="975"/>
      <c r="X116" s="976"/>
      <c r="Y116" s="975"/>
      <c r="Z116" s="976"/>
      <c r="AA116" s="975"/>
      <c r="AB116" s="976"/>
      <c r="AC116" s="975"/>
      <c r="AD116" s="975"/>
      <c r="AE116" s="976"/>
      <c r="AF116" s="975"/>
      <c r="AG116" s="976"/>
      <c r="AH116" s="975"/>
    </row>
    <row r="117" spans="1:34" ht="15" customHeight="1" x14ac:dyDescent="0.25">
      <c r="A117" s="975" t="s">
        <v>1195</v>
      </c>
      <c r="B117" s="975" t="s">
        <v>847</v>
      </c>
      <c r="C117" s="976">
        <v>456</v>
      </c>
      <c r="D117" s="980" t="s">
        <v>723</v>
      </c>
      <c r="E117" s="975" t="s">
        <v>744</v>
      </c>
      <c r="F117" s="977">
        <v>11562.69</v>
      </c>
      <c r="G117" s="977">
        <v>0</v>
      </c>
      <c r="H117" s="977">
        <v>0</v>
      </c>
      <c r="I117" s="977">
        <v>0</v>
      </c>
      <c r="J117" s="977">
        <v>0</v>
      </c>
      <c r="K117" s="977">
        <v>0</v>
      </c>
      <c r="L117" s="977">
        <v>0</v>
      </c>
      <c r="M117" s="977">
        <v>0</v>
      </c>
      <c r="N117" s="977">
        <v>0</v>
      </c>
      <c r="O117" s="977">
        <v>0</v>
      </c>
      <c r="P117" s="977">
        <v>889.78</v>
      </c>
      <c r="Q117" s="977">
        <v>0</v>
      </c>
      <c r="R117" s="977">
        <v>0</v>
      </c>
      <c r="S117" s="977">
        <v>0</v>
      </c>
      <c r="T117" s="1025">
        <f t="shared" si="6"/>
        <v>889.78</v>
      </c>
      <c r="U117" s="533">
        <f t="shared" si="4"/>
        <v>10672.91</v>
      </c>
      <c r="V117" s="549" t="s">
        <v>167</v>
      </c>
      <c r="W117" s="975"/>
      <c r="X117" s="976"/>
      <c r="Y117" s="975"/>
      <c r="Z117" s="976"/>
      <c r="AA117" s="975"/>
      <c r="AB117" s="976"/>
      <c r="AC117" s="975"/>
      <c r="AD117" s="975"/>
      <c r="AE117" s="976"/>
      <c r="AF117" s="975"/>
      <c r="AG117" s="976"/>
      <c r="AH117" s="975"/>
    </row>
    <row r="118" spans="1:34" s="188" customFormat="1" ht="15" customHeight="1" x14ac:dyDescent="0.25">
      <c r="A118" s="184" t="s">
        <v>1195</v>
      </c>
      <c r="B118" s="184" t="s">
        <v>847</v>
      </c>
      <c r="C118" s="185">
        <v>425</v>
      </c>
      <c r="D118" s="186" t="s">
        <v>672</v>
      </c>
      <c r="E118" s="184" t="s">
        <v>673</v>
      </c>
      <c r="F118" s="187">
        <v>18561.8</v>
      </c>
      <c r="G118" s="187">
        <v>0</v>
      </c>
      <c r="H118" s="187">
        <v>0</v>
      </c>
      <c r="I118" s="187">
        <v>0</v>
      </c>
      <c r="J118" s="187">
        <v>0</v>
      </c>
      <c r="K118" s="187">
        <v>0</v>
      </c>
      <c r="L118" s="187">
        <v>0</v>
      </c>
      <c r="M118" s="187">
        <v>0</v>
      </c>
      <c r="N118" s="187">
        <v>0</v>
      </c>
      <c r="O118" s="187">
        <v>0</v>
      </c>
      <c r="P118" s="187">
        <v>0</v>
      </c>
      <c r="Q118" s="187">
        <v>0</v>
      </c>
      <c r="R118" s="187">
        <v>0</v>
      </c>
      <c r="S118" s="187">
        <v>0</v>
      </c>
      <c r="T118" s="873">
        <f t="shared" si="6"/>
        <v>0</v>
      </c>
      <c r="U118" s="873">
        <f t="shared" si="4"/>
        <v>18561.8</v>
      </c>
      <c r="V118" s="550" t="s">
        <v>167</v>
      </c>
      <c r="W118" s="184"/>
      <c r="X118" s="185"/>
      <c r="Y118" s="184"/>
      <c r="Z118" s="185"/>
      <c r="AA118" s="184"/>
      <c r="AB118" s="185"/>
      <c r="AC118" s="184"/>
      <c r="AD118" s="184"/>
      <c r="AE118" s="185"/>
      <c r="AF118" s="184"/>
      <c r="AG118" s="185"/>
      <c r="AH118" s="184"/>
    </row>
    <row r="119" spans="1:34" s="192" customFormat="1" ht="15" customHeight="1" x14ac:dyDescent="0.25">
      <c r="A119" s="189"/>
      <c r="B119" s="189"/>
      <c r="C119" s="190">
        <v>192</v>
      </c>
      <c r="D119" s="367" t="s">
        <v>419</v>
      </c>
      <c r="E119" s="189"/>
      <c r="F119" s="191">
        <v>0</v>
      </c>
      <c r="G119" s="191">
        <v>0</v>
      </c>
      <c r="H119" s="191">
        <v>0</v>
      </c>
      <c r="I119" s="191">
        <v>0</v>
      </c>
      <c r="J119" s="191">
        <v>0</v>
      </c>
      <c r="K119" s="191">
        <v>0</v>
      </c>
      <c r="L119" s="191">
        <v>0</v>
      </c>
      <c r="M119" s="191">
        <v>0</v>
      </c>
      <c r="N119" s="191">
        <v>0</v>
      </c>
      <c r="O119" s="191">
        <v>0</v>
      </c>
      <c r="P119" s="191">
        <v>0</v>
      </c>
      <c r="Q119" s="191">
        <v>0</v>
      </c>
      <c r="R119" s="191">
        <v>0</v>
      </c>
      <c r="S119" s="191">
        <v>0</v>
      </c>
      <c r="T119" s="191">
        <v>0</v>
      </c>
      <c r="U119" s="573">
        <f t="shared" si="4"/>
        <v>0</v>
      </c>
      <c r="V119" s="569" t="s">
        <v>167</v>
      </c>
      <c r="W119" s="189"/>
      <c r="X119" s="190"/>
      <c r="Y119" s="189"/>
      <c r="Z119" s="190"/>
      <c r="AA119" s="189"/>
      <c r="AB119" s="190"/>
      <c r="AC119" s="189"/>
      <c r="AD119" s="189"/>
      <c r="AE119" s="190"/>
      <c r="AF119" s="189"/>
      <c r="AG119" s="190"/>
      <c r="AH119" s="189"/>
    </row>
    <row r="120" spans="1:34" ht="15" customHeight="1" x14ac:dyDescent="0.25">
      <c r="A120" s="975" t="s">
        <v>1195</v>
      </c>
      <c r="B120" s="975" t="s">
        <v>847</v>
      </c>
      <c r="C120" s="976">
        <v>260</v>
      </c>
      <c r="D120" s="980" t="s">
        <v>150</v>
      </c>
      <c r="E120" s="975" t="s">
        <v>264</v>
      </c>
      <c r="F120" s="977">
        <v>11167.61</v>
      </c>
      <c r="G120" s="977">
        <v>0</v>
      </c>
      <c r="H120" s="977">
        <v>0</v>
      </c>
      <c r="I120" s="977">
        <v>0</v>
      </c>
      <c r="J120" s="977">
        <v>0</v>
      </c>
      <c r="K120" s="977">
        <v>0</v>
      </c>
      <c r="L120" s="977">
        <v>592.07000000000005</v>
      </c>
      <c r="M120" s="977">
        <v>0</v>
      </c>
      <c r="N120" s="977">
        <v>0</v>
      </c>
      <c r="O120" s="977">
        <v>0</v>
      </c>
      <c r="P120" s="977">
        <v>0</v>
      </c>
      <c r="Q120" s="977">
        <v>0</v>
      </c>
      <c r="R120" s="977">
        <v>0</v>
      </c>
      <c r="S120" s="977">
        <v>0</v>
      </c>
      <c r="T120" s="1025">
        <f t="shared" ref="T120:T140" si="7">SUM(G120:S120)</f>
        <v>592.07000000000005</v>
      </c>
      <c r="U120" s="533">
        <f t="shared" si="4"/>
        <v>10575.54</v>
      </c>
      <c r="V120" s="557" t="s">
        <v>167</v>
      </c>
      <c r="W120" s="975"/>
      <c r="X120" s="976"/>
      <c r="Y120" s="975"/>
      <c r="Z120" s="976"/>
      <c r="AA120" s="975"/>
      <c r="AB120" s="976"/>
      <c r="AC120" s="975"/>
      <c r="AD120" s="975"/>
      <c r="AE120" s="976"/>
      <c r="AF120" s="975"/>
      <c r="AG120" s="976"/>
      <c r="AH120" s="975"/>
    </row>
    <row r="121" spans="1:34" ht="15" customHeight="1" x14ac:dyDescent="0.25">
      <c r="A121" s="975" t="s">
        <v>1195</v>
      </c>
      <c r="B121" s="975" t="s">
        <v>847</v>
      </c>
      <c r="C121" s="976">
        <v>444</v>
      </c>
      <c r="D121" s="980" t="s">
        <v>712</v>
      </c>
      <c r="E121" s="975" t="s">
        <v>733</v>
      </c>
      <c r="F121" s="977">
        <v>3634.32</v>
      </c>
      <c r="G121" s="977">
        <v>0</v>
      </c>
      <c r="H121" s="977">
        <v>0</v>
      </c>
      <c r="I121" s="977">
        <v>0</v>
      </c>
      <c r="J121" s="977">
        <v>0</v>
      </c>
      <c r="K121" s="977">
        <v>0</v>
      </c>
      <c r="L121" s="977">
        <v>0</v>
      </c>
      <c r="M121" s="977">
        <v>0</v>
      </c>
      <c r="N121" s="977">
        <v>0</v>
      </c>
      <c r="O121" s="977">
        <v>0</v>
      </c>
      <c r="P121" s="977">
        <v>0</v>
      </c>
      <c r="Q121" s="977">
        <v>0</v>
      </c>
      <c r="R121" s="977">
        <v>0</v>
      </c>
      <c r="S121" s="977">
        <v>0</v>
      </c>
      <c r="T121" s="1025">
        <f t="shared" si="7"/>
        <v>0</v>
      </c>
      <c r="U121" s="533">
        <f t="shared" si="4"/>
        <v>3634.32</v>
      </c>
      <c r="V121" s="549" t="s">
        <v>167</v>
      </c>
      <c r="W121" s="975"/>
      <c r="X121" s="976"/>
      <c r="Y121" s="975"/>
      <c r="Z121" s="976"/>
      <c r="AA121" s="975"/>
      <c r="AB121" s="976"/>
      <c r="AC121" s="975"/>
      <c r="AD121" s="975"/>
      <c r="AE121" s="976"/>
      <c r="AF121" s="975"/>
      <c r="AG121" s="976"/>
      <c r="AH121" s="975"/>
    </row>
    <row r="122" spans="1:34" ht="15" customHeight="1" x14ac:dyDescent="0.25">
      <c r="A122" s="975" t="s">
        <v>1195</v>
      </c>
      <c r="B122" s="975" t="s">
        <v>847</v>
      </c>
      <c r="C122" s="976">
        <v>161</v>
      </c>
      <c r="D122" s="980" t="s">
        <v>63</v>
      </c>
      <c r="E122" s="975" t="s">
        <v>234</v>
      </c>
      <c r="F122" s="977">
        <v>10008.719999999999</v>
      </c>
      <c r="G122" s="977">
        <v>0</v>
      </c>
      <c r="H122" s="977">
        <v>0</v>
      </c>
      <c r="I122" s="977">
        <v>0</v>
      </c>
      <c r="J122" s="977">
        <v>0</v>
      </c>
      <c r="K122" s="977">
        <v>0</v>
      </c>
      <c r="L122" s="977">
        <v>0</v>
      </c>
      <c r="M122" s="977">
        <v>0</v>
      </c>
      <c r="N122" s="977">
        <v>0</v>
      </c>
      <c r="O122" s="977">
        <v>0</v>
      </c>
      <c r="P122" s="977">
        <v>1035.24</v>
      </c>
      <c r="Q122" s="977">
        <v>0</v>
      </c>
      <c r="R122" s="977">
        <v>0</v>
      </c>
      <c r="S122" s="977">
        <v>0</v>
      </c>
      <c r="T122" s="1025">
        <f t="shared" si="7"/>
        <v>1035.24</v>
      </c>
      <c r="U122" s="533">
        <f t="shared" si="4"/>
        <v>8973.48</v>
      </c>
      <c r="V122" s="549" t="s">
        <v>167</v>
      </c>
      <c r="W122" s="975"/>
      <c r="X122" s="976"/>
      <c r="Y122" s="975"/>
      <c r="Z122" s="976"/>
      <c r="AA122" s="975"/>
      <c r="AB122" s="976"/>
      <c r="AC122" s="975"/>
      <c r="AD122" s="975"/>
      <c r="AE122" s="976"/>
      <c r="AF122" s="975"/>
      <c r="AG122" s="976"/>
      <c r="AH122" s="975"/>
    </row>
    <row r="123" spans="1:34" ht="15" customHeight="1" x14ac:dyDescent="0.25">
      <c r="A123" s="975" t="s">
        <v>1195</v>
      </c>
      <c r="B123" s="975" t="s">
        <v>847</v>
      </c>
      <c r="C123" s="976">
        <v>344</v>
      </c>
      <c r="D123" s="980" t="s">
        <v>364</v>
      </c>
      <c r="E123" s="975" t="s">
        <v>365</v>
      </c>
      <c r="F123" s="977">
        <v>19096.599999999999</v>
      </c>
      <c r="G123" s="977">
        <v>0</v>
      </c>
      <c r="H123" s="977">
        <v>0</v>
      </c>
      <c r="I123" s="977">
        <v>0</v>
      </c>
      <c r="J123" s="977">
        <v>0</v>
      </c>
      <c r="K123" s="977">
        <v>0</v>
      </c>
      <c r="L123" s="977">
        <v>0</v>
      </c>
      <c r="M123" s="977">
        <v>0</v>
      </c>
      <c r="N123" s="977">
        <v>0</v>
      </c>
      <c r="O123" s="977">
        <v>0</v>
      </c>
      <c r="P123" s="977">
        <v>1490.28</v>
      </c>
      <c r="Q123" s="977">
        <v>0</v>
      </c>
      <c r="R123" s="977">
        <v>0</v>
      </c>
      <c r="S123" s="977">
        <v>0</v>
      </c>
      <c r="T123" s="1025">
        <f t="shared" si="7"/>
        <v>1490.28</v>
      </c>
      <c r="U123" s="533">
        <f t="shared" si="4"/>
        <v>17606.32</v>
      </c>
      <c r="V123" s="549" t="s">
        <v>167</v>
      </c>
      <c r="W123" s="975"/>
      <c r="X123" s="976"/>
      <c r="Y123" s="975"/>
      <c r="Z123" s="976"/>
      <c r="AA123" s="975"/>
      <c r="AB123" s="976"/>
      <c r="AC123" s="975"/>
      <c r="AD123" s="975"/>
      <c r="AE123" s="976"/>
      <c r="AF123" s="975"/>
      <c r="AG123" s="976"/>
      <c r="AH123" s="975"/>
    </row>
    <row r="124" spans="1:34" ht="15" customHeight="1" x14ac:dyDescent="0.25">
      <c r="A124" s="975" t="s">
        <v>1195</v>
      </c>
      <c r="B124" s="975" t="s">
        <v>847</v>
      </c>
      <c r="C124" s="976">
        <v>356</v>
      </c>
      <c r="D124" s="980" t="s">
        <v>383</v>
      </c>
      <c r="E124" s="975" t="s">
        <v>384</v>
      </c>
      <c r="F124" s="977">
        <v>7329.34</v>
      </c>
      <c r="G124" s="977">
        <v>0</v>
      </c>
      <c r="H124" s="977">
        <v>0</v>
      </c>
      <c r="I124" s="977">
        <v>0</v>
      </c>
      <c r="J124" s="977">
        <v>0</v>
      </c>
      <c r="K124" s="977">
        <v>0</v>
      </c>
      <c r="L124" s="977">
        <v>1065.58</v>
      </c>
      <c r="M124" s="977">
        <v>0</v>
      </c>
      <c r="N124" s="977">
        <v>0</v>
      </c>
      <c r="O124" s="977">
        <v>0</v>
      </c>
      <c r="P124" s="977">
        <v>0</v>
      </c>
      <c r="Q124" s="977">
        <v>0</v>
      </c>
      <c r="R124" s="977">
        <v>0</v>
      </c>
      <c r="S124" s="977">
        <v>0</v>
      </c>
      <c r="T124" s="1025">
        <f t="shared" si="7"/>
        <v>1065.58</v>
      </c>
      <c r="U124" s="533">
        <f t="shared" si="4"/>
        <v>6263.76</v>
      </c>
      <c r="V124" s="549" t="s">
        <v>167</v>
      </c>
      <c r="W124" s="975"/>
      <c r="X124" s="976"/>
      <c r="Y124" s="975"/>
      <c r="Z124" s="976"/>
      <c r="AA124" s="975"/>
      <c r="AB124" s="976"/>
      <c r="AC124" s="975"/>
      <c r="AD124" s="975"/>
      <c r="AE124" s="976"/>
      <c r="AF124" s="975"/>
      <c r="AG124" s="976"/>
      <c r="AH124" s="975"/>
    </row>
    <row r="125" spans="1:34" ht="15" customHeight="1" x14ac:dyDescent="0.25">
      <c r="A125" s="975" t="s">
        <v>1195</v>
      </c>
      <c r="B125" s="975" t="s">
        <v>847</v>
      </c>
      <c r="C125" s="976">
        <v>172</v>
      </c>
      <c r="D125" s="980" t="s">
        <v>68</v>
      </c>
      <c r="E125" s="975" t="s">
        <v>239</v>
      </c>
      <c r="F125" s="977">
        <v>12714.25</v>
      </c>
      <c r="G125" s="977">
        <v>0</v>
      </c>
      <c r="H125" s="977">
        <v>0</v>
      </c>
      <c r="I125" s="977">
        <v>0</v>
      </c>
      <c r="J125" s="977">
        <v>0</v>
      </c>
      <c r="K125" s="977">
        <v>0</v>
      </c>
      <c r="L125" s="977">
        <v>1391.37</v>
      </c>
      <c r="M125" s="977">
        <v>0</v>
      </c>
      <c r="N125" s="977">
        <v>0</v>
      </c>
      <c r="O125" s="977">
        <v>0</v>
      </c>
      <c r="P125" s="977">
        <v>0</v>
      </c>
      <c r="Q125" s="977">
        <v>0</v>
      </c>
      <c r="R125" s="977">
        <v>0</v>
      </c>
      <c r="S125" s="977">
        <v>0</v>
      </c>
      <c r="T125" s="1025">
        <f t="shared" si="7"/>
        <v>1391.37</v>
      </c>
      <c r="U125" s="533">
        <f t="shared" si="4"/>
        <v>11322.880000000001</v>
      </c>
      <c r="V125" s="549" t="s">
        <v>167</v>
      </c>
      <c r="W125" s="975"/>
      <c r="X125" s="976"/>
      <c r="Y125" s="975"/>
      <c r="Z125" s="976"/>
      <c r="AA125" s="975"/>
      <c r="AB125" s="976"/>
      <c r="AC125" s="975"/>
      <c r="AD125" s="975"/>
      <c r="AE125" s="976"/>
      <c r="AF125" s="975"/>
      <c r="AG125" s="976"/>
      <c r="AH125" s="975"/>
    </row>
    <row r="126" spans="1:34" ht="15" customHeight="1" x14ac:dyDescent="0.25">
      <c r="A126" s="975" t="s">
        <v>1195</v>
      </c>
      <c r="B126" s="975" t="s">
        <v>847</v>
      </c>
      <c r="C126" s="976">
        <v>52</v>
      </c>
      <c r="D126" s="980" t="s">
        <v>39</v>
      </c>
      <c r="E126" s="975" t="s">
        <v>210</v>
      </c>
      <c r="F126" s="977">
        <v>17720.84</v>
      </c>
      <c r="G126" s="977">
        <v>0</v>
      </c>
      <c r="H126" s="977">
        <v>0</v>
      </c>
      <c r="I126" s="977">
        <v>0</v>
      </c>
      <c r="J126" s="977">
        <v>0</v>
      </c>
      <c r="K126" s="977">
        <v>0</v>
      </c>
      <c r="L126" s="977">
        <v>0</v>
      </c>
      <c r="M126" s="977">
        <v>0</v>
      </c>
      <c r="N126" s="977">
        <v>0</v>
      </c>
      <c r="O126" s="977">
        <v>0</v>
      </c>
      <c r="P126" s="977">
        <v>0</v>
      </c>
      <c r="Q126" s="977">
        <v>0</v>
      </c>
      <c r="R126" s="977">
        <v>0</v>
      </c>
      <c r="S126" s="977">
        <v>0</v>
      </c>
      <c r="T126" s="1025">
        <f t="shared" si="7"/>
        <v>0</v>
      </c>
      <c r="U126" s="533">
        <f t="shared" si="4"/>
        <v>17720.84</v>
      </c>
      <c r="V126" s="549" t="s">
        <v>167</v>
      </c>
      <c r="W126" s="975"/>
      <c r="X126" s="976"/>
      <c r="Y126" s="975"/>
      <c r="Z126" s="976"/>
      <c r="AA126" s="975"/>
      <c r="AB126" s="976"/>
      <c r="AC126" s="975"/>
      <c r="AD126" s="975"/>
      <c r="AE126" s="976"/>
      <c r="AF126" s="975"/>
      <c r="AG126" s="976"/>
      <c r="AH126" s="975"/>
    </row>
    <row r="127" spans="1:34" ht="15" customHeight="1" x14ac:dyDescent="0.25">
      <c r="A127" s="975" t="s">
        <v>1195</v>
      </c>
      <c r="B127" s="975" t="s">
        <v>847</v>
      </c>
      <c r="C127" s="976">
        <v>42</v>
      </c>
      <c r="D127" s="980" t="s">
        <v>31</v>
      </c>
      <c r="E127" s="975" t="s">
        <v>203</v>
      </c>
      <c r="F127" s="977">
        <v>22230.59</v>
      </c>
      <c r="G127" s="977">
        <v>0</v>
      </c>
      <c r="H127" s="977">
        <v>0</v>
      </c>
      <c r="I127" s="977">
        <v>0</v>
      </c>
      <c r="J127" s="977">
        <v>0</v>
      </c>
      <c r="K127" s="977">
        <v>0</v>
      </c>
      <c r="L127" s="977">
        <v>0</v>
      </c>
      <c r="M127" s="977">
        <v>0</v>
      </c>
      <c r="N127" s="977">
        <v>0</v>
      </c>
      <c r="O127" s="977">
        <v>0</v>
      </c>
      <c r="P127" s="977">
        <v>0</v>
      </c>
      <c r="Q127" s="977">
        <v>0</v>
      </c>
      <c r="R127" s="977">
        <v>0</v>
      </c>
      <c r="S127" s="977">
        <v>0</v>
      </c>
      <c r="T127" s="1025">
        <f t="shared" si="7"/>
        <v>0</v>
      </c>
      <c r="U127" s="533">
        <f t="shared" si="4"/>
        <v>22230.59</v>
      </c>
      <c r="V127" s="549" t="s">
        <v>167</v>
      </c>
      <c r="W127" s="975"/>
      <c r="X127" s="976"/>
      <c r="Y127" s="975"/>
      <c r="Z127" s="976"/>
      <c r="AA127" s="975"/>
      <c r="AB127" s="976"/>
      <c r="AC127" s="975"/>
      <c r="AD127" s="975"/>
      <c r="AE127" s="976"/>
      <c r="AF127" s="975"/>
      <c r="AG127" s="976"/>
      <c r="AH127" s="975"/>
    </row>
    <row r="128" spans="1:34" s="1032" customFormat="1" ht="15" customHeight="1" x14ac:dyDescent="0.25">
      <c r="A128" s="1027" t="s">
        <v>1195</v>
      </c>
      <c r="B128" s="1027" t="s">
        <v>847</v>
      </c>
      <c r="C128" s="1028">
        <v>509</v>
      </c>
      <c r="D128" s="1029" t="s">
        <v>1194</v>
      </c>
      <c r="E128" s="1027" t="s">
        <v>1193</v>
      </c>
      <c r="F128" s="1030">
        <v>17606.32</v>
      </c>
      <c r="G128" s="1030">
        <v>0</v>
      </c>
      <c r="H128" s="1030">
        <v>0</v>
      </c>
      <c r="I128" s="1030">
        <v>0</v>
      </c>
      <c r="J128" s="1030">
        <v>0</v>
      </c>
      <c r="K128" s="1030">
        <v>0</v>
      </c>
      <c r="L128" s="1030">
        <v>0</v>
      </c>
      <c r="M128" s="1030">
        <v>0</v>
      </c>
      <c r="N128" s="1030">
        <v>0</v>
      </c>
      <c r="O128" s="1030">
        <v>0</v>
      </c>
      <c r="P128" s="1030">
        <v>0</v>
      </c>
      <c r="Q128" s="1030">
        <v>0</v>
      </c>
      <c r="R128" s="1030">
        <v>0</v>
      </c>
      <c r="S128" s="1030">
        <v>0</v>
      </c>
      <c r="T128" s="1031">
        <f t="shared" si="7"/>
        <v>0</v>
      </c>
      <c r="U128" s="1031">
        <f t="shared" si="4"/>
        <v>17606.32</v>
      </c>
      <c r="V128" s="1033" t="s">
        <v>167</v>
      </c>
      <c r="W128" s="1027"/>
      <c r="X128" s="1028"/>
      <c r="Y128" s="1027"/>
      <c r="Z128" s="1028"/>
      <c r="AA128" s="1027"/>
      <c r="AB128" s="1028"/>
      <c r="AC128" s="1027"/>
      <c r="AD128" s="1027"/>
      <c r="AE128" s="1028"/>
      <c r="AF128" s="1027"/>
      <c r="AG128" s="1028"/>
      <c r="AH128" s="1027"/>
    </row>
    <row r="129" spans="1:34" ht="15" customHeight="1" x14ac:dyDescent="0.25">
      <c r="A129" s="975" t="s">
        <v>1195</v>
      </c>
      <c r="B129" s="975" t="s">
        <v>847</v>
      </c>
      <c r="C129" s="976">
        <v>466</v>
      </c>
      <c r="D129" s="980" t="s">
        <v>749</v>
      </c>
      <c r="E129" s="975" t="s">
        <v>762</v>
      </c>
      <c r="F129" s="977">
        <v>5771.99</v>
      </c>
      <c r="G129" s="977">
        <v>0</v>
      </c>
      <c r="H129" s="977">
        <v>0</v>
      </c>
      <c r="I129" s="977">
        <v>0</v>
      </c>
      <c r="J129" s="977">
        <v>0</v>
      </c>
      <c r="K129" s="977">
        <v>0</v>
      </c>
      <c r="L129" s="977">
        <v>0</v>
      </c>
      <c r="M129" s="977">
        <v>0</v>
      </c>
      <c r="N129" s="977">
        <v>0</v>
      </c>
      <c r="O129" s="977">
        <v>0</v>
      </c>
      <c r="P129" s="977">
        <v>2329.38</v>
      </c>
      <c r="Q129" s="977">
        <v>0</v>
      </c>
      <c r="R129" s="977">
        <v>0</v>
      </c>
      <c r="S129" s="977">
        <v>0</v>
      </c>
      <c r="T129" s="1025">
        <f t="shared" si="7"/>
        <v>2329.38</v>
      </c>
      <c r="U129" s="533">
        <f t="shared" si="4"/>
        <v>3442.6099999999997</v>
      </c>
      <c r="V129" s="557" t="s">
        <v>167</v>
      </c>
      <c r="W129" s="975"/>
      <c r="X129" s="976"/>
      <c r="Y129" s="975"/>
      <c r="Z129" s="976"/>
      <c r="AA129" s="975"/>
      <c r="AB129" s="976"/>
      <c r="AC129" s="975"/>
      <c r="AD129" s="975"/>
      <c r="AE129" s="976"/>
      <c r="AF129" s="975"/>
      <c r="AG129" s="976"/>
      <c r="AH129" s="975"/>
    </row>
    <row r="130" spans="1:34" ht="15" customHeight="1" x14ac:dyDescent="0.25">
      <c r="A130" s="975" t="s">
        <v>1195</v>
      </c>
      <c r="B130" s="975" t="s">
        <v>847</v>
      </c>
      <c r="C130" s="976">
        <v>195</v>
      </c>
      <c r="D130" s="980" t="s">
        <v>783</v>
      </c>
      <c r="E130" s="975" t="s">
        <v>243</v>
      </c>
      <c r="F130" s="977">
        <v>3761.84</v>
      </c>
      <c r="G130" s="977">
        <v>0</v>
      </c>
      <c r="H130" s="977">
        <v>0</v>
      </c>
      <c r="I130" s="977">
        <v>0</v>
      </c>
      <c r="J130" s="977">
        <v>0</v>
      </c>
      <c r="K130" s="977">
        <v>0</v>
      </c>
      <c r="L130" s="977">
        <v>0</v>
      </c>
      <c r="M130" s="977">
        <v>0</v>
      </c>
      <c r="N130" s="977">
        <v>0</v>
      </c>
      <c r="O130" s="977">
        <v>0</v>
      </c>
      <c r="P130" s="977">
        <v>0</v>
      </c>
      <c r="Q130" s="977">
        <v>0</v>
      </c>
      <c r="R130" s="977">
        <v>0</v>
      </c>
      <c r="S130" s="977">
        <v>0</v>
      </c>
      <c r="T130" s="1025">
        <f t="shared" si="7"/>
        <v>0</v>
      </c>
      <c r="U130" s="533">
        <f t="shared" si="4"/>
        <v>3761.84</v>
      </c>
      <c r="V130" s="549" t="s">
        <v>167</v>
      </c>
      <c r="W130" s="975"/>
      <c r="X130" s="976"/>
      <c r="Y130" s="975"/>
      <c r="Z130" s="976"/>
      <c r="AA130" s="975"/>
      <c r="AB130" s="976"/>
      <c r="AC130" s="975"/>
      <c r="AD130" s="975"/>
      <c r="AE130" s="976"/>
      <c r="AF130" s="975"/>
      <c r="AG130" s="976"/>
      <c r="AH130" s="975"/>
    </row>
    <row r="131" spans="1:34" ht="15" customHeight="1" x14ac:dyDescent="0.25">
      <c r="A131" s="975" t="s">
        <v>1195</v>
      </c>
      <c r="B131" s="975" t="s">
        <v>847</v>
      </c>
      <c r="C131" s="976">
        <v>245</v>
      </c>
      <c r="D131" s="980" t="s">
        <v>135</v>
      </c>
      <c r="E131" s="975" t="s">
        <v>256</v>
      </c>
      <c r="F131" s="977">
        <v>12209.11</v>
      </c>
      <c r="G131" s="977">
        <v>0</v>
      </c>
      <c r="H131" s="977">
        <v>0</v>
      </c>
      <c r="I131" s="977">
        <v>0</v>
      </c>
      <c r="J131" s="977">
        <v>0</v>
      </c>
      <c r="K131" s="977">
        <v>0</v>
      </c>
      <c r="L131" s="977">
        <v>0</v>
      </c>
      <c r="M131" s="977">
        <v>0</v>
      </c>
      <c r="N131" s="977">
        <v>0</v>
      </c>
      <c r="O131" s="977">
        <v>0</v>
      </c>
      <c r="P131" s="977">
        <v>546.53</v>
      </c>
      <c r="Q131" s="977">
        <v>0</v>
      </c>
      <c r="R131" s="977">
        <v>0</v>
      </c>
      <c r="S131" s="977">
        <v>0</v>
      </c>
      <c r="T131" s="1025">
        <f t="shared" si="7"/>
        <v>546.53</v>
      </c>
      <c r="U131" s="533">
        <f t="shared" ref="U131:U192" si="8">F131-T131</f>
        <v>11662.58</v>
      </c>
      <c r="V131" s="549" t="s">
        <v>167</v>
      </c>
      <c r="W131" s="975"/>
      <c r="X131" s="976"/>
      <c r="Y131" s="975"/>
      <c r="Z131" s="976"/>
      <c r="AA131" s="975"/>
      <c r="AB131" s="976"/>
      <c r="AC131" s="975"/>
      <c r="AD131" s="975"/>
      <c r="AE131" s="976"/>
      <c r="AF131" s="975"/>
      <c r="AG131" s="976"/>
      <c r="AH131" s="975"/>
    </row>
    <row r="132" spans="1:34" ht="15" customHeight="1" x14ac:dyDescent="0.25">
      <c r="A132" s="975" t="s">
        <v>1195</v>
      </c>
      <c r="B132" s="975" t="s">
        <v>847</v>
      </c>
      <c r="C132" s="976">
        <v>19</v>
      </c>
      <c r="D132" s="980" t="s">
        <v>13</v>
      </c>
      <c r="E132" s="975" t="s">
        <v>185</v>
      </c>
      <c r="F132" s="977">
        <v>17406</v>
      </c>
      <c r="G132" s="977">
        <v>0</v>
      </c>
      <c r="H132" s="977">
        <v>0</v>
      </c>
      <c r="I132" s="977">
        <v>0</v>
      </c>
      <c r="J132" s="977">
        <v>0</v>
      </c>
      <c r="K132" s="977">
        <v>0</v>
      </c>
      <c r="L132" s="977">
        <v>0</v>
      </c>
      <c r="M132" s="977">
        <v>0</v>
      </c>
      <c r="N132" s="977">
        <v>0</v>
      </c>
      <c r="O132" s="977">
        <v>629.24</v>
      </c>
      <c r="P132" s="977">
        <v>0</v>
      </c>
      <c r="Q132" s="977">
        <v>0</v>
      </c>
      <c r="R132" s="977">
        <v>0</v>
      </c>
      <c r="S132" s="977">
        <v>0</v>
      </c>
      <c r="T132" s="1025">
        <f t="shared" si="7"/>
        <v>629.24</v>
      </c>
      <c r="U132" s="533">
        <f t="shared" si="8"/>
        <v>16776.759999999998</v>
      </c>
      <c r="V132" s="549" t="s">
        <v>167</v>
      </c>
      <c r="W132" s="975"/>
      <c r="X132" s="976"/>
      <c r="Y132" s="975"/>
      <c r="Z132" s="976"/>
      <c r="AA132" s="975"/>
      <c r="AB132" s="976"/>
      <c r="AC132" s="975"/>
      <c r="AD132" s="975"/>
      <c r="AE132" s="976"/>
      <c r="AF132" s="975"/>
      <c r="AG132" s="976"/>
      <c r="AH132" s="975"/>
    </row>
    <row r="133" spans="1:34" ht="15" customHeight="1" x14ac:dyDescent="0.25">
      <c r="A133" s="975" t="s">
        <v>1195</v>
      </c>
      <c r="B133" s="975" t="s">
        <v>847</v>
      </c>
      <c r="C133" s="976">
        <v>475</v>
      </c>
      <c r="D133" s="980" t="s">
        <v>785</v>
      </c>
      <c r="E133" s="975" t="s">
        <v>794</v>
      </c>
      <c r="F133" s="977">
        <v>11381.96</v>
      </c>
      <c r="G133" s="977">
        <v>0</v>
      </c>
      <c r="H133" s="977">
        <v>0</v>
      </c>
      <c r="I133" s="977">
        <v>0</v>
      </c>
      <c r="J133" s="977">
        <v>0</v>
      </c>
      <c r="K133" s="977">
        <v>0</v>
      </c>
      <c r="L133" s="977">
        <v>709.05</v>
      </c>
      <c r="M133" s="977">
        <v>0</v>
      </c>
      <c r="N133" s="977">
        <v>0</v>
      </c>
      <c r="O133" s="977">
        <v>0</v>
      </c>
      <c r="P133" s="977">
        <v>0</v>
      </c>
      <c r="Q133" s="977">
        <v>0</v>
      </c>
      <c r="R133" s="977">
        <v>0</v>
      </c>
      <c r="S133" s="977">
        <v>0</v>
      </c>
      <c r="T133" s="1025">
        <f t="shared" si="7"/>
        <v>709.05</v>
      </c>
      <c r="U133" s="533">
        <f t="shared" si="8"/>
        <v>10672.91</v>
      </c>
      <c r="V133" s="549" t="s">
        <v>167</v>
      </c>
      <c r="W133" s="975"/>
      <c r="X133" s="976"/>
      <c r="Y133" s="975"/>
      <c r="Z133" s="976"/>
      <c r="AA133" s="975"/>
      <c r="AB133" s="976"/>
      <c r="AC133" s="975"/>
      <c r="AD133" s="975"/>
      <c r="AE133" s="976"/>
      <c r="AF133" s="975"/>
      <c r="AG133" s="976"/>
      <c r="AH133" s="975"/>
    </row>
    <row r="134" spans="1:34" ht="15" customHeight="1" x14ac:dyDescent="0.25">
      <c r="A134" s="975" t="s">
        <v>1195</v>
      </c>
      <c r="B134" s="975" t="s">
        <v>847</v>
      </c>
      <c r="C134" s="976">
        <v>496</v>
      </c>
      <c r="D134" s="980" t="s">
        <v>462</v>
      </c>
      <c r="E134" s="975" t="s">
        <v>507</v>
      </c>
      <c r="F134" s="977">
        <v>14236.24</v>
      </c>
      <c r="G134" s="977">
        <v>0</v>
      </c>
      <c r="H134" s="977">
        <v>0</v>
      </c>
      <c r="I134" s="977">
        <v>0</v>
      </c>
      <c r="J134" s="977">
        <v>0</v>
      </c>
      <c r="K134" s="977">
        <v>0</v>
      </c>
      <c r="L134" s="977">
        <v>457.37</v>
      </c>
      <c r="M134" s="977">
        <v>0</v>
      </c>
      <c r="N134" s="977">
        <v>0</v>
      </c>
      <c r="O134" s="977">
        <v>0</v>
      </c>
      <c r="P134" s="977">
        <v>0</v>
      </c>
      <c r="Q134" s="977">
        <v>0</v>
      </c>
      <c r="R134" s="977">
        <v>0</v>
      </c>
      <c r="S134" s="977">
        <v>0</v>
      </c>
      <c r="T134" s="1025">
        <f t="shared" si="7"/>
        <v>457.37</v>
      </c>
      <c r="U134" s="533">
        <f t="shared" si="8"/>
        <v>13778.869999999999</v>
      </c>
      <c r="V134" s="549" t="s">
        <v>167</v>
      </c>
      <c r="W134" s="975"/>
      <c r="X134" s="976"/>
      <c r="Y134" s="975"/>
      <c r="Z134" s="976"/>
      <c r="AA134" s="975"/>
      <c r="AB134" s="976"/>
      <c r="AC134" s="975"/>
      <c r="AD134" s="975"/>
      <c r="AE134" s="976"/>
      <c r="AF134" s="975"/>
      <c r="AG134" s="976"/>
      <c r="AH134" s="975"/>
    </row>
    <row r="135" spans="1:34" ht="15" customHeight="1" x14ac:dyDescent="0.25">
      <c r="A135" s="975" t="s">
        <v>1195</v>
      </c>
      <c r="B135" s="975" t="s">
        <v>847</v>
      </c>
      <c r="C135" s="976">
        <v>169</v>
      </c>
      <c r="D135" s="980" t="s">
        <v>67</v>
      </c>
      <c r="E135" s="975" t="s">
        <v>238</v>
      </c>
      <c r="F135" s="977">
        <v>10309.84</v>
      </c>
      <c r="G135" s="977">
        <v>0</v>
      </c>
      <c r="H135" s="977">
        <v>0</v>
      </c>
      <c r="I135" s="977">
        <v>0</v>
      </c>
      <c r="J135" s="977">
        <v>0</v>
      </c>
      <c r="K135" s="977">
        <v>0</v>
      </c>
      <c r="L135" s="977">
        <v>1336.36</v>
      </c>
      <c r="M135" s="977">
        <v>0</v>
      </c>
      <c r="N135" s="977">
        <v>0</v>
      </c>
      <c r="O135" s="977">
        <v>0</v>
      </c>
      <c r="P135" s="977">
        <v>0</v>
      </c>
      <c r="Q135" s="977">
        <v>0</v>
      </c>
      <c r="R135" s="977">
        <v>0</v>
      </c>
      <c r="S135" s="977">
        <v>0</v>
      </c>
      <c r="T135" s="1025">
        <f t="shared" si="7"/>
        <v>1336.36</v>
      </c>
      <c r="U135" s="533">
        <f t="shared" si="8"/>
        <v>8973.48</v>
      </c>
      <c r="V135" s="549" t="s">
        <v>167</v>
      </c>
      <c r="W135" s="975"/>
      <c r="X135" s="976"/>
      <c r="Y135" s="975"/>
      <c r="Z135" s="976"/>
      <c r="AA135" s="975"/>
      <c r="AB135" s="976"/>
      <c r="AC135" s="975"/>
      <c r="AD135" s="975"/>
      <c r="AE135" s="976"/>
      <c r="AF135" s="975"/>
      <c r="AG135" s="976"/>
      <c r="AH135" s="975"/>
    </row>
    <row r="136" spans="1:34" ht="15" customHeight="1" x14ac:dyDescent="0.25">
      <c r="A136" s="975" t="s">
        <v>1195</v>
      </c>
      <c r="B136" s="975" t="s">
        <v>847</v>
      </c>
      <c r="C136" s="976">
        <v>27</v>
      </c>
      <c r="D136" s="980" t="s">
        <v>20</v>
      </c>
      <c r="E136" s="975" t="s">
        <v>192</v>
      </c>
      <c r="F136" s="977">
        <v>15078.02</v>
      </c>
      <c r="G136" s="977">
        <v>0</v>
      </c>
      <c r="H136" s="977">
        <v>0</v>
      </c>
      <c r="I136" s="977">
        <v>0</v>
      </c>
      <c r="J136" s="977">
        <v>0</v>
      </c>
      <c r="K136" s="977">
        <v>0</v>
      </c>
      <c r="L136" s="977">
        <v>0</v>
      </c>
      <c r="M136" s="977">
        <v>0</v>
      </c>
      <c r="N136" s="977">
        <v>0</v>
      </c>
      <c r="O136" s="977">
        <v>792.25</v>
      </c>
      <c r="P136" s="977">
        <v>1892.24</v>
      </c>
      <c r="Q136" s="977">
        <v>0</v>
      </c>
      <c r="R136" s="977">
        <v>0</v>
      </c>
      <c r="S136" s="977">
        <v>0</v>
      </c>
      <c r="T136" s="1025">
        <f t="shared" si="7"/>
        <v>2684.49</v>
      </c>
      <c r="U136" s="533">
        <f t="shared" si="8"/>
        <v>12393.53</v>
      </c>
      <c r="V136" s="549" t="s">
        <v>167</v>
      </c>
      <c r="W136" s="975"/>
      <c r="X136" s="976"/>
      <c r="Y136" s="975"/>
      <c r="Z136" s="976"/>
      <c r="AA136" s="975"/>
      <c r="AB136" s="976"/>
      <c r="AC136" s="975"/>
      <c r="AD136" s="975"/>
      <c r="AE136" s="976"/>
      <c r="AF136" s="975"/>
      <c r="AG136" s="976"/>
      <c r="AH136" s="975"/>
    </row>
    <row r="137" spans="1:34" s="188" customFormat="1" ht="15" customHeight="1" x14ac:dyDescent="0.25">
      <c r="A137" s="184" t="s">
        <v>1195</v>
      </c>
      <c r="B137" s="184" t="s">
        <v>847</v>
      </c>
      <c r="C137" s="185">
        <v>429</v>
      </c>
      <c r="D137" s="186" t="s">
        <v>676</v>
      </c>
      <c r="E137" s="184" t="s">
        <v>677</v>
      </c>
      <c r="F137" s="187">
        <v>28773.99</v>
      </c>
      <c r="G137" s="187">
        <v>0</v>
      </c>
      <c r="H137" s="187">
        <v>0</v>
      </c>
      <c r="I137" s="187">
        <v>0</v>
      </c>
      <c r="J137" s="187">
        <v>0</v>
      </c>
      <c r="K137" s="187">
        <v>0</v>
      </c>
      <c r="L137" s="187">
        <v>0</v>
      </c>
      <c r="M137" s="187">
        <v>0</v>
      </c>
      <c r="N137" s="187">
        <v>0</v>
      </c>
      <c r="O137" s="187">
        <v>0</v>
      </c>
      <c r="P137" s="187">
        <v>0</v>
      </c>
      <c r="Q137" s="187">
        <v>0</v>
      </c>
      <c r="R137" s="187">
        <v>0</v>
      </c>
      <c r="S137" s="187">
        <v>0</v>
      </c>
      <c r="T137" s="873">
        <f t="shared" si="7"/>
        <v>0</v>
      </c>
      <c r="U137" s="873">
        <f t="shared" si="8"/>
        <v>28773.99</v>
      </c>
      <c r="V137" s="550" t="s">
        <v>167</v>
      </c>
      <c r="W137" s="184"/>
      <c r="X137" s="185"/>
      <c r="Y137" s="184"/>
      <c r="Z137" s="185"/>
      <c r="AA137" s="184"/>
      <c r="AB137" s="185"/>
      <c r="AC137" s="184"/>
      <c r="AD137" s="184"/>
      <c r="AE137" s="185"/>
      <c r="AF137" s="184"/>
      <c r="AG137" s="185"/>
      <c r="AH137" s="184"/>
    </row>
    <row r="138" spans="1:34" ht="15" customHeight="1" x14ac:dyDescent="0.25">
      <c r="A138" s="975" t="s">
        <v>1195</v>
      </c>
      <c r="B138" s="975" t="s">
        <v>847</v>
      </c>
      <c r="C138" s="976">
        <v>343</v>
      </c>
      <c r="D138" s="980" t="s">
        <v>310</v>
      </c>
      <c r="E138" s="975" t="s">
        <v>313</v>
      </c>
      <c r="F138" s="977">
        <v>22937.37</v>
      </c>
      <c r="G138" s="977">
        <v>0</v>
      </c>
      <c r="H138" s="977">
        <v>0</v>
      </c>
      <c r="I138" s="977">
        <v>0</v>
      </c>
      <c r="J138" s="977">
        <v>0</v>
      </c>
      <c r="K138" s="977">
        <v>0</v>
      </c>
      <c r="L138" s="977">
        <v>0</v>
      </c>
      <c r="M138" s="977">
        <v>0</v>
      </c>
      <c r="N138" s="977">
        <v>0</v>
      </c>
      <c r="O138" s="977">
        <v>0</v>
      </c>
      <c r="P138" s="977">
        <v>706.78</v>
      </c>
      <c r="Q138" s="977">
        <v>0</v>
      </c>
      <c r="R138" s="977">
        <v>0</v>
      </c>
      <c r="S138" s="977">
        <v>0</v>
      </c>
      <c r="T138" s="1025">
        <f t="shared" si="7"/>
        <v>706.78</v>
      </c>
      <c r="U138" s="533">
        <f t="shared" si="8"/>
        <v>22230.59</v>
      </c>
      <c r="V138" s="549" t="s">
        <v>167</v>
      </c>
      <c r="W138" s="975"/>
      <c r="X138" s="976"/>
      <c r="Y138" s="975"/>
      <c r="Z138" s="976"/>
      <c r="AA138" s="975"/>
      <c r="AB138" s="976"/>
      <c r="AC138" s="975"/>
      <c r="AD138" s="975"/>
      <c r="AE138" s="976"/>
      <c r="AF138" s="975"/>
      <c r="AG138" s="976"/>
      <c r="AH138" s="975"/>
    </row>
    <row r="139" spans="1:34" ht="15" customHeight="1" x14ac:dyDescent="0.25">
      <c r="A139" s="975" t="s">
        <v>1195</v>
      </c>
      <c r="B139" s="975" t="s">
        <v>847</v>
      </c>
      <c r="C139" s="976">
        <v>315</v>
      </c>
      <c r="D139" s="980" t="s">
        <v>299</v>
      </c>
      <c r="E139" s="975" t="s">
        <v>302</v>
      </c>
      <c r="F139" s="977">
        <v>19981.86</v>
      </c>
      <c r="G139" s="977">
        <v>0</v>
      </c>
      <c r="H139" s="977">
        <v>0</v>
      </c>
      <c r="I139" s="977">
        <v>0</v>
      </c>
      <c r="J139" s="977">
        <v>0</v>
      </c>
      <c r="K139" s="977">
        <v>0</v>
      </c>
      <c r="L139" s="977">
        <v>0</v>
      </c>
      <c r="M139" s="977">
        <v>0</v>
      </c>
      <c r="N139" s="977">
        <v>0</v>
      </c>
      <c r="O139" s="977">
        <v>0</v>
      </c>
      <c r="P139" s="977">
        <v>2375.54</v>
      </c>
      <c r="Q139" s="977">
        <v>0</v>
      </c>
      <c r="R139" s="977">
        <v>0</v>
      </c>
      <c r="S139" s="977">
        <v>0</v>
      </c>
      <c r="T139" s="1025">
        <f t="shared" si="7"/>
        <v>2375.54</v>
      </c>
      <c r="U139" s="533">
        <f t="shared" si="8"/>
        <v>17606.32</v>
      </c>
      <c r="V139" s="549" t="s">
        <v>167</v>
      </c>
      <c r="W139" s="975"/>
      <c r="X139" s="976"/>
      <c r="Y139" s="975"/>
      <c r="Z139" s="976"/>
      <c r="AA139" s="975"/>
      <c r="AB139" s="976"/>
      <c r="AC139" s="975"/>
      <c r="AD139" s="975"/>
      <c r="AE139" s="976"/>
      <c r="AF139" s="975"/>
      <c r="AG139" s="976"/>
      <c r="AH139" s="975"/>
    </row>
    <row r="140" spans="1:34" ht="15" customHeight="1" x14ac:dyDescent="0.25">
      <c r="A140" s="975" t="s">
        <v>1195</v>
      </c>
      <c r="B140" s="975" t="s">
        <v>847</v>
      </c>
      <c r="C140" s="976">
        <v>86</v>
      </c>
      <c r="D140" s="980" t="s">
        <v>46</v>
      </c>
      <c r="E140" s="975" t="s">
        <v>218</v>
      </c>
      <c r="F140" s="977">
        <v>7881.25</v>
      </c>
      <c r="G140" s="977">
        <v>0</v>
      </c>
      <c r="H140" s="977">
        <v>0</v>
      </c>
      <c r="I140" s="977">
        <v>0</v>
      </c>
      <c r="J140" s="977">
        <v>0</v>
      </c>
      <c r="K140" s="977">
        <v>0</v>
      </c>
      <c r="L140" s="977">
        <v>0</v>
      </c>
      <c r="M140" s="977">
        <v>0</v>
      </c>
      <c r="N140" s="977">
        <v>0</v>
      </c>
      <c r="O140" s="977">
        <v>0</v>
      </c>
      <c r="P140" s="977">
        <v>1500.2</v>
      </c>
      <c r="Q140" s="977">
        <v>0</v>
      </c>
      <c r="R140" s="977">
        <v>0</v>
      </c>
      <c r="S140" s="977">
        <v>0</v>
      </c>
      <c r="T140" s="1025">
        <f t="shared" si="7"/>
        <v>1500.2</v>
      </c>
      <c r="U140" s="533">
        <f t="shared" si="8"/>
        <v>6381.05</v>
      </c>
      <c r="V140" s="549" t="s">
        <v>167</v>
      </c>
      <c r="W140" s="975"/>
      <c r="X140" s="976"/>
      <c r="Y140" s="975"/>
      <c r="Z140" s="976"/>
      <c r="AA140" s="975"/>
      <c r="AB140" s="976"/>
      <c r="AC140" s="975"/>
      <c r="AD140" s="975"/>
      <c r="AE140" s="976"/>
      <c r="AF140" s="975"/>
      <c r="AG140" s="976"/>
      <c r="AH140" s="975"/>
    </row>
    <row r="141" spans="1:34" s="192" customFormat="1" ht="15" customHeight="1" x14ac:dyDescent="0.25">
      <c r="A141" s="189"/>
      <c r="B141" s="189"/>
      <c r="C141" s="190">
        <v>49</v>
      </c>
      <c r="D141" s="308" t="s">
        <v>837</v>
      </c>
      <c r="E141" s="189"/>
      <c r="F141" s="191">
        <v>0</v>
      </c>
      <c r="G141" s="191">
        <v>0</v>
      </c>
      <c r="H141" s="191">
        <v>0</v>
      </c>
      <c r="I141" s="191">
        <v>0</v>
      </c>
      <c r="J141" s="191">
        <v>0</v>
      </c>
      <c r="K141" s="191">
        <v>0</v>
      </c>
      <c r="L141" s="191">
        <v>0</v>
      </c>
      <c r="M141" s="191">
        <v>0</v>
      </c>
      <c r="N141" s="191">
        <v>0</v>
      </c>
      <c r="O141" s="191">
        <v>0</v>
      </c>
      <c r="P141" s="191">
        <v>0</v>
      </c>
      <c r="Q141" s="191">
        <v>0</v>
      </c>
      <c r="R141" s="191">
        <v>0</v>
      </c>
      <c r="S141" s="191">
        <v>0</v>
      </c>
      <c r="T141" s="191">
        <v>0</v>
      </c>
      <c r="U141" s="573">
        <f t="shared" si="8"/>
        <v>0</v>
      </c>
      <c r="V141" s="569" t="s">
        <v>167</v>
      </c>
      <c r="W141" s="189"/>
      <c r="X141" s="190"/>
      <c r="Y141" s="189"/>
      <c r="Z141" s="190"/>
      <c r="AA141" s="189"/>
      <c r="AB141" s="190"/>
      <c r="AC141" s="189"/>
      <c r="AD141" s="189"/>
      <c r="AE141" s="190"/>
      <c r="AF141" s="189"/>
      <c r="AG141" s="190"/>
      <c r="AH141" s="189"/>
    </row>
    <row r="142" spans="1:34" ht="15" customHeight="1" x14ac:dyDescent="0.25">
      <c r="A142" s="975" t="s">
        <v>1195</v>
      </c>
      <c r="B142" s="975" t="s">
        <v>847</v>
      </c>
      <c r="C142" s="976">
        <v>259</v>
      </c>
      <c r="D142" s="980" t="s">
        <v>147</v>
      </c>
      <c r="E142" s="975" t="s">
        <v>263</v>
      </c>
      <c r="F142" s="977">
        <v>7044.11</v>
      </c>
      <c r="G142" s="977">
        <v>0</v>
      </c>
      <c r="H142" s="977">
        <v>0</v>
      </c>
      <c r="I142" s="977">
        <v>0</v>
      </c>
      <c r="J142" s="977">
        <v>0</v>
      </c>
      <c r="K142" s="977">
        <v>0</v>
      </c>
      <c r="L142" s="977">
        <v>2252.9</v>
      </c>
      <c r="M142" s="977">
        <v>0</v>
      </c>
      <c r="N142" s="977">
        <v>0</v>
      </c>
      <c r="O142" s="977">
        <v>0</v>
      </c>
      <c r="P142" s="977">
        <v>0</v>
      </c>
      <c r="Q142" s="977">
        <v>0</v>
      </c>
      <c r="R142" s="977">
        <v>0</v>
      </c>
      <c r="S142" s="977">
        <v>0</v>
      </c>
      <c r="T142" s="1025">
        <f t="shared" ref="T142:T173" si="9">SUM(G142:S142)</f>
        <v>2252.9</v>
      </c>
      <c r="U142" s="533">
        <f t="shared" si="8"/>
        <v>4791.2099999999991</v>
      </c>
      <c r="V142" s="557" t="s">
        <v>167</v>
      </c>
      <c r="W142" s="975"/>
      <c r="X142" s="976"/>
      <c r="Y142" s="975"/>
      <c r="Z142" s="976"/>
      <c r="AA142" s="975"/>
      <c r="AB142" s="976"/>
      <c r="AC142" s="975"/>
      <c r="AD142" s="975"/>
      <c r="AE142" s="976"/>
      <c r="AF142" s="975"/>
      <c r="AG142" s="976"/>
      <c r="AH142" s="975"/>
    </row>
    <row r="143" spans="1:34" s="188" customFormat="1" ht="15" customHeight="1" x14ac:dyDescent="0.25">
      <c r="A143" s="184" t="s">
        <v>1195</v>
      </c>
      <c r="B143" s="184" t="s">
        <v>847</v>
      </c>
      <c r="C143" s="185">
        <v>430</v>
      </c>
      <c r="D143" s="186" t="s">
        <v>678</v>
      </c>
      <c r="E143" s="184" t="s">
        <v>679</v>
      </c>
      <c r="F143" s="187">
        <v>23680.25</v>
      </c>
      <c r="G143" s="187">
        <v>0</v>
      </c>
      <c r="H143" s="187">
        <v>0</v>
      </c>
      <c r="I143" s="187">
        <v>0</v>
      </c>
      <c r="J143" s="187">
        <v>0</v>
      </c>
      <c r="K143" s="187">
        <v>0</v>
      </c>
      <c r="L143" s="187">
        <v>452.76</v>
      </c>
      <c r="M143" s="187">
        <v>0</v>
      </c>
      <c r="N143" s="187">
        <v>0</v>
      </c>
      <c r="O143" s="187">
        <v>0</v>
      </c>
      <c r="P143" s="187">
        <v>0</v>
      </c>
      <c r="Q143" s="187">
        <v>0</v>
      </c>
      <c r="R143" s="187">
        <v>0</v>
      </c>
      <c r="S143" s="187">
        <v>0</v>
      </c>
      <c r="T143" s="873">
        <f t="shared" si="9"/>
        <v>452.76</v>
      </c>
      <c r="U143" s="873">
        <f t="shared" si="8"/>
        <v>23227.49</v>
      </c>
      <c r="V143" s="550" t="s">
        <v>167</v>
      </c>
      <c r="W143" s="184"/>
      <c r="X143" s="185"/>
      <c r="Y143" s="184"/>
      <c r="Z143" s="185"/>
      <c r="AA143" s="184"/>
      <c r="AB143" s="185"/>
      <c r="AC143" s="184"/>
      <c r="AD143" s="184"/>
      <c r="AE143" s="185"/>
      <c r="AF143" s="184"/>
      <c r="AG143" s="185"/>
      <c r="AH143" s="184"/>
    </row>
    <row r="144" spans="1:34" ht="15" customHeight="1" x14ac:dyDescent="0.25">
      <c r="A144" s="975" t="s">
        <v>1195</v>
      </c>
      <c r="B144" s="975" t="s">
        <v>847</v>
      </c>
      <c r="C144" s="976">
        <v>445</v>
      </c>
      <c r="D144" s="980" t="s">
        <v>713</v>
      </c>
      <c r="E144" s="975" t="s">
        <v>734</v>
      </c>
      <c r="F144" s="977">
        <v>10672.91</v>
      </c>
      <c r="G144" s="977">
        <v>0</v>
      </c>
      <c r="H144" s="977">
        <v>0</v>
      </c>
      <c r="I144" s="977">
        <v>0</v>
      </c>
      <c r="J144" s="977">
        <v>0</v>
      </c>
      <c r="K144" s="977">
        <v>0</v>
      </c>
      <c r="L144" s="977">
        <v>0</v>
      </c>
      <c r="M144" s="977">
        <v>0</v>
      </c>
      <c r="N144" s="977">
        <v>0</v>
      </c>
      <c r="O144" s="977">
        <v>0</v>
      </c>
      <c r="P144" s="977">
        <v>0</v>
      </c>
      <c r="Q144" s="977">
        <v>0</v>
      </c>
      <c r="R144" s="977">
        <v>0</v>
      </c>
      <c r="S144" s="977">
        <v>0</v>
      </c>
      <c r="T144" s="1025">
        <f t="shared" si="9"/>
        <v>0</v>
      </c>
      <c r="U144" s="533">
        <f t="shared" si="8"/>
        <v>10672.91</v>
      </c>
      <c r="V144" s="557" t="s">
        <v>167</v>
      </c>
      <c r="W144" s="975"/>
      <c r="X144" s="976"/>
      <c r="Y144" s="975"/>
      <c r="Z144" s="976"/>
      <c r="AA144" s="975"/>
      <c r="AB144" s="976"/>
      <c r="AC144" s="975"/>
      <c r="AD144" s="975"/>
      <c r="AE144" s="976"/>
      <c r="AF144" s="975"/>
      <c r="AG144" s="976"/>
      <c r="AH144" s="975"/>
    </row>
    <row r="145" spans="1:34" ht="15" customHeight="1" x14ac:dyDescent="0.25">
      <c r="A145" s="975" t="s">
        <v>1195</v>
      </c>
      <c r="B145" s="975" t="s">
        <v>847</v>
      </c>
      <c r="C145" s="976">
        <v>193</v>
      </c>
      <c r="D145" s="980" t="s">
        <v>72</v>
      </c>
      <c r="E145" s="975" t="s">
        <v>242</v>
      </c>
      <c r="F145" s="977">
        <v>17931.36</v>
      </c>
      <c r="G145" s="977">
        <v>0</v>
      </c>
      <c r="H145" s="977">
        <v>0</v>
      </c>
      <c r="I145" s="977">
        <v>1334</v>
      </c>
      <c r="J145" s="977">
        <v>0</v>
      </c>
      <c r="K145" s="977">
        <v>0</v>
      </c>
      <c r="L145" s="977">
        <v>0</v>
      </c>
      <c r="M145" s="977">
        <v>0</v>
      </c>
      <c r="N145" s="977">
        <v>0</v>
      </c>
      <c r="O145" s="977">
        <v>0</v>
      </c>
      <c r="P145" s="977">
        <v>1159.47</v>
      </c>
      <c r="Q145" s="977">
        <v>0</v>
      </c>
      <c r="R145" s="977">
        <v>0</v>
      </c>
      <c r="S145" s="977">
        <v>0</v>
      </c>
      <c r="T145" s="1025">
        <f t="shared" si="9"/>
        <v>2493.4700000000003</v>
      </c>
      <c r="U145" s="533">
        <f t="shared" si="8"/>
        <v>15437.89</v>
      </c>
      <c r="V145" s="549" t="s">
        <v>167</v>
      </c>
      <c r="W145" s="975"/>
      <c r="X145" s="976"/>
      <c r="Y145" s="975"/>
      <c r="Z145" s="976"/>
      <c r="AA145" s="975"/>
      <c r="AB145" s="976"/>
      <c r="AC145" s="975"/>
      <c r="AD145" s="975"/>
      <c r="AE145" s="976"/>
      <c r="AF145" s="975"/>
      <c r="AG145" s="976"/>
      <c r="AH145" s="975"/>
    </row>
    <row r="146" spans="1:34" s="192" customFormat="1" ht="15" customHeight="1" x14ac:dyDescent="0.25">
      <c r="A146" s="189" t="s">
        <v>1195</v>
      </c>
      <c r="B146" s="189" t="s">
        <v>847</v>
      </c>
      <c r="C146" s="190">
        <v>159</v>
      </c>
      <c r="D146" s="193" t="s">
        <v>62</v>
      </c>
      <c r="E146" s="189" t="s">
        <v>284</v>
      </c>
      <c r="F146" s="191">
        <v>8586.6</v>
      </c>
      <c r="G146" s="191">
        <v>0</v>
      </c>
      <c r="H146" s="191">
        <v>0</v>
      </c>
      <c r="I146" s="191">
        <v>0</v>
      </c>
      <c r="J146" s="191">
        <v>0</v>
      </c>
      <c r="K146" s="191">
        <v>0</v>
      </c>
      <c r="L146" s="191">
        <v>3501.68</v>
      </c>
      <c r="M146" s="191">
        <v>0</v>
      </c>
      <c r="N146" s="191">
        <v>0</v>
      </c>
      <c r="O146" s="191">
        <v>0</v>
      </c>
      <c r="P146" s="191">
        <v>0</v>
      </c>
      <c r="Q146" s="191">
        <v>0</v>
      </c>
      <c r="R146" s="191">
        <v>0</v>
      </c>
      <c r="S146" s="191">
        <v>0</v>
      </c>
      <c r="T146" s="707">
        <f t="shared" si="9"/>
        <v>3501.68</v>
      </c>
      <c r="U146" s="707">
        <f t="shared" si="8"/>
        <v>5084.92</v>
      </c>
      <c r="V146" s="569" t="s">
        <v>167</v>
      </c>
      <c r="W146" s="189"/>
      <c r="X146" s="190"/>
      <c r="Y146" s="189"/>
      <c r="Z146" s="190"/>
      <c r="AA146" s="189"/>
      <c r="AB146" s="190"/>
      <c r="AC146" s="189"/>
      <c r="AD146" s="189"/>
      <c r="AE146" s="190"/>
      <c r="AF146" s="189"/>
      <c r="AG146" s="190"/>
      <c r="AH146" s="189"/>
    </row>
    <row r="147" spans="1:34" ht="15" customHeight="1" x14ac:dyDescent="0.25">
      <c r="A147" s="975" t="s">
        <v>1195</v>
      </c>
      <c r="B147" s="975" t="s">
        <v>847</v>
      </c>
      <c r="C147" s="976">
        <v>91</v>
      </c>
      <c r="D147" s="980" t="s">
        <v>51</v>
      </c>
      <c r="E147" s="975" t="s">
        <v>223</v>
      </c>
      <c r="F147" s="977">
        <v>8330.65</v>
      </c>
      <c r="G147" s="977">
        <v>0</v>
      </c>
      <c r="H147" s="977">
        <v>0</v>
      </c>
      <c r="I147" s="977">
        <v>0</v>
      </c>
      <c r="J147" s="977">
        <v>0</v>
      </c>
      <c r="K147" s="977">
        <v>0</v>
      </c>
      <c r="L147" s="977">
        <v>0</v>
      </c>
      <c r="M147" s="977">
        <v>0</v>
      </c>
      <c r="N147" s="977">
        <v>0</v>
      </c>
      <c r="O147" s="977">
        <v>0</v>
      </c>
      <c r="P147" s="977">
        <v>1949.6</v>
      </c>
      <c r="Q147" s="977">
        <v>0</v>
      </c>
      <c r="R147" s="977">
        <v>0</v>
      </c>
      <c r="S147" s="977">
        <v>0</v>
      </c>
      <c r="T147" s="1025">
        <f t="shared" si="9"/>
        <v>1949.6</v>
      </c>
      <c r="U147" s="533">
        <f t="shared" si="8"/>
        <v>6381.0499999999993</v>
      </c>
      <c r="V147" s="557" t="s">
        <v>167</v>
      </c>
      <c r="W147" s="975"/>
      <c r="X147" s="976"/>
      <c r="Y147" s="975"/>
      <c r="Z147" s="976"/>
      <c r="AA147" s="975"/>
      <c r="AB147" s="976"/>
      <c r="AC147" s="975"/>
      <c r="AD147" s="975"/>
      <c r="AE147" s="976"/>
      <c r="AF147" s="975"/>
      <c r="AG147" s="976"/>
      <c r="AH147" s="975"/>
    </row>
    <row r="148" spans="1:34" ht="15" customHeight="1" x14ac:dyDescent="0.25">
      <c r="A148" s="975" t="s">
        <v>1195</v>
      </c>
      <c r="B148" s="975" t="s">
        <v>847</v>
      </c>
      <c r="C148" s="976">
        <v>482</v>
      </c>
      <c r="D148" s="980" t="s">
        <v>821</v>
      </c>
      <c r="E148" s="975" t="s">
        <v>822</v>
      </c>
      <c r="F148" s="977">
        <v>11264.98</v>
      </c>
      <c r="G148" s="977">
        <v>0</v>
      </c>
      <c r="H148" s="977">
        <v>0</v>
      </c>
      <c r="I148" s="977">
        <v>0</v>
      </c>
      <c r="J148" s="977">
        <v>0</v>
      </c>
      <c r="K148" s="977">
        <v>0</v>
      </c>
      <c r="L148" s="977">
        <v>592.07000000000005</v>
      </c>
      <c r="M148" s="977">
        <v>0</v>
      </c>
      <c r="N148" s="977">
        <v>0</v>
      </c>
      <c r="O148" s="977">
        <v>0</v>
      </c>
      <c r="P148" s="977">
        <v>0</v>
      </c>
      <c r="Q148" s="977">
        <v>0</v>
      </c>
      <c r="R148" s="977">
        <v>0</v>
      </c>
      <c r="S148" s="977">
        <v>0</v>
      </c>
      <c r="T148" s="1025">
        <f t="shared" si="9"/>
        <v>592.07000000000005</v>
      </c>
      <c r="U148" s="533">
        <f t="shared" si="8"/>
        <v>10672.91</v>
      </c>
      <c r="V148" s="549" t="s">
        <v>167</v>
      </c>
      <c r="W148" s="975"/>
      <c r="X148" s="976"/>
      <c r="Y148" s="975"/>
      <c r="Z148" s="976"/>
      <c r="AA148" s="975"/>
      <c r="AB148" s="976"/>
      <c r="AC148" s="975"/>
      <c r="AD148" s="975"/>
      <c r="AE148" s="976"/>
      <c r="AF148" s="975"/>
      <c r="AG148" s="976"/>
      <c r="AH148" s="975"/>
    </row>
    <row r="149" spans="1:34" ht="15" customHeight="1" x14ac:dyDescent="0.25">
      <c r="A149" s="975" t="s">
        <v>1195</v>
      </c>
      <c r="B149" s="975" t="s">
        <v>847</v>
      </c>
      <c r="C149" s="976">
        <v>326</v>
      </c>
      <c r="D149" s="980" t="s">
        <v>322</v>
      </c>
      <c r="E149" s="975" t="s">
        <v>323</v>
      </c>
      <c r="F149" s="977">
        <v>57829.41</v>
      </c>
      <c r="G149" s="977">
        <v>0</v>
      </c>
      <c r="H149" s="977">
        <v>0</v>
      </c>
      <c r="I149" s="977">
        <v>0</v>
      </c>
      <c r="J149" s="977">
        <v>0</v>
      </c>
      <c r="K149" s="977">
        <v>0</v>
      </c>
      <c r="L149" s="977">
        <v>0</v>
      </c>
      <c r="M149" s="977">
        <v>0</v>
      </c>
      <c r="N149" s="977">
        <v>0</v>
      </c>
      <c r="O149" s="977">
        <v>0</v>
      </c>
      <c r="P149" s="977">
        <v>0</v>
      </c>
      <c r="Q149" s="977">
        <v>0</v>
      </c>
      <c r="R149" s="977">
        <v>0</v>
      </c>
      <c r="S149" s="977">
        <v>0</v>
      </c>
      <c r="T149" s="1025">
        <f t="shared" si="9"/>
        <v>0</v>
      </c>
      <c r="U149" s="533">
        <f t="shared" si="8"/>
        <v>57829.41</v>
      </c>
      <c r="V149" s="549" t="s">
        <v>167</v>
      </c>
      <c r="W149" s="975"/>
      <c r="X149" s="976"/>
      <c r="Y149" s="975"/>
      <c r="Z149" s="976"/>
      <c r="AA149" s="975"/>
      <c r="AB149" s="976"/>
      <c r="AC149" s="975"/>
      <c r="AD149" s="975"/>
      <c r="AE149" s="976"/>
      <c r="AF149" s="975"/>
      <c r="AG149" s="976"/>
      <c r="AH149" s="975"/>
    </row>
    <row r="150" spans="1:34" ht="15" customHeight="1" x14ac:dyDescent="0.25">
      <c r="A150" s="975" t="s">
        <v>1195</v>
      </c>
      <c r="B150" s="975" t="s">
        <v>847</v>
      </c>
      <c r="C150" s="976">
        <v>508</v>
      </c>
      <c r="D150" s="980" t="s">
        <v>1170</v>
      </c>
      <c r="E150" s="975" t="s">
        <v>1181</v>
      </c>
      <c r="F150" s="977">
        <v>17606.32</v>
      </c>
      <c r="G150" s="977">
        <v>0</v>
      </c>
      <c r="H150" s="977">
        <v>0</v>
      </c>
      <c r="I150" s="977">
        <v>0</v>
      </c>
      <c r="J150" s="977">
        <v>0</v>
      </c>
      <c r="K150" s="977">
        <v>0</v>
      </c>
      <c r="L150" s="977">
        <v>0</v>
      </c>
      <c r="M150" s="977">
        <v>0</v>
      </c>
      <c r="N150" s="977">
        <v>0</v>
      </c>
      <c r="O150" s="977">
        <v>0</v>
      </c>
      <c r="P150" s="977">
        <v>0</v>
      </c>
      <c r="Q150" s="977">
        <v>0</v>
      </c>
      <c r="R150" s="977">
        <v>0</v>
      </c>
      <c r="S150" s="977">
        <v>0</v>
      </c>
      <c r="T150" s="1025">
        <f t="shared" si="9"/>
        <v>0</v>
      </c>
      <c r="U150" s="533">
        <f t="shared" si="8"/>
        <v>17606.32</v>
      </c>
      <c r="V150" s="549" t="s">
        <v>167</v>
      </c>
      <c r="W150" s="975"/>
      <c r="X150" s="976"/>
      <c r="Y150" s="975"/>
      <c r="Z150" s="976"/>
      <c r="AA150" s="975"/>
      <c r="AB150" s="976"/>
      <c r="AC150" s="975"/>
      <c r="AD150" s="975"/>
      <c r="AE150" s="976"/>
      <c r="AF150" s="975"/>
      <c r="AG150" s="976"/>
      <c r="AH150" s="975"/>
    </row>
    <row r="151" spans="1:34" ht="15" customHeight="1" x14ac:dyDescent="0.25">
      <c r="A151" s="975" t="s">
        <v>1195</v>
      </c>
      <c r="B151" s="975" t="s">
        <v>847</v>
      </c>
      <c r="C151" s="976">
        <v>501</v>
      </c>
      <c r="D151" s="980" t="s">
        <v>1042</v>
      </c>
      <c r="E151" s="975" t="s">
        <v>1041</v>
      </c>
      <c r="F151" s="977">
        <v>15064.86</v>
      </c>
      <c r="G151" s="977">
        <v>0</v>
      </c>
      <c r="H151" s="977">
        <v>0</v>
      </c>
      <c r="I151" s="977">
        <v>0</v>
      </c>
      <c r="J151" s="977">
        <v>0</v>
      </c>
      <c r="K151" s="977">
        <v>0</v>
      </c>
      <c r="L151" s="977">
        <v>1285.99</v>
      </c>
      <c r="M151" s="977">
        <v>0</v>
      </c>
      <c r="N151" s="977">
        <v>0</v>
      </c>
      <c r="O151" s="977">
        <v>0</v>
      </c>
      <c r="P151" s="977">
        <v>0</v>
      </c>
      <c r="Q151" s="977">
        <v>0</v>
      </c>
      <c r="R151" s="977">
        <v>0</v>
      </c>
      <c r="S151" s="977">
        <v>0</v>
      </c>
      <c r="T151" s="1025">
        <f t="shared" si="9"/>
        <v>1285.99</v>
      </c>
      <c r="U151" s="533">
        <f t="shared" si="8"/>
        <v>13778.87</v>
      </c>
      <c r="V151" s="549" t="s">
        <v>167</v>
      </c>
      <c r="W151" s="975"/>
      <c r="X151" s="976"/>
      <c r="Y151" s="975"/>
      <c r="Z151" s="976"/>
      <c r="AA151" s="975"/>
      <c r="AB151" s="976"/>
      <c r="AC151" s="975"/>
      <c r="AD151" s="975"/>
      <c r="AE151" s="976"/>
      <c r="AF151" s="975"/>
      <c r="AG151" s="976"/>
      <c r="AH151" s="975"/>
    </row>
    <row r="152" spans="1:34" ht="15" customHeight="1" x14ac:dyDescent="0.25">
      <c r="A152" s="975" t="s">
        <v>1195</v>
      </c>
      <c r="B152" s="975" t="s">
        <v>847</v>
      </c>
      <c r="C152" s="976">
        <v>221</v>
      </c>
      <c r="D152" s="980" t="s">
        <v>109</v>
      </c>
      <c r="E152" s="975" t="s">
        <v>252</v>
      </c>
      <c r="F152" s="977">
        <v>14757.46</v>
      </c>
      <c r="G152" s="977">
        <v>0</v>
      </c>
      <c r="H152" s="977">
        <v>0</v>
      </c>
      <c r="I152" s="977">
        <v>0</v>
      </c>
      <c r="J152" s="977">
        <v>0</v>
      </c>
      <c r="K152" s="977">
        <v>0</v>
      </c>
      <c r="L152" s="977">
        <v>0</v>
      </c>
      <c r="M152" s="977">
        <v>0</v>
      </c>
      <c r="N152" s="977">
        <v>0</v>
      </c>
      <c r="O152" s="977">
        <v>0</v>
      </c>
      <c r="P152" s="977">
        <v>3094.88</v>
      </c>
      <c r="Q152" s="977">
        <v>0</v>
      </c>
      <c r="R152" s="977">
        <v>0</v>
      </c>
      <c r="S152" s="977">
        <v>0</v>
      </c>
      <c r="T152" s="1025">
        <f t="shared" si="9"/>
        <v>3094.88</v>
      </c>
      <c r="U152" s="533">
        <f t="shared" si="8"/>
        <v>11662.579999999998</v>
      </c>
      <c r="V152" s="549" t="s">
        <v>167</v>
      </c>
      <c r="W152" s="975"/>
      <c r="X152" s="976"/>
      <c r="Y152" s="975"/>
      <c r="Z152" s="976"/>
      <c r="AA152" s="975"/>
      <c r="AB152" s="976"/>
      <c r="AC152" s="975"/>
      <c r="AD152" s="975"/>
      <c r="AE152" s="976"/>
      <c r="AF152" s="975"/>
      <c r="AG152" s="976"/>
      <c r="AH152" s="975"/>
    </row>
    <row r="153" spans="1:34" ht="15" customHeight="1" x14ac:dyDescent="0.25">
      <c r="A153" s="975" t="s">
        <v>1195</v>
      </c>
      <c r="B153" s="975" t="s">
        <v>847</v>
      </c>
      <c r="C153" s="976">
        <v>13</v>
      </c>
      <c r="D153" s="980" t="s">
        <v>102</v>
      </c>
      <c r="E153" s="975" t="s">
        <v>181</v>
      </c>
      <c r="F153" s="977">
        <v>9671.42</v>
      </c>
      <c r="G153" s="977">
        <v>0</v>
      </c>
      <c r="H153" s="977">
        <v>0</v>
      </c>
      <c r="I153" s="977">
        <v>0</v>
      </c>
      <c r="J153" s="977">
        <v>0</v>
      </c>
      <c r="K153" s="977">
        <v>0</v>
      </c>
      <c r="L153" s="977">
        <v>0</v>
      </c>
      <c r="M153" s="977">
        <v>0</v>
      </c>
      <c r="N153" s="977">
        <v>0</v>
      </c>
      <c r="O153" s="977">
        <v>0</v>
      </c>
      <c r="P153" s="977">
        <v>0</v>
      </c>
      <c r="Q153" s="977">
        <v>0</v>
      </c>
      <c r="R153" s="977">
        <v>0</v>
      </c>
      <c r="S153" s="977">
        <v>0</v>
      </c>
      <c r="T153" s="1025">
        <f t="shared" si="9"/>
        <v>0</v>
      </c>
      <c r="U153" s="533">
        <f t="shared" si="8"/>
        <v>9671.42</v>
      </c>
      <c r="V153" s="549" t="s">
        <v>167</v>
      </c>
      <c r="W153" s="975"/>
      <c r="X153" s="976"/>
      <c r="Y153" s="975"/>
      <c r="Z153" s="976"/>
      <c r="AA153" s="975"/>
      <c r="AB153" s="976"/>
      <c r="AC153" s="975"/>
      <c r="AD153" s="975"/>
      <c r="AE153" s="976"/>
      <c r="AF153" s="975"/>
      <c r="AG153" s="976"/>
      <c r="AH153" s="975"/>
    </row>
    <row r="154" spans="1:34" ht="15" customHeight="1" x14ac:dyDescent="0.25">
      <c r="A154" s="975" t="s">
        <v>1195</v>
      </c>
      <c r="B154" s="975" t="s">
        <v>847</v>
      </c>
      <c r="C154" s="976">
        <v>502</v>
      </c>
      <c r="D154" s="980" t="s">
        <v>1036</v>
      </c>
      <c r="E154" s="975" t="s">
        <v>1040</v>
      </c>
      <c r="F154" s="977">
        <v>18824.400000000001</v>
      </c>
      <c r="G154" s="977">
        <v>0</v>
      </c>
      <c r="H154" s="977">
        <v>0</v>
      </c>
      <c r="I154" s="977">
        <v>0</v>
      </c>
      <c r="J154" s="977">
        <v>0</v>
      </c>
      <c r="K154" s="977">
        <v>0</v>
      </c>
      <c r="L154" s="977">
        <v>609.04</v>
      </c>
      <c r="M154" s="977">
        <v>0</v>
      </c>
      <c r="N154" s="977">
        <v>0</v>
      </c>
      <c r="O154" s="977">
        <v>0</v>
      </c>
      <c r="P154" s="977">
        <v>0</v>
      </c>
      <c r="Q154" s="977">
        <v>609.04</v>
      </c>
      <c r="R154" s="977">
        <v>0</v>
      </c>
      <c r="S154" s="977">
        <v>0</v>
      </c>
      <c r="T154" s="1025">
        <f t="shared" si="9"/>
        <v>1218.08</v>
      </c>
      <c r="U154" s="533">
        <f t="shared" si="8"/>
        <v>17606.32</v>
      </c>
      <c r="V154" s="549" t="s">
        <v>167</v>
      </c>
      <c r="W154" s="975"/>
      <c r="X154" s="976"/>
      <c r="Y154" s="975"/>
      <c r="Z154" s="976"/>
      <c r="AA154" s="975"/>
      <c r="AB154" s="976"/>
      <c r="AC154" s="975"/>
      <c r="AD154" s="975"/>
      <c r="AE154" s="976"/>
      <c r="AF154" s="975"/>
      <c r="AG154" s="976"/>
      <c r="AH154" s="975"/>
    </row>
    <row r="155" spans="1:34" ht="15" customHeight="1" x14ac:dyDescent="0.25">
      <c r="A155" s="975" t="s">
        <v>1195</v>
      </c>
      <c r="B155" s="975" t="s">
        <v>847</v>
      </c>
      <c r="C155" s="976">
        <v>15</v>
      </c>
      <c r="D155" s="980" t="s">
        <v>10</v>
      </c>
      <c r="E155" s="975" t="s">
        <v>182</v>
      </c>
      <c r="F155" s="977">
        <v>9721.6299999999992</v>
      </c>
      <c r="G155" s="977">
        <v>0</v>
      </c>
      <c r="H155" s="977">
        <v>0</v>
      </c>
      <c r="I155" s="977">
        <v>0</v>
      </c>
      <c r="J155" s="977">
        <v>0</v>
      </c>
      <c r="K155" s="977">
        <v>0</v>
      </c>
      <c r="L155" s="977">
        <v>0</v>
      </c>
      <c r="M155" s="977">
        <v>209.88</v>
      </c>
      <c r="N155" s="977">
        <v>0</v>
      </c>
      <c r="O155" s="977">
        <v>0</v>
      </c>
      <c r="P155" s="977">
        <v>0</v>
      </c>
      <c r="Q155" s="977">
        <v>0</v>
      </c>
      <c r="R155" s="977">
        <v>0</v>
      </c>
      <c r="S155" s="977">
        <v>0</v>
      </c>
      <c r="T155" s="1025">
        <f t="shared" si="9"/>
        <v>209.88</v>
      </c>
      <c r="U155" s="533">
        <f t="shared" si="8"/>
        <v>9511.75</v>
      </c>
      <c r="V155" s="549" t="s">
        <v>167</v>
      </c>
      <c r="W155" s="975"/>
      <c r="X155" s="976"/>
      <c r="Y155" s="975"/>
      <c r="Z155" s="976"/>
      <c r="AA155" s="975"/>
      <c r="AB155" s="976"/>
      <c r="AC155" s="975"/>
      <c r="AD155" s="975"/>
      <c r="AE155" s="976"/>
      <c r="AF155" s="975"/>
      <c r="AG155" s="976"/>
      <c r="AH155" s="975"/>
    </row>
    <row r="156" spans="1:34" ht="15" customHeight="1" x14ac:dyDescent="0.25">
      <c r="A156" s="975" t="s">
        <v>1195</v>
      </c>
      <c r="B156" s="975" t="s">
        <v>847</v>
      </c>
      <c r="C156" s="976">
        <v>253</v>
      </c>
      <c r="D156" s="980" t="s">
        <v>146</v>
      </c>
      <c r="E156" s="975" t="s">
        <v>261</v>
      </c>
      <c r="F156" s="977">
        <v>9046.91</v>
      </c>
      <c r="G156" s="977">
        <v>0</v>
      </c>
      <c r="H156" s="977">
        <v>0</v>
      </c>
      <c r="I156" s="977">
        <v>0</v>
      </c>
      <c r="J156" s="977">
        <v>0</v>
      </c>
      <c r="K156" s="977">
        <v>0</v>
      </c>
      <c r="L156" s="977">
        <v>0</v>
      </c>
      <c r="M156" s="977">
        <v>0</v>
      </c>
      <c r="N156" s="977">
        <v>0</v>
      </c>
      <c r="O156" s="977">
        <v>0</v>
      </c>
      <c r="P156" s="977">
        <v>0</v>
      </c>
      <c r="Q156" s="977">
        <v>0</v>
      </c>
      <c r="R156" s="977">
        <v>0</v>
      </c>
      <c r="S156" s="977">
        <v>0</v>
      </c>
      <c r="T156" s="1025">
        <f t="shared" si="9"/>
        <v>0</v>
      </c>
      <c r="U156" s="533">
        <f t="shared" si="8"/>
        <v>9046.91</v>
      </c>
      <c r="V156" s="549" t="s">
        <v>167</v>
      </c>
      <c r="W156" s="975"/>
      <c r="X156" s="976"/>
      <c r="Y156" s="975"/>
      <c r="Z156" s="976"/>
      <c r="AA156" s="975"/>
      <c r="AB156" s="976"/>
      <c r="AC156" s="975"/>
      <c r="AD156" s="975"/>
      <c r="AE156" s="976"/>
      <c r="AF156" s="975"/>
      <c r="AG156" s="976"/>
      <c r="AH156" s="975"/>
    </row>
    <row r="157" spans="1:34" ht="15" customHeight="1" x14ac:dyDescent="0.25">
      <c r="A157" s="975" t="s">
        <v>1195</v>
      </c>
      <c r="B157" s="975" t="s">
        <v>847</v>
      </c>
      <c r="C157" s="976">
        <v>500</v>
      </c>
      <c r="D157" s="980" t="s">
        <v>467</v>
      </c>
      <c r="E157" s="975" t="s">
        <v>514</v>
      </c>
      <c r="F157" s="977">
        <v>16119.34</v>
      </c>
      <c r="G157" s="977">
        <v>0</v>
      </c>
      <c r="H157" s="977">
        <v>0</v>
      </c>
      <c r="I157" s="977">
        <v>0</v>
      </c>
      <c r="J157" s="977">
        <v>0</v>
      </c>
      <c r="K157" s="977">
        <v>0</v>
      </c>
      <c r="L157" s="977">
        <v>2340.4699999999998</v>
      </c>
      <c r="M157" s="977">
        <v>0</v>
      </c>
      <c r="N157" s="977">
        <v>0</v>
      </c>
      <c r="O157" s="977">
        <v>0</v>
      </c>
      <c r="P157" s="977">
        <v>0</v>
      </c>
      <c r="Q157" s="977">
        <v>0</v>
      </c>
      <c r="R157" s="977">
        <v>0</v>
      </c>
      <c r="S157" s="977">
        <v>0</v>
      </c>
      <c r="T157" s="1025">
        <f t="shared" si="9"/>
        <v>2340.4699999999998</v>
      </c>
      <c r="U157" s="533">
        <f t="shared" si="8"/>
        <v>13778.87</v>
      </c>
      <c r="V157" s="549" t="s">
        <v>167</v>
      </c>
      <c r="W157" s="975"/>
      <c r="X157" s="976"/>
      <c r="Y157" s="975"/>
      <c r="Z157" s="976"/>
      <c r="AA157" s="975"/>
      <c r="AB157" s="976"/>
      <c r="AC157" s="975"/>
      <c r="AD157" s="975"/>
      <c r="AE157" s="976"/>
      <c r="AF157" s="975"/>
      <c r="AG157" s="976"/>
      <c r="AH157" s="975"/>
    </row>
    <row r="158" spans="1:34" ht="15" customHeight="1" x14ac:dyDescent="0.25">
      <c r="A158" s="975" t="s">
        <v>1195</v>
      </c>
      <c r="B158" s="975" t="s">
        <v>847</v>
      </c>
      <c r="C158" s="976">
        <v>463</v>
      </c>
      <c r="D158" s="980" t="s">
        <v>752</v>
      </c>
      <c r="E158" s="975" t="s">
        <v>765</v>
      </c>
      <c r="F158" s="977">
        <v>21433.78</v>
      </c>
      <c r="G158" s="977">
        <v>0</v>
      </c>
      <c r="H158" s="977">
        <v>0</v>
      </c>
      <c r="I158" s="977">
        <v>0</v>
      </c>
      <c r="J158" s="977">
        <v>0</v>
      </c>
      <c r="K158" s="977">
        <v>0</v>
      </c>
      <c r="L158" s="977">
        <v>0</v>
      </c>
      <c r="M158" s="977">
        <v>0</v>
      </c>
      <c r="N158" s="977">
        <v>0</v>
      </c>
      <c r="O158" s="977">
        <v>0</v>
      </c>
      <c r="P158" s="977">
        <v>0</v>
      </c>
      <c r="Q158" s="977">
        <v>0</v>
      </c>
      <c r="R158" s="977">
        <v>0</v>
      </c>
      <c r="S158" s="977">
        <v>0</v>
      </c>
      <c r="T158" s="1025">
        <f t="shared" si="9"/>
        <v>0</v>
      </c>
      <c r="U158" s="533">
        <f t="shared" si="8"/>
        <v>21433.78</v>
      </c>
      <c r="V158" s="549" t="s">
        <v>167</v>
      </c>
      <c r="W158" s="975"/>
      <c r="X158" s="976"/>
      <c r="Y158" s="975"/>
      <c r="Z158" s="976"/>
      <c r="AA158" s="975"/>
      <c r="AB158" s="976"/>
      <c r="AC158" s="975"/>
      <c r="AD158" s="975"/>
      <c r="AE158" s="976"/>
      <c r="AF158" s="975"/>
      <c r="AG158" s="976"/>
      <c r="AH158" s="975"/>
    </row>
    <row r="159" spans="1:34" ht="15" customHeight="1" x14ac:dyDescent="0.25">
      <c r="A159" s="975" t="s">
        <v>1195</v>
      </c>
      <c r="B159" s="975" t="s">
        <v>847</v>
      </c>
      <c r="C159" s="976">
        <v>506</v>
      </c>
      <c r="D159" s="980" t="s">
        <v>1139</v>
      </c>
      <c r="E159" s="975" t="s">
        <v>1138</v>
      </c>
      <c r="F159" s="977">
        <v>22230.59</v>
      </c>
      <c r="G159" s="977">
        <v>0</v>
      </c>
      <c r="H159" s="977">
        <v>0</v>
      </c>
      <c r="I159" s="977">
        <v>0</v>
      </c>
      <c r="J159" s="977">
        <v>0</v>
      </c>
      <c r="K159" s="977">
        <v>0</v>
      </c>
      <c r="L159" s="977">
        <v>0</v>
      </c>
      <c r="M159" s="977">
        <v>0</v>
      </c>
      <c r="N159" s="977">
        <v>0</v>
      </c>
      <c r="O159" s="977">
        <v>0</v>
      </c>
      <c r="P159" s="977">
        <v>0</v>
      </c>
      <c r="Q159" s="977">
        <v>0</v>
      </c>
      <c r="R159" s="977">
        <v>0</v>
      </c>
      <c r="S159" s="977">
        <v>0</v>
      </c>
      <c r="T159" s="1025">
        <f t="shared" si="9"/>
        <v>0</v>
      </c>
      <c r="U159" s="533">
        <f t="shared" si="8"/>
        <v>22230.59</v>
      </c>
      <c r="V159" s="549" t="s">
        <v>167</v>
      </c>
      <c r="W159" s="975"/>
      <c r="X159" s="976"/>
      <c r="Y159" s="975"/>
      <c r="Z159" s="976"/>
      <c r="AA159" s="975"/>
      <c r="AB159" s="976"/>
      <c r="AC159" s="975"/>
      <c r="AD159" s="975"/>
      <c r="AE159" s="976"/>
      <c r="AF159" s="975"/>
      <c r="AG159" s="976"/>
      <c r="AH159" s="975"/>
    </row>
    <row r="160" spans="1:34" ht="15" customHeight="1" x14ac:dyDescent="0.25">
      <c r="A160" s="975" t="s">
        <v>1195</v>
      </c>
      <c r="B160" s="975" t="s">
        <v>847</v>
      </c>
      <c r="C160" s="976">
        <v>222</v>
      </c>
      <c r="D160" s="980" t="s">
        <v>80</v>
      </c>
      <c r="E160" s="975" t="s">
        <v>253</v>
      </c>
      <c r="F160" s="977">
        <v>15341.01</v>
      </c>
      <c r="G160" s="977">
        <v>0</v>
      </c>
      <c r="H160" s="977">
        <v>0</v>
      </c>
      <c r="I160" s="977">
        <v>0</v>
      </c>
      <c r="J160" s="977">
        <v>0</v>
      </c>
      <c r="K160" s="977">
        <v>0</v>
      </c>
      <c r="L160" s="977">
        <v>3088.18</v>
      </c>
      <c r="M160" s="977">
        <v>590.25</v>
      </c>
      <c r="N160" s="977">
        <v>0</v>
      </c>
      <c r="O160" s="977">
        <v>0</v>
      </c>
      <c r="P160" s="977">
        <v>0</v>
      </c>
      <c r="Q160" s="977">
        <v>0</v>
      </c>
      <c r="R160" s="977">
        <v>0</v>
      </c>
      <c r="S160" s="977">
        <v>0</v>
      </c>
      <c r="T160" s="1025">
        <f t="shared" si="9"/>
        <v>3678.43</v>
      </c>
      <c r="U160" s="533">
        <f t="shared" si="8"/>
        <v>11662.58</v>
      </c>
      <c r="V160" s="549" t="s">
        <v>167</v>
      </c>
      <c r="W160" s="975"/>
      <c r="X160" s="976"/>
      <c r="Y160" s="975"/>
      <c r="Z160" s="976"/>
      <c r="AA160" s="975"/>
      <c r="AB160" s="976"/>
      <c r="AC160" s="975"/>
      <c r="AD160" s="975"/>
      <c r="AE160" s="976"/>
      <c r="AF160" s="975"/>
      <c r="AG160" s="976"/>
      <c r="AH160" s="975"/>
    </row>
    <row r="161" spans="1:34" ht="15" customHeight="1" x14ac:dyDescent="0.25">
      <c r="A161" s="975" t="s">
        <v>1195</v>
      </c>
      <c r="B161" s="975" t="s">
        <v>847</v>
      </c>
      <c r="C161" s="976">
        <v>43</v>
      </c>
      <c r="D161" s="980" t="s">
        <v>1158</v>
      </c>
      <c r="E161" s="975" t="s">
        <v>204</v>
      </c>
      <c r="F161" s="977">
        <v>18316.7</v>
      </c>
      <c r="G161" s="977">
        <v>0</v>
      </c>
      <c r="H161" s="977">
        <v>0</v>
      </c>
      <c r="I161" s="977">
        <v>0</v>
      </c>
      <c r="J161" s="977">
        <v>0</v>
      </c>
      <c r="K161" s="977">
        <v>0</v>
      </c>
      <c r="L161" s="977">
        <v>710.38</v>
      </c>
      <c r="M161" s="977">
        <v>0</v>
      </c>
      <c r="N161" s="977">
        <v>0</v>
      </c>
      <c r="O161" s="977">
        <v>0</v>
      </c>
      <c r="P161" s="977">
        <v>0</v>
      </c>
      <c r="Q161" s="977">
        <v>0</v>
      </c>
      <c r="R161" s="977">
        <v>0</v>
      </c>
      <c r="S161" s="977">
        <v>0</v>
      </c>
      <c r="T161" s="1025">
        <f t="shared" si="9"/>
        <v>710.38</v>
      </c>
      <c r="U161" s="533">
        <f t="shared" si="8"/>
        <v>17606.32</v>
      </c>
      <c r="V161" s="549" t="s">
        <v>167</v>
      </c>
      <c r="W161" s="975"/>
      <c r="X161" s="976"/>
      <c r="Y161" s="975"/>
      <c r="Z161" s="976"/>
      <c r="AA161" s="975"/>
      <c r="AB161" s="976"/>
      <c r="AC161" s="975"/>
      <c r="AD161" s="975"/>
      <c r="AE161" s="976"/>
      <c r="AF161" s="975"/>
      <c r="AG161" s="976"/>
      <c r="AH161" s="975"/>
    </row>
    <row r="162" spans="1:34" ht="15" customHeight="1" x14ac:dyDescent="0.25">
      <c r="A162" s="975" t="s">
        <v>1195</v>
      </c>
      <c r="B162" s="975" t="s">
        <v>847</v>
      </c>
      <c r="C162" s="976">
        <v>472</v>
      </c>
      <c r="D162" s="980" t="s">
        <v>784</v>
      </c>
      <c r="E162" s="975" t="s">
        <v>791</v>
      </c>
      <c r="F162" s="977">
        <v>10672.91</v>
      </c>
      <c r="G162" s="977">
        <v>0</v>
      </c>
      <c r="H162" s="977">
        <v>0</v>
      </c>
      <c r="I162" s="977">
        <v>0</v>
      </c>
      <c r="J162" s="977">
        <v>0</v>
      </c>
      <c r="K162" s="977">
        <v>0</v>
      </c>
      <c r="L162" s="977">
        <v>0</v>
      </c>
      <c r="M162" s="977">
        <v>0</v>
      </c>
      <c r="N162" s="977">
        <v>0</v>
      </c>
      <c r="O162" s="977">
        <v>0</v>
      </c>
      <c r="P162" s="977">
        <v>0</v>
      </c>
      <c r="Q162" s="977">
        <v>0</v>
      </c>
      <c r="R162" s="977">
        <v>0</v>
      </c>
      <c r="S162" s="977">
        <v>0</v>
      </c>
      <c r="T162" s="1025">
        <f t="shared" si="9"/>
        <v>0</v>
      </c>
      <c r="U162" s="533">
        <f t="shared" si="8"/>
        <v>10672.91</v>
      </c>
      <c r="V162" s="549" t="s">
        <v>167</v>
      </c>
      <c r="W162" s="975"/>
      <c r="X162" s="976"/>
      <c r="Y162" s="975"/>
      <c r="Z162" s="976"/>
      <c r="AA162" s="975"/>
      <c r="AB162" s="976"/>
      <c r="AC162" s="975"/>
      <c r="AD162" s="975"/>
      <c r="AE162" s="976"/>
      <c r="AF162" s="975"/>
      <c r="AG162" s="976"/>
      <c r="AH162" s="975"/>
    </row>
    <row r="163" spans="1:34" ht="15" customHeight="1" x14ac:dyDescent="0.25">
      <c r="A163" s="975" t="s">
        <v>1195</v>
      </c>
      <c r="B163" s="975" t="s">
        <v>847</v>
      </c>
      <c r="C163" s="976">
        <v>22</v>
      </c>
      <c r="D163" s="980" t="s">
        <v>16</v>
      </c>
      <c r="E163" s="975" t="s">
        <v>269</v>
      </c>
      <c r="F163" s="977">
        <v>17281.650000000001</v>
      </c>
      <c r="G163" s="977">
        <v>0</v>
      </c>
      <c r="H163" s="977">
        <v>0</v>
      </c>
      <c r="I163" s="977">
        <v>0</v>
      </c>
      <c r="J163" s="977">
        <v>0</v>
      </c>
      <c r="K163" s="977">
        <v>0</v>
      </c>
      <c r="L163" s="977">
        <v>0</v>
      </c>
      <c r="M163" s="977">
        <v>0</v>
      </c>
      <c r="N163" s="977">
        <v>0</v>
      </c>
      <c r="O163" s="977">
        <v>0</v>
      </c>
      <c r="P163" s="977">
        <v>1688.34</v>
      </c>
      <c r="Q163" s="977">
        <v>0</v>
      </c>
      <c r="R163" s="977">
        <v>0</v>
      </c>
      <c r="S163" s="977">
        <v>0</v>
      </c>
      <c r="T163" s="1025">
        <f t="shared" si="9"/>
        <v>1688.34</v>
      </c>
      <c r="U163" s="533">
        <f t="shared" si="8"/>
        <v>15593.310000000001</v>
      </c>
      <c r="V163" s="549" t="s">
        <v>167</v>
      </c>
      <c r="W163" s="975"/>
      <c r="X163" s="976"/>
      <c r="Y163" s="975"/>
      <c r="Z163" s="976"/>
      <c r="AA163" s="975"/>
      <c r="AB163" s="976"/>
      <c r="AC163" s="975"/>
      <c r="AD163" s="975"/>
      <c r="AE163" s="976"/>
      <c r="AF163" s="975"/>
      <c r="AG163" s="976"/>
      <c r="AH163" s="975"/>
    </row>
    <row r="164" spans="1:34" ht="15" customHeight="1" x14ac:dyDescent="0.25">
      <c r="A164" s="975" t="s">
        <v>1195</v>
      </c>
      <c r="B164" s="975" t="s">
        <v>847</v>
      </c>
      <c r="C164" s="976">
        <v>220</v>
      </c>
      <c r="D164" s="980" t="s">
        <v>108</v>
      </c>
      <c r="E164" s="975" t="s">
        <v>390</v>
      </c>
      <c r="F164" s="977">
        <v>6244.3</v>
      </c>
      <c r="G164" s="977">
        <v>0</v>
      </c>
      <c r="H164" s="977">
        <v>0</v>
      </c>
      <c r="I164" s="977">
        <v>0</v>
      </c>
      <c r="J164" s="977">
        <v>0</v>
      </c>
      <c r="K164" s="977">
        <v>0</v>
      </c>
      <c r="L164" s="977">
        <v>0</v>
      </c>
      <c r="M164" s="977">
        <v>0</v>
      </c>
      <c r="N164" s="977">
        <v>0</v>
      </c>
      <c r="O164" s="977">
        <v>0</v>
      </c>
      <c r="P164" s="977">
        <v>683.16</v>
      </c>
      <c r="Q164" s="977">
        <v>0</v>
      </c>
      <c r="R164" s="977">
        <v>0</v>
      </c>
      <c r="S164" s="977">
        <v>0</v>
      </c>
      <c r="T164" s="1025">
        <f t="shared" si="9"/>
        <v>683.16</v>
      </c>
      <c r="U164" s="533">
        <f t="shared" si="8"/>
        <v>5561.14</v>
      </c>
      <c r="V164" s="549" t="s">
        <v>167</v>
      </c>
      <c r="W164" s="975"/>
      <c r="X164" s="976"/>
      <c r="Y164" s="975"/>
      <c r="Z164" s="976"/>
      <c r="AA164" s="975"/>
      <c r="AB164" s="976"/>
      <c r="AC164" s="975"/>
      <c r="AD164" s="975"/>
      <c r="AE164" s="976"/>
      <c r="AF164" s="975"/>
      <c r="AG164" s="976"/>
      <c r="AH164" s="975"/>
    </row>
    <row r="165" spans="1:34" ht="15" customHeight="1" x14ac:dyDescent="0.25">
      <c r="A165" s="975" t="s">
        <v>1195</v>
      </c>
      <c r="B165" s="975" t="s">
        <v>847</v>
      </c>
      <c r="C165" s="976">
        <v>224</v>
      </c>
      <c r="D165" s="980" t="s">
        <v>81</v>
      </c>
      <c r="E165" s="975" t="s">
        <v>254</v>
      </c>
      <c r="F165" s="977">
        <v>18436.2</v>
      </c>
      <c r="G165" s="977">
        <v>0</v>
      </c>
      <c r="H165" s="977">
        <v>0</v>
      </c>
      <c r="I165" s="977">
        <v>0</v>
      </c>
      <c r="J165" s="977">
        <v>0</v>
      </c>
      <c r="K165" s="977">
        <v>0</v>
      </c>
      <c r="L165" s="977">
        <v>2307.17</v>
      </c>
      <c r="M165" s="977">
        <v>0</v>
      </c>
      <c r="N165" s="977">
        <v>0</v>
      </c>
      <c r="O165" s="977">
        <v>0</v>
      </c>
      <c r="P165" s="977">
        <v>0</v>
      </c>
      <c r="Q165" s="977">
        <v>0</v>
      </c>
      <c r="R165" s="977">
        <v>0</v>
      </c>
      <c r="S165" s="977">
        <v>0</v>
      </c>
      <c r="T165" s="1025">
        <f t="shared" si="9"/>
        <v>2307.17</v>
      </c>
      <c r="U165" s="533">
        <f t="shared" si="8"/>
        <v>16129.03</v>
      </c>
      <c r="V165" s="549" t="s">
        <v>167</v>
      </c>
      <c r="W165" s="975"/>
      <c r="X165" s="976"/>
      <c r="Y165" s="975"/>
      <c r="Z165" s="976"/>
      <c r="AA165" s="975"/>
      <c r="AB165" s="976"/>
      <c r="AC165" s="975"/>
      <c r="AD165" s="975"/>
      <c r="AE165" s="976"/>
      <c r="AF165" s="975"/>
      <c r="AG165" s="976"/>
      <c r="AH165" s="975"/>
    </row>
    <row r="166" spans="1:34" ht="15" customHeight="1" x14ac:dyDescent="0.25">
      <c r="A166" s="975" t="s">
        <v>1195</v>
      </c>
      <c r="B166" s="975" t="s">
        <v>847</v>
      </c>
      <c r="C166" s="976">
        <v>25</v>
      </c>
      <c r="D166" s="980" t="s">
        <v>18</v>
      </c>
      <c r="E166" s="975" t="s">
        <v>190</v>
      </c>
      <c r="F166" s="977">
        <v>21954.86</v>
      </c>
      <c r="G166" s="977">
        <v>0</v>
      </c>
      <c r="H166" s="977">
        <v>0</v>
      </c>
      <c r="I166" s="977">
        <v>0</v>
      </c>
      <c r="J166" s="977">
        <v>0</v>
      </c>
      <c r="K166" s="977">
        <v>0</v>
      </c>
      <c r="L166" s="977">
        <v>3516.84</v>
      </c>
      <c r="M166" s="977">
        <v>0</v>
      </c>
      <c r="N166" s="977">
        <v>0</v>
      </c>
      <c r="O166" s="977">
        <v>0</v>
      </c>
      <c r="P166" s="977">
        <v>0</v>
      </c>
      <c r="Q166" s="977">
        <v>0</v>
      </c>
      <c r="R166" s="977">
        <v>0</v>
      </c>
      <c r="S166" s="977">
        <v>0</v>
      </c>
      <c r="T166" s="1025">
        <f t="shared" si="9"/>
        <v>3516.84</v>
      </c>
      <c r="U166" s="533">
        <f t="shared" si="8"/>
        <v>18438.02</v>
      </c>
      <c r="V166" s="549" t="s">
        <v>167</v>
      </c>
      <c r="W166" s="975"/>
      <c r="X166" s="976"/>
      <c r="Y166" s="975"/>
      <c r="Z166" s="976"/>
      <c r="AA166" s="975"/>
      <c r="AB166" s="976"/>
      <c r="AC166" s="975"/>
      <c r="AD166" s="975"/>
      <c r="AE166" s="976"/>
      <c r="AF166" s="975"/>
      <c r="AG166" s="976"/>
      <c r="AH166" s="975"/>
    </row>
    <row r="167" spans="1:34" ht="15" customHeight="1" x14ac:dyDescent="0.25">
      <c r="A167" s="975" t="s">
        <v>1195</v>
      </c>
      <c r="B167" s="975" t="s">
        <v>847</v>
      </c>
      <c r="C167" s="976">
        <v>10</v>
      </c>
      <c r="D167" s="980" t="s">
        <v>8</v>
      </c>
      <c r="E167" s="975" t="s">
        <v>178</v>
      </c>
      <c r="F167" s="977">
        <v>21081.83</v>
      </c>
      <c r="G167" s="977">
        <v>0</v>
      </c>
      <c r="H167" s="977">
        <v>0</v>
      </c>
      <c r="I167" s="977">
        <v>0</v>
      </c>
      <c r="J167" s="977">
        <v>0</v>
      </c>
      <c r="K167" s="977">
        <v>0</v>
      </c>
      <c r="L167" s="977">
        <v>0</v>
      </c>
      <c r="M167" s="977">
        <v>0</v>
      </c>
      <c r="N167" s="977">
        <v>0</v>
      </c>
      <c r="O167" s="977">
        <v>0</v>
      </c>
      <c r="P167" s="977">
        <v>0</v>
      </c>
      <c r="Q167" s="977">
        <v>0</v>
      </c>
      <c r="R167" s="977">
        <v>0</v>
      </c>
      <c r="S167" s="977">
        <v>0</v>
      </c>
      <c r="T167" s="1025">
        <f t="shared" si="9"/>
        <v>0</v>
      </c>
      <c r="U167" s="533">
        <f t="shared" si="8"/>
        <v>21081.83</v>
      </c>
      <c r="V167" s="549" t="s">
        <v>167</v>
      </c>
      <c r="W167" s="975"/>
      <c r="X167" s="976"/>
      <c r="Y167" s="975"/>
      <c r="Z167" s="976"/>
      <c r="AA167" s="975"/>
      <c r="AB167" s="976"/>
      <c r="AC167" s="975"/>
      <c r="AD167" s="975"/>
      <c r="AE167" s="976"/>
      <c r="AF167" s="975"/>
      <c r="AG167" s="976"/>
      <c r="AH167" s="975"/>
    </row>
    <row r="168" spans="1:34" ht="15" customHeight="1" x14ac:dyDescent="0.25">
      <c r="A168" s="975" t="s">
        <v>1195</v>
      </c>
      <c r="B168" s="975" t="s">
        <v>847</v>
      </c>
      <c r="C168" s="976">
        <v>319</v>
      </c>
      <c r="D168" s="980" t="s">
        <v>306</v>
      </c>
      <c r="E168" s="975" t="s">
        <v>307</v>
      </c>
      <c r="F168" s="977">
        <v>18025.25</v>
      </c>
      <c r="G168" s="977">
        <v>0</v>
      </c>
      <c r="H168" s="977">
        <v>0</v>
      </c>
      <c r="I168" s="977">
        <v>0</v>
      </c>
      <c r="J168" s="977">
        <v>0</v>
      </c>
      <c r="K168" s="977">
        <v>0</v>
      </c>
      <c r="L168" s="977">
        <v>418.93</v>
      </c>
      <c r="M168" s="977">
        <v>0</v>
      </c>
      <c r="N168" s="977">
        <v>0</v>
      </c>
      <c r="O168" s="977">
        <v>0</v>
      </c>
      <c r="P168" s="977">
        <v>0</v>
      </c>
      <c r="Q168" s="977">
        <v>0</v>
      </c>
      <c r="R168" s="977">
        <v>0</v>
      </c>
      <c r="S168" s="977">
        <v>0</v>
      </c>
      <c r="T168" s="1025">
        <f t="shared" si="9"/>
        <v>418.93</v>
      </c>
      <c r="U168" s="533">
        <f t="shared" si="8"/>
        <v>17606.32</v>
      </c>
      <c r="V168" s="549" t="s">
        <v>167</v>
      </c>
      <c r="W168" s="975"/>
      <c r="X168" s="976"/>
      <c r="Y168" s="975"/>
      <c r="Z168" s="976"/>
      <c r="AA168" s="975"/>
      <c r="AB168" s="976"/>
      <c r="AC168" s="975"/>
      <c r="AD168" s="975"/>
      <c r="AE168" s="976"/>
      <c r="AF168" s="975"/>
      <c r="AG168" s="976"/>
      <c r="AH168" s="975"/>
    </row>
    <row r="169" spans="1:34" ht="15" customHeight="1" x14ac:dyDescent="0.25">
      <c r="A169" s="975" t="s">
        <v>1195</v>
      </c>
      <c r="B169" s="975" t="s">
        <v>847</v>
      </c>
      <c r="C169" s="976">
        <v>212</v>
      </c>
      <c r="D169" s="980" t="s">
        <v>78</v>
      </c>
      <c r="E169" s="975" t="s">
        <v>248</v>
      </c>
      <c r="F169" s="977">
        <v>14704.21</v>
      </c>
      <c r="G169" s="977">
        <v>0</v>
      </c>
      <c r="H169" s="977">
        <v>0</v>
      </c>
      <c r="I169" s="977">
        <v>0</v>
      </c>
      <c r="J169" s="977">
        <v>0</v>
      </c>
      <c r="K169" s="977">
        <v>0</v>
      </c>
      <c r="L169" s="977">
        <v>1438.09</v>
      </c>
      <c r="M169" s="977">
        <v>0</v>
      </c>
      <c r="N169" s="977">
        <v>4554</v>
      </c>
      <c r="O169" s="977">
        <v>0</v>
      </c>
      <c r="P169" s="977">
        <v>0</v>
      </c>
      <c r="Q169" s="977">
        <v>0</v>
      </c>
      <c r="R169" s="977">
        <v>0</v>
      </c>
      <c r="S169" s="977">
        <v>0</v>
      </c>
      <c r="T169" s="1025">
        <f t="shared" si="9"/>
        <v>5992.09</v>
      </c>
      <c r="U169" s="533">
        <f t="shared" si="8"/>
        <v>8712.119999999999</v>
      </c>
      <c r="V169" s="549" t="s">
        <v>167</v>
      </c>
      <c r="W169" s="975"/>
      <c r="X169" s="976"/>
      <c r="Y169" s="975"/>
      <c r="Z169" s="976"/>
      <c r="AA169" s="975"/>
      <c r="AB169" s="976"/>
      <c r="AC169" s="975"/>
      <c r="AD169" s="975"/>
      <c r="AE169" s="976"/>
      <c r="AF169" s="975"/>
      <c r="AG169" s="976"/>
      <c r="AH169" s="975"/>
    </row>
    <row r="170" spans="1:34" ht="15" customHeight="1" x14ac:dyDescent="0.25">
      <c r="A170" s="975" t="s">
        <v>1195</v>
      </c>
      <c r="B170" s="975" t="s">
        <v>847</v>
      </c>
      <c r="C170" s="976">
        <v>90</v>
      </c>
      <c r="D170" s="980" t="s">
        <v>50</v>
      </c>
      <c r="E170" s="975" t="s">
        <v>222</v>
      </c>
      <c r="F170" s="977">
        <v>20061.63</v>
      </c>
      <c r="G170" s="977">
        <v>0</v>
      </c>
      <c r="H170" s="977">
        <v>0</v>
      </c>
      <c r="I170" s="977">
        <v>0</v>
      </c>
      <c r="J170" s="977">
        <v>0</v>
      </c>
      <c r="K170" s="977">
        <v>0</v>
      </c>
      <c r="L170" s="977">
        <v>0</v>
      </c>
      <c r="M170" s="977">
        <v>0</v>
      </c>
      <c r="N170" s="977">
        <v>0</v>
      </c>
      <c r="O170" s="977">
        <v>570.89</v>
      </c>
      <c r="P170" s="977">
        <v>1884.42</v>
      </c>
      <c r="Q170" s="977">
        <v>0</v>
      </c>
      <c r="R170" s="977">
        <v>0</v>
      </c>
      <c r="S170" s="977">
        <v>0</v>
      </c>
      <c r="T170" s="1025">
        <f t="shared" si="9"/>
        <v>2455.31</v>
      </c>
      <c r="U170" s="533">
        <f t="shared" si="8"/>
        <v>17606.32</v>
      </c>
      <c r="V170" s="549" t="s">
        <v>167</v>
      </c>
      <c r="W170" s="975"/>
      <c r="X170" s="976"/>
      <c r="Y170" s="975"/>
      <c r="Z170" s="976"/>
      <c r="AA170" s="975"/>
      <c r="AB170" s="976"/>
      <c r="AC170" s="975"/>
      <c r="AD170" s="975"/>
      <c r="AE170" s="976"/>
      <c r="AF170" s="975"/>
      <c r="AG170" s="976"/>
      <c r="AH170" s="975"/>
    </row>
    <row r="171" spans="1:34" ht="15" customHeight="1" x14ac:dyDescent="0.25">
      <c r="A171" s="975" t="s">
        <v>1195</v>
      </c>
      <c r="B171" s="975" t="s">
        <v>847</v>
      </c>
      <c r="C171" s="976">
        <v>497</v>
      </c>
      <c r="D171" s="980" t="s">
        <v>461</v>
      </c>
      <c r="E171" s="975" t="s">
        <v>506</v>
      </c>
      <c r="F171" s="977">
        <v>14325.4</v>
      </c>
      <c r="G171" s="977">
        <v>0</v>
      </c>
      <c r="H171" s="977">
        <v>0</v>
      </c>
      <c r="I171" s="977">
        <v>0</v>
      </c>
      <c r="J171" s="977">
        <v>0</v>
      </c>
      <c r="K171" s="977">
        <v>0</v>
      </c>
      <c r="L171" s="977">
        <v>546.53</v>
      </c>
      <c r="M171" s="977">
        <v>0</v>
      </c>
      <c r="N171" s="977">
        <v>0</v>
      </c>
      <c r="O171" s="977">
        <v>0</v>
      </c>
      <c r="P171" s="977">
        <v>0</v>
      </c>
      <c r="Q171" s="977">
        <v>0</v>
      </c>
      <c r="R171" s="977">
        <v>0</v>
      </c>
      <c r="S171" s="977">
        <v>0</v>
      </c>
      <c r="T171" s="1025">
        <f t="shared" si="9"/>
        <v>546.53</v>
      </c>
      <c r="U171" s="533">
        <f t="shared" si="8"/>
        <v>13778.869999999999</v>
      </c>
      <c r="V171" s="549" t="s">
        <v>167</v>
      </c>
      <c r="W171" s="975"/>
      <c r="X171" s="976"/>
      <c r="Y171" s="975"/>
      <c r="Z171" s="976"/>
      <c r="AA171" s="975"/>
      <c r="AB171" s="976"/>
      <c r="AC171" s="975"/>
      <c r="AD171" s="975"/>
      <c r="AE171" s="976"/>
      <c r="AF171" s="975"/>
      <c r="AG171" s="976"/>
      <c r="AH171" s="975"/>
    </row>
    <row r="172" spans="1:34" ht="15" customHeight="1" x14ac:dyDescent="0.25">
      <c r="A172" s="975" t="s">
        <v>1195</v>
      </c>
      <c r="B172" s="975" t="s">
        <v>847</v>
      </c>
      <c r="C172" s="976">
        <v>491</v>
      </c>
      <c r="D172" s="980" t="s">
        <v>485</v>
      </c>
      <c r="E172" s="975" t="s">
        <v>535</v>
      </c>
      <c r="F172" s="977">
        <v>15567.21</v>
      </c>
      <c r="G172" s="977">
        <v>0</v>
      </c>
      <c r="H172" s="977">
        <v>0</v>
      </c>
      <c r="I172" s="977">
        <v>0</v>
      </c>
      <c r="J172" s="977">
        <v>0</v>
      </c>
      <c r="K172" s="977">
        <v>0</v>
      </c>
      <c r="L172" s="977">
        <v>1788.34</v>
      </c>
      <c r="M172" s="977">
        <v>0</v>
      </c>
      <c r="N172" s="977">
        <v>0</v>
      </c>
      <c r="O172" s="977">
        <v>0</v>
      </c>
      <c r="P172" s="977">
        <v>0</v>
      </c>
      <c r="Q172" s="977">
        <v>0</v>
      </c>
      <c r="R172" s="977">
        <v>0</v>
      </c>
      <c r="S172" s="977">
        <v>0</v>
      </c>
      <c r="T172" s="1025">
        <f t="shared" si="9"/>
        <v>1788.34</v>
      </c>
      <c r="U172" s="533">
        <f t="shared" si="8"/>
        <v>13778.869999999999</v>
      </c>
      <c r="V172" s="549" t="s">
        <v>167</v>
      </c>
      <c r="W172" s="975"/>
      <c r="X172" s="976"/>
      <c r="Y172" s="975"/>
      <c r="Z172" s="976"/>
      <c r="AA172" s="975"/>
      <c r="AB172" s="976"/>
      <c r="AC172" s="975"/>
      <c r="AD172" s="975"/>
      <c r="AE172" s="976"/>
      <c r="AF172" s="975"/>
      <c r="AG172" s="976"/>
      <c r="AH172" s="975"/>
    </row>
    <row r="173" spans="1:34" ht="15" customHeight="1" x14ac:dyDescent="0.25">
      <c r="A173" s="975" t="s">
        <v>1195</v>
      </c>
      <c r="B173" s="975" t="s">
        <v>847</v>
      </c>
      <c r="C173" s="976">
        <v>211</v>
      </c>
      <c r="D173" s="980" t="s">
        <v>77</v>
      </c>
      <c r="E173" s="975" t="s">
        <v>247</v>
      </c>
      <c r="F173" s="977">
        <v>18025.25</v>
      </c>
      <c r="G173" s="977">
        <v>0</v>
      </c>
      <c r="H173" s="977">
        <v>0</v>
      </c>
      <c r="I173" s="977">
        <v>0</v>
      </c>
      <c r="J173" s="977">
        <v>0</v>
      </c>
      <c r="K173" s="977">
        <v>0</v>
      </c>
      <c r="L173" s="977">
        <v>418.93</v>
      </c>
      <c r="M173" s="977">
        <v>0</v>
      </c>
      <c r="N173" s="977">
        <v>0</v>
      </c>
      <c r="O173" s="977">
        <v>0</v>
      </c>
      <c r="P173" s="977">
        <v>0</v>
      </c>
      <c r="Q173" s="977">
        <v>0</v>
      </c>
      <c r="R173" s="977">
        <v>0</v>
      </c>
      <c r="S173" s="977">
        <v>0</v>
      </c>
      <c r="T173" s="1025">
        <f t="shared" si="9"/>
        <v>418.93</v>
      </c>
      <c r="U173" s="533">
        <f t="shared" si="8"/>
        <v>17606.32</v>
      </c>
      <c r="V173" s="549" t="s">
        <v>167</v>
      </c>
      <c r="W173" s="975"/>
      <c r="X173" s="976"/>
      <c r="Y173" s="975"/>
      <c r="Z173" s="976"/>
      <c r="AA173" s="975"/>
      <c r="AB173" s="976"/>
      <c r="AC173" s="975"/>
      <c r="AD173" s="975"/>
      <c r="AE173" s="976"/>
      <c r="AF173" s="975"/>
      <c r="AG173" s="976"/>
      <c r="AH173" s="975"/>
    </row>
    <row r="174" spans="1:34" ht="15" customHeight="1" x14ac:dyDescent="0.25">
      <c r="A174" s="975" t="s">
        <v>1195</v>
      </c>
      <c r="B174" s="975" t="s">
        <v>847</v>
      </c>
      <c r="C174" s="976">
        <v>162</v>
      </c>
      <c r="D174" s="980" t="s">
        <v>64</v>
      </c>
      <c r="E174" s="975" t="s">
        <v>235</v>
      </c>
      <c r="F174" s="977">
        <v>11711.41</v>
      </c>
      <c r="G174" s="977">
        <v>0</v>
      </c>
      <c r="H174" s="977">
        <v>0</v>
      </c>
      <c r="I174" s="977">
        <v>0</v>
      </c>
      <c r="J174" s="977">
        <v>0</v>
      </c>
      <c r="K174" s="977">
        <v>0</v>
      </c>
      <c r="L174" s="977">
        <v>0</v>
      </c>
      <c r="M174" s="977">
        <v>0</v>
      </c>
      <c r="N174" s="977">
        <v>0</v>
      </c>
      <c r="O174" s="977">
        <v>0</v>
      </c>
      <c r="P174" s="977">
        <v>412.34</v>
      </c>
      <c r="Q174" s="977">
        <v>0</v>
      </c>
      <c r="R174" s="977">
        <v>0</v>
      </c>
      <c r="S174" s="977">
        <v>0</v>
      </c>
      <c r="T174" s="1025">
        <f t="shared" ref="T174:T192" si="10">SUM(G174:S174)</f>
        <v>412.34</v>
      </c>
      <c r="U174" s="533">
        <f t="shared" si="8"/>
        <v>11299.07</v>
      </c>
      <c r="V174" s="549" t="s">
        <v>167</v>
      </c>
      <c r="W174" s="975"/>
      <c r="X174" s="976"/>
      <c r="Y174" s="975"/>
      <c r="Z174" s="976"/>
      <c r="AA174" s="975"/>
      <c r="AB174" s="976"/>
      <c r="AC174" s="975"/>
      <c r="AD174" s="975"/>
      <c r="AE174" s="976"/>
      <c r="AF174" s="975"/>
      <c r="AG174" s="976"/>
      <c r="AH174" s="975"/>
    </row>
    <row r="175" spans="1:34" ht="15" customHeight="1" x14ac:dyDescent="0.25">
      <c r="A175" s="975" t="s">
        <v>1195</v>
      </c>
      <c r="B175" s="975" t="s">
        <v>847</v>
      </c>
      <c r="C175" s="976">
        <v>217</v>
      </c>
      <c r="D175" s="980" t="s">
        <v>79</v>
      </c>
      <c r="E175" s="975" t="s">
        <v>250</v>
      </c>
      <c r="F175" s="977">
        <v>12668.02</v>
      </c>
      <c r="G175" s="977">
        <v>0</v>
      </c>
      <c r="H175" s="977">
        <v>0</v>
      </c>
      <c r="I175" s="977">
        <v>0</v>
      </c>
      <c r="J175" s="977">
        <v>0</v>
      </c>
      <c r="K175" s="977">
        <v>0</v>
      </c>
      <c r="L175" s="977">
        <v>0</v>
      </c>
      <c r="M175" s="977">
        <v>0</v>
      </c>
      <c r="N175" s="977">
        <v>0</v>
      </c>
      <c r="O175" s="977">
        <v>0</v>
      </c>
      <c r="P175" s="977">
        <v>1005.44</v>
      </c>
      <c r="Q175" s="977">
        <v>0</v>
      </c>
      <c r="R175" s="977">
        <v>0</v>
      </c>
      <c r="S175" s="977">
        <v>0</v>
      </c>
      <c r="T175" s="1025">
        <f t="shared" si="10"/>
        <v>1005.44</v>
      </c>
      <c r="U175" s="533">
        <f t="shared" si="8"/>
        <v>11662.58</v>
      </c>
      <c r="V175" s="557" t="s">
        <v>167</v>
      </c>
      <c r="W175" s="975"/>
      <c r="X175" s="976"/>
      <c r="Y175" s="975"/>
      <c r="Z175" s="976"/>
      <c r="AA175" s="975"/>
      <c r="AB175" s="976"/>
      <c r="AC175" s="975"/>
      <c r="AD175" s="975"/>
      <c r="AE175" s="976"/>
      <c r="AF175" s="975"/>
      <c r="AG175" s="976"/>
      <c r="AH175" s="975"/>
    </row>
    <row r="176" spans="1:34" ht="15" customHeight="1" x14ac:dyDescent="0.25">
      <c r="A176" s="975" t="s">
        <v>1195</v>
      </c>
      <c r="B176" s="975" t="s">
        <v>847</v>
      </c>
      <c r="C176" s="976">
        <v>5</v>
      </c>
      <c r="D176" s="980" t="s">
        <v>6</v>
      </c>
      <c r="E176" s="975" t="s">
        <v>174</v>
      </c>
      <c r="F176" s="977">
        <v>9316.1299999999992</v>
      </c>
      <c r="G176" s="977">
        <v>0</v>
      </c>
      <c r="H176" s="977">
        <v>0</v>
      </c>
      <c r="I176" s="977">
        <v>0</v>
      </c>
      <c r="J176" s="977">
        <v>0</v>
      </c>
      <c r="K176" s="977">
        <v>0</v>
      </c>
      <c r="L176" s="977">
        <v>1013.77</v>
      </c>
      <c r="M176" s="977">
        <v>0</v>
      </c>
      <c r="N176" s="977">
        <v>0</v>
      </c>
      <c r="O176" s="977">
        <v>0</v>
      </c>
      <c r="P176" s="977">
        <v>0</v>
      </c>
      <c r="Q176" s="977">
        <v>0</v>
      </c>
      <c r="R176" s="977">
        <v>0</v>
      </c>
      <c r="S176" s="977">
        <v>0</v>
      </c>
      <c r="T176" s="1025">
        <f t="shared" si="10"/>
        <v>1013.77</v>
      </c>
      <c r="U176" s="533">
        <f t="shared" si="8"/>
        <v>8302.3599999999988</v>
      </c>
      <c r="V176" s="549" t="s">
        <v>167</v>
      </c>
      <c r="W176" s="975"/>
      <c r="X176" s="976"/>
      <c r="Y176" s="975"/>
      <c r="Z176" s="976"/>
      <c r="AA176" s="975"/>
      <c r="AB176" s="976"/>
      <c r="AC176" s="975"/>
      <c r="AD176" s="975"/>
      <c r="AE176" s="976"/>
      <c r="AF176" s="975"/>
      <c r="AG176" s="976"/>
      <c r="AH176" s="975"/>
    </row>
    <row r="177" spans="1:34" ht="15" customHeight="1" x14ac:dyDescent="0.25">
      <c r="A177" s="975" t="s">
        <v>1195</v>
      </c>
      <c r="B177" s="975" t="s">
        <v>847</v>
      </c>
      <c r="C177" s="976">
        <v>250</v>
      </c>
      <c r="D177" s="980" t="s">
        <v>142</v>
      </c>
      <c r="E177" s="975" t="s">
        <v>259</v>
      </c>
      <c r="F177" s="977">
        <v>4898.46</v>
      </c>
      <c r="G177" s="977">
        <v>0</v>
      </c>
      <c r="H177" s="977">
        <v>0</v>
      </c>
      <c r="I177" s="977">
        <v>0</v>
      </c>
      <c r="J177" s="977">
        <v>0</v>
      </c>
      <c r="K177" s="977">
        <v>0</v>
      </c>
      <c r="L177" s="977">
        <v>0</v>
      </c>
      <c r="M177" s="977">
        <v>0</v>
      </c>
      <c r="N177" s="977">
        <v>0</v>
      </c>
      <c r="O177" s="977">
        <v>0</v>
      </c>
      <c r="P177" s="977">
        <v>1136.6199999999999</v>
      </c>
      <c r="Q177" s="977">
        <v>0</v>
      </c>
      <c r="R177" s="977">
        <v>0</v>
      </c>
      <c r="S177" s="977">
        <v>0</v>
      </c>
      <c r="T177" s="1025">
        <f t="shared" si="10"/>
        <v>1136.6199999999999</v>
      </c>
      <c r="U177" s="533">
        <f t="shared" si="8"/>
        <v>3761.84</v>
      </c>
      <c r="V177" s="549" t="s">
        <v>167</v>
      </c>
      <c r="W177" s="975"/>
      <c r="X177" s="976"/>
      <c r="Y177" s="975"/>
      <c r="Z177" s="976"/>
      <c r="AA177" s="975"/>
      <c r="AB177" s="976"/>
      <c r="AC177" s="975"/>
      <c r="AD177" s="975"/>
      <c r="AE177" s="976"/>
      <c r="AF177" s="975"/>
      <c r="AG177" s="976"/>
      <c r="AH177" s="975"/>
    </row>
    <row r="178" spans="1:34" ht="15" customHeight="1" x14ac:dyDescent="0.25">
      <c r="A178" s="975" t="s">
        <v>1195</v>
      </c>
      <c r="B178" s="975" t="s">
        <v>847</v>
      </c>
      <c r="C178" s="976">
        <v>210</v>
      </c>
      <c r="D178" s="980" t="s">
        <v>76</v>
      </c>
      <c r="E178" s="975" t="s">
        <v>246</v>
      </c>
      <c r="F178" s="977">
        <v>13450.92</v>
      </c>
      <c r="G178" s="977">
        <v>0</v>
      </c>
      <c r="H178" s="977">
        <v>0</v>
      </c>
      <c r="I178" s="977">
        <v>0</v>
      </c>
      <c r="J178" s="977">
        <v>0</v>
      </c>
      <c r="K178" s="977">
        <v>0</v>
      </c>
      <c r="L178" s="977">
        <v>1788.34</v>
      </c>
      <c r="M178" s="977">
        <v>0</v>
      </c>
      <c r="N178" s="977">
        <v>0</v>
      </c>
      <c r="O178" s="977">
        <v>0</v>
      </c>
      <c r="P178" s="977">
        <v>0</v>
      </c>
      <c r="Q178" s="977">
        <v>0</v>
      </c>
      <c r="R178" s="977">
        <v>0</v>
      </c>
      <c r="S178" s="977">
        <v>0</v>
      </c>
      <c r="T178" s="1025">
        <f t="shared" si="10"/>
        <v>1788.34</v>
      </c>
      <c r="U178" s="533">
        <f t="shared" si="8"/>
        <v>11662.58</v>
      </c>
      <c r="V178" s="549" t="s">
        <v>167</v>
      </c>
      <c r="W178" s="975"/>
      <c r="X178" s="976"/>
      <c r="Y178" s="975"/>
      <c r="Z178" s="976"/>
      <c r="AA178" s="975"/>
      <c r="AB178" s="976"/>
      <c r="AC178" s="975"/>
      <c r="AD178" s="975"/>
      <c r="AE178" s="976"/>
      <c r="AF178" s="975"/>
      <c r="AG178" s="976"/>
      <c r="AH178" s="975"/>
    </row>
    <row r="179" spans="1:34" ht="15" customHeight="1" x14ac:dyDescent="0.25">
      <c r="A179" s="975" t="s">
        <v>1195</v>
      </c>
      <c r="B179" s="975" t="s">
        <v>847</v>
      </c>
      <c r="C179" s="976">
        <v>155</v>
      </c>
      <c r="D179" s="980" t="s">
        <v>60</v>
      </c>
      <c r="E179" s="975" t="s">
        <v>232</v>
      </c>
      <c r="F179" s="977">
        <v>9765.23</v>
      </c>
      <c r="G179" s="977">
        <v>0</v>
      </c>
      <c r="H179" s="977">
        <v>0</v>
      </c>
      <c r="I179" s="977">
        <v>0</v>
      </c>
      <c r="J179" s="977">
        <v>0</v>
      </c>
      <c r="K179" s="977">
        <v>0</v>
      </c>
      <c r="L179" s="977">
        <v>791.75</v>
      </c>
      <c r="M179" s="977">
        <v>0</v>
      </c>
      <c r="N179" s="977">
        <v>0</v>
      </c>
      <c r="O179" s="977">
        <v>0</v>
      </c>
      <c r="P179" s="977">
        <v>0</v>
      </c>
      <c r="Q179" s="977">
        <v>0</v>
      </c>
      <c r="R179" s="977">
        <v>0</v>
      </c>
      <c r="S179" s="977">
        <v>0</v>
      </c>
      <c r="T179" s="1025">
        <f t="shared" si="10"/>
        <v>791.75</v>
      </c>
      <c r="U179" s="533">
        <f t="shared" si="8"/>
        <v>8973.48</v>
      </c>
      <c r="V179" s="549" t="s">
        <v>167</v>
      </c>
      <c r="W179" s="975"/>
      <c r="X179" s="976"/>
      <c r="Y179" s="975"/>
      <c r="Z179" s="976"/>
      <c r="AA179" s="975"/>
      <c r="AB179" s="976"/>
      <c r="AC179" s="975"/>
      <c r="AD179" s="975"/>
      <c r="AE179" s="976"/>
      <c r="AF179" s="975"/>
      <c r="AG179" s="976"/>
      <c r="AH179" s="975"/>
    </row>
    <row r="180" spans="1:34" ht="15" customHeight="1" x14ac:dyDescent="0.25">
      <c r="A180" s="975" t="s">
        <v>1195</v>
      </c>
      <c r="B180" s="975" t="s">
        <v>847</v>
      </c>
      <c r="C180" s="976">
        <v>507</v>
      </c>
      <c r="D180" s="980" t="s">
        <v>1137</v>
      </c>
      <c r="E180" s="975" t="s">
        <v>1136</v>
      </c>
      <c r="F180" s="977">
        <v>8769.25</v>
      </c>
      <c r="G180" s="977">
        <v>0</v>
      </c>
      <c r="H180" s="977">
        <v>0</v>
      </c>
      <c r="I180" s="977">
        <v>0</v>
      </c>
      <c r="J180" s="977">
        <v>0</v>
      </c>
      <c r="K180" s="977">
        <v>0</v>
      </c>
      <c r="L180" s="977">
        <v>0</v>
      </c>
      <c r="M180" s="977">
        <v>0</v>
      </c>
      <c r="N180" s="977">
        <v>0</v>
      </c>
      <c r="O180" s="977">
        <v>0</v>
      </c>
      <c r="P180" s="977">
        <v>0</v>
      </c>
      <c r="Q180" s="977">
        <v>0</v>
      </c>
      <c r="R180" s="977">
        <v>0</v>
      </c>
      <c r="S180" s="977">
        <v>0</v>
      </c>
      <c r="T180" s="1025">
        <f t="shared" si="10"/>
        <v>0</v>
      </c>
      <c r="U180" s="533">
        <f t="shared" si="8"/>
        <v>8769.25</v>
      </c>
      <c r="V180" s="549" t="s">
        <v>167</v>
      </c>
      <c r="W180" s="975"/>
      <c r="X180" s="976"/>
      <c r="Y180" s="975"/>
      <c r="Z180" s="976"/>
      <c r="AA180" s="975"/>
      <c r="AB180" s="976"/>
      <c r="AC180" s="975"/>
      <c r="AD180" s="975"/>
      <c r="AE180" s="976"/>
      <c r="AF180" s="975"/>
      <c r="AG180" s="976"/>
      <c r="AH180" s="975"/>
    </row>
    <row r="181" spans="1:34" ht="15" customHeight="1" x14ac:dyDescent="0.25">
      <c r="A181" s="975" t="s">
        <v>1195</v>
      </c>
      <c r="B181" s="975" t="s">
        <v>847</v>
      </c>
      <c r="C181" s="976">
        <v>38</v>
      </c>
      <c r="D181" s="980" t="s">
        <v>28</v>
      </c>
      <c r="E181" s="975" t="s">
        <v>200</v>
      </c>
      <c r="F181" s="977">
        <v>21219.3</v>
      </c>
      <c r="G181" s="977">
        <v>0</v>
      </c>
      <c r="H181" s="977">
        <v>0</v>
      </c>
      <c r="I181" s="977">
        <v>0</v>
      </c>
      <c r="J181" s="977">
        <v>0</v>
      </c>
      <c r="K181" s="977">
        <v>0</v>
      </c>
      <c r="L181" s="977">
        <v>0</v>
      </c>
      <c r="M181" s="977">
        <v>0</v>
      </c>
      <c r="N181" s="977">
        <v>0</v>
      </c>
      <c r="O181" s="977">
        <v>0</v>
      </c>
      <c r="P181" s="977">
        <v>1461.1</v>
      </c>
      <c r="Q181" s="977">
        <v>0</v>
      </c>
      <c r="R181" s="977">
        <v>0</v>
      </c>
      <c r="S181" s="977">
        <v>0</v>
      </c>
      <c r="T181" s="1025">
        <f t="shared" si="10"/>
        <v>1461.1</v>
      </c>
      <c r="U181" s="533">
        <f t="shared" si="8"/>
        <v>19758.2</v>
      </c>
      <c r="V181" s="549" t="s">
        <v>167</v>
      </c>
      <c r="W181" s="975"/>
      <c r="X181" s="976"/>
      <c r="Y181" s="975"/>
      <c r="Z181" s="976"/>
      <c r="AA181" s="975"/>
      <c r="AB181" s="976"/>
      <c r="AC181" s="975"/>
      <c r="AD181" s="975"/>
      <c r="AE181" s="976"/>
      <c r="AF181" s="975"/>
      <c r="AG181" s="976"/>
      <c r="AH181" s="975"/>
    </row>
    <row r="182" spans="1:34" ht="15" customHeight="1" x14ac:dyDescent="0.25">
      <c r="A182" s="975" t="s">
        <v>1195</v>
      </c>
      <c r="B182" s="975" t="s">
        <v>847</v>
      </c>
      <c r="C182" s="976">
        <v>226</v>
      </c>
      <c r="D182" s="980" t="s">
        <v>116</v>
      </c>
      <c r="E182" s="975" t="s">
        <v>255</v>
      </c>
      <c r="F182" s="977">
        <v>5441.26</v>
      </c>
      <c r="G182" s="977">
        <v>0</v>
      </c>
      <c r="H182" s="977">
        <v>0</v>
      </c>
      <c r="I182" s="977">
        <v>0</v>
      </c>
      <c r="J182" s="977">
        <v>0</v>
      </c>
      <c r="K182" s="977">
        <v>0</v>
      </c>
      <c r="L182" s="977">
        <v>1679.42</v>
      </c>
      <c r="M182" s="977">
        <v>0</v>
      </c>
      <c r="N182" s="977">
        <v>0</v>
      </c>
      <c r="O182" s="977">
        <v>0</v>
      </c>
      <c r="P182" s="977">
        <v>0</v>
      </c>
      <c r="Q182" s="977">
        <v>0</v>
      </c>
      <c r="R182" s="977">
        <v>0</v>
      </c>
      <c r="S182" s="977">
        <v>0</v>
      </c>
      <c r="T182" s="1025">
        <f t="shared" si="10"/>
        <v>1679.42</v>
      </c>
      <c r="U182" s="533">
        <f t="shared" si="8"/>
        <v>3761.84</v>
      </c>
      <c r="V182" s="549" t="s">
        <v>167</v>
      </c>
      <c r="W182" s="975"/>
      <c r="X182" s="976"/>
      <c r="Y182" s="975"/>
      <c r="Z182" s="976"/>
      <c r="AA182" s="975"/>
      <c r="AB182" s="976"/>
      <c r="AC182" s="975"/>
      <c r="AD182" s="975"/>
      <c r="AE182" s="976"/>
      <c r="AF182" s="975"/>
      <c r="AG182" s="976"/>
      <c r="AH182" s="975"/>
    </row>
    <row r="183" spans="1:34" ht="15" customHeight="1" x14ac:dyDescent="0.25">
      <c r="A183" s="975" t="s">
        <v>1195</v>
      </c>
      <c r="B183" s="975" t="s">
        <v>847</v>
      </c>
      <c r="C183" s="976">
        <v>30</v>
      </c>
      <c r="D183" s="980" t="s">
        <v>22</v>
      </c>
      <c r="E183" s="975" t="s">
        <v>194</v>
      </c>
      <c r="F183" s="977">
        <v>18316.7</v>
      </c>
      <c r="G183" s="977">
        <v>0</v>
      </c>
      <c r="H183" s="977">
        <v>0</v>
      </c>
      <c r="I183" s="977">
        <v>0</v>
      </c>
      <c r="J183" s="977">
        <v>0</v>
      </c>
      <c r="K183" s="977">
        <v>0</v>
      </c>
      <c r="L183" s="977">
        <v>0</v>
      </c>
      <c r="M183" s="977">
        <v>0</v>
      </c>
      <c r="N183" s="977">
        <v>0</v>
      </c>
      <c r="O183" s="977">
        <v>0</v>
      </c>
      <c r="P183" s="977">
        <v>710.38</v>
      </c>
      <c r="Q183" s="977">
        <v>0</v>
      </c>
      <c r="R183" s="977">
        <v>0</v>
      </c>
      <c r="S183" s="977">
        <v>0</v>
      </c>
      <c r="T183" s="1025">
        <f t="shared" si="10"/>
        <v>710.38</v>
      </c>
      <c r="U183" s="533">
        <f t="shared" si="8"/>
        <v>17606.32</v>
      </c>
      <c r="V183" s="549" t="s">
        <v>167</v>
      </c>
      <c r="W183" s="975"/>
      <c r="X183" s="976"/>
      <c r="Y183" s="975"/>
      <c r="Z183" s="976"/>
      <c r="AA183" s="975"/>
      <c r="AB183" s="976"/>
      <c r="AC183" s="975"/>
      <c r="AD183" s="975"/>
      <c r="AE183" s="976"/>
      <c r="AF183" s="975"/>
      <c r="AG183" s="976"/>
      <c r="AH183" s="975"/>
    </row>
    <row r="184" spans="1:34" ht="15" customHeight="1" x14ac:dyDescent="0.25">
      <c r="A184" s="975" t="s">
        <v>1195</v>
      </c>
      <c r="B184" s="975" t="s">
        <v>847</v>
      </c>
      <c r="C184" s="976">
        <v>348</v>
      </c>
      <c r="D184" s="980" t="s">
        <v>370</v>
      </c>
      <c r="E184" s="975" t="s">
        <v>371</v>
      </c>
      <c r="F184" s="977">
        <v>21433.78</v>
      </c>
      <c r="G184" s="977">
        <v>0</v>
      </c>
      <c r="H184" s="977">
        <v>0</v>
      </c>
      <c r="I184" s="977">
        <v>0</v>
      </c>
      <c r="J184" s="977">
        <v>0</v>
      </c>
      <c r="K184" s="977">
        <v>0</v>
      </c>
      <c r="L184" s="977">
        <v>0</v>
      </c>
      <c r="M184" s="977">
        <v>0</v>
      </c>
      <c r="N184" s="977">
        <v>0</v>
      </c>
      <c r="O184" s="977">
        <v>0</v>
      </c>
      <c r="P184" s="977">
        <v>0</v>
      </c>
      <c r="Q184" s="977">
        <v>0</v>
      </c>
      <c r="R184" s="977">
        <v>0</v>
      </c>
      <c r="S184" s="977">
        <v>0</v>
      </c>
      <c r="T184" s="1025">
        <f t="shared" si="10"/>
        <v>0</v>
      </c>
      <c r="U184" s="533">
        <f t="shared" si="8"/>
        <v>21433.78</v>
      </c>
      <c r="V184" s="549" t="s">
        <v>167</v>
      </c>
      <c r="W184" s="975"/>
      <c r="X184" s="976"/>
      <c r="Y184" s="975"/>
      <c r="Z184" s="976"/>
      <c r="AA184" s="975"/>
      <c r="AB184" s="976"/>
      <c r="AC184" s="975"/>
      <c r="AD184" s="975"/>
      <c r="AE184" s="976"/>
      <c r="AF184" s="975"/>
      <c r="AG184" s="976"/>
      <c r="AH184" s="975"/>
    </row>
    <row r="185" spans="1:34" s="188" customFormat="1" ht="15" customHeight="1" x14ac:dyDescent="0.25">
      <c r="A185" s="184" t="s">
        <v>1195</v>
      </c>
      <c r="B185" s="184" t="s">
        <v>847</v>
      </c>
      <c r="C185" s="185">
        <v>433</v>
      </c>
      <c r="D185" s="186" t="s">
        <v>684</v>
      </c>
      <c r="E185" s="184" t="s">
        <v>685</v>
      </c>
      <c r="F185" s="187">
        <v>32039.040000000001</v>
      </c>
      <c r="G185" s="187">
        <v>0</v>
      </c>
      <c r="H185" s="187">
        <v>0</v>
      </c>
      <c r="I185" s="187">
        <v>0</v>
      </c>
      <c r="J185" s="187">
        <v>0</v>
      </c>
      <c r="K185" s="187">
        <v>0</v>
      </c>
      <c r="L185" s="187">
        <v>923.5</v>
      </c>
      <c r="M185" s="187">
        <v>0</v>
      </c>
      <c r="N185" s="187">
        <v>0</v>
      </c>
      <c r="O185" s="187">
        <v>0</v>
      </c>
      <c r="P185" s="187">
        <v>0</v>
      </c>
      <c r="Q185" s="187">
        <v>0</v>
      </c>
      <c r="R185" s="187">
        <v>0</v>
      </c>
      <c r="S185" s="187">
        <v>0</v>
      </c>
      <c r="T185" s="873">
        <f t="shared" si="10"/>
        <v>923.5</v>
      </c>
      <c r="U185" s="873">
        <f t="shared" si="8"/>
        <v>31115.54</v>
      </c>
      <c r="V185" s="550" t="s">
        <v>167</v>
      </c>
      <c r="W185" s="184"/>
      <c r="X185" s="185"/>
      <c r="Y185" s="184"/>
      <c r="Z185" s="185"/>
      <c r="AA185" s="184"/>
      <c r="AB185" s="185"/>
      <c r="AC185" s="184"/>
      <c r="AD185" s="184"/>
      <c r="AE185" s="185"/>
      <c r="AF185" s="184"/>
      <c r="AG185" s="185"/>
      <c r="AH185" s="184"/>
    </row>
    <row r="186" spans="1:34" ht="15" customHeight="1" x14ac:dyDescent="0.25">
      <c r="A186" s="975" t="s">
        <v>1195</v>
      </c>
      <c r="B186" s="975" t="s">
        <v>847</v>
      </c>
      <c r="C186" s="976">
        <v>2</v>
      </c>
      <c r="D186" s="980" t="s">
        <v>4</v>
      </c>
      <c r="E186" s="975" t="s">
        <v>173</v>
      </c>
      <c r="F186" s="977">
        <v>17255.25</v>
      </c>
      <c r="G186" s="977">
        <v>0</v>
      </c>
      <c r="H186" s="977">
        <v>0</v>
      </c>
      <c r="I186" s="977">
        <v>0</v>
      </c>
      <c r="J186" s="977">
        <v>0</v>
      </c>
      <c r="K186" s="977">
        <v>0</v>
      </c>
      <c r="L186" s="977">
        <v>0</v>
      </c>
      <c r="M186" s="977">
        <v>0</v>
      </c>
      <c r="N186" s="977">
        <v>0</v>
      </c>
      <c r="O186" s="977">
        <v>0</v>
      </c>
      <c r="P186" s="977">
        <v>3576.68</v>
      </c>
      <c r="Q186" s="977">
        <v>0</v>
      </c>
      <c r="R186" s="977">
        <v>0</v>
      </c>
      <c r="S186" s="977">
        <v>0</v>
      </c>
      <c r="T186" s="1025">
        <f t="shared" si="10"/>
        <v>3576.68</v>
      </c>
      <c r="U186" s="533">
        <f t="shared" si="8"/>
        <v>13678.57</v>
      </c>
      <c r="V186" s="549" t="s">
        <v>167</v>
      </c>
      <c r="W186" s="975"/>
      <c r="X186" s="976"/>
      <c r="Y186" s="975"/>
      <c r="Z186" s="976"/>
      <c r="AA186" s="975"/>
      <c r="AB186" s="976"/>
      <c r="AC186" s="975"/>
      <c r="AD186" s="975"/>
      <c r="AE186" s="976"/>
      <c r="AF186" s="975"/>
      <c r="AG186" s="976"/>
      <c r="AH186" s="975"/>
    </row>
    <row r="187" spans="1:34" ht="15" customHeight="1" x14ac:dyDescent="0.25">
      <c r="A187" s="975" t="s">
        <v>1195</v>
      </c>
      <c r="B187" s="975" t="s">
        <v>847</v>
      </c>
      <c r="C187" s="976">
        <v>487</v>
      </c>
      <c r="D187" s="980" t="s">
        <v>840</v>
      </c>
      <c r="E187" s="975" t="s">
        <v>841</v>
      </c>
      <c r="F187" s="977">
        <v>22230.59</v>
      </c>
      <c r="G187" s="977">
        <v>0</v>
      </c>
      <c r="H187" s="977">
        <v>0</v>
      </c>
      <c r="I187" s="977">
        <v>0</v>
      </c>
      <c r="J187" s="977">
        <v>0</v>
      </c>
      <c r="K187" s="977">
        <v>0</v>
      </c>
      <c r="L187" s="977">
        <v>0</v>
      </c>
      <c r="M187" s="977">
        <v>0</v>
      </c>
      <c r="N187" s="977">
        <v>0</v>
      </c>
      <c r="O187" s="977">
        <v>0</v>
      </c>
      <c r="P187" s="977">
        <v>0</v>
      </c>
      <c r="Q187" s="977">
        <v>0</v>
      </c>
      <c r="R187" s="977">
        <v>0</v>
      </c>
      <c r="S187" s="977">
        <v>0</v>
      </c>
      <c r="T187" s="1025">
        <f t="shared" si="10"/>
        <v>0</v>
      </c>
      <c r="U187" s="533">
        <f t="shared" si="8"/>
        <v>22230.59</v>
      </c>
      <c r="V187" s="549" t="s">
        <v>167</v>
      </c>
      <c r="W187" s="975"/>
      <c r="X187" s="976"/>
      <c r="Y187" s="975"/>
      <c r="Z187" s="976"/>
      <c r="AA187" s="975"/>
      <c r="AB187" s="976"/>
      <c r="AC187" s="975"/>
      <c r="AD187" s="975"/>
      <c r="AE187" s="976"/>
      <c r="AF187" s="975"/>
      <c r="AG187" s="976"/>
      <c r="AH187" s="975"/>
    </row>
    <row r="188" spans="1:34" ht="15" customHeight="1" x14ac:dyDescent="0.25">
      <c r="A188" s="981" t="s">
        <v>1195</v>
      </c>
      <c r="B188" s="981" t="s">
        <v>847</v>
      </c>
      <c r="C188" s="982">
        <v>20046</v>
      </c>
      <c r="D188" s="983" t="s">
        <v>1110</v>
      </c>
      <c r="E188" s="981" t="s">
        <v>1119</v>
      </c>
      <c r="F188" s="984">
        <v>23550.5</v>
      </c>
      <c r="G188" s="984">
        <v>0</v>
      </c>
      <c r="H188" s="984">
        <v>0</v>
      </c>
      <c r="I188" s="984">
        <v>0</v>
      </c>
      <c r="J188" s="984">
        <v>0</v>
      </c>
      <c r="K188" s="984">
        <v>0</v>
      </c>
      <c r="L188" s="984">
        <v>0</v>
      </c>
      <c r="M188" s="984">
        <v>0</v>
      </c>
      <c r="N188" s="984">
        <v>0</v>
      </c>
      <c r="O188" s="984">
        <v>0</v>
      </c>
      <c r="P188" s="984">
        <v>0</v>
      </c>
      <c r="Q188" s="984">
        <v>0</v>
      </c>
      <c r="R188" s="984">
        <v>0</v>
      </c>
      <c r="S188" s="984">
        <v>0</v>
      </c>
      <c r="T188" s="1026">
        <f t="shared" si="10"/>
        <v>0</v>
      </c>
      <c r="U188" s="533">
        <f t="shared" si="8"/>
        <v>23550.5</v>
      </c>
      <c r="V188" s="549" t="s">
        <v>167</v>
      </c>
      <c r="W188" s="975"/>
      <c r="X188" s="976"/>
      <c r="Y188" s="975"/>
      <c r="Z188" s="976"/>
      <c r="AA188" s="975"/>
      <c r="AB188" s="976"/>
      <c r="AC188" s="975"/>
      <c r="AD188" s="975"/>
      <c r="AE188" s="976"/>
      <c r="AF188" s="975"/>
      <c r="AG188" s="976"/>
      <c r="AH188" s="975"/>
    </row>
    <row r="189" spans="1:34" ht="15" customHeight="1" x14ac:dyDescent="0.25">
      <c r="A189" s="981" t="s">
        <v>1195</v>
      </c>
      <c r="B189" s="981" t="s">
        <v>847</v>
      </c>
      <c r="C189" s="982">
        <v>20047</v>
      </c>
      <c r="D189" s="983" t="s">
        <v>1132</v>
      </c>
      <c r="E189" s="981" t="s">
        <v>1133</v>
      </c>
      <c r="F189" s="984">
        <v>25651.51</v>
      </c>
      <c r="G189" s="984">
        <v>0</v>
      </c>
      <c r="H189" s="984">
        <v>0</v>
      </c>
      <c r="I189" s="984">
        <v>0</v>
      </c>
      <c r="J189" s="984">
        <v>0</v>
      </c>
      <c r="K189" s="984">
        <v>0</v>
      </c>
      <c r="L189" s="984">
        <v>2101.0100000000002</v>
      </c>
      <c r="M189" s="984">
        <v>0</v>
      </c>
      <c r="N189" s="984">
        <v>0</v>
      </c>
      <c r="O189" s="984">
        <v>0</v>
      </c>
      <c r="P189" s="984">
        <v>0</v>
      </c>
      <c r="Q189" s="984">
        <v>0</v>
      </c>
      <c r="R189" s="984">
        <v>0</v>
      </c>
      <c r="S189" s="984">
        <v>0</v>
      </c>
      <c r="T189" s="1026">
        <f t="shared" si="10"/>
        <v>2101.0100000000002</v>
      </c>
      <c r="U189" s="533">
        <f t="shared" si="8"/>
        <v>23550.5</v>
      </c>
      <c r="V189" s="549" t="s">
        <v>167</v>
      </c>
      <c r="W189" s="975"/>
      <c r="X189" s="976"/>
      <c r="Y189" s="975"/>
      <c r="Z189" s="976"/>
      <c r="AA189" s="975"/>
      <c r="AB189" s="976"/>
      <c r="AC189" s="975"/>
      <c r="AD189" s="975"/>
      <c r="AE189" s="976"/>
      <c r="AF189" s="975"/>
      <c r="AG189" s="976"/>
      <c r="AH189" s="975"/>
    </row>
    <row r="190" spans="1:34" ht="15" customHeight="1" x14ac:dyDescent="0.25">
      <c r="A190" s="981" t="s">
        <v>1195</v>
      </c>
      <c r="B190" s="981" t="s">
        <v>847</v>
      </c>
      <c r="C190" s="982">
        <v>20045</v>
      </c>
      <c r="D190" s="983" t="s">
        <v>151</v>
      </c>
      <c r="E190" s="981" t="s">
        <v>265</v>
      </c>
      <c r="F190" s="984">
        <v>24184.13</v>
      </c>
      <c r="G190" s="984">
        <v>0</v>
      </c>
      <c r="H190" s="984">
        <v>0</v>
      </c>
      <c r="I190" s="984">
        <v>0</v>
      </c>
      <c r="J190" s="984">
        <v>0</v>
      </c>
      <c r="K190" s="984">
        <v>0</v>
      </c>
      <c r="L190" s="984">
        <v>0</v>
      </c>
      <c r="M190" s="984">
        <v>0</v>
      </c>
      <c r="N190" s="984">
        <v>0</v>
      </c>
      <c r="O190" s="984">
        <v>0</v>
      </c>
      <c r="P190" s="984">
        <v>633.63</v>
      </c>
      <c r="Q190" s="984">
        <v>0</v>
      </c>
      <c r="R190" s="984">
        <v>0</v>
      </c>
      <c r="S190" s="984">
        <v>0</v>
      </c>
      <c r="T190" s="1026">
        <f t="shared" si="10"/>
        <v>633.63</v>
      </c>
      <c r="U190" s="533">
        <f t="shared" si="8"/>
        <v>23550.5</v>
      </c>
      <c r="V190" s="549" t="s">
        <v>167</v>
      </c>
      <c r="W190" s="975"/>
      <c r="X190" s="976"/>
      <c r="Y190" s="975"/>
      <c r="Z190" s="976"/>
      <c r="AA190" s="975"/>
      <c r="AB190" s="976"/>
      <c r="AC190" s="975"/>
      <c r="AD190" s="975"/>
      <c r="AE190" s="976"/>
      <c r="AF190" s="975"/>
      <c r="AG190" s="976"/>
      <c r="AH190" s="975"/>
    </row>
    <row r="191" spans="1:34" ht="15" customHeight="1" x14ac:dyDescent="0.25">
      <c r="A191" s="981" t="s">
        <v>1195</v>
      </c>
      <c r="B191" s="981" t="s">
        <v>847</v>
      </c>
      <c r="C191" s="982">
        <v>20039</v>
      </c>
      <c r="D191" s="983" t="s">
        <v>353</v>
      </c>
      <c r="E191" s="981" t="s">
        <v>354</v>
      </c>
      <c r="F191" s="984">
        <v>25301.65</v>
      </c>
      <c r="G191" s="984">
        <v>0</v>
      </c>
      <c r="H191" s="984">
        <v>0</v>
      </c>
      <c r="I191" s="984">
        <v>0</v>
      </c>
      <c r="J191" s="984">
        <v>0</v>
      </c>
      <c r="K191" s="984">
        <v>0</v>
      </c>
      <c r="L191" s="984">
        <v>1751.15</v>
      </c>
      <c r="M191" s="984">
        <v>0</v>
      </c>
      <c r="N191" s="984">
        <v>0</v>
      </c>
      <c r="O191" s="984">
        <v>0</v>
      </c>
      <c r="P191" s="984">
        <v>0</v>
      </c>
      <c r="Q191" s="984">
        <v>0</v>
      </c>
      <c r="R191" s="984">
        <v>0</v>
      </c>
      <c r="S191" s="984">
        <v>0</v>
      </c>
      <c r="T191" s="1026">
        <f t="shared" si="10"/>
        <v>1751.15</v>
      </c>
      <c r="U191" s="533">
        <f t="shared" si="8"/>
        <v>23550.5</v>
      </c>
      <c r="V191" s="549" t="s">
        <v>167</v>
      </c>
      <c r="W191" s="975"/>
      <c r="X191" s="976"/>
      <c r="Y191" s="975"/>
      <c r="Z191" s="976"/>
      <c r="AA191" s="975"/>
      <c r="AB191" s="976"/>
      <c r="AC191" s="975"/>
      <c r="AD191" s="975"/>
      <c r="AE191" s="976"/>
      <c r="AF191" s="975"/>
      <c r="AG191" s="976"/>
      <c r="AH191" s="975"/>
    </row>
    <row r="192" spans="1:34" ht="15" customHeight="1" x14ac:dyDescent="0.25">
      <c r="A192" s="981" t="s">
        <v>1195</v>
      </c>
      <c r="B192" s="981" t="s">
        <v>847</v>
      </c>
      <c r="C192" s="982">
        <v>20043</v>
      </c>
      <c r="D192" s="983" t="s">
        <v>166</v>
      </c>
      <c r="E192" s="981" t="s">
        <v>267</v>
      </c>
      <c r="F192" s="984">
        <v>26307.86</v>
      </c>
      <c r="G192" s="984">
        <v>0</v>
      </c>
      <c r="H192" s="984">
        <v>0</v>
      </c>
      <c r="I192" s="984">
        <v>0</v>
      </c>
      <c r="J192" s="984">
        <v>0</v>
      </c>
      <c r="K192" s="984">
        <v>0</v>
      </c>
      <c r="L192" s="984">
        <v>0</v>
      </c>
      <c r="M192" s="984">
        <v>0</v>
      </c>
      <c r="N192" s="984">
        <v>0</v>
      </c>
      <c r="O192" s="984">
        <v>0</v>
      </c>
      <c r="P192" s="984">
        <v>1484.36</v>
      </c>
      <c r="Q192" s="984">
        <v>0</v>
      </c>
      <c r="R192" s="984">
        <v>0</v>
      </c>
      <c r="S192" s="984">
        <v>0</v>
      </c>
      <c r="T192" s="1026">
        <f t="shared" si="10"/>
        <v>1484.36</v>
      </c>
      <c r="U192" s="533">
        <f t="shared" si="8"/>
        <v>24823.5</v>
      </c>
      <c r="V192" s="549" t="s">
        <v>167</v>
      </c>
      <c r="W192" s="975"/>
      <c r="X192" s="976"/>
      <c r="Y192" s="975"/>
      <c r="Z192" s="976"/>
      <c r="AA192" s="975"/>
      <c r="AB192" s="976"/>
      <c r="AC192" s="975"/>
      <c r="AD192" s="975"/>
      <c r="AE192" s="976"/>
      <c r="AF192" s="975"/>
      <c r="AG192" s="976"/>
      <c r="AH192" s="975"/>
    </row>
    <row r="193" spans="4:22" s="540" customFormat="1" x14ac:dyDescent="0.25">
      <c r="D193" s="679">
        <f>COUNTA(D2:D192)</f>
        <v>191</v>
      </c>
      <c r="F193" s="680">
        <f>SUM(F2:F192)</f>
        <v>2939211.3699999992</v>
      </c>
      <c r="G193" s="680">
        <f t="shared" ref="G193:S193" si="11">SUM(G2:G192)</f>
        <v>0</v>
      </c>
      <c r="H193" s="680">
        <f t="shared" si="11"/>
        <v>1259.1099999999999</v>
      </c>
      <c r="I193" s="680">
        <f t="shared" si="11"/>
        <v>13347</v>
      </c>
      <c r="J193" s="680">
        <f t="shared" si="11"/>
        <v>0</v>
      </c>
      <c r="K193" s="680">
        <f t="shared" si="11"/>
        <v>158.84</v>
      </c>
      <c r="L193" s="680">
        <f t="shared" si="11"/>
        <v>124402.58999999995</v>
      </c>
      <c r="M193" s="680">
        <f t="shared" si="11"/>
        <v>1070.3800000000001</v>
      </c>
      <c r="N193" s="680">
        <f t="shared" si="11"/>
        <v>22770</v>
      </c>
      <c r="O193" s="680">
        <f t="shared" si="11"/>
        <v>2773.5</v>
      </c>
      <c r="P193" s="680">
        <f t="shared" si="11"/>
        <v>102012.59000000003</v>
      </c>
      <c r="Q193" s="680">
        <f t="shared" si="11"/>
        <v>609.04</v>
      </c>
      <c r="R193" s="680">
        <f t="shared" si="11"/>
        <v>0</v>
      </c>
      <c r="S193" s="680">
        <f t="shared" si="11"/>
        <v>0</v>
      </c>
      <c r="T193" s="551">
        <f>SUM(T2:T192)</f>
        <v>268403.04999999993</v>
      </c>
      <c r="U193" s="551">
        <f>SUM(U2:U192)</f>
        <v>2670808.3199999998</v>
      </c>
      <c r="V193" s="547"/>
    </row>
    <row r="194" spans="4:22" x14ac:dyDescent="0.25">
      <c r="H194" s="182" t="s">
        <v>167</v>
      </c>
      <c r="I194" s="182" t="s">
        <v>167</v>
      </c>
      <c r="K194" s="182" t="s">
        <v>167</v>
      </c>
      <c r="L194" s="182" t="s">
        <v>167</v>
      </c>
      <c r="M194" s="182" t="s">
        <v>167</v>
      </c>
      <c r="N194" s="182" t="s">
        <v>167</v>
      </c>
      <c r="O194" s="182" t="s">
        <v>167</v>
      </c>
      <c r="P194" s="182" t="s">
        <v>167</v>
      </c>
      <c r="Q194" s="182" t="s">
        <v>167</v>
      </c>
    </row>
    <row r="195" spans="4:22" x14ac:dyDescent="0.25">
      <c r="D195" s="679">
        <v>191</v>
      </c>
    </row>
    <row r="197" spans="4:22" x14ac:dyDescent="0.25">
      <c r="D197" s="349">
        <f>D193-D195</f>
        <v>0</v>
      </c>
    </row>
  </sheetData>
  <sortState xmlns:xlrd2="http://schemas.microsoft.com/office/spreadsheetml/2017/richdata2" ref="A2:T187">
    <sortCondition ref="D2:D187"/>
  </sortState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A65B4-835D-4CC4-BCF3-74E619E3530D}">
  <sheetPr>
    <tabColor rgb="FFFFC000"/>
  </sheetPr>
  <dimension ref="A1:AB200"/>
  <sheetViews>
    <sheetView topLeftCell="H1" workbookViewId="0">
      <pane ySplit="1" topLeftCell="A180" activePane="bottomLeft" state="frozen"/>
      <selection activeCell="C192" sqref="C2:E192"/>
      <selection pane="bottomLeft" activeCell="C192" sqref="C2:E192"/>
    </sheetView>
  </sheetViews>
  <sheetFormatPr defaultColWidth="9.140625" defaultRowHeight="15" x14ac:dyDescent="0.25"/>
  <cols>
    <col min="1" max="1" width="9.42578125" style="182" customWidth="1" collapsed="1"/>
    <col min="2" max="2" width="12.5703125" style="182" customWidth="1" collapsed="1"/>
    <col min="3" max="3" width="13.85546875" style="182" customWidth="1" collapsed="1"/>
    <col min="4" max="4" width="34.85546875" style="183" customWidth="1" collapsed="1"/>
    <col min="5" max="5" width="14.42578125" style="182" customWidth="1" collapsed="1"/>
    <col min="6" max="6" width="15" style="182" customWidth="1" collapsed="1"/>
    <col min="7" max="8" width="15.42578125" style="182" customWidth="1" collapsed="1"/>
    <col min="9" max="10" width="15.42578125" style="182" customWidth="1"/>
    <col min="11" max="11" width="17.5703125" style="182" customWidth="1"/>
    <col min="12" max="12" width="15.42578125" style="182" customWidth="1"/>
    <col min="13" max="13" width="15" style="182" customWidth="1" collapsed="1"/>
    <col min="14" max="14" width="12.140625" style="182" customWidth="1" collapsed="1"/>
    <col min="15" max="16" width="11.5703125" style="534" bestFit="1" customWidth="1" collapsed="1"/>
    <col min="17" max="17" width="17.7109375" style="182" customWidth="1" collapsed="1"/>
    <col min="18" max="18" width="9.140625" style="182" customWidth="1" collapsed="1"/>
    <col min="19" max="19" width="29.85546875" style="182" customWidth="1" collapsed="1"/>
    <col min="20" max="20" width="9.140625" style="182" customWidth="1" collapsed="1"/>
    <col min="21" max="21" width="30.7109375" style="182" customWidth="1" collapsed="1"/>
    <col min="22" max="22" width="9.28515625" style="182" customWidth="1" collapsed="1"/>
    <col min="23" max="23" width="32.28515625" style="182" customWidth="1" collapsed="1"/>
    <col min="24" max="24" width="22.7109375" style="182" customWidth="1" collapsed="1"/>
    <col min="25" max="25" width="13.7109375" style="182" customWidth="1" collapsed="1"/>
    <col min="26" max="26" width="15.5703125" style="182" customWidth="1" collapsed="1"/>
    <col min="27" max="27" width="9.28515625" style="182" customWidth="1" collapsed="1"/>
    <col min="28" max="16384" width="9.140625" style="182"/>
  </cols>
  <sheetData>
    <row r="1" spans="1:28" ht="15" customHeight="1" x14ac:dyDescent="0.25">
      <c r="A1" s="978" t="s">
        <v>127</v>
      </c>
      <c r="B1" s="978" t="s">
        <v>119</v>
      </c>
      <c r="C1" s="978" t="s">
        <v>92</v>
      </c>
      <c r="D1" s="979" t="s">
        <v>93</v>
      </c>
      <c r="E1" s="978" t="s">
        <v>153</v>
      </c>
      <c r="F1" s="978" t="s">
        <v>273</v>
      </c>
      <c r="G1" s="978" t="s">
        <v>270</v>
      </c>
      <c r="H1" s="978" t="s">
        <v>112</v>
      </c>
      <c r="I1" s="194" t="s">
        <v>796</v>
      </c>
      <c r="J1" s="194" t="s">
        <v>1198</v>
      </c>
      <c r="K1" s="194" t="s">
        <v>1199</v>
      </c>
      <c r="L1" s="194" t="s">
        <v>448</v>
      </c>
      <c r="M1" s="978" t="s">
        <v>449</v>
      </c>
      <c r="N1" s="978" t="s">
        <v>450</v>
      </c>
      <c r="O1" s="532" t="s">
        <v>879</v>
      </c>
      <c r="P1" s="532" t="s">
        <v>856</v>
      </c>
      <c r="Q1" s="978"/>
      <c r="R1" s="978"/>
      <c r="S1" s="978"/>
      <c r="T1" s="978"/>
      <c r="U1" s="978"/>
      <c r="V1" s="978"/>
      <c r="W1" s="978"/>
      <c r="X1" s="978"/>
      <c r="Y1" s="978"/>
      <c r="Z1" s="978"/>
      <c r="AA1" s="978"/>
      <c r="AB1" s="978"/>
    </row>
    <row r="2" spans="1:28" ht="15" customHeight="1" x14ac:dyDescent="0.25">
      <c r="A2" s="975" t="s">
        <v>1195</v>
      </c>
      <c r="B2" s="975" t="s">
        <v>847</v>
      </c>
      <c r="C2" s="976">
        <v>271</v>
      </c>
      <c r="D2" s="980" t="s">
        <v>164</v>
      </c>
      <c r="E2" s="975" t="s">
        <v>266</v>
      </c>
      <c r="F2" s="977">
        <v>44461.18</v>
      </c>
      <c r="G2" s="977">
        <v>951.62</v>
      </c>
      <c r="H2" s="977">
        <v>22230.59</v>
      </c>
      <c r="I2" s="977">
        <v>0</v>
      </c>
      <c r="J2" s="977">
        <f>H2+I2</f>
        <v>22230.59</v>
      </c>
      <c r="K2" s="977">
        <f>J2*0.2</f>
        <v>4446.1180000000004</v>
      </c>
      <c r="L2" s="977">
        <f>J2*1.5%</f>
        <v>333.45884999999998</v>
      </c>
      <c r="M2" s="977">
        <v>7020.57</v>
      </c>
      <c r="N2" s="977">
        <v>1778.44</v>
      </c>
      <c r="O2" s="533">
        <f>M2-G2</f>
        <v>6068.95</v>
      </c>
      <c r="P2" s="1025">
        <f>O2+N2</f>
        <v>7847.3899999999994</v>
      </c>
      <c r="Q2" s="975"/>
      <c r="R2" s="976"/>
      <c r="S2" s="975"/>
      <c r="T2" s="976"/>
      <c r="U2" s="975"/>
      <c r="V2" s="976"/>
      <c r="W2" s="975"/>
      <c r="X2" s="975"/>
      <c r="Y2" s="976"/>
      <c r="Z2" s="975"/>
      <c r="AA2" s="976"/>
      <c r="AB2" s="975"/>
    </row>
    <row r="3" spans="1:28" ht="15" customHeight="1" x14ac:dyDescent="0.25">
      <c r="A3" s="975" t="s">
        <v>1195</v>
      </c>
      <c r="B3" s="975" t="s">
        <v>847</v>
      </c>
      <c r="C3" s="976">
        <v>37</v>
      </c>
      <c r="D3" s="980" t="s">
        <v>27</v>
      </c>
      <c r="E3" s="975" t="s">
        <v>199</v>
      </c>
      <c r="F3" s="977">
        <v>36632.480000000003</v>
      </c>
      <c r="G3" s="977">
        <v>951.62</v>
      </c>
      <c r="H3" s="977">
        <v>18316.240000000002</v>
      </c>
      <c r="I3" s="977">
        <v>0</v>
      </c>
      <c r="J3" s="977">
        <f t="shared" ref="J3:J66" si="0">H3+I3</f>
        <v>18316.240000000002</v>
      </c>
      <c r="K3" s="977">
        <f t="shared" ref="K3:K66" si="1">J3*0.2</f>
        <v>3663.2480000000005</v>
      </c>
      <c r="L3" s="977">
        <f t="shared" ref="L3:L66" si="2">J3*1.5%</f>
        <v>274.74360000000001</v>
      </c>
      <c r="M3" s="977">
        <v>5951.95</v>
      </c>
      <c r="N3" s="977">
        <v>1465.29</v>
      </c>
      <c r="O3" s="533">
        <f t="shared" ref="O3:O66" si="3">M3-G3</f>
        <v>5000.33</v>
      </c>
      <c r="P3" s="1025">
        <f t="shared" ref="P3:P66" si="4">O3+N3</f>
        <v>6465.62</v>
      </c>
      <c r="Q3" s="975"/>
      <c r="R3" s="976"/>
      <c r="S3" s="975"/>
      <c r="T3" s="976"/>
      <c r="U3" s="975"/>
      <c r="V3" s="976"/>
      <c r="W3" s="975"/>
      <c r="X3" s="975"/>
      <c r="Y3" s="976"/>
      <c r="Z3" s="975"/>
      <c r="AA3" s="976"/>
      <c r="AB3" s="975"/>
    </row>
    <row r="4" spans="1:28" ht="15" customHeight="1" x14ac:dyDescent="0.25">
      <c r="A4" s="975" t="s">
        <v>1195</v>
      </c>
      <c r="B4" s="975" t="s">
        <v>847</v>
      </c>
      <c r="C4" s="976">
        <v>490</v>
      </c>
      <c r="D4" s="980" t="s">
        <v>484</v>
      </c>
      <c r="E4" s="975" t="s">
        <v>534</v>
      </c>
      <c r="F4" s="977">
        <v>38130.639999999999</v>
      </c>
      <c r="G4" s="977">
        <v>951.62</v>
      </c>
      <c r="H4" s="977">
        <v>19065.32</v>
      </c>
      <c r="I4" s="977">
        <v>0</v>
      </c>
      <c r="J4" s="977">
        <f t="shared" si="0"/>
        <v>19065.32</v>
      </c>
      <c r="K4" s="977">
        <f t="shared" si="1"/>
        <v>3813.0640000000003</v>
      </c>
      <c r="L4" s="977">
        <f t="shared" si="2"/>
        <v>285.97980000000001</v>
      </c>
      <c r="M4" s="977">
        <v>6156.45</v>
      </c>
      <c r="N4" s="977">
        <v>1525.22</v>
      </c>
      <c r="O4" s="533">
        <f t="shared" si="3"/>
        <v>5204.83</v>
      </c>
      <c r="P4" s="1025">
        <f t="shared" si="4"/>
        <v>6730.05</v>
      </c>
      <c r="Q4" s="975"/>
      <c r="R4" s="976"/>
      <c r="S4" s="975"/>
      <c r="T4" s="976"/>
      <c r="U4" s="975"/>
      <c r="V4" s="976"/>
      <c r="W4" s="975"/>
      <c r="X4" s="975"/>
      <c r="Y4" s="976"/>
      <c r="Z4" s="975"/>
      <c r="AA4" s="976"/>
      <c r="AB4" s="975"/>
    </row>
    <row r="5" spans="1:28" ht="15" customHeight="1" x14ac:dyDescent="0.25">
      <c r="A5" s="975" t="s">
        <v>1195</v>
      </c>
      <c r="B5" s="975" t="s">
        <v>847</v>
      </c>
      <c r="C5" s="976">
        <v>35</v>
      </c>
      <c r="D5" s="980" t="s">
        <v>26</v>
      </c>
      <c r="E5" s="975" t="s">
        <v>198</v>
      </c>
      <c r="F5" s="977">
        <v>33553.519999999997</v>
      </c>
      <c r="G5" s="977">
        <v>951.62</v>
      </c>
      <c r="H5" s="977">
        <v>16776.759999999998</v>
      </c>
      <c r="I5" s="977">
        <v>0</v>
      </c>
      <c r="J5" s="977">
        <f t="shared" si="0"/>
        <v>16776.759999999998</v>
      </c>
      <c r="K5" s="977">
        <f t="shared" si="1"/>
        <v>3355.3519999999999</v>
      </c>
      <c r="L5" s="977">
        <f t="shared" si="2"/>
        <v>251.65139999999997</v>
      </c>
      <c r="M5" s="977">
        <v>5531.68</v>
      </c>
      <c r="N5" s="977">
        <v>1342.14</v>
      </c>
      <c r="O5" s="533">
        <f t="shared" si="3"/>
        <v>4580.0600000000004</v>
      </c>
      <c r="P5" s="1025">
        <f t="shared" si="4"/>
        <v>5922.2000000000007</v>
      </c>
      <c r="Q5" s="975"/>
      <c r="R5" s="976"/>
      <c r="S5" s="975"/>
      <c r="T5" s="976"/>
      <c r="U5" s="975"/>
      <c r="V5" s="976"/>
      <c r="W5" s="975"/>
      <c r="X5" s="975"/>
      <c r="Y5" s="976"/>
      <c r="Z5" s="975"/>
      <c r="AA5" s="976"/>
      <c r="AB5" s="975"/>
    </row>
    <row r="6" spans="1:28" ht="15" customHeight="1" x14ac:dyDescent="0.25">
      <c r="A6" s="975" t="s">
        <v>1195</v>
      </c>
      <c r="B6" s="975" t="s">
        <v>847</v>
      </c>
      <c r="C6" s="976">
        <v>201</v>
      </c>
      <c r="D6" s="980" t="s">
        <v>75</v>
      </c>
      <c r="E6" s="975" t="s">
        <v>865</v>
      </c>
      <c r="F6" s="977">
        <v>11122.28</v>
      </c>
      <c r="G6" s="977">
        <v>588.14</v>
      </c>
      <c r="H6" s="977">
        <v>5561.14</v>
      </c>
      <c r="I6" s="977">
        <v>0</v>
      </c>
      <c r="J6" s="977">
        <f t="shared" si="0"/>
        <v>5561.14</v>
      </c>
      <c r="K6" s="977">
        <f t="shared" si="1"/>
        <v>1112.2280000000001</v>
      </c>
      <c r="L6" s="977">
        <f t="shared" si="2"/>
        <v>83.417100000000005</v>
      </c>
      <c r="M6" s="977">
        <v>2106.33</v>
      </c>
      <c r="N6" s="977">
        <v>444.89</v>
      </c>
      <c r="O6" s="533">
        <f t="shared" si="3"/>
        <v>1518.19</v>
      </c>
      <c r="P6" s="1025">
        <f t="shared" si="4"/>
        <v>1963.08</v>
      </c>
      <c r="Q6" s="975"/>
      <c r="R6" s="976"/>
      <c r="S6" s="975"/>
      <c r="T6" s="976"/>
      <c r="U6" s="975"/>
      <c r="V6" s="976"/>
      <c r="W6" s="975"/>
      <c r="X6" s="975"/>
      <c r="Y6" s="976"/>
      <c r="Z6" s="975"/>
      <c r="AA6" s="976"/>
      <c r="AB6" s="975"/>
    </row>
    <row r="7" spans="1:28" ht="15" customHeight="1" x14ac:dyDescent="0.25">
      <c r="A7" s="975" t="s">
        <v>1195</v>
      </c>
      <c r="B7" s="975" t="s">
        <v>847</v>
      </c>
      <c r="C7" s="976">
        <v>20</v>
      </c>
      <c r="D7" s="980" t="s">
        <v>14</v>
      </c>
      <c r="E7" s="975" t="s">
        <v>186</v>
      </c>
      <c r="F7" s="977">
        <v>19720.82</v>
      </c>
      <c r="G7" s="977">
        <v>951.62</v>
      </c>
      <c r="H7" s="977">
        <v>9860.41</v>
      </c>
      <c r="I7" s="977">
        <v>0</v>
      </c>
      <c r="J7" s="977">
        <f t="shared" si="0"/>
        <v>9860.41</v>
      </c>
      <c r="K7" s="977">
        <f t="shared" si="1"/>
        <v>1972.0820000000001</v>
      </c>
      <c r="L7" s="977">
        <f t="shared" si="2"/>
        <v>147.90615</v>
      </c>
      <c r="M7" s="977">
        <v>3643.51</v>
      </c>
      <c r="N7" s="977">
        <v>788.83</v>
      </c>
      <c r="O7" s="533">
        <f t="shared" si="3"/>
        <v>2691.8900000000003</v>
      </c>
      <c r="P7" s="1025">
        <f t="shared" si="4"/>
        <v>3480.7200000000003</v>
      </c>
      <c r="Q7" s="975"/>
      <c r="R7" s="976"/>
      <c r="S7" s="975"/>
      <c r="T7" s="976"/>
      <c r="U7" s="975"/>
      <c r="V7" s="976"/>
      <c r="W7" s="975"/>
      <c r="X7" s="975"/>
      <c r="Y7" s="976"/>
      <c r="Z7" s="975"/>
      <c r="AA7" s="976"/>
      <c r="AB7" s="975"/>
    </row>
    <row r="8" spans="1:28" ht="15" customHeight="1" x14ac:dyDescent="0.25">
      <c r="A8" s="975" t="s">
        <v>1195</v>
      </c>
      <c r="B8" s="975" t="s">
        <v>847</v>
      </c>
      <c r="C8" s="976">
        <v>146</v>
      </c>
      <c r="D8" s="980" t="s">
        <v>56</v>
      </c>
      <c r="E8" s="975" t="s">
        <v>228</v>
      </c>
      <c r="F8" s="977">
        <v>25679.06</v>
      </c>
      <c r="G8" s="977">
        <v>951.62</v>
      </c>
      <c r="H8" s="977">
        <v>12839.53</v>
      </c>
      <c r="I8" s="977">
        <v>0</v>
      </c>
      <c r="J8" s="977">
        <f t="shared" si="0"/>
        <v>12839.53</v>
      </c>
      <c r="K8" s="977">
        <f t="shared" si="1"/>
        <v>2567.9060000000004</v>
      </c>
      <c r="L8" s="977">
        <f t="shared" si="2"/>
        <v>192.59295</v>
      </c>
      <c r="M8" s="977">
        <v>4456.8100000000004</v>
      </c>
      <c r="N8" s="977">
        <v>1027.1600000000001</v>
      </c>
      <c r="O8" s="533">
        <f t="shared" si="3"/>
        <v>3505.1900000000005</v>
      </c>
      <c r="P8" s="1025">
        <f t="shared" si="4"/>
        <v>4532.3500000000004</v>
      </c>
      <c r="Q8" s="975"/>
      <c r="R8" s="976"/>
      <c r="S8" s="975"/>
      <c r="T8" s="976"/>
      <c r="U8" s="975"/>
      <c r="V8" s="976"/>
      <c r="W8" s="975"/>
      <c r="X8" s="975"/>
      <c r="Y8" s="976"/>
      <c r="Z8" s="975"/>
      <c r="AA8" s="976"/>
      <c r="AB8" s="975"/>
    </row>
    <row r="9" spans="1:28" ht="15" customHeight="1" x14ac:dyDescent="0.25">
      <c r="A9" s="975" t="s">
        <v>1195</v>
      </c>
      <c r="B9" s="975" t="s">
        <v>847</v>
      </c>
      <c r="C9" s="976">
        <v>50</v>
      </c>
      <c r="D9" s="980" t="s">
        <v>38</v>
      </c>
      <c r="E9" s="975" t="s">
        <v>209</v>
      </c>
      <c r="F9" s="977">
        <v>26762.42</v>
      </c>
      <c r="G9" s="977">
        <v>951.62</v>
      </c>
      <c r="H9" s="977">
        <v>13381.21</v>
      </c>
      <c r="I9" s="977">
        <v>0</v>
      </c>
      <c r="J9" s="977">
        <f t="shared" si="0"/>
        <v>13381.21</v>
      </c>
      <c r="K9" s="977">
        <f t="shared" si="1"/>
        <v>2676.2420000000002</v>
      </c>
      <c r="L9" s="977">
        <f t="shared" si="2"/>
        <v>200.71814999999998</v>
      </c>
      <c r="M9" s="977">
        <v>4604.6899999999996</v>
      </c>
      <c r="N9" s="977">
        <v>1070.49</v>
      </c>
      <c r="O9" s="533">
        <f t="shared" si="3"/>
        <v>3653.0699999999997</v>
      </c>
      <c r="P9" s="1025">
        <f t="shared" si="4"/>
        <v>4723.5599999999995</v>
      </c>
      <c r="Q9" s="975"/>
      <c r="R9" s="976"/>
      <c r="S9" s="975"/>
      <c r="T9" s="976"/>
      <c r="U9" s="975"/>
      <c r="V9" s="976"/>
      <c r="W9" s="975"/>
      <c r="X9" s="975"/>
      <c r="Y9" s="976"/>
      <c r="Z9" s="975"/>
      <c r="AA9" s="976"/>
      <c r="AB9" s="975"/>
    </row>
    <row r="10" spans="1:28" ht="15" customHeight="1" x14ac:dyDescent="0.25">
      <c r="A10" s="975" t="s">
        <v>1195</v>
      </c>
      <c r="B10" s="975" t="s">
        <v>847</v>
      </c>
      <c r="C10" s="976">
        <v>349</v>
      </c>
      <c r="D10" s="980" t="s">
        <v>362</v>
      </c>
      <c r="E10" s="975" t="s">
        <v>372</v>
      </c>
      <c r="F10" s="977">
        <v>35212.639999999999</v>
      </c>
      <c r="G10" s="977">
        <v>951.62</v>
      </c>
      <c r="H10" s="977">
        <v>17606.32</v>
      </c>
      <c r="I10" s="977">
        <v>0</v>
      </c>
      <c r="J10" s="977">
        <f t="shared" si="0"/>
        <v>17606.32</v>
      </c>
      <c r="K10" s="977">
        <f t="shared" si="1"/>
        <v>3521.2640000000001</v>
      </c>
      <c r="L10" s="977">
        <f t="shared" si="2"/>
        <v>264.09479999999996</v>
      </c>
      <c r="M10" s="977">
        <v>5758.15</v>
      </c>
      <c r="N10" s="977">
        <v>1408.5</v>
      </c>
      <c r="O10" s="533">
        <f t="shared" si="3"/>
        <v>4806.53</v>
      </c>
      <c r="P10" s="1025">
        <f t="shared" si="4"/>
        <v>6215.03</v>
      </c>
      <c r="Q10" s="975"/>
      <c r="R10" s="976"/>
      <c r="S10" s="975"/>
      <c r="T10" s="976"/>
      <c r="U10" s="975"/>
      <c r="V10" s="976"/>
      <c r="W10" s="975"/>
      <c r="X10" s="975"/>
      <c r="Y10" s="976"/>
      <c r="Z10" s="975"/>
      <c r="AA10" s="976"/>
      <c r="AB10" s="975"/>
    </row>
    <row r="11" spans="1:28" ht="15" customHeight="1" x14ac:dyDescent="0.25">
      <c r="A11" s="975" t="s">
        <v>1195</v>
      </c>
      <c r="B11" s="975" t="s">
        <v>847</v>
      </c>
      <c r="C11" s="976">
        <v>461</v>
      </c>
      <c r="D11" s="980" t="s">
        <v>754</v>
      </c>
      <c r="E11" s="975" t="s">
        <v>767</v>
      </c>
      <c r="F11" s="977">
        <v>21345.82</v>
      </c>
      <c r="G11" s="977">
        <v>951.62</v>
      </c>
      <c r="H11" s="977">
        <v>10672.91</v>
      </c>
      <c r="I11" s="977">
        <v>0</v>
      </c>
      <c r="J11" s="977">
        <f t="shared" si="0"/>
        <v>10672.91</v>
      </c>
      <c r="K11" s="977">
        <f t="shared" si="1"/>
        <v>2134.5819999999999</v>
      </c>
      <c r="L11" s="977">
        <f t="shared" si="2"/>
        <v>160.09365</v>
      </c>
      <c r="M11" s="977">
        <v>3865.32</v>
      </c>
      <c r="N11" s="977">
        <v>853.83</v>
      </c>
      <c r="O11" s="533">
        <f t="shared" si="3"/>
        <v>2913.7000000000003</v>
      </c>
      <c r="P11" s="1025">
        <f t="shared" si="4"/>
        <v>3767.53</v>
      </c>
      <c r="Q11" s="975"/>
      <c r="R11" s="976"/>
      <c r="S11" s="975"/>
      <c r="T11" s="976"/>
      <c r="U11" s="975"/>
      <c r="V11" s="976"/>
      <c r="W11" s="975"/>
      <c r="X11" s="975"/>
      <c r="Y11" s="976"/>
      <c r="Z11" s="975"/>
      <c r="AA11" s="976"/>
      <c r="AB11" s="975"/>
    </row>
    <row r="12" spans="1:28" ht="15" customHeight="1" x14ac:dyDescent="0.25">
      <c r="A12" s="975" t="s">
        <v>1195</v>
      </c>
      <c r="B12" s="975" t="s">
        <v>847</v>
      </c>
      <c r="C12" s="976">
        <v>434</v>
      </c>
      <c r="D12" s="980" t="s">
        <v>696</v>
      </c>
      <c r="E12" s="975" t="s">
        <v>706</v>
      </c>
      <c r="F12" s="977">
        <v>11786.48</v>
      </c>
      <c r="G12" s="977">
        <v>634.63</v>
      </c>
      <c r="H12" s="977">
        <v>5893.24</v>
      </c>
      <c r="I12" s="977">
        <v>0</v>
      </c>
      <c r="J12" s="977">
        <f t="shared" si="0"/>
        <v>5893.24</v>
      </c>
      <c r="K12" s="977">
        <f t="shared" si="1"/>
        <v>1178.6479999999999</v>
      </c>
      <c r="L12" s="977">
        <f t="shared" si="2"/>
        <v>88.398599999999988</v>
      </c>
      <c r="M12" s="977">
        <v>2243.48</v>
      </c>
      <c r="N12" s="977">
        <v>471.45</v>
      </c>
      <c r="O12" s="533">
        <f t="shared" si="3"/>
        <v>1608.85</v>
      </c>
      <c r="P12" s="1025">
        <f t="shared" si="4"/>
        <v>2080.2999999999997</v>
      </c>
      <c r="Q12" s="975"/>
      <c r="R12" s="976"/>
      <c r="S12" s="975"/>
      <c r="T12" s="976"/>
      <c r="U12" s="975"/>
      <c r="V12" s="976"/>
      <c r="W12" s="975"/>
      <c r="X12" s="975"/>
      <c r="Y12" s="976"/>
      <c r="Z12" s="975"/>
      <c r="AA12" s="976"/>
      <c r="AB12" s="975"/>
    </row>
    <row r="13" spans="1:28" ht="15" customHeight="1" x14ac:dyDescent="0.25">
      <c r="A13" s="975" t="s">
        <v>1195</v>
      </c>
      <c r="B13" s="975" t="s">
        <v>847</v>
      </c>
      <c r="C13" s="976">
        <v>39</v>
      </c>
      <c r="D13" s="980" t="s">
        <v>29</v>
      </c>
      <c r="E13" s="975" t="s">
        <v>201</v>
      </c>
      <c r="F13" s="977">
        <v>18537.580000000002</v>
      </c>
      <c r="G13" s="977">
        <v>951.62</v>
      </c>
      <c r="H13" s="977">
        <v>9268.7900000000009</v>
      </c>
      <c r="I13" s="977">
        <v>0</v>
      </c>
      <c r="J13" s="977">
        <f t="shared" si="0"/>
        <v>9268.7900000000009</v>
      </c>
      <c r="K13" s="977">
        <f t="shared" si="1"/>
        <v>1853.7580000000003</v>
      </c>
      <c r="L13" s="977">
        <f t="shared" si="2"/>
        <v>139.03185000000002</v>
      </c>
      <c r="M13" s="977">
        <v>3482</v>
      </c>
      <c r="N13" s="977">
        <v>741.5</v>
      </c>
      <c r="O13" s="533">
        <f t="shared" si="3"/>
        <v>2530.38</v>
      </c>
      <c r="P13" s="1025">
        <f t="shared" si="4"/>
        <v>3271.88</v>
      </c>
      <c r="Q13" s="975"/>
      <c r="R13" s="976"/>
      <c r="S13" s="975"/>
      <c r="T13" s="976"/>
      <c r="U13" s="975"/>
      <c r="V13" s="976"/>
      <c r="W13" s="975"/>
      <c r="X13" s="975"/>
      <c r="Y13" s="976"/>
      <c r="Z13" s="975"/>
      <c r="AA13" s="976"/>
      <c r="AB13" s="975"/>
    </row>
    <row r="14" spans="1:28" ht="15" customHeight="1" x14ac:dyDescent="0.25">
      <c r="A14" s="975" t="s">
        <v>1195</v>
      </c>
      <c r="B14" s="975" t="s">
        <v>847</v>
      </c>
      <c r="C14" s="976">
        <v>248</v>
      </c>
      <c r="D14" s="980" t="s">
        <v>137</v>
      </c>
      <c r="E14" s="975" t="s">
        <v>258</v>
      </c>
      <c r="F14" s="977">
        <v>44461.18</v>
      </c>
      <c r="G14" s="977">
        <v>951.62</v>
      </c>
      <c r="H14" s="977">
        <v>22230.59</v>
      </c>
      <c r="I14" s="977">
        <v>0</v>
      </c>
      <c r="J14" s="977">
        <f t="shared" si="0"/>
        <v>22230.59</v>
      </c>
      <c r="K14" s="977">
        <f t="shared" si="1"/>
        <v>4446.1180000000004</v>
      </c>
      <c r="L14" s="977">
        <f t="shared" si="2"/>
        <v>333.45884999999998</v>
      </c>
      <c r="M14" s="977">
        <v>7020.57</v>
      </c>
      <c r="N14" s="977">
        <v>1778.44</v>
      </c>
      <c r="O14" s="533">
        <f t="shared" si="3"/>
        <v>6068.95</v>
      </c>
      <c r="P14" s="1025">
        <f t="shared" si="4"/>
        <v>7847.3899999999994</v>
      </c>
      <c r="Q14" s="975"/>
      <c r="R14" s="976"/>
      <c r="S14" s="975"/>
      <c r="T14" s="976"/>
      <c r="U14" s="975"/>
      <c r="V14" s="976"/>
      <c r="W14" s="975"/>
      <c r="X14" s="975"/>
      <c r="Y14" s="976"/>
      <c r="Z14" s="975"/>
      <c r="AA14" s="976"/>
      <c r="AB14" s="975"/>
    </row>
    <row r="15" spans="1:28" ht="15" customHeight="1" x14ac:dyDescent="0.25">
      <c r="A15" s="975" t="s">
        <v>1195</v>
      </c>
      <c r="B15" s="975" t="s">
        <v>847</v>
      </c>
      <c r="C15" s="976">
        <v>419</v>
      </c>
      <c r="D15" s="980" t="s">
        <v>637</v>
      </c>
      <c r="E15" s="975" t="s">
        <v>652</v>
      </c>
      <c r="F15" s="977">
        <v>35212.639999999999</v>
      </c>
      <c r="G15" s="977">
        <v>951.62</v>
      </c>
      <c r="H15" s="977">
        <v>17606.32</v>
      </c>
      <c r="I15" s="977">
        <v>0</v>
      </c>
      <c r="J15" s="977">
        <f t="shared" si="0"/>
        <v>17606.32</v>
      </c>
      <c r="K15" s="977">
        <f t="shared" si="1"/>
        <v>3521.2640000000001</v>
      </c>
      <c r="L15" s="977">
        <f t="shared" si="2"/>
        <v>264.09479999999996</v>
      </c>
      <c r="M15" s="977">
        <v>5758.15</v>
      </c>
      <c r="N15" s="977">
        <v>1408.5</v>
      </c>
      <c r="O15" s="533">
        <f t="shared" si="3"/>
        <v>4806.53</v>
      </c>
      <c r="P15" s="1025">
        <f t="shared" si="4"/>
        <v>6215.03</v>
      </c>
      <c r="Q15" s="975"/>
      <c r="R15" s="976"/>
      <c r="S15" s="975"/>
      <c r="T15" s="976"/>
      <c r="U15" s="975"/>
      <c r="V15" s="976"/>
      <c r="W15" s="975"/>
      <c r="X15" s="975"/>
      <c r="Y15" s="976"/>
      <c r="Z15" s="975"/>
      <c r="AA15" s="976"/>
      <c r="AB15" s="975"/>
    </row>
    <row r="16" spans="1:28" ht="15" customHeight="1" x14ac:dyDescent="0.25">
      <c r="A16" s="975" t="s">
        <v>1195</v>
      </c>
      <c r="B16" s="975" t="s">
        <v>847</v>
      </c>
      <c r="C16" s="976">
        <v>12</v>
      </c>
      <c r="D16" s="980" t="s">
        <v>9</v>
      </c>
      <c r="E16" s="975" t="s">
        <v>180</v>
      </c>
      <c r="F16" s="977">
        <v>24566.94</v>
      </c>
      <c r="G16" s="977">
        <v>951.62</v>
      </c>
      <c r="H16" s="977">
        <v>12283.47</v>
      </c>
      <c r="I16" s="977">
        <v>0</v>
      </c>
      <c r="J16" s="977">
        <f t="shared" si="0"/>
        <v>12283.47</v>
      </c>
      <c r="K16" s="977">
        <f t="shared" si="1"/>
        <v>2456.694</v>
      </c>
      <c r="L16" s="977">
        <f t="shared" si="2"/>
        <v>184.25205</v>
      </c>
      <c r="M16" s="977">
        <v>4305.01</v>
      </c>
      <c r="N16" s="977">
        <v>982.67</v>
      </c>
      <c r="O16" s="533">
        <f t="shared" si="3"/>
        <v>3353.3900000000003</v>
      </c>
      <c r="P16" s="1025">
        <f t="shared" si="4"/>
        <v>4336.0600000000004</v>
      </c>
      <c r="Q16" s="975"/>
      <c r="R16" s="976"/>
      <c r="S16" s="975"/>
      <c r="T16" s="976"/>
      <c r="U16" s="975"/>
      <c r="V16" s="976"/>
      <c r="W16" s="975"/>
      <c r="X16" s="975"/>
      <c r="Y16" s="976"/>
      <c r="Z16" s="975"/>
      <c r="AA16" s="976"/>
      <c r="AB16" s="975"/>
    </row>
    <row r="17" spans="1:28" ht="15" customHeight="1" x14ac:dyDescent="0.25">
      <c r="A17" s="975" t="s">
        <v>1195</v>
      </c>
      <c r="B17" s="975" t="s">
        <v>847</v>
      </c>
      <c r="C17" s="976">
        <v>318</v>
      </c>
      <c r="D17" s="980" t="s">
        <v>300</v>
      </c>
      <c r="E17" s="975" t="s">
        <v>305</v>
      </c>
      <c r="F17" s="977">
        <v>44461.18</v>
      </c>
      <c r="G17" s="977">
        <v>951.62</v>
      </c>
      <c r="H17" s="977">
        <v>22230.59</v>
      </c>
      <c r="I17" s="977">
        <v>0</v>
      </c>
      <c r="J17" s="977">
        <f t="shared" si="0"/>
        <v>22230.59</v>
      </c>
      <c r="K17" s="977">
        <f t="shared" si="1"/>
        <v>4446.1180000000004</v>
      </c>
      <c r="L17" s="977">
        <f t="shared" si="2"/>
        <v>333.45884999999998</v>
      </c>
      <c r="M17" s="977">
        <v>7020.57</v>
      </c>
      <c r="N17" s="977">
        <v>1778.44</v>
      </c>
      <c r="O17" s="533">
        <f t="shared" si="3"/>
        <v>6068.95</v>
      </c>
      <c r="P17" s="1025">
        <f t="shared" si="4"/>
        <v>7847.3899999999994</v>
      </c>
      <c r="Q17" s="975"/>
      <c r="R17" s="976"/>
      <c r="S17" s="975"/>
      <c r="T17" s="976"/>
      <c r="U17" s="975"/>
      <c r="V17" s="976"/>
      <c r="W17" s="975"/>
      <c r="X17" s="975"/>
      <c r="Y17" s="976"/>
      <c r="Z17" s="975"/>
      <c r="AA17" s="976"/>
      <c r="AB17" s="975"/>
    </row>
    <row r="18" spans="1:28" ht="15" customHeight="1" x14ac:dyDescent="0.25">
      <c r="A18" s="975" t="s">
        <v>1195</v>
      </c>
      <c r="B18" s="975" t="s">
        <v>847</v>
      </c>
      <c r="C18" s="976">
        <v>346</v>
      </c>
      <c r="D18" s="980" t="s">
        <v>368</v>
      </c>
      <c r="E18" s="975" t="s">
        <v>369</v>
      </c>
      <c r="F18" s="977">
        <v>35212.639999999999</v>
      </c>
      <c r="G18" s="977">
        <v>951.62</v>
      </c>
      <c r="H18" s="977">
        <v>17606.32</v>
      </c>
      <c r="I18" s="977">
        <v>0</v>
      </c>
      <c r="J18" s="977">
        <f t="shared" si="0"/>
        <v>17606.32</v>
      </c>
      <c r="K18" s="977">
        <f t="shared" si="1"/>
        <v>3521.2640000000001</v>
      </c>
      <c r="L18" s="977">
        <f t="shared" si="2"/>
        <v>264.09479999999996</v>
      </c>
      <c r="M18" s="977">
        <v>5758.15</v>
      </c>
      <c r="N18" s="977">
        <v>1408.5</v>
      </c>
      <c r="O18" s="533">
        <f t="shared" si="3"/>
        <v>4806.53</v>
      </c>
      <c r="P18" s="1025">
        <f t="shared" si="4"/>
        <v>6215.03</v>
      </c>
      <c r="Q18" s="975"/>
      <c r="R18" s="976"/>
      <c r="S18" s="975"/>
      <c r="T18" s="976"/>
      <c r="U18" s="975"/>
      <c r="V18" s="976"/>
      <c r="W18" s="975"/>
      <c r="X18" s="975"/>
      <c r="Y18" s="976"/>
      <c r="Z18" s="975"/>
      <c r="AA18" s="976"/>
      <c r="AB18" s="975"/>
    </row>
    <row r="19" spans="1:28" ht="15" customHeight="1" x14ac:dyDescent="0.25">
      <c r="A19" s="975" t="s">
        <v>1195</v>
      </c>
      <c r="B19" s="975" t="s">
        <v>847</v>
      </c>
      <c r="C19" s="976">
        <v>452</v>
      </c>
      <c r="D19" s="980" t="s">
        <v>719</v>
      </c>
      <c r="E19" s="975" t="s">
        <v>740</v>
      </c>
      <c r="F19" s="977">
        <v>21345.82</v>
      </c>
      <c r="G19" s="977">
        <v>951.62</v>
      </c>
      <c r="H19" s="977">
        <v>10672.91</v>
      </c>
      <c r="I19" s="977">
        <v>0</v>
      </c>
      <c r="J19" s="977">
        <f t="shared" si="0"/>
        <v>10672.91</v>
      </c>
      <c r="K19" s="977">
        <f t="shared" si="1"/>
        <v>2134.5819999999999</v>
      </c>
      <c r="L19" s="977">
        <f t="shared" si="2"/>
        <v>160.09365</v>
      </c>
      <c r="M19" s="977">
        <v>3865.32</v>
      </c>
      <c r="N19" s="977">
        <v>853.83</v>
      </c>
      <c r="O19" s="533">
        <f t="shared" si="3"/>
        <v>2913.7000000000003</v>
      </c>
      <c r="P19" s="1025">
        <f t="shared" si="4"/>
        <v>3767.53</v>
      </c>
      <c r="Q19" s="975"/>
      <c r="R19" s="976"/>
      <c r="S19" s="975"/>
      <c r="T19" s="976"/>
      <c r="U19" s="975"/>
      <c r="V19" s="976"/>
      <c r="W19" s="975"/>
      <c r="X19" s="975"/>
      <c r="Y19" s="976"/>
      <c r="Z19" s="975"/>
      <c r="AA19" s="976"/>
      <c r="AB19" s="975"/>
    </row>
    <row r="20" spans="1:28" s="192" customFormat="1" ht="15" customHeight="1" x14ac:dyDescent="0.25">
      <c r="A20" s="189" t="s">
        <v>1195</v>
      </c>
      <c r="B20" s="189" t="s">
        <v>847</v>
      </c>
      <c r="C20" s="190">
        <v>47</v>
      </c>
      <c r="D20" s="193" t="s">
        <v>35</v>
      </c>
      <c r="E20" s="189" t="s">
        <v>207</v>
      </c>
      <c r="F20" s="191">
        <v>10359.64</v>
      </c>
      <c r="G20" s="191">
        <v>534.75</v>
      </c>
      <c r="H20" s="191">
        <v>5179.82</v>
      </c>
      <c r="I20" s="191">
        <v>0</v>
      </c>
      <c r="J20" s="191">
        <f t="shared" si="0"/>
        <v>5179.82</v>
      </c>
      <c r="K20" s="191">
        <f t="shared" si="1"/>
        <v>1035.9639999999999</v>
      </c>
      <c r="L20" s="191">
        <f t="shared" si="2"/>
        <v>77.697299999999998</v>
      </c>
      <c r="M20" s="191">
        <v>1948.84</v>
      </c>
      <c r="N20" s="191">
        <v>414.38</v>
      </c>
      <c r="O20" s="707">
        <f t="shared" si="3"/>
        <v>1414.09</v>
      </c>
      <c r="P20" s="707">
        <f t="shared" si="4"/>
        <v>1828.4699999999998</v>
      </c>
      <c r="Q20" s="189"/>
      <c r="R20" s="190"/>
      <c r="S20" s="189"/>
      <c r="T20" s="190"/>
      <c r="U20" s="189"/>
      <c r="V20" s="190"/>
      <c r="W20" s="189"/>
      <c r="X20" s="189"/>
      <c r="Y20" s="190"/>
      <c r="Z20" s="189"/>
      <c r="AA20" s="190"/>
      <c r="AB20" s="189"/>
    </row>
    <row r="21" spans="1:28" s="188" customFormat="1" ht="15" customHeight="1" x14ac:dyDescent="0.25">
      <c r="A21" s="184" t="s">
        <v>1195</v>
      </c>
      <c r="B21" s="184" t="s">
        <v>847</v>
      </c>
      <c r="C21" s="185">
        <v>431</v>
      </c>
      <c r="D21" s="186" t="s">
        <v>680</v>
      </c>
      <c r="E21" s="184" t="s">
        <v>681</v>
      </c>
      <c r="F21" s="187">
        <v>18882.22</v>
      </c>
      <c r="G21" s="187">
        <v>1350.84</v>
      </c>
      <c r="H21" s="187">
        <v>6513.07</v>
      </c>
      <c r="I21" s="187">
        <v>5856.08</v>
      </c>
      <c r="J21" s="187">
        <f t="shared" si="0"/>
        <v>12369.15</v>
      </c>
      <c r="K21" s="187">
        <f t="shared" si="1"/>
        <v>2473.83</v>
      </c>
      <c r="L21" s="187">
        <f t="shared" si="2"/>
        <v>185.53725</v>
      </c>
      <c r="M21" s="187">
        <v>4727.62</v>
      </c>
      <c r="N21" s="187">
        <v>0</v>
      </c>
      <c r="O21" s="873">
        <f t="shared" si="3"/>
        <v>3376.7799999999997</v>
      </c>
      <c r="P21" s="873">
        <f t="shared" si="4"/>
        <v>3376.7799999999997</v>
      </c>
      <c r="Q21" s="184"/>
      <c r="R21" s="185"/>
      <c r="S21" s="184"/>
      <c r="T21" s="185"/>
      <c r="U21" s="184"/>
      <c r="V21" s="185"/>
      <c r="W21" s="184"/>
      <c r="X21" s="184"/>
      <c r="Y21" s="185"/>
      <c r="Z21" s="184"/>
      <c r="AA21" s="185"/>
      <c r="AB21" s="184"/>
    </row>
    <row r="22" spans="1:28" ht="15" customHeight="1" x14ac:dyDescent="0.25">
      <c r="A22" s="975" t="s">
        <v>1195</v>
      </c>
      <c r="B22" s="975" t="s">
        <v>847</v>
      </c>
      <c r="C22" s="976">
        <v>447</v>
      </c>
      <c r="D22" s="980" t="s">
        <v>715</v>
      </c>
      <c r="E22" s="975" t="s">
        <v>736</v>
      </c>
      <c r="F22" s="977">
        <v>21345.82</v>
      </c>
      <c r="G22" s="977">
        <v>951.62</v>
      </c>
      <c r="H22" s="977">
        <v>10672.91</v>
      </c>
      <c r="I22" s="977">
        <v>0</v>
      </c>
      <c r="J22" s="977">
        <f t="shared" si="0"/>
        <v>10672.91</v>
      </c>
      <c r="K22" s="977">
        <f t="shared" si="1"/>
        <v>2134.5819999999999</v>
      </c>
      <c r="L22" s="977">
        <f t="shared" si="2"/>
        <v>160.09365</v>
      </c>
      <c r="M22" s="977">
        <v>3865.32</v>
      </c>
      <c r="N22" s="977">
        <v>853.83</v>
      </c>
      <c r="O22" s="533">
        <f t="shared" si="3"/>
        <v>2913.7000000000003</v>
      </c>
      <c r="P22" s="1025">
        <f t="shared" si="4"/>
        <v>3767.53</v>
      </c>
      <c r="Q22" s="975"/>
      <c r="R22" s="976"/>
      <c r="S22" s="975"/>
      <c r="T22" s="976"/>
      <c r="U22" s="975"/>
      <c r="V22" s="976"/>
      <c r="W22" s="975"/>
      <c r="X22" s="975"/>
      <c r="Y22" s="976"/>
      <c r="Z22" s="975"/>
      <c r="AA22" s="976"/>
      <c r="AB22" s="975"/>
    </row>
    <row r="23" spans="1:28" ht="15" customHeight="1" x14ac:dyDescent="0.25">
      <c r="A23" s="975" t="s">
        <v>1195</v>
      </c>
      <c r="B23" s="975" t="s">
        <v>847</v>
      </c>
      <c r="C23" s="976">
        <v>498</v>
      </c>
      <c r="D23" s="980" t="s">
        <v>483</v>
      </c>
      <c r="E23" s="975" t="s">
        <v>533</v>
      </c>
      <c r="F23" s="977">
        <v>30485.74</v>
      </c>
      <c r="G23" s="977">
        <v>951.62</v>
      </c>
      <c r="H23" s="977">
        <v>15242.87</v>
      </c>
      <c r="I23" s="977">
        <v>0</v>
      </c>
      <c r="J23" s="977">
        <f t="shared" si="0"/>
        <v>15242.87</v>
      </c>
      <c r="K23" s="977">
        <f t="shared" si="1"/>
        <v>3048.5740000000005</v>
      </c>
      <c r="L23" s="977">
        <f t="shared" si="2"/>
        <v>228.64305000000002</v>
      </c>
      <c r="M23" s="977">
        <v>5112.92</v>
      </c>
      <c r="N23" s="977">
        <v>1219.42</v>
      </c>
      <c r="O23" s="533">
        <f t="shared" si="3"/>
        <v>4161.3</v>
      </c>
      <c r="P23" s="1025">
        <f t="shared" si="4"/>
        <v>5380.72</v>
      </c>
      <c r="Q23" s="975"/>
      <c r="R23" s="976"/>
      <c r="S23" s="975"/>
      <c r="T23" s="976"/>
      <c r="U23" s="975"/>
      <c r="V23" s="976"/>
      <c r="W23" s="975"/>
      <c r="X23" s="975"/>
      <c r="Y23" s="976"/>
      <c r="Z23" s="975"/>
      <c r="AA23" s="976"/>
      <c r="AB23" s="975"/>
    </row>
    <row r="24" spans="1:28" ht="15" customHeight="1" x14ac:dyDescent="0.25">
      <c r="A24" s="975" t="s">
        <v>1195</v>
      </c>
      <c r="B24" s="975" t="s">
        <v>847</v>
      </c>
      <c r="C24" s="976">
        <v>200</v>
      </c>
      <c r="D24" s="980" t="s">
        <v>74</v>
      </c>
      <c r="E24" s="975" t="s">
        <v>245</v>
      </c>
      <c r="F24" s="977">
        <v>23865.66</v>
      </c>
      <c r="G24" s="977">
        <v>951.62</v>
      </c>
      <c r="H24" s="977">
        <v>11932.83</v>
      </c>
      <c r="I24" s="977">
        <v>0</v>
      </c>
      <c r="J24" s="977">
        <f t="shared" si="0"/>
        <v>11932.83</v>
      </c>
      <c r="K24" s="977">
        <f t="shared" si="1"/>
        <v>2386.5660000000003</v>
      </c>
      <c r="L24" s="977">
        <f t="shared" si="2"/>
        <v>178.99244999999999</v>
      </c>
      <c r="M24" s="977">
        <v>4209.28</v>
      </c>
      <c r="N24" s="977">
        <v>954.62</v>
      </c>
      <c r="O24" s="533">
        <f t="shared" si="3"/>
        <v>3257.66</v>
      </c>
      <c r="P24" s="1025">
        <f t="shared" si="4"/>
        <v>4212.28</v>
      </c>
      <c r="Q24" s="975"/>
      <c r="R24" s="976"/>
      <c r="S24" s="975"/>
      <c r="T24" s="976"/>
      <c r="U24" s="975"/>
      <c r="V24" s="976"/>
      <c r="W24" s="975"/>
      <c r="X24" s="975"/>
      <c r="Y24" s="976"/>
      <c r="Z24" s="975"/>
      <c r="AA24" s="976"/>
      <c r="AB24" s="975"/>
    </row>
    <row r="25" spans="1:28" ht="15" customHeight="1" x14ac:dyDescent="0.25">
      <c r="A25" s="975" t="s">
        <v>1195</v>
      </c>
      <c r="B25" s="975" t="s">
        <v>847</v>
      </c>
      <c r="C25" s="976">
        <v>84</v>
      </c>
      <c r="D25" s="980" t="s">
        <v>45</v>
      </c>
      <c r="E25" s="975" t="s">
        <v>217</v>
      </c>
      <c r="F25" s="977">
        <v>12762.1</v>
      </c>
      <c r="G25" s="977">
        <v>702.93</v>
      </c>
      <c r="H25" s="977">
        <v>6381.05</v>
      </c>
      <c r="I25" s="977">
        <v>0</v>
      </c>
      <c r="J25" s="977">
        <f t="shared" si="0"/>
        <v>6381.05</v>
      </c>
      <c r="K25" s="977">
        <f t="shared" si="1"/>
        <v>1276.21</v>
      </c>
      <c r="L25" s="977">
        <f t="shared" si="2"/>
        <v>95.71575</v>
      </c>
      <c r="M25" s="977">
        <v>2444.96</v>
      </c>
      <c r="N25" s="977">
        <v>510.48</v>
      </c>
      <c r="O25" s="533">
        <f t="shared" si="3"/>
        <v>1742.0300000000002</v>
      </c>
      <c r="P25" s="1025">
        <f t="shared" si="4"/>
        <v>2252.5100000000002</v>
      </c>
      <c r="Q25" s="975"/>
      <c r="R25" s="976"/>
      <c r="S25" s="975"/>
      <c r="T25" s="976"/>
      <c r="U25" s="975"/>
      <c r="V25" s="976"/>
      <c r="W25" s="975"/>
      <c r="X25" s="975"/>
      <c r="Y25" s="976"/>
      <c r="Z25" s="975"/>
      <c r="AA25" s="976"/>
      <c r="AB25" s="975"/>
    </row>
    <row r="26" spans="1:28" ht="15" customHeight="1" x14ac:dyDescent="0.25">
      <c r="A26" s="975" t="s">
        <v>1195</v>
      </c>
      <c r="B26" s="975" t="s">
        <v>847</v>
      </c>
      <c r="C26" s="976">
        <v>88</v>
      </c>
      <c r="D26" s="980" t="s">
        <v>48</v>
      </c>
      <c r="E26" s="975" t="s">
        <v>220</v>
      </c>
      <c r="F26" s="977">
        <v>26121.439999999999</v>
      </c>
      <c r="G26" s="977">
        <v>951.62</v>
      </c>
      <c r="H26" s="977">
        <v>13060.72</v>
      </c>
      <c r="I26" s="977">
        <v>0</v>
      </c>
      <c r="J26" s="977">
        <f t="shared" si="0"/>
        <v>13060.72</v>
      </c>
      <c r="K26" s="977">
        <f t="shared" si="1"/>
        <v>2612.1440000000002</v>
      </c>
      <c r="L26" s="977">
        <f t="shared" si="2"/>
        <v>195.91079999999999</v>
      </c>
      <c r="M26" s="977">
        <v>4517.2</v>
      </c>
      <c r="N26" s="977">
        <v>1044.8499999999999</v>
      </c>
      <c r="O26" s="533">
        <f t="shared" si="3"/>
        <v>3565.58</v>
      </c>
      <c r="P26" s="1025">
        <f t="shared" si="4"/>
        <v>4610.43</v>
      </c>
      <c r="Q26" s="975"/>
      <c r="R26" s="976"/>
      <c r="S26" s="975"/>
      <c r="T26" s="976"/>
      <c r="U26" s="975"/>
      <c r="V26" s="976"/>
      <c r="W26" s="975"/>
      <c r="X26" s="975"/>
      <c r="Y26" s="976"/>
      <c r="Z26" s="975"/>
      <c r="AA26" s="976"/>
      <c r="AB26" s="975"/>
    </row>
    <row r="27" spans="1:28" ht="15" customHeight="1" x14ac:dyDescent="0.25">
      <c r="A27" s="975" t="s">
        <v>1195</v>
      </c>
      <c r="B27" s="975" t="s">
        <v>847</v>
      </c>
      <c r="C27" s="976">
        <v>448</v>
      </c>
      <c r="D27" s="980" t="s">
        <v>716</v>
      </c>
      <c r="E27" s="975" t="s">
        <v>737</v>
      </c>
      <c r="F27" s="977">
        <v>26515.279999999999</v>
      </c>
      <c r="G27" s="977">
        <v>951.62</v>
      </c>
      <c r="H27" s="977">
        <v>13257.64</v>
      </c>
      <c r="I27" s="977">
        <v>0</v>
      </c>
      <c r="J27" s="977">
        <f t="shared" si="0"/>
        <v>13257.64</v>
      </c>
      <c r="K27" s="977">
        <f t="shared" si="1"/>
        <v>2651.5280000000002</v>
      </c>
      <c r="L27" s="977">
        <f t="shared" si="2"/>
        <v>198.8646</v>
      </c>
      <c r="M27" s="977">
        <v>4570.96</v>
      </c>
      <c r="N27" s="977">
        <v>1060.6099999999999</v>
      </c>
      <c r="O27" s="533">
        <f t="shared" si="3"/>
        <v>3619.34</v>
      </c>
      <c r="P27" s="1025">
        <f t="shared" si="4"/>
        <v>4679.95</v>
      </c>
      <c r="Q27" s="975"/>
      <c r="R27" s="976"/>
      <c r="S27" s="975"/>
      <c r="T27" s="976"/>
      <c r="U27" s="975"/>
      <c r="V27" s="976"/>
      <c r="W27" s="975"/>
      <c r="X27" s="975"/>
      <c r="Y27" s="976"/>
      <c r="Z27" s="975"/>
      <c r="AA27" s="976"/>
      <c r="AB27" s="975"/>
    </row>
    <row r="28" spans="1:28" ht="15" customHeight="1" x14ac:dyDescent="0.25">
      <c r="A28" s="975" t="s">
        <v>1195</v>
      </c>
      <c r="B28" s="975" t="s">
        <v>847</v>
      </c>
      <c r="C28" s="976">
        <v>476</v>
      </c>
      <c r="D28" s="980" t="s">
        <v>790</v>
      </c>
      <c r="E28" s="975" t="s">
        <v>795</v>
      </c>
      <c r="F28" s="977">
        <v>21345.82</v>
      </c>
      <c r="G28" s="977">
        <v>951.62</v>
      </c>
      <c r="H28" s="977">
        <v>10672.91</v>
      </c>
      <c r="I28" s="977">
        <v>0</v>
      </c>
      <c r="J28" s="977">
        <f t="shared" si="0"/>
        <v>10672.91</v>
      </c>
      <c r="K28" s="977">
        <f t="shared" si="1"/>
        <v>2134.5819999999999</v>
      </c>
      <c r="L28" s="977">
        <f t="shared" si="2"/>
        <v>160.09365</v>
      </c>
      <c r="M28" s="977">
        <v>3865.32</v>
      </c>
      <c r="N28" s="977">
        <v>853.83</v>
      </c>
      <c r="O28" s="533">
        <f t="shared" si="3"/>
        <v>2913.7000000000003</v>
      </c>
      <c r="P28" s="1025">
        <f t="shared" si="4"/>
        <v>3767.53</v>
      </c>
      <c r="Q28" s="975"/>
      <c r="R28" s="976"/>
      <c r="S28" s="975"/>
      <c r="T28" s="976"/>
      <c r="U28" s="975"/>
      <c r="V28" s="976"/>
      <c r="W28" s="975"/>
      <c r="X28" s="975"/>
      <c r="Y28" s="976"/>
      <c r="Z28" s="975"/>
      <c r="AA28" s="976"/>
      <c r="AB28" s="975"/>
    </row>
    <row r="29" spans="1:28" ht="15" customHeight="1" x14ac:dyDescent="0.25">
      <c r="A29" s="975" t="s">
        <v>1195</v>
      </c>
      <c r="B29" s="975" t="s">
        <v>847</v>
      </c>
      <c r="C29" s="976">
        <v>505</v>
      </c>
      <c r="D29" s="980" t="s">
        <v>1109</v>
      </c>
      <c r="E29" s="975" t="s">
        <v>1118</v>
      </c>
      <c r="F29" s="977">
        <v>30557.74</v>
      </c>
      <c r="G29" s="977">
        <v>951.62</v>
      </c>
      <c r="H29" s="977">
        <v>15278.87</v>
      </c>
      <c r="I29" s="977">
        <v>0</v>
      </c>
      <c r="J29" s="977">
        <f t="shared" si="0"/>
        <v>15278.87</v>
      </c>
      <c r="K29" s="977">
        <f t="shared" si="1"/>
        <v>3055.7740000000003</v>
      </c>
      <c r="L29" s="977">
        <f t="shared" si="2"/>
        <v>229.18305000000001</v>
      </c>
      <c r="M29" s="977">
        <v>5122.75</v>
      </c>
      <c r="N29" s="977">
        <v>1222.3</v>
      </c>
      <c r="O29" s="533">
        <f t="shared" si="3"/>
        <v>4171.13</v>
      </c>
      <c r="P29" s="1025">
        <f t="shared" si="4"/>
        <v>5393.43</v>
      </c>
      <c r="Q29" s="975"/>
      <c r="R29" s="976"/>
      <c r="S29" s="975"/>
      <c r="T29" s="976"/>
      <c r="U29" s="975"/>
      <c r="V29" s="976"/>
      <c r="W29" s="975"/>
      <c r="X29" s="975"/>
      <c r="Y29" s="976"/>
      <c r="Z29" s="975"/>
      <c r="AA29" s="976"/>
      <c r="AB29" s="975"/>
    </row>
    <row r="30" spans="1:28" ht="15" customHeight="1" x14ac:dyDescent="0.25">
      <c r="A30" s="975" t="s">
        <v>1195</v>
      </c>
      <c r="B30" s="975" t="s">
        <v>847</v>
      </c>
      <c r="C30" s="976">
        <v>23</v>
      </c>
      <c r="D30" s="980" t="s">
        <v>17</v>
      </c>
      <c r="E30" s="975" t="s">
        <v>188</v>
      </c>
      <c r="F30" s="977">
        <v>24810.62</v>
      </c>
      <c r="G30" s="977">
        <v>951.62</v>
      </c>
      <c r="H30" s="977">
        <v>12405.31</v>
      </c>
      <c r="I30" s="977">
        <v>0</v>
      </c>
      <c r="J30" s="977">
        <f t="shared" si="0"/>
        <v>12405.31</v>
      </c>
      <c r="K30" s="977">
        <f t="shared" si="1"/>
        <v>2481.0619999999999</v>
      </c>
      <c r="L30" s="977">
        <f t="shared" si="2"/>
        <v>186.07964999999999</v>
      </c>
      <c r="M30" s="977">
        <v>4338.2700000000004</v>
      </c>
      <c r="N30" s="977">
        <v>992.42</v>
      </c>
      <c r="O30" s="533">
        <f t="shared" si="3"/>
        <v>3386.6500000000005</v>
      </c>
      <c r="P30" s="1025">
        <f t="shared" si="4"/>
        <v>4379.0700000000006</v>
      </c>
      <c r="Q30" s="975"/>
      <c r="R30" s="976"/>
      <c r="S30" s="975"/>
      <c r="T30" s="976"/>
      <c r="U30" s="975"/>
      <c r="V30" s="976"/>
      <c r="W30" s="975"/>
      <c r="X30" s="975"/>
      <c r="Y30" s="976"/>
      <c r="Z30" s="975"/>
      <c r="AA30" s="976"/>
      <c r="AB30" s="975"/>
    </row>
    <row r="31" spans="1:28" ht="15" customHeight="1" x14ac:dyDescent="0.25">
      <c r="A31" s="975" t="s">
        <v>1195</v>
      </c>
      <c r="B31" s="975" t="s">
        <v>847</v>
      </c>
      <c r="C31" s="976">
        <v>40</v>
      </c>
      <c r="D31" s="980" t="s">
        <v>30</v>
      </c>
      <c r="E31" s="975" t="s">
        <v>202</v>
      </c>
      <c r="F31" s="977">
        <v>29328.12</v>
      </c>
      <c r="G31" s="977">
        <v>951.62</v>
      </c>
      <c r="H31" s="977">
        <v>14664.06</v>
      </c>
      <c r="I31" s="977">
        <v>0</v>
      </c>
      <c r="J31" s="977">
        <f t="shared" si="0"/>
        <v>14664.06</v>
      </c>
      <c r="K31" s="977">
        <f t="shared" si="1"/>
        <v>2932.8119999999999</v>
      </c>
      <c r="L31" s="977">
        <f t="shared" si="2"/>
        <v>219.96089999999998</v>
      </c>
      <c r="M31" s="977">
        <v>4954.91</v>
      </c>
      <c r="N31" s="977">
        <v>1173.1199999999999</v>
      </c>
      <c r="O31" s="533">
        <f t="shared" si="3"/>
        <v>4003.29</v>
      </c>
      <c r="P31" s="1025">
        <f t="shared" si="4"/>
        <v>5176.41</v>
      </c>
      <c r="Q31" s="975"/>
      <c r="R31" s="976"/>
      <c r="S31" s="975"/>
      <c r="T31" s="976"/>
      <c r="U31" s="975"/>
      <c r="V31" s="976"/>
      <c r="W31" s="975"/>
      <c r="X31" s="975"/>
      <c r="Y31" s="976"/>
      <c r="Z31" s="975"/>
      <c r="AA31" s="976"/>
      <c r="AB31" s="975"/>
    </row>
    <row r="32" spans="1:28" ht="15" customHeight="1" x14ac:dyDescent="0.25">
      <c r="A32" s="975" t="s">
        <v>1195</v>
      </c>
      <c r="B32" s="975" t="s">
        <v>847</v>
      </c>
      <c r="C32" s="976">
        <v>481</v>
      </c>
      <c r="D32" s="980" t="s">
        <v>803</v>
      </c>
      <c r="E32" s="975" t="s">
        <v>817</v>
      </c>
      <c r="F32" s="977">
        <v>21345.82</v>
      </c>
      <c r="G32" s="977">
        <v>951.62</v>
      </c>
      <c r="H32" s="977">
        <v>10672.91</v>
      </c>
      <c r="I32" s="977">
        <v>0</v>
      </c>
      <c r="J32" s="977">
        <f t="shared" si="0"/>
        <v>10672.91</v>
      </c>
      <c r="K32" s="977">
        <f t="shared" si="1"/>
        <v>2134.5819999999999</v>
      </c>
      <c r="L32" s="977">
        <f t="shared" si="2"/>
        <v>160.09365</v>
      </c>
      <c r="M32" s="977">
        <v>3865.32</v>
      </c>
      <c r="N32" s="977">
        <v>853.83</v>
      </c>
      <c r="O32" s="533">
        <f t="shared" si="3"/>
        <v>2913.7000000000003</v>
      </c>
      <c r="P32" s="1025">
        <f t="shared" si="4"/>
        <v>3767.53</v>
      </c>
      <c r="Q32" s="975"/>
      <c r="R32" s="976"/>
      <c r="S32" s="975"/>
      <c r="T32" s="976"/>
      <c r="U32" s="975"/>
      <c r="V32" s="976"/>
      <c r="W32" s="975"/>
      <c r="X32" s="975"/>
      <c r="Y32" s="976"/>
      <c r="Z32" s="975"/>
      <c r="AA32" s="976"/>
      <c r="AB32" s="975"/>
    </row>
    <row r="33" spans="1:28" ht="15" customHeight="1" x14ac:dyDescent="0.25">
      <c r="A33" s="975" t="s">
        <v>1195</v>
      </c>
      <c r="B33" s="975" t="s">
        <v>847</v>
      </c>
      <c r="C33" s="976">
        <v>313</v>
      </c>
      <c r="D33" s="980" t="s">
        <v>298</v>
      </c>
      <c r="E33" s="975" t="s">
        <v>296</v>
      </c>
      <c r="F33" s="977">
        <v>44461.18</v>
      </c>
      <c r="G33" s="977">
        <v>951.62</v>
      </c>
      <c r="H33" s="977">
        <v>22230.59</v>
      </c>
      <c r="I33" s="977">
        <v>0</v>
      </c>
      <c r="J33" s="977">
        <f t="shared" si="0"/>
        <v>22230.59</v>
      </c>
      <c r="K33" s="977">
        <f t="shared" si="1"/>
        <v>4446.1180000000004</v>
      </c>
      <c r="L33" s="977">
        <f t="shared" si="2"/>
        <v>333.45884999999998</v>
      </c>
      <c r="M33" s="977">
        <v>7020.57</v>
      </c>
      <c r="N33" s="977">
        <v>1778.44</v>
      </c>
      <c r="O33" s="533">
        <f t="shared" si="3"/>
        <v>6068.95</v>
      </c>
      <c r="P33" s="1025">
        <f t="shared" si="4"/>
        <v>7847.3899999999994</v>
      </c>
      <c r="Q33" s="975"/>
      <c r="R33" s="976"/>
      <c r="S33" s="975"/>
      <c r="T33" s="976"/>
      <c r="U33" s="975"/>
      <c r="V33" s="976"/>
      <c r="W33" s="975"/>
      <c r="X33" s="975"/>
      <c r="Y33" s="976"/>
      <c r="Z33" s="975"/>
      <c r="AA33" s="976"/>
      <c r="AB33" s="975"/>
    </row>
    <row r="34" spans="1:28" ht="15" customHeight="1" x14ac:dyDescent="0.25">
      <c r="A34" s="975" t="s">
        <v>1195</v>
      </c>
      <c r="B34" s="975" t="s">
        <v>847</v>
      </c>
      <c r="C34" s="976">
        <v>149</v>
      </c>
      <c r="D34" s="980" t="s">
        <v>104</v>
      </c>
      <c r="E34" s="975" t="s">
        <v>230</v>
      </c>
      <c r="F34" s="977">
        <v>27564.54</v>
      </c>
      <c r="G34" s="977">
        <v>951.62</v>
      </c>
      <c r="H34" s="977">
        <v>13782.27</v>
      </c>
      <c r="I34" s="977">
        <v>0</v>
      </c>
      <c r="J34" s="977">
        <f t="shared" si="0"/>
        <v>13782.27</v>
      </c>
      <c r="K34" s="977">
        <f t="shared" si="1"/>
        <v>2756.4540000000002</v>
      </c>
      <c r="L34" s="977">
        <f t="shared" si="2"/>
        <v>206.73405</v>
      </c>
      <c r="M34" s="977">
        <v>4714.18</v>
      </c>
      <c r="N34" s="977">
        <v>1102.58</v>
      </c>
      <c r="O34" s="533">
        <f t="shared" si="3"/>
        <v>3762.5600000000004</v>
      </c>
      <c r="P34" s="1025">
        <f t="shared" si="4"/>
        <v>4865.1400000000003</v>
      </c>
      <c r="Q34" s="975"/>
      <c r="R34" s="976"/>
      <c r="S34" s="975"/>
      <c r="T34" s="976"/>
      <c r="U34" s="975"/>
      <c r="V34" s="976"/>
      <c r="W34" s="975"/>
      <c r="X34" s="975"/>
      <c r="Y34" s="976"/>
      <c r="Z34" s="975"/>
      <c r="AA34" s="976"/>
      <c r="AB34" s="975"/>
    </row>
    <row r="35" spans="1:28" ht="15" customHeight="1" x14ac:dyDescent="0.25">
      <c r="A35" s="975" t="s">
        <v>1195</v>
      </c>
      <c r="B35" s="975" t="s">
        <v>847</v>
      </c>
      <c r="C35" s="976">
        <v>168</v>
      </c>
      <c r="D35" s="980" t="s">
        <v>66</v>
      </c>
      <c r="E35" s="975" t="s">
        <v>237</v>
      </c>
      <c r="F35" s="977">
        <v>17946.96</v>
      </c>
      <c r="G35" s="977">
        <v>951.62</v>
      </c>
      <c r="H35" s="977">
        <v>8973.48</v>
      </c>
      <c r="I35" s="977">
        <v>0</v>
      </c>
      <c r="J35" s="977">
        <f t="shared" si="0"/>
        <v>8973.48</v>
      </c>
      <c r="K35" s="977">
        <f t="shared" si="1"/>
        <v>1794.6959999999999</v>
      </c>
      <c r="L35" s="977">
        <f t="shared" si="2"/>
        <v>134.60219999999998</v>
      </c>
      <c r="M35" s="977">
        <v>3401.38</v>
      </c>
      <c r="N35" s="977">
        <v>717.87</v>
      </c>
      <c r="O35" s="533">
        <f t="shared" si="3"/>
        <v>2449.7600000000002</v>
      </c>
      <c r="P35" s="1025">
        <f t="shared" si="4"/>
        <v>3167.63</v>
      </c>
      <c r="Q35" s="975"/>
      <c r="R35" s="976"/>
      <c r="S35" s="975"/>
      <c r="T35" s="976"/>
      <c r="U35" s="975"/>
      <c r="V35" s="976"/>
      <c r="W35" s="975"/>
      <c r="X35" s="975"/>
      <c r="Y35" s="976"/>
      <c r="Z35" s="975"/>
      <c r="AA35" s="976"/>
      <c r="AB35" s="975"/>
    </row>
    <row r="36" spans="1:28" ht="15" customHeight="1" x14ac:dyDescent="0.25">
      <c r="A36" s="975" t="s">
        <v>1195</v>
      </c>
      <c r="B36" s="975" t="s">
        <v>847</v>
      </c>
      <c r="C36" s="976">
        <v>469</v>
      </c>
      <c r="D36" s="980" t="s">
        <v>781</v>
      </c>
      <c r="E36" s="975" t="s">
        <v>780</v>
      </c>
      <c r="F36" s="977">
        <v>10731.88</v>
      </c>
      <c r="G36" s="977">
        <v>560.80999999999995</v>
      </c>
      <c r="H36" s="977">
        <v>5365.94</v>
      </c>
      <c r="I36" s="977">
        <v>0</v>
      </c>
      <c r="J36" s="977">
        <f t="shared" si="0"/>
        <v>5365.94</v>
      </c>
      <c r="K36" s="977">
        <f t="shared" si="1"/>
        <v>1073.1879999999999</v>
      </c>
      <c r="L36" s="977">
        <f t="shared" si="2"/>
        <v>80.489099999999993</v>
      </c>
      <c r="M36" s="977">
        <v>2025.71</v>
      </c>
      <c r="N36" s="977">
        <v>429.27</v>
      </c>
      <c r="O36" s="533">
        <f t="shared" si="3"/>
        <v>1464.9</v>
      </c>
      <c r="P36" s="1025">
        <f t="shared" si="4"/>
        <v>1894.17</v>
      </c>
      <c r="Q36" s="975"/>
      <c r="R36" s="976"/>
      <c r="S36" s="975"/>
      <c r="T36" s="976"/>
      <c r="U36" s="975"/>
      <c r="V36" s="976"/>
      <c r="W36" s="975"/>
      <c r="X36" s="975"/>
      <c r="Y36" s="976"/>
      <c r="Z36" s="975"/>
      <c r="AA36" s="976"/>
      <c r="AB36" s="975"/>
    </row>
    <row r="37" spans="1:28" ht="15" customHeight="1" x14ac:dyDescent="0.25">
      <c r="A37" s="975" t="s">
        <v>1195</v>
      </c>
      <c r="B37" s="975" t="s">
        <v>847</v>
      </c>
      <c r="C37" s="976">
        <v>468</v>
      </c>
      <c r="D37" s="980" t="s">
        <v>777</v>
      </c>
      <c r="E37" s="975" t="s">
        <v>782</v>
      </c>
      <c r="F37" s="977">
        <v>21345.82</v>
      </c>
      <c r="G37" s="977">
        <v>951.62</v>
      </c>
      <c r="H37" s="977">
        <v>10672.91</v>
      </c>
      <c r="I37" s="977">
        <v>0</v>
      </c>
      <c r="J37" s="977">
        <f t="shared" si="0"/>
        <v>10672.91</v>
      </c>
      <c r="K37" s="977">
        <f t="shared" si="1"/>
        <v>2134.5819999999999</v>
      </c>
      <c r="L37" s="977">
        <f t="shared" si="2"/>
        <v>160.09365</v>
      </c>
      <c r="M37" s="977">
        <v>3865.32</v>
      </c>
      <c r="N37" s="977">
        <v>853.83</v>
      </c>
      <c r="O37" s="533">
        <f t="shared" si="3"/>
        <v>2913.7000000000003</v>
      </c>
      <c r="P37" s="1025">
        <f t="shared" si="4"/>
        <v>3767.53</v>
      </c>
      <c r="Q37" s="975"/>
      <c r="R37" s="976"/>
      <c r="S37" s="975"/>
      <c r="T37" s="976"/>
      <c r="U37" s="975"/>
      <c r="V37" s="976"/>
      <c r="W37" s="975"/>
      <c r="X37" s="975"/>
      <c r="Y37" s="976"/>
      <c r="Z37" s="975"/>
      <c r="AA37" s="976"/>
      <c r="AB37" s="975"/>
    </row>
    <row r="38" spans="1:28" ht="15" customHeight="1" x14ac:dyDescent="0.25">
      <c r="A38" s="975" t="s">
        <v>1195</v>
      </c>
      <c r="B38" s="975" t="s">
        <v>847</v>
      </c>
      <c r="C38" s="976">
        <v>16</v>
      </c>
      <c r="D38" s="980" t="s">
        <v>11</v>
      </c>
      <c r="E38" s="975" t="s">
        <v>183</v>
      </c>
      <c r="F38" s="977">
        <v>18702.900000000001</v>
      </c>
      <c r="G38" s="977">
        <v>951.62</v>
      </c>
      <c r="H38" s="977">
        <v>9351.4500000000007</v>
      </c>
      <c r="I38" s="977">
        <v>0</v>
      </c>
      <c r="J38" s="977">
        <f t="shared" si="0"/>
        <v>9351.4500000000007</v>
      </c>
      <c r="K38" s="977">
        <f t="shared" si="1"/>
        <v>1870.2900000000002</v>
      </c>
      <c r="L38" s="977">
        <f t="shared" si="2"/>
        <v>140.27175</v>
      </c>
      <c r="M38" s="977">
        <v>3504.57</v>
      </c>
      <c r="N38" s="977">
        <v>748.11</v>
      </c>
      <c r="O38" s="533">
        <f t="shared" si="3"/>
        <v>2552.9500000000003</v>
      </c>
      <c r="P38" s="1025">
        <f t="shared" si="4"/>
        <v>3301.0600000000004</v>
      </c>
      <c r="Q38" s="975"/>
      <c r="R38" s="976"/>
      <c r="S38" s="975"/>
      <c r="T38" s="976"/>
      <c r="U38" s="975"/>
      <c r="V38" s="976"/>
      <c r="W38" s="975"/>
      <c r="X38" s="975"/>
      <c r="Y38" s="976"/>
      <c r="Z38" s="975"/>
      <c r="AA38" s="976"/>
      <c r="AB38" s="975"/>
    </row>
    <row r="39" spans="1:28" ht="15" customHeight="1" x14ac:dyDescent="0.25">
      <c r="A39" s="975" t="s">
        <v>1195</v>
      </c>
      <c r="B39" s="975" t="s">
        <v>847</v>
      </c>
      <c r="C39" s="976">
        <v>473</v>
      </c>
      <c r="D39" s="980" t="s">
        <v>787</v>
      </c>
      <c r="E39" s="975" t="s">
        <v>792</v>
      </c>
      <c r="F39" s="977">
        <v>23076.48</v>
      </c>
      <c r="G39" s="977">
        <v>951.62</v>
      </c>
      <c r="H39" s="977">
        <v>11538.24</v>
      </c>
      <c r="I39" s="977">
        <v>0</v>
      </c>
      <c r="J39" s="977">
        <f t="shared" si="0"/>
        <v>11538.24</v>
      </c>
      <c r="K39" s="977">
        <f t="shared" si="1"/>
        <v>2307.6480000000001</v>
      </c>
      <c r="L39" s="977">
        <f t="shared" si="2"/>
        <v>173.0736</v>
      </c>
      <c r="M39" s="977">
        <v>4101.5600000000004</v>
      </c>
      <c r="N39" s="977">
        <v>923.05</v>
      </c>
      <c r="O39" s="533">
        <f t="shared" si="3"/>
        <v>3149.9400000000005</v>
      </c>
      <c r="P39" s="1025">
        <f t="shared" si="4"/>
        <v>4072.9900000000007</v>
      </c>
      <c r="Q39" s="975"/>
      <c r="R39" s="976"/>
      <c r="S39" s="975"/>
      <c r="T39" s="976"/>
      <c r="U39" s="975"/>
      <c r="V39" s="976"/>
      <c r="W39" s="975"/>
      <c r="X39" s="975"/>
      <c r="Y39" s="976"/>
      <c r="Z39" s="975"/>
      <c r="AA39" s="976"/>
      <c r="AB39" s="975"/>
    </row>
    <row r="40" spans="1:28" ht="15" customHeight="1" x14ac:dyDescent="0.25">
      <c r="A40" s="975" t="s">
        <v>1195</v>
      </c>
      <c r="B40" s="975" t="s">
        <v>847</v>
      </c>
      <c r="C40" s="976">
        <v>351</v>
      </c>
      <c r="D40" s="980" t="s">
        <v>375</v>
      </c>
      <c r="E40" s="975" t="s">
        <v>376</v>
      </c>
      <c r="F40" s="977">
        <v>44461.18</v>
      </c>
      <c r="G40" s="977">
        <v>951.62</v>
      </c>
      <c r="H40" s="977">
        <v>22230.59</v>
      </c>
      <c r="I40" s="977">
        <v>0</v>
      </c>
      <c r="J40" s="977">
        <f t="shared" si="0"/>
        <v>22230.59</v>
      </c>
      <c r="K40" s="977">
        <f t="shared" si="1"/>
        <v>4446.1180000000004</v>
      </c>
      <c r="L40" s="977">
        <f t="shared" si="2"/>
        <v>333.45884999999998</v>
      </c>
      <c r="M40" s="977">
        <v>7020.57</v>
      </c>
      <c r="N40" s="977">
        <v>1778.44</v>
      </c>
      <c r="O40" s="533">
        <f t="shared" si="3"/>
        <v>6068.95</v>
      </c>
      <c r="P40" s="1025">
        <f t="shared" si="4"/>
        <v>7847.3899999999994</v>
      </c>
      <c r="Q40" s="975"/>
      <c r="R40" s="976"/>
      <c r="S40" s="975"/>
      <c r="T40" s="976"/>
      <c r="U40" s="975"/>
      <c r="V40" s="976"/>
      <c r="W40" s="975"/>
      <c r="X40" s="975"/>
      <c r="Y40" s="976"/>
      <c r="Z40" s="975"/>
      <c r="AA40" s="976"/>
      <c r="AB40" s="975"/>
    </row>
    <row r="41" spans="1:28" ht="15" customHeight="1" x14ac:dyDescent="0.25">
      <c r="A41" s="975" t="s">
        <v>1195</v>
      </c>
      <c r="B41" s="975" t="s">
        <v>847</v>
      </c>
      <c r="C41" s="976">
        <v>465</v>
      </c>
      <c r="D41" s="980" t="s">
        <v>750</v>
      </c>
      <c r="E41" s="975" t="s">
        <v>763</v>
      </c>
      <c r="F41" s="977">
        <v>21345.82</v>
      </c>
      <c r="G41" s="977">
        <v>951.62</v>
      </c>
      <c r="H41" s="977">
        <v>10672.91</v>
      </c>
      <c r="I41" s="977">
        <v>0</v>
      </c>
      <c r="J41" s="977">
        <f t="shared" si="0"/>
        <v>10672.91</v>
      </c>
      <c r="K41" s="977">
        <f t="shared" si="1"/>
        <v>2134.5819999999999</v>
      </c>
      <c r="L41" s="977">
        <f t="shared" si="2"/>
        <v>160.09365</v>
      </c>
      <c r="M41" s="977">
        <v>3865.32</v>
      </c>
      <c r="N41" s="977">
        <v>853.83</v>
      </c>
      <c r="O41" s="533">
        <f t="shared" si="3"/>
        <v>2913.7000000000003</v>
      </c>
      <c r="P41" s="1025">
        <f t="shared" si="4"/>
        <v>3767.53</v>
      </c>
      <c r="Q41" s="975"/>
      <c r="R41" s="976"/>
      <c r="S41" s="975"/>
      <c r="T41" s="976"/>
      <c r="U41" s="975"/>
      <c r="V41" s="976"/>
      <c r="W41" s="975"/>
      <c r="X41" s="975"/>
      <c r="Y41" s="976"/>
      <c r="Z41" s="975"/>
      <c r="AA41" s="976"/>
      <c r="AB41" s="975"/>
    </row>
    <row r="42" spans="1:28" ht="15" customHeight="1" x14ac:dyDescent="0.25">
      <c r="A42" s="975" t="s">
        <v>1195</v>
      </c>
      <c r="B42" s="975" t="s">
        <v>847</v>
      </c>
      <c r="C42" s="976">
        <v>499</v>
      </c>
      <c r="D42" s="980" t="s">
        <v>482</v>
      </c>
      <c r="E42" s="975" t="s">
        <v>532</v>
      </c>
      <c r="F42" s="977">
        <v>27557.74</v>
      </c>
      <c r="G42" s="977">
        <v>951.62</v>
      </c>
      <c r="H42" s="977">
        <v>13778.87</v>
      </c>
      <c r="I42" s="977">
        <v>0</v>
      </c>
      <c r="J42" s="977">
        <f t="shared" si="0"/>
        <v>13778.87</v>
      </c>
      <c r="K42" s="977">
        <f t="shared" si="1"/>
        <v>2755.7740000000003</v>
      </c>
      <c r="L42" s="977">
        <f t="shared" si="2"/>
        <v>206.68305000000001</v>
      </c>
      <c r="M42" s="977">
        <v>4713.25</v>
      </c>
      <c r="N42" s="977">
        <v>1102.3</v>
      </c>
      <c r="O42" s="533">
        <f t="shared" si="3"/>
        <v>3761.63</v>
      </c>
      <c r="P42" s="1025">
        <f t="shared" si="4"/>
        <v>4863.93</v>
      </c>
      <c r="Q42" s="975"/>
      <c r="R42" s="976"/>
      <c r="S42" s="975"/>
      <c r="T42" s="976"/>
      <c r="U42" s="975"/>
      <c r="V42" s="976"/>
      <c r="W42" s="975"/>
      <c r="X42" s="975"/>
      <c r="Y42" s="976"/>
      <c r="Z42" s="975"/>
      <c r="AA42" s="976"/>
      <c r="AB42" s="975"/>
    </row>
    <row r="43" spans="1:28" ht="15" customHeight="1" x14ac:dyDescent="0.25">
      <c r="A43" s="975" t="s">
        <v>1195</v>
      </c>
      <c r="B43" s="975" t="s">
        <v>847</v>
      </c>
      <c r="C43" s="976">
        <v>89</v>
      </c>
      <c r="D43" s="980" t="s">
        <v>49</v>
      </c>
      <c r="E43" s="975" t="s">
        <v>221</v>
      </c>
      <c r="F43" s="977">
        <v>29712.36</v>
      </c>
      <c r="G43" s="977">
        <v>951.62</v>
      </c>
      <c r="H43" s="977">
        <v>14856.18</v>
      </c>
      <c r="I43" s="977">
        <v>0</v>
      </c>
      <c r="J43" s="977">
        <f t="shared" si="0"/>
        <v>14856.18</v>
      </c>
      <c r="K43" s="977">
        <f t="shared" si="1"/>
        <v>2971.2360000000003</v>
      </c>
      <c r="L43" s="977">
        <f t="shared" si="2"/>
        <v>222.84270000000001</v>
      </c>
      <c r="M43" s="977">
        <v>5007.3599999999997</v>
      </c>
      <c r="N43" s="977">
        <v>1188.49</v>
      </c>
      <c r="O43" s="533">
        <f t="shared" si="3"/>
        <v>4055.74</v>
      </c>
      <c r="P43" s="1025">
        <f t="shared" si="4"/>
        <v>5244.23</v>
      </c>
      <c r="Q43" s="975"/>
      <c r="R43" s="976"/>
      <c r="S43" s="975"/>
      <c r="T43" s="976"/>
      <c r="U43" s="975"/>
      <c r="V43" s="976"/>
      <c r="W43" s="975"/>
      <c r="X43" s="975"/>
      <c r="Y43" s="976"/>
      <c r="Z43" s="975"/>
      <c r="AA43" s="976"/>
      <c r="AB43" s="975"/>
    </row>
    <row r="44" spans="1:28" ht="15" customHeight="1" x14ac:dyDescent="0.25">
      <c r="A44" s="975" t="s">
        <v>1195</v>
      </c>
      <c r="B44" s="975" t="s">
        <v>847</v>
      </c>
      <c r="C44" s="976">
        <v>504</v>
      </c>
      <c r="D44" s="980" t="s">
        <v>1104</v>
      </c>
      <c r="E44" s="975" t="s">
        <v>1117</v>
      </c>
      <c r="F44" s="977">
        <v>35212.639999999999</v>
      </c>
      <c r="G44" s="977">
        <v>951.62</v>
      </c>
      <c r="H44" s="977">
        <v>17606.32</v>
      </c>
      <c r="I44" s="977">
        <v>0</v>
      </c>
      <c r="J44" s="977">
        <f t="shared" si="0"/>
        <v>17606.32</v>
      </c>
      <c r="K44" s="977">
        <f t="shared" si="1"/>
        <v>3521.2640000000001</v>
      </c>
      <c r="L44" s="977">
        <f t="shared" si="2"/>
        <v>264.09479999999996</v>
      </c>
      <c r="M44" s="977">
        <v>5758.15</v>
      </c>
      <c r="N44" s="977">
        <v>1408.5</v>
      </c>
      <c r="O44" s="533">
        <f t="shared" si="3"/>
        <v>4806.53</v>
      </c>
      <c r="P44" s="1025">
        <f t="shared" si="4"/>
        <v>6215.03</v>
      </c>
      <c r="Q44" s="975"/>
      <c r="R44" s="976"/>
      <c r="S44" s="975"/>
      <c r="T44" s="976"/>
      <c r="U44" s="975"/>
      <c r="V44" s="976"/>
      <c r="W44" s="975"/>
      <c r="X44" s="975"/>
      <c r="Y44" s="976"/>
      <c r="Z44" s="975"/>
      <c r="AA44" s="976"/>
      <c r="AB44" s="975"/>
    </row>
    <row r="45" spans="1:28" ht="15" customHeight="1" x14ac:dyDescent="0.25">
      <c r="A45" s="975" t="s">
        <v>1195</v>
      </c>
      <c r="B45" s="975" t="s">
        <v>847</v>
      </c>
      <c r="C45" s="976">
        <v>279</v>
      </c>
      <c r="D45" s="980" t="s">
        <v>165</v>
      </c>
      <c r="E45" s="975" t="s">
        <v>268</v>
      </c>
      <c r="F45" s="977">
        <v>7304.52</v>
      </c>
      <c r="G45" s="977">
        <v>331.67</v>
      </c>
      <c r="H45" s="977">
        <v>3652.26</v>
      </c>
      <c r="I45" s="977">
        <v>0</v>
      </c>
      <c r="J45" s="977">
        <f t="shared" si="0"/>
        <v>3652.26</v>
      </c>
      <c r="K45" s="977">
        <f t="shared" si="1"/>
        <v>730.45200000000011</v>
      </c>
      <c r="L45" s="977">
        <f t="shared" si="2"/>
        <v>54.783900000000003</v>
      </c>
      <c r="M45" s="977">
        <v>1328.74</v>
      </c>
      <c r="N45" s="977">
        <v>292.18</v>
      </c>
      <c r="O45" s="533">
        <f t="shared" si="3"/>
        <v>997.06999999999994</v>
      </c>
      <c r="P45" s="1025">
        <f t="shared" si="4"/>
        <v>1289.25</v>
      </c>
      <c r="Q45" s="975"/>
      <c r="R45" s="976"/>
      <c r="S45" s="975"/>
      <c r="T45" s="976"/>
      <c r="U45" s="975"/>
      <c r="V45" s="976"/>
      <c r="W45" s="975"/>
      <c r="X45" s="975"/>
      <c r="Y45" s="976"/>
      <c r="Z45" s="975"/>
      <c r="AA45" s="976"/>
      <c r="AB45" s="975"/>
    </row>
    <row r="46" spans="1:28" ht="15" customHeight="1" x14ac:dyDescent="0.25">
      <c r="A46" s="975" t="s">
        <v>1195</v>
      </c>
      <c r="B46" s="975" t="s">
        <v>847</v>
      </c>
      <c r="C46" s="976">
        <v>451</v>
      </c>
      <c r="D46" s="980" t="s">
        <v>718</v>
      </c>
      <c r="E46" s="975" t="s">
        <v>739</v>
      </c>
      <c r="F46" s="977">
        <v>30928.18</v>
      </c>
      <c r="G46" s="977">
        <v>951.62</v>
      </c>
      <c r="H46" s="977">
        <v>15464.09</v>
      </c>
      <c r="I46" s="977">
        <v>0</v>
      </c>
      <c r="J46" s="977">
        <f t="shared" si="0"/>
        <v>15464.09</v>
      </c>
      <c r="K46" s="977">
        <f t="shared" si="1"/>
        <v>3092.8180000000002</v>
      </c>
      <c r="L46" s="977">
        <f t="shared" si="2"/>
        <v>231.96134999999998</v>
      </c>
      <c r="M46" s="977">
        <v>5173.32</v>
      </c>
      <c r="N46" s="977">
        <v>1237.1199999999999</v>
      </c>
      <c r="O46" s="533">
        <f t="shared" si="3"/>
        <v>4221.7</v>
      </c>
      <c r="P46" s="1025">
        <f t="shared" si="4"/>
        <v>5458.82</v>
      </c>
      <c r="Q46" s="975"/>
      <c r="R46" s="976"/>
      <c r="S46" s="975"/>
      <c r="T46" s="976"/>
      <c r="U46" s="975"/>
      <c r="V46" s="976"/>
      <c r="W46" s="975"/>
      <c r="X46" s="975"/>
      <c r="Y46" s="976"/>
      <c r="Z46" s="975"/>
      <c r="AA46" s="976"/>
      <c r="AB46" s="975"/>
    </row>
    <row r="47" spans="1:28" ht="15" customHeight="1" x14ac:dyDescent="0.25">
      <c r="A47" s="975" t="s">
        <v>1195</v>
      </c>
      <c r="B47" s="975" t="s">
        <v>847</v>
      </c>
      <c r="C47" s="976">
        <v>353</v>
      </c>
      <c r="D47" s="980" t="s">
        <v>379</v>
      </c>
      <c r="E47" s="975" t="s">
        <v>380</v>
      </c>
      <c r="F47" s="977">
        <v>27557.74</v>
      </c>
      <c r="G47" s="977">
        <v>951.62</v>
      </c>
      <c r="H47" s="977">
        <v>13778.87</v>
      </c>
      <c r="I47" s="977">
        <v>0</v>
      </c>
      <c r="J47" s="977">
        <f t="shared" si="0"/>
        <v>13778.87</v>
      </c>
      <c r="K47" s="977">
        <f t="shared" si="1"/>
        <v>2755.7740000000003</v>
      </c>
      <c r="L47" s="977">
        <f t="shared" si="2"/>
        <v>206.68305000000001</v>
      </c>
      <c r="M47" s="977">
        <v>4713.25</v>
      </c>
      <c r="N47" s="977">
        <v>1102.3</v>
      </c>
      <c r="O47" s="533">
        <f t="shared" si="3"/>
        <v>3761.63</v>
      </c>
      <c r="P47" s="1025">
        <f t="shared" si="4"/>
        <v>4863.93</v>
      </c>
      <c r="Q47" s="975"/>
      <c r="R47" s="976"/>
      <c r="S47" s="975"/>
      <c r="T47" s="976"/>
      <c r="U47" s="975"/>
      <c r="V47" s="976"/>
      <c r="W47" s="975"/>
      <c r="X47" s="975"/>
      <c r="Y47" s="976"/>
      <c r="Z47" s="975"/>
      <c r="AA47" s="976"/>
      <c r="AB47" s="975"/>
    </row>
    <row r="48" spans="1:28" ht="15" customHeight="1" x14ac:dyDescent="0.25">
      <c r="A48" s="975" t="s">
        <v>1195</v>
      </c>
      <c r="B48" s="975" t="s">
        <v>847</v>
      </c>
      <c r="C48" s="976">
        <v>450</v>
      </c>
      <c r="D48" s="980" t="s">
        <v>717</v>
      </c>
      <c r="E48" s="975" t="s">
        <v>738</v>
      </c>
      <c r="F48" s="977">
        <v>21345.82</v>
      </c>
      <c r="G48" s="977">
        <v>951.62</v>
      </c>
      <c r="H48" s="977">
        <v>10672.91</v>
      </c>
      <c r="I48" s="977">
        <v>0</v>
      </c>
      <c r="J48" s="977">
        <f t="shared" si="0"/>
        <v>10672.91</v>
      </c>
      <c r="K48" s="977">
        <f t="shared" si="1"/>
        <v>2134.5819999999999</v>
      </c>
      <c r="L48" s="977">
        <f t="shared" si="2"/>
        <v>160.09365</v>
      </c>
      <c r="M48" s="977">
        <v>3865.32</v>
      </c>
      <c r="N48" s="977">
        <v>853.83</v>
      </c>
      <c r="O48" s="533">
        <f t="shared" si="3"/>
        <v>2913.7000000000003</v>
      </c>
      <c r="P48" s="1025">
        <f t="shared" si="4"/>
        <v>3767.53</v>
      </c>
      <c r="Q48" s="975"/>
      <c r="R48" s="976"/>
      <c r="S48" s="975"/>
      <c r="T48" s="976"/>
      <c r="U48" s="975"/>
      <c r="V48" s="976"/>
      <c r="W48" s="975"/>
      <c r="X48" s="975"/>
      <c r="Y48" s="976"/>
      <c r="Z48" s="975"/>
      <c r="AA48" s="976"/>
      <c r="AB48" s="975"/>
    </row>
    <row r="49" spans="1:28" ht="15" customHeight="1" x14ac:dyDescent="0.25">
      <c r="A49" s="975" t="s">
        <v>1195</v>
      </c>
      <c r="B49" s="975" t="s">
        <v>847</v>
      </c>
      <c r="C49" s="976">
        <v>489</v>
      </c>
      <c r="D49" s="980" t="s">
        <v>871</v>
      </c>
      <c r="E49" s="975" t="s">
        <v>872</v>
      </c>
      <c r="F49" s="977">
        <v>20574.5</v>
      </c>
      <c r="G49" s="977">
        <v>951.62</v>
      </c>
      <c r="H49" s="977">
        <v>10287.25</v>
      </c>
      <c r="I49" s="977">
        <v>0</v>
      </c>
      <c r="J49" s="977">
        <f t="shared" si="0"/>
        <v>10287.25</v>
      </c>
      <c r="K49" s="977">
        <f t="shared" si="1"/>
        <v>2057.4500000000003</v>
      </c>
      <c r="L49" s="977">
        <f t="shared" si="2"/>
        <v>154.30875</v>
      </c>
      <c r="M49" s="977">
        <v>3760.04</v>
      </c>
      <c r="N49" s="977">
        <v>822.98</v>
      </c>
      <c r="O49" s="533">
        <f t="shared" si="3"/>
        <v>2808.42</v>
      </c>
      <c r="P49" s="1025">
        <f t="shared" si="4"/>
        <v>3631.4</v>
      </c>
      <c r="Q49" s="975"/>
      <c r="R49" s="976"/>
      <c r="S49" s="975"/>
      <c r="T49" s="976"/>
      <c r="U49" s="975"/>
      <c r="V49" s="976"/>
      <c r="W49" s="975"/>
      <c r="X49" s="975"/>
      <c r="Y49" s="976"/>
      <c r="Z49" s="975"/>
      <c r="AA49" s="976"/>
      <c r="AB49" s="975"/>
    </row>
    <row r="50" spans="1:28" ht="15" customHeight="1" x14ac:dyDescent="0.25">
      <c r="A50" s="975" t="s">
        <v>1195</v>
      </c>
      <c r="B50" s="975" t="s">
        <v>847</v>
      </c>
      <c r="C50" s="976">
        <v>355</v>
      </c>
      <c r="D50" s="980" t="s">
        <v>381</v>
      </c>
      <c r="E50" s="975" t="s">
        <v>382</v>
      </c>
      <c r="F50" s="977">
        <v>35212.639999999999</v>
      </c>
      <c r="G50" s="977">
        <v>951.62</v>
      </c>
      <c r="H50" s="977">
        <v>17606.32</v>
      </c>
      <c r="I50" s="977">
        <v>0</v>
      </c>
      <c r="J50" s="977">
        <f t="shared" si="0"/>
        <v>17606.32</v>
      </c>
      <c r="K50" s="977">
        <f t="shared" si="1"/>
        <v>3521.2640000000001</v>
      </c>
      <c r="L50" s="977">
        <f t="shared" si="2"/>
        <v>264.09479999999996</v>
      </c>
      <c r="M50" s="977">
        <v>5758.15</v>
      </c>
      <c r="N50" s="977">
        <v>1408.5</v>
      </c>
      <c r="O50" s="533">
        <f t="shared" si="3"/>
        <v>4806.53</v>
      </c>
      <c r="P50" s="1025">
        <f t="shared" si="4"/>
        <v>6215.03</v>
      </c>
      <c r="Q50" s="975"/>
      <c r="R50" s="976"/>
      <c r="S50" s="975"/>
      <c r="T50" s="976"/>
      <c r="U50" s="975"/>
      <c r="V50" s="976"/>
      <c r="W50" s="975"/>
      <c r="X50" s="975"/>
      <c r="Y50" s="976"/>
      <c r="Z50" s="975"/>
      <c r="AA50" s="976"/>
      <c r="AB50" s="975"/>
    </row>
    <row r="51" spans="1:28" ht="15" customHeight="1" x14ac:dyDescent="0.25">
      <c r="A51" s="975" t="s">
        <v>1195</v>
      </c>
      <c r="B51" s="975" t="s">
        <v>847</v>
      </c>
      <c r="C51" s="976">
        <v>361</v>
      </c>
      <c r="D51" s="980" t="s">
        <v>446</v>
      </c>
      <c r="E51" s="975" t="s">
        <v>447</v>
      </c>
      <c r="F51" s="977">
        <v>38248.639999999999</v>
      </c>
      <c r="G51" s="977">
        <v>951.62</v>
      </c>
      <c r="H51" s="977">
        <v>19124.32</v>
      </c>
      <c r="I51" s="977">
        <v>0</v>
      </c>
      <c r="J51" s="977">
        <f t="shared" si="0"/>
        <v>19124.32</v>
      </c>
      <c r="K51" s="977">
        <f t="shared" si="1"/>
        <v>3824.864</v>
      </c>
      <c r="L51" s="977">
        <f t="shared" si="2"/>
        <v>286.8648</v>
      </c>
      <c r="M51" s="977">
        <v>6172.56</v>
      </c>
      <c r="N51" s="977">
        <v>1529.94</v>
      </c>
      <c r="O51" s="533">
        <f t="shared" si="3"/>
        <v>5220.9400000000005</v>
      </c>
      <c r="P51" s="1025">
        <f t="shared" si="4"/>
        <v>6750.880000000001</v>
      </c>
      <c r="Q51" s="975"/>
      <c r="R51" s="976"/>
      <c r="S51" s="975"/>
      <c r="T51" s="976"/>
      <c r="U51" s="975"/>
      <c r="V51" s="976"/>
      <c r="W51" s="975"/>
      <c r="X51" s="975"/>
      <c r="Y51" s="976"/>
      <c r="Z51" s="975"/>
      <c r="AA51" s="976"/>
      <c r="AB51" s="975"/>
    </row>
    <row r="52" spans="1:28" ht="15" customHeight="1" x14ac:dyDescent="0.25">
      <c r="A52" s="975" t="s">
        <v>1195</v>
      </c>
      <c r="B52" s="975" t="s">
        <v>847</v>
      </c>
      <c r="C52" s="976">
        <v>76</v>
      </c>
      <c r="D52" s="980" t="s">
        <v>40</v>
      </c>
      <c r="E52" s="975" t="s">
        <v>212</v>
      </c>
      <c r="F52" s="977">
        <v>44461.18</v>
      </c>
      <c r="G52" s="977">
        <v>951.62</v>
      </c>
      <c r="H52" s="977">
        <v>22230.59</v>
      </c>
      <c r="I52" s="977">
        <v>0</v>
      </c>
      <c r="J52" s="977">
        <f t="shared" si="0"/>
        <v>22230.59</v>
      </c>
      <c r="K52" s="977">
        <f t="shared" si="1"/>
        <v>4446.1180000000004</v>
      </c>
      <c r="L52" s="977">
        <f t="shared" si="2"/>
        <v>333.45884999999998</v>
      </c>
      <c r="M52" s="977">
        <v>7020.57</v>
      </c>
      <c r="N52" s="977">
        <v>1778.44</v>
      </c>
      <c r="O52" s="533">
        <f t="shared" si="3"/>
        <v>6068.95</v>
      </c>
      <c r="P52" s="1025">
        <f t="shared" si="4"/>
        <v>7847.3899999999994</v>
      </c>
      <c r="Q52" s="975"/>
      <c r="R52" s="976"/>
      <c r="S52" s="975"/>
      <c r="T52" s="976"/>
      <c r="U52" s="975"/>
      <c r="V52" s="976"/>
      <c r="W52" s="975"/>
      <c r="X52" s="975"/>
      <c r="Y52" s="976"/>
      <c r="Z52" s="975"/>
      <c r="AA52" s="976"/>
      <c r="AB52" s="975"/>
    </row>
    <row r="53" spans="1:28" ht="15" customHeight="1" x14ac:dyDescent="0.25">
      <c r="A53" s="975" t="s">
        <v>1195</v>
      </c>
      <c r="B53" s="975" t="s">
        <v>847</v>
      </c>
      <c r="C53" s="976">
        <v>503</v>
      </c>
      <c r="D53" s="980" t="s">
        <v>1115</v>
      </c>
      <c r="E53" s="975" t="s">
        <v>1116</v>
      </c>
      <c r="F53" s="977">
        <v>44461.18</v>
      </c>
      <c r="G53" s="977">
        <v>951.62</v>
      </c>
      <c r="H53" s="977">
        <v>22230.59</v>
      </c>
      <c r="I53" s="977">
        <v>0</v>
      </c>
      <c r="J53" s="977">
        <f t="shared" si="0"/>
        <v>22230.59</v>
      </c>
      <c r="K53" s="977">
        <f t="shared" si="1"/>
        <v>4446.1180000000004</v>
      </c>
      <c r="L53" s="977">
        <f t="shared" si="2"/>
        <v>333.45884999999998</v>
      </c>
      <c r="M53" s="977">
        <v>7020.57</v>
      </c>
      <c r="N53" s="977">
        <v>1778.44</v>
      </c>
      <c r="O53" s="533">
        <f t="shared" si="3"/>
        <v>6068.95</v>
      </c>
      <c r="P53" s="1025">
        <f t="shared" si="4"/>
        <v>7847.3899999999994</v>
      </c>
      <c r="Q53" s="975"/>
      <c r="R53" s="976"/>
      <c r="S53" s="975"/>
      <c r="T53" s="976"/>
      <c r="U53" s="975"/>
      <c r="V53" s="976"/>
      <c r="W53" s="975"/>
      <c r="X53" s="975"/>
      <c r="Y53" s="976"/>
      <c r="Z53" s="975"/>
      <c r="AA53" s="976"/>
      <c r="AB53" s="975"/>
    </row>
    <row r="54" spans="1:28" ht="15" customHeight="1" x14ac:dyDescent="0.25">
      <c r="A54" s="975" t="s">
        <v>1195</v>
      </c>
      <c r="B54" s="975" t="s">
        <v>847</v>
      </c>
      <c r="C54" s="976">
        <v>79</v>
      </c>
      <c r="D54" s="980" t="s">
        <v>41</v>
      </c>
      <c r="E54" s="975" t="s">
        <v>213</v>
      </c>
      <c r="F54" s="977">
        <v>18204.5</v>
      </c>
      <c r="G54" s="977">
        <v>951.62</v>
      </c>
      <c r="H54" s="977">
        <v>9102.25</v>
      </c>
      <c r="I54" s="977">
        <v>0</v>
      </c>
      <c r="J54" s="977">
        <f t="shared" si="0"/>
        <v>9102.25</v>
      </c>
      <c r="K54" s="977">
        <f t="shared" si="1"/>
        <v>1820.45</v>
      </c>
      <c r="L54" s="977">
        <f t="shared" si="2"/>
        <v>136.53375</v>
      </c>
      <c r="M54" s="977">
        <v>3436.53</v>
      </c>
      <c r="N54" s="977">
        <v>728.18</v>
      </c>
      <c r="O54" s="533">
        <f t="shared" si="3"/>
        <v>2484.9100000000003</v>
      </c>
      <c r="P54" s="1025">
        <f t="shared" si="4"/>
        <v>3213.09</v>
      </c>
      <c r="Q54" s="975"/>
      <c r="R54" s="976"/>
      <c r="S54" s="975"/>
      <c r="T54" s="976"/>
      <c r="U54" s="975"/>
      <c r="V54" s="976"/>
      <c r="W54" s="975"/>
      <c r="X54" s="975"/>
      <c r="Y54" s="976"/>
      <c r="Z54" s="975"/>
      <c r="AA54" s="976"/>
      <c r="AB54" s="975"/>
    </row>
    <row r="55" spans="1:28" ht="15" customHeight="1" x14ac:dyDescent="0.25">
      <c r="A55" s="975" t="s">
        <v>1195</v>
      </c>
      <c r="B55" s="975" t="s">
        <v>847</v>
      </c>
      <c r="C55" s="976">
        <v>152</v>
      </c>
      <c r="D55" s="980" t="s">
        <v>59</v>
      </c>
      <c r="E55" s="975" t="s">
        <v>231</v>
      </c>
      <c r="F55" s="977">
        <v>10915.36</v>
      </c>
      <c r="G55" s="977">
        <v>573.65</v>
      </c>
      <c r="H55" s="977">
        <v>5457.68</v>
      </c>
      <c r="I55" s="977">
        <v>0</v>
      </c>
      <c r="J55" s="977">
        <f t="shared" si="0"/>
        <v>5457.68</v>
      </c>
      <c r="K55" s="977">
        <f t="shared" si="1"/>
        <v>1091.5360000000001</v>
      </c>
      <c r="L55" s="977">
        <f t="shared" si="2"/>
        <v>81.865200000000002</v>
      </c>
      <c r="M55" s="977">
        <v>2063.6</v>
      </c>
      <c r="N55" s="977">
        <v>436.61</v>
      </c>
      <c r="O55" s="533">
        <f t="shared" si="3"/>
        <v>1489.9499999999998</v>
      </c>
      <c r="P55" s="1025">
        <f t="shared" si="4"/>
        <v>1926.56</v>
      </c>
      <c r="Q55" s="975"/>
      <c r="R55" s="976"/>
      <c r="S55" s="975"/>
      <c r="T55" s="976"/>
      <c r="U55" s="975"/>
      <c r="V55" s="976"/>
      <c r="W55" s="975"/>
      <c r="X55" s="975"/>
      <c r="Y55" s="976"/>
      <c r="Z55" s="975"/>
      <c r="AA55" s="976"/>
      <c r="AB55" s="975"/>
    </row>
    <row r="56" spans="1:28" ht="15" customHeight="1" x14ac:dyDescent="0.25">
      <c r="A56" s="975" t="s">
        <v>1195</v>
      </c>
      <c r="B56" s="975" t="s">
        <v>847</v>
      </c>
      <c r="C56" s="976">
        <v>148</v>
      </c>
      <c r="D56" s="980" t="s">
        <v>57</v>
      </c>
      <c r="E56" s="975" t="s">
        <v>229</v>
      </c>
      <c r="F56" s="977">
        <v>19607.060000000001</v>
      </c>
      <c r="G56" s="977">
        <v>951.62</v>
      </c>
      <c r="H56" s="977">
        <v>9803.5300000000007</v>
      </c>
      <c r="I56" s="977">
        <v>0</v>
      </c>
      <c r="J56" s="977">
        <f t="shared" si="0"/>
        <v>9803.5300000000007</v>
      </c>
      <c r="K56" s="977">
        <f t="shared" si="1"/>
        <v>1960.7060000000001</v>
      </c>
      <c r="L56" s="977">
        <f t="shared" si="2"/>
        <v>147.05295000000001</v>
      </c>
      <c r="M56" s="977">
        <v>3627.98</v>
      </c>
      <c r="N56" s="977">
        <v>784.28</v>
      </c>
      <c r="O56" s="533">
        <f t="shared" si="3"/>
        <v>2676.36</v>
      </c>
      <c r="P56" s="1025">
        <f t="shared" si="4"/>
        <v>3460.6400000000003</v>
      </c>
      <c r="Q56" s="975"/>
      <c r="R56" s="976"/>
      <c r="S56" s="975"/>
      <c r="T56" s="976"/>
      <c r="U56" s="975"/>
      <c r="V56" s="976"/>
      <c r="W56" s="975"/>
      <c r="X56" s="975"/>
      <c r="Y56" s="976"/>
      <c r="Z56" s="975"/>
      <c r="AA56" s="976"/>
      <c r="AB56" s="975"/>
    </row>
    <row r="57" spans="1:28" ht="15" customHeight="1" x14ac:dyDescent="0.25">
      <c r="A57" s="975" t="s">
        <v>1195</v>
      </c>
      <c r="B57" s="975" t="s">
        <v>847</v>
      </c>
      <c r="C57" s="976">
        <v>474</v>
      </c>
      <c r="D57" s="980" t="s">
        <v>786</v>
      </c>
      <c r="E57" s="975" t="s">
        <v>793</v>
      </c>
      <c r="F57" s="977">
        <v>21345.82</v>
      </c>
      <c r="G57" s="977">
        <v>951.62</v>
      </c>
      <c r="H57" s="977">
        <v>10672.91</v>
      </c>
      <c r="I57" s="977">
        <v>0</v>
      </c>
      <c r="J57" s="977">
        <f t="shared" si="0"/>
        <v>10672.91</v>
      </c>
      <c r="K57" s="977">
        <f t="shared" si="1"/>
        <v>2134.5819999999999</v>
      </c>
      <c r="L57" s="977">
        <f t="shared" si="2"/>
        <v>160.09365</v>
      </c>
      <c r="M57" s="977">
        <v>3865.32</v>
      </c>
      <c r="N57" s="977">
        <v>853.83</v>
      </c>
      <c r="O57" s="533">
        <f t="shared" si="3"/>
        <v>2913.7000000000003</v>
      </c>
      <c r="P57" s="1025">
        <f t="shared" si="4"/>
        <v>3767.53</v>
      </c>
      <c r="Q57" s="975"/>
      <c r="R57" s="976"/>
      <c r="S57" s="975"/>
      <c r="T57" s="976"/>
      <c r="U57" s="975"/>
      <c r="V57" s="976"/>
      <c r="W57" s="975"/>
      <c r="X57" s="975"/>
      <c r="Y57" s="976"/>
      <c r="Z57" s="975"/>
      <c r="AA57" s="976"/>
      <c r="AB57" s="975"/>
    </row>
    <row r="58" spans="1:28" ht="15" customHeight="1" x14ac:dyDescent="0.25">
      <c r="A58" s="975" t="s">
        <v>1195</v>
      </c>
      <c r="B58" s="975" t="s">
        <v>847</v>
      </c>
      <c r="C58" s="976">
        <v>80</v>
      </c>
      <c r="D58" s="980" t="s">
        <v>42</v>
      </c>
      <c r="E58" s="975" t="s">
        <v>214</v>
      </c>
      <c r="F58" s="977">
        <v>18204.5</v>
      </c>
      <c r="G58" s="977">
        <v>951.62</v>
      </c>
      <c r="H58" s="977">
        <v>9102.25</v>
      </c>
      <c r="I58" s="977">
        <v>0</v>
      </c>
      <c r="J58" s="977">
        <f t="shared" si="0"/>
        <v>9102.25</v>
      </c>
      <c r="K58" s="977">
        <f t="shared" si="1"/>
        <v>1820.45</v>
      </c>
      <c r="L58" s="977">
        <f t="shared" si="2"/>
        <v>136.53375</v>
      </c>
      <c r="M58" s="977">
        <v>3436.53</v>
      </c>
      <c r="N58" s="977">
        <v>728.18</v>
      </c>
      <c r="O58" s="533">
        <f t="shared" si="3"/>
        <v>2484.9100000000003</v>
      </c>
      <c r="P58" s="1025">
        <f t="shared" si="4"/>
        <v>3213.09</v>
      </c>
      <c r="Q58" s="975"/>
      <c r="R58" s="976"/>
      <c r="S58" s="975"/>
      <c r="T58" s="976"/>
      <c r="U58" s="975"/>
      <c r="V58" s="976"/>
      <c r="W58" s="975"/>
      <c r="X58" s="975"/>
      <c r="Y58" s="976"/>
      <c r="Z58" s="975"/>
      <c r="AA58" s="976"/>
      <c r="AB58" s="975"/>
    </row>
    <row r="59" spans="1:28" ht="15" customHeight="1" x14ac:dyDescent="0.25">
      <c r="A59" s="975" t="s">
        <v>1195</v>
      </c>
      <c r="B59" s="975" t="s">
        <v>847</v>
      </c>
      <c r="C59" s="976">
        <v>214</v>
      </c>
      <c r="D59" s="980" t="s">
        <v>106</v>
      </c>
      <c r="E59" s="975" t="s">
        <v>249</v>
      </c>
      <c r="F59" s="977">
        <v>7523.68</v>
      </c>
      <c r="G59" s="977">
        <v>344.82</v>
      </c>
      <c r="H59" s="977">
        <v>3761.84</v>
      </c>
      <c r="I59" s="977">
        <v>0</v>
      </c>
      <c r="J59" s="977">
        <f t="shared" si="0"/>
        <v>3761.84</v>
      </c>
      <c r="K59" s="977">
        <f t="shared" si="1"/>
        <v>752.36800000000005</v>
      </c>
      <c r="L59" s="977">
        <f t="shared" si="2"/>
        <v>56.427599999999998</v>
      </c>
      <c r="M59" s="977">
        <v>1371.8</v>
      </c>
      <c r="N59" s="977">
        <v>300.94</v>
      </c>
      <c r="O59" s="533">
        <f t="shared" si="3"/>
        <v>1026.98</v>
      </c>
      <c r="P59" s="1025">
        <f t="shared" si="4"/>
        <v>1327.92</v>
      </c>
      <c r="Q59" s="975"/>
      <c r="R59" s="976"/>
      <c r="S59" s="975"/>
      <c r="T59" s="976"/>
      <c r="U59" s="975"/>
      <c r="V59" s="976"/>
      <c r="W59" s="975"/>
      <c r="X59" s="975"/>
      <c r="Y59" s="976"/>
      <c r="Z59" s="975"/>
      <c r="AA59" s="976"/>
      <c r="AB59" s="975"/>
    </row>
    <row r="60" spans="1:28" ht="15" customHeight="1" x14ac:dyDescent="0.25">
      <c r="A60" s="975" t="s">
        <v>1195</v>
      </c>
      <c r="B60" s="975" t="s">
        <v>847</v>
      </c>
      <c r="C60" s="976">
        <v>9</v>
      </c>
      <c r="D60" s="980" t="s">
        <v>7</v>
      </c>
      <c r="E60" s="975" t="s">
        <v>177</v>
      </c>
      <c r="F60" s="977">
        <v>24363.360000000001</v>
      </c>
      <c r="G60" s="977">
        <v>951.62</v>
      </c>
      <c r="H60" s="977">
        <v>12181.68</v>
      </c>
      <c r="I60" s="977">
        <v>0</v>
      </c>
      <c r="J60" s="977">
        <f t="shared" si="0"/>
        <v>12181.68</v>
      </c>
      <c r="K60" s="977">
        <f t="shared" si="1"/>
        <v>2436.3360000000002</v>
      </c>
      <c r="L60" s="977">
        <f t="shared" si="2"/>
        <v>182.7252</v>
      </c>
      <c r="M60" s="977">
        <v>4277.22</v>
      </c>
      <c r="N60" s="977">
        <v>974.53</v>
      </c>
      <c r="O60" s="533">
        <f t="shared" si="3"/>
        <v>3325.6000000000004</v>
      </c>
      <c r="P60" s="1025">
        <f t="shared" si="4"/>
        <v>4300.13</v>
      </c>
      <c r="Q60" s="975"/>
      <c r="R60" s="976"/>
      <c r="S60" s="975"/>
      <c r="T60" s="976"/>
      <c r="U60" s="975"/>
      <c r="V60" s="976"/>
      <c r="W60" s="975"/>
      <c r="X60" s="975"/>
      <c r="Y60" s="976"/>
      <c r="Z60" s="975"/>
      <c r="AA60" s="976"/>
      <c r="AB60" s="975"/>
    </row>
    <row r="61" spans="1:28" ht="15" customHeight="1" x14ac:dyDescent="0.25">
      <c r="A61" s="975" t="s">
        <v>1195</v>
      </c>
      <c r="B61" s="975" t="s">
        <v>847</v>
      </c>
      <c r="C61" s="976">
        <v>479</v>
      </c>
      <c r="D61" s="980" t="s">
        <v>804</v>
      </c>
      <c r="E61" s="975" t="s">
        <v>815</v>
      </c>
      <c r="F61" s="977">
        <v>26537.78</v>
      </c>
      <c r="G61" s="977">
        <v>951.62</v>
      </c>
      <c r="H61" s="977">
        <v>13268.89</v>
      </c>
      <c r="I61" s="977">
        <v>0</v>
      </c>
      <c r="J61" s="977">
        <f t="shared" si="0"/>
        <v>13268.89</v>
      </c>
      <c r="K61" s="977">
        <f t="shared" si="1"/>
        <v>2653.7780000000002</v>
      </c>
      <c r="L61" s="977">
        <f t="shared" si="2"/>
        <v>199.03334999999998</v>
      </c>
      <c r="M61" s="977">
        <v>4574.03</v>
      </c>
      <c r="N61" s="977">
        <v>1061.51</v>
      </c>
      <c r="O61" s="533">
        <f t="shared" si="3"/>
        <v>3622.41</v>
      </c>
      <c r="P61" s="1025">
        <f t="shared" si="4"/>
        <v>4683.92</v>
      </c>
      <c r="Q61" s="975"/>
      <c r="R61" s="976"/>
      <c r="S61" s="975"/>
      <c r="T61" s="976"/>
      <c r="U61" s="975"/>
      <c r="V61" s="976"/>
      <c r="W61" s="975"/>
      <c r="X61" s="975"/>
      <c r="Y61" s="976"/>
      <c r="Z61" s="975"/>
      <c r="AA61" s="976"/>
      <c r="AB61" s="975"/>
    </row>
    <row r="62" spans="1:28" ht="15" customHeight="1" x14ac:dyDescent="0.25">
      <c r="A62" s="975" t="s">
        <v>1195</v>
      </c>
      <c r="B62" s="975" t="s">
        <v>847</v>
      </c>
      <c r="C62" s="976">
        <v>24</v>
      </c>
      <c r="D62" s="980" t="s">
        <v>832</v>
      </c>
      <c r="E62" s="975" t="s">
        <v>189</v>
      </c>
      <c r="F62" s="977">
        <v>23916.5</v>
      </c>
      <c r="G62" s="977">
        <v>951.62</v>
      </c>
      <c r="H62" s="977">
        <v>11958.25</v>
      </c>
      <c r="I62" s="977">
        <v>0</v>
      </c>
      <c r="J62" s="977">
        <f t="shared" si="0"/>
        <v>11958.25</v>
      </c>
      <c r="K62" s="977">
        <f t="shared" si="1"/>
        <v>2391.65</v>
      </c>
      <c r="L62" s="977">
        <f t="shared" si="2"/>
        <v>179.37375</v>
      </c>
      <c r="M62" s="977">
        <v>4216.22</v>
      </c>
      <c r="N62" s="977">
        <v>956.66</v>
      </c>
      <c r="O62" s="533">
        <f t="shared" si="3"/>
        <v>3264.6000000000004</v>
      </c>
      <c r="P62" s="1025">
        <f t="shared" si="4"/>
        <v>4221.26</v>
      </c>
      <c r="Q62" s="975"/>
      <c r="R62" s="976"/>
      <c r="S62" s="975"/>
      <c r="T62" s="976"/>
      <c r="U62" s="975"/>
      <c r="V62" s="976"/>
      <c r="W62" s="975"/>
      <c r="X62" s="975"/>
      <c r="Y62" s="976"/>
      <c r="Z62" s="975"/>
      <c r="AA62" s="976"/>
      <c r="AB62" s="975"/>
    </row>
    <row r="63" spans="1:28" ht="15" customHeight="1" x14ac:dyDescent="0.25">
      <c r="A63" s="975" t="s">
        <v>1195</v>
      </c>
      <c r="B63" s="975" t="s">
        <v>847</v>
      </c>
      <c r="C63" s="976">
        <v>457</v>
      </c>
      <c r="D63" s="980" t="s">
        <v>724</v>
      </c>
      <c r="E63" s="975" t="s">
        <v>745</v>
      </c>
      <c r="F63" s="977">
        <v>21345.82</v>
      </c>
      <c r="G63" s="977">
        <v>951.62</v>
      </c>
      <c r="H63" s="977">
        <v>10672.91</v>
      </c>
      <c r="I63" s="977">
        <v>0</v>
      </c>
      <c r="J63" s="977">
        <f t="shared" si="0"/>
        <v>10672.91</v>
      </c>
      <c r="K63" s="977">
        <f t="shared" si="1"/>
        <v>2134.5819999999999</v>
      </c>
      <c r="L63" s="977">
        <f t="shared" si="2"/>
        <v>160.09365</v>
      </c>
      <c r="M63" s="977">
        <v>3865.32</v>
      </c>
      <c r="N63" s="977">
        <v>853.83</v>
      </c>
      <c r="O63" s="533">
        <f t="shared" si="3"/>
        <v>2913.7000000000003</v>
      </c>
      <c r="P63" s="1025">
        <f t="shared" si="4"/>
        <v>3767.53</v>
      </c>
      <c r="Q63" s="975"/>
      <c r="R63" s="976"/>
      <c r="S63" s="975"/>
      <c r="T63" s="976"/>
      <c r="U63" s="975"/>
      <c r="V63" s="976"/>
      <c r="W63" s="975"/>
      <c r="X63" s="975"/>
      <c r="Y63" s="976"/>
      <c r="Z63" s="975"/>
      <c r="AA63" s="976"/>
      <c r="AB63" s="975"/>
    </row>
    <row r="64" spans="1:28" ht="15" customHeight="1" x14ac:dyDescent="0.25">
      <c r="A64" s="975" t="s">
        <v>1195</v>
      </c>
      <c r="B64" s="975" t="s">
        <v>847</v>
      </c>
      <c r="C64" s="976">
        <v>145</v>
      </c>
      <c r="D64" s="980" t="s">
        <v>55</v>
      </c>
      <c r="E64" s="975" t="s">
        <v>227</v>
      </c>
      <c r="F64" s="977">
        <v>44320.639999999999</v>
      </c>
      <c r="G64" s="977">
        <v>951.62</v>
      </c>
      <c r="H64" s="977">
        <v>22160.32</v>
      </c>
      <c r="I64" s="977">
        <v>0</v>
      </c>
      <c r="J64" s="977">
        <f t="shared" si="0"/>
        <v>22160.32</v>
      </c>
      <c r="K64" s="977">
        <f t="shared" si="1"/>
        <v>4432.0640000000003</v>
      </c>
      <c r="L64" s="977">
        <f t="shared" si="2"/>
        <v>332.40479999999997</v>
      </c>
      <c r="M64" s="977">
        <v>7001.39</v>
      </c>
      <c r="N64" s="977">
        <v>1772.82</v>
      </c>
      <c r="O64" s="533">
        <f t="shared" si="3"/>
        <v>6049.77</v>
      </c>
      <c r="P64" s="1025">
        <f t="shared" si="4"/>
        <v>7822.59</v>
      </c>
      <c r="Q64" s="975"/>
      <c r="R64" s="976"/>
      <c r="S64" s="975"/>
      <c r="T64" s="976"/>
      <c r="U64" s="975"/>
      <c r="V64" s="976"/>
      <c r="W64" s="975"/>
      <c r="X64" s="975"/>
      <c r="Y64" s="976"/>
      <c r="Z64" s="975"/>
      <c r="AA64" s="976"/>
      <c r="AB64" s="975"/>
    </row>
    <row r="65" spans="1:28" ht="15" customHeight="1" x14ac:dyDescent="0.25">
      <c r="A65" s="975" t="s">
        <v>1195</v>
      </c>
      <c r="B65" s="975" t="s">
        <v>847</v>
      </c>
      <c r="C65" s="976">
        <v>455</v>
      </c>
      <c r="D65" s="980" t="s">
        <v>722</v>
      </c>
      <c r="E65" s="975" t="s">
        <v>743</v>
      </c>
      <c r="F65" s="977">
        <v>22531.7</v>
      </c>
      <c r="G65" s="977">
        <v>951.62</v>
      </c>
      <c r="H65" s="977">
        <v>11265.85</v>
      </c>
      <c r="I65" s="977">
        <v>0</v>
      </c>
      <c r="J65" s="977">
        <f t="shared" si="0"/>
        <v>11265.85</v>
      </c>
      <c r="K65" s="977">
        <f t="shared" si="1"/>
        <v>2253.17</v>
      </c>
      <c r="L65" s="977">
        <f t="shared" si="2"/>
        <v>168.98775000000001</v>
      </c>
      <c r="M65" s="977">
        <v>4027.2</v>
      </c>
      <c r="N65" s="977">
        <v>901.26</v>
      </c>
      <c r="O65" s="533">
        <f t="shared" si="3"/>
        <v>3075.58</v>
      </c>
      <c r="P65" s="1025">
        <f t="shared" si="4"/>
        <v>3976.84</v>
      </c>
      <c r="Q65" s="975"/>
      <c r="R65" s="976"/>
      <c r="S65" s="975"/>
      <c r="T65" s="976"/>
      <c r="U65" s="975"/>
      <c r="V65" s="976"/>
      <c r="W65" s="975"/>
      <c r="X65" s="975"/>
      <c r="Y65" s="976"/>
      <c r="Z65" s="975"/>
      <c r="AA65" s="976"/>
      <c r="AB65" s="975"/>
    </row>
    <row r="66" spans="1:28" ht="15" customHeight="1" x14ac:dyDescent="0.25">
      <c r="A66" s="975" t="s">
        <v>1195</v>
      </c>
      <c r="B66" s="975" t="s">
        <v>847</v>
      </c>
      <c r="C66" s="976">
        <v>325</v>
      </c>
      <c r="D66" s="980" t="s">
        <v>318</v>
      </c>
      <c r="E66" s="975" t="s">
        <v>319</v>
      </c>
      <c r="F66" s="977">
        <v>44461.18</v>
      </c>
      <c r="G66" s="977">
        <v>951.62</v>
      </c>
      <c r="H66" s="977">
        <v>22230.59</v>
      </c>
      <c r="I66" s="977">
        <v>0</v>
      </c>
      <c r="J66" s="977">
        <f t="shared" si="0"/>
        <v>22230.59</v>
      </c>
      <c r="K66" s="977">
        <f t="shared" si="1"/>
        <v>4446.1180000000004</v>
      </c>
      <c r="L66" s="977">
        <f t="shared" si="2"/>
        <v>333.45884999999998</v>
      </c>
      <c r="M66" s="977">
        <v>7020.57</v>
      </c>
      <c r="N66" s="977">
        <v>1778.44</v>
      </c>
      <c r="O66" s="533">
        <f t="shared" si="3"/>
        <v>6068.95</v>
      </c>
      <c r="P66" s="1025">
        <f t="shared" si="4"/>
        <v>7847.3899999999994</v>
      </c>
      <c r="Q66" s="975"/>
      <c r="R66" s="976"/>
      <c r="S66" s="975"/>
      <c r="T66" s="976"/>
      <c r="U66" s="975"/>
      <c r="V66" s="976"/>
      <c r="W66" s="975"/>
      <c r="X66" s="975"/>
      <c r="Y66" s="976"/>
      <c r="Z66" s="975"/>
      <c r="AA66" s="976"/>
      <c r="AB66" s="975"/>
    </row>
    <row r="67" spans="1:28" ht="15" customHeight="1" x14ac:dyDescent="0.25">
      <c r="A67" s="975" t="s">
        <v>1195</v>
      </c>
      <c r="B67" s="975" t="s">
        <v>847</v>
      </c>
      <c r="C67" s="976">
        <v>218</v>
      </c>
      <c r="D67" s="980" t="s">
        <v>107</v>
      </c>
      <c r="E67" s="975" t="s">
        <v>251</v>
      </c>
      <c r="F67" s="977">
        <v>35212.639999999999</v>
      </c>
      <c r="G67" s="977">
        <v>951.62</v>
      </c>
      <c r="H67" s="977">
        <v>17606.32</v>
      </c>
      <c r="I67" s="977">
        <v>0</v>
      </c>
      <c r="J67" s="977">
        <f t="shared" ref="J67:J133" si="5">H67+I67</f>
        <v>17606.32</v>
      </c>
      <c r="K67" s="977">
        <f t="shared" ref="K67:K130" si="6">J67*0.2</f>
        <v>3521.2640000000001</v>
      </c>
      <c r="L67" s="977">
        <f t="shared" ref="L67:L130" si="7">J67*1.5%</f>
        <v>264.09479999999996</v>
      </c>
      <c r="M67" s="977">
        <v>5758.15</v>
      </c>
      <c r="N67" s="977">
        <v>1408.5</v>
      </c>
      <c r="O67" s="533">
        <f t="shared" ref="O67:O130" si="8">M67-G67</f>
        <v>4806.53</v>
      </c>
      <c r="P67" s="1025">
        <f t="shared" ref="P67:P130" si="9">O67+N67</f>
        <v>6215.03</v>
      </c>
      <c r="Q67" s="975"/>
      <c r="R67" s="976"/>
      <c r="S67" s="975"/>
      <c r="T67" s="976"/>
      <c r="U67" s="975"/>
      <c r="V67" s="976"/>
      <c r="W67" s="975"/>
      <c r="X67" s="975"/>
      <c r="Y67" s="976"/>
      <c r="Z67" s="975"/>
      <c r="AA67" s="976"/>
      <c r="AB67" s="975"/>
    </row>
    <row r="68" spans="1:28" ht="15" customHeight="1" x14ac:dyDescent="0.25">
      <c r="A68" s="975" t="s">
        <v>1195</v>
      </c>
      <c r="B68" s="975" t="s">
        <v>847</v>
      </c>
      <c r="C68" s="976">
        <v>46</v>
      </c>
      <c r="D68" s="980" t="s">
        <v>34</v>
      </c>
      <c r="E68" s="975" t="s">
        <v>206</v>
      </c>
      <c r="F68" s="977">
        <v>26762.42</v>
      </c>
      <c r="G68" s="977">
        <v>951.62</v>
      </c>
      <c r="H68" s="977">
        <v>13381.21</v>
      </c>
      <c r="I68" s="977">
        <v>0</v>
      </c>
      <c r="J68" s="977">
        <f t="shared" si="5"/>
        <v>13381.21</v>
      </c>
      <c r="K68" s="977">
        <f t="shared" si="6"/>
        <v>2676.2420000000002</v>
      </c>
      <c r="L68" s="977">
        <f t="shared" si="7"/>
        <v>200.71814999999998</v>
      </c>
      <c r="M68" s="977">
        <v>4604.6899999999996</v>
      </c>
      <c r="N68" s="977">
        <v>1070.49</v>
      </c>
      <c r="O68" s="533">
        <f t="shared" si="8"/>
        <v>3653.0699999999997</v>
      </c>
      <c r="P68" s="1025">
        <f t="shared" si="9"/>
        <v>4723.5599999999995</v>
      </c>
      <c r="Q68" s="975"/>
      <c r="R68" s="976"/>
      <c r="S68" s="975"/>
      <c r="T68" s="976"/>
      <c r="U68" s="975"/>
      <c r="V68" s="976"/>
      <c r="W68" s="975"/>
      <c r="X68" s="975"/>
      <c r="Y68" s="976"/>
      <c r="Z68" s="975"/>
      <c r="AA68" s="976"/>
      <c r="AB68" s="975"/>
    </row>
    <row r="69" spans="1:28" ht="15" customHeight="1" x14ac:dyDescent="0.25">
      <c r="A69" s="975" t="s">
        <v>1195</v>
      </c>
      <c r="B69" s="975" t="s">
        <v>847</v>
      </c>
      <c r="C69" s="976">
        <v>48</v>
      </c>
      <c r="D69" s="980" t="s">
        <v>36</v>
      </c>
      <c r="E69" s="975" t="s">
        <v>208</v>
      </c>
      <c r="F69" s="977">
        <v>17538.5</v>
      </c>
      <c r="G69" s="977">
        <v>951.62</v>
      </c>
      <c r="H69" s="977">
        <v>8769.25</v>
      </c>
      <c r="I69" s="977">
        <v>0</v>
      </c>
      <c r="J69" s="977">
        <f t="shared" si="5"/>
        <v>8769.25</v>
      </c>
      <c r="K69" s="977">
        <f t="shared" si="6"/>
        <v>1753.8500000000001</v>
      </c>
      <c r="L69" s="977">
        <f t="shared" si="7"/>
        <v>131.53874999999999</v>
      </c>
      <c r="M69" s="977">
        <v>3345.63</v>
      </c>
      <c r="N69" s="977">
        <v>701.54</v>
      </c>
      <c r="O69" s="533">
        <f t="shared" si="8"/>
        <v>2394.0100000000002</v>
      </c>
      <c r="P69" s="1025">
        <f t="shared" si="9"/>
        <v>3095.55</v>
      </c>
      <c r="Q69" s="975"/>
      <c r="R69" s="976"/>
      <c r="S69" s="975"/>
      <c r="T69" s="976"/>
      <c r="U69" s="975"/>
      <c r="V69" s="976"/>
      <c r="W69" s="975"/>
      <c r="X69" s="975"/>
      <c r="Y69" s="976"/>
      <c r="Z69" s="975"/>
      <c r="AA69" s="976"/>
      <c r="AB69" s="975"/>
    </row>
    <row r="70" spans="1:28" ht="15" customHeight="1" x14ac:dyDescent="0.25">
      <c r="A70" s="975" t="s">
        <v>1195</v>
      </c>
      <c r="B70" s="975" t="s">
        <v>847</v>
      </c>
      <c r="C70" s="976">
        <v>26</v>
      </c>
      <c r="D70" s="980" t="s">
        <v>19</v>
      </c>
      <c r="E70" s="975" t="s">
        <v>191</v>
      </c>
      <c r="F70" s="977">
        <v>31162.26</v>
      </c>
      <c r="G70" s="977">
        <v>951.62</v>
      </c>
      <c r="H70" s="977">
        <v>15581.13</v>
      </c>
      <c r="I70" s="977">
        <v>0</v>
      </c>
      <c r="J70" s="977">
        <f t="shared" si="5"/>
        <v>15581.13</v>
      </c>
      <c r="K70" s="977">
        <f t="shared" si="6"/>
        <v>3116.2260000000001</v>
      </c>
      <c r="L70" s="977">
        <f t="shared" si="7"/>
        <v>233.71694999999997</v>
      </c>
      <c r="M70" s="977">
        <v>5205.2700000000004</v>
      </c>
      <c r="N70" s="977">
        <v>1246.49</v>
      </c>
      <c r="O70" s="533">
        <f t="shared" si="8"/>
        <v>4253.6500000000005</v>
      </c>
      <c r="P70" s="1025">
        <f t="shared" si="9"/>
        <v>5500.14</v>
      </c>
      <c r="Q70" s="975"/>
      <c r="R70" s="976"/>
      <c r="S70" s="975"/>
      <c r="T70" s="976"/>
      <c r="U70" s="975"/>
      <c r="V70" s="976"/>
      <c r="W70" s="975"/>
      <c r="X70" s="975"/>
      <c r="Y70" s="976"/>
      <c r="Z70" s="975"/>
      <c r="AA70" s="976"/>
      <c r="AB70" s="975"/>
    </row>
    <row r="71" spans="1:28" ht="15" customHeight="1" x14ac:dyDescent="0.25">
      <c r="A71" s="975" t="s">
        <v>1195</v>
      </c>
      <c r="B71" s="975" t="s">
        <v>847</v>
      </c>
      <c r="C71" s="976">
        <v>324</v>
      </c>
      <c r="D71" s="980" t="s">
        <v>316</v>
      </c>
      <c r="E71" s="975" t="s">
        <v>317</v>
      </c>
      <c r="F71" s="977">
        <v>42867.56</v>
      </c>
      <c r="G71" s="977">
        <v>951.62</v>
      </c>
      <c r="H71" s="977">
        <v>21433.78</v>
      </c>
      <c r="I71" s="977">
        <v>0</v>
      </c>
      <c r="J71" s="977">
        <f t="shared" si="5"/>
        <v>21433.78</v>
      </c>
      <c r="K71" s="977">
        <f t="shared" si="6"/>
        <v>4286.7560000000003</v>
      </c>
      <c r="L71" s="977">
        <f t="shared" si="7"/>
        <v>321.50669999999997</v>
      </c>
      <c r="M71" s="977">
        <v>6803.04</v>
      </c>
      <c r="N71" s="977">
        <v>1714.7</v>
      </c>
      <c r="O71" s="533">
        <f t="shared" si="8"/>
        <v>5851.42</v>
      </c>
      <c r="P71" s="1025">
        <f t="shared" si="9"/>
        <v>7566.12</v>
      </c>
      <c r="Q71" s="975"/>
      <c r="R71" s="976"/>
      <c r="S71" s="975"/>
      <c r="T71" s="976"/>
      <c r="U71" s="975"/>
      <c r="V71" s="976"/>
      <c r="W71" s="975"/>
      <c r="X71" s="975"/>
      <c r="Y71" s="976"/>
      <c r="Z71" s="975"/>
      <c r="AA71" s="976"/>
      <c r="AB71" s="975"/>
    </row>
    <row r="72" spans="1:28" ht="15" customHeight="1" x14ac:dyDescent="0.25">
      <c r="A72" s="975" t="s">
        <v>1195</v>
      </c>
      <c r="B72" s="975" t="s">
        <v>847</v>
      </c>
      <c r="C72" s="976">
        <v>191</v>
      </c>
      <c r="D72" s="980" t="s">
        <v>71</v>
      </c>
      <c r="E72" s="975" t="s">
        <v>241</v>
      </c>
      <c r="F72" s="977">
        <v>35212.639999999999</v>
      </c>
      <c r="G72" s="977">
        <v>951.62</v>
      </c>
      <c r="H72" s="977">
        <v>17606.32</v>
      </c>
      <c r="I72" s="977">
        <v>0</v>
      </c>
      <c r="J72" s="977">
        <f t="shared" si="5"/>
        <v>17606.32</v>
      </c>
      <c r="K72" s="977">
        <f t="shared" si="6"/>
        <v>3521.2640000000001</v>
      </c>
      <c r="L72" s="977">
        <f t="shared" si="7"/>
        <v>264.09479999999996</v>
      </c>
      <c r="M72" s="977">
        <v>5758.15</v>
      </c>
      <c r="N72" s="977">
        <v>1408.5</v>
      </c>
      <c r="O72" s="533">
        <f t="shared" si="8"/>
        <v>4806.53</v>
      </c>
      <c r="P72" s="1025">
        <f t="shared" si="9"/>
        <v>6215.03</v>
      </c>
      <c r="Q72" s="975"/>
      <c r="R72" s="976"/>
      <c r="S72" s="975"/>
      <c r="T72" s="976"/>
      <c r="U72" s="975"/>
      <c r="V72" s="976"/>
      <c r="W72" s="975"/>
      <c r="X72" s="975"/>
      <c r="Y72" s="976"/>
      <c r="Z72" s="975"/>
      <c r="AA72" s="976"/>
      <c r="AB72" s="975"/>
    </row>
    <row r="73" spans="1:28" ht="15" customHeight="1" x14ac:dyDescent="0.25">
      <c r="A73" s="975" t="s">
        <v>1195</v>
      </c>
      <c r="B73" s="975" t="s">
        <v>847</v>
      </c>
      <c r="C73" s="976">
        <v>21</v>
      </c>
      <c r="D73" s="980" t="s">
        <v>15</v>
      </c>
      <c r="E73" s="975" t="s">
        <v>187</v>
      </c>
      <c r="F73" s="977">
        <v>32230.04</v>
      </c>
      <c r="G73" s="977">
        <v>951.62</v>
      </c>
      <c r="H73" s="977">
        <v>16115.02</v>
      </c>
      <c r="I73" s="977">
        <v>0</v>
      </c>
      <c r="J73" s="977">
        <f t="shared" si="5"/>
        <v>16115.02</v>
      </c>
      <c r="K73" s="977">
        <f t="shared" si="6"/>
        <v>3223.0040000000004</v>
      </c>
      <c r="L73" s="977">
        <f t="shared" si="7"/>
        <v>241.7253</v>
      </c>
      <c r="M73" s="977">
        <v>5351.02</v>
      </c>
      <c r="N73" s="977">
        <v>1289.2</v>
      </c>
      <c r="O73" s="533">
        <f t="shared" si="8"/>
        <v>4399.4000000000005</v>
      </c>
      <c r="P73" s="1025">
        <f t="shared" si="9"/>
        <v>5688.6</v>
      </c>
      <c r="Q73" s="975"/>
      <c r="R73" s="976"/>
      <c r="S73" s="975"/>
      <c r="T73" s="976"/>
      <c r="U73" s="975"/>
      <c r="V73" s="976"/>
      <c r="W73" s="975"/>
      <c r="X73" s="975"/>
      <c r="Y73" s="976"/>
      <c r="Z73" s="975"/>
      <c r="AA73" s="976"/>
      <c r="AB73" s="975"/>
    </row>
    <row r="74" spans="1:28" ht="15" customHeight="1" x14ac:dyDescent="0.25">
      <c r="A74" s="975" t="s">
        <v>1195</v>
      </c>
      <c r="B74" s="975" t="s">
        <v>847</v>
      </c>
      <c r="C74" s="976">
        <v>330</v>
      </c>
      <c r="D74" s="980" t="s">
        <v>327</v>
      </c>
      <c r="E74" s="975" t="s">
        <v>329</v>
      </c>
      <c r="F74" s="977">
        <v>44461.18</v>
      </c>
      <c r="G74" s="977">
        <v>951.62</v>
      </c>
      <c r="H74" s="977">
        <v>22230.59</v>
      </c>
      <c r="I74" s="977">
        <v>0</v>
      </c>
      <c r="J74" s="977">
        <f t="shared" si="5"/>
        <v>22230.59</v>
      </c>
      <c r="K74" s="977">
        <f t="shared" si="6"/>
        <v>4446.1180000000004</v>
      </c>
      <c r="L74" s="977">
        <f t="shared" si="7"/>
        <v>333.45884999999998</v>
      </c>
      <c r="M74" s="977">
        <v>7020.57</v>
      </c>
      <c r="N74" s="977">
        <v>1778.44</v>
      </c>
      <c r="O74" s="533">
        <f t="shared" si="8"/>
        <v>6068.95</v>
      </c>
      <c r="P74" s="1025">
        <f t="shared" si="9"/>
        <v>7847.3899999999994</v>
      </c>
      <c r="Q74" s="975"/>
      <c r="R74" s="976"/>
      <c r="S74" s="975"/>
      <c r="T74" s="976"/>
      <c r="U74" s="975"/>
      <c r="V74" s="976"/>
      <c r="W74" s="975"/>
      <c r="X74" s="975"/>
      <c r="Y74" s="976"/>
      <c r="Z74" s="975"/>
      <c r="AA74" s="976"/>
      <c r="AB74" s="975"/>
    </row>
    <row r="75" spans="1:28" ht="15" customHeight="1" x14ac:dyDescent="0.25">
      <c r="A75" s="975" t="s">
        <v>1195</v>
      </c>
      <c r="B75" s="975" t="s">
        <v>847</v>
      </c>
      <c r="C75" s="976">
        <v>254</v>
      </c>
      <c r="D75" s="980" t="s">
        <v>145</v>
      </c>
      <c r="E75" s="975" t="s">
        <v>262</v>
      </c>
      <c r="F75" s="977">
        <v>13852.4</v>
      </c>
      <c r="G75" s="977">
        <v>779.25</v>
      </c>
      <c r="H75" s="977">
        <v>6926.2</v>
      </c>
      <c r="I75" s="977">
        <v>0</v>
      </c>
      <c r="J75" s="977">
        <f t="shared" si="5"/>
        <v>6926.2</v>
      </c>
      <c r="K75" s="977">
        <f t="shared" si="6"/>
        <v>1385.24</v>
      </c>
      <c r="L75" s="977">
        <f t="shared" si="7"/>
        <v>103.89299999999999</v>
      </c>
      <c r="M75" s="977">
        <v>2670.1</v>
      </c>
      <c r="N75" s="977">
        <v>554.09</v>
      </c>
      <c r="O75" s="533">
        <f t="shared" si="8"/>
        <v>1890.85</v>
      </c>
      <c r="P75" s="1025">
        <f t="shared" si="9"/>
        <v>2444.94</v>
      </c>
      <c r="Q75" s="975"/>
      <c r="R75" s="976"/>
      <c r="S75" s="975"/>
      <c r="T75" s="976"/>
      <c r="U75" s="975"/>
      <c r="V75" s="976"/>
      <c r="W75" s="975"/>
      <c r="X75" s="975"/>
      <c r="Y75" s="976"/>
      <c r="Z75" s="975"/>
      <c r="AA75" s="976"/>
      <c r="AB75" s="975"/>
    </row>
    <row r="76" spans="1:28" ht="15" customHeight="1" x14ac:dyDescent="0.25">
      <c r="A76" s="975" t="s">
        <v>1195</v>
      </c>
      <c r="B76" s="975" t="s">
        <v>847</v>
      </c>
      <c r="C76" s="976">
        <v>196</v>
      </c>
      <c r="D76" s="980" t="s">
        <v>105</v>
      </c>
      <c r="E76" s="975" t="s">
        <v>244</v>
      </c>
      <c r="F76" s="977">
        <v>36503.440000000002</v>
      </c>
      <c r="G76" s="977">
        <v>951.62</v>
      </c>
      <c r="H76" s="977">
        <v>18251.72</v>
      </c>
      <c r="I76" s="977">
        <v>0</v>
      </c>
      <c r="J76" s="977">
        <f t="shared" si="5"/>
        <v>18251.72</v>
      </c>
      <c r="K76" s="977">
        <f t="shared" si="6"/>
        <v>3650.3440000000005</v>
      </c>
      <c r="L76" s="977">
        <f t="shared" si="7"/>
        <v>273.7758</v>
      </c>
      <c r="M76" s="977">
        <v>5934.34</v>
      </c>
      <c r="N76" s="977">
        <v>1460.13</v>
      </c>
      <c r="O76" s="533">
        <f t="shared" si="8"/>
        <v>4982.72</v>
      </c>
      <c r="P76" s="1025">
        <f t="shared" si="9"/>
        <v>6442.85</v>
      </c>
      <c r="Q76" s="975"/>
      <c r="R76" s="976"/>
      <c r="S76" s="975"/>
      <c r="T76" s="976"/>
      <c r="U76" s="975"/>
      <c r="V76" s="976"/>
      <c r="W76" s="975"/>
      <c r="X76" s="975"/>
      <c r="Y76" s="976"/>
      <c r="Z76" s="975"/>
      <c r="AA76" s="976"/>
      <c r="AB76" s="975"/>
    </row>
    <row r="77" spans="1:28" ht="15" customHeight="1" x14ac:dyDescent="0.25">
      <c r="A77" s="975" t="s">
        <v>1195</v>
      </c>
      <c r="B77" s="975" t="s">
        <v>847</v>
      </c>
      <c r="C77" s="976">
        <v>358</v>
      </c>
      <c r="D77" s="980" t="s">
        <v>387</v>
      </c>
      <c r="E77" s="975" t="s">
        <v>388</v>
      </c>
      <c r="F77" s="977">
        <v>27557.74</v>
      </c>
      <c r="G77" s="977">
        <v>951.62</v>
      </c>
      <c r="H77" s="977">
        <v>13778.87</v>
      </c>
      <c r="I77" s="977">
        <v>0</v>
      </c>
      <c r="J77" s="977">
        <f t="shared" si="5"/>
        <v>13778.87</v>
      </c>
      <c r="K77" s="977">
        <f t="shared" si="6"/>
        <v>2755.7740000000003</v>
      </c>
      <c r="L77" s="977">
        <f t="shared" si="7"/>
        <v>206.68305000000001</v>
      </c>
      <c r="M77" s="977">
        <v>4713.25</v>
      </c>
      <c r="N77" s="977">
        <v>1102.3</v>
      </c>
      <c r="O77" s="533">
        <f t="shared" si="8"/>
        <v>3761.63</v>
      </c>
      <c r="P77" s="1025">
        <f t="shared" si="9"/>
        <v>4863.93</v>
      </c>
      <c r="Q77" s="975"/>
      <c r="R77" s="976"/>
      <c r="S77" s="975"/>
      <c r="T77" s="976"/>
      <c r="U77" s="975"/>
      <c r="V77" s="976"/>
      <c r="W77" s="975"/>
      <c r="X77" s="975"/>
      <c r="Y77" s="976"/>
      <c r="Z77" s="975"/>
      <c r="AA77" s="976"/>
      <c r="AB77" s="975"/>
    </row>
    <row r="78" spans="1:28" ht="15" customHeight="1" x14ac:dyDescent="0.25">
      <c r="A78" s="975" t="s">
        <v>1195</v>
      </c>
      <c r="B78" s="975" t="s">
        <v>847</v>
      </c>
      <c r="C78" s="976">
        <v>188</v>
      </c>
      <c r="D78" s="980" t="s">
        <v>70</v>
      </c>
      <c r="E78" s="975" t="s">
        <v>240</v>
      </c>
      <c r="F78" s="977">
        <v>19607.060000000001</v>
      </c>
      <c r="G78" s="977">
        <v>951.62</v>
      </c>
      <c r="H78" s="977">
        <v>9803.5300000000007</v>
      </c>
      <c r="I78" s="977">
        <v>0</v>
      </c>
      <c r="J78" s="977">
        <f t="shared" si="5"/>
        <v>9803.5300000000007</v>
      </c>
      <c r="K78" s="977">
        <f t="shared" si="6"/>
        <v>1960.7060000000001</v>
      </c>
      <c r="L78" s="977">
        <f t="shared" si="7"/>
        <v>147.05295000000001</v>
      </c>
      <c r="M78" s="977">
        <v>3627.98</v>
      </c>
      <c r="N78" s="977">
        <v>784.28</v>
      </c>
      <c r="O78" s="533">
        <f t="shared" si="8"/>
        <v>2676.36</v>
      </c>
      <c r="P78" s="1025">
        <f t="shared" si="9"/>
        <v>3460.6400000000003</v>
      </c>
      <c r="Q78" s="975"/>
      <c r="R78" s="976"/>
      <c r="S78" s="975"/>
      <c r="T78" s="976"/>
      <c r="U78" s="975"/>
      <c r="V78" s="976"/>
      <c r="W78" s="975"/>
      <c r="X78" s="975"/>
      <c r="Y78" s="976"/>
      <c r="Z78" s="975"/>
      <c r="AA78" s="976"/>
      <c r="AB78" s="975"/>
    </row>
    <row r="79" spans="1:28" ht="15" customHeight="1" x14ac:dyDescent="0.25">
      <c r="A79" s="975" t="s">
        <v>1195</v>
      </c>
      <c r="B79" s="975" t="s">
        <v>847</v>
      </c>
      <c r="C79" s="976">
        <v>338</v>
      </c>
      <c r="D79" s="980" t="s">
        <v>347</v>
      </c>
      <c r="E79" s="975" t="s">
        <v>348</v>
      </c>
      <c r="F79" s="977">
        <v>49895.32</v>
      </c>
      <c r="G79" s="977">
        <v>951.62</v>
      </c>
      <c r="H79" s="977">
        <v>24947.66</v>
      </c>
      <c r="I79" s="977">
        <v>0</v>
      </c>
      <c r="J79" s="977">
        <f t="shared" si="5"/>
        <v>24947.66</v>
      </c>
      <c r="K79" s="977">
        <f t="shared" si="6"/>
        <v>4989.5320000000002</v>
      </c>
      <c r="L79" s="977">
        <f t="shared" si="7"/>
        <v>374.2149</v>
      </c>
      <c r="M79" s="977">
        <v>7762.33</v>
      </c>
      <c r="N79" s="977">
        <v>1995.81</v>
      </c>
      <c r="O79" s="533">
        <f t="shared" si="8"/>
        <v>6810.71</v>
      </c>
      <c r="P79" s="1025">
        <f t="shared" si="9"/>
        <v>8806.52</v>
      </c>
      <c r="Q79" s="975"/>
      <c r="R79" s="976"/>
      <c r="S79" s="975"/>
      <c r="T79" s="976"/>
      <c r="U79" s="975"/>
      <c r="V79" s="976"/>
      <c r="W79" s="975"/>
      <c r="X79" s="975"/>
      <c r="Y79" s="976"/>
      <c r="Z79" s="975"/>
      <c r="AA79" s="976"/>
      <c r="AB79" s="975"/>
    </row>
    <row r="80" spans="1:28" s="192" customFormat="1" ht="15" customHeight="1" x14ac:dyDescent="0.25">
      <c r="A80" s="189"/>
      <c r="B80" s="189"/>
      <c r="C80" s="190">
        <v>251</v>
      </c>
      <c r="D80" s="308" t="s">
        <v>143</v>
      </c>
      <c r="E80" s="189"/>
      <c r="F80" s="191">
        <v>0</v>
      </c>
      <c r="G80" s="191">
        <v>0</v>
      </c>
      <c r="H80" s="191">
        <v>0</v>
      </c>
      <c r="I80" s="191">
        <v>0</v>
      </c>
      <c r="J80" s="191">
        <v>0</v>
      </c>
      <c r="K80" s="191">
        <f t="shared" si="6"/>
        <v>0</v>
      </c>
      <c r="L80" s="191">
        <f t="shared" si="7"/>
        <v>0</v>
      </c>
      <c r="M80" s="191">
        <v>0</v>
      </c>
      <c r="N80" s="191">
        <v>0</v>
      </c>
      <c r="O80" s="707">
        <f t="shared" si="8"/>
        <v>0</v>
      </c>
      <c r="P80" s="707">
        <f t="shared" si="9"/>
        <v>0</v>
      </c>
      <c r="Q80" s="189"/>
      <c r="R80" s="190"/>
      <c r="S80" s="189"/>
      <c r="T80" s="190"/>
      <c r="U80" s="189"/>
      <c r="V80" s="190"/>
      <c r="W80" s="189"/>
      <c r="X80" s="189"/>
      <c r="Y80" s="190"/>
      <c r="Z80" s="189"/>
      <c r="AA80" s="190"/>
      <c r="AB80" s="189"/>
    </row>
    <row r="81" spans="1:28" ht="15" customHeight="1" x14ac:dyDescent="0.25">
      <c r="A81" s="975" t="s">
        <v>1195</v>
      </c>
      <c r="B81" s="975" t="s">
        <v>847</v>
      </c>
      <c r="C81" s="976">
        <v>93</v>
      </c>
      <c r="D81" s="980" t="s">
        <v>53</v>
      </c>
      <c r="E81" s="975" t="s">
        <v>225</v>
      </c>
      <c r="F81" s="977">
        <v>15761.98</v>
      </c>
      <c r="G81" s="977">
        <v>912.92</v>
      </c>
      <c r="H81" s="977">
        <v>7880.99</v>
      </c>
      <c r="I81" s="977">
        <v>0</v>
      </c>
      <c r="J81" s="977">
        <f t="shared" si="5"/>
        <v>7880.99</v>
      </c>
      <c r="K81" s="977">
        <f t="shared" si="6"/>
        <v>1576.1980000000001</v>
      </c>
      <c r="L81" s="977">
        <f t="shared" si="7"/>
        <v>118.21485</v>
      </c>
      <c r="M81" s="977">
        <v>3064.43</v>
      </c>
      <c r="N81" s="977">
        <v>630.47</v>
      </c>
      <c r="O81" s="533">
        <f t="shared" si="8"/>
        <v>2151.5099999999998</v>
      </c>
      <c r="P81" s="1025">
        <f t="shared" si="9"/>
        <v>2781.9799999999996</v>
      </c>
      <c r="Q81" s="975"/>
      <c r="R81" s="976"/>
      <c r="S81" s="975"/>
      <c r="T81" s="976"/>
      <c r="U81" s="975"/>
      <c r="V81" s="976"/>
      <c r="W81" s="975"/>
      <c r="X81" s="975"/>
      <c r="Y81" s="976"/>
      <c r="Z81" s="975"/>
      <c r="AA81" s="976"/>
      <c r="AB81" s="975"/>
    </row>
    <row r="82" spans="1:28" ht="15" customHeight="1" x14ac:dyDescent="0.25">
      <c r="A82" s="975" t="s">
        <v>1195</v>
      </c>
      <c r="B82" s="975" t="s">
        <v>847</v>
      </c>
      <c r="C82" s="976">
        <v>8</v>
      </c>
      <c r="D82" s="980" t="s">
        <v>100</v>
      </c>
      <c r="E82" s="975" t="s">
        <v>176</v>
      </c>
      <c r="F82" s="977">
        <v>14929.24</v>
      </c>
      <c r="G82" s="977">
        <v>854.63</v>
      </c>
      <c r="H82" s="977">
        <v>7464.62</v>
      </c>
      <c r="I82" s="977">
        <v>0</v>
      </c>
      <c r="J82" s="977">
        <f t="shared" si="5"/>
        <v>7464.62</v>
      </c>
      <c r="K82" s="977">
        <f t="shared" si="6"/>
        <v>1492.924</v>
      </c>
      <c r="L82" s="977">
        <f t="shared" si="7"/>
        <v>111.96929999999999</v>
      </c>
      <c r="M82" s="977">
        <v>2892.47</v>
      </c>
      <c r="N82" s="977">
        <v>597.16</v>
      </c>
      <c r="O82" s="533">
        <f t="shared" si="8"/>
        <v>2037.8399999999997</v>
      </c>
      <c r="P82" s="1025">
        <f t="shared" si="9"/>
        <v>2634.9999999999995</v>
      </c>
      <c r="Q82" s="975"/>
      <c r="R82" s="976"/>
      <c r="S82" s="975"/>
      <c r="T82" s="976"/>
      <c r="U82" s="975"/>
      <c r="V82" s="976"/>
      <c r="W82" s="975"/>
      <c r="X82" s="975"/>
      <c r="Y82" s="976"/>
      <c r="Z82" s="975"/>
      <c r="AA82" s="976"/>
      <c r="AB82" s="975"/>
    </row>
    <row r="83" spans="1:28" ht="15" customHeight="1" x14ac:dyDescent="0.25">
      <c r="A83" s="975" t="s">
        <v>1195</v>
      </c>
      <c r="B83" s="975" t="s">
        <v>847</v>
      </c>
      <c r="C83" s="976">
        <v>44</v>
      </c>
      <c r="D83" s="980" t="s">
        <v>33</v>
      </c>
      <c r="E83" s="975" t="s">
        <v>205</v>
      </c>
      <c r="F83" s="977">
        <v>44461.18</v>
      </c>
      <c r="G83" s="977">
        <v>951.62</v>
      </c>
      <c r="H83" s="977">
        <v>22230.59</v>
      </c>
      <c r="I83" s="977">
        <v>0</v>
      </c>
      <c r="J83" s="977">
        <f t="shared" si="5"/>
        <v>22230.59</v>
      </c>
      <c r="K83" s="977">
        <f t="shared" si="6"/>
        <v>4446.1180000000004</v>
      </c>
      <c r="L83" s="977">
        <f t="shared" si="7"/>
        <v>333.45884999999998</v>
      </c>
      <c r="M83" s="977">
        <v>7020.57</v>
      </c>
      <c r="N83" s="977">
        <v>1778.44</v>
      </c>
      <c r="O83" s="533">
        <f t="shared" si="8"/>
        <v>6068.95</v>
      </c>
      <c r="P83" s="1025">
        <f t="shared" si="9"/>
        <v>7847.3899999999994</v>
      </c>
      <c r="Q83" s="975"/>
      <c r="R83" s="976"/>
      <c r="S83" s="975"/>
      <c r="T83" s="976"/>
      <c r="U83" s="975"/>
      <c r="V83" s="976"/>
      <c r="W83" s="975"/>
      <c r="X83" s="975"/>
      <c r="Y83" s="976"/>
      <c r="Z83" s="975"/>
      <c r="AA83" s="976"/>
      <c r="AB83" s="975"/>
    </row>
    <row r="84" spans="1:28" s="192" customFormat="1" ht="15" customHeight="1" x14ac:dyDescent="0.25">
      <c r="A84" s="189" t="s">
        <v>1195</v>
      </c>
      <c r="B84" s="189" t="s">
        <v>847</v>
      </c>
      <c r="C84" s="190">
        <v>396</v>
      </c>
      <c r="D84" s="193" t="s">
        <v>475</v>
      </c>
      <c r="E84" s="189" t="s">
        <v>524</v>
      </c>
      <c r="F84" s="191">
        <v>10178.48</v>
      </c>
      <c r="G84" s="191">
        <v>522.07000000000005</v>
      </c>
      <c r="H84" s="191">
        <v>5089.24</v>
      </c>
      <c r="I84" s="191">
        <v>0</v>
      </c>
      <c r="J84" s="191">
        <f t="shared" si="5"/>
        <v>5089.24</v>
      </c>
      <c r="K84" s="191">
        <f t="shared" si="6"/>
        <v>1017.848</v>
      </c>
      <c r="L84" s="191">
        <f t="shared" si="7"/>
        <v>76.3386</v>
      </c>
      <c r="M84" s="191">
        <v>-3177.81</v>
      </c>
      <c r="N84" s="191">
        <v>407.13</v>
      </c>
      <c r="O84" s="707">
        <f t="shared" si="8"/>
        <v>-3699.88</v>
      </c>
      <c r="P84" s="707">
        <f t="shared" si="9"/>
        <v>-3292.75</v>
      </c>
      <c r="Q84" s="189"/>
      <c r="R84" s="190"/>
      <c r="S84" s="189"/>
      <c r="T84" s="190"/>
      <c r="U84" s="189"/>
      <c r="V84" s="190"/>
      <c r="W84" s="189"/>
      <c r="X84" s="189"/>
      <c r="Y84" s="190"/>
      <c r="Z84" s="189"/>
      <c r="AA84" s="190"/>
      <c r="AB84" s="189"/>
    </row>
    <row r="85" spans="1:28" ht="15" customHeight="1" x14ac:dyDescent="0.25">
      <c r="A85" s="975" t="s">
        <v>1195</v>
      </c>
      <c r="B85" s="975" t="s">
        <v>847</v>
      </c>
      <c r="C85" s="976">
        <v>83</v>
      </c>
      <c r="D85" s="980" t="s">
        <v>44</v>
      </c>
      <c r="E85" s="975" t="s">
        <v>216</v>
      </c>
      <c r="F85" s="977">
        <v>29936.14</v>
      </c>
      <c r="G85" s="977">
        <v>951.62</v>
      </c>
      <c r="H85" s="977">
        <v>14968.07</v>
      </c>
      <c r="I85" s="977">
        <v>0</v>
      </c>
      <c r="J85" s="977">
        <f t="shared" si="5"/>
        <v>14968.07</v>
      </c>
      <c r="K85" s="977">
        <f t="shared" si="6"/>
        <v>2993.614</v>
      </c>
      <c r="L85" s="977">
        <f t="shared" si="7"/>
        <v>224.52104999999997</v>
      </c>
      <c r="M85" s="977">
        <v>5037.8999999999996</v>
      </c>
      <c r="N85" s="977">
        <v>1197.44</v>
      </c>
      <c r="O85" s="533">
        <f t="shared" si="8"/>
        <v>4086.2799999999997</v>
      </c>
      <c r="P85" s="1025">
        <f t="shared" si="9"/>
        <v>5283.7199999999993</v>
      </c>
      <c r="Q85" s="975"/>
      <c r="R85" s="976"/>
      <c r="S85" s="975"/>
      <c r="T85" s="976"/>
      <c r="U85" s="975"/>
      <c r="V85" s="976"/>
      <c r="W85" s="975"/>
      <c r="X85" s="975"/>
      <c r="Y85" s="976"/>
      <c r="Z85" s="975"/>
      <c r="AA85" s="976"/>
      <c r="AB85" s="975"/>
    </row>
    <row r="86" spans="1:28" ht="15" customHeight="1" x14ac:dyDescent="0.25">
      <c r="A86" s="975" t="s">
        <v>1195</v>
      </c>
      <c r="B86" s="975" t="s">
        <v>847</v>
      </c>
      <c r="C86" s="976">
        <v>92</v>
      </c>
      <c r="D86" s="980" t="s">
        <v>52</v>
      </c>
      <c r="E86" s="975" t="s">
        <v>224</v>
      </c>
      <c r="F86" s="977">
        <v>18201.22</v>
      </c>
      <c r="G86" s="977">
        <v>951.62</v>
      </c>
      <c r="H86" s="977">
        <v>9100.61</v>
      </c>
      <c r="I86" s="977">
        <v>0</v>
      </c>
      <c r="J86" s="977">
        <f t="shared" si="5"/>
        <v>9100.61</v>
      </c>
      <c r="K86" s="977">
        <f t="shared" si="6"/>
        <v>1820.1220000000003</v>
      </c>
      <c r="L86" s="977">
        <f t="shared" si="7"/>
        <v>136.50915000000001</v>
      </c>
      <c r="M86" s="977">
        <v>3436.09</v>
      </c>
      <c r="N86" s="977">
        <v>728.04</v>
      </c>
      <c r="O86" s="533">
        <f t="shared" si="8"/>
        <v>2484.4700000000003</v>
      </c>
      <c r="P86" s="1025">
        <f t="shared" si="9"/>
        <v>3212.51</v>
      </c>
      <c r="Q86" s="975"/>
      <c r="R86" s="976"/>
      <c r="S86" s="975"/>
      <c r="T86" s="976"/>
      <c r="U86" s="975"/>
      <c r="V86" s="976"/>
      <c r="W86" s="975"/>
      <c r="X86" s="975"/>
      <c r="Y86" s="976"/>
      <c r="Z86" s="975"/>
      <c r="AA86" s="976"/>
      <c r="AB86" s="975"/>
    </row>
    <row r="87" spans="1:28" ht="15" customHeight="1" x14ac:dyDescent="0.25">
      <c r="A87" s="975" t="s">
        <v>1195</v>
      </c>
      <c r="B87" s="975" t="s">
        <v>847</v>
      </c>
      <c r="C87" s="976">
        <v>95</v>
      </c>
      <c r="D87" s="980" t="s">
        <v>54</v>
      </c>
      <c r="E87" s="975" t="s">
        <v>226</v>
      </c>
      <c r="F87" s="977">
        <v>14482.56</v>
      </c>
      <c r="G87" s="977">
        <v>823.36</v>
      </c>
      <c r="H87" s="977">
        <v>7241.28</v>
      </c>
      <c r="I87" s="977">
        <v>0</v>
      </c>
      <c r="J87" s="977">
        <f t="shared" si="5"/>
        <v>7241.28</v>
      </c>
      <c r="K87" s="977">
        <f t="shared" si="6"/>
        <v>1448.2560000000001</v>
      </c>
      <c r="L87" s="977">
        <f t="shared" si="7"/>
        <v>108.61919999999999</v>
      </c>
      <c r="M87" s="977">
        <v>2800.23</v>
      </c>
      <c r="N87" s="977">
        <v>579.29999999999995</v>
      </c>
      <c r="O87" s="533">
        <f t="shared" si="8"/>
        <v>1976.87</v>
      </c>
      <c r="P87" s="1025">
        <f t="shared" si="9"/>
        <v>2556.17</v>
      </c>
      <c r="Q87" s="975"/>
      <c r="R87" s="976"/>
      <c r="S87" s="975"/>
      <c r="T87" s="976"/>
      <c r="U87" s="975"/>
      <c r="V87" s="976"/>
      <c r="W87" s="975"/>
      <c r="X87" s="975"/>
      <c r="Y87" s="976"/>
      <c r="Z87" s="975"/>
      <c r="AA87" s="976"/>
      <c r="AB87" s="975"/>
    </row>
    <row r="88" spans="1:28" ht="15" customHeight="1" x14ac:dyDescent="0.25">
      <c r="A88" s="975" t="s">
        <v>1195</v>
      </c>
      <c r="B88" s="975" t="s">
        <v>847</v>
      </c>
      <c r="C88" s="976">
        <v>485</v>
      </c>
      <c r="D88" s="980" t="s">
        <v>831</v>
      </c>
      <c r="E88" s="975" t="s">
        <v>830</v>
      </c>
      <c r="F88" s="977">
        <v>41081.42</v>
      </c>
      <c r="G88" s="977">
        <v>951.62</v>
      </c>
      <c r="H88" s="977">
        <v>20540.71</v>
      </c>
      <c r="I88" s="977">
        <v>0</v>
      </c>
      <c r="J88" s="977">
        <f t="shared" si="5"/>
        <v>20540.71</v>
      </c>
      <c r="K88" s="977">
        <f t="shared" si="6"/>
        <v>4108.1419999999998</v>
      </c>
      <c r="L88" s="977">
        <f t="shared" si="7"/>
        <v>308.11064999999996</v>
      </c>
      <c r="M88" s="977">
        <v>6559.23</v>
      </c>
      <c r="N88" s="977">
        <v>1643.25</v>
      </c>
      <c r="O88" s="533">
        <f t="shared" si="8"/>
        <v>5607.61</v>
      </c>
      <c r="P88" s="1025">
        <f t="shared" si="9"/>
        <v>7250.86</v>
      </c>
      <c r="Q88" s="975"/>
      <c r="R88" s="976"/>
      <c r="S88" s="975"/>
      <c r="T88" s="976"/>
      <c r="U88" s="975"/>
      <c r="V88" s="976"/>
      <c r="W88" s="975"/>
      <c r="X88" s="975"/>
      <c r="Y88" s="976"/>
      <c r="Z88" s="975"/>
      <c r="AA88" s="976"/>
      <c r="AB88" s="975"/>
    </row>
    <row r="89" spans="1:28" ht="15" customHeight="1" x14ac:dyDescent="0.25">
      <c r="A89" s="975" t="s">
        <v>1195</v>
      </c>
      <c r="B89" s="975" t="s">
        <v>847</v>
      </c>
      <c r="C89" s="976">
        <v>33</v>
      </c>
      <c r="D89" s="980" t="s">
        <v>24</v>
      </c>
      <c r="E89" s="975" t="s">
        <v>196</v>
      </c>
      <c r="F89" s="977">
        <v>33554.06</v>
      </c>
      <c r="G89" s="977">
        <v>951.62</v>
      </c>
      <c r="H89" s="977">
        <v>16777.03</v>
      </c>
      <c r="I89" s="977">
        <v>0</v>
      </c>
      <c r="J89" s="977">
        <f t="shared" si="5"/>
        <v>16777.03</v>
      </c>
      <c r="K89" s="977">
        <f t="shared" si="6"/>
        <v>3355.4059999999999</v>
      </c>
      <c r="L89" s="977">
        <f t="shared" si="7"/>
        <v>251.65544999999997</v>
      </c>
      <c r="M89" s="977">
        <v>5531.75</v>
      </c>
      <c r="N89" s="977">
        <v>1342.16</v>
      </c>
      <c r="O89" s="533">
        <f t="shared" si="8"/>
        <v>4580.13</v>
      </c>
      <c r="P89" s="1025">
        <f t="shared" si="9"/>
        <v>5922.29</v>
      </c>
      <c r="Q89" s="975"/>
      <c r="R89" s="976"/>
      <c r="S89" s="975"/>
      <c r="T89" s="976"/>
      <c r="U89" s="975"/>
      <c r="V89" s="976"/>
      <c r="W89" s="975"/>
      <c r="X89" s="975"/>
      <c r="Y89" s="976"/>
      <c r="Z89" s="975"/>
      <c r="AA89" s="976"/>
      <c r="AB89" s="975"/>
    </row>
    <row r="90" spans="1:28" ht="15" customHeight="1" x14ac:dyDescent="0.25">
      <c r="A90" s="975" t="s">
        <v>1195</v>
      </c>
      <c r="B90" s="975" t="s">
        <v>847</v>
      </c>
      <c r="C90" s="976">
        <v>81</v>
      </c>
      <c r="D90" s="980" t="s">
        <v>43</v>
      </c>
      <c r="E90" s="975" t="s">
        <v>215</v>
      </c>
      <c r="F90" s="977">
        <v>18204.5</v>
      </c>
      <c r="G90" s="977">
        <v>951.62</v>
      </c>
      <c r="H90" s="977">
        <v>9102.25</v>
      </c>
      <c r="I90" s="977">
        <v>0</v>
      </c>
      <c r="J90" s="977">
        <f t="shared" si="5"/>
        <v>9102.25</v>
      </c>
      <c r="K90" s="977">
        <f t="shared" si="6"/>
        <v>1820.45</v>
      </c>
      <c r="L90" s="977">
        <f t="shared" si="7"/>
        <v>136.53375</v>
      </c>
      <c r="M90" s="977">
        <v>3436.53</v>
      </c>
      <c r="N90" s="977">
        <v>728.18</v>
      </c>
      <c r="O90" s="533">
        <f t="shared" si="8"/>
        <v>2484.9100000000003</v>
      </c>
      <c r="P90" s="1025">
        <f t="shared" si="9"/>
        <v>3213.09</v>
      </c>
      <c r="Q90" s="975"/>
      <c r="R90" s="976"/>
      <c r="S90" s="975"/>
      <c r="T90" s="976"/>
      <c r="U90" s="975"/>
      <c r="V90" s="976"/>
      <c r="W90" s="975"/>
      <c r="X90" s="975"/>
      <c r="Y90" s="976"/>
      <c r="Z90" s="975"/>
      <c r="AA90" s="976"/>
      <c r="AB90" s="975"/>
    </row>
    <row r="91" spans="1:28" ht="15" customHeight="1" x14ac:dyDescent="0.25">
      <c r="A91" s="975" t="s">
        <v>1195</v>
      </c>
      <c r="B91" s="975" t="s">
        <v>847</v>
      </c>
      <c r="C91" s="976">
        <v>321</v>
      </c>
      <c r="D91" s="980" t="s">
        <v>309</v>
      </c>
      <c r="E91" s="975" t="s">
        <v>312</v>
      </c>
      <c r="F91" s="977">
        <v>44461.18</v>
      </c>
      <c r="G91" s="977">
        <v>951.62</v>
      </c>
      <c r="H91" s="977">
        <v>22230.59</v>
      </c>
      <c r="I91" s="977">
        <v>0</v>
      </c>
      <c r="J91" s="977">
        <f t="shared" si="5"/>
        <v>22230.59</v>
      </c>
      <c r="K91" s="977">
        <f t="shared" si="6"/>
        <v>4446.1180000000004</v>
      </c>
      <c r="L91" s="977">
        <f t="shared" si="7"/>
        <v>333.45884999999998</v>
      </c>
      <c r="M91" s="977">
        <v>7020.57</v>
      </c>
      <c r="N91" s="977">
        <v>1778.44</v>
      </c>
      <c r="O91" s="533">
        <f t="shared" si="8"/>
        <v>6068.95</v>
      </c>
      <c r="P91" s="1025">
        <f t="shared" si="9"/>
        <v>7847.3899999999994</v>
      </c>
      <c r="Q91" s="975"/>
      <c r="R91" s="976"/>
      <c r="S91" s="975"/>
      <c r="T91" s="976"/>
      <c r="U91" s="975"/>
      <c r="V91" s="976"/>
      <c r="W91" s="975"/>
      <c r="X91" s="975"/>
      <c r="Y91" s="976"/>
      <c r="Z91" s="975"/>
      <c r="AA91" s="976"/>
      <c r="AB91" s="975"/>
    </row>
    <row r="92" spans="1:28" s="192" customFormat="1" ht="15" customHeight="1" x14ac:dyDescent="0.25">
      <c r="A92" s="189" t="s">
        <v>1195</v>
      </c>
      <c r="B92" s="189" t="s">
        <v>847</v>
      </c>
      <c r="C92" s="190">
        <v>151</v>
      </c>
      <c r="D92" s="193" t="s">
        <v>58</v>
      </c>
      <c r="E92" s="189" t="s">
        <v>842</v>
      </c>
      <c r="F92" s="191">
        <v>23325.16</v>
      </c>
      <c r="G92" s="191">
        <v>951.62</v>
      </c>
      <c r="H92" s="191">
        <v>11662.58</v>
      </c>
      <c r="I92" s="191">
        <v>0</v>
      </c>
      <c r="J92" s="191">
        <f t="shared" si="5"/>
        <v>11662.58</v>
      </c>
      <c r="K92" s="191">
        <f t="shared" si="6"/>
        <v>2332.5160000000001</v>
      </c>
      <c r="L92" s="191">
        <f t="shared" si="7"/>
        <v>174.93869999999998</v>
      </c>
      <c r="M92" s="191">
        <v>4135.5</v>
      </c>
      <c r="N92" s="191">
        <v>933</v>
      </c>
      <c r="O92" s="707">
        <f t="shared" si="8"/>
        <v>3183.88</v>
      </c>
      <c r="P92" s="707">
        <f t="shared" si="9"/>
        <v>4116.88</v>
      </c>
      <c r="Q92" s="189"/>
      <c r="R92" s="190"/>
      <c r="S92" s="189"/>
      <c r="T92" s="190"/>
      <c r="U92" s="189"/>
      <c r="V92" s="190"/>
      <c r="W92" s="189"/>
      <c r="X92" s="189"/>
      <c r="Y92" s="190"/>
      <c r="Z92" s="189"/>
      <c r="AA92" s="190"/>
      <c r="AB92" s="189"/>
    </row>
    <row r="93" spans="1:28" ht="15" customHeight="1" x14ac:dyDescent="0.25">
      <c r="A93" s="975" t="s">
        <v>1195</v>
      </c>
      <c r="B93" s="975" t="s">
        <v>847</v>
      </c>
      <c r="C93" s="976">
        <v>170</v>
      </c>
      <c r="D93" s="980" t="s">
        <v>839</v>
      </c>
      <c r="E93" s="975" t="s">
        <v>838</v>
      </c>
      <c r="F93" s="977">
        <v>23325.16</v>
      </c>
      <c r="G93" s="977">
        <v>951.62</v>
      </c>
      <c r="H93" s="977">
        <v>11662.58</v>
      </c>
      <c r="I93" s="977">
        <v>0</v>
      </c>
      <c r="J93" s="977">
        <f t="shared" si="5"/>
        <v>11662.58</v>
      </c>
      <c r="K93" s="977">
        <f t="shared" si="6"/>
        <v>2332.5160000000001</v>
      </c>
      <c r="L93" s="977">
        <f t="shared" si="7"/>
        <v>174.93869999999998</v>
      </c>
      <c r="M93" s="977">
        <v>4135.5</v>
      </c>
      <c r="N93" s="977">
        <v>933</v>
      </c>
      <c r="O93" s="533">
        <f t="shared" si="8"/>
        <v>3183.88</v>
      </c>
      <c r="P93" s="1025">
        <f t="shared" si="9"/>
        <v>4116.88</v>
      </c>
      <c r="Q93" s="975"/>
      <c r="R93" s="976"/>
      <c r="S93" s="975"/>
      <c r="T93" s="976"/>
      <c r="U93" s="975"/>
      <c r="V93" s="976"/>
      <c r="W93" s="975"/>
      <c r="X93" s="975"/>
      <c r="Y93" s="976"/>
      <c r="Z93" s="975"/>
      <c r="AA93" s="976"/>
      <c r="AB93" s="975"/>
    </row>
    <row r="94" spans="1:28" ht="15" customHeight="1" x14ac:dyDescent="0.25">
      <c r="A94" s="975" t="s">
        <v>1195</v>
      </c>
      <c r="B94" s="975" t="s">
        <v>847</v>
      </c>
      <c r="C94" s="976">
        <v>494</v>
      </c>
      <c r="D94" s="980" t="s">
        <v>528</v>
      </c>
      <c r="E94" s="975" t="s">
        <v>529</v>
      </c>
      <c r="F94" s="977">
        <v>27557.74</v>
      </c>
      <c r="G94" s="977">
        <v>951.62</v>
      </c>
      <c r="H94" s="977">
        <v>13778.87</v>
      </c>
      <c r="I94" s="977">
        <v>0</v>
      </c>
      <c r="J94" s="977">
        <f t="shared" si="5"/>
        <v>13778.87</v>
      </c>
      <c r="K94" s="977">
        <f t="shared" si="6"/>
        <v>2755.7740000000003</v>
      </c>
      <c r="L94" s="977">
        <f t="shared" si="7"/>
        <v>206.68305000000001</v>
      </c>
      <c r="M94" s="977">
        <v>4713.25</v>
      </c>
      <c r="N94" s="977">
        <v>1102.3</v>
      </c>
      <c r="O94" s="533">
        <f t="shared" si="8"/>
        <v>3761.63</v>
      </c>
      <c r="P94" s="1025">
        <f t="shared" si="9"/>
        <v>4863.93</v>
      </c>
      <c r="Q94" s="975"/>
      <c r="R94" s="976"/>
      <c r="S94" s="975"/>
      <c r="T94" s="976"/>
      <c r="U94" s="975"/>
      <c r="V94" s="976"/>
      <c r="W94" s="975"/>
      <c r="X94" s="975"/>
      <c r="Y94" s="976"/>
      <c r="Z94" s="975"/>
      <c r="AA94" s="976"/>
      <c r="AB94" s="975"/>
    </row>
    <row r="95" spans="1:28" s="188" customFormat="1" ht="15" customHeight="1" x14ac:dyDescent="0.25">
      <c r="A95" s="184" t="s">
        <v>1195</v>
      </c>
      <c r="B95" s="184" t="s">
        <v>847</v>
      </c>
      <c r="C95" s="185">
        <v>427</v>
      </c>
      <c r="D95" s="186" t="s">
        <v>674</v>
      </c>
      <c r="E95" s="184" t="s">
        <v>675</v>
      </c>
      <c r="F95" s="187">
        <v>22176.22</v>
      </c>
      <c r="G95" s="187">
        <v>1648.54</v>
      </c>
      <c r="H95" s="187">
        <v>7680.61</v>
      </c>
      <c r="I95" s="187">
        <v>6815</v>
      </c>
      <c r="J95" s="187">
        <f t="shared" si="5"/>
        <v>14495.61</v>
      </c>
      <c r="K95" s="187">
        <f t="shared" si="6"/>
        <v>2899.1220000000003</v>
      </c>
      <c r="L95" s="187">
        <f t="shared" si="7"/>
        <v>217.43414999999999</v>
      </c>
      <c r="M95" s="187">
        <v>5605.85</v>
      </c>
      <c r="N95" s="187">
        <v>0</v>
      </c>
      <c r="O95" s="873">
        <f t="shared" si="8"/>
        <v>3957.3100000000004</v>
      </c>
      <c r="P95" s="873">
        <f t="shared" si="9"/>
        <v>3957.3100000000004</v>
      </c>
      <c r="Q95" s="184"/>
      <c r="R95" s="185"/>
      <c r="S95" s="184"/>
      <c r="T95" s="185"/>
      <c r="U95" s="184"/>
      <c r="V95" s="185"/>
      <c r="W95" s="184"/>
      <c r="X95" s="184"/>
      <c r="Y95" s="185"/>
      <c r="Z95" s="184"/>
      <c r="AA95" s="185"/>
      <c r="AB95" s="184"/>
    </row>
    <row r="96" spans="1:28" ht="15" customHeight="1" x14ac:dyDescent="0.25">
      <c r="A96" s="975" t="s">
        <v>1195</v>
      </c>
      <c r="B96" s="975" t="s">
        <v>847</v>
      </c>
      <c r="C96" s="976">
        <v>156</v>
      </c>
      <c r="D96" s="980" t="s">
        <v>61</v>
      </c>
      <c r="E96" s="975" t="s">
        <v>233</v>
      </c>
      <c r="F96" s="977">
        <v>9088.76</v>
      </c>
      <c r="G96" s="977">
        <v>445.79</v>
      </c>
      <c r="H96" s="977">
        <v>4544.38</v>
      </c>
      <c r="I96" s="977">
        <v>0</v>
      </c>
      <c r="J96" s="977">
        <f t="shared" si="5"/>
        <v>4544.38</v>
      </c>
      <c r="K96" s="977">
        <f t="shared" si="6"/>
        <v>908.87600000000009</v>
      </c>
      <c r="L96" s="977">
        <f t="shared" si="7"/>
        <v>68.165700000000001</v>
      </c>
      <c r="M96" s="977">
        <v>1686.41</v>
      </c>
      <c r="N96" s="977">
        <v>363.55</v>
      </c>
      <c r="O96" s="533">
        <f t="shared" si="8"/>
        <v>1240.6200000000001</v>
      </c>
      <c r="P96" s="1025">
        <f t="shared" si="9"/>
        <v>1604.17</v>
      </c>
      <c r="Q96" s="975"/>
      <c r="R96" s="976"/>
      <c r="S96" s="975"/>
      <c r="T96" s="976"/>
      <c r="U96" s="975"/>
      <c r="V96" s="976"/>
      <c r="W96" s="975"/>
      <c r="X96" s="975"/>
      <c r="Y96" s="976"/>
      <c r="Z96" s="975"/>
      <c r="AA96" s="976"/>
      <c r="AB96" s="975"/>
    </row>
    <row r="97" spans="1:28" ht="15" customHeight="1" x14ac:dyDescent="0.25">
      <c r="A97" s="975" t="s">
        <v>1195</v>
      </c>
      <c r="B97" s="975" t="s">
        <v>847</v>
      </c>
      <c r="C97" s="976">
        <v>483</v>
      </c>
      <c r="D97" s="980" t="s">
        <v>820</v>
      </c>
      <c r="E97" s="975" t="s">
        <v>823</v>
      </c>
      <c r="F97" s="977">
        <v>21345.82</v>
      </c>
      <c r="G97" s="977">
        <v>951.62</v>
      </c>
      <c r="H97" s="977">
        <v>10672.91</v>
      </c>
      <c r="I97" s="977">
        <v>0</v>
      </c>
      <c r="J97" s="977">
        <f t="shared" si="5"/>
        <v>10672.91</v>
      </c>
      <c r="K97" s="977">
        <f t="shared" si="6"/>
        <v>2134.5819999999999</v>
      </c>
      <c r="L97" s="977">
        <f t="shared" si="7"/>
        <v>160.09365</v>
      </c>
      <c r="M97" s="977">
        <v>3865.32</v>
      </c>
      <c r="N97" s="977">
        <v>853.83</v>
      </c>
      <c r="O97" s="533">
        <f t="shared" si="8"/>
        <v>2913.7000000000003</v>
      </c>
      <c r="P97" s="1025">
        <f t="shared" si="9"/>
        <v>3767.53</v>
      </c>
      <c r="Q97" s="975"/>
      <c r="R97" s="976"/>
      <c r="S97" s="975"/>
      <c r="T97" s="976"/>
      <c r="U97" s="975"/>
      <c r="V97" s="976"/>
      <c r="W97" s="975"/>
      <c r="X97" s="975"/>
      <c r="Y97" s="976"/>
      <c r="Z97" s="975"/>
      <c r="AA97" s="976"/>
      <c r="AB97" s="975"/>
    </row>
    <row r="98" spans="1:28" ht="15" customHeight="1" x14ac:dyDescent="0.25">
      <c r="A98" s="975" t="s">
        <v>1195</v>
      </c>
      <c r="B98" s="975" t="s">
        <v>847</v>
      </c>
      <c r="C98" s="976">
        <v>495</v>
      </c>
      <c r="D98" s="980" t="s">
        <v>466</v>
      </c>
      <c r="E98" s="975" t="s">
        <v>513</v>
      </c>
      <c r="F98" s="977">
        <v>27557.74</v>
      </c>
      <c r="G98" s="977">
        <v>951.62</v>
      </c>
      <c r="H98" s="977">
        <v>13778.87</v>
      </c>
      <c r="I98" s="977">
        <v>0</v>
      </c>
      <c r="J98" s="977">
        <f t="shared" si="5"/>
        <v>13778.87</v>
      </c>
      <c r="K98" s="977">
        <f t="shared" si="6"/>
        <v>2755.7740000000003</v>
      </c>
      <c r="L98" s="977">
        <f t="shared" si="7"/>
        <v>206.68305000000001</v>
      </c>
      <c r="M98" s="977">
        <v>4713.25</v>
      </c>
      <c r="N98" s="977">
        <v>1102.3</v>
      </c>
      <c r="O98" s="533">
        <f t="shared" si="8"/>
        <v>3761.63</v>
      </c>
      <c r="P98" s="1025">
        <f t="shared" si="9"/>
        <v>4863.93</v>
      </c>
      <c r="Q98" s="975"/>
      <c r="R98" s="976"/>
      <c r="S98" s="975"/>
      <c r="T98" s="976"/>
      <c r="U98" s="975"/>
      <c r="V98" s="976"/>
      <c r="W98" s="975"/>
      <c r="X98" s="975"/>
      <c r="Y98" s="976"/>
      <c r="Z98" s="975"/>
      <c r="AA98" s="976"/>
      <c r="AB98" s="975"/>
    </row>
    <row r="99" spans="1:28" ht="15" customHeight="1" x14ac:dyDescent="0.25">
      <c r="A99" s="975" t="s">
        <v>1195</v>
      </c>
      <c r="B99" s="975" t="s">
        <v>847</v>
      </c>
      <c r="C99" s="976">
        <v>247</v>
      </c>
      <c r="D99" s="980" t="s">
        <v>1107</v>
      </c>
      <c r="E99" s="975" t="s">
        <v>257</v>
      </c>
      <c r="F99" s="977">
        <v>44461.18</v>
      </c>
      <c r="G99" s="977">
        <v>951.62</v>
      </c>
      <c r="H99" s="977">
        <v>22230.59</v>
      </c>
      <c r="I99" s="977">
        <v>0</v>
      </c>
      <c r="J99" s="977">
        <f t="shared" si="5"/>
        <v>22230.59</v>
      </c>
      <c r="K99" s="977">
        <f t="shared" si="6"/>
        <v>4446.1180000000004</v>
      </c>
      <c r="L99" s="977">
        <f t="shared" si="7"/>
        <v>333.45884999999998</v>
      </c>
      <c r="M99" s="977">
        <v>7020.57</v>
      </c>
      <c r="N99" s="977">
        <v>1778.44</v>
      </c>
      <c r="O99" s="533">
        <f t="shared" si="8"/>
        <v>6068.95</v>
      </c>
      <c r="P99" s="1025">
        <f t="shared" si="9"/>
        <v>7847.3899999999994</v>
      </c>
      <c r="Q99" s="975"/>
      <c r="R99" s="976"/>
      <c r="S99" s="975"/>
      <c r="T99" s="976"/>
      <c r="U99" s="975"/>
      <c r="V99" s="976"/>
      <c r="W99" s="975"/>
      <c r="X99" s="975"/>
      <c r="Y99" s="976"/>
      <c r="Z99" s="975"/>
      <c r="AA99" s="976"/>
      <c r="AB99" s="975"/>
    </row>
    <row r="100" spans="1:28" ht="15" customHeight="1" x14ac:dyDescent="0.25">
      <c r="A100" s="975" t="s">
        <v>1195</v>
      </c>
      <c r="B100" s="975" t="s">
        <v>847</v>
      </c>
      <c r="C100" s="976">
        <v>435</v>
      </c>
      <c r="D100" s="980" t="s">
        <v>697</v>
      </c>
      <c r="E100" s="975" t="s">
        <v>707</v>
      </c>
      <c r="F100" s="977">
        <v>21345.82</v>
      </c>
      <c r="G100" s="977">
        <v>951.62</v>
      </c>
      <c r="H100" s="977">
        <v>10672.91</v>
      </c>
      <c r="I100" s="977">
        <v>0</v>
      </c>
      <c r="J100" s="977">
        <f t="shared" si="5"/>
        <v>10672.91</v>
      </c>
      <c r="K100" s="977">
        <f t="shared" si="6"/>
        <v>2134.5819999999999</v>
      </c>
      <c r="L100" s="977">
        <f t="shared" si="7"/>
        <v>160.09365</v>
      </c>
      <c r="M100" s="977">
        <v>3865.32</v>
      </c>
      <c r="N100" s="977">
        <v>853.83</v>
      </c>
      <c r="O100" s="533">
        <f t="shared" si="8"/>
        <v>2913.7000000000003</v>
      </c>
      <c r="P100" s="1025">
        <f t="shared" si="9"/>
        <v>3767.53</v>
      </c>
      <c r="Q100" s="975"/>
      <c r="R100" s="976"/>
      <c r="S100" s="975"/>
      <c r="T100" s="976"/>
      <c r="U100" s="975"/>
      <c r="V100" s="976"/>
      <c r="W100" s="975"/>
      <c r="X100" s="975"/>
      <c r="Y100" s="976"/>
      <c r="Z100" s="975"/>
      <c r="AA100" s="976"/>
      <c r="AB100" s="975"/>
    </row>
    <row r="101" spans="1:28" ht="15" customHeight="1" x14ac:dyDescent="0.25">
      <c r="A101" s="975" t="s">
        <v>1195</v>
      </c>
      <c r="B101" s="975" t="s">
        <v>847</v>
      </c>
      <c r="C101" s="976">
        <v>34</v>
      </c>
      <c r="D101" s="980" t="s">
        <v>25</v>
      </c>
      <c r="E101" s="975" t="s">
        <v>197</v>
      </c>
      <c r="F101" s="977">
        <v>19991.900000000001</v>
      </c>
      <c r="G101" s="977">
        <v>951.62</v>
      </c>
      <c r="H101" s="977">
        <v>9995.9500000000007</v>
      </c>
      <c r="I101" s="977">
        <v>0</v>
      </c>
      <c r="J101" s="977">
        <f t="shared" si="5"/>
        <v>9995.9500000000007</v>
      </c>
      <c r="K101" s="977">
        <f t="shared" si="6"/>
        <v>1999.1900000000003</v>
      </c>
      <c r="L101" s="977">
        <f t="shared" si="7"/>
        <v>149.93925000000002</v>
      </c>
      <c r="M101" s="977">
        <v>3680.51</v>
      </c>
      <c r="N101" s="977">
        <v>799.67</v>
      </c>
      <c r="O101" s="533">
        <f t="shared" si="8"/>
        <v>2728.8900000000003</v>
      </c>
      <c r="P101" s="1025">
        <f t="shared" si="9"/>
        <v>3528.5600000000004</v>
      </c>
      <c r="Q101" s="975"/>
      <c r="R101" s="976"/>
      <c r="S101" s="975"/>
      <c r="T101" s="976"/>
      <c r="U101" s="975"/>
      <c r="V101" s="976"/>
      <c r="W101" s="975"/>
      <c r="X101" s="975"/>
      <c r="Y101" s="976"/>
      <c r="Z101" s="975"/>
      <c r="AA101" s="976"/>
      <c r="AB101" s="975"/>
    </row>
    <row r="102" spans="1:28" ht="15" customHeight="1" x14ac:dyDescent="0.25">
      <c r="A102" s="975" t="s">
        <v>1195</v>
      </c>
      <c r="B102" s="975" t="s">
        <v>847</v>
      </c>
      <c r="C102" s="976">
        <v>187</v>
      </c>
      <c r="D102" s="980" t="s">
        <v>69</v>
      </c>
      <c r="E102" s="975" t="s">
        <v>870</v>
      </c>
      <c r="F102" s="977">
        <v>23325.16</v>
      </c>
      <c r="G102" s="977">
        <v>951.62</v>
      </c>
      <c r="H102" s="977">
        <v>11662.58</v>
      </c>
      <c r="I102" s="977">
        <v>0</v>
      </c>
      <c r="J102" s="977">
        <f t="shared" si="5"/>
        <v>11662.58</v>
      </c>
      <c r="K102" s="977">
        <f t="shared" si="6"/>
        <v>2332.5160000000001</v>
      </c>
      <c r="L102" s="977">
        <f t="shared" si="7"/>
        <v>174.93869999999998</v>
      </c>
      <c r="M102" s="977">
        <v>4135.5</v>
      </c>
      <c r="N102" s="977">
        <v>933</v>
      </c>
      <c r="O102" s="533">
        <f t="shared" si="8"/>
        <v>3183.88</v>
      </c>
      <c r="P102" s="1025">
        <f t="shared" si="9"/>
        <v>4116.88</v>
      </c>
      <c r="Q102" s="975"/>
      <c r="R102" s="976"/>
      <c r="S102" s="975"/>
      <c r="T102" s="976"/>
      <c r="U102" s="975"/>
      <c r="V102" s="976"/>
      <c r="W102" s="975"/>
      <c r="X102" s="975"/>
      <c r="Y102" s="976"/>
      <c r="Z102" s="975"/>
      <c r="AA102" s="976"/>
      <c r="AB102" s="975"/>
    </row>
    <row r="103" spans="1:28" s="192" customFormat="1" ht="15" customHeight="1" x14ac:dyDescent="0.25">
      <c r="A103" s="189"/>
      <c r="B103" s="189"/>
      <c r="C103" s="190">
        <v>4</v>
      </c>
      <c r="D103" s="367" t="s">
        <v>5</v>
      </c>
      <c r="E103" s="189"/>
      <c r="F103" s="191"/>
      <c r="G103" s="191"/>
      <c r="H103" s="191"/>
      <c r="I103" s="191"/>
      <c r="J103" s="191"/>
      <c r="K103" s="977">
        <f t="shared" si="6"/>
        <v>0</v>
      </c>
      <c r="L103" s="977">
        <f t="shared" si="7"/>
        <v>0</v>
      </c>
      <c r="M103" s="191"/>
      <c r="N103" s="191"/>
      <c r="O103" s="533">
        <f t="shared" si="8"/>
        <v>0</v>
      </c>
      <c r="P103" s="1025">
        <f t="shared" si="9"/>
        <v>0</v>
      </c>
      <c r="Q103" s="189"/>
      <c r="R103" s="190"/>
      <c r="S103" s="189"/>
      <c r="T103" s="190"/>
      <c r="U103" s="189"/>
      <c r="V103" s="190"/>
      <c r="W103" s="189"/>
      <c r="X103" s="189"/>
      <c r="Y103" s="190"/>
      <c r="Z103" s="189"/>
      <c r="AA103" s="190"/>
      <c r="AB103" s="189"/>
    </row>
    <row r="104" spans="1:28" ht="15" customHeight="1" x14ac:dyDescent="0.25">
      <c r="A104" s="975" t="s">
        <v>1195</v>
      </c>
      <c r="B104" s="975" t="s">
        <v>847</v>
      </c>
      <c r="C104" s="976">
        <v>493</v>
      </c>
      <c r="D104" s="980" t="s">
        <v>451</v>
      </c>
      <c r="E104" s="975" t="s">
        <v>494</v>
      </c>
      <c r="F104" s="977">
        <v>27557.74</v>
      </c>
      <c r="G104" s="977">
        <v>951.62</v>
      </c>
      <c r="H104" s="977">
        <v>13778.87</v>
      </c>
      <c r="I104" s="977">
        <v>0</v>
      </c>
      <c r="J104" s="977">
        <f t="shared" si="5"/>
        <v>13778.87</v>
      </c>
      <c r="K104" s="977">
        <f t="shared" si="6"/>
        <v>2755.7740000000003</v>
      </c>
      <c r="L104" s="977">
        <f t="shared" si="7"/>
        <v>206.68305000000001</v>
      </c>
      <c r="M104" s="977">
        <v>4713.25</v>
      </c>
      <c r="N104" s="977">
        <v>1102.3</v>
      </c>
      <c r="O104" s="533">
        <f t="shared" si="8"/>
        <v>3761.63</v>
      </c>
      <c r="P104" s="1025">
        <f t="shared" si="9"/>
        <v>4863.93</v>
      </c>
      <c r="Q104" s="975"/>
      <c r="R104" s="976"/>
      <c r="S104" s="975"/>
      <c r="T104" s="976"/>
      <c r="U104" s="975"/>
      <c r="V104" s="976"/>
      <c r="W104" s="975"/>
      <c r="X104" s="975"/>
      <c r="Y104" s="976"/>
      <c r="Z104" s="975"/>
      <c r="AA104" s="976"/>
      <c r="AB104" s="975"/>
    </row>
    <row r="105" spans="1:28" ht="15" customHeight="1" x14ac:dyDescent="0.25">
      <c r="A105" s="975" t="s">
        <v>1195</v>
      </c>
      <c r="B105" s="975" t="s">
        <v>847</v>
      </c>
      <c r="C105" s="976">
        <v>339</v>
      </c>
      <c r="D105" s="980" t="s">
        <v>346</v>
      </c>
      <c r="E105" s="975" t="s">
        <v>350</v>
      </c>
      <c r="F105" s="977">
        <v>51377.34</v>
      </c>
      <c r="G105" s="977">
        <v>951.62</v>
      </c>
      <c r="H105" s="977">
        <v>25688.67</v>
      </c>
      <c r="I105" s="977">
        <v>0</v>
      </c>
      <c r="J105" s="977">
        <f t="shared" si="5"/>
        <v>25688.67</v>
      </c>
      <c r="K105" s="977">
        <f t="shared" si="6"/>
        <v>5137.7340000000004</v>
      </c>
      <c r="L105" s="977">
        <f t="shared" si="7"/>
        <v>385.33004999999997</v>
      </c>
      <c r="M105" s="977">
        <v>7964.63</v>
      </c>
      <c r="N105" s="977">
        <v>2055.09</v>
      </c>
      <c r="O105" s="533">
        <f t="shared" si="8"/>
        <v>7013.01</v>
      </c>
      <c r="P105" s="1025">
        <f t="shared" si="9"/>
        <v>9068.1</v>
      </c>
      <c r="Q105" s="975"/>
      <c r="R105" s="976"/>
      <c r="S105" s="975"/>
      <c r="T105" s="976"/>
      <c r="U105" s="975"/>
      <c r="V105" s="976"/>
      <c r="W105" s="975"/>
      <c r="X105" s="975"/>
      <c r="Y105" s="976"/>
      <c r="Z105" s="975"/>
      <c r="AA105" s="976"/>
      <c r="AB105" s="975"/>
    </row>
    <row r="106" spans="1:28" ht="15" customHeight="1" x14ac:dyDescent="0.25">
      <c r="A106" s="975" t="s">
        <v>1195</v>
      </c>
      <c r="B106" s="975" t="s">
        <v>847</v>
      </c>
      <c r="C106" s="976">
        <v>87</v>
      </c>
      <c r="D106" s="980" t="s">
        <v>47</v>
      </c>
      <c r="E106" s="975" t="s">
        <v>219</v>
      </c>
      <c r="F106" s="977">
        <v>23564.240000000002</v>
      </c>
      <c r="G106" s="977">
        <v>951.62</v>
      </c>
      <c r="H106" s="977">
        <v>11782.12</v>
      </c>
      <c r="I106" s="977">
        <v>0</v>
      </c>
      <c r="J106" s="977">
        <f t="shared" si="5"/>
        <v>11782.12</v>
      </c>
      <c r="K106" s="977">
        <f t="shared" si="6"/>
        <v>2356.4240000000004</v>
      </c>
      <c r="L106" s="977">
        <f t="shared" si="7"/>
        <v>176.73179999999999</v>
      </c>
      <c r="M106" s="977">
        <v>4168.1400000000003</v>
      </c>
      <c r="N106" s="977">
        <v>942.56</v>
      </c>
      <c r="O106" s="533">
        <f t="shared" si="8"/>
        <v>3216.5200000000004</v>
      </c>
      <c r="P106" s="1025">
        <f t="shared" si="9"/>
        <v>4159.08</v>
      </c>
      <c r="Q106" s="975"/>
      <c r="R106" s="976"/>
      <c r="S106" s="975"/>
      <c r="T106" s="976"/>
      <c r="U106" s="975"/>
      <c r="V106" s="976"/>
      <c r="W106" s="975"/>
      <c r="X106" s="975"/>
      <c r="Y106" s="976"/>
      <c r="Z106" s="975"/>
      <c r="AA106" s="976"/>
      <c r="AB106" s="975"/>
    </row>
    <row r="107" spans="1:28" ht="15" customHeight="1" x14ac:dyDescent="0.25">
      <c r="A107" s="975" t="s">
        <v>1195</v>
      </c>
      <c r="B107" s="975" t="s">
        <v>847</v>
      </c>
      <c r="C107" s="976">
        <v>317</v>
      </c>
      <c r="D107" s="980" t="s">
        <v>303</v>
      </c>
      <c r="E107" s="975" t="s">
        <v>304</v>
      </c>
      <c r="F107" s="977">
        <v>44461.18</v>
      </c>
      <c r="G107" s="977">
        <v>951.62</v>
      </c>
      <c r="H107" s="977">
        <v>22230.59</v>
      </c>
      <c r="I107" s="977">
        <v>0</v>
      </c>
      <c r="J107" s="977">
        <f t="shared" si="5"/>
        <v>22230.59</v>
      </c>
      <c r="K107" s="977">
        <f t="shared" si="6"/>
        <v>4446.1180000000004</v>
      </c>
      <c r="L107" s="977">
        <f t="shared" si="7"/>
        <v>333.45884999999998</v>
      </c>
      <c r="M107" s="977">
        <v>7020.57</v>
      </c>
      <c r="N107" s="977">
        <v>1778.44</v>
      </c>
      <c r="O107" s="533">
        <f t="shared" si="8"/>
        <v>6068.95</v>
      </c>
      <c r="P107" s="1025">
        <f t="shared" si="9"/>
        <v>7847.3899999999994</v>
      </c>
      <c r="Q107" s="975"/>
      <c r="R107" s="976"/>
      <c r="S107" s="975"/>
      <c r="T107" s="976"/>
      <c r="U107" s="975"/>
      <c r="V107" s="976"/>
      <c r="W107" s="975"/>
      <c r="X107" s="975"/>
      <c r="Y107" s="976"/>
      <c r="Z107" s="975"/>
      <c r="AA107" s="976"/>
      <c r="AB107" s="975"/>
    </row>
    <row r="108" spans="1:28" ht="15" customHeight="1" x14ac:dyDescent="0.25">
      <c r="A108" s="975" t="s">
        <v>1195</v>
      </c>
      <c r="B108" s="975" t="s">
        <v>847</v>
      </c>
      <c r="C108" s="976">
        <v>28</v>
      </c>
      <c r="D108" s="980" t="s">
        <v>21</v>
      </c>
      <c r="E108" s="975" t="s">
        <v>193</v>
      </c>
      <c r="F108" s="977">
        <v>30357.08</v>
      </c>
      <c r="G108" s="977">
        <v>951.62</v>
      </c>
      <c r="H108" s="977">
        <v>15178.54</v>
      </c>
      <c r="I108" s="977">
        <v>0</v>
      </c>
      <c r="J108" s="977">
        <f t="shared" si="5"/>
        <v>15178.54</v>
      </c>
      <c r="K108" s="977">
        <f t="shared" si="6"/>
        <v>3035.7080000000005</v>
      </c>
      <c r="L108" s="977">
        <f t="shared" si="7"/>
        <v>227.6781</v>
      </c>
      <c r="M108" s="977">
        <v>5095.3599999999997</v>
      </c>
      <c r="N108" s="977">
        <v>1214.28</v>
      </c>
      <c r="O108" s="533">
        <f t="shared" si="8"/>
        <v>4143.74</v>
      </c>
      <c r="P108" s="1025">
        <f t="shared" si="9"/>
        <v>5358.0199999999995</v>
      </c>
      <c r="Q108" s="975"/>
      <c r="R108" s="976"/>
      <c r="S108" s="975"/>
      <c r="T108" s="976"/>
      <c r="U108" s="975"/>
      <c r="V108" s="976"/>
      <c r="W108" s="975"/>
      <c r="X108" s="975"/>
      <c r="Y108" s="976"/>
      <c r="Z108" s="975"/>
      <c r="AA108" s="976"/>
      <c r="AB108" s="975"/>
    </row>
    <row r="109" spans="1:28" ht="15" customHeight="1" x14ac:dyDescent="0.25">
      <c r="A109" s="975" t="s">
        <v>1195</v>
      </c>
      <c r="B109" s="975" t="s">
        <v>847</v>
      </c>
      <c r="C109" s="976">
        <v>6</v>
      </c>
      <c r="D109" s="980" t="s">
        <v>99</v>
      </c>
      <c r="E109" s="975" t="s">
        <v>175</v>
      </c>
      <c r="F109" s="977">
        <v>38039.08</v>
      </c>
      <c r="G109" s="977">
        <v>951.62</v>
      </c>
      <c r="H109" s="977">
        <v>19019.54</v>
      </c>
      <c r="I109" s="977">
        <v>0</v>
      </c>
      <c r="J109" s="977">
        <f t="shared" si="5"/>
        <v>19019.54</v>
      </c>
      <c r="K109" s="977">
        <f t="shared" si="6"/>
        <v>3803.9080000000004</v>
      </c>
      <c r="L109" s="977">
        <f t="shared" si="7"/>
        <v>285.29309999999998</v>
      </c>
      <c r="M109" s="977">
        <v>6143.95</v>
      </c>
      <c r="N109" s="977">
        <v>1521.56</v>
      </c>
      <c r="O109" s="533">
        <f t="shared" si="8"/>
        <v>5192.33</v>
      </c>
      <c r="P109" s="1025">
        <f t="shared" si="9"/>
        <v>6713.8899999999994</v>
      </c>
      <c r="Q109" s="975"/>
      <c r="R109" s="976"/>
      <c r="S109" s="975"/>
      <c r="T109" s="976"/>
      <c r="U109" s="975"/>
      <c r="V109" s="976"/>
      <c r="W109" s="975"/>
      <c r="X109" s="975"/>
      <c r="Y109" s="976"/>
      <c r="Z109" s="975"/>
      <c r="AA109" s="976"/>
      <c r="AB109" s="975"/>
    </row>
    <row r="110" spans="1:28" ht="15" customHeight="1" x14ac:dyDescent="0.25">
      <c r="A110" s="975" t="s">
        <v>1195</v>
      </c>
      <c r="B110" s="975" t="s">
        <v>847</v>
      </c>
      <c r="C110" s="976">
        <v>11</v>
      </c>
      <c r="D110" s="980" t="s">
        <v>101</v>
      </c>
      <c r="E110" s="975" t="s">
        <v>179</v>
      </c>
      <c r="F110" s="977">
        <v>47215.38</v>
      </c>
      <c r="G110" s="977">
        <v>951.62</v>
      </c>
      <c r="H110" s="977">
        <v>23607.69</v>
      </c>
      <c r="I110" s="977">
        <v>0</v>
      </c>
      <c r="J110" s="977">
        <f t="shared" si="5"/>
        <v>23607.69</v>
      </c>
      <c r="K110" s="977">
        <f t="shared" si="6"/>
        <v>4721.5379999999996</v>
      </c>
      <c r="L110" s="977">
        <f t="shared" si="7"/>
        <v>354.11534999999998</v>
      </c>
      <c r="M110" s="977">
        <v>7396.52</v>
      </c>
      <c r="N110" s="977">
        <v>1888.61</v>
      </c>
      <c r="O110" s="533">
        <f t="shared" si="8"/>
        <v>6444.9000000000005</v>
      </c>
      <c r="P110" s="1025">
        <f t="shared" si="9"/>
        <v>8333.51</v>
      </c>
      <c r="Q110" s="975"/>
      <c r="R110" s="976"/>
      <c r="S110" s="975"/>
      <c r="T110" s="976"/>
      <c r="U110" s="975"/>
      <c r="V110" s="976"/>
      <c r="W110" s="975"/>
      <c r="X110" s="975"/>
      <c r="Y110" s="976"/>
      <c r="Z110" s="975"/>
      <c r="AA110" s="976"/>
      <c r="AB110" s="975"/>
    </row>
    <row r="111" spans="1:28" ht="15" customHeight="1" x14ac:dyDescent="0.25">
      <c r="A111" s="975" t="s">
        <v>1195</v>
      </c>
      <c r="B111" s="975" t="s">
        <v>847</v>
      </c>
      <c r="C111" s="976">
        <v>345</v>
      </c>
      <c r="D111" s="980" t="s">
        <v>366</v>
      </c>
      <c r="E111" s="975" t="s">
        <v>367</v>
      </c>
      <c r="F111" s="977">
        <v>15033</v>
      </c>
      <c r="G111" s="977">
        <v>861.89</v>
      </c>
      <c r="H111" s="977">
        <v>7516.5</v>
      </c>
      <c r="I111" s="977">
        <v>0</v>
      </c>
      <c r="J111" s="977">
        <f t="shared" si="5"/>
        <v>7516.5</v>
      </c>
      <c r="K111" s="977">
        <f t="shared" si="6"/>
        <v>1503.3000000000002</v>
      </c>
      <c r="L111" s="977">
        <f t="shared" si="7"/>
        <v>112.7475</v>
      </c>
      <c r="M111" s="977">
        <v>2913.89</v>
      </c>
      <c r="N111" s="977">
        <v>601.32000000000005</v>
      </c>
      <c r="O111" s="533">
        <f t="shared" si="8"/>
        <v>2052</v>
      </c>
      <c r="P111" s="1025">
        <f t="shared" si="9"/>
        <v>2653.32</v>
      </c>
      <c r="Q111" s="975"/>
      <c r="R111" s="976"/>
      <c r="S111" s="975"/>
      <c r="T111" s="976"/>
      <c r="U111" s="975"/>
      <c r="V111" s="976"/>
      <c r="W111" s="975"/>
      <c r="X111" s="975"/>
      <c r="Y111" s="976"/>
      <c r="Z111" s="975"/>
      <c r="AA111" s="976"/>
      <c r="AB111" s="975"/>
    </row>
    <row r="112" spans="1:28" ht="15" customHeight="1" x14ac:dyDescent="0.25">
      <c r="A112" s="975" t="s">
        <v>1195</v>
      </c>
      <c r="B112" s="975" t="s">
        <v>847</v>
      </c>
      <c r="C112" s="976">
        <v>438</v>
      </c>
      <c r="D112" s="980" t="s">
        <v>708</v>
      </c>
      <c r="E112" s="975" t="s">
        <v>729</v>
      </c>
      <c r="F112" s="977">
        <v>21345.82</v>
      </c>
      <c r="G112" s="977">
        <v>951.62</v>
      </c>
      <c r="H112" s="977">
        <v>10672.91</v>
      </c>
      <c r="I112" s="977">
        <v>0</v>
      </c>
      <c r="J112" s="977">
        <f t="shared" si="5"/>
        <v>10672.91</v>
      </c>
      <c r="K112" s="977">
        <f t="shared" si="6"/>
        <v>2134.5819999999999</v>
      </c>
      <c r="L112" s="977">
        <f t="shared" si="7"/>
        <v>160.09365</v>
      </c>
      <c r="M112" s="977">
        <v>3865.32</v>
      </c>
      <c r="N112" s="977">
        <v>853.83</v>
      </c>
      <c r="O112" s="533">
        <f t="shared" si="8"/>
        <v>2913.7000000000003</v>
      </c>
      <c r="P112" s="1025">
        <f t="shared" si="9"/>
        <v>3767.53</v>
      </c>
      <c r="Q112" s="975"/>
      <c r="R112" s="976"/>
      <c r="S112" s="975"/>
      <c r="T112" s="976"/>
      <c r="U112" s="975"/>
      <c r="V112" s="976"/>
      <c r="W112" s="975"/>
      <c r="X112" s="975"/>
      <c r="Y112" s="976"/>
      <c r="Z112" s="975"/>
      <c r="AA112" s="976"/>
      <c r="AB112" s="975"/>
    </row>
    <row r="113" spans="1:28" ht="15" customHeight="1" x14ac:dyDescent="0.25">
      <c r="A113" s="975" t="s">
        <v>1195</v>
      </c>
      <c r="B113" s="975" t="s">
        <v>847</v>
      </c>
      <c r="C113" s="976">
        <v>18</v>
      </c>
      <c r="D113" s="980" t="s">
        <v>12</v>
      </c>
      <c r="E113" s="975" t="s">
        <v>184</v>
      </c>
      <c r="F113" s="977">
        <v>33834</v>
      </c>
      <c r="G113" s="977">
        <v>951.62</v>
      </c>
      <c r="H113" s="977">
        <v>16917</v>
      </c>
      <c r="I113" s="977">
        <v>0</v>
      </c>
      <c r="J113" s="977">
        <f t="shared" si="5"/>
        <v>16917</v>
      </c>
      <c r="K113" s="977">
        <f t="shared" si="6"/>
        <v>3383.4</v>
      </c>
      <c r="L113" s="977">
        <f t="shared" si="7"/>
        <v>253.755</v>
      </c>
      <c r="M113" s="977">
        <v>5569.96</v>
      </c>
      <c r="N113" s="977">
        <v>1353.36</v>
      </c>
      <c r="O113" s="533">
        <f t="shared" si="8"/>
        <v>4618.34</v>
      </c>
      <c r="P113" s="1025">
        <f t="shared" si="9"/>
        <v>5971.7</v>
      </c>
      <c r="Q113" s="975"/>
      <c r="R113" s="976"/>
      <c r="S113" s="975"/>
      <c r="T113" s="976"/>
      <c r="U113" s="975"/>
      <c r="V113" s="976"/>
      <c r="W113" s="975"/>
      <c r="X113" s="975"/>
      <c r="Y113" s="976"/>
      <c r="Z113" s="975"/>
      <c r="AA113" s="976"/>
      <c r="AB113" s="975"/>
    </row>
    <row r="114" spans="1:28" ht="15" customHeight="1" x14ac:dyDescent="0.25">
      <c r="A114" s="975" t="s">
        <v>1195</v>
      </c>
      <c r="B114" s="975" t="s">
        <v>847</v>
      </c>
      <c r="C114" s="976">
        <v>492</v>
      </c>
      <c r="D114" s="980" t="s">
        <v>456</v>
      </c>
      <c r="E114" s="975" t="s">
        <v>499</v>
      </c>
      <c r="F114" s="977">
        <v>30593.74</v>
      </c>
      <c r="G114" s="977">
        <v>951.62</v>
      </c>
      <c r="H114" s="977">
        <v>15296.87</v>
      </c>
      <c r="I114" s="977">
        <v>0</v>
      </c>
      <c r="J114" s="977">
        <f t="shared" si="5"/>
        <v>15296.87</v>
      </c>
      <c r="K114" s="977">
        <f t="shared" si="6"/>
        <v>3059.3740000000003</v>
      </c>
      <c r="L114" s="977">
        <f t="shared" si="7"/>
        <v>229.45304999999999</v>
      </c>
      <c r="M114" s="977">
        <v>5127.67</v>
      </c>
      <c r="N114" s="977">
        <v>1223.74</v>
      </c>
      <c r="O114" s="533">
        <f t="shared" si="8"/>
        <v>4176.05</v>
      </c>
      <c r="P114" s="1025">
        <f t="shared" si="9"/>
        <v>5399.79</v>
      </c>
      <c r="Q114" s="975"/>
      <c r="R114" s="976"/>
      <c r="S114" s="975"/>
      <c r="T114" s="976"/>
      <c r="U114" s="975"/>
      <c r="V114" s="976"/>
      <c r="W114" s="975"/>
      <c r="X114" s="975"/>
      <c r="Y114" s="976"/>
      <c r="Z114" s="975"/>
      <c r="AA114" s="976"/>
      <c r="AB114" s="975"/>
    </row>
    <row r="115" spans="1:28" ht="15" customHeight="1" x14ac:dyDescent="0.25">
      <c r="A115" s="975" t="s">
        <v>1195</v>
      </c>
      <c r="B115" s="975" t="s">
        <v>847</v>
      </c>
      <c r="C115" s="976">
        <v>69</v>
      </c>
      <c r="D115" s="980" t="s">
        <v>103</v>
      </c>
      <c r="E115" s="975" t="s">
        <v>211</v>
      </c>
      <c r="F115" s="977">
        <v>53569.18</v>
      </c>
      <c r="G115" s="977">
        <v>951.62</v>
      </c>
      <c r="H115" s="977">
        <v>26784.59</v>
      </c>
      <c r="I115" s="977">
        <v>0</v>
      </c>
      <c r="J115" s="977">
        <f t="shared" si="5"/>
        <v>26784.59</v>
      </c>
      <c r="K115" s="977">
        <f t="shared" si="6"/>
        <v>5356.9180000000006</v>
      </c>
      <c r="L115" s="977">
        <f t="shared" si="7"/>
        <v>401.76884999999999</v>
      </c>
      <c r="M115" s="977">
        <v>8263.81</v>
      </c>
      <c r="N115" s="977">
        <v>2142.7600000000002</v>
      </c>
      <c r="O115" s="533">
        <f t="shared" si="8"/>
        <v>7312.19</v>
      </c>
      <c r="P115" s="1025">
        <f t="shared" si="9"/>
        <v>9454.9500000000007</v>
      </c>
      <c r="Q115" s="975"/>
      <c r="R115" s="976"/>
      <c r="S115" s="975"/>
      <c r="T115" s="976"/>
      <c r="U115" s="975"/>
      <c r="V115" s="976"/>
      <c r="W115" s="975"/>
      <c r="X115" s="975"/>
      <c r="Y115" s="976"/>
      <c r="Z115" s="975"/>
      <c r="AA115" s="976"/>
      <c r="AB115" s="975"/>
    </row>
    <row r="116" spans="1:28" ht="15" customHeight="1" x14ac:dyDescent="0.25">
      <c r="A116" s="975" t="s">
        <v>1195</v>
      </c>
      <c r="B116" s="975" t="s">
        <v>847</v>
      </c>
      <c r="C116" s="976">
        <v>443</v>
      </c>
      <c r="D116" s="980" t="s">
        <v>711</v>
      </c>
      <c r="E116" s="975" t="s">
        <v>732</v>
      </c>
      <c r="F116" s="977">
        <v>8454.2800000000007</v>
      </c>
      <c r="G116" s="977">
        <v>401.38</v>
      </c>
      <c r="H116" s="977">
        <v>4227.1400000000003</v>
      </c>
      <c r="I116" s="977">
        <v>0</v>
      </c>
      <c r="J116" s="977">
        <f t="shared" si="5"/>
        <v>4227.1400000000003</v>
      </c>
      <c r="K116" s="977">
        <f t="shared" si="6"/>
        <v>845.42800000000011</v>
      </c>
      <c r="L116" s="977">
        <f t="shared" si="7"/>
        <v>63.4071</v>
      </c>
      <c r="M116" s="977">
        <v>1555.39</v>
      </c>
      <c r="N116" s="977">
        <v>338.17</v>
      </c>
      <c r="O116" s="533">
        <f t="shared" si="8"/>
        <v>1154.0100000000002</v>
      </c>
      <c r="P116" s="1025">
        <f t="shared" si="9"/>
        <v>1492.1800000000003</v>
      </c>
      <c r="Q116" s="975"/>
      <c r="R116" s="976"/>
      <c r="S116" s="975"/>
      <c r="T116" s="976"/>
      <c r="U116" s="975"/>
      <c r="V116" s="976"/>
      <c r="W116" s="975"/>
      <c r="X116" s="975"/>
      <c r="Y116" s="976"/>
      <c r="Z116" s="975"/>
      <c r="AA116" s="976"/>
      <c r="AB116" s="975"/>
    </row>
    <row r="117" spans="1:28" ht="15" customHeight="1" x14ac:dyDescent="0.25">
      <c r="A117" s="975" t="s">
        <v>1195</v>
      </c>
      <c r="B117" s="975" t="s">
        <v>847</v>
      </c>
      <c r="C117" s="976">
        <v>456</v>
      </c>
      <c r="D117" s="980" t="s">
        <v>723</v>
      </c>
      <c r="E117" s="975" t="s">
        <v>744</v>
      </c>
      <c r="F117" s="977">
        <v>21345.82</v>
      </c>
      <c r="G117" s="977">
        <v>951.62</v>
      </c>
      <c r="H117" s="977">
        <v>10672.91</v>
      </c>
      <c r="I117" s="977">
        <v>0</v>
      </c>
      <c r="J117" s="977">
        <f t="shared" si="5"/>
        <v>10672.91</v>
      </c>
      <c r="K117" s="977">
        <f t="shared" si="6"/>
        <v>2134.5819999999999</v>
      </c>
      <c r="L117" s="977">
        <f t="shared" si="7"/>
        <v>160.09365</v>
      </c>
      <c r="M117" s="977">
        <v>3865.32</v>
      </c>
      <c r="N117" s="977">
        <v>853.83</v>
      </c>
      <c r="O117" s="533">
        <f t="shared" si="8"/>
        <v>2913.7000000000003</v>
      </c>
      <c r="P117" s="1025">
        <f t="shared" si="9"/>
        <v>3767.53</v>
      </c>
      <c r="Q117" s="975"/>
      <c r="R117" s="976"/>
      <c r="S117" s="975"/>
      <c r="T117" s="976"/>
      <c r="U117" s="975"/>
      <c r="V117" s="976"/>
      <c r="W117" s="975"/>
      <c r="X117" s="975"/>
      <c r="Y117" s="976"/>
      <c r="Z117" s="975"/>
      <c r="AA117" s="976"/>
      <c r="AB117" s="975"/>
    </row>
    <row r="118" spans="1:28" s="188" customFormat="1" ht="15" customHeight="1" x14ac:dyDescent="0.25">
      <c r="A118" s="184" t="s">
        <v>1195</v>
      </c>
      <c r="B118" s="184" t="s">
        <v>847</v>
      </c>
      <c r="C118" s="185">
        <v>425</v>
      </c>
      <c r="D118" s="186" t="s">
        <v>672</v>
      </c>
      <c r="E118" s="184" t="s">
        <v>673</v>
      </c>
      <c r="F118" s="187">
        <v>8618.7000000000007</v>
      </c>
      <c r="G118" s="187">
        <v>662.43</v>
      </c>
      <c r="H118" s="187">
        <v>1742.06</v>
      </c>
      <c r="I118" s="187">
        <v>5134.58</v>
      </c>
      <c r="J118" s="187">
        <f t="shared" si="5"/>
        <v>6876.6399999999994</v>
      </c>
      <c r="K118" s="187">
        <f t="shared" si="6"/>
        <v>1375.328</v>
      </c>
      <c r="L118" s="187">
        <f t="shared" si="7"/>
        <v>103.14959999999999</v>
      </c>
      <c r="M118" s="187">
        <v>2539.75</v>
      </c>
      <c r="N118" s="187">
        <v>0</v>
      </c>
      <c r="O118" s="873">
        <f t="shared" si="8"/>
        <v>1877.3200000000002</v>
      </c>
      <c r="P118" s="873">
        <f t="shared" si="9"/>
        <v>1877.3200000000002</v>
      </c>
      <c r="Q118" s="184"/>
      <c r="R118" s="185"/>
      <c r="S118" s="184"/>
      <c r="T118" s="185"/>
      <c r="U118" s="184"/>
      <c r="V118" s="185"/>
      <c r="W118" s="184"/>
      <c r="X118" s="184"/>
      <c r="Y118" s="185"/>
      <c r="Z118" s="184"/>
      <c r="AA118" s="185"/>
      <c r="AB118" s="184"/>
    </row>
    <row r="119" spans="1:28" s="192" customFormat="1" ht="15" customHeight="1" x14ac:dyDescent="0.25">
      <c r="A119" s="189"/>
      <c r="B119" s="189"/>
      <c r="C119" s="190">
        <v>192</v>
      </c>
      <c r="D119" s="367" t="s">
        <v>419</v>
      </c>
      <c r="E119" s="189"/>
      <c r="F119" s="191">
        <v>0</v>
      </c>
      <c r="G119" s="191">
        <v>0</v>
      </c>
      <c r="H119" s="191">
        <v>0</v>
      </c>
      <c r="I119" s="191">
        <v>0</v>
      </c>
      <c r="J119" s="191">
        <v>0</v>
      </c>
      <c r="K119" s="977">
        <f t="shared" si="6"/>
        <v>0</v>
      </c>
      <c r="L119" s="977">
        <f t="shared" si="7"/>
        <v>0</v>
      </c>
      <c r="M119" s="191">
        <v>0</v>
      </c>
      <c r="N119" s="191">
        <v>0</v>
      </c>
      <c r="O119" s="533">
        <f t="shared" si="8"/>
        <v>0</v>
      </c>
      <c r="P119" s="1025">
        <f t="shared" si="9"/>
        <v>0</v>
      </c>
      <c r="Q119" s="189"/>
      <c r="R119" s="190"/>
      <c r="S119" s="189"/>
      <c r="T119" s="190"/>
      <c r="U119" s="189"/>
      <c r="V119" s="190"/>
      <c r="W119" s="189"/>
      <c r="X119" s="189"/>
      <c r="Y119" s="190"/>
      <c r="Z119" s="189"/>
      <c r="AA119" s="190"/>
      <c r="AB119" s="189"/>
    </row>
    <row r="120" spans="1:28" ht="15" customHeight="1" x14ac:dyDescent="0.25">
      <c r="A120" s="975" t="s">
        <v>1195</v>
      </c>
      <c r="B120" s="975" t="s">
        <v>847</v>
      </c>
      <c r="C120" s="976">
        <v>260</v>
      </c>
      <c r="D120" s="980" t="s">
        <v>150</v>
      </c>
      <c r="E120" s="975" t="s">
        <v>264</v>
      </c>
      <c r="F120" s="977">
        <v>21151.08</v>
      </c>
      <c r="G120" s="977">
        <v>951.62</v>
      </c>
      <c r="H120" s="977">
        <v>10575.54</v>
      </c>
      <c r="I120" s="977">
        <v>0</v>
      </c>
      <c r="J120" s="977">
        <f t="shared" si="5"/>
        <v>10575.54</v>
      </c>
      <c r="K120" s="977">
        <f t="shared" si="6"/>
        <v>2115.1080000000002</v>
      </c>
      <c r="L120" s="977">
        <f t="shared" si="7"/>
        <v>158.63310000000001</v>
      </c>
      <c r="M120" s="977">
        <v>3838.74</v>
      </c>
      <c r="N120" s="977">
        <v>846.04</v>
      </c>
      <c r="O120" s="533">
        <f t="shared" si="8"/>
        <v>2887.12</v>
      </c>
      <c r="P120" s="1025">
        <f t="shared" si="9"/>
        <v>3733.16</v>
      </c>
      <c r="Q120" s="975"/>
      <c r="R120" s="976"/>
      <c r="S120" s="975"/>
      <c r="T120" s="976"/>
      <c r="U120" s="975"/>
      <c r="V120" s="976"/>
      <c r="W120" s="975"/>
      <c r="X120" s="975"/>
      <c r="Y120" s="976"/>
      <c r="Z120" s="975"/>
      <c r="AA120" s="976"/>
      <c r="AB120" s="975"/>
    </row>
    <row r="121" spans="1:28" ht="15" customHeight="1" x14ac:dyDescent="0.25">
      <c r="A121" s="975" t="s">
        <v>1195</v>
      </c>
      <c r="B121" s="975" t="s">
        <v>847</v>
      </c>
      <c r="C121" s="976">
        <v>444</v>
      </c>
      <c r="D121" s="980" t="s">
        <v>712</v>
      </c>
      <c r="E121" s="975" t="s">
        <v>733</v>
      </c>
      <c r="F121" s="977">
        <v>7268.64</v>
      </c>
      <c r="G121" s="977">
        <v>329.52</v>
      </c>
      <c r="H121" s="977">
        <v>3634.32</v>
      </c>
      <c r="I121" s="977">
        <v>0</v>
      </c>
      <c r="J121" s="977">
        <f t="shared" si="5"/>
        <v>3634.32</v>
      </c>
      <c r="K121" s="977">
        <f t="shared" si="6"/>
        <v>726.86400000000003</v>
      </c>
      <c r="L121" s="977">
        <f t="shared" si="7"/>
        <v>54.514800000000001</v>
      </c>
      <c r="M121" s="977">
        <v>1321.69</v>
      </c>
      <c r="N121" s="977">
        <v>290.74</v>
      </c>
      <c r="O121" s="533">
        <f t="shared" si="8"/>
        <v>992.17000000000007</v>
      </c>
      <c r="P121" s="1025">
        <f t="shared" si="9"/>
        <v>1282.9100000000001</v>
      </c>
      <c r="Q121" s="975"/>
      <c r="R121" s="976"/>
      <c r="S121" s="975"/>
      <c r="T121" s="976"/>
      <c r="U121" s="975"/>
      <c r="V121" s="976"/>
      <c r="W121" s="975"/>
      <c r="X121" s="975"/>
      <c r="Y121" s="976"/>
      <c r="Z121" s="975"/>
      <c r="AA121" s="976"/>
      <c r="AB121" s="975"/>
    </row>
    <row r="122" spans="1:28" ht="15" customHeight="1" x14ac:dyDescent="0.25">
      <c r="A122" s="975" t="s">
        <v>1195</v>
      </c>
      <c r="B122" s="975" t="s">
        <v>847</v>
      </c>
      <c r="C122" s="976">
        <v>161</v>
      </c>
      <c r="D122" s="980" t="s">
        <v>63</v>
      </c>
      <c r="E122" s="975" t="s">
        <v>234</v>
      </c>
      <c r="F122" s="977">
        <v>17946.96</v>
      </c>
      <c r="G122" s="977">
        <v>951.62</v>
      </c>
      <c r="H122" s="977">
        <v>8973.48</v>
      </c>
      <c r="I122" s="977">
        <v>0</v>
      </c>
      <c r="J122" s="977">
        <f t="shared" si="5"/>
        <v>8973.48</v>
      </c>
      <c r="K122" s="977">
        <f t="shared" si="6"/>
        <v>1794.6959999999999</v>
      </c>
      <c r="L122" s="977">
        <f t="shared" si="7"/>
        <v>134.60219999999998</v>
      </c>
      <c r="M122" s="977">
        <v>3401.38</v>
      </c>
      <c r="N122" s="977">
        <v>717.87</v>
      </c>
      <c r="O122" s="533">
        <f t="shared" si="8"/>
        <v>2449.7600000000002</v>
      </c>
      <c r="P122" s="1025">
        <f t="shared" si="9"/>
        <v>3167.63</v>
      </c>
      <c r="Q122" s="975"/>
      <c r="R122" s="976"/>
      <c r="S122" s="975"/>
      <c r="T122" s="976"/>
      <c r="U122" s="975"/>
      <c r="V122" s="976"/>
      <c r="W122" s="975"/>
      <c r="X122" s="975"/>
      <c r="Y122" s="976"/>
      <c r="Z122" s="975"/>
      <c r="AA122" s="976"/>
      <c r="AB122" s="975"/>
    </row>
    <row r="123" spans="1:28" ht="15" customHeight="1" x14ac:dyDescent="0.25">
      <c r="A123" s="975" t="s">
        <v>1195</v>
      </c>
      <c r="B123" s="975" t="s">
        <v>847</v>
      </c>
      <c r="C123" s="976">
        <v>344</v>
      </c>
      <c r="D123" s="980" t="s">
        <v>364</v>
      </c>
      <c r="E123" s="975" t="s">
        <v>365</v>
      </c>
      <c r="F123" s="977">
        <v>35212.639999999999</v>
      </c>
      <c r="G123" s="977">
        <v>951.62</v>
      </c>
      <c r="H123" s="977">
        <v>17606.32</v>
      </c>
      <c r="I123" s="977">
        <v>0</v>
      </c>
      <c r="J123" s="977">
        <f t="shared" si="5"/>
        <v>17606.32</v>
      </c>
      <c r="K123" s="977">
        <f t="shared" si="6"/>
        <v>3521.2640000000001</v>
      </c>
      <c r="L123" s="977">
        <f t="shared" si="7"/>
        <v>264.09479999999996</v>
      </c>
      <c r="M123" s="977">
        <v>5758.15</v>
      </c>
      <c r="N123" s="977">
        <v>1408.5</v>
      </c>
      <c r="O123" s="533">
        <f t="shared" si="8"/>
        <v>4806.53</v>
      </c>
      <c r="P123" s="1025">
        <f t="shared" si="9"/>
        <v>6215.03</v>
      </c>
      <c r="Q123" s="975"/>
      <c r="R123" s="976"/>
      <c r="S123" s="975"/>
      <c r="T123" s="976"/>
      <c r="U123" s="975"/>
      <c r="V123" s="976"/>
      <c r="W123" s="975"/>
      <c r="X123" s="975"/>
      <c r="Y123" s="976"/>
      <c r="Z123" s="975"/>
      <c r="AA123" s="976"/>
      <c r="AB123" s="975"/>
    </row>
    <row r="124" spans="1:28" ht="15" customHeight="1" x14ac:dyDescent="0.25">
      <c r="A124" s="975" t="s">
        <v>1195</v>
      </c>
      <c r="B124" s="975" t="s">
        <v>847</v>
      </c>
      <c r="C124" s="976">
        <v>356</v>
      </c>
      <c r="D124" s="980" t="s">
        <v>383</v>
      </c>
      <c r="E124" s="975" t="s">
        <v>384</v>
      </c>
      <c r="F124" s="977">
        <v>12527.52</v>
      </c>
      <c r="G124" s="977">
        <v>686.51</v>
      </c>
      <c r="H124" s="977">
        <v>6263.76</v>
      </c>
      <c r="I124" s="977">
        <v>0</v>
      </c>
      <c r="J124" s="977">
        <f t="shared" si="5"/>
        <v>6263.76</v>
      </c>
      <c r="K124" s="977">
        <f t="shared" si="6"/>
        <v>1252.7520000000002</v>
      </c>
      <c r="L124" s="977">
        <f t="shared" si="7"/>
        <v>93.956400000000002</v>
      </c>
      <c r="M124" s="977">
        <v>2396.52</v>
      </c>
      <c r="N124" s="977">
        <v>501.1</v>
      </c>
      <c r="O124" s="533">
        <f t="shared" si="8"/>
        <v>1710.01</v>
      </c>
      <c r="P124" s="1025">
        <f t="shared" si="9"/>
        <v>2211.11</v>
      </c>
      <c r="Q124" s="975"/>
      <c r="R124" s="976"/>
      <c r="S124" s="975"/>
      <c r="T124" s="976"/>
      <c r="U124" s="975"/>
      <c r="V124" s="976"/>
      <c r="W124" s="975"/>
      <c r="X124" s="975"/>
      <c r="Y124" s="976"/>
      <c r="Z124" s="975"/>
      <c r="AA124" s="976"/>
      <c r="AB124" s="975"/>
    </row>
    <row r="125" spans="1:28" ht="15" customHeight="1" x14ac:dyDescent="0.25">
      <c r="A125" s="975" t="s">
        <v>1195</v>
      </c>
      <c r="B125" s="975" t="s">
        <v>847</v>
      </c>
      <c r="C125" s="976">
        <v>172</v>
      </c>
      <c r="D125" s="980" t="s">
        <v>68</v>
      </c>
      <c r="E125" s="975" t="s">
        <v>239</v>
      </c>
      <c r="F125" s="977">
        <v>22645.759999999998</v>
      </c>
      <c r="G125" s="977">
        <v>951.62</v>
      </c>
      <c r="H125" s="977">
        <v>11322.88</v>
      </c>
      <c r="I125" s="977">
        <v>0</v>
      </c>
      <c r="J125" s="977">
        <f t="shared" si="5"/>
        <v>11322.88</v>
      </c>
      <c r="K125" s="977">
        <f t="shared" si="6"/>
        <v>2264.576</v>
      </c>
      <c r="L125" s="977">
        <f t="shared" si="7"/>
        <v>169.84319999999997</v>
      </c>
      <c r="M125" s="977">
        <v>4042.77</v>
      </c>
      <c r="N125" s="977">
        <v>905.83</v>
      </c>
      <c r="O125" s="533">
        <f t="shared" si="8"/>
        <v>3091.15</v>
      </c>
      <c r="P125" s="1025">
        <f t="shared" si="9"/>
        <v>3996.98</v>
      </c>
      <c r="Q125" s="975"/>
      <c r="R125" s="976"/>
      <c r="S125" s="975"/>
      <c r="T125" s="976"/>
      <c r="U125" s="975"/>
      <c r="V125" s="976"/>
      <c r="W125" s="975"/>
      <c r="X125" s="975"/>
      <c r="Y125" s="976"/>
      <c r="Z125" s="975"/>
      <c r="AA125" s="976"/>
      <c r="AB125" s="975"/>
    </row>
    <row r="126" spans="1:28" ht="15" customHeight="1" x14ac:dyDescent="0.25">
      <c r="A126" s="975" t="s">
        <v>1195</v>
      </c>
      <c r="B126" s="975" t="s">
        <v>847</v>
      </c>
      <c r="C126" s="976">
        <v>52</v>
      </c>
      <c r="D126" s="980" t="s">
        <v>39</v>
      </c>
      <c r="E126" s="975" t="s">
        <v>210</v>
      </c>
      <c r="F126" s="977">
        <v>35441.68</v>
      </c>
      <c r="G126" s="977">
        <v>951.62</v>
      </c>
      <c r="H126" s="977">
        <v>17720.84</v>
      </c>
      <c r="I126" s="977">
        <v>0</v>
      </c>
      <c r="J126" s="977">
        <f t="shared" si="5"/>
        <v>17720.84</v>
      </c>
      <c r="K126" s="977">
        <f t="shared" si="6"/>
        <v>3544.1680000000001</v>
      </c>
      <c r="L126" s="977">
        <f t="shared" si="7"/>
        <v>265.81259999999997</v>
      </c>
      <c r="M126" s="977">
        <v>5789.41</v>
      </c>
      <c r="N126" s="977">
        <v>1417.66</v>
      </c>
      <c r="O126" s="533">
        <f t="shared" si="8"/>
        <v>4837.79</v>
      </c>
      <c r="P126" s="1025">
        <f t="shared" si="9"/>
        <v>6255.45</v>
      </c>
      <c r="Q126" s="975"/>
      <c r="R126" s="976"/>
      <c r="S126" s="975"/>
      <c r="T126" s="976"/>
      <c r="U126" s="975"/>
      <c r="V126" s="976"/>
      <c r="W126" s="975"/>
      <c r="X126" s="975"/>
      <c r="Y126" s="976"/>
      <c r="Z126" s="975"/>
      <c r="AA126" s="976"/>
      <c r="AB126" s="975"/>
    </row>
    <row r="127" spans="1:28" ht="15" customHeight="1" x14ac:dyDescent="0.25">
      <c r="A127" s="975" t="s">
        <v>1195</v>
      </c>
      <c r="B127" s="975" t="s">
        <v>847</v>
      </c>
      <c r="C127" s="976">
        <v>42</v>
      </c>
      <c r="D127" s="980" t="s">
        <v>31</v>
      </c>
      <c r="E127" s="975" t="s">
        <v>203</v>
      </c>
      <c r="F127" s="977">
        <v>44461.18</v>
      </c>
      <c r="G127" s="977">
        <v>951.62</v>
      </c>
      <c r="H127" s="977">
        <v>22230.59</v>
      </c>
      <c r="I127" s="977">
        <v>0</v>
      </c>
      <c r="J127" s="977">
        <f t="shared" si="5"/>
        <v>22230.59</v>
      </c>
      <c r="K127" s="977">
        <f t="shared" si="6"/>
        <v>4446.1180000000004</v>
      </c>
      <c r="L127" s="977">
        <f t="shared" si="7"/>
        <v>333.45884999999998</v>
      </c>
      <c r="M127" s="977">
        <v>7020.57</v>
      </c>
      <c r="N127" s="977">
        <v>1778.44</v>
      </c>
      <c r="O127" s="533">
        <f t="shared" si="8"/>
        <v>6068.95</v>
      </c>
      <c r="P127" s="1025">
        <f t="shared" si="9"/>
        <v>7847.3899999999994</v>
      </c>
      <c r="Q127" s="975"/>
      <c r="R127" s="976"/>
      <c r="S127" s="975"/>
      <c r="T127" s="976"/>
      <c r="U127" s="975"/>
      <c r="V127" s="976"/>
      <c r="W127" s="975"/>
      <c r="X127" s="975"/>
      <c r="Y127" s="976"/>
      <c r="Z127" s="975"/>
      <c r="AA127" s="976"/>
      <c r="AB127" s="975"/>
    </row>
    <row r="128" spans="1:28" s="226" customFormat="1" ht="15" customHeight="1" x14ac:dyDescent="0.25">
      <c r="A128" s="222" t="s">
        <v>1195</v>
      </c>
      <c r="B128" s="222" t="s">
        <v>847</v>
      </c>
      <c r="C128" s="223">
        <v>509</v>
      </c>
      <c r="D128" s="224" t="s">
        <v>1194</v>
      </c>
      <c r="E128" s="222" t="s">
        <v>1193</v>
      </c>
      <c r="F128" s="225">
        <v>35212.639999999999</v>
      </c>
      <c r="G128" s="225">
        <v>951.62</v>
      </c>
      <c r="H128" s="225">
        <v>17606.32</v>
      </c>
      <c r="I128" s="225">
        <v>0</v>
      </c>
      <c r="J128" s="225">
        <f t="shared" si="5"/>
        <v>17606.32</v>
      </c>
      <c r="K128" s="225">
        <f t="shared" si="6"/>
        <v>3521.2640000000001</v>
      </c>
      <c r="L128" s="225">
        <f t="shared" si="7"/>
        <v>264.09479999999996</v>
      </c>
      <c r="M128" s="225">
        <v>5758.15</v>
      </c>
      <c r="N128" s="225">
        <v>1408.5</v>
      </c>
      <c r="O128" s="1034">
        <f t="shared" si="8"/>
        <v>4806.53</v>
      </c>
      <c r="P128" s="1034">
        <f t="shared" si="9"/>
        <v>6215.03</v>
      </c>
      <c r="Q128" s="222"/>
      <c r="R128" s="223"/>
      <c r="S128" s="222"/>
      <c r="T128" s="223"/>
      <c r="U128" s="222"/>
      <c r="V128" s="223"/>
      <c r="W128" s="222"/>
      <c r="X128" s="222"/>
      <c r="Y128" s="223"/>
      <c r="Z128" s="222"/>
      <c r="AA128" s="223"/>
      <c r="AB128" s="222"/>
    </row>
    <row r="129" spans="1:28" ht="15" customHeight="1" x14ac:dyDescent="0.25">
      <c r="A129" s="975" t="s">
        <v>1195</v>
      </c>
      <c r="B129" s="975" t="s">
        <v>847</v>
      </c>
      <c r="C129" s="976">
        <v>466</v>
      </c>
      <c r="D129" s="980" t="s">
        <v>749</v>
      </c>
      <c r="E129" s="975" t="s">
        <v>762</v>
      </c>
      <c r="F129" s="977">
        <v>6885.22</v>
      </c>
      <c r="G129" s="977">
        <v>306.51</v>
      </c>
      <c r="H129" s="977">
        <v>3442.61</v>
      </c>
      <c r="I129" s="977">
        <v>0</v>
      </c>
      <c r="J129" s="977">
        <f t="shared" si="5"/>
        <v>3442.61</v>
      </c>
      <c r="K129" s="977">
        <f t="shared" si="6"/>
        <v>688.52200000000005</v>
      </c>
      <c r="L129" s="977">
        <f t="shared" si="7"/>
        <v>51.639150000000001</v>
      </c>
      <c r="M129" s="977">
        <v>1246.3399999999999</v>
      </c>
      <c r="N129" s="977">
        <v>275.39999999999998</v>
      </c>
      <c r="O129" s="533">
        <f t="shared" si="8"/>
        <v>939.82999999999993</v>
      </c>
      <c r="P129" s="1025">
        <f t="shared" si="9"/>
        <v>1215.23</v>
      </c>
      <c r="Q129" s="975"/>
      <c r="R129" s="976"/>
      <c r="S129" s="975"/>
      <c r="T129" s="976"/>
      <c r="U129" s="975"/>
      <c r="V129" s="976"/>
      <c r="W129" s="975"/>
      <c r="X129" s="975"/>
      <c r="Y129" s="976"/>
      <c r="Z129" s="975"/>
      <c r="AA129" s="976"/>
      <c r="AB129" s="975"/>
    </row>
    <row r="130" spans="1:28" ht="15" customHeight="1" x14ac:dyDescent="0.25">
      <c r="A130" s="975" t="s">
        <v>1195</v>
      </c>
      <c r="B130" s="975" t="s">
        <v>847</v>
      </c>
      <c r="C130" s="976">
        <v>195</v>
      </c>
      <c r="D130" s="980" t="s">
        <v>783</v>
      </c>
      <c r="E130" s="975" t="s">
        <v>243</v>
      </c>
      <c r="F130" s="977">
        <v>7523.68</v>
      </c>
      <c r="G130" s="977">
        <v>344.82</v>
      </c>
      <c r="H130" s="977">
        <v>3761.84</v>
      </c>
      <c r="I130" s="977">
        <v>0</v>
      </c>
      <c r="J130" s="977">
        <f t="shared" si="5"/>
        <v>3761.84</v>
      </c>
      <c r="K130" s="977">
        <f t="shared" si="6"/>
        <v>752.36800000000005</v>
      </c>
      <c r="L130" s="977">
        <f t="shared" si="7"/>
        <v>56.427599999999998</v>
      </c>
      <c r="M130" s="977">
        <v>1371.8</v>
      </c>
      <c r="N130" s="977">
        <v>300.94</v>
      </c>
      <c r="O130" s="533">
        <f t="shared" si="8"/>
        <v>1026.98</v>
      </c>
      <c r="P130" s="1025">
        <f t="shared" si="9"/>
        <v>1327.92</v>
      </c>
      <c r="Q130" s="975"/>
      <c r="R130" s="976"/>
      <c r="S130" s="975"/>
      <c r="T130" s="976"/>
      <c r="U130" s="975"/>
      <c r="V130" s="976"/>
      <c r="W130" s="975"/>
      <c r="X130" s="975"/>
      <c r="Y130" s="976"/>
      <c r="Z130" s="975"/>
      <c r="AA130" s="976"/>
      <c r="AB130" s="975"/>
    </row>
    <row r="131" spans="1:28" ht="15" customHeight="1" x14ac:dyDescent="0.25">
      <c r="A131" s="975" t="s">
        <v>1195</v>
      </c>
      <c r="B131" s="975" t="s">
        <v>847</v>
      </c>
      <c r="C131" s="976">
        <v>245</v>
      </c>
      <c r="D131" s="980" t="s">
        <v>135</v>
      </c>
      <c r="E131" s="975" t="s">
        <v>256</v>
      </c>
      <c r="F131" s="977">
        <v>23325.16</v>
      </c>
      <c r="G131" s="977">
        <v>951.62</v>
      </c>
      <c r="H131" s="977">
        <v>11662.58</v>
      </c>
      <c r="I131" s="977">
        <v>0</v>
      </c>
      <c r="J131" s="977">
        <f t="shared" si="5"/>
        <v>11662.58</v>
      </c>
      <c r="K131" s="977">
        <f t="shared" ref="K131:K192" si="10">J131*0.2</f>
        <v>2332.5160000000001</v>
      </c>
      <c r="L131" s="977">
        <f t="shared" ref="L131:L192" si="11">J131*1.5%</f>
        <v>174.93869999999998</v>
      </c>
      <c r="M131" s="977">
        <v>4135.5</v>
      </c>
      <c r="N131" s="977">
        <v>933</v>
      </c>
      <c r="O131" s="533">
        <f t="shared" ref="O131:O192" si="12">M131-G131</f>
        <v>3183.88</v>
      </c>
      <c r="P131" s="1025">
        <f t="shared" ref="P131:P192" si="13">O131+N131</f>
        <v>4116.88</v>
      </c>
      <c r="Q131" s="975"/>
      <c r="R131" s="976"/>
      <c r="S131" s="975"/>
      <c r="T131" s="976"/>
      <c r="U131" s="975"/>
      <c r="V131" s="976"/>
      <c r="W131" s="975"/>
      <c r="X131" s="975"/>
      <c r="Y131" s="976"/>
      <c r="Z131" s="975"/>
      <c r="AA131" s="976"/>
      <c r="AB131" s="975"/>
    </row>
    <row r="132" spans="1:28" ht="15" customHeight="1" x14ac:dyDescent="0.25">
      <c r="A132" s="975" t="s">
        <v>1195</v>
      </c>
      <c r="B132" s="975" t="s">
        <v>847</v>
      </c>
      <c r="C132" s="976">
        <v>19</v>
      </c>
      <c r="D132" s="980" t="s">
        <v>13</v>
      </c>
      <c r="E132" s="975" t="s">
        <v>185</v>
      </c>
      <c r="F132" s="977">
        <v>33553.519999999997</v>
      </c>
      <c r="G132" s="977">
        <v>951.62</v>
      </c>
      <c r="H132" s="977">
        <v>16776.759999999998</v>
      </c>
      <c r="I132" s="977">
        <v>0</v>
      </c>
      <c r="J132" s="977">
        <f t="shared" si="5"/>
        <v>16776.759999999998</v>
      </c>
      <c r="K132" s="977">
        <f t="shared" si="10"/>
        <v>3355.3519999999999</v>
      </c>
      <c r="L132" s="977">
        <f t="shared" si="11"/>
        <v>251.65139999999997</v>
      </c>
      <c r="M132" s="977">
        <v>5531.68</v>
      </c>
      <c r="N132" s="977">
        <v>1342.14</v>
      </c>
      <c r="O132" s="533">
        <f t="shared" si="12"/>
        <v>4580.0600000000004</v>
      </c>
      <c r="P132" s="1025">
        <f t="shared" si="13"/>
        <v>5922.2000000000007</v>
      </c>
      <c r="Q132" s="975"/>
      <c r="R132" s="976"/>
      <c r="S132" s="975"/>
      <c r="T132" s="976"/>
      <c r="U132" s="975"/>
      <c r="V132" s="976"/>
      <c r="W132" s="975"/>
      <c r="X132" s="975"/>
      <c r="Y132" s="976"/>
      <c r="Z132" s="975"/>
      <c r="AA132" s="976"/>
      <c r="AB132" s="975"/>
    </row>
    <row r="133" spans="1:28" ht="15" customHeight="1" x14ac:dyDescent="0.25">
      <c r="A133" s="975" t="s">
        <v>1195</v>
      </c>
      <c r="B133" s="975" t="s">
        <v>847</v>
      </c>
      <c r="C133" s="976">
        <v>475</v>
      </c>
      <c r="D133" s="980" t="s">
        <v>785</v>
      </c>
      <c r="E133" s="975" t="s">
        <v>794</v>
      </c>
      <c r="F133" s="977">
        <v>21345.82</v>
      </c>
      <c r="G133" s="977">
        <v>951.62</v>
      </c>
      <c r="H133" s="977">
        <v>10672.91</v>
      </c>
      <c r="I133" s="977">
        <v>0</v>
      </c>
      <c r="J133" s="977">
        <f t="shared" si="5"/>
        <v>10672.91</v>
      </c>
      <c r="K133" s="977">
        <f t="shared" si="10"/>
        <v>2134.5819999999999</v>
      </c>
      <c r="L133" s="977">
        <f t="shared" si="11"/>
        <v>160.09365</v>
      </c>
      <c r="M133" s="977">
        <v>3865.32</v>
      </c>
      <c r="N133" s="977">
        <v>853.83</v>
      </c>
      <c r="O133" s="533">
        <f t="shared" si="12"/>
        <v>2913.7000000000003</v>
      </c>
      <c r="P133" s="1025">
        <f t="shared" si="13"/>
        <v>3767.53</v>
      </c>
      <c r="Q133" s="975"/>
      <c r="R133" s="976"/>
      <c r="S133" s="975"/>
      <c r="T133" s="976"/>
      <c r="U133" s="975"/>
      <c r="V133" s="976"/>
      <c r="W133" s="975"/>
      <c r="X133" s="975"/>
      <c r="Y133" s="976"/>
      <c r="Z133" s="975"/>
      <c r="AA133" s="976"/>
      <c r="AB133" s="975"/>
    </row>
    <row r="134" spans="1:28" ht="15" customHeight="1" x14ac:dyDescent="0.25">
      <c r="A134" s="975" t="s">
        <v>1195</v>
      </c>
      <c r="B134" s="975" t="s">
        <v>847</v>
      </c>
      <c r="C134" s="976">
        <v>496</v>
      </c>
      <c r="D134" s="980" t="s">
        <v>462</v>
      </c>
      <c r="E134" s="975" t="s">
        <v>507</v>
      </c>
      <c r="F134" s="977">
        <v>27557.74</v>
      </c>
      <c r="G134" s="977">
        <v>951.62</v>
      </c>
      <c r="H134" s="977">
        <v>13778.87</v>
      </c>
      <c r="I134" s="977">
        <v>0</v>
      </c>
      <c r="J134" s="977">
        <f t="shared" ref="J134:J192" si="14">H134+I134</f>
        <v>13778.87</v>
      </c>
      <c r="K134" s="977">
        <f t="shared" si="10"/>
        <v>2755.7740000000003</v>
      </c>
      <c r="L134" s="977">
        <f t="shared" si="11"/>
        <v>206.68305000000001</v>
      </c>
      <c r="M134" s="977">
        <v>4713.25</v>
      </c>
      <c r="N134" s="977">
        <v>1102.3</v>
      </c>
      <c r="O134" s="533">
        <f t="shared" si="12"/>
        <v>3761.63</v>
      </c>
      <c r="P134" s="1025">
        <f t="shared" si="13"/>
        <v>4863.93</v>
      </c>
      <c r="Q134" s="975"/>
      <c r="R134" s="976"/>
      <c r="S134" s="975"/>
      <c r="T134" s="976"/>
      <c r="U134" s="975"/>
      <c r="V134" s="976"/>
      <c r="W134" s="975"/>
      <c r="X134" s="975"/>
      <c r="Y134" s="976"/>
      <c r="Z134" s="975"/>
      <c r="AA134" s="976"/>
      <c r="AB134" s="975"/>
    </row>
    <row r="135" spans="1:28" ht="15" customHeight="1" x14ac:dyDescent="0.25">
      <c r="A135" s="975" t="s">
        <v>1195</v>
      </c>
      <c r="B135" s="975" t="s">
        <v>847</v>
      </c>
      <c r="C135" s="976">
        <v>169</v>
      </c>
      <c r="D135" s="980" t="s">
        <v>67</v>
      </c>
      <c r="E135" s="975" t="s">
        <v>238</v>
      </c>
      <c r="F135" s="977">
        <v>17946.96</v>
      </c>
      <c r="G135" s="977">
        <v>951.62</v>
      </c>
      <c r="H135" s="977">
        <v>8973.48</v>
      </c>
      <c r="I135" s="977">
        <v>0</v>
      </c>
      <c r="J135" s="977">
        <f t="shared" si="14"/>
        <v>8973.48</v>
      </c>
      <c r="K135" s="977">
        <f t="shared" si="10"/>
        <v>1794.6959999999999</v>
      </c>
      <c r="L135" s="977">
        <f t="shared" si="11"/>
        <v>134.60219999999998</v>
      </c>
      <c r="M135" s="977">
        <v>3401.38</v>
      </c>
      <c r="N135" s="977">
        <v>717.87</v>
      </c>
      <c r="O135" s="533">
        <f t="shared" si="12"/>
        <v>2449.7600000000002</v>
      </c>
      <c r="P135" s="1025">
        <f t="shared" si="13"/>
        <v>3167.63</v>
      </c>
      <c r="Q135" s="975"/>
      <c r="R135" s="976"/>
      <c r="S135" s="975"/>
      <c r="T135" s="976"/>
      <c r="U135" s="975"/>
      <c r="V135" s="976"/>
      <c r="W135" s="975"/>
      <c r="X135" s="975"/>
      <c r="Y135" s="976"/>
      <c r="Z135" s="975"/>
      <c r="AA135" s="976"/>
      <c r="AB135" s="975"/>
    </row>
    <row r="136" spans="1:28" ht="15" customHeight="1" x14ac:dyDescent="0.25">
      <c r="A136" s="975" t="s">
        <v>1195</v>
      </c>
      <c r="B136" s="975" t="s">
        <v>847</v>
      </c>
      <c r="C136" s="976">
        <v>27</v>
      </c>
      <c r="D136" s="980" t="s">
        <v>20</v>
      </c>
      <c r="E136" s="975" t="s">
        <v>192</v>
      </c>
      <c r="F136" s="977">
        <v>24787.06</v>
      </c>
      <c r="G136" s="977">
        <v>951.62</v>
      </c>
      <c r="H136" s="977">
        <v>12393.53</v>
      </c>
      <c r="I136" s="977">
        <v>0</v>
      </c>
      <c r="J136" s="977">
        <f t="shared" si="14"/>
        <v>12393.53</v>
      </c>
      <c r="K136" s="977">
        <f t="shared" si="10"/>
        <v>2478.7060000000001</v>
      </c>
      <c r="L136" s="977">
        <f t="shared" si="11"/>
        <v>185.90295</v>
      </c>
      <c r="M136" s="977">
        <v>4335.05</v>
      </c>
      <c r="N136" s="977">
        <v>991.48</v>
      </c>
      <c r="O136" s="533">
        <f t="shared" si="12"/>
        <v>3383.4300000000003</v>
      </c>
      <c r="P136" s="1025">
        <f t="shared" si="13"/>
        <v>4374.91</v>
      </c>
      <c r="Q136" s="975"/>
      <c r="R136" s="976"/>
      <c r="S136" s="975"/>
      <c r="T136" s="976"/>
      <c r="U136" s="975"/>
      <c r="V136" s="976"/>
      <c r="W136" s="975"/>
      <c r="X136" s="975"/>
      <c r="Y136" s="976"/>
      <c r="Z136" s="975"/>
      <c r="AA136" s="976"/>
      <c r="AB136" s="975"/>
    </row>
    <row r="137" spans="1:28" s="188" customFormat="1" ht="15" customHeight="1" x14ac:dyDescent="0.25">
      <c r="A137" s="184" t="s">
        <v>1195</v>
      </c>
      <c r="B137" s="184" t="s">
        <v>847</v>
      </c>
      <c r="C137" s="185">
        <v>429</v>
      </c>
      <c r="D137" s="186" t="s">
        <v>676</v>
      </c>
      <c r="E137" s="184" t="s">
        <v>677</v>
      </c>
      <c r="F137" s="187">
        <v>21903.15</v>
      </c>
      <c r="G137" s="187">
        <v>1651.75</v>
      </c>
      <c r="H137" s="187">
        <v>7384.6</v>
      </c>
      <c r="I137" s="187">
        <v>7133.95</v>
      </c>
      <c r="J137" s="187">
        <f t="shared" si="14"/>
        <v>14518.55</v>
      </c>
      <c r="K137" s="187">
        <f t="shared" si="10"/>
        <v>2903.71</v>
      </c>
      <c r="L137" s="187">
        <f t="shared" si="11"/>
        <v>217.77824999999999</v>
      </c>
      <c r="M137" s="187">
        <v>5615.32</v>
      </c>
      <c r="N137" s="187">
        <v>0</v>
      </c>
      <c r="O137" s="873">
        <f t="shared" si="12"/>
        <v>3963.5699999999997</v>
      </c>
      <c r="P137" s="873">
        <f t="shared" si="13"/>
        <v>3963.5699999999997</v>
      </c>
      <c r="Q137" s="184"/>
      <c r="R137" s="185"/>
      <c r="S137" s="184"/>
      <c r="T137" s="185"/>
      <c r="U137" s="184"/>
      <c r="V137" s="185"/>
      <c r="W137" s="184"/>
      <c r="X137" s="184"/>
      <c r="Y137" s="185"/>
      <c r="Z137" s="184"/>
      <c r="AA137" s="185"/>
      <c r="AB137" s="184"/>
    </row>
    <row r="138" spans="1:28" ht="15" customHeight="1" x14ac:dyDescent="0.25">
      <c r="A138" s="975" t="s">
        <v>1195</v>
      </c>
      <c r="B138" s="975" t="s">
        <v>847</v>
      </c>
      <c r="C138" s="976">
        <v>343</v>
      </c>
      <c r="D138" s="980" t="s">
        <v>310</v>
      </c>
      <c r="E138" s="975" t="s">
        <v>313</v>
      </c>
      <c r="F138" s="977">
        <v>44461.18</v>
      </c>
      <c r="G138" s="977">
        <v>951.62</v>
      </c>
      <c r="H138" s="977">
        <v>22230.59</v>
      </c>
      <c r="I138" s="977">
        <v>0</v>
      </c>
      <c r="J138" s="977">
        <f t="shared" si="14"/>
        <v>22230.59</v>
      </c>
      <c r="K138" s="977">
        <f t="shared" si="10"/>
        <v>4446.1180000000004</v>
      </c>
      <c r="L138" s="977">
        <f t="shared" si="11"/>
        <v>333.45884999999998</v>
      </c>
      <c r="M138" s="977">
        <v>7020.57</v>
      </c>
      <c r="N138" s="977">
        <v>1778.44</v>
      </c>
      <c r="O138" s="533">
        <f t="shared" si="12"/>
        <v>6068.95</v>
      </c>
      <c r="P138" s="1025">
        <f t="shared" si="13"/>
        <v>7847.3899999999994</v>
      </c>
      <c r="Q138" s="975"/>
      <c r="R138" s="976"/>
      <c r="S138" s="975"/>
      <c r="T138" s="976"/>
      <c r="U138" s="975"/>
      <c r="V138" s="976"/>
      <c r="W138" s="975"/>
      <c r="X138" s="975"/>
      <c r="Y138" s="976"/>
      <c r="Z138" s="975"/>
      <c r="AA138" s="976"/>
      <c r="AB138" s="975"/>
    </row>
    <row r="139" spans="1:28" ht="15" customHeight="1" x14ac:dyDescent="0.25">
      <c r="A139" s="975" t="s">
        <v>1195</v>
      </c>
      <c r="B139" s="975" t="s">
        <v>847</v>
      </c>
      <c r="C139" s="976">
        <v>315</v>
      </c>
      <c r="D139" s="980" t="s">
        <v>299</v>
      </c>
      <c r="E139" s="975" t="s">
        <v>302</v>
      </c>
      <c r="F139" s="977">
        <v>35212.639999999999</v>
      </c>
      <c r="G139" s="977">
        <v>951.62</v>
      </c>
      <c r="H139" s="977">
        <v>17606.32</v>
      </c>
      <c r="I139" s="977">
        <v>0</v>
      </c>
      <c r="J139" s="977">
        <f t="shared" si="14"/>
        <v>17606.32</v>
      </c>
      <c r="K139" s="977">
        <f t="shared" si="10"/>
        <v>3521.2640000000001</v>
      </c>
      <c r="L139" s="977">
        <f t="shared" si="11"/>
        <v>264.09479999999996</v>
      </c>
      <c r="M139" s="977">
        <v>5758.15</v>
      </c>
      <c r="N139" s="977">
        <v>1408.5</v>
      </c>
      <c r="O139" s="533">
        <f t="shared" si="12"/>
        <v>4806.53</v>
      </c>
      <c r="P139" s="1025">
        <f t="shared" si="13"/>
        <v>6215.03</v>
      </c>
      <c r="Q139" s="975"/>
      <c r="R139" s="976"/>
      <c r="S139" s="975"/>
      <c r="T139" s="976"/>
      <c r="U139" s="975"/>
      <c r="V139" s="976"/>
      <c r="W139" s="975"/>
      <c r="X139" s="975"/>
      <c r="Y139" s="976"/>
      <c r="Z139" s="975"/>
      <c r="AA139" s="976"/>
      <c r="AB139" s="975"/>
    </row>
    <row r="140" spans="1:28" ht="15" customHeight="1" x14ac:dyDescent="0.25">
      <c r="A140" s="975" t="s">
        <v>1195</v>
      </c>
      <c r="B140" s="975" t="s">
        <v>847</v>
      </c>
      <c r="C140" s="976">
        <v>86</v>
      </c>
      <c r="D140" s="980" t="s">
        <v>46</v>
      </c>
      <c r="E140" s="975" t="s">
        <v>218</v>
      </c>
      <c r="F140" s="977">
        <v>12762.1</v>
      </c>
      <c r="G140" s="977">
        <v>702.93</v>
      </c>
      <c r="H140" s="977">
        <v>6381.05</v>
      </c>
      <c r="I140" s="977">
        <v>0</v>
      </c>
      <c r="J140" s="977">
        <f t="shared" si="14"/>
        <v>6381.05</v>
      </c>
      <c r="K140" s="977">
        <f t="shared" si="10"/>
        <v>1276.21</v>
      </c>
      <c r="L140" s="977">
        <f t="shared" si="11"/>
        <v>95.71575</v>
      </c>
      <c r="M140" s="977">
        <v>2444.96</v>
      </c>
      <c r="N140" s="977">
        <v>510.48</v>
      </c>
      <c r="O140" s="533">
        <f t="shared" si="12"/>
        <v>1742.0300000000002</v>
      </c>
      <c r="P140" s="1025">
        <f t="shared" si="13"/>
        <v>2252.5100000000002</v>
      </c>
      <c r="Q140" s="975"/>
      <c r="R140" s="976"/>
      <c r="S140" s="975"/>
      <c r="T140" s="976"/>
      <c r="U140" s="975"/>
      <c r="V140" s="976"/>
      <c r="W140" s="975"/>
      <c r="X140" s="975"/>
      <c r="Y140" s="976"/>
      <c r="Z140" s="975"/>
      <c r="AA140" s="976"/>
      <c r="AB140" s="975"/>
    </row>
    <row r="141" spans="1:28" s="192" customFormat="1" ht="15" customHeight="1" x14ac:dyDescent="0.25">
      <c r="A141" s="189"/>
      <c r="B141" s="189"/>
      <c r="C141" s="190">
        <v>49</v>
      </c>
      <c r="D141" s="308" t="s">
        <v>837</v>
      </c>
      <c r="E141" s="189"/>
      <c r="F141" s="191">
        <v>0</v>
      </c>
      <c r="G141" s="191">
        <v>0</v>
      </c>
      <c r="H141" s="191">
        <v>0</v>
      </c>
      <c r="I141" s="191">
        <v>0</v>
      </c>
      <c r="J141" s="191">
        <v>0</v>
      </c>
      <c r="K141" s="212">
        <f t="shared" si="10"/>
        <v>0</v>
      </c>
      <c r="L141" s="212">
        <f t="shared" si="11"/>
        <v>0</v>
      </c>
      <c r="M141" s="191">
        <v>0</v>
      </c>
      <c r="N141" s="191">
        <v>0</v>
      </c>
      <c r="O141" s="573">
        <f t="shared" si="12"/>
        <v>0</v>
      </c>
      <c r="P141" s="573">
        <f t="shared" si="13"/>
        <v>0</v>
      </c>
      <c r="Q141" s="189"/>
      <c r="R141" s="190"/>
      <c r="S141" s="189"/>
      <c r="T141" s="190"/>
      <c r="U141" s="189"/>
      <c r="V141" s="190"/>
      <c r="W141" s="189"/>
      <c r="X141" s="189"/>
      <c r="Y141" s="190"/>
      <c r="Z141" s="189"/>
      <c r="AA141" s="190"/>
      <c r="AB141" s="189"/>
    </row>
    <row r="142" spans="1:28" ht="15" customHeight="1" x14ac:dyDescent="0.25">
      <c r="A142" s="975" t="s">
        <v>1195</v>
      </c>
      <c r="B142" s="975" t="s">
        <v>847</v>
      </c>
      <c r="C142" s="976">
        <v>259</v>
      </c>
      <c r="D142" s="980" t="s">
        <v>147</v>
      </c>
      <c r="E142" s="975" t="s">
        <v>263</v>
      </c>
      <c r="F142" s="977">
        <v>9582.42</v>
      </c>
      <c r="G142" s="977">
        <v>480.35</v>
      </c>
      <c r="H142" s="977">
        <v>4791.21</v>
      </c>
      <c r="I142" s="977">
        <v>0</v>
      </c>
      <c r="J142" s="977">
        <f t="shared" si="14"/>
        <v>4791.21</v>
      </c>
      <c r="K142" s="977">
        <f t="shared" si="10"/>
        <v>958.24200000000008</v>
      </c>
      <c r="L142" s="977">
        <f t="shared" si="11"/>
        <v>71.86815</v>
      </c>
      <c r="M142" s="977">
        <v>1788.35</v>
      </c>
      <c r="N142" s="977">
        <v>383.29</v>
      </c>
      <c r="O142" s="533">
        <f t="shared" si="12"/>
        <v>1308</v>
      </c>
      <c r="P142" s="1025">
        <f t="shared" si="13"/>
        <v>1691.29</v>
      </c>
      <c r="Q142" s="975"/>
      <c r="R142" s="976"/>
      <c r="S142" s="975"/>
      <c r="T142" s="976"/>
      <c r="U142" s="975"/>
      <c r="V142" s="976"/>
      <c r="W142" s="975"/>
      <c r="X142" s="975"/>
      <c r="Y142" s="976"/>
      <c r="Z142" s="975"/>
      <c r="AA142" s="976"/>
      <c r="AB142" s="975"/>
    </row>
    <row r="143" spans="1:28" s="188" customFormat="1" ht="15" customHeight="1" x14ac:dyDescent="0.25">
      <c r="A143" s="184" t="s">
        <v>1195</v>
      </c>
      <c r="B143" s="184" t="s">
        <v>847</v>
      </c>
      <c r="C143" s="185">
        <v>430</v>
      </c>
      <c r="D143" s="186" t="s">
        <v>678</v>
      </c>
      <c r="E143" s="184" t="s">
        <v>679</v>
      </c>
      <c r="F143" s="187">
        <v>13065.45</v>
      </c>
      <c r="G143" s="187">
        <v>1245.08</v>
      </c>
      <c r="H143" s="187">
        <v>5806.87</v>
      </c>
      <c r="I143" s="187">
        <v>5806.87</v>
      </c>
      <c r="J143" s="187">
        <f t="shared" si="14"/>
        <v>11613.74</v>
      </c>
      <c r="K143" s="187">
        <f t="shared" si="10"/>
        <v>2322.748</v>
      </c>
      <c r="L143" s="187">
        <f t="shared" si="11"/>
        <v>174.20609999999999</v>
      </c>
      <c r="M143" s="187">
        <v>4415.6400000000003</v>
      </c>
      <c r="N143" s="187">
        <v>0</v>
      </c>
      <c r="O143" s="873">
        <f t="shared" si="12"/>
        <v>3170.5600000000004</v>
      </c>
      <c r="P143" s="873">
        <f t="shared" si="13"/>
        <v>3170.5600000000004</v>
      </c>
      <c r="Q143" s="184"/>
      <c r="R143" s="185"/>
      <c r="S143" s="184"/>
      <c r="T143" s="185"/>
      <c r="U143" s="184"/>
      <c r="V143" s="185"/>
      <c r="W143" s="184"/>
      <c r="X143" s="184"/>
      <c r="Y143" s="185"/>
      <c r="Z143" s="184"/>
      <c r="AA143" s="185"/>
      <c r="AB143" s="184"/>
    </row>
    <row r="144" spans="1:28" ht="15" customHeight="1" x14ac:dyDescent="0.25">
      <c r="A144" s="975" t="s">
        <v>1195</v>
      </c>
      <c r="B144" s="975" t="s">
        <v>847</v>
      </c>
      <c r="C144" s="976">
        <v>445</v>
      </c>
      <c r="D144" s="980" t="s">
        <v>713</v>
      </c>
      <c r="E144" s="975" t="s">
        <v>734</v>
      </c>
      <c r="F144" s="977">
        <v>21345.82</v>
      </c>
      <c r="G144" s="977">
        <v>951.62</v>
      </c>
      <c r="H144" s="977">
        <v>10672.91</v>
      </c>
      <c r="I144" s="977">
        <v>0</v>
      </c>
      <c r="J144" s="977">
        <f t="shared" si="14"/>
        <v>10672.91</v>
      </c>
      <c r="K144" s="977">
        <f t="shared" si="10"/>
        <v>2134.5819999999999</v>
      </c>
      <c r="L144" s="977">
        <f t="shared" si="11"/>
        <v>160.09365</v>
      </c>
      <c r="M144" s="977">
        <v>3865.32</v>
      </c>
      <c r="N144" s="977">
        <v>853.83</v>
      </c>
      <c r="O144" s="533">
        <f t="shared" si="12"/>
        <v>2913.7000000000003</v>
      </c>
      <c r="P144" s="1025">
        <f t="shared" si="13"/>
        <v>3767.53</v>
      </c>
      <c r="Q144" s="975"/>
      <c r="R144" s="976"/>
      <c r="S144" s="975"/>
      <c r="T144" s="976"/>
      <c r="U144" s="975"/>
      <c r="V144" s="976"/>
      <c r="W144" s="975"/>
      <c r="X144" s="975"/>
      <c r="Y144" s="976"/>
      <c r="Z144" s="975"/>
      <c r="AA144" s="976"/>
      <c r="AB144" s="975"/>
    </row>
    <row r="145" spans="1:28" ht="15" customHeight="1" x14ac:dyDescent="0.25">
      <c r="A145" s="975" t="s">
        <v>1195</v>
      </c>
      <c r="B145" s="975" t="s">
        <v>847</v>
      </c>
      <c r="C145" s="976">
        <v>193</v>
      </c>
      <c r="D145" s="980" t="s">
        <v>72</v>
      </c>
      <c r="E145" s="975" t="s">
        <v>242</v>
      </c>
      <c r="F145" s="977">
        <v>33543.78</v>
      </c>
      <c r="G145" s="977">
        <v>951.62</v>
      </c>
      <c r="H145" s="977">
        <v>16771.89</v>
      </c>
      <c r="I145" s="977">
        <v>0</v>
      </c>
      <c r="J145" s="977">
        <f t="shared" si="14"/>
        <v>16771.89</v>
      </c>
      <c r="K145" s="977">
        <f t="shared" si="10"/>
        <v>3354.3780000000002</v>
      </c>
      <c r="L145" s="977">
        <f t="shared" si="11"/>
        <v>251.57834999999997</v>
      </c>
      <c r="M145" s="977">
        <v>5530.35</v>
      </c>
      <c r="N145" s="977">
        <v>1341.75</v>
      </c>
      <c r="O145" s="533">
        <f t="shared" si="12"/>
        <v>4578.7300000000005</v>
      </c>
      <c r="P145" s="1025">
        <f t="shared" si="13"/>
        <v>5920.4800000000005</v>
      </c>
      <c r="Q145" s="975"/>
      <c r="R145" s="976"/>
      <c r="S145" s="975"/>
      <c r="T145" s="976"/>
      <c r="U145" s="975"/>
      <c r="V145" s="976"/>
      <c r="W145" s="975"/>
      <c r="X145" s="975"/>
      <c r="Y145" s="976"/>
      <c r="Z145" s="975"/>
      <c r="AA145" s="976"/>
      <c r="AB145" s="975"/>
    </row>
    <row r="146" spans="1:28" s="214" customFormat="1" ht="15" customHeight="1" x14ac:dyDescent="0.25">
      <c r="A146" s="211" t="s">
        <v>1195</v>
      </c>
      <c r="B146" s="211" t="s">
        <v>847</v>
      </c>
      <c r="C146" s="213">
        <v>159</v>
      </c>
      <c r="D146" s="235" t="s">
        <v>62</v>
      </c>
      <c r="E146" s="211" t="s">
        <v>284</v>
      </c>
      <c r="F146" s="212">
        <v>9328.36</v>
      </c>
      <c r="G146" s="212">
        <v>462.56</v>
      </c>
      <c r="H146" s="212">
        <v>4664.18</v>
      </c>
      <c r="I146" s="212">
        <v>0</v>
      </c>
      <c r="J146" s="212">
        <f t="shared" si="14"/>
        <v>4664.18</v>
      </c>
      <c r="K146" s="212">
        <f t="shared" si="10"/>
        <v>932.83600000000013</v>
      </c>
      <c r="L146" s="212">
        <f t="shared" si="11"/>
        <v>69.962699999999998</v>
      </c>
      <c r="M146" s="212">
        <v>1735.88</v>
      </c>
      <c r="N146" s="212">
        <v>373.13</v>
      </c>
      <c r="O146" s="573">
        <f t="shared" si="12"/>
        <v>1273.3200000000002</v>
      </c>
      <c r="P146" s="573">
        <f t="shared" si="13"/>
        <v>1646.4500000000003</v>
      </c>
      <c r="Q146" s="211"/>
      <c r="R146" s="213"/>
      <c r="S146" s="211"/>
      <c r="T146" s="213"/>
      <c r="U146" s="211"/>
      <c r="V146" s="213"/>
      <c r="W146" s="211"/>
      <c r="X146" s="211"/>
      <c r="Y146" s="213"/>
      <c r="Z146" s="211"/>
      <c r="AA146" s="213"/>
      <c r="AB146" s="211"/>
    </row>
    <row r="147" spans="1:28" ht="15" customHeight="1" x14ac:dyDescent="0.25">
      <c r="A147" s="975" t="s">
        <v>1195</v>
      </c>
      <c r="B147" s="975" t="s">
        <v>847</v>
      </c>
      <c r="C147" s="976">
        <v>91</v>
      </c>
      <c r="D147" s="980" t="s">
        <v>51</v>
      </c>
      <c r="E147" s="975" t="s">
        <v>223</v>
      </c>
      <c r="F147" s="977">
        <v>12762.1</v>
      </c>
      <c r="G147" s="977">
        <v>702.93</v>
      </c>
      <c r="H147" s="977">
        <v>6381.05</v>
      </c>
      <c r="I147" s="977">
        <v>0</v>
      </c>
      <c r="J147" s="977">
        <f t="shared" si="14"/>
        <v>6381.05</v>
      </c>
      <c r="K147" s="977">
        <f t="shared" si="10"/>
        <v>1276.21</v>
      </c>
      <c r="L147" s="977">
        <f t="shared" si="11"/>
        <v>95.71575</v>
      </c>
      <c r="M147" s="977">
        <v>2444.96</v>
      </c>
      <c r="N147" s="977">
        <v>510.48</v>
      </c>
      <c r="O147" s="533">
        <f t="shared" si="12"/>
        <v>1742.0300000000002</v>
      </c>
      <c r="P147" s="1025">
        <f t="shared" si="13"/>
        <v>2252.5100000000002</v>
      </c>
      <c r="Q147" s="975"/>
      <c r="R147" s="976"/>
      <c r="S147" s="975"/>
      <c r="T147" s="976"/>
      <c r="U147" s="975"/>
      <c r="V147" s="976"/>
      <c r="W147" s="975"/>
      <c r="X147" s="975"/>
      <c r="Y147" s="976"/>
      <c r="Z147" s="975"/>
      <c r="AA147" s="976"/>
      <c r="AB147" s="975"/>
    </row>
    <row r="148" spans="1:28" ht="15" customHeight="1" x14ac:dyDescent="0.25">
      <c r="A148" s="975" t="s">
        <v>1195</v>
      </c>
      <c r="B148" s="975" t="s">
        <v>847</v>
      </c>
      <c r="C148" s="976">
        <v>482</v>
      </c>
      <c r="D148" s="980" t="s">
        <v>821</v>
      </c>
      <c r="E148" s="975" t="s">
        <v>822</v>
      </c>
      <c r="F148" s="977">
        <v>21345.82</v>
      </c>
      <c r="G148" s="977">
        <v>951.62</v>
      </c>
      <c r="H148" s="977">
        <v>10672.91</v>
      </c>
      <c r="I148" s="977">
        <v>0</v>
      </c>
      <c r="J148" s="977">
        <f t="shared" si="14"/>
        <v>10672.91</v>
      </c>
      <c r="K148" s="977">
        <f t="shared" si="10"/>
        <v>2134.5819999999999</v>
      </c>
      <c r="L148" s="977">
        <f t="shared" si="11"/>
        <v>160.09365</v>
      </c>
      <c r="M148" s="977">
        <v>3865.32</v>
      </c>
      <c r="N148" s="977">
        <v>853.83</v>
      </c>
      <c r="O148" s="533">
        <f t="shared" si="12"/>
        <v>2913.7000000000003</v>
      </c>
      <c r="P148" s="1025">
        <f t="shared" si="13"/>
        <v>3767.53</v>
      </c>
      <c r="Q148" s="975"/>
      <c r="R148" s="976"/>
      <c r="S148" s="975"/>
      <c r="T148" s="976"/>
      <c r="U148" s="975"/>
      <c r="V148" s="976"/>
      <c r="W148" s="975"/>
      <c r="X148" s="975"/>
      <c r="Y148" s="976"/>
      <c r="Z148" s="975"/>
      <c r="AA148" s="976"/>
      <c r="AB148" s="975"/>
    </row>
    <row r="149" spans="1:28" ht="15" customHeight="1" x14ac:dyDescent="0.25">
      <c r="A149" s="975" t="s">
        <v>1195</v>
      </c>
      <c r="B149" s="975" t="s">
        <v>847</v>
      </c>
      <c r="C149" s="976">
        <v>326</v>
      </c>
      <c r="D149" s="980" t="s">
        <v>322</v>
      </c>
      <c r="E149" s="975" t="s">
        <v>323</v>
      </c>
      <c r="F149" s="977">
        <v>78588.69</v>
      </c>
      <c r="G149" s="977">
        <v>951.62</v>
      </c>
      <c r="H149" s="977">
        <v>32621.72</v>
      </c>
      <c r="I149" s="977">
        <v>0</v>
      </c>
      <c r="J149" s="977">
        <f t="shared" si="14"/>
        <v>32621.72</v>
      </c>
      <c r="K149" s="977">
        <f t="shared" si="10"/>
        <v>6524.344000000001</v>
      </c>
      <c r="L149" s="977">
        <f t="shared" si="11"/>
        <v>489.32580000000002</v>
      </c>
      <c r="M149" s="977">
        <v>9857.35</v>
      </c>
      <c r="N149" s="977">
        <v>3677.35</v>
      </c>
      <c r="O149" s="533">
        <f t="shared" si="12"/>
        <v>8905.73</v>
      </c>
      <c r="P149" s="1025">
        <f t="shared" si="13"/>
        <v>12583.08</v>
      </c>
      <c r="Q149" s="975"/>
      <c r="R149" s="976"/>
      <c r="S149" s="975"/>
      <c r="T149" s="976"/>
      <c r="U149" s="975"/>
      <c r="V149" s="976"/>
      <c r="W149" s="975"/>
      <c r="X149" s="975"/>
      <c r="Y149" s="976"/>
      <c r="Z149" s="975"/>
      <c r="AA149" s="976"/>
      <c r="AB149" s="975"/>
    </row>
    <row r="150" spans="1:28" ht="15" customHeight="1" x14ac:dyDescent="0.25">
      <c r="A150" s="975" t="s">
        <v>1195</v>
      </c>
      <c r="B150" s="975" t="s">
        <v>847</v>
      </c>
      <c r="C150" s="976">
        <v>508</v>
      </c>
      <c r="D150" s="980" t="s">
        <v>1170</v>
      </c>
      <c r="E150" s="975" t="s">
        <v>1181</v>
      </c>
      <c r="F150" s="977">
        <v>35212.639999999999</v>
      </c>
      <c r="G150" s="977">
        <v>951.62</v>
      </c>
      <c r="H150" s="977">
        <v>17606.32</v>
      </c>
      <c r="I150" s="977">
        <v>0</v>
      </c>
      <c r="J150" s="977">
        <f t="shared" si="14"/>
        <v>17606.32</v>
      </c>
      <c r="K150" s="977">
        <f t="shared" si="10"/>
        <v>3521.2640000000001</v>
      </c>
      <c r="L150" s="977">
        <f t="shared" si="11"/>
        <v>264.09479999999996</v>
      </c>
      <c r="M150" s="977">
        <v>5758.15</v>
      </c>
      <c r="N150" s="977">
        <v>1408.5</v>
      </c>
      <c r="O150" s="533">
        <f t="shared" si="12"/>
        <v>4806.53</v>
      </c>
      <c r="P150" s="1025">
        <f t="shared" si="13"/>
        <v>6215.03</v>
      </c>
      <c r="Q150" s="975"/>
      <c r="R150" s="976"/>
      <c r="S150" s="975"/>
      <c r="T150" s="976"/>
      <c r="U150" s="975"/>
      <c r="V150" s="976"/>
      <c r="W150" s="975"/>
      <c r="X150" s="975"/>
      <c r="Y150" s="976"/>
      <c r="Z150" s="975"/>
      <c r="AA150" s="976"/>
      <c r="AB150" s="975"/>
    </row>
    <row r="151" spans="1:28" ht="15" customHeight="1" x14ac:dyDescent="0.25">
      <c r="A151" s="975" t="s">
        <v>1195</v>
      </c>
      <c r="B151" s="975" t="s">
        <v>847</v>
      </c>
      <c r="C151" s="976">
        <v>501</v>
      </c>
      <c r="D151" s="980" t="s">
        <v>1042</v>
      </c>
      <c r="E151" s="975" t="s">
        <v>1041</v>
      </c>
      <c r="F151" s="977">
        <v>27557.74</v>
      </c>
      <c r="G151" s="977">
        <v>951.62</v>
      </c>
      <c r="H151" s="977">
        <v>13778.87</v>
      </c>
      <c r="I151" s="977">
        <v>0</v>
      </c>
      <c r="J151" s="977">
        <f t="shared" si="14"/>
        <v>13778.87</v>
      </c>
      <c r="K151" s="977">
        <f t="shared" si="10"/>
        <v>2755.7740000000003</v>
      </c>
      <c r="L151" s="977">
        <f t="shared" si="11"/>
        <v>206.68305000000001</v>
      </c>
      <c r="M151" s="977">
        <v>4713.25</v>
      </c>
      <c r="N151" s="977">
        <v>1102.3</v>
      </c>
      <c r="O151" s="533">
        <f t="shared" si="12"/>
        <v>3761.63</v>
      </c>
      <c r="P151" s="1025">
        <f t="shared" si="13"/>
        <v>4863.93</v>
      </c>
      <c r="Q151" s="975"/>
      <c r="R151" s="976"/>
      <c r="S151" s="975"/>
      <c r="T151" s="976"/>
      <c r="U151" s="975"/>
      <c r="V151" s="976"/>
      <c r="W151" s="975"/>
      <c r="X151" s="975"/>
      <c r="Y151" s="976"/>
      <c r="Z151" s="975"/>
      <c r="AA151" s="976"/>
      <c r="AB151" s="975"/>
    </row>
    <row r="152" spans="1:28" ht="15" customHeight="1" x14ac:dyDescent="0.25">
      <c r="A152" s="975" t="s">
        <v>1195</v>
      </c>
      <c r="B152" s="975" t="s">
        <v>847</v>
      </c>
      <c r="C152" s="976">
        <v>221</v>
      </c>
      <c r="D152" s="980" t="s">
        <v>109</v>
      </c>
      <c r="E152" s="975" t="s">
        <v>252</v>
      </c>
      <c r="F152" s="977">
        <v>23325.16</v>
      </c>
      <c r="G152" s="977">
        <v>951.62</v>
      </c>
      <c r="H152" s="977">
        <v>11662.58</v>
      </c>
      <c r="I152" s="977">
        <v>0</v>
      </c>
      <c r="J152" s="977">
        <f t="shared" si="14"/>
        <v>11662.58</v>
      </c>
      <c r="K152" s="977">
        <f t="shared" si="10"/>
        <v>2332.5160000000001</v>
      </c>
      <c r="L152" s="977">
        <f t="shared" si="11"/>
        <v>174.93869999999998</v>
      </c>
      <c r="M152" s="977">
        <v>4135.5</v>
      </c>
      <c r="N152" s="977">
        <v>933</v>
      </c>
      <c r="O152" s="533">
        <f t="shared" si="12"/>
        <v>3183.88</v>
      </c>
      <c r="P152" s="1025">
        <f t="shared" si="13"/>
        <v>4116.88</v>
      </c>
      <c r="Q152" s="975"/>
      <c r="R152" s="976"/>
      <c r="S152" s="975"/>
      <c r="T152" s="976"/>
      <c r="U152" s="975"/>
      <c r="V152" s="976"/>
      <c r="W152" s="975"/>
      <c r="X152" s="975"/>
      <c r="Y152" s="976"/>
      <c r="Z152" s="975"/>
      <c r="AA152" s="976"/>
      <c r="AB152" s="975"/>
    </row>
    <row r="153" spans="1:28" ht="15" customHeight="1" x14ac:dyDescent="0.25">
      <c r="A153" s="975" t="s">
        <v>1195</v>
      </c>
      <c r="B153" s="975" t="s">
        <v>847</v>
      </c>
      <c r="C153" s="976">
        <v>13</v>
      </c>
      <c r="D153" s="980" t="s">
        <v>102</v>
      </c>
      <c r="E153" s="975" t="s">
        <v>181</v>
      </c>
      <c r="F153" s="977">
        <v>19342.84</v>
      </c>
      <c r="G153" s="977">
        <v>951.62</v>
      </c>
      <c r="H153" s="977">
        <v>9671.42</v>
      </c>
      <c r="I153" s="977">
        <v>0</v>
      </c>
      <c r="J153" s="977">
        <f t="shared" si="14"/>
        <v>9671.42</v>
      </c>
      <c r="K153" s="977">
        <f t="shared" si="10"/>
        <v>1934.2840000000001</v>
      </c>
      <c r="L153" s="977">
        <f t="shared" si="11"/>
        <v>145.07130000000001</v>
      </c>
      <c r="M153" s="977">
        <v>3591.92</v>
      </c>
      <c r="N153" s="977">
        <v>773.71</v>
      </c>
      <c r="O153" s="533">
        <f t="shared" si="12"/>
        <v>2640.3</v>
      </c>
      <c r="P153" s="1025">
        <f t="shared" si="13"/>
        <v>3414.01</v>
      </c>
      <c r="Q153" s="975"/>
      <c r="R153" s="976"/>
      <c r="S153" s="975"/>
      <c r="T153" s="976"/>
      <c r="U153" s="975"/>
      <c r="V153" s="976"/>
      <c r="W153" s="975"/>
      <c r="X153" s="975"/>
      <c r="Y153" s="976"/>
      <c r="Z153" s="975"/>
      <c r="AA153" s="976"/>
      <c r="AB153" s="975"/>
    </row>
    <row r="154" spans="1:28" ht="15" customHeight="1" x14ac:dyDescent="0.25">
      <c r="A154" s="975" t="s">
        <v>1195</v>
      </c>
      <c r="B154" s="975" t="s">
        <v>847</v>
      </c>
      <c r="C154" s="976">
        <v>502</v>
      </c>
      <c r="D154" s="980" t="s">
        <v>1036</v>
      </c>
      <c r="E154" s="975" t="s">
        <v>1040</v>
      </c>
      <c r="F154" s="977">
        <v>35212.639999999999</v>
      </c>
      <c r="G154" s="977">
        <v>951.62</v>
      </c>
      <c r="H154" s="977">
        <v>17606.32</v>
      </c>
      <c r="I154" s="977">
        <v>0</v>
      </c>
      <c r="J154" s="977">
        <f t="shared" si="14"/>
        <v>17606.32</v>
      </c>
      <c r="K154" s="977">
        <f t="shared" si="10"/>
        <v>3521.2640000000001</v>
      </c>
      <c r="L154" s="977">
        <f t="shared" si="11"/>
        <v>264.09479999999996</v>
      </c>
      <c r="M154" s="977">
        <v>5758.15</v>
      </c>
      <c r="N154" s="977">
        <v>1408.5</v>
      </c>
      <c r="O154" s="533">
        <f t="shared" si="12"/>
        <v>4806.53</v>
      </c>
      <c r="P154" s="1025">
        <f t="shared" si="13"/>
        <v>6215.03</v>
      </c>
      <c r="Q154" s="975"/>
      <c r="R154" s="976"/>
      <c r="S154" s="975"/>
      <c r="T154" s="976"/>
      <c r="U154" s="975"/>
      <c r="V154" s="976"/>
      <c r="W154" s="975"/>
      <c r="X154" s="975"/>
      <c r="Y154" s="976"/>
      <c r="Z154" s="975"/>
      <c r="AA154" s="976"/>
      <c r="AB154" s="975"/>
    </row>
    <row r="155" spans="1:28" ht="15" customHeight="1" x14ac:dyDescent="0.25">
      <c r="A155" s="975" t="s">
        <v>1195</v>
      </c>
      <c r="B155" s="975" t="s">
        <v>847</v>
      </c>
      <c r="C155" s="976">
        <v>15</v>
      </c>
      <c r="D155" s="980" t="s">
        <v>10</v>
      </c>
      <c r="E155" s="975" t="s">
        <v>182</v>
      </c>
      <c r="F155" s="977">
        <v>19443.259999999998</v>
      </c>
      <c r="G155" s="977">
        <v>951.62</v>
      </c>
      <c r="H155" s="977">
        <v>9721.6299999999992</v>
      </c>
      <c r="I155" s="977">
        <v>0</v>
      </c>
      <c r="J155" s="977">
        <f t="shared" si="14"/>
        <v>9721.6299999999992</v>
      </c>
      <c r="K155" s="977">
        <f t="shared" si="10"/>
        <v>1944.326</v>
      </c>
      <c r="L155" s="977">
        <f t="shared" si="11"/>
        <v>145.82444999999998</v>
      </c>
      <c r="M155" s="977">
        <v>3605.62</v>
      </c>
      <c r="N155" s="977">
        <v>777.73</v>
      </c>
      <c r="O155" s="533">
        <f t="shared" si="12"/>
        <v>2654</v>
      </c>
      <c r="P155" s="1025">
        <f t="shared" si="13"/>
        <v>3431.73</v>
      </c>
      <c r="Q155" s="975"/>
      <c r="R155" s="976"/>
      <c r="S155" s="975"/>
      <c r="T155" s="976"/>
      <c r="U155" s="975"/>
      <c r="V155" s="976"/>
      <c r="W155" s="975"/>
      <c r="X155" s="975"/>
      <c r="Y155" s="976"/>
      <c r="Z155" s="975"/>
      <c r="AA155" s="976"/>
      <c r="AB155" s="975"/>
    </row>
    <row r="156" spans="1:28" ht="15" customHeight="1" x14ac:dyDescent="0.25">
      <c r="A156" s="975" t="s">
        <v>1195</v>
      </c>
      <c r="B156" s="975" t="s">
        <v>847</v>
      </c>
      <c r="C156" s="976">
        <v>253</v>
      </c>
      <c r="D156" s="980" t="s">
        <v>146</v>
      </c>
      <c r="E156" s="975" t="s">
        <v>261</v>
      </c>
      <c r="F156" s="977">
        <v>12696.63</v>
      </c>
      <c r="G156" s="977">
        <v>570.51</v>
      </c>
      <c r="H156" s="977">
        <v>5435.25</v>
      </c>
      <c r="I156" s="977">
        <v>0</v>
      </c>
      <c r="J156" s="977">
        <f t="shared" si="14"/>
        <v>5435.25</v>
      </c>
      <c r="K156" s="977">
        <f t="shared" si="10"/>
        <v>1087.05</v>
      </c>
      <c r="L156" s="977">
        <f t="shared" si="11"/>
        <v>81.528750000000002</v>
      </c>
      <c r="M156" s="977">
        <v>2054.33</v>
      </c>
      <c r="N156" s="977">
        <v>580.91</v>
      </c>
      <c r="O156" s="533">
        <f t="shared" si="12"/>
        <v>1483.82</v>
      </c>
      <c r="P156" s="1025">
        <f t="shared" si="13"/>
        <v>2064.73</v>
      </c>
      <c r="Q156" s="975"/>
      <c r="R156" s="976"/>
      <c r="S156" s="975"/>
      <c r="T156" s="976"/>
      <c r="U156" s="975"/>
      <c r="V156" s="976"/>
      <c r="W156" s="975"/>
      <c r="X156" s="975"/>
      <c r="Y156" s="976"/>
      <c r="Z156" s="975"/>
      <c r="AA156" s="976"/>
      <c r="AB156" s="975"/>
    </row>
    <row r="157" spans="1:28" ht="15" customHeight="1" x14ac:dyDescent="0.25">
      <c r="A157" s="975" t="s">
        <v>1195</v>
      </c>
      <c r="B157" s="975" t="s">
        <v>847</v>
      </c>
      <c r="C157" s="976">
        <v>500</v>
      </c>
      <c r="D157" s="980" t="s">
        <v>467</v>
      </c>
      <c r="E157" s="975" t="s">
        <v>514</v>
      </c>
      <c r="F157" s="977">
        <v>27557.74</v>
      </c>
      <c r="G157" s="977">
        <v>951.62</v>
      </c>
      <c r="H157" s="977">
        <v>13778.87</v>
      </c>
      <c r="I157" s="977">
        <v>0</v>
      </c>
      <c r="J157" s="977">
        <f t="shared" si="14"/>
        <v>13778.87</v>
      </c>
      <c r="K157" s="977">
        <f t="shared" si="10"/>
        <v>2755.7740000000003</v>
      </c>
      <c r="L157" s="977">
        <f t="shared" si="11"/>
        <v>206.68305000000001</v>
      </c>
      <c r="M157" s="977">
        <v>4713.25</v>
      </c>
      <c r="N157" s="977">
        <v>1102.3</v>
      </c>
      <c r="O157" s="533">
        <f t="shared" si="12"/>
        <v>3761.63</v>
      </c>
      <c r="P157" s="1025">
        <f t="shared" si="13"/>
        <v>4863.93</v>
      </c>
      <c r="Q157" s="975"/>
      <c r="R157" s="976"/>
      <c r="S157" s="975"/>
      <c r="T157" s="976"/>
      <c r="U157" s="975"/>
      <c r="V157" s="976"/>
      <c r="W157" s="975"/>
      <c r="X157" s="975"/>
      <c r="Y157" s="976"/>
      <c r="Z157" s="975"/>
      <c r="AA157" s="976"/>
      <c r="AB157" s="975"/>
    </row>
    <row r="158" spans="1:28" ht="15" customHeight="1" x14ac:dyDescent="0.25">
      <c r="A158" s="975" t="s">
        <v>1195</v>
      </c>
      <c r="B158" s="975" t="s">
        <v>847</v>
      </c>
      <c r="C158" s="976">
        <v>463</v>
      </c>
      <c r="D158" s="980" t="s">
        <v>752</v>
      </c>
      <c r="E158" s="975" t="s">
        <v>765</v>
      </c>
      <c r="F158" s="977">
        <v>42867.56</v>
      </c>
      <c r="G158" s="977">
        <v>951.62</v>
      </c>
      <c r="H158" s="977">
        <v>21433.78</v>
      </c>
      <c r="I158" s="977">
        <v>0</v>
      </c>
      <c r="J158" s="977">
        <f t="shared" si="14"/>
        <v>21433.78</v>
      </c>
      <c r="K158" s="977">
        <f t="shared" si="10"/>
        <v>4286.7560000000003</v>
      </c>
      <c r="L158" s="977">
        <f t="shared" si="11"/>
        <v>321.50669999999997</v>
      </c>
      <c r="M158" s="977">
        <v>6803.04</v>
      </c>
      <c r="N158" s="977">
        <v>1714.7</v>
      </c>
      <c r="O158" s="533">
        <f t="shared" si="12"/>
        <v>5851.42</v>
      </c>
      <c r="P158" s="1025">
        <f t="shared" si="13"/>
        <v>7566.12</v>
      </c>
      <c r="Q158" s="975"/>
      <c r="R158" s="976"/>
      <c r="S158" s="975"/>
      <c r="T158" s="976"/>
      <c r="U158" s="975"/>
      <c r="V158" s="976"/>
      <c r="W158" s="975"/>
      <c r="X158" s="975"/>
      <c r="Y158" s="976"/>
      <c r="Z158" s="975"/>
      <c r="AA158" s="976"/>
      <c r="AB158" s="975"/>
    </row>
    <row r="159" spans="1:28" ht="15" customHeight="1" x14ac:dyDescent="0.25">
      <c r="A159" s="975" t="s">
        <v>1195</v>
      </c>
      <c r="B159" s="975" t="s">
        <v>847</v>
      </c>
      <c r="C159" s="976">
        <v>506</v>
      </c>
      <c r="D159" s="980" t="s">
        <v>1139</v>
      </c>
      <c r="E159" s="975" t="s">
        <v>1138</v>
      </c>
      <c r="F159" s="977">
        <v>44461.18</v>
      </c>
      <c r="G159" s="977">
        <v>951.62</v>
      </c>
      <c r="H159" s="977">
        <v>22230.59</v>
      </c>
      <c r="I159" s="977">
        <v>0</v>
      </c>
      <c r="J159" s="977">
        <f t="shared" si="14"/>
        <v>22230.59</v>
      </c>
      <c r="K159" s="977">
        <f t="shared" si="10"/>
        <v>4446.1180000000004</v>
      </c>
      <c r="L159" s="977">
        <f t="shared" si="11"/>
        <v>333.45884999999998</v>
      </c>
      <c r="M159" s="977">
        <v>7020.57</v>
      </c>
      <c r="N159" s="977">
        <v>1778.44</v>
      </c>
      <c r="O159" s="533">
        <f t="shared" si="12"/>
        <v>6068.95</v>
      </c>
      <c r="P159" s="1025">
        <f t="shared" si="13"/>
        <v>7847.3899999999994</v>
      </c>
      <c r="Q159" s="975"/>
      <c r="R159" s="976"/>
      <c r="S159" s="975"/>
      <c r="T159" s="976"/>
      <c r="U159" s="975"/>
      <c r="V159" s="976"/>
      <c r="W159" s="975"/>
      <c r="X159" s="975"/>
      <c r="Y159" s="976"/>
      <c r="Z159" s="975"/>
      <c r="AA159" s="976"/>
      <c r="AB159" s="975"/>
    </row>
    <row r="160" spans="1:28" ht="15" customHeight="1" x14ac:dyDescent="0.25">
      <c r="A160" s="975" t="s">
        <v>1195</v>
      </c>
      <c r="B160" s="975" t="s">
        <v>847</v>
      </c>
      <c r="C160" s="976">
        <v>222</v>
      </c>
      <c r="D160" s="980" t="s">
        <v>80</v>
      </c>
      <c r="E160" s="975" t="s">
        <v>253</v>
      </c>
      <c r="F160" s="977">
        <v>24505.66</v>
      </c>
      <c r="G160" s="977">
        <v>951.62</v>
      </c>
      <c r="H160" s="977">
        <v>12252.83</v>
      </c>
      <c r="I160" s="977">
        <v>0</v>
      </c>
      <c r="J160" s="977">
        <f t="shared" si="14"/>
        <v>12252.83</v>
      </c>
      <c r="K160" s="977">
        <f t="shared" si="10"/>
        <v>2450.5660000000003</v>
      </c>
      <c r="L160" s="977">
        <f t="shared" si="11"/>
        <v>183.79245</v>
      </c>
      <c r="M160" s="977">
        <v>4296.6400000000003</v>
      </c>
      <c r="N160" s="977">
        <v>980.22</v>
      </c>
      <c r="O160" s="533">
        <f t="shared" si="12"/>
        <v>3345.0200000000004</v>
      </c>
      <c r="P160" s="1025">
        <f t="shared" si="13"/>
        <v>4325.2400000000007</v>
      </c>
      <c r="Q160" s="975"/>
      <c r="R160" s="976"/>
      <c r="S160" s="975"/>
      <c r="T160" s="976"/>
      <c r="U160" s="975"/>
      <c r="V160" s="976"/>
      <c r="W160" s="975"/>
      <c r="X160" s="975"/>
      <c r="Y160" s="976"/>
      <c r="Z160" s="975"/>
      <c r="AA160" s="976"/>
      <c r="AB160" s="975"/>
    </row>
    <row r="161" spans="1:28" ht="15" customHeight="1" x14ac:dyDescent="0.25">
      <c r="A161" s="975" t="s">
        <v>1195</v>
      </c>
      <c r="B161" s="975" t="s">
        <v>847</v>
      </c>
      <c r="C161" s="976">
        <v>43</v>
      </c>
      <c r="D161" s="980" t="s">
        <v>1158</v>
      </c>
      <c r="E161" s="975" t="s">
        <v>204</v>
      </c>
      <c r="F161" s="977">
        <v>35212.639999999999</v>
      </c>
      <c r="G161" s="977">
        <v>951.62</v>
      </c>
      <c r="H161" s="977">
        <v>17606.32</v>
      </c>
      <c r="I161" s="977">
        <v>0</v>
      </c>
      <c r="J161" s="977">
        <f t="shared" si="14"/>
        <v>17606.32</v>
      </c>
      <c r="K161" s="977">
        <f t="shared" si="10"/>
        <v>3521.2640000000001</v>
      </c>
      <c r="L161" s="977">
        <f t="shared" si="11"/>
        <v>264.09479999999996</v>
      </c>
      <c r="M161" s="977">
        <v>5758.15</v>
      </c>
      <c r="N161" s="977">
        <v>1408.5</v>
      </c>
      <c r="O161" s="533">
        <f t="shared" si="12"/>
        <v>4806.53</v>
      </c>
      <c r="P161" s="1025">
        <f t="shared" si="13"/>
        <v>6215.03</v>
      </c>
      <c r="Q161" s="975"/>
      <c r="R161" s="976"/>
      <c r="S161" s="975"/>
      <c r="T161" s="976"/>
      <c r="U161" s="975"/>
      <c r="V161" s="976"/>
      <c r="W161" s="975"/>
      <c r="X161" s="975"/>
      <c r="Y161" s="976"/>
      <c r="Z161" s="975"/>
      <c r="AA161" s="976"/>
      <c r="AB161" s="975"/>
    </row>
    <row r="162" spans="1:28" ht="15" customHeight="1" x14ac:dyDescent="0.25">
      <c r="A162" s="975" t="s">
        <v>1195</v>
      </c>
      <c r="B162" s="975" t="s">
        <v>847</v>
      </c>
      <c r="C162" s="976">
        <v>472</v>
      </c>
      <c r="D162" s="980" t="s">
        <v>784</v>
      </c>
      <c r="E162" s="975" t="s">
        <v>791</v>
      </c>
      <c r="F162" s="977">
        <v>21345.82</v>
      </c>
      <c r="G162" s="977">
        <v>951.62</v>
      </c>
      <c r="H162" s="977">
        <v>10672.91</v>
      </c>
      <c r="I162" s="977">
        <v>0</v>
      </c>
      <c r="J162" s="977">
        <f t="shared" si="14"/>
        <v>10672.91</v>
      </c>
      <c r="K162" s="977">
        <f t="shared" si="10"/>
        <v>2134.5819999999999</v>
      </c>
      <c r="L162" s="977">
        <f t="shared" si="11"/>
        <v>160.09365</v>
      </c>
      <c r="M162" s="977">
        <v>3865.32</v>
      </c>
      <c r="N162" s="977">
        <v>853.83</v>
      </c>
      <c r="O162" s="533">
        <f t="shared" si="12"/>
        <v>2913.7000000000003</v>
      </c>
      <c r="P162" s="1025">
        <f t="shared" si="13"/>
        <v>3767.53</v>
      </c>
      <c r="Q162" s="975"/>
      <c r="R162" s="976"/>
      <c r="S162" s="975"/>
      <c r="T162" s="976"/>
      <c r="U162" s="975"/>
      <c r="V162" s="976"/>
      <c r="W162" s="975"/>
      <c r="X162" s="975"/>
      <c r="Y162" s="976"/>
      <c r="Z162" s="975"/>
      <c r="AA162" s="976"/>
      <c r="AB162" s="975"/>
    </row>
    <row r="163" spans="1:28" ht="15" customHeight="1" x14ac:dyDescent="0.25">
      <c r="A163" s="975" t="s">
        <v>1195</v>
      </c>
      <c r="B163" s="975" t="s">
        <v>847</v>
      </c>
      <c r="C163" s="976">
        <v>22</v>
      </c>
      <c r="D163" s="980" t="s">
        <v>16</v>
      </c>
      <c r="E163" s="975" t="s">
        <v>269</v>
      </c>
      <c r="F163" s="977">
        <v>31186.62</v>
      </c>
      <c r="G163" s="977">
        <v>951.62</v>
      </c>
      <c r="H163" s="977">
        <v>15593.31</v>
      </c>
      <c r="I163" s="977">
        <v>0</v>
      </c>
      <c r="J163" s="977">
        <f t="shared" si="14"/>
        <v>15593.31</v>
      </c>
      <c r="K163" s="977">
        <f t="shared" si="10"/>
        <v>3118.6620000000003</v>
      </c>
      <c r="L163" s="977">
        <f t="shared" si="11"/>
        <v>233.89964999999998</v>
      </c>
      <c r="M163" s="977">
        <v>5208.59</v>
      </c>
      <c r="N163" s="977">
        <v>1247.46</v>
      </c>
      <c r="O163" s="533">
        <f t="shared" si="12"/>
        <v>4256.97</v>
      </c>
      <c r="P163" s="1025">
        <f t="shared" si="13"/>
        <v>5504.43</v>
      </c>
      <c r="Q163" s="975"/>
      <c r="R163" s="976"/>
      <c r="S163" s="975"/>
      <c r="T163" s="976"/>
      <c r="U163" s="975"/>
      <c r="V163" s="976"/>
      <c r="W163" s="975"/>
      <c r="X163" s="975"/>
      <c r="Y163" s="976"/>
      <c r="Z163" s="975"/>
      <c r="AA163" s="976"/>
      <c r="AB163" s="975"/>
    </row>
    <row r="164" spans="1:28" ht="15" customHeight="1" x14ac:dyDescent="0.25">
      <c r="A164" s="975" t="s">
        <v>1195</v>
      </c>
      <c r="B164" s="975" t="s">
        <v>847</v>
      </c>
      <c r="C164" s="976">
        <v>220</v>
      </c>
      <c r="D164" s="980" t="s">
        <v>108</v>
      </c>
      <c r="E164" s="975" t="s">
        <v>390</v>
      </c>
      <c r="F164" s="977">
        <v>11122.28</v>
      </c>
      <c r="G164" s="977">
        <v>588.14</v>
      </c>
      <c r="H164" s="977">
        <v>5561.14</v>
      </c>
      <c r="I164" s="977">
        <v>0</v>
      </c>
      <c r="J164" s="977">
        <f t="shared" si="14"/>
        <v>5561.14</v>
      </c>
      <c r="K164" s="977">
        <f t="shared" si="10"/>
        <v>1112.2280000000001</v>
      </c>
      <c r="L164" s="977">
        <f t="shared" si="11"/>
        <v>83.417100000000005</v>
      </c>
      <c r="M164" s="977">
        <v>2106.33</v>
      </c>
      <c r="N164" s="977">
        <v>444.89</v>
      </c>
      <c r="O164" s="533">
        <f t="shared" si="12"/>
        <v>1518.19</v>
      </c>
      <c r="P164" s="1025">
        <f t="shared" si="13"/>
        <v>1963.08</v>
      </c>
      <c r="Q164" s="975"/>
      <c r="R164" s="976"/>
      <c r="S164" s="975"/>
      <c r="T164" s="976"/>
      <c r="U164" s="975"/>
      <c r="V164" s="976"/>
      <c r="W164" s="975"/>
      <c r="X164" s="975"/>
      <c r="Y164" s="976"/>
      <c r="Z164" s="975"/>
      <c r="AA164" s="976"/>
      <c r="AB164" s="975"/>
    </row>
    <row r="165" spans="1:28" ht="15" customHeight="1" x14ac:dyDescent="0.25">
      <c r="A165" s="975" t="s">
        <v>1195</v>
      </c>
      <c r="B165" s="975" t="s">
        <v>847</v>
      </c>
      <c r="C165" s="976">
        <v>224</v>
      </c>
      <c r="D165" s="980" t="s">
        <v>81</v>
      </c>
      <c r="E165" s="975" t="s">
        <v>254</v>
      </c>
      <c r="F165" s="977">
        <v>32258.06</v>
      </c>
      <c r="G165" s="977">
        <v>951.62</v>
      </c>
      <c r="H165" s="977">
        <v>16129.03</v>
      </c>
      <c r="I165" s="977">
        <v>0</v>
      </c>
      <c r="J165" s="977">
        <f t="shared" si="14"/>
        <v>16129.03</v>
      </c>
      <c r="K165" s="977">
        <f t="shared" si="10"/>
        <v>3225.8060000000005</v>
      </c>
      <c r="L165" s="977">
        <f t="shared" si="11"/>
        <v>241.93545</v>
      </c>
      <c r="M165" s="977">
        <v>5354.85</v>
      </c>
      <c r="N165" s="977">
        <v>1290.32</v>
      </c>
      <c r="O165" s="533">
        <f t="shared" si="12"/>
        <v>4403.2300000000005</v>
      </c>
      <c r="P165" s="1025">
        <f t="shared" si="13"/>
        <v>5693.55</v>
      </c>
      <c r="Q165" s="975"/>
      <c r="R165" s="976"/>
      <c r="S165" s="975"/>
      <c r="T165" s="976"/>
      <c r="U165" s="975"/>
      <c r="V165" s="976"/>
      <c r="W165" s="975"/>
      <c r="X165" s="975"/>
      <c r="Y165" s="976"/>
      <c r="Z165" s="975"/>
      <c r="AA165" s="976"/>
      <c r="AB165" s="975"/>
    </row>
    <row r="166" spans="1:28" ht="15" customHeight="1" x14ac:dyDescent="0.25">
      <c r="A166" s="975" t="s">
        <v>1195</v>
      </c>
      <c r="B166" s="975" t="s">
        <v>847</v>
      </c>
      <c r="C166" s="976">
        <v>25</v>
      </c>
      <c r="D166" s="980" t="s">
        <v>18</v>
      </c>
      <c r="E166" s="975" t="s">
        <v>190</v>
      </c>
      <c r="F166" s="977">
        <v>36876.04</v>
      </c>
      <c r="G166" s="977">
        <v>951.62</v>
      </c>
      <c r="H166" s="977">
        <v>18438.02</v>
      </c>
      <c r="I166" s="977">
        <v>0</v>
      </c>
      <c r="J166" s="977">
        <f t="shared" si="14"/>
        <v>18438.02</v>
      </c>
      <c r="K166" s="977">
        <f t="shared" si="10"/>
        <v>3687.6040000000003</v>
      </c>
      <c r="L166" s="977">
        <f t="shared" si="11"/>
        <v>276.57029999999997</v>
      </c>
      <c r="M166" s="977">
        <v>5985.2</v>
      </c>
      <c r="N166" s="977">
        <v>1475.04</v>
      </c>
      <c r="O166" s="533">
        <f t="shared" si="12"/>
        <v>5033.58</v>
      </c>
      <c r="P166" s="1025">
        <f t="shared" si="13"/>
        <v>6508.62</v>
      </c>
      <c r="Q166" s="975"/>
      <c r="R166" s="976"/>
      <c r="S166" s="975"/>
      <c r="T166" s="976"/>
      <c r="U166" s="975"/>
      <c r="V166" s="976"/>
      <c r="W166" s="975"/>
      <c r="X166" s="975"/>
      <c r="Y166" s="976"/>
      <c r="Z166" s="975"/>
      <c r="AA166" s="976"/>
      <c r="AB166" s="975"/>
    </row>
    <row r="167" spans="1:28" ht="15" customHeight="1" x14ac:dyDescent="0.25">
      <c r="A167" s="975" t="s">
        <v>1195</v>
      </c>
      <c r="B167" s="975" t="s">
        <v>847</v>
      </c>
      <c r="C167" s="976">
        <v>10</v>
      </c>
      <c r="D167" s="980" t="s">
        <v>8</v>
      </c>
      <c r="E167" s="975" t="s">
        <v>178</v>
      </c>
      <c r="F167" s="977">
        <v>42163.66</v>
      </c>
      <c r="G167" s="977">
        <v>951.62</v>
      </c>
      <c r="H167" s="977">
        <v>21081.83</v>
      </c>
      <c r="I167" s="977">
        <v>0</v>
      </c>
      <c r="J167" s="977">
        <f t="shared" si="14"/>
        <v>21081.83</v>
      </c>
      <c r="K167" s="977">
        <f t="shared" si="10"/>
        <v>4216.3660000000009</v>
      </c>
      <c r="L167" s="977">
        <f t="shared" si="11"/>
        <v>316.22745000000003</v>
      </c>
      <c r="M167" s="977">
        <v>6706.96</v>
      </c>
      <c r="N167" s="977">
        <v>1686.54</v>
      </c>
      <c r="O167" s="533">
        <f t="shared" si="12"/>
        <v>5755.34</v>
      </c>
      <c r="P167" s="1025">
        <f t="shared" si="13"/>
        <v>7441.88</v>
      </c>
      <c r="Q167" s="975"/>
      <c r="R167" s="976"/>
      <c r="S167" s="975"/>
      <c r="T167" s="976"/>
      <c r="U167" s="975"/>
      <c r="V167" s="976"/>
      <c r="W167" s="975"/>
      <c r="X167" s="975"/>
      <c r="Y167" s="976"/>
      <c r="Z167" s="975"/>
      <c r="AA167" s="976"/>
      <c r="AB167" s="975"/>
    </row>
    <row r="168" spans="1:28" ht="15" customHeight="1" x14ac:dyDescent="0.25">
      <c r="A168" s="975" t="s">
        <v>1195</v>
      </c>
      <c r="B168" s="975" t="s">
        <v>847</v>
      </c>
      <c r="C168" s="976">
        <v>319</v>
      </c>
      <c r="D168" s="980" t="s">
        <v>306</v>
      </c>
      <c r="E168" s="975" t="s">
        <v>307</v>
      </c>
      <c r="F168" s="977">
        <v>35212.639999999999</v>
      </c>
      <c r="G168" s="977">
        <v>951.62</v>
      </c>
      <c r="H168" s="977">
        <v>17606.32</v>
      </c>
      <c r="I168" s="977">
        <v>0</v>
      </c>
      <c r="J168" s="977">
        <f t="shared" si="14"/>
        <v>17606.32</v>
      </c>
      <c r="K168" s="977">
        <f t="shared" si="10"/>
        <v>3521.2640000000001</v>
      </c>
      <c r="L168" s="977">
        <f t="shared" si="11"/>
        <v>264.09479999999996</v>
      </c>
      <c r="M168" s="977">
        <v>5758.15</v>
      </c>
      <c r="N168" s="977">
        <v>1408.5</v>
      </c>
      <c r="O168" s="533">
        <f t="shared" si="12"/>
        <v>4806.53</v>
      </c>
      <c r="P168" s="1025">
        <f t="shared" si="13"/>
        <v>6215.03</v>
      </c>
      <c r="Q168" s="975"/>
      <c r="R168" s="976"/>
      <c r="S168" s="975"/>
      <c r="T168" s="976"/>
      <c r="U168" s="975"/>
      <c r="V168" s="976"/>
      <c r="W168" s="975"/>
      <c r="X168" s="975"/>
      <c r="Y168" s="976"/>
      <c r="Z168" s="975"/>
      <c r="AA168" s="976"/>
      <c r="AB168" s="975"/>
    </row>
    <row r="169" spans="1:28" ht="15" customHeight="1" x14ac:dyDescent="0.25">
      <c r="A169" s="975" t="s">
        <v>1195</v>
      </c>
      <c r="B169" s="975" t="s">
        <v>847</v>
      </c>
      <c r="C169" s="976">
        <v>212</v>
      </c>
      <c r="D169" s="980" t="s">
        <v>78</v>
      </c>
      <c r="E169" s="975" t="s">
        <v>248</v>
      </c>
      <c r="F169" s="977">
        <v>26532.240000000002</v>
      </c>
      <c r="G169" s="977">
        <v>951.62</v>
      </c>
      <c r="H169" s="977">
        <v>13266.12</v>
      </c>
      <c r="I169" s="977">
        <v>0</v>
      </c>
      <c r="J169" s="977">
        <f t="shared" si="14"/>
        <v>13266.12</v>
      </c>
      <c r="K169" s="977">
        <f t="shared" si="10"/>
        <v>2653.2240000000002</v>
      </c>
      <c r="L169" s="977">
        <f t="shared" si="11"/>
        <v>198.99180000000001</v>
      </c>
      <c r="M169" s="977">
        <v>4573.2700000000004</v>
      </c>
      <c r="N169" s="977">
        <v>1061.28</v>
      </c>
      <c r="O169" s="533">
        <f t="shared" si="12"/>
        <v>3621.6500000000005</v>
      </c>
      <c r="P169" s="1025">
        <f t="shared" si="13"/>
        <v>4682.93</v>
      </c>
      <c r="Q169" s="975"/>
      <c r="R169" s="976"/>
      <c r="S169" s="975"/>
      <c r="T169" s="976"/>
      <c r="U169" s="975"/>
      <c r="V169" s="976"/>
      <c r="W169" s="975"/>
      <c r="X169" s="975"/>
      <c r="Y169" s="976"/>
      <c r="Z169" s="975"/>
      <c r="AA169" s="976"/>
      <c r="AB169" s="975"/>
    </row>
    <row r="170" spans="1:28" ht="15" customHeight="1" x14ac:dyDescent="0.25">
      <c r="A170" s="975" t="s">
        <v>1195</v>
      </c>
      <c r="B170" s="975" t="s">
        <v>847</v>
      </c>
      <c r="C170" s="976">
        <v>90</v>
      </c>
      <c r="D170" s="980" t="s">
        <v>50</v>
      </c>
      <c r="E170" s="975" t="s">
        <v>222</v>
      </c>
      <c r="F170" s="977">
        <v>35212.639999999999</v>
      </c>
      <c r="G170" s="977">
        <v>951.62</v>
      </c>
      <c r="H170" s="977">
        <v>17606.32</v>
      </c>
      <c r="I170" s="977">
        <v>0</v>
      </c>
      <c r="J170" s="977">
        <f t="shared" si="14"/>
        <v>17606.32</v>
      </c>
      <c r="K170" s="977">
        <f t="shared" si="10"/>
        <v>3521.2640000000001</v>
      </c>
      <c r="L170" s="977">
        <f t="shared" si="11"/>
        <v>264.09479999999996</v>
      </c>
      <c r="M170" s="977">
        <v>5758.15</v>
      </c>
      <c r="N170" s="977">
        <v>1408.5</v>
      </c>
      <c r="O170" s="533">
        <f t="shared" si="12"/>
        <v>4806.53</v>
      </c>
      <c r="P170" s="1025">
        <f t="shared" si="13"/>
        <v>6215.03</v>
      </c>
      <c r="Q170" s="975"/>
      <c r="R170" s="976"/>
      <c r="S170" s="975"/>
      <c r="T170" s="976"/>
      <c r="U170" s="975"/>
      <c r="V170" s="976"/>
      <c r="W170" s="975"/>
      <c r="X170" s="975"/>
      <c r="Y170" s="976"/>
      <c r="Z170" s="975"/>
      <c r="AA170" s="976"/>
      <c r="AB170" s="975"/>
    </row>
    <row r="171" spans="1:28" ht="15" customHeight="1" x14ac:dyDescent="0.25">
      <c r="A171" s="975" t="s">
        <v>1195</v>
      </c>
      <c r="B171" s="975" t="s">
        <v>847</v>
      </c>
      <c r="C171" s="976">
        <v>497</v>
      </c>
      <c r="D171" s="980" t="s">
        <v>461</v>
      </c>
      <c r="E171" s="975" t="s">
        <v>506</v>
      </c>
      <c r="F171" s="977">
        <v>27557.74</v>
      </c>
      <c r="G171" s="977">
        <v>951.62</v>
      </c>
      <c r="H171" s="977">
        <v>13778.87</v>
      </c>
      <c r="I171" s="977">
        <v>0</v>
      </c>
      <c r="J171" s="977">
        <f t="shared" si="14"/>
        <v>13778.87</v>
      </c>
      <c r="K171" s="977">
        <f t="shared" si="10"/>
        <v>2755.7740000000003</v>
      </c>
      <c r="L171" s="977">
        <f t="shared" si="11"/>
        <v>206.68305000000001</v>
      </c>
      <c r="M171" s="977">
        <v>4713.25</v>
      </c>
      <c r="N171" s="977">
        <v>1102.3</v>
      </c>
      <c r="O171" s="533">
        <f t="shared" si="12"/>
        <v>3761.63</v>
      </c>
      <c r="P171" s="1025">
        <f t="shared" si="13"/>
        <v>4863.93</v>
      </c>
      <c r="Q171" s="975"/>
      <c r="R171" s="976"/>
      <c r="S171" s="975"/>
      <c r="T171" s="976"/>
      <c r="U171" s="975"/>
      <c r="V171" s="976"/>
      <c r="W171" s="975"/>
      <c r="X171" s="975"/>
      <c r="Y171" s="976"/>
      <c r="Z171" s="975"/>
      <c r="AA171" s="976"/>
      <c r="AB171" s="975"/>
    </row>
    <row r="172" spans="1:28" ht="15" customHeight="1" x14ac:dyDescent="0.25">
      <c r="A172" s="975" t="s">
        <v>1195</v>
      </c>
      <c r="B172" s="975" t="s">
        <v>847</v>
      </c>
      <c r="C172" s="976">
        <v>491</v>
      </c>
      <c r="D172" s="980" t="s">
        <v>485</v>
      </c>
      <c r="E172" s="975" t="s">
        <v>535</v>
      </c>
      <c r="F172" s="977">
        <v>27557.74</v>
      </c>
      <c r="G172" s="977">
        <v>951.62</v>
      </c>
      <c r="H172" s="977">
        <v>13778.87</v>
      </c>
      <c r="I172" s="977">
        <v>0</v>
      </c>
      <c r="J172" s="977">
        <f t="shared" si="14"/>
        <v>13778.87</v>
      </c>
      <c r="K172" s="977">
        <f t="shared" si="10"/>
        <v>2755.7740000000003</v>
      </c>
      <c r="L172" s="977">
        <f t="shared" si="11"/>
        <v>206.68305000000001</v>
      </c>
      <c r="M172" s="977">
        <v>4713.25</v>
      </c>
      <c r="N172" s="977">
        <v>1102.3</v>
      </c>
      <c r="O172" s="533">
        <f t="shared" si="12"/>
        <v>3761.63</v>
      </c>
      <c r="P172" s="1025">
        <f t="shared" si="13"/>
        <v>4863.93</v>
      </c>
      <c r="Q172" s="975"/>
      <c r="R172" s="976"/>
      <c r="S172" s="975"/>
      <c r="T172" s="976"/>
      <c r="U172" s="975"/>
      <c r="V172" s="976"/>
      <c r="W172" s="975"/>
      <c r="X172" s="975"/>
      <c r="Y172" s="976"/>
      <c r="Z172" s="975"/>
      <c r="AA172" s="976"/>
      <c r="AB172" s="975"/>
    </row>
    <row r="173" spans="1:28" ht="15" customHeight="1" x14ac:dyDescent="0.25">
      <c r="A173" s="975" t="s">
        <v>1195</v>
      </c>
      <c r="B173" s="975" t="s">
        <v>847</v>
      </c>
      <c r="C173" s="976">
        <v>211</v>
      </c>
      <c r="D173" s="980" t="s">
        <v>77</v>
      </c>
      <c r="E173" s="975" t="s">
        <v>247</v>
      </c>
      <c r="F173" s="977">
        <v>35212.639999999999</v>
      </c>
      <c r="G173" s="977">
        <v>951.62</v>
      </c>
      <c r="H173" s="977">
        <v>17606.32</v>
      </c>
      <c r="I173" s="977">
        <v>0</v>
      </c>
      <c r="J173" s="977">
        <f t="shared" si="14"/>
        <v>17606.32</v>
      </c>
      <c r="K173" s="977">
        <f t="shared" si="10"/>
        <v>3521.2640000000001</v>
      </c>
      <c r="L173" s="977">
        <f t="shared" si="11"/>
        <v>264.09479999999996</v>
      </c>
      <c r="M173" s="977">
        <v>5758.15</v>
      </c>
      <c r="N173" s="977">
        <v>1408.5</v>
      </c>
      <c r="O173" s="533">
        <f t="shared" si="12"/>
        <v>4806.53</v>
      </c>
      <c r="P173" s="1025">
        <f t="shared" si="13"/>
        <v>6215.03</v>
      </c>
      <c r="Q173" s="975"/>
      <c r="R173" s="976"/>
      <c r="S173" s="975"/>
      <c r="T173" s="976"/>
      <c r="U173" s="975"/>
      <c r="V173" s="976"/>
      <c r="W173" s="975"/>
      <c r="X173" s="975"/>
      <c r="Y173" s="976"/>
      <c r="Z173" s="975"/>
      <c r="AA173" s="976"/>
      <c r="AB173" s="975"/>
    </row>
    <row r="174" spans="1:28" ht="15" customHeight="1" x14ac:dyDescent="0.25">
      <c r="A174" s="975" t="s">
        <v>1195</v>
      </c>
      <c r="B174" s="975" t="s">
        <v>847</v>
      </c>
      <c r="C174" s="976">
        <v>162</v>
      </c>
      <c r="D174" s="980" t="s">
        <v>64</v>
      </c>
      <c r="E174" s="975" t="s">
        <v>235</v>
      </c>
      <c r="F174" s="977">
        <v>22598.14</v>
      </c>
      <c r="G174" s="977">
        <v>951.62</v>
      </c>
      <c r="H174" s="977">
        <v>11299.07</v>
      </c>
      <c r="I174" s="977">
        <v>0</v>
      </c>
      <c r="J174" s="977">
        <f t="shared" si="14"/>
        <v>11299.07</v>
      </c>
      <c r="K174" s="977">
        <f t="shared" si="10"/>
        <v>2259.8139999999999</v>
      </c>
      <c r="L174" s="977">
        <f t="shared" si="11"/>
        <v>169.48604999999998</v>
      </c>
      <c r="M174" s="977">
        <v>4036.27</v>
      </c>
      <c r="N174" s="977">
        <v>903.92</v>
      </c>
      <c r="O174" s="533">
        <f t="shared" si="12"/>
        <v>3084.65</v>
      </c>
      <c r="P174" s="1025">
        <f t="shared" si="13"/>
        <v>3988.57</v>
      </c>
      <c r="Q174" s="975"/>
      <c r="R174" s="976"/>
      <c r="S174" s="975"/>
      <c r="T174" s="976"/>
      <c r="U174" s="975"/>
      <c r="V174" s="976"/>
      <c r="W174" s="975"/>
      <c r="X174" s="975"/>
      <c r="Y174" s="976"/>
      <c r="Z174" s="975"/>
      <c r="AA174" s="976"/>
      <c r="AB174" s="975"/>
    </row>
    <row r="175" spans="1:28" ht="15" customHeight="1" x14ac:dyDescent="0.25">
      <c r="A175" s="975" t="s">
        <v>1195</v>
      </c>
      <c r="B175" s="975" t="s">
        <v>847</v>
      </c>
      <c r="C175" s="976">
        <v>217</v>
      </c>
      <c r="D175" s="980" t="s">
        <v>79</v>
      </c>
      <c r="E175" s="975" t="s">
        <v>250</v>
      </c>
      <c r="F175" s="977">
        <v>23325.16</v>
      </c>
      <c r="G175" s="977">
        <v>951.62</v>
      </c>
      <c r="H175" s="977">
        <v>11662.58</v>
      </c>
      <c r="I175" s="977">
        <v>0</v>
      </c>
      <c r="J175" s="977">
        <f t="shared" si="14"/>
        <v>11662.58</v>
      </c>
      <c r="K175" s="977">
        <f t="shared" si="10"/>
        <v>2332.5160000000001</v>
      </c>
      <c r="L175" s="977">
        <f t="shared" si="11"/>
        <v>174.93869999999998</v>
      </c>
      <c r="M175" s="977">
        <v>4135.5</v>
      </c>
      <c r="N175" s="977">
        <v>933</v>
      </c>
      <c r="O175" s="533">
        <f t="shared" si="12"/>
        <v>3183.88</v>
      </c>
      <c r="P175" s="1025">
        <f t="shared" si="13"/>
        <v>4116.88</v>
      </c>
      <c r="Q175" s="975"/>
      <c r="R175" s="976"/>
      <c r="S175" s="975"/>
      <c r="T175" s="976"/>
      <c r="U175" s="975"/>
      <c r="V175" s="976"/>
      <c r="W175" s="975"/>
      <c r="X175" s="975"/>
      <c r="Y175" s="976"/>
      <c r="Z175" s="975"/>
      <c r="AA175" s="976"/>
      <c r="AB175" s="975"/>
    </row>
    <row r="176" spans="1:28" ht="15" customHeight="1" x14ac:dyDescent="0.25">
      <c r="A176" s="975" t="s">
        <v>1195</v>
      </c>
      <c r="B176" s="975" t="s">
        <v>847</v>
      </c>
      <c r="C176" s="976">
        <v>5</v>
      </c>
      <c r="D176" s="980" t="s">
        <v>6</v>
      </c>
      <c r="E176" s="975" t="s">
        <v>174</v>
      </c>
      <c r="F176" s="977">
        <v>16604.72</v>
      </c>
      <c r="G176" s="977">
        <v>951.62</v>
      </c>
      <c r="H176" s="977">
        <v>8302.36</v>
      </c>
      <c r="I176" s="977">
        <v>0</v>
      </c>
      <c r="J176" s="977">
        <f t="shared" si="14"/>
        <v>8302.36</v>
      </c>
      <c r="K176" s="977">
        <f t="shared" si="10"/>
        <v>1660.4720000000002</v>
      </c>
      <c r="L176" s="977">
        <f t="shared" si="11"/>
        <v>124.53540000000001</v>
      </c>
      <c r="M176" s="977">
        <v>3218.16</v>
      </c>
      <c r="N176" s="977">
        <v>664.18</v>
      </c>
      <c r="O176" s="533">
        <f t="shared" si="12"/>
        <v>2266.54</v>
      </c>
      <c r="P176" s="1025">
        <f t="shared" si="13"/>
        <v>2930.72</v>
      </c>
      <c r="Q176" s="975"/>
      <c r="R176" s="976"/>
      <c r="S176" s="975"/>
      <c r="T176" s="976"/>
      <c r="U176" s="975"/>
      <c r="V176" s="976"/>
      <c r="W176" s="975"/>
      <c r="X176" s="975"/>
      <c r="Y176" s="976"/>
      <c r="Z176" s="975"/>
      <c r="AA176" s="976"/>
      <c r="AB176" s="975"/>
    </row>
    <row r="177" spans="1:28" ht="15" customHeight="1" x14ac:dyDescent="0.25">
      <c r="A177" s="975" t="s">
        <v>1195</v>
      </c>
      <c r="B177" s="975" t="s">
        <v>847</v>
      </c>
      <c r="C177" s="976">
        <v>250</v>
      </c>
      <c r="D177" s="980" t="s">
        <v>142</v>
      </c>
      <c r="E177" s="975" t="s">
        <v>259</v>
      </c>
      <c r="F177" s="977">
        <v>7523.68</v>
      </c>
      <c r="G177" s="977">
        <v>344.82</v>
      </c>
      <c r="H177" s="977">
        <v>3761.84</v>
      </c>
      <c r="I177" s="977">
        <v>0</v>
      </c>
      <c r="J177" s="977">
        <f t="shared" si="14"/>
        <v>3761.84</v>
      </c>
      <c r="K177" s="977">
        <f t="shared" si="10"/>
        <v>752.36800000000005</v>
      </c>
      <c r="L177" s="977">
        <f t="shared" si="11"/>
        <v>56.427599999999998</v>
      </c>
      <c r="M177" s="977">
        <v>1371.8</v>
      </c>
      <c r="N177" s="977">
        <v>300.94</v>
      </c>
      <c r="O177" s="533">
        <f t="shared" si="12"/>
        <v>1026.98</v>
      </c>
      <c r="P177" s="1025">
        <f t="shared" si="13"/>
        <v>1327.92</v>
      </c>
      <c r="Q177" s="975"/>
      <c r="R177" s="976"/>
      <c r="S177" s="975"/>
      <c r="T177" s="976"/>
      <c r="U177" s="975"/>
      <c r="V177" s="976"/>
      <c r="W177" s="975"/>
      <c r="X177" s="975"/>
      <c r="Y177" s="976"/>
      <c r="Z177" s="975"/>
      <c r="AA177" s="976"/>
      <c r="AB177" s="975"/>
    </row>
    <row r="178" spans="1:28" ht="15" customHeight="1" x14ac:dyDescent="0.25">
      <c r="A178" s="975" t="s">
        <v>1195</v>
      </c>
      <c r="B178" s="975" t="s">
        <v>847</v>
      </c>
      <c r="C178" s="976">
        <v>210</v>
      </c>
      <c r="D178" s="980" t="s">
        <v>76</v>
      </c>
      <c r="E178" s="975" t="s">
        <v>246</v>
      </c>
      <c r="F178" s="977">
        <v>23325.16</v>
      </c>
      <c r="G178" s="977">
        <v>951.62</v>
      </c>
      <c r="H178" s="977">
        <v>11662.58</v>
      </c>
      <c r="I178" s="977">
        <v>0</v>
      </c>
      <c r="J178" s="977">
        <f t="shared" si="14"/>
        <v>11662.58</v>
      </c>
      <c r="K178" s="977">
        <f t="shared" si="10"/>
        <v>2332.5160000000001</v>
      </c>
      <c r="L178" s="977">
        <f t="shared" si="11"/>
        <v>174.93869999999998</v>
      </c>
      <c r="M178" s="977">
        <v>4135.5</v>
      </c>
      <c r="N178" s="977">
        <v>933</v>
      </c>
      <c r="O178" s="533">
        <f t="shared" si="12"/>
        <v>3183.88</v>
      </c>
      <c r="P178" s="1025">
        <f t="shared" si="13"/>
        <v>4116.88</v>
      </c>
      <c r="Q178" s="975"/>
      <c r="R178" s="976"/>
      <c r="S178" s="975"/>
      <c r="T178" s="976"/>
      <c r="U178" s="975"/>
      <c r="V178" s="976"/>
      <c r="W178" s="975"/>
      <c r="X178" s="975"/>
      <c r="Y178" s="976"/>
      <c r="Z178" s="975"/>
      <c r="AA178" s="976"/>
      <c r="AB178" s="975"/>
    </row>
    <row r="179" spans="1:28" ht="15" customHeight="1" x14ac:dyDescent="0.25">
      <c r="A179" s="975" t="s">
        <v>1195</v>
      </c>
      <c r="B179" s="975" t="s">
        <v>847</v>
      </c>
      <c r="C179" s="976">
        <v>155</v>
      </c>
      <c r="D179" s="980" t="s">
        <v>60</v>
      </c>
      <c r="E179" s="975" t="s">
        <v>232</v>
      </c>
      <c r="F179" s="977">
        <v>17946.96</v>
      </c>
      <c r="G179" s="977">
        <v>951.62</v>
      </c>
      <c r="H179" s="977">
        <v>8973.48</v>
      </c>
      <c r="I179" s="977">
        <v>0</v>
      </c>
      <c r="J179" s="977">
        <f t="shared" si="14"/>
        <v>8973.48</v>
      </c>
      <c r="K179" s="977">
        <f t="shared" si="10"/>
        <v>1794.6959999999999</v>
      </c>
      <c r="L179" s="977">
        <f t="shared" si="11"/>
        <v>134.60219999999998</v>
      </c>
      <c r="M179" s="977">
        <v>3401.38</v>
      </c>
      <c r="N179" s="977">
        <v>717.87</v>
      </c>
      <c r="O179" s="533">
        <f t="shared" si="12"/>
        <v>2449.7600000000002</v>
      </c>
      <c r="P179" s="1025">
        <f t="shared" si="13"/>
        <v>3167.63</v>
      </c>
      <c r="Q179" s="975"/>
      <c r="R179" s="976"/>
      <c r="S179" s="975"/>
      <c r="T179" s="976"/>
      <c r="U179" s="975"/>
      <c r="V179" s="976"/>
      <c r="W179" s="975"/>
      <c r="X179" s="975"/>
      <c r="Y179" s="976"/>
      <c r="Z179" s="975"/>
      <c r="AA179" s="976"/>
      <c r="AB179" s="975"/>
    </row>
    <row r="180" spans="1:28" ht="15" customHeight="1" x14ac:dyDescent="0.25">
      <c r="A180" s="975" t="s">
        <v>1195</v>
      </c>
      <c r="B180" s="975" t="s">
        <v>847</v>
      </c>
      <c r="C180" s="976">
        <v>507</v>
      </c>
      <c r="D180" s="980" t="s">
        <v>1137</v>
      </c>
      <c r="E180" s="975" t="s">
        <v>1136</v>
      </c>
      <c r="F180" s="977">
        <v>17538.5</v>
      </c>
      <c r="G180" s="977">
        <v>951.62</v>
      </c>
      <c r="H180" s="977">
        <v>8769.25</v>
      </c>
      <c r="I180" s="977">
        <v>0</v>
      </c>
      <c r="J180" s="977">
        <f t="shared" si="14"/>
        <v>8769.25</v>
      </c>
      <c r="K180" s="977">
        <f t="shared" si="10"/>
        <v>1753.8500000000001</v>
      </c>
      <c r="L180" s="977">
        <f t="shared" si="11"/>
        <v>131.53874999999999</v>
      </c>
      <c r="M180" s="977">
        <v>3345.63</v>
      </c>
      <c r="N180" s="977">
        <v>701.54</v>
      </c>
      <c r="O180" s="533">
        <f t="shared" si="12"/>
        <v>2394.0100000000002</v>
      </c>
      <c r="P180" s="1025">
        <f t="shared" si="13"/>
        <v>3095.55</v>
      </c>
      <c r="Q180" s="975"/>
      <c r="R180" s="976"/>
      <c r="S180" s="975"/>
      <c r="T180" s="976"/>
      <c r="U180" s="975"/>
      <c r="V180" s="976"/>
      <c r="W180" s="975"/>
      <c r="X180" s="975"/>
      <c r="Y180" s="976"/>
      <c r="Z180" s="975"/>
      <c r="AA180" s="976"/>
      <c r="AB180" s="975"/>
    </row>
    <row r="181" spans="1:28" ht="15" customHeight="1" x14ac:dyDescent="0.25">
      <c r="A181" s="975" t="s">
        <v>1195</v>
      </c>
      <c r="B181" s="975" t="s">
        <v>847</v>
      </c>
      <c r="C181" s="976">
        <v>38</v>
      </c>
      <c r="D181" s="980" t="s">
        <v>28</v>
      </c>
      <c r="E181" s="975" t="s">
        <v>200</v>
      </c>
      <c r="F181" s="977">
        <v>39516.400000000001</v>
      </c>
      <c r="G181" s="977">
        <v>951.62</v>
      </c>
      <c r="H181" s="977">
        <v>19758.2</v>
      </c>
      <c r="I181" s="977">
        <v>0</v>
      </c>
      <c r="J181" s="977">
        <f t="shared" si="14"/>
        <v>19758.2</v>
      </c>
      <c r="K181" s="977">
        <f t="shared" si="10"/>
        <v>3951.6400000000003</v>
      </c>
      <c r="L181" s="977">
        <f t="shared" si="11"/>
        <v>296.37299999999999</v>
      </c>
      <c r="M181" s="977">
        <v>6345.61</v>
      </c>
      <c r="N181" s="977">
        <v>1580.65</v>
      </c>
      <c r="O181" s="533">
        <f t="shared" si="12"/>
        <v>5393.99</v>
      </c>
      <c r="P181" s="1025">
        <f t="shared" si="13"/>
        <v>6974.6399999999994</v>
      </c>
      <c r="Q181" s="975"/>
      <c r="R181" s="976"/>
      <c r="S181" s="975"/>
      <c r="T181" s="976"/>
      <c r="U181" s="975"/>
      <c r="V181" s="976"/>
      <c r="W181" s="975"/>
      <c r="X181" s="975"/>
      <c r="Y181" s="976"/>
      <c r="Z181" s="975"/>
      <c r="AA181" s="976"/>
      <c r="AB181" s="975"/>
    </row>
    <row r="182" spans="1:28" ht="15" customHeight="1" x14ac:dyDescent="0.25">
      <c r="A182" s="975" t="s">
        <v>1195</v>
      </c>
      <c r="B182" s="975" t="s">
        <v>847</v>
      </c>
      <c r="C182" s="976">
        <v>226</v>
      </c>
      <c r="D182" s="980" t="s">
        <v>116</v>
      </c>
      <c r="E182" s="975" t="s">
        <v>255</v>
      </c>
      <c r="F182" s="977">
        <v>7523.68</v>
      </c>
      <c r="G182" s="977">
        <v>344.82</v>
      </c>
      <c r="H182" s="977">
        <v>3761.84</v>
      </c>
      <c r="I182" s="977">
        <v>0</v>
      </c>
      <c r="J182" s="977">
        <f t="shared" si="14"/>
        <v>3761.84</v>
      </c>
      <c r="K182" s="977">
        <f t="shared" si="10"/>
        <v>752.36800000000005</v>
      </c>
      <c r="L182" s="977">
        <f t="shared" si="11"/>
        <v>56.427599999999998</v>
      </c>
      <c r="M182" s="977">
        <v>1371.8</v>
      </c>
      <c r="N182" s="977">
        <v>300.94</v>
      </c>
      <c r="O182" s="533">
        <f t="shared" si="12"/>
        <v>1026.98</v>
      </c>
      <c r="P182" s="1025">
        <f t="shared" si="13"/>
        <v>1327.92</v>
      </c>
      <c r="Q182" s="975"/>
      <c r="R182" s="976"/>
      <c r="S182" s="975"/>
      <c r="T182" s="976"/>
      <c r="U182" s="975"/>
      <c r="V182" s="976"/>
      <c r="W182" s="975"/>
      <c r="X182" s="975"/>
      <c r="Y182" s="976"/>
      <c r="Z182" s="975"/>
      <c r="AA182" s="976"/>
      <c r="AB182" s="975"/>
    </row>
    <row r="183" spans="1:28" ht="15" customHeight="1" x14ac:dyDescent="0.25">
      <c r="A183" s="975" t="s">
        <v>1195</v>
      </c>
      <c r="B183" s="975" t="s">
        <v>847</v>
      </c>
      <c r="C183" s="976">
        <v>30</v>
      </c>
      <c r="D183" s="980" t="s">
        <v>22</v>
      </c>
      <c r="E183" s="975" t="s">
        <v>194</v>
      </c>
      <c r="F183" s="977">
        <v>35212.639999999999</v>
      </c>
      <c r="G183" s="977">
        <v>951.62</v>
      </c>
      <c r="H183" s="977">
        <v>17606.32</v>
      </c>
      <c r="I183" s="977">
        <v>0</v>
      </c>
      <c r="J183" s="977">
        <f t="shared" si="14"/>
        <v>17606.32</v>
      </c>
      <c r="K183" s="977">
        <f t="shared" si="10"/>
        <v>3521.2640000000001</v>
      </c>
      <c r="L183" s="977">
        <f t="shared" si="11"/>
        <v>264.09479999999996</v>
      </c>
      <c r="M183" s="977">
        <v>5758.15</v>
      </c>
      <c r="N183" s="977">
        <v>1408.5</v>
      </c>
      <c r="O183" s="533">
        <f t="shared" si="12"/>
        <v>4806.53</v>
      </c>
      <c r="P183" s="1025">
        <f t="shared" si="13"/>
        <v>6215.03</v>
      </c>
      <c r="Q183" s="975"/>
      <c r="R183" s="976"/>
      <c r="S183" s="975"/>
      <c r="T183" s="976"/>
      <c r="U183" s="975"/>
      <c r="V183" s="976"/>
      <c r="W183" s="975"/>
      <c r="X183" s="975"/>
      <c r="Y183" s="976"/>
      <c r="Z183" s="975"/>
      <c r="AA183" s="976"/>
      <c r="AB183" s="975"/>
    </row>
    <row r="184" spans="1:28" ht="15" customHeight="1" x14ac:dyDescent="0.25">
      <c r="A184" s="975" t="s">
        <v>1195</v>
      </c>
      <c r="B184" s="975" t="s">
        <v>847</v>
      </c>
      <c r="C184" s="976">
        <v>348</v>
      </c>
      <c r="D184" s="980" t="s">
        <v>370</v>
      </c>
      <c r="E184" s="975" t="s">
        <v>371</v>
      </c>
      <c r="F184" s="977">
        <v>42867.56</v>
      </c>
      <c r="G184" s="977">
        <v>951.62</v>
      </c>
      <c r="H184" s="977">
        <v>21433.78</v>
      </c>
      <c r="I184" s="977">
        <v>0</v>
      </c>
      <c r="J184" s="977">
        <f t="shared" si="14"/>
        <v>21433.78</v>
      </c>
      <c r="K184" s="977">
        <f t="shared" si="10"/>
        <v>4286.7560000000003</v>
      </c>
      <c r="L184" s="977">
        <f t="shared" si="11"/>
        <v>321.50669999999997</v>
      </c>
      <c r="M184" s="977">
        <v>6803.04</v>
      </c>
      <c r="N184" s="977">
        <v>1714.7</v>
      </c>
      <c r="O184" s="533">
        <f t="shared" si="12"/>
        <v>5851.42</v>
      </c>
      <c r="P184" s="1025">
        <f t="shared" si="13"/>
        <v>7566.12</v>
      </c>
      <c r="Q184" s="975"/>
      <c r="R184" s="976"/>
      <c r="S184" s="975"/>
      <c r="T184" s="976"/>
      <c r="U184" s="975"/>
      <c r="V184" s="976"/>
      <c r="W184" s="975"/>
      <c r="X184" s="975"/>
      <c r="Y184" s="976"/>
      <c r="Z184" s="975"/>
      <c r="AA184" s="976"/>
      <c r="AB184" s="975"/>
    </row>
    <row r="185" spans="1:28" s="188" customFormat="1" ht="15" customHeight="1" x14ac:dyDescent="0.25">
      <c r="A185" s="184" t="s">
        <v>1195</v>
      </c>
      <c r="B185" s="184" t="s">
        <v>847</v>
      </c>
      <c r="C185" s="185">
        <v>433</v>
      </c>
      <c r="D185" s="186" t="s">
        <v>684</v>
      </c>
      <c r="E185" s="184" t="s">
        <v>685</v>
      </c>
      <c r="F185" s="187">
        <v>26619.5</v>
      </c>
      <c r="G185" s="187">
        <v>1758.68</v>
      </c>
      <c r="H185" s="187">
        <v>9747.31</v>
      </c>
      <c r="I185" s="187">
        <v>7124.88</v>
      </c>
      <c r="J185" s="187">
        <f t="shared" si="14"/>
        <v>16872.189999999999</v>
      </c>
      <c r="K185" s="187">
        <f t="shared" si="10"/>
        <v>3374.4380000000001</v>
      </c>
      <c r="L185" s="187">
        <f t="shared" si="11"/>
        <v>253.08284999999998</v>
      </c>
      <c r="M185" s="187">
        <v>6364.79</v>
      </c>
      <c r="N185" s="187">
        <v>0</v>
      </c>
      <c r="O185" s="873">
        <f t="shared" si="12"/>
        <v>4606.1099999999997</v>
      </c>
      <c r="P185" s="873">
        <f t="shared" si="13"/>
        <v>4606.1099999999997</v>
      </c>
      <c r="Q185" s="184"/>
      <c r="R185" s="185"/>
      <c r="S185" s="184"/>
      <c r="T185" s="185"/>
      <c r="U185" s="184"/>
      <c r="V185" s="185"/>
      <c r="W185" s="184"/>
      <c r="X185" s="184"/>
      <c r="Y185" s="185"/>
      <c r="Z185" s="184"/>
      <c r="AA185" s="185"/>
      <c r="AB185" s="184"/>
    </row>
    <row r="186" spans="1:28" ht="15" customHeight="1" x14ac:dyDescent="0.25">
      <c r="A186" s="975" t="s">
        <v>1195</v>
      </c>
      <c r="B186" s="975" t="s">
        <v>847</v>
      </c>
      <c r="C186" s="976">
        <v>2</v>
      </c>
      <c r="D186" s="980" t="s">
        <v>4</v>
      </c>
      <c r="E186" s="975" t="s">
        <v>173</v>
      </c>
      <c r="F186" s="977">
        <v>27357.14</v>
      </c>
      <c r="G186" s="977">
        <v>951.62</v>
      </c>
      <c r="H186" s="977">
        <v>13678.57</v>
      </c>
      <c r="I186" s="977">
        <v>0</v>
      </c>
      <c r="J186" s="977">
        <f t="shared" si="14"/>
        <v>13678.57</v>
      </c>
      <c r="K186" s="977">
        <f t="shared" si="10"/>
        <v>2735.7139999999999</v>
      </c>
      <c r="L186" s="977">
        <f t="shared" si="11"/>
        <v>205.17855</v>
      </c>
      <c r="M186" s="977">
        <v>4685.87</v>
      </c>
      <c r="N186" s="977">
        <v>1094.28</v>
      </c>
      <c r="O186" s="533">
        <f t="shared" si="12"/>
        <v>3734.25</v>
      </c>
      <c r="P186" s="1025">
        <f t="shared" si="13"/>
        <v>4828.53</v>
      </c>
      <c r="Q186" s="975"/>
      <c r="R186" s="976"/>
      <c r="S186" s="975"/>
      <c r="T186" s="976"/>
      <c r="U186" s="975"/>
      <c r="V186" s="976"/>
      <c r="W186" s="975"/>
      <c r="X186" s="975"/>
      <c r="Y186" s="976"/>
      <c r="Z186" s="975"/>
      <c r="AA186" s="976"/>
      <c r="AB186" s="975"/>
    </row>
    <row r="187" spans="1:28" ht="15" customHeight="1" x14ac:dyDescent="0.25">
      <c r="A187" s="975" t="s">
        <v>1195</v>
      </c>
      <c r="B187" s="975" t="s">
        <v>847</v>
      </c>
      <c r="C187" s="976">
        <v>487</v>
      </c>
      <c r="D187" s="980" t="s">
        <v>840</v>
      </c>
      <c r="E187" s="975" t="s">
        <v>841</v>
      </c>
      <c r="F187" s="977">
        <v>44461.18</v>
      </c>
      <c r="G187" s="977">
        <v>951.62</v>
      </c>
      <c r="H187" s="977">
        <v>22230.59</v>
      </c>
      <c r="I187" s="977">
        <v>0</v>
      </c>
      <c r="J187" s="977">
        <f t="shared" si="14"/>
        <v>22230.59</v>
      </c>
      <c r="K187" s="977">
        <f t="shared" si="10"/>
        <v>4446.1180000000004</v>
      </c>
      <c r="L187" s="977">
        <f t="shared" si="11"/>
        <v>333.45884999999998</v>
      </c>
      <c r="M187" s="977">
        <v>7020.57</v>
      </c>
      <c r="N187" s="977">
        <v>1778.44</v>
      </c>
      <c r="O187" s="533">
        <f t="shared" si="12"/>
        <v>6068.95</v>
      </c>
      <c r="P187" s="1025">
        <f t="shared" si="13"/>
        <v>7847.3899999999994</v>
      </c>
      <c r="Q187" s="975"/>
      <c r="R187" s="976"/>
      <c r="S187" s="975"/>
      <c r="T187" s="976"/>
      <c r="U187" s="975"/>
      <c r="V187" s="976"/>
      <c r="W187" s="975"/>
      <c r="X187" s="975"/>
      <c r="Y187" s="976"/>
      <c r="Z187" s="975"/>
      <c r="AA187" s="976"/>
      <c r="AB187" s="975"/>
    </row>
    <row r="188" spans="1:28" ht="15" customHeight="1" x14ac:dyDescent="0.25">
      <c r="A188" s="981" t="s">
        <v>1195</v>
      </c>
      <c r="B188" s="981" t="s">
        <v>847</v>
      </c>
      <c r="C188" s="982">
        <v>20046</v>
      </c>
      <c r="D188" s="983" t="s">
        <v>1110</v>
      </c>
      <c r="E188" s="981" t="s">
        <v>1119</v>
      </c>
      <c r="F188" s="984">
        <v>0</v>
      </c>
      <c r="G188" s="984">
        <v>897.31</v>
      </c>
      <c r="H188" s="984">
        <v>23550.5</v>
      </c>
      <c r="I188" s="984">
        <v>0</v>
      </c>
      <c r="J188" s="984">
        <f t="shared" si="14"/>
        <v>23550.5</v>
      </c>
      <c r="K188" s="984">
        <f t="shared" si="10"/>
        <v>4710.1000000000004</v>
      </c>
      <c r="L188" s="984">
        <f t="shared" si="11"/>
        <v>353.25749999999999</v>
      </c>
      <c r="M188" s="984">
        <v>897.31</v>
      </c>
      <c r="N188" s="984">
        <f>K188</f>
        <v>4710.1000000000004</v>
      </c>
      <c r="O188" s="535">
        <f t="shared" si="12"/>
        <v>0</v>
      </c>
      <c r="P188" s="1026">
        <f t="shared" si="13"/>
        <v>4710.1000000000004</v>
      </c>
      <c r="Q188" s="975"/>
      <c r="R188" s="976"/>
      <c r="S188" s="975"/>
      <c r="T188" s="976"/>
      <c r="U188" s="975"/>
      <c r="V188" s="976"/>
      <c r="W188" s="975"/>
      <c r="X188" s="975"/>
      <c r="Y188" s="976"/>
      <c r="Z188" s="975"/>
      <c r="AA188" s="976"/>
      <c r="AB188" s="975"/>
    </row>
    <row r="189" spans="1:28" ht="15" customHeight="1" x14ac:dyDescent="0.25">
      <c r="A189" s="981" t="s">
        <v>1195</v>
      </c>
      <c r="B189" s="981" t="s">
        <v>847</v>
      </c>
      <c r="C189" s="982">
        <v>20047</v>
      </c>
      <c r="D189" s="983" t="s">
        <v>1132</v>
      </c>
      <c r="E189" s="981" t="s">
        <v>1133</v>
      </c>
      <c r="F189" s="984">
        <v>0</v>
      </c>
      <c r="G189" s="984">
        <v>897.31</v>
      </c>
      <c r="H189" s="984">
        <v>23550.5</v>
      </c>
      <c r="I189" s="984">
        <v>0</v>
      </c>
      <c r="J189" s="984">
        <f t="shared" si="14"/>
        <v>23550.5</v>
      </c>
      <c r="K189" s="984">
        <f t="shared" si="10"/>
        <v>4710.1000000000004</v>
      </c>
      <c r="L189" s="984">
        <f t="shared" si="11"/>
        <v>353.25749999999999</v>
      </c>
      <c r="M189" s="984">
        <v>897.31</v>
      </c>
      <c r="N189" s="984">
        <f t="shared" ref="N189:N192" si="15">K189</f>
        <v>4710.1000000000004</v>
      </c>
      <c r="O189" s="535">
        <f t="shared" si="12"/>
        <v>0</v>
      </c>
      <c r="P189" s="1026">
        <f t="shared" si="13"/>
        <v>4710.1000000000004</v>
      </c>
      <c r="Q189" s="975"/>
      <c r="R189" s="976"/>
      <c r="S189" s="975"/>
      <c r="T189" s="976"/>
      <c r="U189" s="975"/>
      <c r="V189" s="976"/>
      <c r="W189" s="975"/>
      <c r="X189" s="975"/>
      <c r="Y189" s="976"/>
      <c r="Z189" s="975"/>
      <c r="AA189" s="976"/>
      <c r="AB189" s="975"/>
    </row>
    <row r="190" spans="1:28" ht="15" customHeight="1" x14ac:dyDescent="0.25">
      <c r="A190" s="981" t="s">
        <v>1195</v>
      </c>
      <c r="B190" s="981" t="s">
        <v>847</v>
      </c>
      <c r="C190" s="982">
        <v>20045</v>
      </c>
      <c r="D190" s="983" t="s">
        <v>151</v>
      </c>
      <c r="E190" s="981" t="s">
        <v>265</v>
      </c>
      <c r="F190" s="984">
        <v>0</v>
      </c>
      <c r="G190" s="984">
        <v>897.31</v>
      </c>
      <c r="H190" s="984">
        <v>23550.5</v>
      </c>
      <c r="I190" s="984">
        <v>0</v>
      </c>
      <c r="J190" s="984">
        <f t="shared" si="14"/>
        <v>23550.5</v>
      </c>
      <c r="K190" s="984">
        <f t="shared" si="10"/>
        <v>4710.1000000000004</v>
      </c>
      <c r="L190" s="984">
        <f t="shared" si="11"/>
        <v>353.25749999999999</v>
      </c>
      <c r="M190" s="984">
        <v>897.31</v>
      </c>
      <c r="N190" s="984">
        <f t="shared" si="15"/>
        <v>4710.1000000000004</v>
      </c>
      <c r="O190" s="535">
        <f t="shared" si="12"/>
        <v>0</v>
      </c>
      <c r="P190" s="1026">
        <f t="shared" si="13"/>
        <v>4710.1000000000004</v>
      </c>
      <c r="Q190" s="975"/>
      <c r="R190" s="976"/>
      <c r="S190" s="975"/>
      <c r="T190" s="976"/>
      <c r="U190" s="975"/>
      <c r="V190" s="976"/>
      <c r="W190" s="975"/>
      <c r="X190" s="975"/>
      <c r="Y190" s="976"/>
      <c r="Z190" s="975"/>
      <c r="AA190" s="976"/>
      <c r="AB190" s="975"/>
    </row>
    <row r="191" spans="1:28" ht="15" customHeight="1" x14ac:dyDescent="0.25">
      <c r="A191" s="981" t="s">
        <v>1195</v>
      </c>
      <c r="B191" s="981" t="s">
        <v>847</v>
      </c>
      <c r="C191" s="982">
        <v>20039</v>
      </c>
      <c r="D191" s="983" t="s">
        <v>353</v>
      </c>
      <c r="E191" s="981" t="s">
        <v>354</v>
      </c>
      <c r="F191" s="984">
        <v>0</v>
      </c>
      <c r="G191" s="984">
        <v>897.31</v>
      </c>
      <c r="H191" s="984">
        <v>23550.5</v>
      </c>
      <c r="I191" s="984">
        <v>0</v>
      </c>
      <c r="J191" s="984">
        <f t="shared" si="14"/>
        <v>23550.5</v>
      </c>
      <c r="K191" s="984">
        <f t="shared" si="10"/>
        <v>4710.1000000000004</v>
      </c>
      <c r="L191" s="984">
        <f t="shared" si="11"/>
        <v>353.25749999999999</v>
      </c>
      <c r="M191" s="984">
        <v>897.31</v>
      </c>
      <c r="N191" s="984">
        <f t="shared" si="15"/>
        <v>4710.1000000000004</v>
      </c>
      <c r="O191" s="535">
        <f t="shared" si="12"/>
        <v>0</v>
      </c>
      <c r="P191" s="1026">
        <f t="shared" si="13"/>
        <v>4710.1000000000004</v>
      </c>
      <c r="Q191" s="975"/>
      <c r="R191" s="976"/>
      <c r="S191" s="975"/>
      <c r="T191" s="976"/>
      <c r="U191" s="975"/>
      <c r="V191" s="976"/>
      <c r="W191" s="975"/>
      <c r="X191" s="975"/>
      <c r="Y191" s="976"/>
      <c r="Z191" s="975"/>
      <c r="AA191" s="976"/>
      <c r="AB191" s="975"/>
    </row>
    <row r="192" spans="1:28" ht="15" customHeight="1" x14ac:dyDescent="0.25">
      <c r="A192" s="981" t="s">
        <v>1195</v>
      </c>
      <c r="B192" s="981" t="s">
        <v>847</v>
      </c>
      <c r="C192" s="982">
        <v>20043</v>
      </c>
      <c r="D192" s="983" t="s">
        <v>166</v>
      </c>
      <c r="E192" s="981" t="s">
        <v>267</v>
      </c>
      <c r="F192" s="984">
        <v>0</v>
      </c>
      <c r="G192" s="984">
        <v>897.31</v>
      </c>
      <c r="H192" s="984">
        <v>24823.5</v>
      </c>
      <c r="I192" s="984">
        <v>0</v>
      </c>
      <c r="J192" s="984">
        <f t="shared" si="14"/>
        <v>24823.5</v>
      </c>
      <c r="K192" s="984">
        <f t="shared" si="10"/>
        <v>4964.7000000000007</v>
      </c>
      <c r="L192" s="984">
        <f t="shared" si="11"/>
        <v>372.35249999999996</v>
      </c>
      <c r="M192" s="984">
        <v>897.31</v>
      </c>
      <c r="N192" s="984">
        <f t="shared" si="15"/>
        <v>4964.7000000000007</v>
      </c>
      <c r="O192" s="535">
        <f t="shared" si="12"/>
        <v>0</v>
      </c>
      <c r="P192" s="1026">
        <f t="shared" si="13"/>
        <v>4964.7000000000007</v>
      </c>
      <c r="Q192" s="975"/>
      <c r="R192" s="976"/>
      <c r="S192" s="975"/>
      <c r="T192" s="976"/>
      <c r="U192" s="975"/>
      <c r="V192" s="976"/>
      <c r="W192" s="975"/>
      <c r="X192" s="975"/>
      <c r="Y192" s="976"/>
      <c r="Z192" s="975"/>
      <c r="AA192" s="976"/>
      <c r="AB192" s="975"/>
    </row>
    <row r="193" spans="4:16" s="540" customFormat="1" x14ac:dyDescent="0.25">
      <c r="D193" s="679">
        <f>COUNTA(D2:D192)</f>
        <v>191</v>
      </c>
      <c r="F193" s="680">
        <f t="shared" ref="F193:N193" si="16">SUM(F2:F192)</f>
        <v>4909154.540000001</v>
      </c>
      <c r="G193" s="680">
        <f t="shared" si="16"/>
        <v>169380.7399999997</v>
      </c>
      <c r="H193" s="680">
        <f t="shared" si="16"/>
        <v>2549258.9800000004</v>
      </c>
      <c r="I193" s="680">
        <f t="shared" si="16"/>
        <v>37871.360000000001</v>
      </c>
      <c r="J193" s="680">
        <f t="shared" si="16"/>
        <v>2587130.3400000003</v>
      </c>
      <c r="K193" s="680">
        <f t="shared" si="16"/>
        <v>517426.06800000014</v>
      </c>
      <c r="L193" s="680">
        <f t="shared" si="16"/>
        <v>38806.95509999997</v>
      </c>
      <c r="M193" s="680">
        <f t="shared" si="16"/>
        <v>838084.0700000003</v>
      </c>
      <c r="N193" s="680">
        <f t="shared" si="16"/>
        <v>216326.62000000014</v>
      </c>
      <c r="O193" s="551">
        <f t="shared" ref="O193:P193" si="17">SUM(O2:O192)</f>
        <v>668703.33000000054</v>
      </c>
      <c r="P193" s="551">
        <f t="shared" si="17"/>
        <v>885029.950000001</v>
      </c>
    </row>
    <row r="195" spans="4:16" x14ac:dyDescent="0.25">
      <c r="D195" s="349">
        <v>191</v>
      </c>
      <c r="H195" s="182">
        <v>23550.5</v>
      </c>
    </row>
    <row r="196" spans="4:16" x14ac:dyDescent="0.25">
      <c r="H196" s="182">
        <v>23550.5</v>
      </c>
    </row>
    <row r="197" spans="4:16" x14ac:dyDescent="0.25">
      <c r="D197" s="349">
        <f>D193-D195</f>
        <v>0</v>
      </c>
      <c r="H197" s="182">
        <v>23550.5</v>
      </c>
    </row>
    <row r="198" spans="4:16" x14ac:dyDescent="0.25">
      <c r="H198" s="182">
        <v>23550.5</v>
      </c>
    </row>
    <row r="199" spans="4:16" x14ac:dyDescent="0.25">
      <c r="H199" s="182">
        <v>24823.5</v>
      </c>
    </row>
    <row r="200" spans="4:16" x14ac:dyDescent="0.25">
      <c r="H200" s="182">
        <f>SUM(H195:H199)</f>
        <v>119025.5</v>
      </c>
    </row>
  </sheetData>
  <sortState xmlns:xlrd2="http://schemas.microsoft.com/office/spreadsheetml/2017/richdata2" ref="A2:N187">
    <sortCondition ref="D2:D187"/>
  </sortState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E9385-43CC-4956-A022-AEB5AE7DF62B}">
  <sheetPr>
    <tabColor rgb="FFFFC000"/>
    <pageSetUpPr fitToPage="1"/>
  </sheetPr>
  <dimension ref="A1:X205"/>
  <sheetViews>
    <sheetView topLeftCell="F1" zoomScaleNormal="100" workbookViewId="0">
      <pane ySplit="1" topLeftCell="A185" activePane="bottomLeft" state="frozen"/>
      <selection activeCell="Y2" sqref="Y2:AA193"/>
      <selection pane="bottomLeft" activeCell="Y2" sqref="Y2:AA193"/>
    </sheetView>
  </sheetViews>
  <sheetFormatPr defaultColWidth="9.140625" defaultRowHeight="15" x14ac:dyDescent="0.25"/>
  <cols>
    <col min="1" max="1" width="6.42578125" style="255" bestFit="1" customWidth="1"/>
    <col min="2" max="2" width="12.7109375" style="255" bestFit="1" customWidth="1"/>
    <col min="3" max="3" width="12.140625" style="255" bestFit="1" customWidth="1"/>
    <col min="4" max="4" width="9.42578125" style="255" customWidth="1"/>
    <col min="5" max="5" width="34.42578125" style="292" customWidth="1"/>
    <col min="6" max="6" width="21.42578125" style="257" customWidth="1"/>
    <col min="7" max="7" width="18.42578125" style="258" customWidth="1"/>
    <col min="8" max="8" width="17" style="258" customWidth="1"/>
    <col min="9" max="9" width="17.28515625" style="258" customWidth="1"/>
    <col min="10" max="10" width="19.28515625" style="258" customWidth="1"/>
    <col min="11" max="11" width="14.28515625" style="258" customWidth="1"/>
    <col min="12" max="12" width="13.85546875" style="490" customWidth="1"/>
    <col min="13" max="13" width="16.85546875" style="258" customWidth="1"/>
    <col min="14" max="14" width="13.5703125" style="258" customWidth="1"/>
    <col min="15" max="15" width="21.85546875" style="258" customWidth="1"/>
    <col min="16" max="16" width="20.5703125" style="258" customWidth="1"/>
    <col min="17" max="17" width="20.42578125" style="258" customWidth="1"/>
    <col min="18" max="18" width="20.140625" style="262" customWidth="1"/>
    <col min="19" max="19" width="17.5703125" style="262" customWidth="1"/>
    <col min="20" max="20" width="16.42578125" style="259" customWidth="1"/>
    <col min="21" max="21" width="24.140625" style="262" customWidth="1"/>
    <col min="22" max="22" width="2.140625" style="256" customWidth="1"/>
    <col min="23" max="23" width="9.85546875" style="256" customWidth="1"/>
    <col min="24" max="24" width="5.85546875" style="256" customWidth="1"/>
    <col min="25" max="25" width="50.42578125" style="256" customWidth="1"/>
    <col min="26" max="26" width="9.28515625" style="256" bestFit="1" customWidth="1"/>
    <col min="27" max="27" width="8.140625" style="256" bestFit="1" customWidth="1"/>
    <col min="28" max="16384" width="9.140625" style="256"/>
  </cols>
  <sheetData>
    <row r="1" spans="1:22" s="254" customFormat="1" ht="92.25" customHeight="1" x14ac:dyDescent="0.25">
      <c r="A1" s="247" t="s">
        <v>643</v>
      </c>
      <c r="B1" s="247" t="s">
        <v>119</v>
      </c>
      <c r="C1" s="247" t="s">
        <v>536</v>
      </c>
      <c r="D1" s="248" t="s">
        <v>537</v>
      </c>
      <c r="E1" s="291" t="s">
        <v>538</v>
      </c>
      <c r="F1" s="249" t="s">
        <v>539</v>
      </c>
      <c r="G1" s="249" t="s">
        <v>96</v>
      </c>
      <c r="H1" s="250" t="s">
        <v>540</v>
      </c>
      <c r="I1" s="251" t="s">
        <v>776</v>
      </c>
      <c r="J1" s="251" t="s">
        <v>835</v>
      </c>
      <c r="K1" s="251" t="s">
        <v>775</v>
      </c>
      <c r="L1" s="837" t="s">
        <v>541</v>
      </c>
      <c r="M1" s="250" t="s">
        <v>542</v>
      </c>
      <c r="N1" s="250" t="s">
        <v>543</v>
      </c>
      <c r="O1" s="249" t="s">
        <v>544</v>
      </c>
      <c r="P1" s="249" t="s">
        <v>545</v>
      </c>
      <c r="Q1" s="250" t="s">
        <v>789</v>
      </c>
      <c r="R1" s="252" t="s">
        <v>546</v>
      </c>
      <c r="S1" s="252" t="s">
        <v>547</v>
      </c>
      <c r="T1" s="253" t="s">
        <v>548</v>
      </c>
      <c r="U1" s="252" t="s">
        <v>113</v>
      </c>
    </row>
    <row r="2" spans="1:22" x14ac:dyDescent="0.25">
      <c r="A2" s="255" t="s">
        <v>86</v>
      </c>
      <c r="B2" s="255">
        <v>1</v>
      </c>
      <c r="C2" s="255">
        <v>271</v>
      </c>
      <c r="D2" s="255" t="s">
        <v>549</v>
      </c>
      <c r="E2" s="292" t="s">
        <v>824</v>
      </c>
      <c r="F2" s="257">
        <v>0</v>
      </c>
      <c r="G2" s="258">
        <v>0</v>
      </c>
      <c r="H2" s="258">
        <v>0</v>
      </c>
      <c r="I2" s="259">
        <v>1819.36</v>
      </c>
      <c r="J2" s="258">
        <v>0</v>
      </c>
      <c r="K2" s="258">
        <v>0</v>
      </c>
      <c r="L2" s="490">
        <v>0</v>
      </c>
      <c r="M2" s="258">
        <v>0</v>
      </c>
      <c r="N2" s="258">
        <v>0</v>
      </c>
      <c r="O2" s="258">
        <v>0</v>
      </c>
      <c r="P2" s="259">
        <v>725.11</v>
      </c>
      <c r="Q2" s="259">
        <v>0</v>
      </c>
      <c r="R2" s="262">
        <v>441.66</v>
      </c>
      <c r="S2" s="262">
        <v>111.46</v>
      </c>
      <c r="T2" s="258">
        <v>0</v>
      </c>
      <c r="U2" s="261">
        <f t="shared" ref="U2:U33" si="0">SUM(F2:T2)</f>
        <v>3097.5899999999997</v>
      </c>
    </row>
    <row r="3" spans="1:22" x14ac:dyDescent="0.25">
      <c r="A3" s="255" t="s">
        <v>86</v>
      </c>
      <c r="B3" s="255">
        <v>1</v>
      </c>
      <c r="C3" s="255">
        <v>37</v>
      </c>
      <c r="D3" s="255" t="s">
        <v>549</v>
      </c>
      <c r="E3" s="292" t="s">
        <v>27</v>
      </c>
      <c r="F3" s="257">
        <v>0</v>
      </c>
      <c r="G3" s="258">
        <v>0</v>
      </c>
      <c r="H3" s="258">
        <v>0</v>
      </c>
      <c r="I3" s="259">
        <v>1884.09</v>
      </c>
      <c r="J3" s="258">
        <v>0</v>
      </c>
      <c r="K3" s="258">
        <v>0</v>
      </c>
      <c r="L3" s="490">
        <v>0</v>
      </c>
      <c r="M3" s="258">
        <v>0</v>
      </c>
      <c r="N3" s="258">
        <v>0</v>
      </c>
      <c r="O3" s="258">
        <v>0</v>
      </c>
      <c r="P3" s="259">
        <v>768.79</v>
      </c>
      <c r="Q3" s="259">
        <v>0</v>
      </c>
      <c r="R3" s="262">
        <v>468.27</v>
      </c>
      <c r="S3" s="262">
        <v>82.13</v>
      </c>
      <c r="T3" s="258">
        <v>0</v>
      </c>
      <c r="U3" s="261">
        <f t="shared" si="0"/>
        <v>3203.28</v>
      </c>
    </row>
    <row r="4" spans="1:22" x14ac:dyDescent="0.25">
      <c r="A4" s="255" t="s">
        <v>84</v>
      </c>
      <c r="B4" s="255">
        <v>1</v>
      </c>
      <c r="C4" s="255">
        <v>490</v>
      </c>
      <c r="E4" s="293" t="s">
        <v>629</v>
      </c>
      <c r="F4" s="257">
        <v>0</v>
      </c>
      <c r="G4" s="258">
        <v>1459</v>
      </c>
      <c r="H4" s="258">
        <v>0</v>
      </c>
      <c r="I4" s="259">
        <v>933.55</v>
      </c>
      <c r="J4" s="258">
        <v>0</v>
      </c>
      <c r="K4" s="258">
        <v>0</v>
      </c>
      <c r="L4" s="490">
        <v>0</v>
      </c>
      <c r="M4" s="258">
        <v>0</v>
      </c>
      <c r="N4" s="258">
        <v>0</v>
      </c>
      <c r="O4" s="258">
        <v>0</v>
      </c>
      <c r="P4" s="259">
        <v>384.4</v>
      </c>
      <c r="Q4" s="258">
        <v>0</v>
      </c>
      <c r="R4" s="260">
        <v>852.66</v>
      </c>
      <c r="S4" s="260">
        <v>88.28</v>
      </c>
      <c r="T4" s="260">
        <v>123.36</v>
      </c>
      <c r="U4" s="261">
        <f t="shared" si="0"/>
        <v>3841.2500000000005</v>
      </c>
    </row>
    <row r="5" spans="1:22" x14ac:dyDescent="0.25">
      <c r="A5" s="255" t="s">
        <v>84</v>
      </c>
      <c r="B5" s="255">
        <v>1</v>
      </c>
      <c r="C5" s="255">
        <v>35</v>
      </c>
      <c r="D5" s="255" t="s">
        <v>549</v>
      </c>
      <c r="E5" s="292" t="s">
        <v>575</v>
      </c>
      <c r="F5" s="257">
        <v>0</v>
      </c>
      <c r="G5" s="258">
        <v>0</v>
      </c>
      <c r="H5" s="258">
        <v>0</v>
      </c>
      <c r="I5" s="259">
        <v>1490.28</v>
      </c>
      <c r="J5" s="258">
        <v>0</v>
      </c>
      <c r="K5" s="258">
        <v>0</v>
      </c>
      <c r="L5" s="490">
        <v>0</v>
      </c>
      <c r="M5" s="258">
        <v>0</v>
      </c>
      <c r="N5" s="258">
        <v>0</v>
      </c>
      <c r="O5" s="258">
        <v>0</v>
      </c>
      <c r="P5" s="259">
        <v>384.4</v>
      </c>
      <c r="Q5" s="258">
        <v>0</v>
      </c>
      <c r="R5" s="260">
        <v>852.66</v>
      </c>
      <c r="S5" s="262">
        <v>84.12</v>
      </c>
      <c r="T5" s="259">
        <v>41.12</v>
      </c>
      <c r="U5" s="261">
        <f t="shared" si="0"/>
        <v>2852.5799999999995</v>
      </c>
    </row>
    <row r="6" spans="1:22" x14ac:dyDescent="0.25">
      <c r="A6" s="255" t="s">
        <v>84</v>
      </c>
      <c r="B6" s="255">
        <v>1</v>
      </c>
      <c r="C6" s="255">
        <v>201</v>
      </c>
      <c r="E6" s="292" t="s">
        <v>619</v>
      </c>
      <c r="F6" s="257">
        <v>0</v>
      </c>
      <c r="G6" s="258">
        <v>0</v>
      </c>
      <c r="H6" s="258">
        <v>0</v>
      </c>
      <c r="I6" s="259">
        <v>3007.58</v>
      </c>
      <c r="J6" s="258">
        <v>0</v>
      </c>
      <c r="K6" s="258">
        <v>0</v>
      </c>
      <c r="L6" s="490">
        <v>0</v>
      </c>
      <c r="M6" s="258">
        <v>0</v>
      </c>
      <c r="N6" s="258">
        <v>0</v>
      </c>
      <c r="O6" s="258">
        <v>0</v>
      </c>
      <c r="P6" s="258">
        <v>873.62</v>
      </c>
      <c r="Q6" s="258">
        <v>0</v>
      </c>
      <c r="R6" s="258">
        <v>532.12</v>
      </c>
      <c r="S6" s="258">
        <v>27.88</v>
      </c>
      <c r="T6" s="258">
        <v>82.24</v>
      </c>
      <c r="U6" s="261">
        <f t="shared" si="0"/>
        <v>4523.4399999999996</v>
      </c>
    </row>
    <row r="7" spans="1:22" x14ac:dyDescent="0.25">
      <c r="A7" s="255" t="s">
        <v>84</v>
      </c>
      <c r="B7" s="255">
        <v>1</v>
      </c>
      <c r="C7" s="255">
        <v>20</v>
      </c>
      <c r="D7" s="255" t="s">
        <v>549</v>
      </c>
      <c r="E7" s="292" t="s">
        <v>563</v>
      </c>
      <c r="F7" s="257">
        <v>0</v>
      </c>
      <c r="G7" s="258">
        <v>0</v>
      </c>
      <c r="H7" s="258">
        <v>781.12</v>
      </c>
      <c r="I7" s="259">
        <v>2616.5100000000002</v>
      </c>
      <c r="J7" s="258">
        <v>0</v>
      </c>
      <c r="K7" s="258">
        <v>0</v>
      </c>
      <c r="L7" s="490">
        <v>0</v>
      </c>
      <c r="M7" s="258">
        <v>0</v>
      </c>
      <c r="N7" s="258">
        <v>0</v>
      </c>
      <c r="O7" s="258">
        <v>0</v>
      </c>
      <c r="P7" s="259">
        <v>856.15</v>
      </c>
      <c r="Q7" s="258">
        <v>0</v>
      </c>
      <c r="R7" s="260">
        <v>521.48</v>
      </c>
      <c r="S7" s="262">
        <v>49.44</v>
      </c>
      <c r="T7" s="258">
        <v>0</v>
      </c>
      <c r="U7" s="261">
        <f t="shared" si="0"/>
        <v>4824.7</v>
      </c>
      <c r="V7" s="263"/>
    </row>
    <row r="8" spans="1:22" x14ac:dyDescent="0.25">
      <c r="A8" s="255" t="s">
        <v>86</v>
      </c>
      <c r="B8" s="255">
        <v>1</v>
      </c>
      <c r="C8" s="255">
        <v>146</v>
      </c>
      <c r="D8" s="255" t="s">
        <v>549</v>
      </c>
      <c r="E8" s="292" t="s">
        <v>603</v>
      </c>
      <c r="F8" s="257">
        <v>0</v>
      </c>
      <c r="G8" s="258">
        <v>3036</v>
      </c>
      <c r="H8" s="258">
        <v>0</v>
      </c>
      <c r="I8" s="258">
        <v>0</v>
      </c>
      <c r="J8" s="258">
        <v>0</v>
      </c>
      <c r="K8" s="258">
        <v>0</v>
      </c>
      <c r="L8" s="490">
        <v>0</v>
      </c>
      <c r="M8" s="258">
        <v>0</v>
      </c>
      <c r="N8" s="258">
        <v>0</v>
      </c>
      <c r="O8" s="258">
        <v>0</v>
      </c>
      <c r="P8" s="258">
        <v>0</v>
      </c>
      <c r="Q8" s="259">
        <v>0</v>
      </c>
      <c r="R8" s="262">
        <v>1377.63</v>
      </c>
      <c r="S8" s="262">
        <v>49.15</v>
      </c>
      <c r="T8" s="259">
        <v>0</v>
      </c>
      <c r="U8" s="261">
        <f t="shared" si="0"/>
        <v>4462.78</v>
      </c>
    </row>
    <row r="9" spans="1:22" x14ac:dyDescent="0.25">
      <c r="A9" s="255" t="s">
        <v>84</v>
      </c>
      <c r="B9" s="255">
        <v>1</v>
      </c>
      <c r="C9" s="255">
        <v>50</v>
      </c>
      <c r="D9" s="255" t="s">
        <v>549</v>
      </c>
      <c r="E9" s="292" t="s">
        <v>585</v>
      </c>
      <c r="F9" s="257">
        <v>0</v>
      </c>
      <c r="G9" s="258">
        <v>0</v>
      </c>
      <c r="H9" s="258">
        <v>0</v>
      </c>
      <c r="I9" s="259">
        <v>3576.68</v>
      </c>
      <c r="J9" s="258">
        <v>0</v>
      </c>
      <c r="K9" s="258">
        <v>0</v>
      </c>
      <c r="L9" s="490">
        <v>0</v>
      </c>
      <c r="M9" s="258">
        <v>0</v>
      </c>
      <c r="N9" s="258">
        <v>0</v>
      </c>
      <c r="O9" s="258">
        <v>0</v>
      </c>
      <c r="P9" s="259">
        <v>812.47</v>
      </c>
      <c r="Q9" s="258">
        <v>0</v>
      </c>
      <c r="R9" s="260">
        <v>494.88</v>
      </c>
      <c r="S9" s="262">
        <v>67.09</v>
      </c>
      <c r="T9" s="258">
        <v>0</v>
      </c>
      <c r="U9" s="261">
        <f t="shared" si="0"/>
        <v>4951.12</v>
      </c>
    </row>
    <row r="10" spans="1:22" x14ac:dyDescent="0.25">
      <c r="A10" s="255" t="s">
        <v>84</v>
      </c>
      <c r="B10" s="255">
        <v>1</v>
      </c>
      <c r="C10" s="255">
        <v>349</v>
      </c>
      <c r="D10" s="255" t="s">
        <v>549</v>
      </c>
      <c r="E10" s="292" t="s">
        <v>362</v>
      </c>
      <c r="F10" s="257">
        <v>0</v>
      </c>
      <c r="G10" s="258">
        <v>0</v>
      </c>
      <c r="H10" s="258">
        <v>0</v>
      </c>
      <c r="I10" s="259">
        <v>2980.56</v>
      </c>
      <c r="J10" s="258">
        <v>0</v>
      </c>
      <c r="K10" s="258">
        <v>0</v>
      </c>
      <c r="L10" s="490">
        <v>0</v>
      </c>
      <c r="M10" s="258">
        <v>0</v>
      </c>
      <c r="N10" s="258">
        <v>0</v>
      </c>
      <c r="O10" s="258">
        <v>0</v>
      </c>
      <c r="P10" s="259">
        <v>768.79</v>
      </c>
      <c r="Q10" s="258">
        <v>0</v>
      </c>
      <c r="R10" s="260">
        <v>468.27</v>
      </c>
      <c r="S10" s="258">
        <v>88.28</v>
      </c>
      <c r="T10" s="258">
        <v>82.24</v>
      </c>
      <c r="U10" s="261">
        <f t="shared" si="0"/>
        <v>4388.1399999999994</v>
      </c>
    </row>
    <row r="11" spans="1:22" x14ac:dyDescent="0.25">
      <c r="A11" s="255" t="s">
        <v>84</v>
      </c>
      <c r="B11" s="255">
        <v>1</v>
      </c>
      <c r="C11" s="255">
        <v>461</v>
      </c>
      <c r="E11" s="292" t="s">
        <v>754</v>
      </c>
      <c r="F11" s="257">
        <v>0</v>
      </c>
      <c r="G11" s="258">
        <v>0</v>
      </c>
      <c r="H11" s="258">
        <v>0</v>
      </c>
      <c r="I11" s="259">
        <v>1184.1400000000001</v>
      </c>
      <c r="J11" s="258">
        <v>0</v>
      </c>
      <c r="K11" s="258">
        <v>0</v>
      </c>
      <c r="L11" s="490">
        <v>0</v>
      </c>
      <c r="M11" s="258">
        <v>0</v>
      </c>
      <c r="N11" s="258">
        <v>0</v>
      </c>
      <c r="O11" s="258">
        <v>0</v>
      </c>
      <c r="P11" s="259">
        <v>856.15</v>
      </c>
      <c r="Q11" s="258">
        <v>0</v>
      </c>
      <c r="R11" s="260">
        <v>521.48</v>
      </c>
      <c r="S11" s="262">
        <v>53.51</v>
      </c>
      <c r="T11" s="260">
        <v>0</v>
      </c>
      <c r="U11" s="261">
        <f t="shared" si="0"/>
        <v>2615.2800000000002</v>
      </c>
    </row>
    <row r="12" spans="1:22" x14ac:dyDescent="0.25">
      <c r="A12" s="255" t="s">
        <v>84</v>
      </c>
      <c r="B12" s="255">
        <v>1</v>
      </c>
      <c r="C12" s="255">
        <v>434</v>
      </c>
      <c r="D12" s="255" t="s">
        <v>549</v>
      </c>
      <c r="E12" s="292" t="s">
        <v>696</v>
      </c>
      <c r="F12" s="257">
        <v>0</v>
      </c>
      <c r="G12" s="258">
        <v>0</v>
      </c>
      <c r="H12" s="258">
        <v>0</v>
      </c>
      <c r="I12" s="259">
        <v>775.58</v>
      </c>
      <c r="J12" s="258">
        <v>0</v>
      </c>
      <c r="K12" s="258">
        <v>0</v>
      </c>
      <c r="L12" s="490">
        <v>0</v>
      </c>
      <c r="M12" s="258">
        <v>0</v>
      </c>
      <c r="N12" s="258">
        <v>125.15</v>
      </c>
      <c r="O12" s="258">
        <v>0</v>
      </c>
      <c r="P12" s="259">
        <v>218.4</v>
      </c>
      <c r="Q12" s="258">
        <v>0</v>
      </c>
      <c r="R12" s="260">
        <v>1187.3399999999999</v>
      </c>
      <c r="S12" s="262">
        <v>25.52</v>
      </c>
      <c r="T12" s="258">
        <v>82.24</v>
      </c>
      <c r="U12" s="261">
        <f t="shared" si="0"/>
        <v>2414.23</v>
      </c>
    </row>
    <row r="13" spans="1:22" x14ac:dyDescent="0.25">
      <c r="A13" s="255" t="s">
        <v>84</v>
      </c>
      <c r="B13" s="255">
        <v>1</v>
      </c>
      <c r="C13" s="255">
        <v>39</v>
      </c>
      <c r="D13" s="255" t="s">
        <v>549</v>
      </c>
      <c r="E13" s="292" t="s">
        <v>577</v>
      </c>
      <c r="F13" s="257">
        <v>0</v>
      </c>
      <c r="G13" s="258">
        <v>0</v>
      </c>
      <c r="H13" s="258">
        <v>0</v>
      </c>
      <c r="I13" s="258">
        <v>0</v>
      </c>
      <c r="J13" s="258">
        <v>0</v>
      </c>
      <c r="K13" s="258">
        <v>0</v>
      </c>
      <c r="L13" s="490">
        <v>0</v>
      </c>
      <c r="M13" s="258">
        <v>0</v>
      </c>
      <c r="N13" s="258">
        <v>0</v>
      </c>
      <c r="O13" s="258">
        <v>0</v>
      </c>
      <c r="P13" s="259">
        <v>864.88</v>
      </c>
      <c r="Q13" s="258">
        <v>0</v>
      </c>
      <c r="R13" s="260">
        <v>526.79999999999995</v>
      </c>
      <c r="S13" s="262">
        <v>46.47</v>
      </c>
      <c r="T13" s="258">
        <v>82.24</v>
      </c>
      <c r="U13" s="261">
        <f t="shared" si="0"/>
        <v>1520.3899999999999</v>
      </c>
    </row>
    <row r="14" spans="1:22" x14ac:dyDescent="0.25">
      <c r="A14" s="255" t="s">
        <v>84</v>
      </c>
      <c r="B14" s="255">
        <v>1</v>
      </c>
      <c r="C14" s="255">
        <v>248</v>
      </c>
      <c r="D14" s="255" t="s">
        <v>549</v>
      </c>
      <c r="E14" s="292" t="s">
        <v>622</v>
      </c>
      <c r="F14" s="257">
        <v>0</v>
      </c>
      <c r="G14" s="258">
        <v>0</v>
      </c>
      <c r="H14" s="258">
        <v>0</v>
      </c>
      <c r="I14" s="259">
        <v>1399.11</v>
      </c>
      <c r="J14" s="258">
        <v>0</v>
      </c>
      <c r="K14" s="258">
        <v>0</v>
      </c>
      <c r="L14" s="490">
        <v>0</v>
      </c>
      <c r="M14" s="258">
        <v>0</v>
      </c>
      <c r="N14" s="258">
        <v>0</v>
      </c>
      <c r="O14" s="258">
        <v>0</v>
      </c>
      <c r="P14" s="259">
        <v>725.11</v>
      </c>
      <c r="Q14" s="258">
        <v>0</v>
      </c>
      <c r="R14" s="260">
        <v>441.66</v>
      </c>
      <c r="S14" s="262">
        <v>111.46</v>
      </c>
      <c r="T14" s="260">
        <v>0</v>
      </c>
      <c r="U14" s="261">
        <f t="shared" si="0"/>
        <v>2677.3399999999997</v>
      </c>
      <c r="V14" s="263"/>
    </row>
    <row r="15" spans="1:22" x14ac:dyDescent="0.25">
      <c r="A15" s="255" t="s">
        <v>86</v>
      </c>
      <c r="B15" s="255">
        <v>1</v>
      </c>
      <c r="C15" s="255">
        <v>419</v>
      </c>
      <c r="E15" s="292" t="s">
        <v>645</v>
      </c>
      <c r="F15" s="257">
        <v>0</v>
      </c>
      <c r="G15" s="258">
        <v>0</v>
      </c>
      <c r="H15" s="258">
        <v>0</v>
      </c>
      <c r="I15" s="258">
        <v>857.63</v>
      </c>
      <c r="J15" s="258">
        <v>0</v>
      </c>
      <c r="K15" s="258">
        <v>0</v>
      </c>
      <c r="L15" s="490">
        <v>0</v>
      </c>
      <c r="M15" s="258">
        <v>0</v>
      </c>
      <c r="N15" s="258">
        <v>0</v>
      </c>
      <c r="O15" s="258">
        <v>0</v>
      </c>
      <c r="P15" s="259">
        <v>768.79</v>
      </c>
      <c r="Q15" s="258">
        <v>0</v>
      </c>
      <c r="R15" s="262">
        <v>468.27</v>
      </c>
      <c r="S15" s="262">
        <v>88.28</v>
      </c>
      <c r="T15" s="258">
        <v>0</v>
      </c>
      <c r="U15" s="261">
        <f t="shared" si="0"/>
        <v>2182.9700000000003</v>
      </c>
      <c r="V15" s="263"/>
    </row>
    <row r="16" spans="1:22" x14ac:dyDescent="0.25">
      <c r="A16" s="255" t="s">
        <v>84</v>
      </c>
      <c r="B16" s="255">
        <v>1</v>
      </c>
      <c r="C16" s="255">
        <v>12</v>
      </c>
      <c r="D16" s="255" t="s">
        <v>549</v>
      </c>
      <c r="E16" s="292" t="s">
        <v>557</v>
      </c>
      <c r="F16" s="257">
        <v>0</v>
      </c>
      <c r="G16" s="258">
        <v>0</v>
      </c>
      <c r="H16" s="258">
        <v>0</v>
      </c>
      <c r="I16" s="259">
        <v>1924.13</v>
      </c>
      <c r="J16" s="258">
        <v>0</v>
      </c>
      <c r="K16" s="258">
        <v>0</v>
      </c>
      <c r="L16" s="490">
        <v>0</v>
      </c>
      <c r="M16" s="258">
        <v>0</v>
      </c>
      <c r="N16" s="258">
        <v>0</v>
      </c>
      <c r="O16" s="258">
        <v>0</v>
      </c>
      <c r="P16" s="259">
        <v>864.89</v>
      </c>
      <c r="Q16" s="258">
        <v>0</v>
      </c>
      <c r="R16" s="260">
        <v>526.79999999999995</v>
      </c>
      <c r="S16" s="262">
        <v>45.24</v>
      </c>
      <c r="T16" s="258">
        <v>82.24</v>
      </c>
      <c r="U16" s="261">
        <f t="shared" si="0"/>
        <v>3443.2999999999993</v>
      </c>
      <c r="V16" s="263"/>
    </row>
    <row r="17" spans="1:22" x14ac:dyDescent="0.25">
      <c r="A17" s="255" t="s">
        <v>86</v>
      </c>
      <c r="B17" s="255">
        <v>1</v>
      </c>
      <c r="C17" s="255">
        <v>318</v>
      </c>
      <c r="E17" s="292" t="s">
        <v>300</v>
      </c>
      <c r="F17" s="257">
        <v>0</v>
      </c>
      <c r="G17" s="258">
        <v>0</v>
      </c>
      <c r="H17" s="258">
        <v>0</v>
      </c>
      <c r="I17" s="258">
        <v>2633.72</v>
      </c>
      <c r="J17" s="258">
        <v>0</v>
      </c>
      <c r="K17" s="258">
        <v>0</v>
      </c>
      <c r="L17" s="490">
        <v>0</v>
      </c>
      <c r="M17" s="258">
        <v>0</v>
      </c>
      <c r="N17" s="258">
        <v>0</v>
      </c>
      <c r="O17" s="258">
        <v>0</v>
      </c>
      <c r="P17" s="258">
        <v>0</v>
      </c>
      <c r="Q17" s="258">
        <v>0</v>
      </c>
      <c r="R17" s="262">
        <v>1166.77</v>
      </c>
      <c r="S17" s="262">
        <v>111.46</v>
      </c>
      <c r="T17" s="259">
        <v>205.6</v>
      </c>
      <c r="U17" s="261">
        <f t="shared" si="0"/>
        <v>4117.55</v>
      </c>
    </row>
    <row r="18" spans="1:22" x14ac:dyDescent="0.25">
      <c r="A18" s="255" t="s">
        <v>84</v>
      </c>
      <c r="B18" s="255">
        <v>1</v>
      </c>
      <c r="C18" s="255">
        <v>346</v>
      </c>
      <c r="D18" s="255" t="s">
        <v>549</v>
      </c>
      <c r="E18" s="292" t="s">
        <v>377</v>
      </c>
      <c r="F18" s="257">
        <v>0</v>
      </c>
      <c r="G18" s="258">
        <v>0</v>
      </c>
      <c r="H18" s="258">
        <v>0</v>
      </c>
      <c r="I18" s="259">
        <v>0</v>
      </c>
      <c r="J18" s="258">
        <v>0</v>
      </c>
      <c r="K18" s="258">
        <v>0</v>
      </c>
      <c r="L18" s="490">
        <v>0</v>
      </c>
      <c r="M18" s="258">
        <v>0</v>
      </c>
      <c r="N18" s="258">
        <v>0</v>
      </c>
      <c r="O18" s="258">
        <v>0</v>
      </c>
      <c r="P18" s="259">
        <v>1237.06</v>
      </c>
      <c r="Q18" s="258">
        <v>0</v>
      </c>
      <c r="R18" s="258">
        <v>0</v>
      </c>
      <c r="S18" s="262">
        <v>88.28</v>
      </c>
      <c r="T18" s="258">
        <v>0</v>
      </c>
      <c r="U18" s="261">
        <f t="shared" si="0"/>
        <v>1325.34</v>
      </c>
    </row>
    <row r="19" spans="1:22" x14ac:dyDescent="0.25">
      <c r="A19" s="255" t="s">
        <v>84</v>
      </c>
      <c r="B19" s="255">
        <v>1</v>
      </c>
      <c r="C19" s="255">
        <v>452</v>
      </c>
      <c r="E19" s="292" t="s">
        <v>756</v>
      </c>
      <c r="F19" s="257">
        <v>0</v>
      </c>
      <c r="G19" s="258">
        <v>0</v>
      </c>
      <c r="H19" s="258">
        <v>0</v>
      </c>
      <c r="I19" s="259">
        <v>0</v>
      </c>
      <c r="J19" s="258">
        <v>0</v>
      </c>
      <c r="K19" s="258">
        <v>0</v>
      </c>
      <c r="L19" s="490">
        <v>0</v>
      </c>
      <c r="M19" s="258">
        <v>0</v>
      </c>
      <c r="N19" s="258">
        <v>0</v>
      </c>
      <c r="O19" s="258">
        <v>0</v>
      </c>
      <c r="P19" s="258">
        <v>856.15</v>
      </c>
      <c r="Q19" s="258">
        <v>0</v>
      </c>
      <c r="R19" s="260">
        <v>521.48</v>
      </c>
      <c r="S19" s="258">
        <v>53.51</v>
      </c>
      <c r="T19" s="258">
        <v>0</v>
      </c>
      <c r="U19" s="261">
        <f t="shared" si="0"/>
        <v>1431.14</v>
      </c>
    </row>
    <row r="20" spans="1:22" s="307" customFormat="1" x14ac:dyDescent="0.25">
      <c r="A20" s="305" t="s">
        <v>84</v>
      </c>
      <c r="B20" s="305">
        <v>1</v>
      </c>
      <c r="C20" s="305">
        <v>47</v>
      </c>
      <c r="D20" s="305" t="s">
        <v>549</v>
      </c>
      <c r="E20" s="998" t="s">
        <v>583</v>
      </c>
      <c r="F20" s="306">
        <v>0</v>
      </c>
      <c r="G20" s="999">
        <v>0</v>
      </c>
      <c r="H20" s="999">
        <v>0</v>
      </c>
      <c r="I20" s="1000">
        <v>3576.68</v>
      </c>
      <c r="J20" s="999">
        <v>0</v>
      </c>
      <c r="K20" s="999">
        <v>0</v>
      </c>
      <c r="L20" s="858">
        <v>0</v>
      </c>
      <c r="M20" s="999">
        <v>0</v>
      </c>
      <c r="N20" s="999">
        <v>0</v>
      </c>
      <c r="O20" s="999">
        <v>0</v>
      </c>
      <c r="P20" s="999">
        <v>0</v>
      </c>
      <c r="Q20" s="999">
        <v>0</v>
      </c>
      <c r="R20" s="1001">
        <v>1307.3399999999999</v>
      </c>
      <c r="S20" s="1002">
        <v>67.09</v>
      </c>
      <c r="T20" s="999">
        <v>82.24</v>
      </c>
      <c r="U20" s="1003">
        <f t="shared" si="0"/>
        <v>5033.3499999999995</v>
      </c>
    </row>
    <row r="21" spans="1:22" s="619" customFormat="1" x14ac:dyDescent="0.25">
      <c r="A21" s="625" t="s">
        <v>84</v>
      </c>
      <c r="B21" s="625">
        <v>1</v>
      </c>
      <c r="C21" s="625">
        <v>431</v>
      </c>
      <c r="D21" s="625" t="s">
        <v>549</v>
      </c>
      <c r="E21" s="632" t="s">
        <v>686</v>
      </c>
      <c r="F21" s="624">
        <v>0</v>
      </c>
      <c r="G21" s="622">
        <v>0</v>
      </c>
      <c r="H21" s="622">
        <v>0</v>
      </c>
      <c r="I21" s="622">
        <v>1388.05</v>
      </c>
      <c r="J21" s="622">
        <v>0</v>
      </c>
      <c r="K21" s="622">
        <v>0</v>
      </c>
      <c r="L21" s="876">
        <v>0</v>
      </c>
      <c r="M21" s="622">
        <v>0</v>
      </c>
      <c r="N21" s="622">
        <v>0</v>
      </c>
      <c r="O21" s="622">
        <v>0</v>
      </c>
      <c r="P21" s="622">
        <v>0</v>
      </c>
      <c r="Q21" s="622">
        <v>0</v>
      </c>
      <c r="R21" s="1015">
        <v>0</v>
      </c>
      <c r="S21" s="928">
        <v>43.67</v>
      </c>
      <c r="T21" s="925">
        <v>0</v>
      </c>
      <c r="U21" s="626">
        <f t="shared" si="0"/>
        <v>1431.72</v>
      </c>
    </row>
    <row r="22" spans="1:22" x14ac:dyDescent="0.25">
      <c r="A22" s="255" t="s">
        <v>84</v>
      </c>
      <c r="B22" s="255">
        <v>1</v>
      </c>
      <c r="C22" s="255">
        <v>447</v>
      </c>
      <c r="E22" s="292" t="s">
        <v>715</v>
      </c>
      <c r="F22" s="257">
        <v>0</v>
      </c>
      <c r="G22" s="258">
        <v>0</v>
      </c>
      <c r="H22" s="258">
        <v>0</v>
      </c>
      <c r="I22" s="259">
        <v>0</v>
      </c>
      <c r="J22" s="258">
        <v>0</v>
      </c>
      <c r="K22" s="258">
        <v>0</v>
      </c>
      <c r="L22" s="490">
        <v>0</v>
      </c>
      <c r="M22" s="258">
        <v>0</v>
      </c>
      <c r="N22" s="258">
        <v>0</v>
      </c>
      <c r="O22" s="258">
        <v>0</v>
      </c>
      <c r="P22" s="259">
        <v>1116.8900000000001</v>
      </c>
      <c r="Q22" s="258">
        <v>0</v>
      </c>
      <c r="R22" s="260">
        <v>260.74</v>
      </c>
      <c r="S22" s="258">
        <v>53.51</v>
      </c>
      <c r="T22" s="259">
        <v>41.12</v>
      </c>
      <c r="U22" s="261">
        <f t="shared" si="0"/>
        <v>1472.26</v>
      </c>
    </row>
    <row r="23" spans="1:22" x14ac:dyDescent="0.25">
      <c r="A23" s="255" t="s">
        <v>84</v>
      </c>
      <c r="B23" s="255">
        <v>1</v>
      </c>
      <c r="C23" s="255">
        <v>498</v>
      </c>
      <c r="E23" s="294" t="s">
        <v>483</v>
      </c>
      <c r="F23" s="257">
        <v>0</v>
      </c>
      <c r="G23" s="258">
        <v>1464</v>
      </c>
      <c r="H23" s="258">
        <v>0</v>
      </c>
      <c r="I23" s="258">
        <v>389.68</v>
      </c>
      <c r="J23" s="258">
        <v>0</v>
      </c>
      <c r="K23" s="258">
        <v>0</v>
      </c>
      <c r="L23" s="490">
        <v>0</v>
      </c>
      <c r="M23" s="258">
        <v>0</v>
      </c>
      <c r="N23" s="258">
        <v>0</v>
      </c>
      <c r="O23" s="258">
        <v>0</v>
      </c>
      <c r="P23" s="259">
        <v>812.47</v>
      </c>
      <c r="Q23" s="258">
        <v>0</v>
      </c>
      <c r="R23" s="260">
        <v>494.88</v>
      </c>
      <c r="S23" s="258">
        <v>69.09</v>
      </c>
      <c r="T23" s="259">
        <v>41.12</v>
      </c>
      <c r="U23" s="261">
        <f t="shared" si="0"/>
        <v>3271.2400000000002</v>
      </c>
    </row>
    <row r="24" spans="1:22" x14ac:dyDescent="0.25">
      <c r="A24" s="255" t="s">
        <v>84</v>
      </c>
      <c r="B24" s="255">
        <v>1</v>
      </c>
      <c r="C24" s="255">
        <v>200</v>
      </c>
      <c r="E24" s="292" t="s">
        <v>618</v>
      </c>
      <c r="F24" s="257">
        <v>0</v>
      </c>
      <c r="G24" s="258">
        <v>0</v>
      </c>
      <c r="H24" s="258">
        <v>0</v>
      </c>
      <c r="I24" s="258">
        <v>2693.63</v>
      </c>
      <c r="J24" s="258">
        <v>0</v>
      </c>
      <c r="K24" s="258">
        <v>0</v>
      </c>
      <c r="L24" s="490">
        <v>0</v>
      </c>
      <c r="M24" s="258">
        <v>270.25</v>
      </c>
      <c r="N24" s="258">
        <v>0</v>
      </c>
      <c r="O24" s="258">
        <v>0</v>
      </c>
      <c r="P24" s="259">
        <v>856.15</v>
      </c>
      <c r="Q24" s="258">
        <v>0</v>
      </c>
      <c r="R24" s="260">
        <v>521.48</v>
      </c>
      <c r="S24" s="258">
        <v>58.48</v>
      </c>
      <c r="T24" s="259">
        <v>41.12</v>
      </c>
      <c r="U24" s="261">
        <f t="shared" si="0"/>
        <v>4441.1099999999997</v>
      </c>
    </row>
    <row r="25" spans="1:22" x14ac:dyDescent="0.25">
      <c r="A25" s="255" t="s">
        <v>84</v>
      </c>
      <c r="B25" s="255">
        <v>1</v>
      </c>
      <c r="C25" s="255">
        <v>84</v>
      </c>
      <c r="D25" s="255" t="s">
        <v>549</v>
      </c>
      <c r="E25" s="292" t="s">
        <v>593</v>
      </c>
      <c r="F25" s="257">
        <v>0</v>
      </c>
      <c r="G25" s="258">
        <v>0</v>
      </c>
      <c r="H25" s="258">
        <v>0</v>
      </c>
      <c r="I25" s="259">
        <v>1510.18</v>
      </c>
      <c r="J25" s="258">
        <v>0</v>
      </c>
      <c r="K25" s="258">
        <v>0</v>
      </c>
      <c r="L25" s="490">
        <v>0</v>
      </c>
      <c r="M25" s="258">
        <v>0</v>
      </c>
      <c r="N25" s="258">
        <v>0</v>
      </c>
      <c r="O25" s="258">
        <v>0</v>
      </c>
      <c r="P25" s="259">
        <v>436.81</v>
      </c>
      <c r="Q25" s="259">
        <v>0</v>
      </c>
      <c r="R25" s="260">
        <v>968.93</v>
      </c>
      <c r="S25" s="262">
        <v>31.99</v>
      </c>
      <c r="T25" s="258">
        <v>82.24</v>
      </c>
      <c r="U25" s="261">
        <f t="shared" si="0"/>
        <v>3030.1499999999996</v>
      </c>
    </row>
    <row r="26" spans="1:22" x14ac:dyDescent="0.25">
      <c r="A26" s="255" t="s">
        <v>86</v>
      </c>
      <c r="B26" s="255">
        <v>1</v>
      </c>
      <c r="C26" s="255">
        <v>88</v>
      </c>
      <c r="D26" s="255" t="s">
        <v>549</v>
      </c>
      <c r="E26" s="292" t="s">
        <v>596</v>
      </c>
      <c r="F26" s="257">
        <v>0</v>
      </c>
      <c r="G26" s="258">
        <v>0</v>
      </c>
      <c r="H26" s="258">
        <v>0</v>
      </c>
      <c r="I26" s="259">
        <v>2961.61</v>
      </c>
      <c r="J26" s="258">
        <v>0</v>
      </c>
      <c r="K26" s="258">
        <v>0</v>
      </c>
      <c r="L26" s="490">
        <v>0</v>
      </c>
      <c r="M26" s="258">
        <v>0</v>
      </c>
      <c r="N26" s="258">
        <v>0</v>
      </c>
      <c r="O26" s="258">
        <v>0</v>
      </c>
      <c r="P26" s="259">
        <v>873.62</v>
      </c>
      <c r="Q26" s="259">
        <v>0</v>
      </c>
      <c r="R26" s="262">
        <v>532.12</v>
      </c>
      <c r="S26" s="262">
        <v>37.99</v>
      </c>
      <c r="T26" s="258">
        <v>82.24</v>
      </c>
      <c r="U26" s="261">
        <f t="shared" si="0"/>
        <v>4487.58</v>
      </c>
    </row>
    <row r="27" spans="1:22" x14ac:dyDescent="0.25">
      <c r="A27" s="255" t="s">
        <v>84</v>
      </c>
      <c r="B27" s="255">
        <v>1</v>
      </c>
      <c r="C27" s="255">
        <v>448</v>
      </c>
      <c r="D27" s="255" t="s">
        <v>549</v>
      </c>
      <c r="E27" s="292" t="s">
        <v>757</v>
      </c>
      <c r="F27" s="257">
        <v>0</v>
      </c>
      <c r="G27" s="258">
        <v>0</v>
      </c>
      <c r="H27" s="258">
        <v>0</v>
      </c>
      <c r="I27" s="259">
        <v>1847</v>
      </c>
      <c r="J27" s="258">
        <v>0</v>
      </c>
      <c r="K27" s="258">
        <v>0</v>
      </c>
      <c r="L27" s="490">
        <v>0</v>
      </c>
      <c r="M27" s="258">
        <v>0</v>
      </c>
      <c r="N27" s="258">
        <v>0</v>
      </c>
      <c r="O27" s="258">
        <v>0</v>
      </c>
      <c r="P27" s="259">
        <v>856.15</v>
      </c>
      <c r="Q27" s="259">
        <v>0</v>
      </c>
      <c r="R27" s="260">
        <v>521.48</v>
      </c>
      <c r="S27" s="262">
        <v>53.51</v>
      </c>
      <c r="T27" s="258">
        <v>82.24</v>
      </c>
      <c r="U27" s="261">
        <f t="shared" si="0"/>
        <v>3360.38</v>
      </c>
    </row>
    <row r="28" spans="1:22" x14ac:dyDescent="0.25">
      <c r="A28" s="255" t="s">
        <v>84</v>
      </c>
      <c r="B28" s="255">
        <v>1</v>
      </c>
      <c r="C28" s="255">
        <v>476</v>
      </c>
      <c r="E28" s="292" t="s">
        <v>788</v>
      </c>
      <c r="F28" s="257">
        <v>0</v>
      </c>
      <c r="G28" s="257">
        <v>0</v>
      </c>
      <c r="H28" s="257">
        <v>0</v>
      </c>
      <c r="I28" s="257">
        <v>1007.54</v>
      </c>
      <c r="J28" s="257">
        <v>0</v>
      </c>
      <c r="K28" s="257">
        <v>0</v>
      </c>
      <c r="L28" s="839">
        <v>0</v>
      </c>
      <c r="M28" s="257">
        <v>0</v>
      </c>
      <c r="N28" s="257">
        <v>0</v>
      </c>
      <c r="O28" s="257">
        <v>0</v>
      </c>
      <c r="P28" s="257">
        <v>856.15</v>
      </c>
      <c r="Q28" s="258">
        <v>0</v>
      </c>
      <c r="R28" s="260">
        <v>521.48</v>
      </c>
      <c r="S28" s="257">
        <v>53.51</v>
      </c>
      <c r="T28" s="257">
        <v>0</v>
      </c>
      <c r="U28" s="261">
        <f t="shared" si="0"/>
        <v>2438.6800000000003</v>
      </c>
      <c r="V28" s="263"/>
    </row>
    <row r="29" spans="1:22" x14ac:dyDescent="0.25">
      <c r="A29" s="255" t="s">
        <v>86</v>
      </c>
      <c r="B29" s="255">
        <v>1</v>
      </c>
      <c r="C29" s="255">
        <v>505</v>
      </c>
      <c r="E29" s="292" t="s">
        <v>1109</v>
      </c>
      <c r="F29" s="257">
        <v>0</v>
      </c>
      <c r="G29" s="258">
        <v>1500</v>
      </c>
      <c r="H29" s="258">
        <v>0</v>
      </c>
      <c r="I29" s="259">
        <v>0</v>
      </c>
      <c r="J29" s="258">
        <v>0</v>
      </c>
      <c r="K29" s="258">
        <v>0</v>
      </c>
      <c r="L29" s="490">
        <v>0</v>
      </c>
      <c r="M29" s="258">
        <v>0</v>
      </c>
      <c r="N29" s="258">
        <v>0</v>
      </c>
      <c r="O29" s="258">
        <v>0</v>
      </c>
      <c r="P29" s="259">
        <v>812.47</v>
      </c>
      <c r="Q29" s="259">
        <v>0</v>
      </c>
      <c r="R29" s="262">
        <v>494.88</v>
      </c>
      <c r="S29" s="262">
        <v>69.09</v>
      </c>
      <c r="T29" s="259">
        <v>205.6</v>
      </c>
      <c r="U29" s="261">
        <f t="shared" si="0"/>
        <v>3082.0400000000004</v>
      </c>
    </row>
    <row r="30" spans="1:22" x14ac:dyDescent="0.25">
      <c r="A30" s="255" t="s">
        <v>84</v>
      </c>
      <c r="B30" s="255">
        <v>1</v>
      </c>
      <c r="C30" s="255">
        <v>23</v>
      </c>
      <c r="D30" s="255" t="s">
        <v>549</v>
      </c>
      <c r="E30" s="292" t="s">
        <v>17</v>
      </c>
      <c r="F30" s="257">
        <v>0</v>
      </c>
      <c r="G30" s="258">
        <v>0</v>
      </c>
      <c r="H30" s="258">
        <v>0</v>
      </c>
      <c r="I30" s="259">
        <v>1080.99</v>
      </c>
      <c r="J30" s="258">
        <v>0</v>
      </c>
      <c r="K30" s="258">
        <v>0</v>
      </c>
      <c r="L30" s="490">
        <v>0</v>
      </c>
      <c r="M30" s="258">
        <v>0</v>
      </c>
      <c r="N30" s="258">
        <v>0</v>
      </c>
      <c r="O30" s="258">
        <v>0</v>
      </c>
      <c r="P30" s="259">
        <v>1116.8900000000001</v>
      </c>
      <c r="Q30" s="259">
        <v>0</v>
      </c>
      <c r="R30" s="260">
        <v>260.74</v>
      </c>
      <c r="S30" s="262">
        <v>62.14</v>
      </c>
      <c r="T30" s="258">
        <v>82.24</v>
      </c>
      <c r="U30" s="261">
        <f t="shared" si="0"/>
        <v>2602.9999999999995</v>
      </c>
      <c r="V30" s="263"/>
    </row>
    <row r="31" spans="1:22" x14ac:dyDescent="0.25">
      <c r="A31" s="255" t="s">
        <v>84</v>
      </c>
      <c r="B31" s="255">
        <v>1</v>
      </c>
      <c r="C31" s="255">
        <v>40</v>
      </c>
      <c r="E31" s="292" t="s">
        <v>578</v>
      </c>
      <c r="F31" s="257">
        <v>0</v>
      </c>
      <c r="G31" s="258">
        <v>0</v>
      </c>
      <c r="H31" s="258">
        <v>0</v>
      </c>
      <c r="I31" s="258">
        <v>0</v>
      </c>
      <c r="J31" s="258">
        <v>0</v>
      </c>
      <c r="K31" s="258">
        <v>0</v>
      </c>
      <c r="L31" s="490">
        <v>0</v>
      </c>
      <c r="M31" s="258">
        <v>0</v>
      </c>
      <c r="N31" s="258">
        <v>0</v>
      </c>
      <c r="O31" s="258">
        <v>0</v>
      </c>
      <c r="P31" s="259">
        <v>428.08</v>
      </c>
      <c r="Q31" s="258">
        <v>0</v>
      </c>
      <c r="R31" s="260">
        <v>949.56</v>
      </c>
      <c r="S31" s="262">
        <v>54.76</v>
      </c>
      <c r="T31" s="258">
        <v>0</v>
      </c>
      <c r="U31" s="261">
        <f t="shared" si="0"/>
        <v>1432.3999999999999</v>
      </c>
    </row>
    <row r="32" spans="1:22" x14ac:dyDescent="0.25">
      <c r="A32" s="255" t="s">
        <v>84</v>
      </c>
      <c r="B32" s="255">
        <v>1</v>
      </c>
      <c r="C32" s="255">
        <v>481</v>
      </c>
      <c r="D32" s="255" t="s">
        <v>549</v>
      </c>
      <c r="E32" s="292" t="s">
        <v>803</v>
      </c>
      <c r="F32" s="257">
        <v>0</v>
      </c>
      <c r="G32" s="258">
        <v>0</v>
      </c>
      <c r="H32" s="258">
        <v>0</v>
      </c>
      <c r="I32" s="258">
        <v>1525.39</v>
      </c>
      <c r="J32" s="258">
        <v>0</v>
      </c>
      <c r="K32" s="258">
        <v>0</v>
      </c>
      <c r="L32" s="490">
        <v>0</v>
      </c>
      <c r="M32" s="258">
        <v>0</v>
      </c>
      <c r="N32" s="258">
        <v>0</v>
      </c>
      <c r="O32" s="258">
        <v>0</v>
      </c>
      <c r="P32" s="259">
        <v>642.12</v>
      </c>
      <c r="Q32" s="258">
        <v>0</v>
      </c>
      <c r="R32" s="260">
        <v>735.51</v>
      </c>
      <c r="S32" s="262">
        <v>53.51</v>
      </c>
      <c r="T32" s="258">
        <v>0</v>
      </c>
      <c r="U32" s="261">
        <f t="shared" si="0"/>
        <v>2956.5300000000007</v>
      </c>
    </row>
    <row r="33" spans="1:21" x14ac:dyDescent="0.25">
      <c r="A33" s="255" t="s">
        <v>84</v>
      </c>
      <c r="B33" s="255">
        <v>1</v>
      </c>
      <c r="C33" s="255">
        <v>313</v>
      </c>
      <c r="E33" s="292" t="s">
        <v>297</v>
      </c>
      <c r="F33" s="257">
        <v>0</v>
      </c>
      <c r="G33" s="258">
        <v>0</v>
      </c>
      <c r="H33" s="258">
        <v>0</v>
      </c>
      <c r="I33" s="258">
        <v>0</v>
      </c>
      <c r="J33" s="258">
        <v>0</v>
      </c>
      <c r="K33" s="258">
        <v>0</v>
      </c>
      <c r="L33" s="490">
        <v>0</v>
      </c>
      <c r="M33" s="258">
        <v>0</v>
      </c>
      <c r="N33" s="258">
        <v>0</v>
      </c>
      <c r="O33" s="258">
        <v>0</v>
      </c>
      <c r="P33" s="259">
        <v>1166.77</v>
      </c>
      <c r="Q33" s="258">
        <v>0</v>
      </c>
      <c r="R33" s="260">
        <v>0</v>
      </c>
      <c r="S33" s="258">
        <v>0</v>
      </c>
      <c r="T33" s="258">
        <v>0</v>
      </c>
      <c r="U33" s="261">
        <f t="shared" si="0"/>
        <v>1166.77</v>
      </c>
    </row>
    <row r="34" spans="1:21" s="215" customFormat="1" x14ac:dyDescent="0.25">
      <c r="A34" s="1019" t="s">
        <v>84</v>
      </c>
      <c r="B34" s="1019">
        <v>1</v>
      </c>
      <c r="C34" s="1019">
        <v>149</v>
      </c>
      <c r="D34" s="1019" t="s">
        <v>549</v>
      </c>
      <c r="E34" s="600" t="s">
        <v>605</v>
      </c>
      <c r="F34" s="474">
        <v>254.79</v>
      </c>
      <c r="G34" s="216">
        <v>0</v>
      </c>
      <c r="H34" s="216">
        <v>0</v>
      </c>
      <c r="I34" s="272">
        <v>1816.06</v>
      </c>
      <c r="J34" s="216">
        <v>0</v>
      </c>
      <c r="K34" s="216">
        <v>0</v>
      </c>
      <c r="L34" s="490">
        <v>4554</v>
      </c>
      <c r="M34" s="216">
        <v>0</v>
      </c>
      <c r="N34" s="216">
        <v>0</v>
      </c>
      <c r="O34" s="216">
        <v>0</v>
      </c>
      <c r="P34" s="272">
        <v>648.66999999999996</v>
      </c>
      <c r="Q34" s="272">
        <v>0</v>
      </c>
      <c r="R34" s="1020">
        <v>743.02</v>
      </c>
      <c r="S34" s="273">
        <v>44.99</v>
      </c>
      <c r="T34" s="1020">
        <v>123.36</v>
      </c>
      <c r="U34" s="1021">
        <f t="shared" ref="U34:U65" si="1">SUM(F34:T34)</f>
        <v>8184.89</v>
      </c>
    </row>
    <row r="35" spans="1:21" x14ac:dyDescent="0.25">
      <c r="A35" s="255" t="s">
        <v>84</v>
      </c>
      <c r="B35" s="255">
        <v>1</v>
      </c>
      <c r="C35" s="255">
        <v>168</v>
      </c>
      <c r="E35" s="292" t="s">
        <v>611</v>
      </c>
      <c r="F35" s="257">
        <v>0</v>
      </c>
      <c r="G35" s="258">
        <v>0</v>
      </c>
      <c r="H35" s="258">
        <v>0</v>
      </c>
      <c r="I35" s="259">
        <v>592.07000000000005</v>
      </c>
      <c r="J35" s="258">
        <v>0</v>
      </c>
      <c r="K35" s="258">
        <v>0</v>
      </c>
      <c r="L35" s="490">
        <v>0</v>
      </c>
      <c r="M35" s="258">
        <v>0</v>
      </c>
      <c r="N35" s="258">
        <v>0</v>
      </c>
      <c r="O35" s="258">
        <v>0</v>
      </c>
      <c r="P35" s="259">
        <v>864.89</v>
      </c>
      <c r="Q35" s="258">
        <v>0</v>
      </c>
      <c r="R35" s="260">
        <v>526.79999999999995</v>
      </c>
      <c r="S35" s="262">
        <v>44.99</v>
      </c>
      <c r="T35" s="258">
        <v>0</v>
      </c>
      <c r="U35" s="261">
        <f t="shared" si="1"/>
        <v>2028.75</v>
      </c>
    </row>
    <row r="36" spans="1:21" x14ac:dyDescent="0.25">
      <c r="A36" s="255" t="s">
        <v>84</v>
      </c>
      <c r="B36" s="255">
        <v>1</v>
      </c>
      <c r="C36" s="255">
        <v>469</v>
      </c>
      <c r="D36" s="255" t="s">
        <v>549</v>
      </c>
      <c r="E36" s="292" t="s">
        <v>778</v>
      </c>
      <c r="F36" s="257">
        <v>0</v>
      </c>
      <c r="G36" s="258">
        <v>0</v>
      </c>
      <c r="H36" s="258">
        <v>0</v>
      </c>
      <c r="I36" s="258">
        <v>533.86</v>
      </c>
      <c r="J36" s="258">
        <v>0</v>
      </c>
      <c r="K36" s="258">
        <v>0</v>
      </c>
      <c r="L36" s="490">
        <v>0</v>
      </c>
      <c r="M36" s="258">
        <v>0</v>
      </c>
      <c r="N36" s="258">
        <v>0</v>
      </c>
      <c r="O36" s="258">
        <v>0</v>
      </c>
      <c r="P36" s="258">
        <v>655.22</v>
      </c>
      <c r="Q36" s="258">
        <v>0</v>
      </c>
      <c r="R36" s="260">
        <v>750.52</v>
      </c>
      <c r="S36" s="262">
        <v>25.52</v>
      </c>
      <c r="T36" s="258">
        <v>82.24</v>
      </c>
      <c r="U36" s="261">
        <f t="shared" si="1"/>
        <v>2047.36</v>
      </c>
    </row>
    <row r="37" spans="1:21" x14ac:dyDescent="0.25">
      <c r="A37" s="255" t="s">
        <v>84</v>
      </c>
      <c r="B37" s="255">
        <v>1</v>
      </c>
      <c r="C37" s="255">
        <v>468</v>
      </c>
      <c r="E37" s="292" t="s">
        <v>777</v>
      </c>
      <c r="F37" s="257">
        <v>0</v>
      </c>
      <c r="G37" s="258">
        <v>0</v>
      </c>
      <c r="H37" s="258">
        <v>0</v>
      </c>
      <c r="I37" s="258">
        <v>437.33</v>
      </c>
      <c r="J37" s="258">
        <v>0</v>
      </c>
      <c r="K37" s="258">
        <v>0</v>
      </c>
      <c r="L37" s="490">
        <v>0</v>
      </c>
      <c r="M37" s="258">
        <v>0</v>
      </c>
      <c r="N37" s="258">
        <v>0</v>
      </c>
      <c r="O37" s="258">
        <v>0</v>
      </c>
      <c r="P37" s="259">
        <v>428.08</v>
      </c>
      <c r="Q37" s="258">
        <v>0</v>
      </c>
      <c r="R37" s="260">
        <v>949.56</v>
      </c>
      <c r="S37" s="262">
        <v>53.51</v>
      </c>
      <c r="T37" s="258">
        <v>82.24</v>
      </c>
      <c r="U37" s="261">
        <f t="shared" si="1"/>
        <v>1950.7199999999998</v>
      </c>
    </row>
    <row r="38" spans="1:21" x14ac:dyDescent="0.25">
      <c r="A38" s="255" t="s">
        <v>84</v>
      </c>
      <c r="B38" s="255">
        <v>1</v>
      </c>
      <c r="C38" s="255">
        <v>16</v>
      </c>
      <c r="D38" s="255" t="s">
        <v>549</v>
      </c>
      <c r="E38" s="292" t="s">
        <v>560</v>
      </c>
      <c r="F38" s="257">
        <v>0</v>
      </c>
      <c r="G38" s="258">
        <v>0</v>
      </c>
      <c r="H38" s="258">
        <v>0</v>
      </c>
      <c r="I38" s="259">
        <v>1825.55</v>
      </c>
      <c r="J38" s="258">
        <v>0</v>
      </c>
      <c r="K38" s="258">
        <v>0</v>
      </c>
      <c r="L38" s="490">
        <v>0</v>
      </c>
      <c r="M38" s="258">
        <v>0</v>
      </c>
      <c r="N38" s="258">
        <v>0</v>
      </c>
      <c r="O38" s="258">
        <v>0</v>
      </c>
      <c r="P38" s="259">
        <v>218.4</v>
      </c>
      <c r="Q38" s="259">
        <v>0</v>
      </c>
      <c r="R38" s="260">
        <v>1187.3399999999999</v>
      </c>
      <c r="S38" s="262">
        <v>37.43</v>
      </c>
      <c r="T38" s="259">
        <v>41.12</v>
      </c>
      <c r="U38" s="261">
        <f t="shared" si="1"/>
        <v>3309.8399999999997</v>
      </c>
    </row>
    <row r="39" spans="1:21" x14ac:dyDescent="0.25">
      <c r="A39" s="255" t="s">
        <v>84</v>
      </c>
      <c r="B39" s="255">
        <v>1</v>
      </c>
      <c r="C39" s="255">
        <v>473</v>
      </c>
      <c r="E39" s="292" t="s">
        <v>787</v>
      </c>
      <c r="F39" s="259">
        <v>0</v>
      </c>
      <c r="G39" s="258">
        <v>0</v>
      </c>
      <c r="H39" s="259">
        <v>0</v>
      </c>
      <c r="I39" s="259">
        <v>992.66</v>
      </c>
      <c r="J39" s="259">
        <v>0</v>
      </c>
      <c r="K39" s="259">
        <v>0</v>
      </c>
      <c r="L39" s="621">
        <v>0</v>
      </c>
      <c r="M39" s="259">
        <v>0</v>
      </c>
      <c r="N39" s="259">
        <v>0</v>
      </c>
      <c r="O39" s="259">
        <v>0</v>
      </c>
      <c r="P39" s="259">
        <v>428.08</v>
      </c>
      <c r="Q39" s="258">
        <v>0</v>
      </c>
      <c r="R39" s="260">
        <v>949.56</v>
      </c>
      <c r="S39" s="259">
        <v>53.51</v>
      </c>
      <c r="T39" s="259">
        <v>205.6</v>
      </c>
      <c r="U39" s="261">
        <f t="shared" si="1"/>
        <v>2629.4100000000003</v>
      </c>
    </row>
    <row r="40" spans="1:21" x14ac:dyDescent="0.25">
      <c r="A40" s="255" t="s">
        <v>84</v>
      </c>
      <c r="B40" s="255">
        <v>1</v>
      </c>
      <c r="C40" s="255">
        <v>351</v>
      </c>
      <c r="E40" s="292" t="s">
        <v>375</v>
      </c>
      <c r="F40" s="257">
        <v>0</v>
      </c>
      <c r="G40" s="258">
        <v>0</v>
      </c>
      <c r="H40" s="258">
        <v>0</v>
      </c>
      <c r="I40" s="258">
        <v>1341.25</v>
      </c>
      <c r="J40" s="258">
        <v>0</v>
      </c>
      <c r="K40" s="258">
        <v>0</v>
      </c>
      <c r="L40" s="490">
        <v>0</v>
      </c>
      <c r="M40" s="258">
        <v>0</v>
      </c>
      <c r="N40" s="258">
        <v>0</v>
      </c>
      <c r="O40" s="258">
        <v>0</v>
      </c>
      <c r="P40" s="259">
        <v>725.11</v>
      </c>
      <c r="Q40" s="258">
        <v>0</v>
      </c>
      <c r="R40" s="260">
        <v>441.66</v>
      </c>
      <c r="S40" s="258">
        <v>111.46</v>
      </c>
      <c r="T40" s="258">
        <v>0</v>
      </c>
      <c r="U40" s="261">
        <f t="shared" si="1"/>
        <v>2619.48</v>
      </c>
    </row>
    <row r="41" spans="1:21" x14ac:dyDescent="0.25">
      <c r="A41" s="255" t="s">
        <v>84</v>
      </c>
      <c r="B41" s="255">
        <v>1</v>
      </c>
      <c r="C41" s="255">
        <v>465</v>
      </c>
      <c r="E41" s="294" t="s">
        <v>750</v>
      </c>
      <c r="F41" s="257">
        <v>0</v>
      </c>
      <c r="G41" s="258">
        <v>0</v>
      </c>
      <c r="H41" s="258">
        <v>0</v>
      </c>
      <c r="I41" s="258">
        <v>1982.7</v>
      </c>
      <c r="J41" s="258">
        <v>0</v>
      </c>
      <c r="K41" s="258">
        <v>0</v>
      </c>
      <c r="L41" s="490">
        <v>0</v>
      </c>
      <c r="M41" s="258">
        <v>0</v>
      </c>
      <c r="N41" s="258">
        <v>0</v>
      </c>
      <c r="O41" s="258">
        <v>0</v>
      </c>
      <c r="P41" s="259">
        <v>856.15</v>
      </c>
      <c r="Q41" s="258">
        <v>0</v>
      </c>
      <c r="R41" s="260">
        <v>521.48</v>
      </c>
      <c r="S41" s="262">
        <v>53.51</v>
      </c>
      <c r="T41" s="259">
        <v>164.48</v>
      </c>
      <c r="U41" s="261">
        <f t="shared" si="1"/>
        <v>3578.32</v>
      </c>
    </row>
    <row r="42" spans="1:21" x14ac:dyDescent="0.25">
      <c r="A42" s="255" t="s">
        <v>84</v>
      </c>
      <c r="B42" s="255">
        <v>1</v>
      </c>
      <c r="C42" s="255">
        <v>499</v>
      </c>
      <c r="E42" s="294" t="s">
        <v>482</v>
      </c>
      <c r="F42" s="257">
        <v>0</v>
      </c>
      <c r="G42" s="258">
        <v>0</v>
      </c>
      <c r="H42" s="258">
        <v>0</v>
      </c>
      <c r="I42" s="258">
        <v>428.8</v>
      </c>
      <c r="J42" s="258">
        <v>0</v>
      </c>
      <c r="K42" s="258">
        <v>0</v>
      </c>
      <c r="L42" s="490">
        <v>0</v>
      </c>
      <c r="M42" s="258">
        <v>0</v>
      </c>
      <c r="N42" s="258">
        <v>0</v>
      </c>
      <c r="O42" s="258">
        <v>0</v>
      </c>
      <c r="P42" s="259">
        <v>1059.9100000000001</v>
      </c>
      <c r="Q42" s="258">
        <v>0</v>
      </c>
      <c r="R42" s="260">
        <v>247.44</v>
      </c>
      <c r="S42" s="260">
        <v>69.09</v>
      </c>
      <c r="T42" s="260">
        <v>123.36</v>
      </c>
      <c r="U42" s="261">
        <f t="shared" si="1"/>
        <v>1928.6</v>
      </c>
    </row>
    <row r="43" spans="1:21" x14ac:dyDescent="0.25">
      <c r="A43" s="255" t="s">
        <v>86</v>
      </c>
      <c r="B43" s="255">
        <v>1</v>
      </c>
      <c r="C43" s="255">
        <v>89</v>
      </c>
      <c r="E43" s="292" t="s">
        <v>597</v>
      </c>
      <c r="F43" s="257">
        <v>0</v>
      </c>
      <c r="G43" s="258">
        <v>0</v>
      </c>
      <c r="H43" s="258">
        <v>0</v>
      </c>
      <c r="I43" s="258">
        <v>1679.44</v>
      </c>
      <c r="J43" s="258">
        <v>0</v>
      </c>
      <c r="K43" s="258">
        <v>0</v>
      </c>
      <c r="L43" s="490">
        <v>0</v>
      </c>
      <c r="M43" s="258">
        <v>0</v>
      </c>
      <c r="N43" s="258">
        <v>0</v>
      </c>
      <c r="O43" s="258">
        <v>0</v>
      </c>
      <c r="P43" s="259">
        <v>856.15</v>
      </c>
      <c r="Q43" s="258">
        <v>0</v>
      </c>
      <c r="R43" s="262">
        <v>521.48</v>
      </c>
      <c r="S43" s="262">
        <v>54.76</v>
      </c>
      <c r="T43" s="258">
        <v>82.24</v>
      </c>
      <c r="U43" s="261">
        <f t="shared" si="1"/>
        <v>3194.07</v>
      </c>
    </row>
    <row r="44" spans="1:21" x14ac:dyDescent="0.25">
      <c r="A44" s="255" t="s">
        <v>84</v>
      </c>
      <c r="B44" s="255">
        <v>1</v>
      </c>
      <c r="C44" s="255">
        <v>504</v>
      </c>
      <c r="E44" s="294" t="s">
        <v>1104</v>
      </c>
      <c r="F44" s="257">
        <v>0</v>
      </c>
      <c r="G44" s="258">
        <v>0</v>
      </c>
      <c r="H44" s="258">
        <v>0</v>
      </c>
      <c r="I44" s="258">
        <v>1174.04</v>
      </c>
      <c r="J44" s="258">
        <v>0</v>
      </c>
      <c r="K44" s="258">
        <v>0</v>
      </c>
      <c r="L44" s="490">
        <v>0</v>
      </c>
      <c r="M44" s="258">
        <v>0</v>
      </c>
      <c r="N44" s="258">
        <v>0</v>
      </c>
      <c r="O44" s="258">
        <v>0</v>
      </c>
      <c r="P44" s="259">
        <v>768.79</v>
      </c>
      <c r="Q44" s="258">
        <v>0</v>
      </c>
      <c r="R44" s="260">
        <v>468.27</v>
      </c>
      <c r="S44" s="260">
        <v>88.28</v>
      </c>
      <c r="T44" s="258">
        <v>82.24</v>
      </c>
      <c r="U44" s="261">
        <f t="shared" si="1"/>
        <v>2581.62</v>
      </c>
    </row>
    <row r="45" spans="1:21" x14ac:dyDescent="0.25">
      <c r="A45" s="255" t="s">
        <v>86</v>
      </c>
      <c r="B45" s="255">
        <v>1</v>
      </c>
      <c r="C45" s="255">
        <v>279</v>
      </c>
      <c r="D45" s="255" t="s">
        <v>549</v>
      </c>
      <c r="E45" s="292" t="s">
        <v>165</v>
      </c>
      <c r="F45" s="257">
        <v>0</v>
      </c>
      <c r="G45" s="258">
        <v>0</v>
      </c>
      <c r="H45" s="258">
        <v>0</v>
      </c>
      <c r="I45" s="258">
        <v>1832.64</v>
      </c>
      <c r="J45" s="258">
        <v>0</v>
      </c>
      <c r="K45" s="258">
        <v>0</v>
      </c>
      <c r="L45" s="490">
        <v>0</v>
      </c>
      <c r="M45" s="258">
        <v>0</v>
      </c>
      <c r="N45" s="258">
        <v>0</v>
      </c>
      <c r="O45" s="258">
        <v>0</v>
      </c>
      <c r="P45" s="259">
        <v>436.81</v>
      </c>
      <c r="Q45" s="258">
        <v>0</v>
      </c>
      <c r="R45" s="262">
        <v>968.93</v>
      </c>
      <c r="S45" s="260">
        <v>18.309999999999999</v>
      </c>
      <c r="T45" s="259">
        <v>164.48</v>
      </c>
      <c r="U45" s="261">
        <f t="shared" si="1"/>
        <v>3421.17</v>
      </c>
    </row>
    <row r="46" spans="1:21" s="215" customFormat="1" x14ac:dyDescent="0.25">
      <c r="A46" s="1019" t="s">
        <v>84</v>
      </c>
      <c r="B46" s="1019">
        <v>1</v>
      </c>
      <c r="C46" s="1019">
        <v>451</v>
      </c>
      <c r="D46" s="1019" t="s">
        <v>549</v>
      </c>
      <c r="E46" s="1022" t="s">
        <v>759</v>
      </c>
      <c r="F46" s="474">
        <v>0</v>
      </c>
      <c r="G46" s="216">
        <v>0</v>
      </c>
      <c r="H46" s="216">
        <v>0</v>
      </c>
      <c r="I46" s="216">
        <v>1114.92</v>
      </c>
      <c r="J46" s="216">
        <v>0</v>
      </c>
      <c r="K46" s="216">
        <v>0</v>
      </c>
      <c r="L46" s="490">
        <v>4554</v>
      </c>
      <c r="M46" s="216">
        <v>0</v>
      </c>
      <c r="N46" s="216">
        <v>0</v>
      </c>
      <c r="O46" s="216">
        <v>0</v>
      </c>
      <c r="P46" s="272">
        <v>856.15</v>
      </c>
      <c r="Q46" s="272">
        <v>0</v>
      </c>
      <c r="R46" s="1020">
        <v>521.48</v>
      </c>
      <c r="S46" s="1020">
        <v>53.51</v>
      </c>
      <c r="T46" s="216">
        <v>0</v>
      </c>
      <c r="U46" s="1021">
        <f t="shared" si="1"/>
        <v>7100.0599999999995</v>
      </c>
    </row>
    <row r="47" spans="1:21" x14ac:dyDescent="0.25">
      <c r="A47" s="255" t="s">
        <v>84</v>
      </c>
      <c r="B47" s="255">
        <v>1</v>
      </c>
      <c r="C47" s="255">
        <v>353</v>
      </c>
      <c r="E47" s="292" t="s">
        <v>626</v>
      </c>
      <c r="F47" s="257">
        <v>0</v>
      </c>
      <c r="G47" s="258">
        <v>0</v>
      </c>
      <c r="H47" s="258">
        <v>0</v>
      </c>
      <c r="I47" s="258">
        <v>0</v>
      </c>
      <c r="J47" s="258">
        <v>0</v>
      </c>
      <c r="K47" s="258">
        <v>0</v>
      </c>
      <c r="L47" s="490">
        <v>0</v>
      </c>
      <c r="M47" s="258">
        <v>0</v>
      </c>
      <c r="N47" s="258">
        <v>0</v>
      </c>
      <c r="O47" s="258">
        <v>0</v>
      </c>
      <c r="P47" s="259">
        <v>406.24</v>
      </c>
      <c r="Q47" s="258">
        <v>0</v>
      </c>
      <c r="R47" s="260">
        <v>901.1</v>
      </c>
      <c r="S47" s="262">
        <v>69.09</v>
      </c>
      <c r="T47" s="259">
        <v>205.6</v>
      </c>
      <c r="U47" s="261">
        <f t="shared" si="1"/>
        <v>1582.03</v>
      </c>
    </row>
    <row r="48" spans="1:21" x14ac:dyDescent="0.25">
      <c r="A48" s="255" t="s">
        <v>84</v>
      </c>
      <c r="B48" s="255">
        <v>1</v>
      </c>
      <c r="C48" s="255">
        <v>450</v>
      </c>
      <c r="E48" s="292" t="s">
        <v>760</v>
      </c>
      <c r="F48" s="257">
        <v>0</v>
      </c>
      <c r="G48" s="258">
        <v>0</v>
      </c>
      <c r="H48" s="258">
        <v>0</v>
      </c>
      <c r="I48" s="258">
        <v>529.82000000000005</v>
      </c>
      <c r="J48" s="258">
        <v>0</v>
      </c>
      <c r="K48" s="258">
        <v>0</v>
      </c>
      <c r="L48" s="490">
        <v>0</v>
      </c>
      <c r="M48" s="258">
        <v>0</v>
      </c>
      <c r="N48" s="258">
        <v>0</v>
      </c>
      <c r="O48" s="258">
        <v>0</v>
      </c>
      <c r="P48" s="259">
        <v>856.15</v>
      </c>
      <c r="Q48" s="258">
        <v>0</v>
      </c>
      <c r="R48" s="260">
        <v>521.48</v>
      </c>
      <c r="S48" s="262">
        <v>53.51</v>
      </c>
      <c r="T48" s="258">
        <v>0</v>
      </c>
      <c r="U48" s="261">
        <f t="shared" si="1"/>
        <v>1960.96</v>
      </c>
    </row>
    <row r="49" spans="1:24" x14ac:dyDescent="0.25">
      <c r="A49" s="255" t="s">
        <v>84</v>
      </c>
      <c r="B49" s="255">
        <v>1</v>
      </c>
      <c r="C49" s="255">
        <v>489</v>
      </c>
      <c r="D49" s="255" t="s">
        <v>549</v>
      </c>
      <c r="E49" s="294" t="s">
        <v>871</v>
      </c>
      <c r="F49" s="257">
        <v>0</v>
      </c>
      <c r="G49" s="258">
        <v>1518</v>
      </c>
      <c r="H49" s="258">
        <v>0</v>
      </c>
      <c r="I49" s="258">
        <v>0</v>
      </c>
      <c r="J49" s="258">
        <v>0</v>
      </c>
      <c r="K49" s="258">
        <v>0</v>
      </c>
      <c r="L49" s="490">
        <v>0</v>
      </c>
      <c r="M49" s="258">
        <v>0</v>
      </c>
      <c r="N49" s="258">
        <v>0</v>
      </c>
      <c r="O49" s="258">
        <v>0</v>
      </c>
      <c r="P49" s="259">
        <v>0</v>
      </c>
      <c r="Q49" s="258">
        <v>0</v>
      </c>
      <c r="R49" s="260">
        <v>1391.69</v>
      </c>
      <c r="S49" s="258">
        <v>43.97</v>
      </c>
      <c r="T49" s="259">
        <v>164.48</v>
      </c>
      <c r="U49" s="261">
        <f t="shared" si="1"/>
        <v>3118.14</v>
      </c>
    </row>
    <row r="50" spans="1:24" x14ac:dyDescent="0.25">
      <c r="A50" s="255" t="s">
        <v>84</v>
      </c>
      <c r="B50" s="255">
        <v>1</v>
      </c>
      <c r="C50" s="255">
        <v>355</v>
      </c>
      <c r="E50" s="292" t="s">
        <v>381</v>
      </c>
      <c r="F50" s="257">
        <v>0</v>
      </c>
      <c r="G50" s="258">
        <v>0</v>
      </c>
      <c r="H50" s="258">
        <v>0</v>
      </c>
      <c r="I50" s="258">
        <v>783.52</v>
      </c>
      <c r="J50" s="258">
        <v>0</v>
      </c>
      <c r="K50" s="258">
        <v>0</v>
      </c>
      <c r="L50" s="490">
        <v>0</v>
      </c>
      <c r="M50" s="258">
        <v>0</v>
      </c>
      <c r="N50" s="258">
        <v>0</v>
      </c>
      <c r="O50" s="258">
        <v>0</v>
      </c>
      <c r="P50" s="259">
        <v>768.79</v>
      </c>
      <c r="Q50" s="258">
        <v>0</v>
      </c>
      <c r="R50" s="260">
        <v>468.27</v>
      </c>
      <c r="S50" s="262">
        <v>88.28</v>
      </c>
      <c r="T50" s="258">
        <v>82.24</v>
      </c>
      <c r="U50" s="261">
        <f t="shared" si="1"/>
        <v>2191.1</v>
      </c>
      <c r="V50" s="263"/>
    </row>
    <row r="51" spans="1:24" x14ac:dyDescent="0.25">
      <c r="A51" s="255" t="s">
        <v>84</v>
      </c>
      <c r="B51" s="255">
        <v>1</v>
      </c>
      <c r="C51" s="255">
        <v>361</v>
      </c>
      <c r="E51" s="292" t="s">
        <v>446</v>
      </c>
      <c r="F51" s="257">
        <v>0</v>
      </c>
      <c r="G51" s="258">
        <v>1518</v>
      </c>
      <c r="H51" s="258">
        <v>0</v>
      </c>
      <c r="I51" s="258">
        <v>0</v>
      </c>
      <c r="J51" s="258">
        <v>0</v>
      </c>
      <c r="K51" s="258">
        <v>0</v>
      </c>
      <c r="L51" s="490">
        <v>0</v>
      </c>
      <c r="M51" s="258">
        <v>0</v>
      </c>
      <c r="N51" s="258">
        <v>0</v>
      </c>
      <c r="O51" s="258">
        <v>0</v>
      </c>
      <c r="P51" s="258">
        <v>768.79</v>
      </c>
      <c r="Q51" s="258">
        <v>0</v>
      </c>
      <c r="R51" s="260">
        <v>468.27</v>
      </c>
      <c r="S51" s="258">
        <v>88.28</v>
      </c>
      <c r="T51" s="259">
        <v>41.12</v>
      </c>
      <c r="U51" s="261">
        <f t="shared" si="1"/>
        <v>2884.46</v>
      </c>
    </row>
    <row r="52" spans="1:24" x14ac:dyDescent="0.25">
      <c r="A52" s="255" t="s">
        <v>86</v>
      </c>
      <c r="B52" s="255">
        <v>1</v>
      </c>
      <c r="C52" s="255">
        <v>76</v>
      </c>
      <c r="E52" s="292" t="s">
        <v>588</v>
      </c>
      <c r="F52" s="257">
        <v>0</v>
      </c>
      <c r="G52" s="258">
        <v>0</v>
      </c>
      <c r="H52" s="258">
        <v>0</v>
      </c>
      <c r="I52" s="258">
        <v>2397.89</v>
      </c>
      <c r="J52" s="258">
        <v>0</v>
      </c>
      <c r="K52" s="258">
        <v>0</v>
      </c>
      <c r="L52" s="490">
        <v>0</v>
      </c>
      <c r="M52" s="258">
        <v>0</v>
      </c>
      <c r="N52" s="258">
        <v>0</v>
      </c>
      <c r="O52" s="258">
        <v>0</v>
      </c>
      <c r="P52" s="259">
        <v>362.56</v>
      </c>
      <c r="Q52" s="258">
        <v>0</v>
      </c>
      <c r="R52" s="262">
        <v>804.22</v>
      </c>
      <c r="S52" s="262">
        <v>111.46</v>
      </c>
      <c r="T52" s="258">
        <v>0</v>
      </c>
      <c r="U52" s="261">
        <f t="shared" si="1"/>
        <v>3676.13</v>
      </c>
    </row>
    <row r="53" spans="1:24" x14ac:dyDescent="0.25">
      <c r="A53" s="255" t="s">
        <v>84</v>
      </c>
      <c r="B53" s="255">
        <v>1</v>
      </c>
      <c r="C53" s="255">
        <v>503</v>
      </c>
      <c r="E53" s="292" t="s">
        <v>1105</v>
      </c>
      <c r="F53" s="257">
        <v>0</v>
      </c>
      <c r="G53" s="258">
        <v>0</v>
      </c>
      <c r="H53" s="258">
        <v>0</v>
      </c>
      <c r="I53" s="258">
        <v>0</v>
      </c>
      <c r="J53" s="258">
        <v>0</v>
      </c>
      <c r="K53" s="258">
        <v>0</v>
      </c>
      <c r="L53" s="490">
        <v>0</v>
      </c>
      <c r="M53" s="258">
        <v>0</v>
      </c>
      <c r="N53" s="258">
        <v>0</v>
      </c>
      <c r="O53" s="258">
        <v>0</v>
      </c>
      <c r="P53" s="258">
        <v>725.11</v>
      </c>
      <c r="Q53" s="258">
        <v>0</v>
      </c>
      <c r="R53" s="260">
        <v>441.66</v>
      </c>
      <c r="S53" s="258">
        <v>111.46</v>
      </c>
      <c r="T53" s="259">
        <v>0</v>
      </c>
      <c r="U53" s="261">
        <f t="shared" si="1"/>
        <v>1278.23</v>
      </c>
    </row>
    <row r="54" spans="1:24" x14ac:dyDescent="0.25">
      <c r="A54" s="255" t="s">
        <v>84</v>
      </c>
      <c r="B54" s="255">
        <v>1</v>
      </c>
      <c r="C54" s="255">
        <v>79</v>
      </c>
      <c r="D54" s="255" t="s">
        <v>549</v>
      </c>
      <c r="E54" s="292" t="s">
        <v>589</v>
      </c>
      <c r="F54" s="257">
        <v>0</v>
      </c>
      <c r="G54" s="258">
        <v>0</v>
      </c>
      <c r="H54" s="258">
        <v>0</v>
      </c>
      <c r="I54" s="259">
        <v>3190.88</v>
      </c>
      <c r="J54" s="258">
        <v>0</v>
      </c>
      <c r="K54" s="258">
        <v>0</v>
      </c>
      <c r="L54" s="490">
        <v>0</v>
      </c>
      <c r="M54" s="258">
        <v>0</v>
      </c>
      <c r="N54" s="258">
        <v>0</v>
      </c>
      <c r="O54" s="258">
        <v>0</v>
      </c>
      <c r="P54" s="259">
        <v>216.22</v>
      </c>
      <c r="Q54" s="259">
        <v>0</v>
      </c>
      <c r="R54" s="260">
        <v>1175.47</v>
      </c>
      <c r="S54" s="262">
        <v>45.64</v>
      </c>
      <c r="T54" s="258">
        <v>82.24</v>
      </c>
      <c r="U54" s="261">
        <f t="shared" si="1"/>
        <v>4710.45</v>
      </c>
    </row>
    <row r="55" spans="1:24" x14ac:dyDescent="0.25">
      <c r="A55" s="255" t="s">
        <v>86</v>
      </c>
      <c r="B55" s="255">
        <v>1</v>
      </c>
      <c r="C55" s="255">
        <v>152</v>
      </c>
      <c r="E55" s="292" t="s">
        <v>607</v>
      </c>
      <c r="F55" s="257">
        <v>0</v>
      </c>
      <c r="G55" s="258">
        <v>0</v>
      </c>
      <c r="H55" s="258">
        <v>0</v>
      </c>
      <c r="I55" s="258">
        <v>728.71</v>
      </c>
      <c r="J55" s="258">
        <v>0</v>
      </c>
      <c r="K55" s="258">
        <v>0</v>
      </c>
      <c r="L55" s="490">
        <v>0</v>
      </c>
      <c r="M55" s="258">
        <v>0</v>
      </c>
      <c r="N55" s="268">
        <v>110.24</v>
      </c>
      <c r="O55" s="258">
        <v>0</v>
      </c>
      <c r="P55" s="259">
        <v>218.4</v>
      </c>
      <c r="Q55" s="258">
        <v>0</v>
      </c>
      <c r="R55" s="262">
        <v>1187.3399999999999</v>
      </c>
      <c r="S55" s="262">
        <v>19.43</v>
      </c>
      <c r="T55" s="259">
        <v>41.12</v>
      </c>
      <c r="U55" s="261">
        <f t="shared" si="1"/>
        <v>2305.2399999999998</v>
      </c>
    </row>
    <row r="56" spans="1:24" x14ac:dyDescent="0.25">
      <c r="A56" s="255" t="s">
        <v>84</v>
      </c>
      <c r="B56" s="255">
        <v>1</v>
      </c>
      <c r="C56" s="255">
        <v>148</v>
      </c>
      <c r="D56" s="255" t="s">
        <v>549</v>
      </c>
      <c r="E56" s="292" t="s">
        <v>604</v>
      </c>
      <c r="F56" s="257">
        <v>0</v>
      </c>
      <c r="G56" s="258">
        <v>0</v>
      </c>
      <c r="H56" s="258">
        <v>0</v>
      </c>
      <c r="I56" s="259">
        <v>2762.94</v>
      </c>
      <c r="J56" s="258">
        <v>0</v>
      </c>
      <c r="K56" s="258">
        <v>0</v>
      </c>
      <c r="L56" s="490">
        <v>0</v>
      </c>
      <c r="M56" s="258">
        <v>0</v>
      </c>
      <c r="N56" s="258">
        <v>0</v>
      </c>
      <c r="O56" s="258">
        <v>0</v>
      </c>
      <c r="P56" s="259">
        <v>856.15</v>
      </c>
      <c r="Q56" s="259">
        <v>0</v>
      </c>
      <c r="R56" s="260">
        <v>521.48</v>
      </c>
      <c r="S56" s="262">
        <v>49.15</v>
      </c>
      <c r="T56" s="260">
        <v>123.36</v>
      </c>
      <c r="U56" s="261">
        <f t="shared" si="1"/>
        <v>4313.079999999999</v>
      </c>
    </row>
    <row r="57" spans="1:24" x14ac:dyDescent="0.25">
      <c r="A57" s="255" t="s">
        <v>84</v>
      </c>
      <c r="B57" s="255">
        <v>1</v>
      </c>
      <c r="C57" s="255">
        <v>474</v>
      </c>
      <c r="E57" s="292" t="s">
        <v>786</v>
      </c>
      <c r="F57" s="257">
        <v>0</v>
      </c>
      <c r="G57" s="258">
        <v>0</v>
      </c>
      <c r="H57" s="258">
        <v>0</v>
      </c>
      <c r="I57" s="258">
        <v>2909</v>
      </c>
      <c r="J57" s="258">
        <v>0</v>
      </c>
      <c r="K57" s="258">
        <v>0</v>
      </c>
      <c r="L57" s="490">
        <v>0</v>
      </c>
      <c r="M57" s="258">
        <v>0</v>
      </c>
      <c r="N57" s="258">
        <v>0</v>
      </c>
      <c r="O57" s="258">
        <v>0</v>
      </c>
      <c r="P57" s="258">
        <v>0</v>
      </c>
      <c r="Q57" s="259">
        <v>0</v>
      </c>
      <c r="R57" s="260">
        <v>1377.63</v>
      </c>
      <c r="S57" s="258">
        <v>53.51</v>
      </c>
      <c r="T57" s="258">
        <v>0</v>
      </c>
      <c r="U57" s="261">
        <f t="shared" si="1"/>
        <v>4340.1400000000003</v>
      </c>
      <c r="V57" s="263"/>
    </row>
    <row r="58" spans="1:24" x14ac:dyDescent="0.25">
      <c r="A58" s="255" t="s">
        <v>84</v>
      </c>
      <c r="B58" s="255">
        <v>1</v>
      </c>
      <c r="C58" s="255">
        <v>80</v>
      </c>
      <c r="E58" s="292" t="s">
        <v>590</v>
      </c>
      <c r="F58" s="257">
        <v>0</v>
      </c>
      <c r="G58" s="258">
        <v>0</v>
      </c>
      <c r="H58" s="258">
        <v>0</v>
      </c>
      <c r="I58" s="258">
        <v>3874.74</v>
      </c>
      <c r="J58" s="258">
        <v>0</v>
      </c>
      <c r="K58" s="258">
        <v>0</v>
      </c>
      <c r="L58" s="490">
        <v>0</v>
      </c>
      <c r="M58" s="258">
        <v>0</v>
      </c>
      <c r="N58" s="258">
        <v>0</v>
      </c>
      <c r="O58" s="258">
        <v>0</v>
      </c>
      <c r="P58" s="259">
        <v>216.22</v>
      </c>
      <c r="Q58" s="258">
        <v>0</v>
      </c>
      <c r="R58" s="260">
        <v>1175.47</v>
      </c>
      <c r="S58" s="258">
        <v>45.64</v>
      </c>
      <c r="T58" s="258">
        <v>0</v>
      </c>
      <c r="U58" s="261">
        <f t="shared" si="1"/>
        <v>5312.07</v>
      </c>
      <c r="V58" s="263"/>
    </row>
    <row r="59" spans="1:24" x14ac:dyDescent="0.25">
      <c r="A59" s="255" t="s">
        <v>86</v>
      </c>
      <c r="B59" s="255">
        <v>1</v>
      </c>
      <c r="C59" s="255">
        <v>214</v>
      </c>
      <c r="D59" s="255" t="s">
        <v>549</v>
      </c>
      <c r="E59" s="292" t="s">
        <v>620</v>
      </c>
      <c r="F59" s="257">
        <v>0</v>
      </c>
      <c r="G59" s="258">
        <v>0</v>
      </c>
      <c r="H59" s="258">
        <v>0</v>
      </c>
      <c r="I59" s="259">
        <v>1848.83</v>
      </c>
      <c r="J59" s="258">
        <v>0</v>
      </c>
      <c r="K59" s="258">
        <v>0</v>
      </c>
      <c r="L59" s="490">
        <v>0</v>
      </c>
      <c r="M59" s="258">
        <v>0</v>
      </c>
      <c r="N59" s="258">
        <v>0</v>
      </c>
      <c r="O59" s="258">
        <v>0</v>
      </c>
      <c r="P59" s="259">
        <v>436.81</v>
      </c>
      <c r="Q59" s="259">
        <v>0</v>
      </c>
      <c r="R59" s="262">
        <v>968.93</v>
      </c>
      <c r="S59" s="262">
        <v>18.86</v>
      </c>
      <c r="T59" s="258">
        <v>82.24</v>
      </c>
      <c r="U59" s="261">
        <f t="shared" si="1"/>
        <v>3355.6699999999996</v>
      </c>
      <c r="X59" s="500"/>
    </row>
    <row r="60" spans="1:24" x14ac:dyDescent="0.25">
      <c r="A60" s="255" t="s">
        <v>86</v>
      </c>
      <c r="B60" s="255">
        <v>1</v>
      </c>
      <c r="C60" s="255">
        <v>9</v>
      </c>
      <c r="E60" s="292" t="s">
        <v>7</v>
      </c>
      <c r="F60" s="257">
        <v>0</v>
      </c>
      <c r="G60" s="258">
        <v>0</v>
      </c>
      <c r="H60" s="258">
        <v>0</v>
      </c>
      <c r="I60" s="258">
        <v>1788.34</v>
      </c>
      <c r="J60" s="258">
        <v>0</v>
      </c>
      <c r="K60" s="258">
        <v>0</v>
      </c>
      <c r="L60" s="490">
        <v>0</v>
      </c>
      <c r="M60" s="258">
        <v>0</v>
      </c>
      <c r="N60" s="258">
        <v>0</v>
      </c>
      <c r="O60" s="258">
        <v>0</v>
      </c>
      <c r="P60" s="259">
        <v>856.15</v>
      </c>
      <c r="Q60" s="258">
        <v>0</v>
      </c>
      <c r="R60" s="262">
        <v>521.48</v>
      </c>
      <c r="S60" s="262">
        <v>61.08</v>
      </c>
      <c r="T60" s="258">
        <v>0</v>
      </c>
      <c r="U60" s="261">
        <f t="shared" si="1"/>
        <v>3227.0499999999997</v>
      </c>
    </row>
    <row r="61" spans="1:24" x14ac:dyDescent="0.25">
      <c r="A61" s="255" t="s">
        <v>84</v>
      </c>
      <c r="B61" s="255">
        <v>1</v>
      </c>
      <c r="C61" s="255">
        <v>479</v>
      </c>
      <c r="E61" s="294" t="s">
        <v>804</v>
      </c>
      <c r="F61" s="257">
        <v>0</v>
      </c>
      <c r="G61" s="258">
        <v>0</v>
      </c>
      <c r="H61" s="258">
        <v>0</v>
      </c>
      <c r="I61" s="258">
        <v>0</v>
      </c>
      <c r="J61" s="258">
        <v>0</v>
      </c>
      <c r="K61" s="258">
        <v>0</v>
      </c>
      <c r="L61" s="490">
        <v>0</v>
      </c>
      <c r="M61" s="258">
        <v>0</v>
      </c>
      <c r="N61" s="258">
        <v>0</v>
      </c>
      <c r="O61" s="258">
        <v>0</v>
      </c>
      <c r="P61" s="259">
        <v>856.15</v>
      </c>
      <c r="Q61" s="258">
        <v>0</v>
      </c>
      <c r="R61" s="260">
        <v>521.48</v>
      </c>
      <c r="S61" s="258">
        <v>53.51</v>
      </c>
      <c r="T61" s="258">
        <v>82.24</v>
      </c>
      <c r="U61" s="261">
        <f t="shared" si="1"/>
        <v>1513.38</v>
      </c>
    </row>
    <row r="62" spans="1:24" x14ac:dyDescent="0.25">
      <c r="A62" s="255" t="s">
        <v>86</v>
      </c>
      <c r="B62" s="255">
        <v>1</v>
      </c>
      <c r="C62" s="255">
        <v>24</v>
      </c>
      <c r="D62" s="255" t="s">
        <v>549</v>
      </c>
      <c r="E62" s="292" t="s">
        <v>566</v>
      </c>
      <c r="F62" s="257">
        <v>0</v>
      </c>
      <c r="G62" s="258">
        <v>0</v>
      </c>
      <c r="H62" s="258">
        <v>0</v>
      </c>
      <c r="I62" s="259">
        <v>2421.36</v>
      </c>
      <c r="J62" s="258">
        <v>0</v>
      </c>
      <c r="K62" s="258">
        <v>0</v>
      </c>
      <c r="L62" s="490">
        <v>0</v>
      </c>
      <c r="M62" s="258">
        <v>0</v>
      </c>
      <c r="N62" s="258">
        <v>0</v>
      </c>
      <c r="O62" s="258">
        <v>0</v>
      </c>
      <c r="P62" s="259">
        <v>432.45</v>
      </c>
      <c r="Q62" s="259">
        <v>0</v>
      </c>
      <c r="R62" s="262">
        <v>959.25</v>
      </c>
      <c r="S62" s="260">
        <v>48.51</v>
      </c>
      <c r="T62" s="258">
        <v>0</v>
      </c>
      <c r="U62" s="261">
        <f t="shared" si="1"/>
        <v>3861.57</v>
      </c>
    </row>
    <row r="63" spans="1:24" x14ac:dyDescent="0.25">
      <c r="A63" s="255" t="s">
        <v>84</v>
      </c>
      <c r="B63" s="255">
        <v>1</v>
      </c>
      <c r="C63" s="255">
        <v>457</v>
      </c>
      <c r="E63" s="294" t="s">
        <v>724</v>
      </c>
      <c r="F63" s="257">
        <v>0</v>
      </c>
      <c r="G63" s="258">
        <v>0</v>
      </c>
      <c r="H63" s="258">
        <v>0</v>
      </c>
      <c r="I63" s="258">
        <v>3191.77</v>
      </c>
      <c r="J63" s="258">
        <v>0</v>
      </c>
      <c r="K63" s="258">
        <v>0</v>
      </c>
      <c r="L63" s="490">
        <v>0</v>
      </c>
      <c r="M63" s="258">
        <v>0</v>
      </c>
      <c r="N63" s="258">
        <v>0</v>
      </c>
      <c r="O63" s="258">
        <v>0</v>
      </c>
      <c r="P63" s="258">
        <v>0</v>
      </c>
      <c r="Q63" s="258">
        <v>0</v>
      </c>
      <c r="R63" s="260">
        <v>1377.63</v>
      </c>
      <c r="S63" s="258">
        <v>0</v>
      </c>
      <c r="T63" s="260">
        <v>123.36</v>
      </c>
      <c r="U63" s="261">
        <f t="shared" si="1"/>
        <v>4692.7599999999993</v>
      </c>
    </row>
    <row r="64" spans="1:24" s="215" customFormat="1" x14ac:dyDescent="0.25">
      <c r="A64" s="1019" t="s">
        <v>84</v>
      </c>
      <c r="B64" s="1019">
        <v>1</v>
      </c>
      <c r="C64" s="1019">
        <v>145</v>
      </c>
      <c r="D64" s="1019"/>
      <c r="E64" s="600" t="s">
        <v>602</v>
      </c>
      <c r="F64" s="474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490">
        <f>1518*3</f>
        <v>4554</v>
      </c>
      <c r="M64" s="216">
        <v>0</v>
      </c>
      <c r="N64" s="216">
        <v>0</v>
      </c>
      <c r="O64" s="216">
        <v>0</v>
      </c>
      <c r="P64" s="272">
        <v>576.6</v>
      </c>
      <c r="Q64" s="216">
        <v>0</v>
      </c>
      <c r="R64" s="1020">
        <v>660.46</v>
      </c>
      <c r="S64" s="273">
        <v>88.28</v>
      </c>
      <c r="T64" s="1020">
        <v>123.36</v>
      </c>
      <c r="U64" s="1021">
        <f t="shared" si="1"/>
        <v>6002.7</v>
      </c>
      <c r="V64" s="1023"/>
    </row>
    <row r="65" spans="1:22" x14ac:dyDescent="0.25">
      <c r="A65" s="255" t="s">
        <v>84</v>
      </c>
      <c r="B65" s="255">
        <v>1</v>
      </c>
      <c r="C65" s="255">
        <v>455</v>
      </c>
      <c r="D65" s="255" t="s">
        <v>549</v>
      </c>
      <c r="E65" s="292" t="s">
        <v>722</v>
      </c>
      <c r="F65" s="257">
        <v>0</v>
      </c>
      <c r="G65" s="258">
        <v>0</v>
      </c>
      <c r="H65" s="258">
        <v>0</v>
      </c>
      <c r="I65" s="259">
        <v>544.61</v>
      </c>
      <c r="J65" s="258">
        <v>0</v>
      </c>
      <c r="K65" s="258">
        <v>0</v>
      </c>
      <c r="L65" s="490">
        <v>0</v>
      </c>
      <c r="M65" s="258">
        <v>0</v>
      </c>
      <c r="N65" s="258">
        <v>0</v>
      </c>
      <c r="O65" s="258">
        <v>0</v>
      </c>
      <c r="P65" s="259">
        <v>856.15</v>
      </c>
      <c r="Q65" s="259">
        <v>0</v>
      </c>
      <c r="R65" s="260">
        <v>521.48</v>
      </c>
      <c r="S65" s="262">
        <v>53.51</v>
      </c>
      <c r="T65" s="259">
        <v>164.48</v>
      </c>
      <c r="U65" s="261">
        <f t="shared" si="1"/>
        <v>2140.23</v>
      </c>
      <c r="V65" s="263"/>
    </row>
    <row r="66" spans="1:22" x14ac:dyDescent="0.25">
      <c r="A66" s="255" t="s">
        <v>84</v>
      </c>
      <c r="B66" s="255">
        <v>1</v>
      </c>
      <c r="C66" s="255">
        <v>325</v>
      </c>
      <c r="E66" s="292" t="s">
        <v>318</v>
      </c>
      <c r="F66" s="257">
        <v>0</v>
      </c>
      <c r="G66" s="258">
        <v>0</v>
      </c>
      <c r="H66" s="258">
        <v>0</v>
      </c>
      <c r="I66" s="258">
        <v>2397.89</v>
      </c>
      <c r="J66" s="258">
        <v>0</v>
      </c>
      <c r="K66" s="258">
        <v>0</v>
      </c>
      <c r="L66" s="490">
        <v>0</v>
      </c>
      <c r="M66" s="258">
        <v>0</v>
      </c>
      <c r="N66" s="258">
        <v>0</v>
      </c>
      <c r="O66" s="258">
        <v>0</v>
      </c>
      <c r="P66" s="259">
        <v>725.11</v>
      </c>
      <c r="Q66" s="258">
        <v>0</v>
      </c>
      <c r="R66" s="260">
        <v>441.66</v>
      </c>
      <c r="S66" s="262">
        <v>111.46</v>
      </c>
      <c r="T66" s="260">
        <v>123.36</v>
      </c>
      <c r="U66" s="261">
        <f t="shared" ref="U66:U97" si="2">SUM(F66:T66)</f>
        <v>3799.48</v>
      </c>
    </row>
    <row r="67" spans="1:22" x14ac:dyDescent="0.25">
      <c r="A67" s="255" t="s">
        <v>84</v>
      </c>
      <c r="B67" s="255">
        <v>1</v>
      </c>
      <c r="C67" s="255">
        <v>218</v>
      </c>
      <c r="D67" s="255" t="s">
        <v>549</v>
      </c>
      <c r="E67" s="292" t="s">
        <v>621</v>
      </c>
      <c r="F67" s="257">
        <v>0</v>
      </c>
      <c r="G67" s="258">
        <v>0</v>
      </c>
      <c r="H67" s="258">
        <v>0</v>
      </c>
      <c r="I67" s="259">
        <v>837.86</v>
      </c>
      <c r="J67" s="258">
        <v>0</v>
      </c>
      <c r="K67" s="258">
        <v>0</v>
      </c>
      <c r="L67" s="490">
        <v>0</v>
      </c>
      <c r="M67" s="258">
        <v>0</v>
      </c>
      <c r="N67" s="258">
        <v>0</v>
      </c>
      <c r="O67" s="258">
        <v>0</v>
      </c>
      <c r="P67" s="259">
        <v>576.6</v>
      </c>
      <c r="Q67" s="259">
        <v>0</v>
      </c>
      <c r="R67" s="260">
        <v>660.46</v>
      </c>
      <c r="S67" s="260">
        <v>88.28</v>
      </c>
      <c r="T67" s="258">
        <v>0</v>
      </c>
      <c r="U67" s="261">
        <f t="shared" si="2"/>
        <v>2163.2000000000003</v>
      </c>
      <c r="V67" s="263"/>
    </row>
    <row r="68" spans="1:22" x14ac:dyDescent="0.25">
      <c r="A68" s="255" t="s">
        <v>84</v>
      </c>
      <c r="B68" s="255">
        <v>1</v>
      </c>
      <c r="C68" s="255">
        <v>46</v>
      </c>
      <c r="E68" s="292" t="s">
        <v>582</v>
      </c>
      <c r="F68" s="257">
        <v>0</v>
      </c>
      <c r="G68" s="258">
        <v>0</v>
      </c>
      <c r="H68" s="258">
        <v>0</v>
      </c>
      <c r="I68" s="258">
        <v>1788.34</v>
      </c>
      <c r="J68" s="258">
        <v>0</v>
      </c>
      <c r="K68" s="258">
        <v>0</v>
      </c>
      <c r="L68" s="490">
        <v>0</v>
      </c>
      <c r="M68" s="258">
        <v>0</v>
      </c>
      <c r="N68" s="258">
        <v>0</v>
      </c>
      <c r="O68" s="258">
        <v>0</v>
      </c>
      <c r="P68" s="259">
        <v>812.47</v>
      </c>
      <c r="Q68" s="258">
        <v>0</v>
      </c>
      <c r="R68" s="260">
        <v>494.88</v>
      </c>
      <c r="S68" s="260">
        <v>67.09</v>
      </c>
      <c r="T68" s="259">
        <v>41.12</v>
      </c>
      <c r="U68" s="261">
        <f t="shared" si="2"/>
        <v>3203.9</v>
      </c>
    </row>
    <row r="69" spans="1:22" x14ac:dyDescent="0.25">
      <c r="A69" s="255" t="s">
        <v>86</v>
      </c>
      <c r="B69" s="255">
        <v>1</v>
      </c>
      <c r="C69" s="255">
        <v>48</v>
      </c>
      <c r="E69" s="292" t="s">
        <v>584</v>
      </c>
      <c r="F69" s="257">
        <v>0</v>
      </c>
      <c r="G69" s="258">
        <v>0</v>
      </c>
      <c r="H69" s="258">
        <v>0</v>
      </c>
      <c r="I69" s="258">
        <v>2335.5</v>
      </c>
      <c r="J69" s="258">
        <v>0</v>
      </c>
      <c r="K69" s="258">
        <v>0</v>
      </c>
      <c r="L69" s="490">
        <v>0</v>
      </c>
      <c r="M69" s="258">
        <v>0</v>
      </c>
      <c r="N69" s="258">
        <v>0</v>
      </c>
      <c r="O69" s="258">
        <v>0</v>
      </c>
      <c r="P69" s="258">
        <v>0</v>
      </c>
      <c r="Q69" s="258">
        <v>0</v>
      </c>
      <c r="R69" s="262">
        <v>1391.69</v>
      </c>
      <c r="S69" s="260">
        <v>43.97</v>
      </c>
      <c r="T69" s="259">
        <v>164.48</v>
      </c>
      <c r="U69" s="261">
        <f t="shared" si="2"/>
        <v>3935.64</v>
      </c>
    </row>
    <row r="70" spans="1:22" x14ac:dyDescent="0.25">
      <c r="A70" s="255" t="s">
        <v>86</v>
      </c>
      <c r="B70" s="255">
        <v>1</v>
      </c>
      <c r="C70" s="255">
        <v>26</v>
      </c>
      <c r="E70" s="292" t="s">
        <v>568</v>
      </c>
      <c r="F70" s="257">
        <v>0</v>
      </c>
      <c r="G70" s="258">
        <v>0</v>
      </c>
      <c r="H70" s="258">
        <v>0</v>
      </c>
      <c r="I70" s="258">
        <v>1968.96</v>
      </c>
      <c r="J70" s="258">
        <v>0</v>
      </c>
      <c r="K70" s="258">
        <v>0</v>
      </c>
      <c r="L70" s="490">
        <v>0</v>
      </c>
      <c r="M70" s="258">
        <v>0</v>
      </c>
      <c r="N70" s="258">
        <v>0</v>
      </c>
      <c r="O70" s="258">
        <v>0</v>
      </c>
      <c r="P70" s="259">
        <v>428.08</v>
      </c>
      <c r="Q70" s="258">
        <v>0</v>
      </c>
      <c r="R70" s="262">
        <v>949.56</v>
      </c>
      <c r="S70" s="262">
        <v>62.14</v>
      </c>
      <c r="T70" s="260">
        <v>123.36</v>
      </c>
      <c r="U70" s="261">
        <f t="shared" si="2"/>
        <v>3532.1</v>
      </c>
    </row>
    <row r="71" spans="1:22" x14ac:dyDescent="0.25">
      <c r="A71" s="255" t="s">
        <v>84</v>
      </c>
      <c r="B71" s="255">
        <v>1</v>
      </c>
      <c r="C71" s="255">
        <v>324</v>
      </c>
      <c r="D71" s="255" t="s">
        <v>549</v>
      </c>
      <c r="E71" s="292" t="s">
        <v>316</v>
      </c>
      <c r="F71" s="257">
        <v>0</v>
      </c>
      <c r="G71" s="258">
        <v>0</v>
      </c>
      <c r="H71" s="258">
        <v>0</v>
      </c>
      <c r="I71" s="259">
        <v>602.91999999999996</v>
      </c>
      <c r="J71" s="258">
        <v>0</v>
      </c>
      <c r="K71" s="258">
        <v>0</v>
      </c>
      <c r="L71" s="490">
        <v>0</v>
      </c>
      <c r="M71" s="258">
        <v>0</v>
      </c>
      <c r="N71" s="258">
        <v>0</v>
      </c>
      <c r="O71" s="258">
        <v>0</v>
      </c>
      <c r="P71" s="259">
        <v>725.11</v>
      </c>
      <c r="Q71" s="259">
        <v>0</v>
      </c>
      <c r="R71" s="262">
        <v>441.66</v>
      </c>
      <c r="S71" s="262">
        <v>107.47</v>
      </c>
      <c r="T71" s="260">
        <v>123.36</v>
      </c>
      <c r="U71" s="261">
        <f t="shared" si="2"/>
        <v>2000.52</v>
      </c>
    </row>
    <row r="72" spans="1:22" x14ac:dyDescent="0.25">
      <c r="A72" s="255" t="s">
        <v>86</v>
      </c>
      <c r="B72" s="255">
        <v>1</v>
      </c>
      <c r="C72" s="255">
        <v>191</v>
      </c>
      <c r="D72" s="255" t="s">
        <v>549</v>
      </c>
      <c r="E72" s="292" t="s">
        <v>614</v>
      </c>
      <c r="F72" s="257">
        <v>0</v>
      </c>
      <c r="G72" s="258">
        <v>0</v>
      </c>
      <c r="H72" s="258">
        <v>0</v>
      </c>
      <c r="I72" s="258">
        <v>367.15</v>
      </c>
      <c r="J72" s="258">
        <v>0</v>
      </c>
      <c r="K72" s="258">
        <v>0</v>
      </c>
      <c r="L72" s="490">
        <v>0</v>
      </c>
      <c r="M72" s="258">
        <v>0</v>
      </c>
      <c r="N72" s="258">
        <v>0</v>
      </c>
      <c r="O72" s="258">
        <v>0</v>
      </c>
      <c r="P72" s="259">
        <v>768.79</v>
      </c>
      <c r="Q72" s="258">
        <v>0</v>
      </c>
      <c r="R72" s="262">
        <v>468.27</v>
      </c>
      <c r="S72" s="262">
        <v>88.28</v>
      </c>
      <c r="T72" s="258">
        <v>82.24</v>
      </c>
      <c r="U72" s="261">
        <f t="shared" si="2"/>
        <v>1774.73</v>
      </c>
    </row>
    <row r="73" spans="1:22" x14ac:dyDescent="0.25">
      <c r="A73" s="255" t="s">
        <v>84</v>
      </c>
      <c r="B73" s="255">
        <v>1</v>
      </c>
      <c r="C73" s="255">
        <v>21</v>
      </c>
      <c r="D73" s="255" t="s">
        <v>549</v>
      </c>
      <c r="E73" s="292" t="s">
        <v>564</v>
      </c>
      <c r="F73" s="257">
        <v>0</v>
      </c>
      <c r="G73" s="258">
        <v>0</v>
      </c>
      <c r="H73" s="258">
        <v>0</v>
      </c>
      <c r="I73" s="259">
        <v>2726.15</v>
      </c>
      <c r="J73" s="258">
        <v>0</v>
      </c>
      <c r="K73" s="258">
        <v>0</v>
      </c>
      <c r="L73" s="490">
        <v>0</v>
      </c>
      <c r="M73" s="258">
        <v>0</v>
      </c>
      <c r="N73" s="258">
        <v>0</v>
      </c>
      <c r="O73" s="258">
        <v>0</v>
      </c>
      <c r="P73" s="259">
        <v>768.79</v>
      </c>
      <c r="Q73" s="259">
        <v>0</v>
      </c>
      <c r="R73" s="262">
        <v>468.27</v>
      </c>
      <c r="S73" s="262">
        <v>80.8</v>
      </c>
      <c r="T73" s="258">
        <v>0</v>
      </c>
      <c r="U73" s="261">
        <f t="shared" si="2"/>
        <v>4044.01</v>
      </c>
    </row>
    <row r="74" spans="1:22" x14ac:dyDescent="0.25">
      <c r="A74" s="255" t="s">
        <v>84</v>
      </c>
      <c r="B74" s="255">
        <v>1</v>
      </c>
      <c r="C74" s="255">
        <v>330</v>
      </c>
      <c r="E74" s="292" t="s">
        <v>327</v>
      </c>
      <c r="F74" s="257">
        <v>0</v>
      </c>
      <c r="G74" s="258">
        <v>0</v>
      </c>
      <c r="H74" s="258">
        <v>0</v>
      </c>
      <c r="I74" s="258">
        <v>1726.55</v>
      </c>
      <c r="J74" s="258">
        <v>0</v>
      </c>
      <c r="K74" s="258">
        <v>0</v>
      </c>
      <c r="L74" s="490">
        <v>0</v>
      </c>
      <c r="M74" s="258">
        <v>0</v>
      </c>
      <c r="N74" s="258">
        <v>0</v>
      </c>
      <c r="O74" s="258">
        <v>0</v>
      </c>
      <c r="P74" s="259">
        <v>725.11</v>
      </c>
      <c r="Q74" s="258">
        <v>0</v>
      </c>
      <c r="R74" s="262">
        <v>441.66</v>
      </c>
      <c r="S74" s="262">
        <v>0</v>
      </c>
      <c r="T74" s="260">
        <v>123.36</v>
      </c>
      <c r="U74" s="261">
        <f t="shared" si="2"/>
        <v>3016.68</v>
      </c>
    </row>
    <row r="75" spans="1:22" x14ac:dyDescent="0.25">
      <c r="A75" s="255" t="s">
        <v>84</v>
      </c>
      <c r="B75" s="255">
        <v>1</v>
      </c>
      <c r="C75" s="255">
        <v>254</v>
      </c>
      <c r="E75" s="292" t="s">
        <v>145</v>
      </c>
      <c r="F75" s="257">
        <v>0</v>
      </c>
      <c r="G75" s="258">
        <v>0</v>
      </c>
      <c r="H75" s="258">
        <v>0</v>
      </c>
      <c r="I75" s="258">
        <v>0</v>
      </c>
      <c r="J75" s="258">
        <v>0</v>
      </c>
      <c r="K75" s="258">
        <v>0</v>
      </c>
      <c r="L75" s="490">
        <v>0</v>
      </c>
      <c r="M75" s="258">
        <v>0</v>
      </c>
      <c r="N75" s="258">
        <v>0</v>
      </c>
      <c r="O75" s="258">
        <v>0</v>
      </c>
      <c r="P75" s="259">
        <v>873.62</v>
      </c>
      <c r="Q75" s="258">
        <v>0</v>
      </c>
      <c r="R75" s="262">
        <v>532.12</v>
      </c>
      <c r="S75" s="262">
        <v>18.86</v>
      </c>
      <c r="T75" s="258">
        <v>82.24</v>
      </c>
      <c r="U75" s="261">
        <f t="shared" si="2"/>
        <v>1506.84</v>
      </c>
    </row>
    <row r="76" spans="1:22" x14ac:dyDescent="0.25">
      <c r="A76" s="255" t="s">
        <v>84</v>
      </c>
      <c r="B76" s="255">
        <v>1</v>
      </c>
      <c r="C76" s="255">
        <v>196</v>
      </c>
      <c r="E76" s="292" t="s">
        <v>617</v>
      </c>
      <c r="F76" s="257">
        <v>645.4</v>
      </c>
      <c r="G76" s="258">
        <v>0</v>
      </c>
      <c r="H76" s="258">
        <v>0</v>
      </c>
      <c r="I76" s="258">
        <v>775.83</v>
      </c>
      <c r="J76" s="258">
        <v>0</v>
      </c>
      <c r="K76" s="258">
        <v>0</v>
      </c>
      <c r="L76" s="490">
        <v>0</v>
      </c>
      <c r="M76" s="258">
        <v>0</v>
      </c>
      <c r="N76" s="258">
        <v>0</v>
      </c>
      <c r="O76" s="258">
        <v>0</v>
      </c>
      <c r="P76" s="259">
        <v>768.79</v>
      </c>
      <c r="Q76" s="258">
        <v>0</v>
      </c>
      <c r="R76" s="262">
        <v>468.27</v>
      </c>
      <c r="S76" s="262">
        <v>88.28</v>
      </c>
      <c r="T76" s="259">
        <v>164.48</v>
      </c>
      <c r="U76" s="261">
        <f t="shared" si="2"/>
        <v>2911.05</v>
      </c>
    </row>
    <row r="77" spans="1:22" x14ac:dyDescent="0.25">
      <c r="A77" s="255" t="s">
        <v>84</v>
      </c>
      <c r="B77" s="255">
        <v>1</v>
      </c>
      <c r="C77" s="255">
        <v>358</v>
      </c>
      <c r="E77" s="292" t="s">
        <v>387</v>
      </c>
      <c r="F77" s="257">
        <v>0</v>
      </c>
      <c r="G77" s="258">
        <v>0</v>
      </c>
      <c r="H77" s="258">
        <v>0</v>
      </c>
      <c r="I77" s="258">
        <v>422.29</v>
      </c>
      <c r="J77" s="258">
        <v>0</v>
      </c>
      <c r="K77" s="258">
        <v>0</v>
      </c>
      <c r="L77" s="490">
        <v>0</v>
      </c>
      <c r="M77" s="258">
        <v>0</v>
      </c>
      <c r="N77" s="258">
        <v>0</v>
      </c>
      <c r="O77" s="258">
        <v>0</v>
      </c>
      <c r="P77" s="259">
        <v>812.47</v>
      </c>
      <c r="Q77" s="258">
        <v>0</v>
      </c>
      <c r="R77" s="262">
        <v>494.88</v>
      </c>
      <c r="S77" s="258">
        <v>0</v>
      </c>
      <c r="T77" s="259">
        <v>41.12</v>
      </c>
      <c r="U77" s="261">
        <f t="shared" si="2"/>
        <v>1770.7599999999998</v>
      </c>
    </row>
    <row r="78" spans="1:22" x14ac:dyDescent="0.25">
      <c r="A78" s="255" t="s">
        <v>86</v>
      </c>
      <c r="B78" s="255">
        <v>1</v>
      </c>
      <c r="C78" s="255">
        <v>188</v>
      </c>
      <c r="E78" s="292" t="s">
        <v>613</v>
      </c>
      <c r="F78" s="257">
        <v>0</v>
      </c>
      <c r="G78" s="258">
        <v>0</v>
      </c>
      <c r="H78" s="258">
        <v>0</v>
      </c>
      <c r="I78" s="258">
        <v>791.75</v>
      </c>
      <c r="J78" s="258">
        <v>0</v>
      </c>
      <c r="K78" s="258">
        <v>0</v>
      </c>
      <c r="L78" s="490">
        <v>0</v>
      </c>
      <c r="M78" s="258">
        <v>0</v>
      </c>
      <c r="N78" s="258">
        <v>0</v>
      </c>
      <c r="O78" s="258">
        <v>0</v>
      </c>
      <c r="P78" s="259">
        <v>986.52</v>
      </c>
      <c r="Q78" s="258">
        <v>0</v>
      </c>
      <c r="R78" s="262">
        <v>391.11</v>
      </c>
      <c r="S78" s="262">
        <v>49.15</v>
      </c>
      <c r="T78" s="258">
        <v>0</v>
      </c>
      <c r="U78" s="261">
        <f t="shared" si="2"/>
        <v>2218.5300000000002</v>
      </c>
    </row>
    <row r="79" spans="1:22" x14ac:dyDescent="0.25">
      <c r="A79" s="255" t="s">
        <v>84</v>
      </c>
      <c r="B79" s="255">
        <v>1</v>
      </c>
      <c r="C79" s="255">
        <v>338</v>
      </c>
      <c r="D79" s="255" t="s">
        <v>549</v>
      </c>
      <c r="E79" s="292" t="s">
        <v>625</v>
      </c>
      <c r="F79" s="257">
        <v>0</v>
      </c>
      <c r="G79" s="258">
        <v>0</v>
      </c>
      <c r="H79" s="258">
        <v>0</v>
      </c>
      <c r="I79" s="259">
        <v>0</v>
      </c>
      <c r="J79" s="258">
        <v>0</v>
      </c>
      <c r="K79" s="258">
        <v>0</v>
      </c>
      <c r="L79" s="490">
        <v>0</v>
      </c>
      <c r="M79" s="258">
        <v>0</v>
      </c>
      <c r="N79" s="258">
        <v>0</v>
      </c>
      <c r="O79" s="258">
        <v>0</v>
      </c>
      <c r="P79" s="259">
        <v>725.11</v>
      </c>
      <c r="Q79" s="259">
        <v>0</v>
      </c>
      <c r="R79" s="260">
        <v>441.66</v>
      </c>
      <c r="S79" s="262">
        <v>0</v>
      </c>
      <c r="T79" s="259">
        <v>41.12</v>
      </c>
      <c r="U79" s="261">
        <f t="shared" si="2"/>
        <v>1207.8899999999999</v>
      </c>
      <c r="V79" s="263"/>
    </row>
    <row r="80" spans="1:22" s="304" customFormat="1" x14ac:dyDescent="0.25">
      <c r="A80" s="298" t="s">
        <v>84</v>
      </c>
      <c r="B80" s="298">
        <v>1</v>
      </c>
      <c r="C80" s="298">
        <v>251</v>
      </c>
      <c r="D80" s="298" t="s">
        <v>549</v>
      </c>
      <c r="E80" s="308" t="s">
        <v>143</v>
      </c>
      <c r="F80" s="299">
        <v>0</v>
      </c>
      <c r="G80" s="300">
        <v>0</v>
      </c>
      <c r="H80" s="300">
        <v>0</v>
      </c>
      <c r="I80" s="302">
        <v>0</v>
      </c>
      <c r="J80" s="300">
        <v>0</v>
      </c>
      <c r="K80" s="300">
        <v>0</v>
      </c>
      <c r="L80" s="867">
        <v>0</v>
      </c>
      <c r="M80" s="300">
        <v>0</v>
      </c>
      <c r="N80" s="300">
        <v>0</v>
      </c>
      <c r="O80" s="300">
        <v>0</v>
      </c>
      <c r="P80" s="302">
        <v>0</v>
      </c>
      <c r="Q80" s="302">
        <v>0</v>
      </c>
      <c r="R80" s="309">
        <v>0</v>
      </c>
      <c r="S80" s="300">
        <v>0</v>
      </c>
      <c r="T80" s="300">
        <v>0</v>
      </c>
      <c r="U80" s="303">
        <f t="shared" si="2"/>
        <v>0</v>
      </c>
      <c r="V80" s="321"/>
    </row>
    <row r="81" spans="1:22" x14ac:dyDescent="0.25">
      <c r="A81" s="255" t="s">
        <v>86</v>
      </c>
      <c r="B81" s="255">
        <v>1</v>
      </c>
      <c r="C81" s="255">
        <v>93</v>
      </c>
      <c r="E81" s="292" t="s">
        <v>53</v>
      </c>
      <c r="F81" s="257">
        <v>0</v>
      </c>
      <c r="G81" s="258">
        <v>0</v>
      </c>
      <c r="H81" s="258">
        <v>0</v>
      </c>
      <c r="I81" s="258">
        <v>1920.46</v>
      </c>
      <c r="J81" s="258">
        <v>0</v>
      </c>
      <c r="K81" s="258">
        <v>0</v>
      </c>
      <c r="L81" s="490">
        <v>0</v>
      </c>
      <c r="M81" s="258">
        <v>0</v>
      </c>
      <c r="N81" s="258">
        <v>0</v>
      </c>
      <c r="O81" s="258">
        <v>0</v>
      </c>
      <c r="P81" s="259">
        <v>436.81</v>
      </c>
      <c r="Q81" s="258">
        <v>0</v>
      </c>
      <c r="R81" s="262">
        <v>968.93</v>
      </c>
      <c r="S81" s="260">
        <v>21.01</v>
      </c>
      <c r="T81" s="258">
        <v>82.24</v>
      </c>
      <c r="U81" s="261">
        <f t="shared" si="2"/>
        <v>3429.45</v>
      </c>
    </row>
    <row r="82" spans="1:22" x14ac:dyDescent="0.25">
      <c r="A82" s="255" t="s">
        <v>84</v>
      </c>
      <c r="B82" s="255">
        <v>1</v>
      </c>
      <c r="C82" s="255">
        <v>8</v>
      </c>
      <c r="E82" s="292" t="s">
        <v>554</v>
      </c>
      <c r="F82" s="257">
        <v>0</v>
      </c>
      <c r="G82" s="258">
        <v>0</v>
      </c>
      <c r="H82" s="258">
        <v>0</v>
      </c>
      <c r="I82" s="258">
        <v>2666.9</v>
      </c>
      <c r="J82" s="258">
        <v>0</v>
      </c>
      <c r="K82" s="258">
        <v>0</v>
      </c>
      <c r="L82" s="490">
        <v>0</v>
      </c>
      <c r="M82" s="258">
        <v>0</v>
      </c>
      <c r="N82" s="258">
        <v>0</v>
      </c>
      <c r="O82" s="258">
        <v>0</v>
      </c>
      <c r="P82" s="259">
        <v>655.22</v>
      </c>
      <c r="Q82" s="258">
        <v>0</v>
      </c>
      <c r="R82" s="260">
        <v>750.52</v>
      </c>
      <c r="S82" s="262">
        <v>37.43</v>
      </c>
      <c r="T82" s="258">
        <v>82.24</v>
      </c>
      <c r="U82" s="261">
        <f t="shared" si="2"/>
        <v>4192.3099999999995</v>
      </c>
    </row>
    <row r="83" spans="1:22" x14ac:dyDescent="0.25">
      <c r="A83" s="255" t="s">
        <v>86</v>
      </c>
      <c r="B83" s="255">
        <v>1</v>
      </c>
      <c r="C83" s="255">
        <v>44</v>
      </c>
      <c r="E83" s="292" t="s">
        <v>581</v>
      </c>
      <c r="F83" s="257">
        <v>0</v>
      </c>
      <c r="G83" s="258">
        <v>0</v>
      </c>
      <c r="H83" s="258">
        <v>0</v>
      </c>
      <c r="I83" s="259">
        <v>2101.0100000000002</v>
      </c>
      <c r="J83" s="258">
        <v>0</v>
      </c>
      <c r="K83" s="258">
        <v>0</v>
      </c>
      <c r="L83" s="490">
        <v>0</v>
      </c>
      <c r="M83" s="258">
        <v>0</v>
      </c>
      <c r="N83" s="258">
        <v>0</v>
      </c>
      <c r="O83" s="258">
        <v>0</v>
      </c>
      <c r="P83" s="259">
        <v>725.11</v>
      </c>
      <c r="Q83" s="258">
        <v>0</v>
      </c>
      <c r="R83" s="262">
        <v>441.66</v>
      </c>
      <c r="S83" s="262">
        <v>111.46</v>
      </c>
      <c r="T83" s="258">
        <v>0</v>
      </c>
      <c r="U83" s="261">
        <f t="shared" si="2"/>
        <v>3379.2400000000002</v>
      </c>
    </row>
    <row r="84" spans="1:22" s="304" customFormat="1" x14ac:dyDescent="0.25">
      <c r="A84" s="298" t="s">
        <v>84</v>
      </c>
      <c r="B84" s="298">
        <v>1</v>
      </c>
      <c r="C84" s="298">
        <v>396</v>
      </c>
      <c r="D84" s="298" t="s">
        <v>549</v>
      </c>
      <c r="E84" s="1018" t="s">
        <v>475</v>
      </c>
      <c r="F84" s="299">
        <v>0</v>
      </c>
      <c r="G84" s="300">
        <v>0</v>
      </c>
      <c r="H84" s="300">
        <v>0</v>
      </c>
      <c r="I84" s="302">
        <v>1426.93</v>
      </c>
      <c r="J84" s="300">
        <v>0</v>
      </c>
      <c r="K84" s="300">
        <v>0</v>
      </c>
      <c r="L84" s="867">
        <v>0</v>
      </c>
      <c r="M84" s="300">
        <v>0</v>
      </c>
      <c r="N84" s="300">
        <v>0</v>
      </c>
      <c r="O84" s="300">
        <v>0</v>
      </c>
      <c r="P84" s="300">
        <v>0</v>
      </c>
      <c r="Q84" s="300">
        <v>0</v>
      </c>
      <c r="R84" s="309">
        <v>532.12</v>
      </c>
      <c r="S84" s="309">
        <v>25.52</v>
      </c>
      <c r="T84" s="309">
        <v>123.36</v>
      </c>
      <c r="U84" s="303">
        <f t="shared" si="2"/>
        <v>2107.9300000000003</v>
      </c>
    </row>
    <row r="85" spans="1:22" x14ac:dyDescent="0.25">
      <c r="A85" s="255" t="s">
        <v>84</v>
      </c>
      <c r="B85" s="255">
        <v>1</v>
      </c>
      <c r="C85" s="255">
        <v>83</v>
      </c>
      <c r="E85" s="292" t="s">
        <v>592</v>
      </c>
      <c r="F85" s="257">
        <v>0</v>
      </c>
      <c r="G85" s="258">
        <v>0</v>
      </c>
      <c r="H85" s="258">
        <v>0</v>
      </c>
      <c r="I85" s="258">
        <v>2807.95</v>
      </c>
      <c r="J85" s="258">
        <v>0</v>
      </c>
      <c r="K85" s="258">
        <v>0</v>
      </c>
      <c r="L85" s="490">
        <v>0</v>
      </c>
      <c r="M85" s="258">
        <v>0</v>
      </c>
      <c r="N85" s="258">
        <v>0</v>
      </c>
      <c r="O85" s="258">
        <v>0</v>
      </c>
      <c r="P85" s="259">
        <v>642.12</v>
      </c>
      <c r="Q85" s="258">
        <v>0</v>
      </c>
      <c r="R85" s="260">
        <v>735.51</v>
      </c>
      <c r="S85" s="262">
        <v>56.1</v>
      </c>
      <c r="T85" s="258">
        <v>82.24</v>
      </c>
      <c r="U85" s="261">
        <f t="shared" si="2"/>
        <v>4323.92</v>
      </c>
    </row>
    <row r="86" spans="1:22" x14ac:dyDescent="0.25">
      <c r="A86" s="255" t="s">
        <v>84</v>
      </c>
      <c r="B86" s="255">
        <v>1</v>
      </c>
      <c r="C86" s="255">
        <v>92</v>
      </c>
      <c r="E86" s="292" t="s">
        <v>600</v>
      </c>
      <c r="F86" s="257">
        <v>0</v>
      </c>
      <c r="G86" s="258">
        <v>0</v>
      </c>
      <c r="H86" s="258">
        <v>0</v>
      </c>
      <c r="I86" s="258">
        <v>2732.96</v>
      </c>
      <c r="J86" s="258">
        <v>0</v>
      </c>
      <c r="K86" s="258">
        <v>0</v>
      </c>
      <c r="L86" s="490">
        <v>0</v>
      </c>
      <c r="M86" s="258">
        <v>0</v>
      </c>
      <c r="N86" s="258">
        <v>0</v>
      </c>
      <c r="O86" s="258">
        <v>0</v>
      </c>
      <c r="P86" s="259">
        <v>864.89</v>
      </c>
      <c r="Q86" s="258">
        <v>0</v>
      </c>
      <c r="R86" s="260">
        <v>526.79999999999995</v>
      </c>
      <c r="S86" s="262">
        <v>38.53</v>
      </c>
      <c r="T86" s="259">
        <v>41.12</v>
      </c>
      <c r="U86" s="261">
        <f t="shared" si="2"/>
        <v>4204.2999999999993</v>
      </c>
    </row>
    <row r="87" spans="1:22" x14ac:dyDescent="0.25">
      <c r="A87" s="255" t="s">
        <v>84</v>
      </c>
      <c r="B87" s="255">
        <v>1</v>
      </c>
      <c r="C87" s="255">
        <v>95</v>
      </c>
      <c r="E87" s="292" t="s">
        <v>601</v>
      </c>
      <c r="F87" s="257">
        <v>0</v>
      </c>
      <c r="G87" s="258">
        <v>0</v>
      </c>
      <c r="H87" s="258">
        <v>0</v>
      </c>
      <c r="I87" s="258">
        <v>543</v>
      </c>
      <c r="J87" s="258">
        <v>0</v>
      </c>
      <c r="K87" s="258">
        <v>0</v>
      </c>
      <c r="L87" s="490">
        <v>0</v>
      </c>
      <c r="M87" s="258">
        <v>0</v>
      </c>
      <c r="N87" s="258">
        <v>0</v>
      </c>
      <c r="O87" s="258">
        <v>0</v>
      </c>
      <c r="P87" s="259">
        <v>218.4</v>
      </c>
      <c r="Q87" s="258">
        <v>0</v>
      </c>
      <c r="R87" s="260">
        <v>1187.3399999999999</v>
      </c>
      <c r="S87" s="262">
        <v>36.31</v>
      </c>
      <c r="T87" s="260" t="s">
        <v>551</v>
      </c>
      <c r="U87" s="261">
        <f t="shared" si="2"/>
        <v>1985.0499999999997</v>
      </c>
    </row>
    <row r="88" spans="1:22" x14ac:dyDescent="0.25">
      <c r="A88" s="255" t="s">
        <v>84</v>
      </c>
      <c r="B88" s="255">
        <v>1</v>
      </c>
      <c r="C88" s="255">
        <v>485</v>
      </c>
      <c r="E88" s="292" t="s">
        <v>357</v>
      </c>
      <c r="F88" s="257">
        <v>0</v>
      </c>
      <c r="G88" s="258">
        <v>0</v>
      </c>
      <c r="H88" s="258">
        <v>0</v>
      </c>
      <c r="I88" s="258">
        <v>0</v>
      </c>
      <c r="J88" s="258">
        <v>0</v>
      </c>
      <c r="K88" s="258">
        <v>0</v>
      </c>
      <c r="L88" s="490">
        <v>0</v>
      </c>
      <c r="M88" s="258">
        <v>0</v>
      </c>
      <c r="N88" s="258">
        <v>0</v>
      </c>
      <c r="O88" s="258">
        <v>0</v>
      </c>
      <c r="P88" s="259">
        <v>768.79</v>
      </c>
      <c r="Q88" s="258">
        <v>0</v>
      </c>
      <c r="R88" s="260">
        <v>468.27</v>
      </c>
      <c r="S88" s="262">
        <v>88.28</v>
      </c>
      <c r="T88" s="260">
        <v>0</v>
      </c>
      <c r="U88" s="261">
        <f t="shared" si="2"/>
        <v>1325.34</v>
      </c>
      <c r="V88" s="263"/>
    </row>
    <row r="89" spans="1:22" x14ac:dyDescent="0.25">
      <c r="A89" s="255" t="s">
        <v>84</v>
      </c>
      <c r="B89" s="255">
        <v>1</v>
      </c>
      <c r="C89" s="255">
        <v>33</v>
      </c>
      <c r="E89" s="292" t="s">
        <v>573</v>
      </c>
      <c r="F89" s="257">
        <v>0</v>
      </c>
      <c r="G89" s="258">
        <v>0</v>
      </c>
      <c r="H89" s="258">
        <v>0</v>
      </c>
      <c r="I89" s="258">
        <v>3019.75</v>
      </c>
      <c r="J89" s="258">
        <v>0</v>
      </c>
      <c r="K89" s="258">
        <v>0</v>
      </c>
      <c r="L89" s="490">
        <v>0</v>
      </c>
      <c r="M89" s="258">
        <v>0</v>
      </c>
      <c r="N89" s="258">
        <v>0</v>
      </c>
      <c r="O89" s="258">
        <v>0</v>
      </c>
      <c r="P89" s="259">
        <v>432.45</v>
      </c>
      <c r="Q89" s="258">
        <v>0</v>
      </c>
      <c r="R89" s="260">
        <v>959.25</v>
      </c>
      <c r="S89" s="262">
        <v>38.53</v>
      </c>
      <c r="T89" s="258">
        <v>0</v>
      </c>
      <c r="U89" s="261">
        <f t="shared" si="2"/>
        <v>4449.9799999999996</v>
      </c>
      <c r="V89" s="263"/>
    </row>
    <row r="90" spans="1:22" x14ac:dyDescent="0.25">
      <c r="A90" s="255" t="s">
        <v>84</v>
      </c>
      <c r="B90" s="255">
        <v>1</v>
      </c>
      <c r="C90" s="255">
        <v>81</v>
      </c>
      <c r="E90" s="292" t="s">
        <v>591</v>
      </c>
      <c r="F90" s="257">
        <v>0</v>
      </c>
      <c r="G90" s="258">
        <v>0</v>
      </c>
      <c r="H90" s="258">
        <v>0</v>
      </c>
      <c r="I90" s="258">
        <v>0</v>
      </c>
      <c r="J90" s="258">
        <v>0</v>
      </c>
      <c r="K90" s="258">
        <v>0</v>
      </c>
      <c r="L90" s="490">
        <v>0</v>
      </c>
      <c r="M90" s="258">
        <v>0</v>
      </c>
      <c r="N90" s="258">
        <v>0</v>
      </c>
      <c r="O90" s="258">
        <v>0</v>
      </c>
      <c r="P90" s="259">
        <v>864.89</v>
      </c>
      <c r="Q90" s="258">
        <v>0</v>
      </c>
      <c r="R90" s="260">
        <v>526.79999999999995</v>
      </c>
      <c r="S90" s="262">
        <v>45.64</v>
      </c>
      <c r="T90" s="258">
        <v>0</v>
      </c>
      <c r="U90" s="261">
        <f t="shared" si="2"/>
        <v>1437.3300000000002</v>
      </c>
    </row>
    <row r="91" spans="1:22" x14ac:dyDescent="0.25">
      <c r="A91" s="255" t="s">
        <v>84</v>
      </c>
      <c r="B91" s="255">
        <v>1</v>
      </c>
      <c r="C91" s="255">
        <v>321</v>
      </c>
      <c r="E91" s="292" t="s">
        <v>309</v>
      </c>
      <c r="F91" s="257">
        <v>0</v>
      </c>
      <c r="G91" s="258">
        <v>0</v>
      </c>
      <c r="H91" s="258">
        <v>0</v>
      </c>
      <c r="I91" s="258">
        <v>1797.22</v>
      </c>
      <c r="J91" s="258">
        <v>0</v>
      </c>
      <c r="K91" s="258">
        <v>0</v>
      </c>
      <c r="L91" s="490">
        <v>0</v>
      </c>
      <c r="M91" s="258">
        <v>0</v>
      </c>
      <c r="N91" s="258">
        <v>0</v>
      </c>
      <c r="O91" s="258">
        <v>0</v>
      </c>
      <c r="P91" s="259">
        <v>725.11</v>
      </c>
      <c r="Q91" s="258">
        <v>0</v>
      </c>
      <c r="R91" s="262">
        <v>441.66</v>
      </c>
      <c r="S91" s="262">
        <v>111.46</v>
      </c>
      <c r="T91" s="260">
        <v>123.36</v>
      </c>
      <c r="U91" s="261">
        <f t="shared" si="2"/>
        <v>3198.81</v>
      </c>
    </row>
    <row r="92" spans="1:22" s="304" customFormat="1" x14ac:dyDescent="0.25">
      <c r="A92" s="298" t="s">
        <v>84</v>
      </c>
      <c r="B92" s="298">
        <v>1</v>
      </c>
      <c r="C92" s="298">
        <v>151</v>
      </c>
      <c r="D92" s="298"/>
      <c r="E92" s="308" t="s">
        <v>606</v>
      </c>
      <c r="F92" s="299">
        <v>0</v>
      </c>
      <c r="G92" s="300">
        <v>0</v>
      </c>
      <c r="H92" s="300">
        <v>0</v>
      </c>
      <c r="I92" s="300">
        <v>502.72</v>
      </c>
      <c r="J92" s="300">
        <v>0</v>
      </c>
      <c r="K92" s="300">
        <v>0</v>
      </c>
      <c r="L92" s="867">
        <v>0</v>
      </c>
      <c r="M92" s="300">
        <v>0</v>
      </c>
      <c r="N92" s="300">
        <v>0</v>
      </c>
      <c r="O92" s="300">
        <v>0</v>
      </c>
      <c r="P92" s="300">
        <v>856.15</v>
      </c>
      <c r="Q92" s="300">
        <v>0</v>
      </c>
      <c r="R92" s="300">
        <v>521.48</v>
      </c>
      <c r="S92" s="300">
        <v>0</v>
      </c>
      <c r="T92" s="302">
        <v>41.12</v>
      </c>
      <c r="U92" s="303">
        <f t="shared" si="2"/>
        <v>1921.4699999999998</v>
      </c>
    </row>
    <row r="93" spans="1:22" x14ac:dyDescent="0.25">
      <c r="A93" s="255" t="s">
        <v>84</v>
      </c>
      <c r="B93" s="255">
        <v>1</v>
      </c>
      <c r="C93" s="255">
        <v>170</v>
      </c>
      <c r="E93" s="292" t="s">
        <v>420</v>
      </c>
      <c r="F93" s="257">
        <v>0</v>
      </c>
      <c r="G93" s="258">
        <v>0</v>
      </c>
      <c r="H93" s="258">
        <v>0</v>
      </c>
      <c r="I93" s="258">
        <v>0</v>
      </c>
      <c r="J93" s="258">
        <v>0</v>
      </c>
      <c r="K93" s="258">
        <v>0</v>
      </c>
      <c r="L93" s="490">
        <v>0</v>
      </c>
      <c r="M93" s="258">
        <v>0</v>
      </c>
      <c r="N93" s="258">
        <v>0</v>
      </c>
      <c r="O93" s="258">
        <v>0</v>
      </c>
      <c r="P93" s="258">
        <v>856.15</v>
      </c>
      <c r="Q93" s="258">
        <v>0</v>
      </c>
      <c r="R93" s="258">
        <v>521.48</v>
      </c>
      <c r="S93" s="258">
        <v>58.48</v>
      </c>
      <c r="T93" s="259">
        <v>41.12</v>
      </c>
      <c r="U93" s="261">
        <f t="shared" si="2"/>
        <v>1477.23</v>
      </c>
    </row>
    <row r="94" spans="1:22" x14ac:dyDescent="0.25">
      <c r="A94" s="255" t="s">
        <v>84</v>
      </c>
      <c r="B94" s="255">
        <v>1</v>
      </c>
      <c r="C94" s="255">
        <v>494</v>
      </c>
      <c r="E94" s="294" t="s">
        <v>479</v>
      </c>
      <c r="F94" s="257">
        <v>0</v>
      </c>
      <c r="G94" s="258">
        <v>0</v>
      </c>
      <c r="H94" s="258">
        <v>0</v>
      </c>
      <c r="I94" s="258">
        <v>0</v>
      </c>
      <c r="J94" s="258">
        <v>0</v>
      </c>
      <c r="K94" s="258">
        <v>0</v>
      </c>
      <c r="L94" s="490">
        <v>0</v>
      </c>
      <c r="M94" s="258">
        <v>0</v>
      </c>
      <c r="N94" s="258">
        <v>0</v>
      </c>
      <c r="O94" s="258">
        <v>0</v>
      </c>
      <c r="P94" s="259">
        <v>406.24</v>
      </c>
      <c r="Q94" s="258">
        <v>0</v>
      </c>
      <c r="R94" s="262">
        <v>901.11</v>
      </c>
      <c r="S94" s="260">
        <v>69.09</v>
      </c>
      <c r="T94" s="260">
        <v>0</v>
      </c>
      <c r="U94" s="261">
        <f t="shared" si="2"/>
        <v>1376.4399999999998</v>
      </c>
    </row>
    <row r="95" spans="1:22" s="619" customFormat="1" x14ac:dyDescent="0.25">
      <c r="A95" s="625" t="s">
        <v>84</v>
      </c>
      <c r="B95" s="625">
        <v>1</v>
      </c>
      <c r="C95" s="625">
        <v>427</v>
      </c>
      <c r="D95" s="625"/>
      <c r="E95" s="1014" t="s">
        <v>687</v>
      </c>
      <c r="F95" s="624">
        <v>0</v>
      </c>
      <c r="G95" s="622">
        <v>0</v>
      </c>
      <c r="H95" s="622">
        <v>0</v>
      </c>
      <c r="I95" s="622">
        <v>0</v>
      </c>
      <c r="J95" s="622">
        <v>0</v>
      </c>
      <c r="K95" s="622">
        <v>0</v>
      </c>
      <c r="L95" s="876">
        <v>0</v>
      </c>
      <c r="M95" s="622">
        <v>0</v>
      </c>
      <c r="N95" s="622">
        <v>0</v>
      </c>
      <c r="O95" s="622">
        <v>0</v>
      </c>
      <c r="P95" s="622">
        <v>0</v>
      </c>
      <c r="Q95" s="622">
        <v>0</v>
      </c>
      <c r="R95" s="622">
        <v>0</v>
      </c>
      <c r="S95" s="1015">
        <v>53.51</v>
      </c>
      <c r="T95" s="622">
        <v>0</v>
      </c>
      <c r="U95" s="626">
        <f t="shared" si="2"/>
        <v>53.51</v>
      </c>
    </row>
    <row r="96" spans="1:22" x14ac:dyDescent="0.25">
      <c r="A96" s="255" t="s">
        <v>86</v>
      </c>
      <c r="B96" s="255">
        <v>1</v>
      </c>
      <c r="C96" s="255">
        <v>156</v>
      </c>
      <c r="E96" s="292" t="s">
        <v>609</v>
      </c>
      <c r="F96" s="257">
        <v>0</v>
      </c>
      <c r="G96" s="258">
        <v>0</v>
      </c>
      <c r="H96" s="258">
        <v>0</v>
      </c>
      <c r="I96" s="259">
        <v>728.71</v>
      </c>
      <c r="J96" s="258">
        <v>0</v>
      </c>
      <c r="K96" s="258">
        <v>0</v>
      </c>
      <c r="L96" s="490">
        <v>0</v>
      </c>
      <c r="M96" s="258">
        <v>0</v>
      </c>
      <c r="N96" s="258">
        <v>0</v>
      </c>
      <c r="O96" s="258">
        <v>0</v>
      </c>
      <c r="P96" s="259">
        <v>873.62</v>
      </c>
      <c r="Q96" s="259">
        <v>0</v>
      </c>
      <c r="R96" s="262">
        <v>532.12</v>
      </c>
      <c r="S96" s="262">
        <v>19.43</v>
      </c>
      <c r="T96" s="259">
        <v>41.12</v>
      </c>
      <c r="U96" s="261">
        <f t="shared" si="2"/>
        <v>2194.9999999999995</v>
      </c>
      <c r="V96" s="263"/>
    </row>
    <row r="97" spans="1:22" x14ac:dyDescent="0.25">
      <c r="A97" s="255" t="s">
        <v>84</v>
      </c>
      <c r="B97" s="255">
        <v>1</v>
      </c>
      <c r="C97" s="255">
        <v>483</v>
      </c>
      <c r="D97" s="255" t="s">
        <v>549</v>
      </c>
      <c r="E97" s="294" t="s">
        <v>820</v>
      </c>
      <c r="F97" s="257">
        <v>0</v>
      </c>
      <c r="G97" s="258">
        <v>0</v>
      </c>
      <c r="H97" s="258">
        <v>0</v>
      </c>
      <c r="I97" s="258">
        <v>544.61</v>
      </c>
      <c r="J97" s="258">
        <v>0</v>
      </c>
      <c r="K97" s="258">
        <v>0</v>
      </c>
      <c r="L97" s="490">
        <v>0</v>
      </c>
      <c r="M97" s="258">
        <v>0</v>
      </c>
      <c r="N97" s="258">
        <v>0</v>
      </c>
      <c r="O97" s="258">
        <v>0</v>
      </c>
      <c r="P97" s="258">
        <v>856.15</v>
      </c>
      <c r="Q97" s="258">
        <v>0</v>
      </c>
      <c r="R97" s="258">
        <v>521.48</v>
      </c>
      <c r="S97" s="260">
        <v>53.51</v>
      </c>
      <c r="T97" s="259">
        <v>41.12</v>
      </c>
      <c r="U97" s="261">
        <f t="shared" si="2"/>
        <v>2016.87</v>
      </c>
    </row>
    <row r="98" spans="1:22" x14ac:dyDescent="0.25">
      <c r="A98" s="255" t="s">
        <v>84</v>
      </c>
      <c r="B98" s="255">
        <v>1</v>
      </c>
      <c r="C98" s="255">
        <v>495</v>
      </c>
      <c r="E98" s="294" t="s">
        <v>466</v>
      </c>
      <c r="F98" s="257">
        <v>0</v>
      </c>
      <c r="G98" s="258">
        <v>0</v>
      </c>
      <c r="H98" s="258">
        <v>0</v>
      </c>
      <c r="I98" s="258">
        <v>350.47</v>
      </c>
      <c r="J98" s="258">
        <v>0</v>
      </c>
      <c r="K98" s="258">
        <v>0</v>
      </c>
      <c r="L98" s="490">
        <v>0</v>
      </c>
      <c r="M98" s="258">
        <v>0</v>
      </c>
      <c r="N98" s="268">
        <v>0</v>
      </c>
      <c r="O98" s="258">
        <v>0</v>
      </c>
      <c r="P98" s="259">
        <v>812.47</v>
      </c>
      <c r="Q98" s="258">
        <v>0</v>
      </c>
      <c r="R98" s="262">
        <v>494.87</v>
      </c>
      <c r="S98" s="260">
        <v>69.09</v>
      </c>
      <c r="T98" s="260">
        <v>123.36</v>
      </c>
      <c r="U98" s="261">
        <f t="shared" ref="U98:U131" si="3">SUM(F98:T98)</f>
        <v>1850.2599999999998</v>
      </c>
    </row>
    <row r="99" spans="1:22" x14ac:dyDescent="0.25">
      <c r="A99" s="255" t="s">
        <v>84</v>
      </c>
      <c r="B99" s="255">
        <v>1</v>
      </c>
      <c r="C99" s="255">
        <v>247</v>
      </c>
      <c r="E99" s="292" t="s">
        <v>1107</v>
      </c>
      <c r="F99" s="257">
        <v>0</v>
      </c>
      <c r="G99" s="258">
        <v>0</v>
      </c>
      <c r="H99" s="258">
        <v>0</v>
      </c>
      <c r="I99" s="258">
        <v>548.13</v>
      </c>
      <c r="J99" s="258">
        <v>0</v>
      </c>
      <c r="K99" s="258">
        <v>0</v>
      </c>
      <c r="L99" s="490">
        <v>0</v>
      </c>
      <c r="M99" s="258">
        <v>0</v>
      </c>
      <c r="N99" s="258">
        <v>0</v>
      </c>
      <c r="O99" s="258">
        <v>0</v>
      </c>
      <c r="P99" s="259">
        <v>362.56</v>
      </c>
      <c r="Q99" s="258">
        <v>0</v>
      </c>
      <c r="R99" s="262">
        <v>804.22</v>
      </c>
      <c r="S99" s="262">
        <v>111.46</v>
      </c>
      <c r="T99" s="258">
        <v>82.24</v>
      </c>
      <c r="U99" s="261">
        <f t="shared" si="3"/>
        <v>1908.6100000000001</v>
      </c>
    </row>
    <row r="100" spans="1:22" x14ac:dyDescent="0.25">
      <c r="A100" s="255" t="s">
        <v>84</v>
      </c>
      <c r="B100" s="255">
        <v>1</v>
      </c>
      <c r="C100" s="255">
        <v>435</v>
      </c>
      <c r="E100" s="292" t="s">
        <v>697</v>
      </c>
      <c r="F100" s="257">
        <v>0</v>
      </c>
      <c r="G100" s="258">
        <v>0</v>
      </c>
      <c r="H100" s="258">
        <v>0</v>
      </c>
      <c r="I100" s="258">
        <v>1599.31</v>
      </c>
      <c r="J100" s="258">
        <v>0</v>
      </c>
      <c r="K100" s="258">
        <v>0</v>
      </c>
      <c r="L100" s="490">
        <v>0</v>
      </c>
      <c r="M100" s="258">
        <v>0</v>
      </c>
      <c r="N100" s="258">
        <v>0</v>
      </c>
      <c r="O100" s="258">
        <v>0</v>
      </c>
      <c r="P100" s="259">
        <v>856.15</v>
      </c>
      <c r="Q100" s="258">
        <v>0</v>
      </c>
      <c r="R100" s="262">
        <v>521.48</v>
      </c>
      <c r="S100" s="262">
        <v>53.51</v>
      </c>
      <c r="T100" s="259">
        <v>164.48</v>
      </c>
      <c r="U100" s="261">
        <f t="shared" si="3"/>
        <v>3194.9300000000003</v>
      </c>
    </row>
    <row r="101" spans="1:22" x14ac:dyDescent="0.25">
      <c r="A101" s="255" t="s">
        <v>86</v>
      </c>
      <c r="B101" s="255">
        <v>1</v>
      </c>
      <c r="C101" s="255">
        <v>34</v>
      </c>
      <c r="E101" s="292" t="s">
        <v>574</v>
      </c>
      <c r="F101" s="257">
        <v>0</v>
      </c>
      <c r="G101" s="258">
        <v>0</v>
      </c>
      <c r="H101" s="258">
        <v>0</v>
      </c>
      <c r="I101" s="258">
        <v>1198.3499999999999</v>
      </c>
      <c r="J101" s="258">
        <v>0</v>
      </c>
      <c r="K101" s="258">
        <v>0</v>
      </c>
      <c r="L101" s="490">
        <v>0</v>
      </c>
      <c r="M101" s="258">
        <v>0</v>
      </c>
      <c r="N101" s="258">
        <v>0</v>
      </c>
      <c r="O101" s="258">
        <v>0</v>
      </c>
      <c r="P101" s="259">
        <v>856.15</v>
      </c>
      <c r="Q101" s="258">
        <v>0</v>
      </c>
      <c r="R101" s="262">
        <v>521.48</v>
      </c>
      <c r="S101" s="260">
        <v>50.12</v>
      </c>
      <c r="T101" s="258">
        <v>0</v>
      </c>
      <c r="U101" s="261">
        <f t="shared" si="3"/>
        <v>2626.1</v>
      </c>
    </row>
    <row r="102" spans="1:22" x14ac:dyDescent="0.25">
      <c r="A102" s="255" t="s">
        <v>84</v>
      </c>
      <c r="B102" s="255">
        <v>1</v>
      </c>
      <c r="C102" s="255">
        <v>187</v>
      </c>
      <c r="E102" s="292" t="s">
        <v>836</v>
      </c>
      <c r="F102" s="257">
        <v>0</v>
      </c>
      <c r="G102" s="258">
        <v>0</v>
      </c>
      <c r="H102" s="258">
        <v>0</v>
      </c>
      <c r="I102" s="258">
        <v>3399.19</v>
      </c>
      <c r="J102" s="258">
        <v>0</v>
      </c>
      <c r="K102" s="258">
        <v>0</v>
      </c>
      <c r="L102" s="490">
        <v>0</v>
      </c>
      <c r="M102" s="258">
        <v>0</v>
      </c>
      <c r="N102" s="258">
        <v>0</v>
      </c>
      <c r="O102" s="258">
        <v>0</v>
      </c>
      <c r="P102" s="258">
        <v>856.15</v>
      </c>
      <c r="Q102" s="258">
        <v>0</v>
      </c>
      <c r="R102" s="258">
        <v>521.48</v>
      </c>
      <c r="S102" s="258">
        <v>58.48</v>
      </c>
      <c r="T102" s="258">
        <v>0</v>
      </c>
      <c r="U102" s="261">
        <f t="shared" si="3"/>
        <v>4835.2999999999993</v>
      </c>
    </row>
    <row r="103" spans="1:22" s="307" customFormat="1" x14ac:dyDescent="0.25">
      <c r="A103" s="305"/>
      <c r="B103" s="305"/>
      <c r="C103" s="305">
        <v>4</v>
      </c>
      <c r="D103" s="305"/>
      <c r="E103" s="367" t="s">
        <v>5</v>
      </c>
      <c r="F103" s="306">
        <v>0</v>
      </c>
      <c r="G103" s="306">
        <v>0</v>
      </c>
      <c r="H103" s="306">
        <v>0</v>
      </c>
      <c r="I103" s="306">
        <v>0</v>
      </c>
      <c r="J103" s="306">
        <v>0</v>
      </c>
      <c r="K103" s="306">
        <v>0</v>
      </c>
      <c r="L103" s="857">
        <v>0</v>
      </c>
      <c r="M103" s="306">
        <v>0</v>
      </c>
      <c r="N103" s="306">
        <v>0</v>
      </c>
      <c r="O103" s="306">
        <v>0</v>
      </c>
      <c r="P103" s="306">
        <v>0</v>
      </c>
      <c r="Q103" s="306">
        <v>0</v>
      </c>
      <c r="R103" s="306">
        <v>0</v>
      </c>
      <c r="S103" s="306">
        <v>0</v>
      </c>
      <c r="T103" s="306">
        <v>0</v>
      </c>
      <c r="U103" s="306">
        <v>0</v>
      </c>
    </row>
    <row r="104" spans="1:22" x14ac:dyDescent="0.25">
      <c r="A104" s="255" t="s">
        <v>84</v>
      </c>
      <c r="B104" s="255">
        <v>1</v>
      </c>
      <c r="C104" s="255">
        <v>493</v>
      </c>
      <c r="D104" s="255" t="s">
        <v>549</v>
      </c>
      <c r="E104" s="294" t="s">
        <v>451</v>
      </c>
      <c r="F104" s="257">
        <v>0</v>
      </c>
      <c r="G104" s="258">
        <v>0</v>
      </c>
      <c r="H104" s="258">
        <v>0</v>
      </c>
      <c r="I104" s="258">
        <v>2512.27</v>
      </c>
      <c r="J104" s="258">
        <v>0</v>
      </c>
      <c r="K104" s="258">
        <v>0</v>
      </c>
      <c r="L104" s="490">
        <v>0</v>
      </c>
      <c r="M104" s="258">
        <v>0</v>
      </c>
      <c r="N104" s="258">
        <v>0</v>
      </c>
      <c r="O104" s="258">
        <v>0</v>
      </c>
      <c r="P104" s="259">
        <v>812.47</v>
      </c>
      <c r="Q104" s="258">
        <v>0</v>
      </c>
      <c r="R104" s="262">
        <v>494.88</v>
      </c>
      <c r="S104" s="260">
        <v>69.09</v>
      </c>
      <c r="T104" s="259">
        <v>41.12</v>
      </c>
      <c r="U104" s="261">
        <f t="shared" si="3"/>
        <v>3929.83</v>
      </c>
      <c r="V104" s="263"/>
    </row>
    <row r="105" spans="1:22" x14ac:dyDescent="0.25">
      <c r="A105" s="255" t="s">
        <v>84</v>
      </c>
      <c r="B105" s="255">
        <v>1</v>
      </c>
      <c r="C105" s="255">
        <v>339</v>
      </c>
      <c r="E105" s="292" t="s">
        <v>346</v>
      </c>
      <c r="F105" s="257">
        <v>0</v>
      </c>
      <c r="G105" s="258">
        <v>0</v>
      </c>
      <c r="H105" s="258">
        <v>0</v>
      </c>
      <c r="I105" s="258">
        <v>0</v>
      </c>
      <c r="J105" s="258">
        <v>0</v>
      </c>
      <c r="K105" s="258">
        <v>0</v>
      </c>
      <c r="L105" s="490">
        <v>0</v>
      </c>
      <c r="M105" s="258">
        <v>0</v>
      </c>
      <c r="N105" s="258">
        <v>0</v>
      </c>
      <c r="O105" s="258">
        <v>0</v>
      </c>
      <c r="P105" s="259">
        <v>725.11</v>
      </c>
      <c r="Q105" s="258">
        <v>0</v>
      </c>
      <c r="R105" s="262">
        <v>441.66</v>
      </c>
      <c r="S105" s="262">
        <v>111.46</v>
      </c>
      <c r="T105" s="258">
        <v>0</v>
      </c>
      <c r="U105" s="261">
        <f t="shared" si="3"/>
        <v>1278.23</v>
      </c>
    </row>
    <row r="106" spans="1:22" x14ac:dyDescent="0.25">
      <c r="A106" s="255" t="s">
        <v>86</v>
      </c>
      <c r="B106" s="255">
        <v>1</v>
      </c>
      <c r="C106" s="255">
        <v>87</v>
      </c>
      <c r="D106" s="255" t="s">
        <v>549</v>
      </c>
      <c r="E106" s="292" t="s">
        <v>595</v>
      </c>
      <c r="F106" s="257">
        <v>0</v>
      </c>
      <c r="G106" s="258">
        <v>0</v>
      </c>
      <c r="H106" s="258">
        <v>0</v>
      </c>
      <c r="I106" s="259">
        <v>1895.16</v>
      </c>
      <c r="J106" s="258">
        <v>0</v>
      </c>
      <c r="K106" s="258">
        <v>0</v>
      </c>
      <c r="L106" s="490">
        <v>0</v>
      </c>
      <c r="M106" s="258">
        <v>0</v>
      </c>
      <c r="N106" s="258">
        <v>0</v>
      </c>
      <c r="O106" s="258">
        <v>0</v>
      </c>
      <c r="P106" s="259">
        <v>218.4</v>
      </c>
      <c r="Q106" s="259">
        <v>0</v>
      </c>
      <c r="R106" s="262">
        <v>1187.3399999999999</v>
      </c>
      <c r="S106" s="262">
        <v>31.99</v>
      </c>
      <c r="T106" s="258">
        <v>82.24</v>
      </c>
      <c r="U106" s="261">
        <f t="shared" si="3"/>
        <v>3415.1299999999992</v>
      </c>
    </row>
    <row r="107" spans="1:22" s="264" customFormat="1" x14ac:dyDescent="0.25">
      <c r="A107" s="255" t="s">
        <v>84</v>
      </c>
      <c r="B107" s="255">
        <v>1</v>
      </c>
      <c r="C107" s="255">
        <v>317</v>
      </c>
      <c r="D107" s="255"/>
      <c r="E107" s="292" t="s">
        <v>623</v>
      </c>
      <c r="F107" s="257">
        <v>0</v>
      </c>
      <c r="G107" s="258">
        <v>0</v>
      </c>
      <c r="H107" s="258">
        <v>0</v>
      </c>
      <c r="I107" s="258">
        <v>0</v>
      </c>
      <c r="J107" s="258">
        <v>0</v>
      </c>
      <c r="K107" s="258">
        <v>0</v>
      </c>
      <c r="L107" s="490">
        <v>0</v>
      </c>
      <c r="M107" s="258">
        <v>0</v>
      </c>
      <c r="N107" s="258">
        <v>0</v>
      </c>
      <c r="O107" s="258">
        <v>0</v>
      </c>
      <c r="P107" s="259">
        <v>725.11</v>
      </c>
      <c r="Q107" s="258">
        <v>0</v>
      </c>
      <c r="R107" s="262">
        <v>441.66</v>
      </c>
      <c r="S107" s="262">
        <v>111.46</v>
      </c>
      <c r="T107" s="259">
        <v>41.12</v>
      </c>
      <c r="U107" s="261">
        <f t="shared" si="3"/>
        <v>1319.35</v>
      </c>
    </row>
    <row r="108" spans="1:22" s="264" customFormat="1" x14ac:dyDescent="0.25">
      <c r="A108" s="255" t="s">
        <v>84</v>
      </c>
      <c r="B108" s="255">
        <v>1</v>
      </c>
      <c r="C108" s="255">
        <v>28</v>
      </c>
      <c r="D108" s="255" t="s">
        <v>549</v>
      </c>
      <c r="E108" s="292" t="s">
        <v>570</v>
      </c>
      <c r="F108" s="257">
        <v>358.92</v>
      </c>
      <c r="G108" s="258">
        <v>0</v>
      </c>
      <c r="H108" s="258">
        <v>0</v>
      </c>
      <c r="I108" s="259">
        <v>1447.19</v>
      </c>
      <c r="J108" s="258">
        <v>0</v>
      </c>
      <c r="K108" s="258">
        <v>0</v>
      </c>
      <c r="L108" s="490">
        <v>0</v>
      </c>
      <c r="M108" s="258">
        <v>0</v>
      </c>
      <c r="N108" s="258">
        <v>0</v>
      </c>
      <c r="O108" s="258">
        <v>0</v>
      </c>
      <c r="P108" s="259">
        <v>436.81</v>
      </c>
      <c r="Q108" s="259">
        <v>0</v>
      </c>
      <c r="R108" s="262">
        <v>968.93</v>
      </c>
      <c r="S108" s="262">
        <v>36.31</v>
      </c>
      <c r="T108" s="260">
        <v>123.36</v>
      </c>
      <c r="U108" s="261">
        <f t="shared" si="3"/>
        <v>3371.52</v>
      </c>
    </row>
    <row r="109" spans="1:22" x14ac:dyDescent="0.25">
      <c r="A109" s="255" t="s">
        <v>86</v>
      </c>
      <c r="B109" s="255">
        <v>1</v>
      </c>
      <c r="C109" s="255">
        <v>6</v>
      </c>
      <c r="E109" s="292" t="s">
        <v>553</v>
      </c>
      <c r="F109" s="257">
        <v>0</v>
      </c>
      <c r="G109" s="258">
        <v>0</v>
      </c>
      <c r="H109" s="258">
        <v>0</v>
      </c>
      <c r="I109" s="258">
        <v>2498.5</v>
      </c>
      <c r="J109" s="258">
        <v>0</v>
      </c>
      <c r="K109" s="258">
        <v>0</v>
      </c>
      <c r="L109" s="490">
        <v>0</v>
      </c>
      <c r="M109" s="258">
        <v>0</v>
      </c>
      <c r="N109" s="258">
        <v>0</v>
      </c>
      <c r="O109" s="258">
        <v>0</v>
      </c>
      <c r="P109" s="259">
        <v>768.79</v>
      </c>
      <c r="Q109" s="258">
        <v>0</v>
      </c>
      <c r="R109" s="262">
        <v>468.27</v>
      </c>
      <c r="S109" s="262">
        <v>95.36</v>
      </c>
      <c r="T109" s="258">
        <v>82.24</v>
      </c>
      <c r="U109" s="261">
        <f t="shared" si="3"/>
        <v>3913.16</v>
      </c>
    </row>
    <row r="110" spans="1:22" x14ac:dyDescent="0.25">
      <c r="A110" s="255" t="s">
        <v>86</v>
      </c>
      <c r="B110" s="255">
        <v>1</v>
      </c>
      <c r="C110" s="255">
        <v>11</v>
      </c>
      <c r="E110" s="292" t="s">
        <v>556</v>
      </c>
      <c r="F110" s="257">
        <v>0</v>
      </c>
      <c r="G110" s="258">
        <v>0</v>
      </c>
      <c r="H110" s="258">
        <v>0</v>
      </c>
      <c r="I110" s="258">
        <v>2682.5</v>
      </c>
      <c r="J110" s="258">
        <v>0</v>
      </c>
      <c r="K110" s="258">
        <v>0</v>
      </c>
      <c r="L110" s="490">
        <v>0</v>
      </c>
      <c r="M110" s="258">
        <v>0</v>
      </c>
      <c r="N110" s="258">
        <v>0</v>
      </c>
      <c r="O110" s="258">
        <v>0</v>
      </c>
      <c r="P110" s="259">
        <v>384.4</v>
      </c>
      <c r="Q110" s="258">
        <v>0</v>
      </c>
      <c r="R110" s="262">
        <v>852.66</v>
      </c>
      <c r="S110" s="262">
        <v>99.1</v>
      </c>
      <c r="T110" s="258">
        <v>82.24</v>
      </c>
      <c r="U110" s="261">
        <f t="shared" si="3"/>
        <v>4100.8999999999996</v>
      </c>
      <c r="V110" s="264"/>
    </row>
    <row r="111" spans="1:22" x14ac:dyDescent="0.25">
      <c r="A111" s="255" t="s">
        <v>84</v>
      </c>
      <c r="B111" s="255">
        <v>1</v>
      </c>
      <c r="C111" s="255">
        <v>345</v>
      </c>
      <c r="E111" s="292" t="s">
        <v>366</v>
      </c>
      <c r="F111" s="257">
        <v>0</v>
      </c>
      <c r="G111" s="258">
        <v>0</v>
      </c>
      <c r="H111" s="258">
        <v>0</v>
      </c>
      <c r="I111" s="258">
        <v>0</v>
      </c>
      <c r="J111" s="258">
        <v>0</v>
      </c>
      <c r="K111" s="258">
        <v>0</v>
      </c>
      <c r="L111" s="490">
        <v>0</v>
      </c>
      <c r="M111" s="258">
        <v>0</v>
      </c>
      <c r="N111" s="258">
        <v>0</v>
      </c>
      <c r="O111" s="258">
        <v>0</v>
      </c>
      <c r="P111" s="259">
        <v>873.62</v>
      </c>
      <c r="Q111" s="258">
        <v>0</v>
      </c>
      <c r="R111" s="262">
        <v>532.12</v>
      </c>
      <c r="S111" s="262">
        <v>37.69</v>
      </c>
      <c r="T111" s="258">
        <v>0</v>
      </c>
      <c r="U111" s="261">
        <f t="shared" si="3"/>
        <v>1443.43</v>
      </c>
    </row>
    <row r="112" spans="1:22" x14ac:dyDescent="0.25">
      <c r="A112" s="255" t="s">
        <v>84</v>
      </c>
      <c r="B112" s="255">
        <v>1</v>
      </c>
      <c r="C112" s="255">
        <v>438</v>
      </c>
      <c r="E112" s="292" t="s">
        <v>708</v>
      </c>
      <c r="F112" s="257">
        <v>0</v>
      </c>
      <c r="G112" s="258">
        <v>0</v>
      </c>
      <c r="H112" s="258">
        <v>0</v>
      </c>
      <c r="I112" s="259">
        <v>1097.43</v>
      </c>
      <c r="J112" s="258">
        <v>0</v>
      </c>
      <c r="K112" s="258">
        <v>0</v>
      </c>
      <c r="L112" s="490">
        <v>0</v>
      </c>
      <c r="M112" s="258">
        <v>0</v>
      </c>
      <c r="N112" s="258">
        <v>0</v>
      </c>
      <c r="O112" s="258">
        <v>0</v>
      </c>
      <c r="P112" s="259">
        <v>856.15</v>
      </c>
      <c r="Q112" s="258">
        <v>0</v>
      </c>
      <c r="R112" s="262">
        <v>521.48</v>
      </c>
      <c r="S112" s="262">
        <v>53.51</v>
      </c>
      <c r="T112" s="259">
        <v>41.12</v>
      </c>
      <c r="U112" s="261">
        <f t="shared" si="3"/>
        <v>2569.69</v>
      </c>
    </row>
    <row r="113" spans="1:22" x14ac:dyDescent="0.25">
      <c r="A113" s="255" t="s">
        <v>84</v>
      </c>
      <c r="B113" s="255">
        <v>1</v>
      </c>
      <c r="C113" s="255">
        <v>18</v>
      </c>
      <c r="D113" s="255" t="s">
        <v>549</v>
      </c>
      <c r="E113" s="292" t="s">
        <v>561</v>
      </c>
      <c r="F113" s="257">
        <v>0</v>
      </c>
      <c r="G113" s="258">
        <v>0</v>
      </c>
      <c r="H113" s="258">
        <v>0</v>
      </c>
      <c r="I113" s="259">
        <v>3190.88</v>
      </c>
      <c r="J113" s="258">
        <v>0</v>
      </c>
      <c r="K113" s="258">
        <v>0</v>
      </c>
      <c r="L113" s="490">
        <v>0</v>
      </c>
      <c r="M113" s="258">
        <v>0</v>
      </c>
      <c r="N113" s="258">
        <v>0</v>
      </c>
      <c r="O113" s="258">
        <v>0</v>
      </c>
      <c r="P113" s="259">
        <v>406.24</v>
      </c>
      <c r="Q113" s="259">
        <v>0</v>
      </c>
      <c r="R113" s="262">
        <v>901.11</v>
      </c>
      <c r="S113" s="262">
        <v>71.180000000000007</v>
      </c>
      <c r="T113" s="258">
        <v>0</v>
      </c>
      <c r="U113" s="261">
        <f t="shared" si="3"/>
        <v>4569.41</v>
      </c>
    </row>
    <row r="114" spans="1:22" x14ac:dyDescent="0.25">
      <c r="A114" s="255" t="s">
        <v>84</v>
      </c>
      <c r="B114" s="255">
        <v>1</v>
      </c>
      <c r="C114" s="255">
        <v>492</v>
      </c>
      <c r="E114" s="294" t="s">
        <v>456</v>
      </c>
      <c r="F114" s="257">
        <v>0</v>
      </c>
      <c r="G114" s="258">
        <v>1518</v>
      </c>
      <c r="H114" s="258">
        <v>0</v>
      </c>
      <c r="I114" s="258">
        <v>1592.33</v>
      </c>
      <c r="J114" s="258">
        <v>0</v>
      </c>
      <c r="K114" s="258">
        <v>0</v>
      </c>
      <c r="L114" s="490">
        <v>0</v>
      </c>
      <c r="M114" s="258">
        <v>0</v>
      </c>
      <c r="N114" s="258">
        <v>0</v>
      </c>
      <c r="O114" s="258">
        <v>0</v>
      </c>
      <c r="P114" s="259">
        <v>812.47</v>
      </c>
      <c r="Q114" s="258">
        <v>0</v>
      </c>
      <c r="R114" s="262">
        <v>494.88</v>
      </c>
      <c r="S114" s="260">
        <v>69.09</v>
      </c>
      <c r="T114" s="258">
        <v>82.24</v>
      </c>
      <c r="U114" s="261">
        <f t="shared" si="3"/>
        <v>4569.01</v>
      </c>
    </row>
    <row r="115" spans="1:22" s="215" customFormat="1" x14ac:dyDescent="0.25">
      <c r="A115" s="1019" t="s">
        <v>84</v>
      </c>
      <c r="B115" s="1019">
        <v>1</v>
      </c>
      <c r="C115" s="1019">
        <v>69</v>
      </c>
      <c r="D115" s="1019" t="s">
        <v>549</v>
      </c>
      <c r="E115" s="600" t="s">
        <v>587</v>
      </c>
      <c r="F115" s="474">
        <v>0</v>
      </c>
      <c r="G115" s="216">
        <v>0</v>
      </c>
      <c r="H115" s="216">
        <v>0</v>
      </c>
      <c r="I115" s="272">
        <v>2567.23</v>
      </c>
      <c r="J115" s="216">
        <v>0</v>
      </c>
      <c r="K115" s="216">
        <v>0</v>
      </c>
      <c r="L115" s="490">
        <f>3*1518</f>
        <v>4554</v>
      </c>
      <c r="M115" s="216">
        <v>0</v>
      </c>
      <c r="N115" s="216">
        <v>0</v>
      </c>
      <c r="O115" s="216">
        <v>0</v>
      </c>
      <c r="P115" s="272">
        <v>725.11</v>
      </c>
      <c r="Q115" s="272">
        <v>0</v>
      </c>
      <c r="R115" s="273">
        <v>441.66</v>
      </c>
      <c r="S115" s="273">
        <v>111.46</v>
      </c>
      <c r="T115" s="272">
        <v>0</v>
      </c>
      <c r="U115" s="1021">
        <f t="shared" si="3"/>
        <v>8399.4599999999991</v>
      </c>
    </row>
    <row r="116" spans="1:22" x14ac:dyDescent="0.25">
      <c r="A116" s="255" t="s">
        <v>86</v>
      </c>
      <c r="B116" s="255">
        <v>1</v>
      </c>
      <c r="C116" s="255">
        <v>443</v>
      </c>
      <c r="E116" s="292" t="s">
        <v>711</v>
      </c>
      <c r="F116" s="257">
        <v>0</v>
      </c>
      <c r="G116" s="258">
        <v>0</v>
      </c>
      <c r="H116" s="258">
        <v>0</v>
      </c>
      <c r="I116" s="258">
        <v>0</v>
      </c>
      <c r="J116" s="258">
        <v>0</v>
      </c>
      <c r="K116" s="258">
        <v>0</v>
      </c>
      <c r="L116" s="490">
        <v>0</v>
      </c>
      <c r="M116" s="258">
        <v>0</v>
      </c>
      <c r="N116" s="258">
        <v>0</v>
      </c>
      <c r="O116" s="258">
        <v>0</v>
      </c>
      <c r="P116" s="258">
        <v>873.62</v>
      </c>
      <c r="Q116" s="258">
        <v>0</v>
      </c>
      <c r="R116" s="258">
        <v>532.12</v>
      </c>
      <c r="S116" s="258">
        <v>0</v>
      </c>
      <c r="T116" s="259">
        <v>41.12</v>
      </c>
      <c r="U116" s="261">
        <f t="shared" si="3"/>
        <v>1446.86</v>
      </c>
    </row>
    <row r="117" spans="1:22" x14ac:dyDescent="0.25">
      <c r="A117" s="255" t="s">
        <v>84</v>
      </c>
      <c r="B117" s="255">
        <v>1</v>
      </c>
      <c r="C117" s="255">
        <v>456</v>
      </c>
      <c r="D117" s="255" t="s">
        <v>549</v>
      </c>
      <c r="E117" s="292" t="s">
        <v>723</v>
      </c>
      <c r="F117" s="257">
        <v>0</v>
      </c>
      <c r="G117" s="258">
        <v>0</v>
      </c>
      <c r="H117" s="258">
        <v>0</v>
      </c>
      <c r="I117" s="258">
        <v>889.78</v>
      </c>
      <c r="J117" s="258">
        <v>0</v>
      </c>
      <c r="K117" s="258">
        <v>0</v>
      </c>
      <c r="L117" s="490">
        <v>0</v>
      </c>
      <c r="M117" s="258">
        <v>0</v>
      </c>
      <c r="N117" s="258">
        <v>0</v>
      </c>
      <c r="O117" s="258">
        <v>0</v>
      </c>
      <c r="P117" s="259">
        <v>642.12</v>
      </c>
      <c r="Q117" s="258">
        <v>0</v>
      </c>
      <c r="R117" s="262">
        <v>735.51</v>
      </c>
      <c r="S117" s="262">
        <v>53.51</v>
      </c>
      <c r="T117" s="258">
        <v>82.24</v>
      </c>
      <c r="U117" s="261">
        <f t="shared" si="3"/>
        <v>2403.16</v>
      </c>
    </row>
    <row r="118" spans="1:22" s="619" customFormat="1" x14ac:dyDescent="0.25">
      <c r="A118" s="625" t="s">
        <v>86</v>
      </c>
      <c r="B118" s="625">
        <v>1</v>
      </c>
      <c r="C118" s="625">
        <v>425</v>
      </c>
      <c r="D118" s="625"/>
      <c r="E118" s="632" t="s">
        <v>689</v>
      </c>
      <c r="F118" s="624">
        <v>0</v>
      </c>
      <c r="G118" s="622">
        <v>0</v>
      </c>
      <c r="H118" s="622">
        <v>0</v>
      </c>
      <c r="I118" s="622">
        <v>0</v>
      </c>
      <c r="J118" s="622">
        <v>0</v>
      </c>
      <c r="K118" s="622">
        <v>0</v>
      </c>
      <c r="L118" s="876">
        <v>0</v>
      </c>
      <c r="M118" s="622">
        <v>0</v>
      </c>
      <c r="N118" s="622">
        <v>0</v>
      </c>
      <c r="O118" s="622">
        <v>0</v>
      </c>
      <c r="P118" s="622">
        <v>0</v>
      </c>
      <c r="Q118" s="622">
        <v>0</v>
      </c>
      <c r="R118" s="622">
        <v>0</v>
      </c>
      <c r="S118" s="928">
        <v>43.67</v>
      </c>
      <c r="T118" s="925">
        <v>0</v>
      </c>
      <c r="U118" s="626">
        <f t="shared" si="3"/>
        <v>43.67</v>
      </c>
      <c r="V118" s="1004"/>
    </row>
    <row r="119" spans="1:22" s="304" customFormat="1" x14ac:dyDescent="0.25">
      <c r="A119" s="298"/>
      <c r="B119" s="298"/>
      <c r="C119" s="298">
        <v>192</v>
      </c>
      <c r="D119" s="298"/>
      <c r="E119" s="367" t="s">
        <v>419</v>
      </c>
      <c r="F119" s="299">
        <v>0</v>
      </c>
      <c r="G119" s="299">
        <v>0</v>
      </c>
      <c r="H119" s="299">
        <v>0</v>
      </c>
      <c r="I119" s="299">
        <v>0</v>
      </c>
      <c r="J119" s="299">
        <v>0</v>
      </c>
      <c r="K119" s="299">
        <v>0</v>
      </c>
      <c r="L119" s="866">
        <v>0</v>
      </c>
      <c r="M119" s="299">
        <v>0</v>
      </c>
      <c r="N119" s="299">
        <v>0</v>
      </c>
      <c r="O119" s="299">
        <v>0</v>
      </c>
      <c r="P119" s="299">
        <v>0</v>
      </c>
      <c r="Q119" s="299">
        <v>0</v>
      </c>
      <c r="R119" s="299">
        <v>0</v>
      </c>
      <c r="S119" s="299">
        <v>0</v>
      </c>
      <c r="T119" s="299">
        <v>0</v>
      </c>
      <c r="U119" s="299">
        <v>0</v>
      </c>
      <c r="V119" s="321"/>
    </row>
    <row r="120" spans="1:22" x14ac:dyDescent="0.25">
      <c r="A120" s="255" t="s">
        <v>86</v>
      </c>
      <c r="B120" s="255">
        <v>1</v>
      </c>
      <c r="C120" s="255">
        <v>260</v>
      </c>
      <c r="E120" s="292" t="s">
        <v>148</v>
      </c>
      <c r="F120" s="257">
        <v>0</v>
      </c>
      <c r="G120" s="258">
        <v>0</v>
      </c>
      <c r="H120" s="258">
        <v>0</v>
      </c>
      <c r="I120" s="258">
        <v>592.07000000000005</v>
      </c>
      <c r="J120" s="258">
        <v>0</v>
      </c>
      <c r="K120" s="258">
        <v>0</v>
      </c>
      <c r="L120" s="490">
        <v>0</v>
      </c>
      <c r="M120" s="258">
        <v>0</v>
      </c>
      <c r="N120" s="258">
        <v>0</v>
      </c>
      <c r="O120" s="258">
        <v>0</v>
      </c>
      <c r="P120" s="258">
        <v>0</v>
      </c>
      <c r="Q120" s="258">
        <v>0</v>
      </c>
      <c r="R120" s="262">
        <v>1391.69</v>
      </c>
      <c r="S120" s="262">
        <v>46.33</v>
      </c>
      <c r="T120" s="260">
        <v>0</v>
      </c>
      <c r="U120" s="261">
        <f t="shared" si="3"/>
        <v>2030.0900000000001</v>
      </c>
    </row>
    <row r="121" spans="1:22" x14ac:dyDescent="0.25">
      <c r="A121" s="255" t="s">
        <v>86</v>
      </c>
      <c r="B121" s="255">
        <v>1</v>
      </c>
      <c r="C121" s="255">
        <v>444</v>
      </c>
      <c r="E121" s="292" t="s">
        <v>712</v>
      </c>
      <c r="F121" s="257">
        <v>0</v>
      </c>
      <c r="G121" s="258">
        <v>0</v>
      </c>
      <c r="H121" s="258">
        <v>0</v>
      </c>
      <c r="I121" s="258">
        <v>0</v>
      </c>
      <c r="J121" s="258">
        <v>0</v>
      </c>
      <c r="K121" s="258">
        <v>0</v>
      </c>
      <c r="L121" s="490">
        <v>0</v>
      </c>
      <c r="M121" s="258">
        <v>0</v>
      </c>
      <c r="N121" s="268">
        <v>136.16</v>
      </c>
      <c r="O121" s="258">
        <v>0</v>
      </c>
      <c r="P121" s="259">
        <v>436.81</v>
      </c>
      <c r="Q121" s="258">
        <v>0</v>
      </c>
      <c r="R121" s="262">
        <v>968.93</v>
      </c>
      <c r="S121" s="258">
        <v>17.260000000000002</v>
      </c>
      <c r="T121" s="258">
        <v>0</v>
      </c>
      <c r="U121" s="261">
        <f t="shared" si="3"/>
        <v>1559.16</v>
      </c>
    </row>
    <row r="122" spans="1:22" x14ac:dyDescent="0.25">
      <c r="A122" s="255" t="s">
        <v>86</v>
      </c>
      <c r="B122" s="255">
        <v>1</v>
      </c>
      <c r="C122" s="255">
        <v>161</v>
      </c>
      <c r="D122" s="255" t="s">
        <v>549</v>
      </c>
      <c r="E122" s="292" t="s">
        <v>63</v>
      </c>
      <c r="F122" s="257">
        <v>0</v>
      </c>
      <c r="G122" s="258">
        <v>0</v>
      </c>
      <c r="H122" s="258">
        <v>0</v>
      </c>
      <c r="I122" s="258">
        <v>1035.24</v>
      </c>
      <c r="J122" s="258">
        <v>0</v>
      </c>
      <c r="K122" s="258">
        <v>0</v>
      </c>
      <c r="L122" s="490">
        <v>0</v>
      </c>
      <c r="M122" s="258">
        <v>0</v>
      </c>
      <c r="N122" s="258">
        <v>0</v>
      </c>
      <c r="O122" s="258">
        <v>0</v>
      </c>
      <c r="P122" s="259">
        <v>864.89</v>
      </c>
      <c r="Q122" s="258">
        <v>0</v>
      </c>
      <c r="R122" s="262">
        <v>526.79999999999995</v>
      </c>
      <c r="S122" s="262">
        <v>44.99</v>
      </c>
      <c r="T122" s="260">
        <v>123.36</v>
      </c>
      <c r="U122" s="261">
        <f t="shared" si="3"/>
        <v>2595.2800000000002</v>
      </c>
    </row>
    <row r="123" spans="1:22" x14ac:dyDescent="0.25">
      <c r="A123" s="255" t="s">
        <v>84</v>
      </c>
      <c r="B123" s="255">
        <v>1</v>
      </c>
      <c r="C123" s="255">
        <v>344</v>
      </c>
      <c r="D123" s="255" t="s">
        <v>549</v>
      </c>
      <c r="E123" s="292" t="s">
        <v>364</v>
      </c>
      <c r="F123" s="257">
        <v>0</v>
      </c>
      <c r="G123" s="258">
        <v>0</v>
      </c>
      <c r="H123" s="258">
        <v>0</v>
      </c>
      <c r="I123" s="259">
        <v>1490.28</v>
      </c>
      <c r="J123" s="258">
        <v>0</v>
      </c>
      <c r="K123" s="258">
        <v>0</v>
      </c>
      <c r="L123" s="490">
        <v>0</v>
      </c>
      <c r="M123" s="258">
        <v>0</v>
      </c>
      <c r="N123" s="258">
        <v>0</v>
      </c>
      <c r="O123" s="258">
        <v>0</v>
      </c>
      <c r="P123" s="259">
        <v>768.79</v>
      </c>
      <c r="Q123" s="259">
        <v>0</v>
      </c>
      <c r="R123" s="262">
        <v>468.27</v>
      </c>
      <c r="S123" s="262">
        <v>88.28</v>
      </c>
      <c r="T123" s="258">
        <v>0</v>
      </c>
      <c r="U123" s="261">
        <f t="shared" si="3"/>
        <v>2815.62</v>
      </c>
    </row>
    <row r="124" spans="1:22" x14ac:dyDescent="0.25">
      <c r="A124" s="255" t="s">
        <v>84</v>
      </c>
      <c r="B124" s="255">
        <v>1</v>
      </c>
      <c r="C124" s="255">
        <v>356</v>
      </c>
      <c r="E124" s="292" t="s">
        <v>383</v>
      </c>
      <c r="F124" s="257">
        <v>0</v>
      </c>
      <c r="G124" s="258">
        <v>0</v>
      </c>
      <c r="H124" s="258">
        <v>0</v>
      </c>
      <c r="I124" s="258">
        <v>1065.58</v>
      </c>
      <c r="J124" s="258">
        <v>0</v>
      </c>
      <c r="K124" s="258">
        <v>0</v>
      </c>
      <c r="L124" s="490">
        <v>0</v>
      </c>
      <c r="M124" s="258">
        <v>0</v>
      </c>
      <c r="N124" s="258">
        <v>0</v>
      </c>
      <c r="O124" s="258">
        <v>0</v>
      </c>
      <c r="P124" s="259">
        <v>873.62</v>
      </c>
      <c r="Q124" s="258">
        <v>0</v>
      </c>
      <c r="R124" s="262">
        <v>532.12</v>
      </c>
      <c r="S124" s="262">
        <v>31.41</v>
      </c>
      <c r="T124" s="259">
        <v>41.12</v>
      </c>
      <c r="U124" s="261">
        <f t="shared" si="3"/>
        <v>2543.8499999999995</v>
      </c>
    </row>
    <row r="125" spans="1:22" x14ac:dyDescent="0.25">
      <c r="A125" s="255" t="s">
        <v>84</v>
      </c>
      <c r="B125" s="255">
        <v>1</v>
      </c>
      <c r="C125" s="255">
        <v>172</v>
      </c>
      <c r="E125" s="292" t="s">
        <v>630</v>
      </c>
      <c r="F125" s="257">
        <v>0</v>
      </c>
      <c r="G125" s="258">
        <v>0</v>
      </c>
      <c r="H125" s="258">
        <v>0</v>
      </c>
      <c r="I125" s="258">
        <v>1391.37</v>
      </c>
      <c r="J125" s="258">
        <v>0</v>
      </c>
      <c r="K125" s="258">
        <v>0</v>
      </c>
      <c r="L125" s="490">
        <v>0</v>
      </c>
      <c r="M125" s="258">
        <v>0</v>
      </c>
      <c r="N125" s="258">
        <v>0</v>
      </c>
      <c r="O125" s="258">
        <v>0</v>
      </c>
      <c r="P125" s="258">
        <v>428.08</v>
      </c>
      <c r="Q125" s="258">
        <v>0</v>
      </c>
      <c r="R125" s="258">
        <v>949.56</v>
      </c>
      <c r="S125" s="258">
        <v>56.77</v>
      </c>
      <c r="T125" s="260">
        <v>123.36</v>
      </c>
      <c r="U125" s="261">
        <f t="shared" si="3"/>
        <v>2949.14</v>
      </c>
    </row>
    <row r="126" spans="1:22" x14ac:dyDescent="0.25">
      <c r="A126" s="255" t="s">
        <v>84</v>
      </c>
      <c r="B126" s="255">
        <v>1</v>
      </c>
      <c r="C126" s="255">
        <v>52</v>
      </c>
      <c r="E126" s="292" t="s">
        <v>586</v>
      </c>
      <c r="F126" s="257">
        <v>0</v>
      </c>
      <c r="G126" s="258">
        <v>0</v>
      </c>
      <c r="H126" s="258">
        <v>0</v>
      </c>
      <c r="I126" s="258">
        <v>0</v>
      </c>
      <c r="J126" s="258">
        <v>0</v>
      </c>
      <c r="K126" s="258">
        <v>0</v>
      </c>
      <c r="L126" s="490">
        <v>0</v>
      </c>
      <c r="M126" s="258">
        <v>0</v>
      </c>
      <c r="N126" s="258">
        <v>0</v>
      </c>
      <c r="O126" s="258">
        <v>0</v>
      </c>
      <c r="P126" s="259">
        <v>609.36</v>
      </c>
      <c r="Q126" s="258">
        <v>0</v>
      </c>
      <c r="R126" s="262">
        <v>697.99</v>
      </c>
      <c r="S126" s="262">
        <v>67.09</v>
      </c>
      <c r="T126" s="258">
        <v>0</v>
      </c>
      <c r="U126" s="261">
        <f t="shared" si="3"/>
        <v>1374.4399999999998</v>
      </c>
    </row>
    <row r="127" spans="1:22" x14ac:dyDescent="0.25">
      <c r="A127" s="255" t="s">
        <v>84</v>
      </c>
      <c r="B127" s="255">
        <v>1</v>
      </c>
      <c r="C127" s="255">
        <v>42</v>
      </c>
      <c r="E127" s="292" t="s">
        <v>579</v>
      </c>
      <c r="F127" s="257">
        <v>0</v>
      </c>
      <c r="G127" s="258">
        <v>0</v>
      </c>
      <c r="H127" s="258">
        <v>0</v>
      </c>
      <c r="I127" s="258">
        <v>0</v>
      </c>
      <c r="J127" s="258">
        <v>0</v>
      </c>
      <c r="K127" s="258">
        <v>0</v>
      </c>
      <c r="L127" s="490">
        <v>0</v>
      </c>
      <c r="M127" s="258">
        <v>0</v>
      </c>
      <c r="N127" s="258">
        <v>0</v>
      </c>
      <c r="O127" s="258">
        <v>0</v>
      </c>
      <c r="P127" s="259">
        <v>362.56</v>
      </c>
      <c r="Q127" s="258">
        <v>0</v>
      </c>
      <c r="R127" s="262">
        <v>804.22</v>
      </c>
      <c r="S127" s="258">
        <v>111.46</v>
      </c>
      <c r="T127" s="260">
        <v>123.36</v>
      </c>
      <c r="U127" s="261">
        <f t="shared" si="3"/>
        <v>1401.6</v>
      </c>
    </row>
    <row r="128" spans="1:22" s="1013" customFormat="1" x14ac:dyDescent="0.25">
      <c r="A128" s="1005" t="s">
        <v>84</v>
      </c>
      <c r="B128" s="1005">
        <v>1</v>
      </c>
      <c r="C128" s="1005">
        <v>509</v>
      </c>
      <c r="D128" s="1005"/>
      <c r="E128" s="1006" t="s">
        <v>1192</v>
      </c>
      <c r="F128" s="1007">
        <v>0</v>
      </c>
      <c r="G128" s="1008">
        <v>0</v>
      </c>
      <c r="H128" s="1008">
        <v>0</v>
      </c>
      <c r="I128" s="1008">
        <v>0</v>
      </c>
      <c r="J128" s="1008">
        <v>0</v>
      </c>
      <c r="K128" s="1008">
        <v>0</v>
      </c>
      <c r="L128" s="1024">
        <v>0</v>
      </c>
      <c r="M128" s="1008">
        <v>0</v>
      </c>
      <c r="N128" s="1008">
        <v>0</v>
      </c>
      <c r="O128" s="1008">
        <v>0</v>
      </c>
      <c r="P128" s="1009">
        <v>768.79</v>
      </c>
      <c r="Q128" s="1008">
        <v>0</v>
      </c>
      <c r="R128" s="1010">
        <v>0</v>
      </c>
      <c r="S128" s="1008">
        <v>88.28</v>
      </c>
      <c r="T128" s="1011">
        <v>0</v>
      </c>
      <c r="U128" s="1012">
        <f t="shared" si="3"/>
        <v>857.06999999999994</v>
      </c>
    </row>
    <row r="129" spans="1:22" x14ac:dyDescent="0.25">
      <c r="A129" s="255" t="s">
        <v>86</v>
      </c>
      <c r="B129" s="255">
        <v>1</v>
      </c>
      <c r="C129" s="255">
        <v>466</v>
      </c>
      <c r="D129" s="255" t="s">
        <v>549</v>
      </c>
      <c r="E129" s="292" t="s">
        <v>749</v>
      </c>
      <c r="F129" s="257">
        <v>0</v>
      </c>
      <c r="G129" s="258">
        <v>0</v>
      </c>
      <c r="H129" s="258">
        <v>0</v>
      </c>
      <c r="I129" s="258">
        <v>2329.38</v>
      </c>
      <c r="J129" s="258">
        <v>0</v>
      </c>
      <c r="K129" s="258">
        <v>0</v>
      </c>
      <c r="L129" s="490">
        <v>0</v>
      </c>
      <c r="M129" s="258">
        <v>0</v>
      </c>
      <c r="N129" s="268">
        <v>243.26</v>
      </c>
      <c r="O129" s="258">
        <v>0</v>
      </c>
      <c r="P129" s="257">
        <v>873.62</v>
      </c>
      <c r="Q129" s="259">
        <v>0</v>
      </c>
      <c r="R129" s="262">
        <v>532.12</v>
      </c>
      <c r="S129" s="260">
        <v>17.260000000000002</v>
      </c>
      <c r="T129" s="260">
        <v>123.36</v>
      </c>
      <c r="U129" s="261">
        <f t="shared" si="3"/>
        <v>4119</v>
      </c>
    </row>
    <row r="130" spans="1:22" x14ac:dyDescent="0.25">
      <c r="A130" s="255" t="s">
        <v>86</v>
      </c>
      <c r="B130" s="255">
        <v>1</v>
      </c>
      <c r="C130" s="255">
        <v>195</v>
      </c>
      <c r="E130" s="292" t="s">
        <v>779</v>
      </c>
      <c r="F130" s="257">
        <v>0</v>
      </c>
      <c r="G130" s="258">
        <v>0</v>
      </c>
      <c r="H130" s="258">
        <v>0</v>
      </c>
      <c r="I130" s="258">
        <v>0</v>
      </c>
      <c r="J130" s="258">
        <v>0</v>
      </c>
      <c r="K130" s="258">
        <v>0</v>
      </c>
      <c r="L130" s="490">
        <v>0</v>
      </c>
      <c r="M130" s="258">
        <v>0</v>
      </c>
      <c r="N130" s="258">
        <v>0</v>
      </c>
      <c r="O130" s="258">
        <v>0</v>
      </c>
      <c r="P130" s="259">
        <v>655.22</v>
      </c>
      <c r="Q130" s="258">
        <v>0</v>
      </c>
      <c r="R130" s="262">
        <v>750.52</v>
      </c>
      <c r="S130" s="262">
        <v>18.86</v>
      </c>
      <c r="T130" s="260">
        <v>123.36</v>
      </c>
      <c r="U130" s="261">
        <f t="shared" si="3"/>
        <v>1547.9599999999998</v>
      </c>
    </row>
    <row r="131" spans="1:22" x14ac:dyDescent="0.25">
      <c r="A131" s="255" t="s">
        <v>84</v>
      </c>
      <c r="B131" s="255">
        <v>1</v>
      </c>
      <c r="C131" s="255">
        <v>245</v>
      </c>
      <c r="D131" s="255" t="s">
        <v>549</v>
      </c>
      <c r="E131" s="294" t="s">
        <v>135</v>
      </c>
      <c r="F131" s="257">
        <v>0</v>
      </c>
      <c r="G131" s="258">
        <v>0</v>
      </c>
      <c r="H131" s="258">
        <v>0</v>
      </c>
      <c r="I131" s="259">
        <v>546.53</v>
      </c>
      <c r="J131" s="258">
        <v>0</v>
      </c>
      <c r="K131" s="258">
        <v>0</v>
      </c>
      <c r="L131" s="490">
        <v>0</v>
      </c>
      <c r="M131" s="258">
        <v>0</v>
      </c>
      <c r="N131" s="258">
        <v>0</v>
      </c>
      <c r="O131" s="258">
        <v>0</v>
      </c>
      <c r="P131" s="259">
        <v>642.12</v>
      </c>
      <c r="Q131" s="259">
        <v>0</v>
      </c>
      <c r="R131" s="262">
        <v>735.51</v>
      </c>
      <c r="S131" s="258">
        <v>0</v>
      </c>
      <c r="T131" s="258">
        <v>82.24</v>
      </c>
      <c r="U131" s="261">
        <f t="shared" si="3"/>
        <v>2006.4</v>
      </c>
    </row>
    <row r="132" spans="1:22" x14ac:dyDescent="0.25">
      <c r="A132" s="255" t="s">
        <v>84</v>
      </c>
      <c r="B132" s="255">
        <v>1</v>
      </c>
      <c r="C132" s="255">
        <v>19</v>
      </c>
      <c r="E132" s="292" t="s">
        <v>562</v>
      </c>
      <c r="F132" s="257">
        <v>0</v>
      </c>
      <c r="G132" s="258">
        <v>0</v>
      </c>
      <c r="H132" s="258">
        <v>629.24</v>
      </c>
      <c r="I132" s="258">
        <v>0</v>
      </c>
      <c r="J132" s="258">
        <v>0</v>
      </c>
      <c r="K132" s="258">
        <v>0</v>
      </c>
      <c r="L132" s="490">
        <v>0</v>
      </c>
      <c r="M132" s="258">
        <v>0</v>
      </c>
      <c r="N132" s="258">
        <v>0</v>
      </c>
      <c r="O132" s="258">
        <v>0</v>
      </c>
      <c r="P132" s="258">
        <v>0</v>
      </c>
      <c r="Q132" s="258">
        <v>0</v>
      </c>
      <c r="R132" s="262">
        <v>1237.06</v>
      </c>
      <c r="S132" s="262">
        <v>84.12</v>
      </c>
      <c r="T132" s="258">
        <v>82.24</v>
      </c>
      <c r="U132" s="261">
        <f t="shared" ref="U132:U163" si="4">SUM(F132:T132)</f>
        <v>2032.66</v>
      </c>
    </row>
    <row r="133" spans="1:22" x14ac:dyDescent="0.25">
      <c r="A133" s="255" t="s">
        <v>84</v>
      </c>
      <c r="B133" s="255">
        <v>1</v>
      </c>
      <c r="C133" s="255">
        <v>475</v>
      </c>
      <c r="E133" s="292" t="s">
        <v>785</v>
      </c>
      <c r="F133" s="257">
        <v>0</v>
      </c>
      <c r="G133" s="257">
        <v>0</v>
      </c>
      <c r="H133" s="257">
        <v>0</v>
      </c>
      <c r="I133" s="257">
        <v>709.05</v>
      </c>
      <c r="J133" s="257">
        <v>0</v>
      </c>
      <c r="K133" s="257">
        <v>0</v>
      </c>
      <c r="L133" s="839">
        <v>0</v>
      </c>
      <c r="M133" s="257">
        <v>0</v>
      </c>
      <c r="N133" s="257">
        <v>0</v>
      </c>
      <c r="O133" s="257">
        <v>0</v>
      </c>
      <c r="P133" s="257">
        <v>856.15</v>
      </c>
      <c r="Q133" s="258">
        <v>0</v>
      </c>
      <c r="R133" s="257">
        <v>521.48</v>
      </c>
      <c r="S133" s="257">
        <v>53.51</v>
      </c>
      <c r="T133" s="257">
        <v>0</v>
      </c>
      <c r="U133" s="261">
        <f t="shared" si="4"/>
        <v>2140.19</v>
      </c>
    </row>
    <row r="134" spans="1:22" x14ac:dyDescent="0.25">
      <c r="A134" s="255" t="s">
        <v>84</v>
      </c>
      <c r="B134" s="255">
        <v>1</v>
      </c>
      <c r="C134" s="255">
        <v>496</v>
      </c>
      <c r="E134" s="294" t="s">
        <v>462</v>
      </c>
      <c r="F134" s="257">
        <v>0</v>
      </c>
      <c r="G134" s="258">
        <v>0</v>
      </c>
      <c r="H134" s="258">
        <v>0</v>
      </c>
      <c r="I134" s="258">
        <v>457.37</v>
      </c>
      <c r="J134" s="259">
        <v>0</v>
      </c>
      <c r="K134" s="259">
        <v>0</v>
      </c>
      <c r="L134" s="490">
        <v>0</v>
      </c>
      <c r="M134" s="258">
        <v>0</v>
      </c>
      <c r="N134" s="258">
        <v>0</v>
      </c>
      <c r="O134" s="258">
        <v>0</v>
      </c>
      <c r="P134" s="259">
        <v>1059.9100000000001</v>
      </c>
      <c r="Q134" s="258">
        <v>0</v>
      </c>
      <c r="R134" s="262">
        <v>247.44</v>
      </c>
      <c r="S134" s="258">
        <v>0</v>
      </c>
      <c r="T134" s="259">
        <v>41.12</v>
      </c>
      <c r="U134" s="261">
        <f t="shared" si="4"/>
        <v>1805.8400000000001</v>
      </c>
    </row>
    <row r="135" spans="1:22" x14ac:dyDescent="0.25">
      <c r="A135" s="255" t="s">
        <v>84</v>
      </c>
      <c r="B135" s="255">
        <v>1</v>
      </c>
      <c r="C135" s="255">
        <v>169</v>
      </c>
      <c r="E135" s="292" t="s">
        <v>612</v>
      </c>
      <c r="F135" s="257">
        <v>0</v>
      </c>
      <c r="G135" s="258">
        <v>0</v>
      </c>
      <c r="H135" s="258">
        <v>0</v>
      </c>
      <c r="I135" s="259">
        <v>1336.36</v>
      </c>
      <c r="J135" s="258">
        <v>0</v>
      </c>
      <c r="K135" s="258">
        <v>0</v>
      </c>
      <c r="L135" s="490">
        <v>0</v>
      </c>
      <c r="M135" s="258">
        <v>0</v>
      </c>
      <c r="N135" s="258">
        <v>0</v>
      </c>
      <c r="O135" s="258">
        <v>0</v>
      </c>
      <c r="P135" s="259">
        <v>648.66999999999996</v>
      </c>
      <c r="Q135" s="258">
        <v>0</v>
      </c>
      <c r="R135" s="262">
        <v>743.02</v>
      </c>
      <c r="S135" s="266">
        <v>44.99</v>
      </c>
      <c r="T135" s="258">
        <v>82.24</v>
      </c>
      <c r="U135" s="261">
        <f t="shared" si="4"/>
        <v>2855.2799999999993</v>
      </c>
    </row>
    <row r="136" spans="1:22" x14ac:dyDescent="0.25">
      <c r="A136" s="255" t="s">
        <v>86</v>
      </c>
      <c r="B136" s="255">
        <v>1</v>
      </c>
      <c r="C136" s="255">
        <v>27</v>
      </c>
      <c r="D136" s="255" t="s">
        <v>549</v>
      </c>
      <c r="E136" s="292" t="s">
        <v>569</v>
      </c>
      <c r="F136" s="257">
        <v>0</v>
      </c>
      <c r="G136" s="258">
        <v>0</v>
      </c>
      <c r="H136" s="258">
        <v>792.25</v>
      </c>
      <c r="I136" s="259">
        <v>1892.24</v>
      </c>
      <c r="J136" s="258">
        <v>0</v>
      </c>
      <c r="K136" s="258">
        <v>0</v>
      </c>
      <c r="L136" s="490">
        <v>0</v>
      </c>
      <c r="M136" s="258">
        <v>0</v>
      </c>
      <c r="N136" s="258">
        <v>0</v>
      </c>
      <c r="O136" s="258">
        <v>0</v>
      </c>
      <c r="P136" s="259">
        <v>856.15</v>
      </c>
      <c r="Q136" s="259">
        <v>0</v>
      </c>
      <c r="R136" s="262">
        <v>521.48</v>
      </c>
      <c r="S136" s="260">
        <v>62.14</v>
      </c>
      <c r="T136" s="258">
        <v>82.24</v>
      </c>
      <c r="U136" s="261">
        <f t="shared" si="4"/>
        <v>4206.5</v>
      </c>
    </row>
    <row r="137" spans="1:22" s="1017" customFormat="1" x14ac:dyDescent="0.25">
      <c r="A137" s="625" t="s">
        <v>84</v>
      </c>
      <c r="B137" s="625">
        <v>1</v>
      </c>
      <c r="C137" s="625">
        <v>429</v>
      </c>
      <c r="D137" s="625"/>
      <c r="E137" s="632" t="s">
        <v>688</v>
      </c>
      <c r="F137" s="624">
        <v>0</v>
      </c>
      <c r="G137" s="622">
        <v>0</v>
      </c>
      <c r="H137" s="622">
        <v>0</v>
      </c>
      <c r="I137" s="622">
        <v>0</v>
      </c>
      <c r="J137" s="622">
        <v>0</v>
      </c>
      <c r="K137" s="622">
        <v>0</v>
      </c>
      <c r="L137" s="876">
        <v>0</v>
      </c>
      <c r="M137" s="622">
        <v>0</v>
      </c>
      <c r="N137" s="622">
        <v>0</v>
      </c>
      <c r="O137" s="622">
        <v>0</v>
      </c>
      <c r="P137" s="925">
        <v>0</v>
      </c>
      <c r="Q137" s="622">
        <v>0</v>
      </c>
      <c r="R137" s="928">
        <v>0</v>
      </c>
      <c r="S137" s="1016">
        <v>53.51</v>
      </c>
      <c r="T137" s="622">
        <v>0</v>
      </c>
      <c r="U137" s="626">
        <f t="shared" si="4"/>
        <v>53.51</v>
      </c>
    </row>
    <row r="138" spans="1:22" x14ac:dyDescent="0.25">
      <c r="A138" s="255" t="s">
        <v>86</v>
      </c>
      <c r="B138" s="255">
        <v>1</v>
      </c>
      <c r="C138" s="255">
        <v>343</v>
      </c>
      <c r="D138" s="255" t="s">
        <v>549</v>
      </c>
      <c r="E138" s="292" t="s">
        <v>352</v>
      </c>
      <c r="F138" s="257">
        <v>0</v>
      </c>
      <c r="G138" s="258">
        <v>0</v>
      </c>
      <c r="H138" s="258">
        <v>0</v>
      </c>
      <c r="I138" s="259">
        <v>706.78</v>
      </c>
      <c r="J138" s="258">
        <v>0</v>
      </c>
      <c r="K138" s="258">
        <v>0</v>
      </c>
      <c r="L138" s="490">
        <v>0</v>
      </c>
      <c r="M138" s="258">
        <v>0</v>
      </c>
      <c r="N138" s="258">
        <v>0</v>
      </c>
      <c r="O138" s="258">
        <v>0</v>
      </c>
      <c r="P138" s="259">
        <v>543.84</v>
      </c>
      <c r="Q138" s="259">
        <v>0</v>
      </c>
      <c r="R138" s="262">
        <v>622.94000000000005</v>
      </c>
      <c r="S138" s="262">
        <v>111.46</v>
      </c>
      <c r="T138" s="258">
        <v>0</v>
      </c>
      <c r="U138" s="261">
        <f t="shared" si="4"/>
        <v>1985.02</v>
      </c>
      <c r="V138" s="263"/>
    </row>
    <row r="139" spans="1:22" x14ac:dyDescent="0.25">
      <c r="A139" s="255" t="s">
        <v>86</v>
      </c>
      <c r="B139" s="255">
        <v>1</v>
      </c>
      <c r="C139" s="255">
        <v>315</v>
      </c>
      <c r="D139" s="255" t="s">
        <v>549</v>
      </c>
      <c r="E139" s="292" t="s">
        <v>299</v>
      </c>
      <c r="F139" s="257">
        <v>0</v>
      </c>
      <c r="G139" s="258">
        <v>0</v>
      </c>
      <c r="H139" s="258">
        <v>0</v>
      </c>
      <c r="I139" s="259">
        <v>2375.54</v>
      </c>
      <c r="J139" s="258">
        <v>0</v>
      </c>
      <c r="K139" s="258">
        <v>0</v>
      </c>
      <c r="L139" s="490">
        <v>0</v>
      </c>
      <c r="M139" s="258">
        <v>0</v>
      </c>
      <c r="N139" s="258">
        <v>0</v>
      </c>
      <c r="O139" s="258">
        <v>0</v>
      </c>
      <c r="P139" s="258">
        <v>0</v>
      </c>
      <c r="Q139" s="259">
        <v>0</v>
      </c>
      <c r="R139" s="262">
        <v>1237.06</v>
      </c>
      <c r="S139" s="262">
        <v>88.28</v>
      </c>
      <c r="T139" s="258">
        <v>0</v>
      </c>
      <c r="U139" s="261">
        <f t="shared" si="4"/>
        <v>3700.88</v>
      </c>
    </row>
    <row r="140" spans="1:22" x14ac:dyDescent="0.25">
      <c r="A140" s="255" t="s">
        <v>84</v>
      </c>
      <c r="B140" s="255">
        <v>1</v>
      </c>
      <c r="C140" s="255">
        <v>86</v>
      </c>
      <c r="D140" s="255" t="s">
        <v>549</v>
      </c>
      <c r="E140" s="292" t="s">
        <v>594</v>
      </c>
      <c r="F140" s="257">
        <v>0</v>
      </c>
      <c r="G140" s="258">
        <v>0</v>
      </c>
      <c r="H140" s="258">
        <v>0</v>
      </c>
      <c r="I140" s="259">
        <v>1500.2</v>
      </c>
      <c r="J140" s="258">
        <v>0</v>
      </c>
      <c r="K140" s="258">
        <v>0</v>
      </c>
      <c r="L140" s="490">
        <v>0</v>
      </c>
      <c r="M140" s="258">
        <v>0</v>
      </c>
      <c r="N140" s="268">
        <v>87.54</v>
      </c>
      <c r="O140" s="258">
        <v>0</v>
      </c>
      <c r="P140" s="259">
        <v>218.4</v>
      </c>
      <c r="Q140" s="259">
        <v>0</v>
      </c>
      <c r="R140" s="262">
        <v>1187.3399999999999</v>
      </c>
      <c r="S140" s="262">
        <v>31.99</v>
      </c>
      <c r="T140" s="258">
        <v>82.24</v>
      </c>
      <c r="U140" s="261">
        <f t="shared" si="4"/>
        <v>3107.7099999999996</v>
      </c>
    </row>
    <row r="141" spans="1:22" s="304" customFormat="1" x14ac:dyDescent="0.25">
      <c r="A141" s="298" t="s">
        <v>84</v>
      </c>
      <c r="B141" s="298">
        <v>1</v>
      </c>
      <c r="C141" s="298">
        <v>49</v>
      </c>
      <c r="D141" s="298"/>
      <c r="E141" s="308" t="s">
        <v>837</v>
      </c>
      <c r="F141" s="299">
        <v>0</v>
      </c>
      <c r="G141" s="300">
        <v>0</v>
      </c>
      <c r="H141" s="300">
        <v>0</v>
      </c>
      <c r="I141" s="300">
        <v>0</v>
      </c>
      <c r="J141" s="302">
        <v>0</v>
      </c>
      <c r="K141" s="302">
        <v>0</v>
      </c>
      <c r="L141" s="867">
        <v>0</v>
      </c>
      <c r="M141" s="300">
        <v>0</v>
      </c>
      <c r="N141" s="300">
        <v>0</v>
      </c>
      <c r="O141" s="300">
        <v>0</v>
      </c>
      <c r="P141" s="300">
        <v>0</v>
      </c>
      <c r="Q141" s="300">
        <v>0</v>
      </c>
      <c r="R141" s="300">
        <v>0</v>
      </c>
      <c r="S141" s="300">
        <v>0</v>
      </c>
      <c r="T141" s="300">
        <v>0</v>
      </c>
      <c r="U141" s="303">
        <f t="shared" si="4"/>
        <v>0</v>
      </c>
    </row>
    <row r="142" spans="1:22" x14ac:dyDescent="0.25">
      <c r="A142" s="255" t="s">
        <v>84</v>
      </c>
      <c r="B142" s="255">
        <v>1</v>
      </c>
      <c r="C142" s="255">
        <v>259</v>
      </c>
      <c r="E142" s="292" t="s">
        <v>147</v>
      </c>
      <c r="F142" s="257">
        <v>0</v>
      </c>
      <c r="G142" s="258">
        <v>0</v>
      </c>
      <c r="H142" s="258">
        <v>0</v>
      </c>
      <c r="I142" s="258">
        <v>2252.9</v>
      </c>
      <c r="J142" s="258">
        <v>0</v>
      </c>
      <c r="K142" s="258">
        <v>0</v>
      </c>
      <c r="L142" s="490">
        <v>0</v>
      </c>
      <c r="M142" s="258">
        <v>0</v>
      </c>
      <c r="N142" s="268">
        <v>0</v>
      </c>
      <c r="O142" s="258">
        <v>0</v>
      </c>
      <c r="P142" s="259">
        <v>218.4</v>
      </c>
      <c r="Q142" s="258">
        <v>0</v>
      </c>
      <c r="R142" s="262">
        <v>1187.3399999999999</v>
      </c>
      <c r="S142" s="262">
        <v>18.86</v>
      </c>
      <c r="T142" s="260">
        <v>164.48</v>
      </c>
      <c r="U142" s="261">
        <f t="shared" si="4"/>
        <v>3841.9800000000005</v>
      </c>
    </row>
    <row r="143" spans="1:22" s="619" customFormat="1" x14ac:dyDescent="0.25">
      <c r="A143" s="625" t="s">
        <v>86</v>
      </c>
      <c r="B143" s="625">
        <v>1</v>
      </c>
      <c r="C143" s="625">
        <v>430</v>
      </c>
      <c r="D143" s="625"/>
      <c r="E143" s="1014" t="s">
        <v>690</v>
      </c>
      <c r="F143" s="624">
        <v>0</v>
      </c>
      <c r="G143" s="622">
        <v>0</v>
      </c>
      <c r="H143" s="622">
        <v>0</v>
      </c>
      <c r="I143" s="622">
        <v>452.76</v>
      </c>
      <c r="J143" s="622">
        <v>0</v>
      </c>
      <c r="K143" s="622">
        <v>0</v>
      </c>
      <c r="L143" s="876">
        <v>0</v>
      </c>
      <c r="M143" s="622">
        <v>0</v>
      </c>
      <c r="N143" s="622">
        <v>0</v>
      </c>
      <c r="O143" s="622">
        <v>0</v>
      </c>
      <c r="P143" s="622">
        <v>0</v>
      </c>
      <c r="Q143" s="622">
        <v>0</v>
      </c>
      <c r="R143" s="622">
        <v>0</v>
      </c>
      <c r="S143" s="928">
        <v>43.67</v>
      </c>
      <c r="T143" s="1015">
        <v>0</v>
      </c>
      <c r="U143" s="626">
        <f t="shared" si="4"/>
        <v>496.43</v>
      </c>
    </row>
    <row r="144" spans="1:22" x14ac:dyDescent="0.25">
      <c r="A144" s="255" t="s">
        <v>84</v>
      </c>
      <c r="B144" s="255">
        <v>1</v>
      </c>
      <c r="C144" s="255">
        <v>445</v>
      </c>
      <c r="E144" s="292" t="s">
        <v>713</v>
      </c>
      <c r="F144" s="257">
        <v>0</v>
      </c>
      <c r="G144" s="258">
        <v>0</v>
      </c>
      <c r="H144" s="258">
        <v>0</v>
      </c>
      <c r="I144" s="258">
        <v>0</v>
      </c>
      <c r="J144" s="258">
        <v>0</v>
      </c>
      <c r="K144" s="258">
        <v>0</v>
      </c>
      <c r="L144" s="490">
        <v>0</v>
      </c>
      <c r="M144" s="258">
        <v>0</v>
      </c>
      <c r="N144" s="258">
        <v>0</v>
      </c>
      <c r="O144" s="258">
        <v>0</v>
      </c>
      <c r="P144" s="258">
        <v>986.52</v>
      </c>
      <c r="Q144" s="258">
        <v>0</v>
      </c>
      <c r="R144" s="258">
        <v>391.11</v>
      </c>
      <c r="S144" s="262">
        <v>53.51</v>
      </c>
      <c r="T144" s="260">
        <v>123.36</v>
      </c>
      <c r="U144" s="261">
        <f t="shared" si="4"/>
        <v>1554.5</v>
      </c>
    </row>
    <row r="145" spans="1:22" x14ac:dyDescent="0.25">
      <c r="A145" s="255" t="s">
        <v>86</v>
      </c>
      <c r="B145" s="255">
        <v>1</v>
      </c>
      <c r="C145" s="255">
        <v>193</v>
      </c>
      <c r="D145" s="255" t="s">
        <v>549</v>
      </c>
      <c r="E145" s="292" t="s">
        <v>616</v>
      </c>
      <c r="F145" s="257">
        <v>0</v>
      </c>
      <c r="G145" s="258">
        <v>1334</v>
      </c>
      <c r="H145" s="258">
        <v>0</v>
      </c>
      <c r="I145" s="259">
        <v>1159.47</v>
      </c>
      <c r="J145" s="258">
        <v>0</v>
      </c>
      <c r="K145" s="258">
        <v>0</v>
      </c>
      <c r="L145" s="490">
        <v>0</v>
      </c>
      <c r="M145" s="258">
        <v>0</v>
      </c>
      <c r="N145" s="258">
        <v>0</v>
      </c>
      <c r="O145" s="258">
        <v>0</v>
      </c>
      <c r="P145" s="259">
        <v>812.47</v>
      </c>
      <c r="Q145" s="259">
        <v>0</v>
      </c>
      <c r="R145" s="262">
        <v>494.88</v>
      </c>
      <c r="S145" s="262">
        <v>77.41</v>
      </c>
      <c r="T145" s="259">
        <v>41.12</v>
      </c>
      <c r="U145" s="261">
        <f t="shared" si="4"/>
        <v>3919.3500000000004</v>
      </c>
    </row>
    <row r="146" spans="1:22" s="304" customFormat="1" x14ac:dyDescent="0.25">
      <c r="A146" s="298" t="s">
        <v>84</v>
      </c>
      <c r="B146" s="298">
        <v>1</v>
      </c>
      <c r="C146" s="298">
        <v>159</v>
      </c>
      <c r="D146" s="298"/>
      <c r="E146" s="308" t="s">
        <v>62</v>
      </c>
      <c r="F146" s="299">
        <v>0</v>
      </c>
      <c r="G146" s="300">
        <v>0</v>
      </c>
      <c r="H146" s="300">
        <v>0</v>
      </c>
      <c r="I146" s="300">
        <v>3501.68</v>
      </c>
      <c r="J146" s="300">
        <v>0</v>
      </c>
      <c r="K146" s="300">
        <v>0</v>
      </c>
      <c r="L146" s="867">
        <v>0</v>
      </c>
      <c r="M146" s="300">
        <v>0</v>
      </c>
      <c r="N146" s="300">
        <v>0</v>
      </c>
      <c r="O146" s="300">
        <v>0</v>
      </c>
      <c r="P146" s="302">
        <v>655.22</v>
      </c>
      <c r="Q146" s="300">
        <v>0</v>
      </c>
      <c r="R146" s="301">
        <v>750.52</v>
      </c>
      <c r="S146" s="301">
        <v>27.88</v>
      </c>
      <c r="T146" s="302">
        <v>41.12</v>
      </c>
      <c r="U146" s="303">
        <f t="shared" si="4"/>
        <v>4976.42</v>
      </c>
    </row>
    <row r="147" spans="1:22" x14ac:dyDescent="0.25">
      <c r="A147" s="255" t="s">
        <v>84</v>
      </c>
      <c r="B147" s="255">
        <v>1</v>
      </c>
      <c r="C147" s="255">
        <v>91</v>
      </c>
      <c r="D147" s="255" t="s">
        <v>549</v>
      </c>
      <c r="E147" s="292" t="s">
        <v>599</v>
      </c>
      <c r="F147" s="257">
        <v>0</v>
      </c>
      <c r="G147" s="258">
        <v>0</v>
      </c>
      <c r="H147" s="258">
        <v>0</v>
      </c>
      <c r="I147" s="259">
        <v>1949.6</v>
      </c>
      <c r="J147" s="258">
        <v>0</v>
      </c>
      <c r="K147" s="258">
        <v>0</v>
      </c>
      <c r="L147" s="490">
        <v>0</v>
      </c>
      <c r="M147" s="258">
        <v>0</v>
      </c>
      <c r="N147" s="258">
        <v>0</v>
      </c>
      <c r="O147" s="258">
        <v>0</v>
      </c>
      <c r="P147" s="259">
        <v>655.22</v>
      </c>
      <c r="Q147" s="259">
        <v>0</v>
      </c>
      <c r="R147" s="262">
        <v>750.52</v>
      </c>
      <c r="S147" s="262">
        <v>31.99</v>
      </c>
      <c r="T147" s="258">
        <v>0</v>
      </c>
      <c r="U147" s="261">
        <f t="shared" si="4"/>
        <v>3387.3299999999995</v>
      </c>
      <c r="V147" s="263"/>
    </row>
    <row r="148" spans="1:22" x14ac:dyDescent="0.25">
      <c r="A148" s="255" t="s">
        <v>84</v>
      </c>
      <c r="B148" s="255">
        <v>1</v>
      </c>
      <c r="C148" s="255">
        <v>482</v>
      </c>
      <c r="E148" s="292" t="s">
        <v>821</v>
      </c>
      <c r="F148" s="257">
        <v>0</v>
      </c>
      <c r="G148" s="258">
        <v>0</v>
      </c>
      <c r="H148" s="258">
        <v>0</v>
      </c>
      <c r="I148" s="259">
        <v>592.07000000000005</v>
      </c>
      <c r="J148" s="258">
        <v>0</v>
      </c>
      <c r="K148" s="258">
        <v>0</v>
      </c>
      <c r="L148" s="490">
        <v>0</v>
      </c>
      <c r="M148" s="258">
        <v>0</v>
      </c>
      <c r="N148" s="258">
        <v>0</v>
      </c>
      <c r="O148" s="258">
        <v>0</v>
      </c>
      <c r="P148" s="259">
        <v>856.15</v>
      </c>
      <c r="Q148" s="259">
        <v>0</v>
      </c>
      <c r="R148" s="262">
        <v>521.48</v>
      </c>
      <c r="S148" s="262">
        <v>0</v>
      </c>
      <c r="T148" s="258">
        <v>0</v>
      </c>
      <c r="U148" s="261">
        <f t="shared" si="4"/>
        <v>1969.7</v>
      </c>
    </row>
    <row r="149" spans="1:22" x14ac:dyDescent="0.25">
      <c r="A149" s="255" t="s">
        <v>86</v>
      </c>
      <c r="B149" s="255">
        <v>1</v>
      </c>
      <c r="C149" s="255">
        <v>326</v>
      </c>
      <c r="E149" s="292" t="s">
        <v>322</v>
      </c>
      <c r="F149" s="257">
        <v>0</v>
      </c>
      <c r="G149" s="258">
        <v>0</v>
      </c>
      <c r="H149" s="258">
        <v>0</v>
      </c>
      <c r="I149" s="258">
        <v>0</v>
      </c>
      <c r="J149" s="258">
        <v>0</v>
      </c>
      <c r="K149" s="258">
        <v>0</v>
      </c>
      <c r="L149" s="490">
        <v>0</v>
      </c>
      <c r="M149" s="258">
        <v>0</v>
      </c>
      <c r="N149" s="258">
        <v>0</v>
      </c>
      <c r="O149" s="258">
        <v>0</v>
      </c>
      <c r="P149" s="259">
        <v>698.9</v>
      </c>
      <c r="Q149" s="258">
        <v>0</v>
      </c>
      <c r="R149" s="262">
        <v>425.7</v>
      </c>
      <c r="S149" s="262">
        <v>133.83000000000001</v>
      </c>
      <c r="T149" s="258">
        <v>0</v>
      </c>
      <c r="U149" s="261">
        <f t="shared" si="4"/>
        <v>1258.4299999999998</v>
      </c>
    </row>
    <row r="150" spans="1:22" x14ac:dyDescent="0.25">
      <c r="A150" s="255" t="s">
        <v>84</v>
      </c>
      <c r="B150" s="255">
        <v>1</v>
      </c>
      <c r="C150" s="255">
        <v>508</v>
      </c>
      <c r="E150" s="292" t="s">
        <v>1170</v>
      </c>
      <c r="F150" s="257">
        <v>0</v>
      </c>
      <c r="G150" s="258">
        <v>0</v>
      </c>
      <c r="H150" s="258">
        <v>0</v>
      </c>
      <c r="I150" s="259">
        <v>0</v>
      </c>
      <c r="J150" s="258">
        <v>0</v>
      </c>
      <c r="K150" s="258">
        <v>0</v>
      </c>
      <c r="L150" s="490">
        <v>0</v>
      </c>
      <c r="M150" s="258">
        <v>0</v>
      </c>
      <c r="N150" s="258">
        <v>0</v>
      </c>
      <c r="O150" s="258">
        <v>0</v>
      </c>
      <c r="P150" s="259">
        <v>768.79</v>
      </c>
      <c r="Q150" s="259">
        <v>0</v>
      </c>
      <c r="R150" s="262">
        <v>468.27</v>
      </c>
      <c r="S150" s="262">
        <v>88.28</v>
      </c>
      <c r="T150" s="258">
        <v>123.36</v>
      </c>
      <c r="U150" s="261">
        <f t="shared" si="4"/>
        <v>1448.6999999999998</v>
      </c>
    </row>
    <row r="151" spans="1:22" x14ac:dyDescent="0.25">
      <c r="A151" s="255" t="s">
        <v>84</v>
      </c>
      <c r="B151" s="255">
        <v>1</v>
      </c>
      <c r="C151" s="255">
        <v>501</v>
      </c>
      <c r="E151" s="292" t="s">
        <v>1108</v>
      </c>
      <c r="F151" s="257">
        <v>0</v>
      </c>
      <c r="G151" s="258">
        <v>0</v>
      </c>
      <c r="H151" s="258">
        <v>0</v>
      </c>
      <c r="I151" s="259">
        <v>1285.99</v>
      </c>
      <c r="J151" s="258">
        <v>0</v>
      </c>
      <c r="K151" s="258">
        <v>0</v>
      </c>
      <c r="L151" s="490">
        <v>0</v>
      </c>
      <c r="M151" s="258">
        <v>0</v>
      </c>
      <c r="N151" s="258">
        <v>0</v>
      </c>
      <c r="O151" s="258">
        <v>0</v>
      </c>
      <c r="P151" s="259">
        <v>609.36</v>
      </c>
      <c r="Q151" s="259">
        <v>0</v>
      </c>
      <c r="R151" s="262">
        <v>697.99</v>
      </c>
      <c r="S151" s="262">
        <v>0</v>
      </c>
      <c r="T151" s="258">
        <v>82.24</v>
      </c>
      <c r="U151" s="261">
        <f t="shared" si="4"/>
        <v>2675.58</v>
      </c>
    </row>
    <row r="152" spans="1:22" x14ac:dyDescent="0.25">
      <c r="A152" s="255" t="s">
        <v>84</v>
      </c>
      <c r="B152" s="255">
        <v>1</v>
      </c>
      <c r="C152" s="255">
        <v>221</v>
      </c>
      <c r="D152" s="255" t="s">
        <v>549</v>
      </c>
      <c r="E152" s="292" t="s">
        <v>109</v>
      </c>
      <c r="F152" s="257">
        <v>0</v>
      </c>
      <c r="G152" s="258">
        <v>0</v>
      </c>
      <c r="H152" s="258">
        <v>0</v>
      </c>
      <c r="I152" s="259">
        <v>3094.88</v>
      </c>
      <c r="J152" s="258">
        <v>0</v>
      </c>
      <c r="K152" s="258">
        <v>0</v>
      </c>
      <c r="L152" s="490">
        <v>0</v>
      </c>
      <c r="M152" s="258">
        <v>0</v>
      </c>
      <c r="N152" s="258">
        <v>0</v>
      </c>
      <c r="O152" s="258">
        <v>0</v>
      </c>
      <c r="P152" s="259">
        <v>856.15</v>
      </c>
      <c r="Q152" s="259">
        <v>0</v>
      </c>
      <c r="R152" s="262">
        <v>521.48</v>
      </c>
      <c r="S152" s="262">
        <v>58.48</v>
      </c>
      <c r="T152" s="259">
        <v>41.12</v>
      </c>
      <c r="U152" s="261">
        <f t="shared" si="4"/>
        <v>4572.1099999999997</v>
      </c>
    </row>
    <row r="153" spans="1:22" x14ac:dyDescent="0.25">
      <c r="A153" s="255" t="s">
        <v>84</v>
      </c>
      <c r="B153" s="255">
        <v>1</v>
      </c>
      <c r="C153" s="255">
        <v>13</v>
      </c>
      <c r="E153" s="292" t="s">
        <v>558</v>
      </c>
      <c r="F153" s="257">
        <v>0</v>
      </c>
      <c r="G153" s="258">
        <v>0</v>
      </c>
      <c r="H153" s="258">
        <v>0</v>
      </c>
      <c r="I153" s="258">
        <v>0</v>
      </c>
      <c r="J153" s="258">
        <v>0</v>
      </c>
      <c r="K153" s="258">
        <v>0</v>
      </c>
      <c r="L153" s="490">
        <v>0</v>
      </c>
      <c r="M153" s="258">
        <v>0</v>
      </c>
      <c r="N153" s="258">
        <v>0</v>
      </c>
      <c r="O153" s="258">
        <v>0</v>
      </c>
      <c r="P153" s="259">
        <v>996.59</v>
      </c>
      <c r="Q153" s="258">
        <v>0</v>
      </c>
      <c r="R153" s="262">
        <v>395.1</v>
      </c>
      <c r="S153" s="262">
        <v>44.99</v>
      </c>
      <c r="T153" s="258">
        <v>0</v>
      </c>
      <c r="U153" s="261">
        <f t="shared" si="4"/>
        <v>1436.68</v>
      </c>
    </row>
    <row r="154" spans="1:22" x14ac:dyDescent="0.25">
      <c r="A154" s="255" t="s">
        <v>86</v>
      </c>
      <c r="B154" s="255">
        <v>1</v>
      </c>
      <c r="C154" s="255">
        <v>502</v>
      </c>
      <c r="E154" s="292" t="s">
        <v>1036</v>
      </c>
      <c r="F154" s="257">
        <v>0</v>
      </c>
      <c r="G154" s="258">
        <v>0</v>
      </c>
      <c r="H154" s="258">
        <v>0</v>
      </c>
      <c r="I154" s="258">
        <v>609.04</v>
      </c>
      <c r="J154" s="258">
        <v>609.04</v>
      </c>
      <c r="K154" s="258">
        <v>0</v>
      </c>
      <c r="L154" s="490">
        <v>0</v>
      </c>
      <c r="M154" s="258">
        <v>0</v>
      </c>
      <c r="N154" s="258">
        <v>0</v>
      </c>
      <c r="O154" s="258">
        <v>0</v>
      </c>
      <c r="P154" s="259">
        <v>576.6</v>
      </c>
      <c r="Q154" s="258">
        <v>0</v>
      </c>
      <c r="R154" s="262">
        <v>660.46</v>
      </c>
      <c r="S154" s="258">
        <v>88.28</v>
      </c>
      <c r="T154" s="260">
        <v>0</v>
      </c>
      <c r="U154" s="261">
        <f t="shared" si="4"/>
        <v>2543.42</v>
      </c>
    </row>
    <row r="155" spans="1:22" x14ac:dyDescent="0.25">
      <c r="A155" s="255" t="s">
        <v>84</v>
      </c>
      <c r="B155" s="255">
        <v>1</v>
      </c>
      <c r="C155" s="255">
        <v>15</v>
      </c>
      <c r="E155" s="292" t="s">
        <v>559</v>
      </c>
      <c r="F155" s="257">
        <v>0</v>
      </c>
      <c r="G155" s="258">
        <v>0</v>
      </c>
      <c r="H155" s="258">
        <v>0</v>
      </c>
      <c r="I155" s="258">
        <v>0</v>
      </c>
      <c r="J155" s="258">
        <v>0</v>
      </c>
      <c r="K155" s="258">
        <v>0</v>
      </c>
      <c r="L155" s="490">
        <v>0</v>
      </c>
      <c r="M155" s="258">
        <v>209.88</v>
      </c>
      <c r="N155" s="258">
        <v>0</v>
      </c>
      <c r="O155" s="258">
        <v>0</v>
      </c>
      <c r="P155" s="259">
        <v>648.66999999999996</v>
      </c>
      <c r="Q155" s="258">
        <v>0</v>
      </c>
      <c r="R155" s="262">
        <v>743.02</v>
      </c>
      <c r="S155" s="262">
        <v>44.25</v>
      </c>
      <c r="T155" s="258">
        <v>0</v>
      </c>
      <c r="U155" s="261">
        <f t="shared" si="4"/>
        <v>1645.82</v>
      </c>
    </row>
    <row r="156" spans="1:22" x14ac:dyDescent="0.25">
      <c r="A156" s="255" t="s">
        <v>84</v>
      </c>
      <c r="B156" s="255">
        <v>1</v>
      </c>
      <c r="C156" s="255">
        <v>253</v>
      </c>
      <c r="E156" s="292" t="s">
        <v>144</v>
      </c>
      <c r="F156" s="257">
        <v>0</v>
      </c>
      <c r="G156" s="258">
        <v>0</v>
      </c>
      <c r="H156" s="258">
        <v>0</v>
      </c>
      <c r="I156" s="258">
        <v>0</v>
      </c>
      <c r="J156" s="258">
        <v>0</v>
      </c>
      <c r="K156" s="258">
        <v>0</v>
      </c>
      <c r="L156" s="490">
        <v>0</v>
      </c>
      <c r="M156" s="258">
        <v>0</v>
      </c>
      <c r="N156" s="258">
        <v>0</v>
      </c>
      <c r="O156" s="258">
        <v>0</v>
      </c>
      <c r="P156" s="259">
        <v>873.62</v>
      </c>
      <c r="Q156" s="258">
        <v>0</v>
      </c>
      <c r="R156" s="262">
        <v>532.12</v>
      </c>
      <c r="S156" s="262">
        <v>18.86</v>
      </c>
      <c r="T156" s="259">
        <v>41.12</v>
      </c>
      <c r="U156" s="261">
        <f t="shared" si="4"/>
        <v>1465.7199999999998</v>
      </c>
    </row>
    <row r="157" spans="1:22" x14ac:dyDescent="0.25">
      <c r="A157" s="255" t="s">
        <v>84</v>
      </c>
      <c r="B157" s="255">
        <v>1</v>
      </c>
      <c r="C157" s="255">
        <v>500</v>
      </c>
      <c r="E157" s="294" t="s">
        <v>467</v>
      </c>
      <c r="F157" s="257">
        <v>0</v>
      </c>
      <c r="G157" s="258">
        <v>0</v>
      </c>
      <c r="H157" s="258">
        <v>0</v>
      </c>
      <c r="I157" s="260">
        <v>2340.4699999999998</v>
      </c>
      <c r="J157" s="258">
        <v>0</v>
      </c>
      <c r="K157" s="258">
        <v>0</v>
      </c>
      <c r="L157" s="490">
        <v>0</v>
      </c>
      <c r="M157" s="258">
        <v>0</v>
      </c>
      <c r="N157" s="258">
        <v>0</v>
      </c>
      <c r="O157" s="258">
        <v>0</v>
      </c>
      <c r="P157" s="259">
        <v>812.47</v>
      </c>
      <c r="Q157" s="258">
        <v>0</v>
      </c>
      <c r="R157" s="262">
        <v>494.88</v>
      </c>
      <c r="S157" s="260">
        <v>69.09</v>
      </c>
      <c r="T157" s="259">
        <v>205.6</v>
      </c>
      <c r="U157" s="261">
        <f t="shared" si="4"/>
        <v>3922.5099999999998</v>
      </c>
    </row>
    <row r="158" spans="1:22" x14ac:dyDescent="0.25">
      <c r="A158" s="255" t="s">
        <v>86</v>
      </c>
      <c r="B158" s="255">
        <v>1</v>
      </c>
      <c r="C158" s="255">
        <v>463</v>
      </c>
      <c r="E158" s="292" t="s">
        <v>761</v>
      </c>
      <c r="F158" s="257">
        <v>0</v>
      </c>
      <c r="G158" s="258">
        <v>0</v>
      </c>
      <c r="H158" s="258">
        <v>0</v>
      </c>
      <c r="I158" s="258">
        <v>0</v>
      </c>
      <c r="J158" s="258">
        <v>0</v>
      </c>
      <c r="K158" s="258">
        <v>0</v>
      </c>
      <c r="L158" s="490">
        <v>0</v>
      </c>
      <c r="M158" s="258">
        <v>0</v>
      </c>
      <c r="N158" s="258">
        <v>0</v>
      </c>
      <c r="O158" s="258">
        <v>0</v>
      </c>
      <c r="P158" s="259">
        <v>725.11</v>
      </c>
      <c r="Q158" s="258">
        <v>0</v>
      </c>
      <c r="R158" s="262">
        <v>441.66</v>
      </c>
      <c r="S158" s="258">
        <v>107.47</v>
      </c>
      <c r="T158" s="258">
        <v>82.24</v>
      </c>
      <c r="U158" s="261">
        <f t="shared" si="4"/>
        <v>1356.48</v>
      </c>
    </row>
    <row r="159" spans="1:22" x14ac:dyDescent="0.25">
      <c r="A159" s="255" t="s">
        <v>84</v>
      </c>
      <c r="B159" s="255">
        <v>1</v>
      </c>
      <c r="C159" s="255">
        <v>506</v>
      </c>
      <c r="E159" s="294" t="s">
        <v>1145</v>
      </c>
      <c r="F159" s="257">
        <v>0</v>
      </c>
      <c r="G159" s="258">
        <v>0</v>
      </c>
      <c r="H159" s="258">
        <v>0</v>
      </c>
      <c r="I159" s="260">
        <v>0</v>
      </c>
      <c r="J159" s="258">
        <v>0</v>
      </c>
      <c r="K159" s="258">
        <v>0</v>
      </c>
      <c r="L159" s="490">
        <v>0</v>
      </c>
      <c r="M159" s="258">
        <v>0</v>
      </c>
      <c r="N159" s="258">
        <v>0</v>
      </c>
      <c r="O159" s="258">
        <v>0</v>
      </c>
      <c r="P159" s="259">
        <v>725.11</v>
      </c>
      <c r="Q159" s="258">
        <v>0</v>
      </c>
      <c r="R159" s="262">
        <v>441.66</v>
      </c>
      <c r="S159" s="260">
        <v>111.46</v>
      </c>
      <c r="T159" s="258">
        <v>82.24</v>
      </c>
      <c r="U159" s="261">
        <f t="shared" si="4"/>
        <v>1360.47</v>
      </c>
    </row>
    <row r="160" spans="1:22" x14ac:dyDescent="0.25">
      <c r="A160" s="255" t="s">
        <v>84</v>
      </c>
      <c r="B160" s="255">
        <v>1</v>
      </c>
      <c r="C160" s="255">
        <v>222</v>
      </c>
      <c r="E160" s="292" t="s">
        <v>80</v>
      </c>
      <c r="F160" s="257">
        <v>0</v>
      </c>
      <c r="G160" s="258">
        <v>0</v>
      </c>
      <c r="H160" s="258">
        <v>0</v>
      </c>
      <c r="I160" s="258">
        <v>3088.18</v>
      </c>
      <c r="J160" s="258">
        <v>0</v>
      </c>
      <c r="K160" s="258">
        <v>0</v>
      </c>
      <c r="L160" s="490">
        <v>0</v>
      </c>
      <c r="M160" s="258">
        <v>590.25</v>
      </c>
      <c r="N160" s="258">
        <v>0</v>
      </c>
      <c r="O160" s="258">
        <v>0</v>
      </c>
      <c r="P160" s="259">
        <v>214.04</v>
      </c>
      <c r="Q160" s="258">
        <v>0</v>
      </c>
      <c r="R160" s="262">
        <v>1163.5999999999999</v>
      </c>
      <c r="S160" s="262">
        <v>58.48</v>
      </c>
      <c r="T160" s="259">
        <v>164.48</v>
      </c>
      <c r="U160" s="261">
        <f t="shared" si="4"/>
        <v>5279.0299999999988</v>
      </c>
    </row>
    <row r="161" spans="1:21" x14ac:dyDescent="0.25">
      <c r="A161" s="255" t="s">
        <v>84</v>
      </c>
      <c r="B161" s="255">
        <v>1</v>
      </c>
      <c r="C161" s="255">
        <v>43</v>
      </c>
      <c r="E161" s="292" t="s">
        <v>1163</v>
      </c>
      <c r="F161" s="257">
        <v>0</v>
      </c>
      <c r="G161" s="258">
        <v>0</v>
      </c>
      <c r="H161" s="258">
        <v>0</v>
      </c>
      <c r="I161" s="258">
        <v>710.38</v>
      </c>
      <c r="J161" s="258">
        <v>0</v>
      </c>
      <c r="K161" s="258">
        <v>0</v>
      </c>
      <c r="L161" s="490">
        <v>0</v>
      </c>
      <c r="M161" s="258">
        <v>0</v>
      </c>
      <c r="N161" s="258">
        <v>0</v>
      </c>
      <c r="O161" s="258">
        <v>0</v>
      </c>
      <c r="P161" s="259">
        <v>576.6</v>
      </c>
      <c r="Q161" s="258">
        <v>0</v>
      </c>
      <c r="R161" s="262">
        <v>660.46</v>
      </c>
      <c r="S161" s="258">
        <v>88.28</v>
      </c>
      <c r="T161" s="259">
        <v>41.12</v>
      </c>
      <c r="U161" s="261">
        <f t="shared" si="4"/>
        <v>2076.84</v>
      </c>
    </row>
    <row r="162" spans="1:21" x14ac:dyDescent="0.25">
      <c r="A162" s="255" t="s">
        <v>84</v>
      </c>
      <c r="B162" s="255">
        <v>1</v>
      </c>
      <c r="C162" s="255">
        <v>472</v>
      </c>
      <c r="E162" s="292" t="s">
        <v>784</v>
      </c>
      <c r="F162" s="257">
        <v>0</v>
      </c>
      <c r="G162" s="257">
        <v>0</v>
      </c>
      <c r="H162" s="257">
        <v>0</v>
      </c>
      <c r="I162" s="257">
        <v>0</v>
      </c>
      <c r="J162" s="257">
        <v>0</v>
      </c>
      <c r="K162" s="257">
        <v>0</v>
      </c>
      <c r="L162" s="839">
        <v>0</v>
      </c>
      <c r="M162" s="257">
        <v>0</v>
      </c>
      <c r="N162" s="257">
        <v>0</v>
      </c>
      <c r="O162" s="257">
        <v>0</v>
      </c>
      <c r="P162" s="257">
        <v>856.15</v>
      </c>
      <c r="Q162" s="258">
        <v>0</v>
      </c>
      <c r="R162" s="257">
        <v>521.48</v>
      </c>
      <c r="S162" s="257">
        <v>53.51</v>
      </c>
      <c r="T162" s="257">
        <v>0</v>
      </c>
      <c r="U162" s="261">
        <f t="shared" si="4"/>
        <v>1431.14</v>
      </c>
    </row>
    <row r="163" spans="1:21" x14ac:dyDescent="0.25">
      <c r="A163" s="255" t="s">
        <v>84</v>
      </c>
      <c r="B163" s="255">
        <v>1</v>
      </c>
      <c r="C163" s="255">
        <v>22</v>
      </c>
      <c r="D163" s="255" t="s">
        <v>549</v>
      </c>
      <c r="E163" s="292" t="s">
        <v>565</v>
      </c>
      <c r="F163" s="257">
        <v>0</v>
      </c>
      <c r="G163" s="258">
        <v>0</v>
      </c>
      <c r="H163" s="258">
        <v>0</v>
      </c>
      <c r="I163" s="259">
        <v>1688.34</v>
      </c>
      <c r="J163" s="258">
        <v>0</v>
      </c>
      <c r="K163" s="258">
        <v>0</v>
      </c>
      <c r="L163" s="490">
        <v>0</v>
      </c>
      <c r="M163" s="258">
        <v>0</v>
      </c>
      <c r="N163" s="258">
        <v>0</v>
      </c>
      <c r="O163" s="258">
        <v>0</v>
      </c>
      <c r="P163" s="258">
        <v>0</v>
      </c>
      <c r="Q163" s="259">
        <v>0</v>
      </c>
      <c r="R163" s="262">
        <v>1307.3399999999999</v>
      </c>
      <c r="S163" s="262">
        <v>78.180000000000007</v>
      </c>
      <c r="T163" s="258">
        <v>82.24</v>
      </c>
      <c r="U163" s="261">
        <f t="shared" si="4"/>
        <v>3156.0999999999995</v>
      </c>
    </row>
    <row r="164" spans="1:21" x14ac:dyDescent="0.25">
      <c r="A164" s="255" t="s">
        <v>84</v>
      </c>
      <c r="B164" s="255">
        <v>1</v>
      </c>
      <c r="C164" s="255">
        <v>220</v>
      </c>
      <c r="D164" s="255" t="s">
        <v>549</v>
      </c>
      <c r="E164" s="292" t="s">
        <v>108</v>
      </c>
      <c r="F164" s="257">
        <v>0</v>
      </c>
      <c r="G164" s="258">
        <v>0</v>
      </c>
      <c r="H164" s="258">
        <v>0</v>
      </c>
      <c r="I164" s="259">
        <v>683.16</v>
      </c>
      <c r="J164" s="258">
        <v>0</v>
      </c>
      <c r="K164" s="258">
        <v>0</v>
      </c>
      <c r="L164" s="490">
        <v>0</v>
      </c>
      <c r="M164" s="258">
        <v>0</v>
      </c>
      <c r="N164" s="258">
        <v>0</v>
      </c>
      <c r="O164" s="258">
        <v>0</v>
      </c>
      <c r="P164" s="259">
        <v>218.4</v>
      </c>
      <c r="Q164" s="259">
        <v>0</v>
      </c>
      <c r="R164" s="262">
        <v>1187.3399999999999</v>
      </c>
      <c r="S164" s="262">
        <v>27.88</v>
      </c>
      <c r="T164" s="259">
        <v>41.12</v>
      </c>
      <c r="U164" s="261">
        <f t="shared" ref="U164:U187" si="5">SUM(F164:T164)</f>
        <v>2157.8999999999996</v>
      </c>
    </row>
    <row r="165" spans="1:21" x14ac:dyDescent="0.25">
      <c r="A165" s="255" t="s">
        <v>84</v>
      </c>
      <c r="B165" s="255">
        <v>1</v>
      </c>
      <c r="C165" s="255">
        <v>224</v>
      </c>
      <c r="E165" s="292" t="s">
        <v>81</v>
      </c>
      <c r="F165" s="257">
        <v>0</v>
      </c>
      <c r="G165" s="258">
        <v>0</v>
      </c>
      <c r="H165" s="258">
        <v>0</v>
      </c>
      <c r="I165" s="258">
        <v>2307.17</v>
      </c>
      <c r="J165" s="258">
        <v>0</v>
      </c>
      <c r="K165" s="258">
        <v>0</v>
      </c>
      <c r="L165" s="490">
        <v>0</v>
      </c>
      <c r="M165" s="258">
        <v>0</v>
      </c>
      <c r="N165" s="258">
        <v>0</v>
      </c>
      <c r="O165" s="258">
        <v>0</v>
      </c>
      <c r="P165" s="259">
        <v>642.12</v>
      </c>
      <c r="Q165" s="258">
        <v>0</v>
      </c>
      <c r="R165" s="262">
        <v>735.51</v>
      </c>
      <c r="S165" s="258">
        <v>0</v>
      </c>
      <c r="T165" s="258">
        <v>82.24</v>
      </c>
      <c r="U165" s="261">
        <f t="shared" si="5"/>
        <v>3767.04</v>
      </c>
    </row>
    <row r="166" spans="1:21" x14ac:dyDescent="0.25">
      <c r="A166" s="255" t="s">
        <v>84</v>
      </c>
      <c r="B166" s="255">
        <v>1</v>
      </c>
      <c r="C166" s="254">
        <v>25</v>
      </c>
      <c r="D166" s="254"/>
      <c r="E166" s="292" t="s">
        <v>567</v>
      </c>
      <c r="F166" s="257">
        <v>0</v>
      </c>
      <c r="G166" s="258">
        <v>0</v>
      </c>
      <c r="H166" s="258">
        <v>0</v>
      </c>
      <c r="I166" s="258">
        <v>3516.84</v>
      </c>
      <c r="J166" s="258">
        <v>0</v>
      </c>
      <c r="K166" s="258">
        <v>0</v>
      </c>
      <c r="L166" s="490">
        <v>0</v>
      </c>
      <c r="M166" s="258">
        <v>0</v>
      </c>
      <c r="N166" s="258">
        <v>0</v>
      </c>
      <c r="O166" s="258">
        <v>0</v>
      </c>
      <c r="P166" s="259">
        <v>216.22</v>
      </c>
      <c r="Q166" s="258">
        <v>0</v>
      </c>
      <c r="R166" s="262">
        <v>1175.47</v>
      </c>
      <c r="S166" s="262">
        <v>46.47</v>
      </c>
      <c r="T166" s="260">
        <v>123.36</v>
      </c>
      <c r="U166" s="261">
        <f t="shared" si="5"/>
        <v>5078.3599999999997</v>
      </c>
    </row>
    <row r="167" spans="1:21" x14ac:dyDescent="0.25">
      <c r="A167" s="255" t="s">
        <v>86</v>
      </c>
      <c r="B167" s="255">
        <v>1</v>
      </c>
      <c r="C167" s="255">
        <v>10</v>
      </c>
      <c r="E167" s="292" t="s">
        <v>555</v>
      </c>
      <c r="F167" s="257">
        <v>0</v>
      </c>
      <c r="G167" s="258">
        <v>0</v>
      </c>
      <c r="H167" s="258">
        <v>0</v>
      </c>
      <c r="I167" s="258">
        <v>0</v>
      </c>
      <c r="J167" s="258">
        <v>0</v>
      </c>
      <c r="K167" s="258">
        <v>0</v>
      </c>
      <c r="L167" s="490">
        <v>0</v>
      </c>
      <c r="M167" s="258">
        <v>0</v>
      </c>
      <c r="N167" s="258">
        <v>0</v>
      </c>
      <c r="O167" s="258">
        <v>0</v>
      </c>
      <c r="P167" s="259">
        <v>192.2</v>
      </c>
      <c r="Q167" s="258">
        <v>0</v>
      </c>
      <c r="R167" s="262">
        <v>1044.8599999999999</v>
      </c>
      <c r="S167" s="262">
        <v>99.1</v>
      </c>
      <c r="T167" s="258">
        <v>0</v>
      </c>
      <c r="U167" s="261">
        <f t="shared" si="5"/>
        <v>1336.1599999999999</v>
      </c>
    </row>
    <row r="168" spans="1:21" x14ac:dyDescent="0.25">
      <c r="A168" s="255" t="s">
        <v>84</v>
      </c>
      <c r="B168" s="255">
        <v>1</v>
      </c>
      <c r="C168" s="254">
        <v>319</v>
      </c>
      <c r="D168" s="254"/>
      <c r="E168" s="292" t="s">
        <v>624</v>
      </c>
      <c r="F168" s="257">
        <v>0</v>
      </c>
      <c r="G168" s="258">
        <v>0</v>
      </c>
      <c r="H168" s="258">
        <v>0</v>
      </c>
      <c r="I168" s="259">
        <v>418.93</v>
      </c>
      <c r="J168" s="258">
        <v>0</v>
      </c>
      <c r="K168" s="258">
        <v>0</v>
      </c>
      <c r="L168" s="490">
        <v>0</v>
      </c>
      <c r="M168" s="258">
        <v>0</v>
      </c>
      <c r="N168" s="258">
        <v>0</v>
      </c>
      <c r="O168" s="258">
        <v>0</v>
      </c>
      <c r="P168" s="259">
        <v>768.79</v>
      </c>
      <c r="Q168" s="258">
        <v>0</v>
      </c>
      <c r="R168" s="262">
        <v>468.27</v>
      </c>
      <c r="S168" s="262">
        <v>88.28</v>
      </c>
      <c r="T168" s="259">
        <v>41.12</v>
      </c>
      <c r="U168" s="261">
        <f t="shared" si="5"/>
        <v>1785.3899999999999</v>
      </c>
    </row>
    <row r="169" spans="1:21" s="215" customFormat="1" x14ac:dyDescent="0.25">
      <c r="A169" s="1019" t="s">
        <v>84</v>
      </c>
      <c r="B169" s="1019">
        <v>1</v>
      </c>
      <c r="C169" s="1019">
        <v>212</v>
      </c>
      <c r="D169" s="1019"/>
      <c r="E169" s="600" t="s">
        <v>78</v>
      </c>
      <c r="F169" s="474">
        <v>0</v>
      </c>
      <c r="G169" s="216">
        <v>0</v>
      </c>
      <c r="H169" s="216">
        <v>0</v>
      </c>
      <c r="I169" s="216">
        <v>1438.09</v>
      </c>
      <c r="J169" s="216">
        <v>0</v>
      </c>
      <c r="K169" s="216">
        <v>0</v>
      </c>
      <c r="L169" s="490">
        <f>3*1518</f>
        <v>4554</v>
      </c>
      <c r="M169" s="216">
        <v>0</v>
      </c>
      <c r="N169" s="216">
        <v>0</v>
      </c>
      <c r="O169" s="216">
        <v>0</v>
      </c>
      <c r="P169" s="272">
        <v>648.66999999999996</v>
      </c>
      <c r="Q169" s="216">
        <v>0</v>
      </c>
      <c r="R169" s="273">
        <v>743.02</v>
      </c>
      <c r="S169" s="1020">
        <v>43.68</v>
      </c>
      <c r="T169" s="1020">
        <v>123.36</v>
      </c>
      <c r="U169" s="1021">
        <f t="shared" si="5"/>
        <v>7550.8200000000006</v>
      </c>
    </row>
    <row r="170" spans="1:21" x14ac:dyDescent="0.25">
      <c r="A170" s="255" t="s">
        <v>84</v>
      </c>
      <c r="B170" s="255">
        <v>1</v>
      </c>
      <c r="C170" s="255">
        <v>90</v>
      </c>
      <c r="D170" s="255" t="s">
        <v>549</v>
      </c>
      <c r="E170" s="292" t="s">
        <v>598</v>
      </c>
      <c r="F170" s="257">
        <v>0</v>
      </c>
      <c r="G170" s="258">
        <v>0</v>
      </c>
      <c r="H170" s="258">
        <v>570.89</v>
      </c>
      <c r="I170" s="259">
        <v>1884.42</v>
      </c>
      <c r="J170" s="258">
        <v>0</v>
      </c>
      <c r="K170" s="258">
        <v>0</v>
      </c>
      <c r="L170" s="490">
        <v>0</v>
      </c>
      <c r="M170" s="258">
        <v>0</v>
      </c>
      <c r="N170" s="258">
        <v>0</v>
      </c>
      <c r="O170" s="258">
        <v>0</v>
      </c>
      <c r="P170" s="259">
        <v>384.4</v>
      </c>
      <c r="Q170" s="259">
        <v>0</v>
      </c>
      <c r="R170" s="262">
        <v>852.66</v>
      </c>
      <c r="S170" s="262">
        <v>88.28</v>
      </c>
      <c r="T170" s="260">
        <v>123.36</v>
      </c>
      <c r="U170" s="261">
        <f t="shared" si="5"/>
        <v>3904.01</v>
      </c>
    </row>
    <row r="171" spans="1:21" x14ac:dyDescent="0.25">
      <c r="A171" s="255" t="s">
        <v>84</v>
      </c>
      <c r="B171" s="255">
        <v>1</v>
      </c>
      <c r="C171" s="255">
        <v>497</v>
      </c>
      <c r="E171" s="294" t="s">
        <v>461</v>
      </c>
      <c r="F171" s="257">
        <v>0</v>
      </c>
      <c r="G171" s="258">
        <v>0</v>
      </c>
      <c r="H171" s="258">
        <v>0</v>
      </c>
      <c r="I171" s="258">
        <v>546.53</v>
      </c>
      <c r="J171" s="258">
        <v>0</v>
      </c>
      <c r="K171" s="258">
        <v>0</v>
      </c>
      <c r="L171" s="490">
        <v>0</v>
      </c>
      <c r="M171" s="258">
        <v>0</v>
      </c>
      <c r="N171" s="258">
        <v>0</v>
      </c>
      <c r="O171" s="258">
        <v>0</v>
      </c>
      <c r="P171" s="259">
        <v>812.47</v>
      </c>
      <c r="Q171" s="258">
        <v>0</v>
      </c>
      <c r="R171" s="262">
        <v>494.88</v>
      </c>
      <c r="S171" s="260">
        <v>69.09</v>
      </c>
      <c r="T171" s="260">
        <v>123.36</v>
      </c>
      <c r="U171" s="261">
        <f t="shared" si="5"/>
        <v>2046.33</v>
      </c>
    </row>
    <row r="172" spans="1:21" x14ac:dyDescent="0.25">
      <c r="A172" s="255" t="s">
        <v>84</v>
      </c>
      <c r="B172" s="255">
        <v>1</v>
      </c>
      <c r="C172" s="255">
        <v>491</v>
      </c>
      <c r="E172" s="294" t="s">
        <v>485</v>
      </c>
      <c r="F172" s="257">
        <v>0</v>
      </c>
      <c r="G172" s="258">
        <v>0</v>
      </c>
      <c r="H172" s="258">
        <v>0</v>
      </c>
      <c r="I172" s="258">
        <v>1788.34</v>
      </c>
      <c r="J172" s="258">
        <v>0</v>
      </c>
      <c r="K172" s="258">
        <v>0</v>
      </c>
      <c r="L172" s="490">
        <v>0</v>
      </c>
      <c r="M172" s="258">
        <v>0</v>
      </c>
      <c r="N172" s="258">
        <v>0</v>
      </c>
      <c r="O172" s="258">
        <v>0</v>
      </c>
      <c r="P172" s="259">
        <v>406.24</v>
      </c>
      <c r="Q172" s="258">
        <v>0</v>
      </c>
      <c r="R172" s="262">
        <v>901.11</v>
      </c>
      <c r="S172" s="260">
        <v>69.09</v>
      </c>
      <c r="T172" s="260">
        <v>0</v>
      </c>
      <c r="U172" s="261">
        <f t="shared" si="5"/>
        <v>3164.78</v>
      </c>
    </row>
    <row r="173" spans="1:21" x14ac:dyDescent="0.25">
      <c r="A173" s="255" t="s">
        <v>84</v>
      </c>
      <c r="B173" s="255">
        <v>1</v>
      </c>
      <c r="C173" s="255">
        <v>211</v>
      </c>
      <c r="E173" s="292" t="s">
        <v>77</v>
      </c>
      <c r="F173" s="257">
        <v>0</v>
      </c>
      <c r="G173" s="258">
        <v>0</v>
      </c>
      <c r="H173" s="258">
        <v>0</v>
      </c>
      <c r="I173" s="258">
        <v>418.93</v>
      </c>
      <c r="J173" s="258">
        <v>0</v>
      </c>
      <c r="K173" s="258">
        <v>0</v>
      </c>
      <c r="L173" s="490">
        <v>0</v>
      </c>
      <c r="M173" s="258">
        <v>0</v>
      </c>
      <c r="N173" s="258">
        <v>0</v>
      </c>
      <c r="O173" s="258">
        <v>0</v>
      </c>
      <c r="P173" s="259">
        <v>576.6</v>
      </c>
      <c r="Q173" s="258">
        <v>0</v>
      </c>
      <c r="R173" s="262">
        <v>660.46</v>
      </c>
      <c r="S173" s="262">
        <v>88.28</v>
      </c>
      <c r="T173" s="260">
        <v>123.36</v>
      </c>
      <c r="U173" s="261">
        <f t="shared" si="5"/>
        <v>1867.6299999999999</v>
      </c>
    </row>
    <row r="174" spans="1:21" x14ac:dyDescent="0.25">
      <c r="A174" s="255" t="s">
        <v>86</v>
      </c>
      <c r="B174" s="255">
        <v>1</v>
      </c>
      <c r="C174" s="255">
        <v>162</v>
      </c>
      <c r="D174" s="255" t="s">
        <v>549</v>
      </c>
      <c r="E174" s="292" t="s">
        <v>610</v>
      </c>
      <c r="F174" s="257">
        <v>0</v>
      </c>
      <c r="G174" s="258">
        <v>0</v>
      </c>
      <c r="H174" s="258">
        <v>0</v>
      </c>
      <c r="I174" s="259">
        <v>412.34</v>
      </c>
      <c r="J174" s="258">
        <v>0</v>
      </c>
      <c r="K174" s="258">
        <v>0</v>
      </c>
      <c r="L174" s="490">
        <v>0</v>
      </c>
      <c r="M174" s="258">
        <v>0</v>
      </c>
      <c r="N174" s="258">
        <v>0</v>
      </c>
      <c r="O174" s="258">
        <v>0</v>
      </c>
      <c r="P174" s="259">
        <v>642.12</v>
      </c>
      <c r="Q174" s="259">
        <v>0</v>
      </c>
      <c r="R174" s="262">
        <v>735.51</v>
      </c>
      <c r="S174" s="262">
        <v>49.15</v>
      </c>
      <c r="T174" s="259">
        <v>41.12</v>
      </c>
      <c r="U174" s="261">
        <f t="shared" si="5"/>
        <v>1880.24</v>
      </c>
    </row>
    <row r="175" spans="1:21" x14ac:dyDescent="0.25">
      <c r="A175" s="255" t="s">
        <v>84</v>
      </c>
      <c r="B175" s="255">
        <v>1</v>
      </c>
      <c r="C175" s="255">
        <v>217</v>
      </c>
      <c r="D175" s="255" t="s">
        <v>549</v>
      </c>
      <c r="E175" s="292" t="s">
        <v>79</v>
      </c>
      <c r="F175" s="257">
        <v>0</v>
      </c>
      <c r="G175" s="258">
        <v>0</v>
      </c>
      <c r="H175" s="258">
        <v>0</v>
      </c>
      <c r="I175" s="259">
        <v>1005.44</v>
      </c>
      <c r="J175" s="258">
        <v>0</v>
      </c>
      <c r="K175" s="258">
        <v>0</v>
      </c>
      <c r="L175" s="490">
        <v>0</v>
      </c>
      <c r="M175" s="258">
        <v>0</v>
      </c>
      <c r="N175" s="258">
        <v>0</v>
      </c>
      <c r="O175" s="258">
        <v>0</v>
      </c>
      <c r="P175" s="259">
        <v>642.12</v>
      </c>
      <c r="Q175" s="259">
        <v>0</v>
      </c>
      <c r="R175" s="262">
        <v>735.51</v>
      </c>
      <c r="S175" s="258">
        <v>0</v>
      </c>
      <c r="T175" s="258">
        <v>82.24</v>
      </c>
      <c r="U175" s="261">
        <f t="shared" si="5"/>
        <v>2465.3099999999995</v>
      </c>
    </row>
    <row r="176" spans="1:21" x14ac:dyDescent="0.25">
      <c r="A176" s="255" t="s">
        <v>86</v>
      </c>
      <c r="B176" s="255">
        <v>1</v>
      </c>
      <c r="C176" s="255">
        <v>5</v>
      </c>
      <c r="E176" s="292" t="s">
        <v>552</v>
      </c>
      <c r="F176" s="257">
        <v>0</v>
      </c>
      <c r="G176" s="258">
        <v>0</v>
      </c>
      <c r="H176" s="258">
        <v>0</v>
      </c>
      <c r="I176" s="258">
        <v>1013.77</v>
      </c>
      <c r="J176" s="258">
        <v>0</v>
      </c>
      <c r="K176" s="258">
        <v>0</v>
      </c>
      <c r="L176" s="490">
        <v>0</v>
      </c>
      <c r="M176" s="258">
        <v>0</v>
      </c>
      <c r="N176" s="258">
        <v>0</v>
      </c>
      <c r="O176" s="258">
        <v>0</v>
      </c>
      <c r="P176" s="259">
        <v>648.66999999999996</v>
      </c>
      <c r="Q176" s="258">
        <v>0</v>
      </c>
      <c r="R176" s="262">
        <v>743.02</v>
      </c>
      <c r="S176" s="262">
        <v>41.63</v>
      </c>
      <c r="T176" s="258">
        <v>0</v>
      </c>
      <c r="U176" s="261">
        <f t="shared" si="5"/>
        <v>2447.09</v>
      </c>
    </row>
    <row r="177" spans="1:21" x14ac:dyDescent="0.25">
      <c r="A177" s="255" t="s">
        <v>86</v>
      </c>
      <c r="B177" s="255">
        <v>1</v>
      </c>
      <c r="C177" s="255">
        <v>250</v>
      </c>
      <c r="D177" s="255" t="s">
        <v>549</v>
      </c>
      <c r="E177" s="292" t="s">
        <v>142</v>
      </c>
      <c r="F177" s="257">
        <v>0</v>
      </c>
      <c r="G177" s="258">
        <v>0</v>
      </c>
      <c r="H177" s="258">
        <v>0</v>
      </c>
      <c r="I177" s="259">
        <v>1136.6199999999999</v>
      </c>
      <c r="J177" s="258">
        <v>0</v>
      </c>
      <c r="K177" s="258">
        <v>0</v>
      </c>
      <c r="L177" s="490">
        <v>0</v>
      </c>
      <c r="M177" s="258">
        <v>0</v>
      </c>
      <c r="N177" s="258">
        <v>0</v>
      </c>
      <c r="O177" s="258">
        <v>0</v>
      </c>
      <c r="P177" s="259">
        <v>873.62</v>
      </c>
      <c r="Q177" s="259">
        <v>0</v>
      </c>
      <c r="R177" s="262">
        <v>532.12</v>
      </c>
      <c r="S177" s="262">
        <v>18.86</v>
      </c>
      <c r="T177" s="260">
        <v>123.36</v>
      </c>
      <c r="U177" s="261">
        <f t="shared" si="5"/>
        <v>2684.58</v>
      </c>
    </row>
    <row r="178" spans="1:21" x14ac:dyDescent="0.25">
      <c r="A178" s="255" t="s">
        <v>84</v>
      </c>
      <c r="B178" s="255">
        <v>1</v>
      </c>
      <c r="C178" s="255">
        <v>210</v>
      </c>
      <c r="E178" s="292" t="s">
        <v>76</v>
      </c>
      <c r="F178" s="257">
        <v>0</v>
      </c>
      <c r="G178" s="258">
        <v>0</v>
      </c>
      <c r="H178" s="258">
        <v>0</v>
      </c>
      <c r="I178" s="258">
        <v>1788.34</v>
      </c>
      <c r="J178" s="258">
        <v>0</v>
      </c>
      <c r="K178" s="258">
        <v>0</v>
      </c>
      <c r="L178" s="490">
        <v>0</v>
      </c>
      <c r="M178" s="258">
        <v>0</v>
      </c>
      <c r="N178" s="258">
        <v>0</v>
      </c>
      <c r="O178" s="258">
        <v>0</v>
      </c>
      <c r="P178" s="259">
        <v>856.15</v>
      </c>
      <c r="Q178" s="258">
        <v>0</v>
      </c>
      <c r="R178" s="262">
        <v>521.48</v>
      </c>
      <c r="S178" s="262">
        <v>58.48</v>
      </c>
      <c r="T178" s="258">
        <v>0</v>
      </c>
      <c r="U178" s="261">
        <f t="shared" si="5"/>
        <v>3224.45</v>
      </c>
    </row>
    <row r="179" spans="1:21" x14ac:dyDescent="0.25">
      <c r="A179" s="255" t="s">
        <v>84</v>
      </c>
      <c r="B179" s="255">
        <v>1</v>
      </c>
      <c r="C179" s="255">
        <v>155</v>
      </c>
      <c r="E179" s="292" t="s">
        <v>608</v>
      </c>
      <c r="F179" s="257">
        <v>0</v>
      </c>
      <c r="G179" s="258">
        <v>0</v>
      </c>
      <c r="H179" s="258">
        <v>0</v>
      </c>
      <c r="I179" s="258">
        <v>791.75</v>
      </c>
      <c r="J179" s="258">
        <v>0</v>
      </c>
      <c r="K179" s="258">
        <v>0</v>
      </c>
      <c r="L179" s="490">
        <v>0</v>
      </c>
      <c r="M179" s="258">
        <v>0</v>
      </c>
      <c r="N179" s="258">
        <v>0</v>
      </c>
      <c r="O179" s="258">
        <v>0</v>
      </c>
      <c r="P179" s="259">
        <v>864.89</v>
      </c>
      <c r="Q179" s="258">
        <v>0</v>
      </c>
      <c r="R179" s="262">
        <v>526.79999999999995</v>
      </c>
      <c r="S179" s="258">
        <v>44.99</v>
      </c>
      <c r="T179" s="259">
        <v>41.12</v>
      </c>
      <c r="U179" s="261">
        <f t="shared" si="5"/>
        <v>2269.5499999999993</v>
      </c>
    </row>
    <row r="180" spans="1:21" x14ac:dyDescent="0.25">
      <c r="A180" s="255" t="s">
        <v>84</v>
      </c>
      <c r="B180" s="255">
        <v>1</v>
      </c>
      <c r="C180" s="255">
        <v>507</v>
      </c>
      <c r="E180" s="292" t="s">
        <v>1162</v>
      </c>
      <c r="F180" s="257">
        <v>0</v>
      </c>
      <c r="G180" s="258">
        <v>0</v>
      </c>
      <c r="H180" s="258">
        <v>0</v>
      </c>
      <c r="I180" s="258">
        <v>0</v>
      </c>
      <c r="J180" s="258">
        <v>0</v>
      </c>
      <c r="K180" s="258">
        <v>0</v>
      </c>
      <c r="L180" s="490">
        <v>0</v>
      </c>
      <c r="M180" s="258">
        <v>0</v>
      </c>
      <c r="N180" s="258">
        <v>0</v>
      </c>
      <c r="O180" s="258">
        <v>0</v>
      </c>
      <c r="P180" s="259">
        <v>864.89</v>
      </c>
      <c r="Q180" s="258">
        <v>0</v>
      </c>
      <c r="R180" s="262">
        <v>526.79999999999995</v>
      </c>
      <c r="S180" s="258">
        <v>0</v>
      </c>
      <c r="T180" s="259">
        <v>0</v>
      </c>
      <c r="U180" s="261">
        <f t="shared" si="5"/>
        <v>1391.69</v>
      </c>
    </row>
    <row r="181" spans="1:21" x14ac:dyDescent="0.25">
      <c r="A181" s="255" t="s">
        <v>86</v>
      </c>
      <c r="B181" s="255">
        <v>1</v>
      </c>
      <c r="C181" s="255">
        <v>38</v>
      </c>
      <c r="D181" s="255" t="s">
        <v>549</v>
      </c>
      <c r="E181" s="292" t="s">
        <v>576</v>
      </c>
      <c r="F181" s="257">
        <v>0</v>
      </c>
      <c r="G181" s="258">
        <v>0</v>
      </c>
      <c r="H181" s="258">
        <v>0</v>
      </c>
      <c r="I181" s="259">
        <v>1461.1</v>
      </c>
      <c r="J181" s="258">
        <v>0</v>
      </c>
      <c r="K181" s="258">
        <v>0</v>
      </c>
      <c r="L181" s="490">
        <v>0</v>
      </c>
      <c r="M181" s="258">
        <v>0</v>
      </c>
      <c r="N181" s="258">
        <v>0</v>
      </c>
      <c r="O181" s="258">
        <v>0</v>
      </c>
      <c r="P181" s="259">
        <v>576.6</v>
      </c>
      <c r="Q181" s="259">
        <v>0</v>
      </c>
      <c r="R181" s="262">
        <v>660.46</v>
      </c>
      <c r="S181" s="262">
        <v>88.28</v>
      </c>
      <c r="T181" s="258">
        <v>82.24</v>
      </c>
      <c r="U181" s="261">
        <f t="shared" si="5"/>
        <v>2868.68</v>
      </c>
    </row>
    <row r="182" spans="1:21" x14ac:dyDescent="0.25">
      <c r="A182" s="255" t="s">
        <v>86</v>
      </c>
      <c r="B182" s="255">
        <v>1</v>
      </c>
      <c r="C182" s="255">
        <v>226</v>
      </c>
      <c r="E182" s="292" t="s">
        <v>116</v>
      </c>
      <c r="F182" s="257">
        <v>0</v>
      </c>
      <c r="G182" s="258">
        <v>0</v>
      </c>
      <c r="H182" s="258">
        <v>0</v>
      </c>
      <c r="I182" s="258">
        <v>1679.42</v>
      </c>
      <c r="J182" s="258">
        <v>0</v>
      </c>
      <c r="K182" s="258">
        <v>0</v>
      </c>
      <c r="L182" s="490">
        <v>0</v>
      </c>
      <c r="M182" s="258">
        <v>0</v>
      </c>
      <c r="N182" s="268">
        <v>224.11</v>
      </c>
      <c r="O182" s="258">
        <v>0</v>
      </c>
      <c r="P182" s="259">
        <v>655.22</v>
      </c>
      <c r="Q182" s="258">
        <v>0</v>
      </c>
      <c r="R182" s="262">
        <v>750.52</v>
      </c>
      <c r="S182" s="262">
        <v>0</v>
      </c>
      <c r="T182" s="258">
        <v>82.24</v>
      </c>
      <c r="U182" s="261">
        <f t="shared" si="5"/>
        <v>3391.5099999999998</v>
      </c>
    </row>
    <row r="183" spans="1:21" x14ac:dyDescent="0.25">
      <c r="A183" s="255" t="s">
        <v>86</v>
      </c>
      <c r="B183" s="255">
        <v>1</v>
      </c>
      <c r="C183" s="255">
        <v>30</v>
      </c>
      <c r="D183" s="255" t="s">
        <v>549</v>
      </c>
      <c r="E183" s="292" t="s">
        <v>571</v>
      </c>
      <c r="F183" s="257">
        <v>0</v>
      </c>
      <c r="G183" s="258">
        <v>0</v>
      </c>
      <c r="H183" s="258">
        <v>0</v>
      </c>
      <c r="I183" s="259">
        <v>710.38</v>
      </c>
      <c r="J183" s="258">
        <v>0</v>
      </c>
      <c r="K183" s="258">
        <v>0</v>
      </c>
      <c r="L183" s="490">
        <v>0</v>
      </c>
      <c r="M183" s="258">
        <v>0</v>
      </c>
      <c r="N183" s="258">
        <v>0</v>
      </c>
      <c r="O183" s="258">
        <v>0</v>
      </c>
      <c r="P183" s="259">
        <v>576.6</v>
      </c>
      <c r="Q183" s="259">
        <v>0</v>
      </c>
      <c r="R183" s="262">
        <v>660.46</v>
      </c>
      <c r="S183" s="262">
        <v>88.28</v>
      </c>
      <c r="T183" s="259">
        <v>164.48</v>
      </c>
      <c r="U183" s="261">
        <f t="shared" si="5"/>
        <v>2200.1999999999998</v>
      </c>
    </row>
    <row r="184" spans="1:21" x14ac:dyDescent="0.25">
      <c r="A184" s="255" t="s">
        <v>84</v>
      </c>
      <c r="B184" s="255">
        <v>1</v>
      </c>
      <c r="C184" s="255">
        <v>348</v>
      </c>
      <c r="E184" s="292" t="s">
        <v>370</v>
      </c>
      <c r="F184" s="257">
        <v>0</v>
      </c>
      <c r="G184" s="258">
        <v>0</v>
      </c>
      <c r="H184" s="258">
        <v>0</v>
      </c>
      <c r="I184" s="258">
        <v>0</v>
      </c>
      <c r="J184" s="258">
        <v>0</v>
      </c>
      <c r="K184" s="258">
        <v>0</v>
      </c>
      <c r="L184" s="490">
        <v>0</v>
      </c>
      <c r="M184" s="258">
        <v>0</v>
      </c>
      <c r="N184" s="258">
        <v>0</v>
      </c>
      <c r="O184" s="258">
        <v>0</v>
      </c>
      <c r="P184" s="259">
        <v>725.11</v>
      </c>
      <c r="Q184" s="258">
        <v>0</v>
      </c>
      <c r="R184" s="262">
        <v>441.66</v>
      </c>
      <c r="S184" s="258">
        <v>107.47</v>
      </c>
      <c r="T184" s="258">
        <v>0</v>
      </c>
      <c r="U184" s="261">
        <f t="shared" si="5"/>
        <v>1274.24</v>
      </c>
    </row>
    <row r="185" spans="1:21" s="619" customFormat="1" x14ac:dyDescent="0.25">
      <c r="A185" s="625" t="s">
        <v>84</v>
      </c>
      <c r="B185" s="625">
        <v>1</v>
      </c>
      <c r="C185" s="625">
        <v>433</v>
      </c>
      <c r="D185" s="625"/>
      <c r="E185" s="632" t="s">
        <v>684</v>
      </c>
      <c r="F185" s="624">
        <v>0</v>
      </c>
      <c r="G185" s="622">
        <v>0</v>
      </c>
      <c r="H185" s="622">
        <v>0</v>
      </c>
      <c r="I185" s="622">
        <v>923.5</v>
      </c>
      <c r="J185" s="622">
        <v>0</v>
      </c>
      <c r="K185" s="622">
        <v>0</v>
      </c>
      <c r="L185" s="876">
        <v>0</v>
      </c>
      <c r="M185" s="622">
        <v>0</v>
      </c>
      <c r="N185" s="622">
        <v>0</v>
      </c>
      <c r="O185" s="622">
        <v>0</v>
      </c>
      <c r="P185" s="925">
        <v>0</v>
      </c>
      <c r="Q185" s="622">
        <v>0</v>
      </c>
      <c r="R185" s="928">
        <v>0</v>
      </c>
      <c r="S185" s="622">
        <v>0</v>
      </c>
      <c r="T185" s="622">
        <v>0</v>
      </c>
      <c r="U185" s="626">
        <f t="shared" si="5"/>
        <v>923.5</v>
      </c>
    </row>
    <row r="186" spans="1:21" x14ac:dyDescent="0.25">
      <c r="A186" s="255" t="s">
        <v>84</v>
      </c>
      <c r="B186" s="255">
        <v>1</v>
      </c>
      <c r="C186" s="255">
        <v>2</v>
      </c>
      <c r="D186" s="255" t="s">
        <v>549</v>
      </c>
      <c r="E186" s="292" t="s">
        <v>550</v>
      </c>
      <c r="F186" s="257">
        <v>0</v>
      </c>
      <c r="G186" s="258">
        <v>0</v>
      </c>
      <c r="H186" s="258">
        <v>0</v>
      </c>
      <c r="I186" s="259">
        <v>3576.68</v>
      </c>
      <c r="J186" s="258">
        <v>0</v>
      </c>
      <c r="K186" s="258">
        <v>0</v>
      </c>
      <c r="L186" s="490">
        <v>0</v>
      </c>
      <c r="M186" s="258">
        <v>0</v>
      </c>
      <c r="N186" s="258">
        <v>0</v>
      </c>
      <c r="O186" s="258">
        <v>0</v>
      </c>
      <c r="P186" s="259">
        <v>609.36</v>
      </c>
      <c r="Q186" s="259">
        <v>0</v>
      </c>
      <c r="R186" s="262">
        <v>697.99</v>
      </c>
      <c r="S186" s="262">
        <v>67.09</v>
      </c>
      <c r="T186" s="258">
        <v>82.24</v>
      </c>
      <c r="U186" s="261">
        <f t="shared" si="5"/>
        <v>5033.3599999999997</v>
      </c>
    </row>
    <row r="187" spans="1:21" x14ac:dyDescent="0.25">
      <c r="A187" s="255" t="s">
        <v>84</v>
      </c>
      <c r="B187" s="255">
        <v>1</v>
      </c>
      <c r="C187" s="255">
        <v>487</v>
      </c>
      <c r="E187" s="292" t="s">
        <v>840</v>
      </c>
      <c r="F187" s="257">
        <v>0</v>
      </c>
      <c r="G187" s="258">
        <v>0</v>
      </c>
      <c r="H187" s="258">
        <v>0</v>
      </c>
      <c r="I187" s="258">
        <v>0</v>
      </c>
      <c r="J187" s="258">
        <v>0</v>
      </c>
      <c r="K187" s="258">
        <v>0</v>
      </c>
      <c r="L187" s="490">
        <v>0</v>
      </c>
      <c r="M187" s="258">
        <v>0</v>
      </c>
      <c r="N187" s="258">
        <v>0</v>
      </c>
      <c r="O187" s="258">
        <v>0</v>
      </c>
      <c r="P187" s="258">
        <v>362.55</v>
      </c>
      <c r="Q187" s="259">
        <v>0</v>
      </c>
      <c r="R187" s="258">
        <v>804.22</v>
      </c>
      <c r="S187" s="262">
        <v>111.46</v>
      </c>
      <c r="T187" s="259">
        <v>0</v>
      </c>
      <c r="U187" s="261">
        <f t="shared" si="5"/>
        <v>1278.23</v>
      </c>
    </row>
    <row r="188" spans="1:21" x14ac:dyDescent="0.25">
      <c r="A188" s="274"/>
      <c r="B188" s="274"/>
      <c r="C188" s="274">
        <v>20046</v>
      </c>
      <c r="D188" s="274"/>
      <c r="E188" s="295" t="s">
        <v>1110</v>
      </c>
      <c r="F188" s="275">
        <v>0</v>
      </c>
      <c r="G188" s="275">
        <v>0</v>
      </c>
      <c r="H188" s="275">
        <v>0</v>
      </c>
      <c r="I188" s="275">
        <v>0</v>
      </c>
      <c r="J188" s="275">
        <v>0</v>
      </c>
      <c r="K188" s="275">
        <v>0</v>
      </c>
      <c r="L188" s="275">
        <v>0</v>
      </c>
      <c r="M188" s="275">
        <v>0</v>
      </c>
      <c r="N188" s="275">
        <v>0</v>
      </c>
      <c r="O188" s="275">
        <v>0</v>
      </c>
      <c r="P188" s="275">
        <v>0</v>
      </c>
      <c r="Q188" s="275">
        <v>0</v>
      </c>
      <c r="R188" s="275">
        <v>0</v>
      </c>
      <c r="S188" s="275">
        <v>0</v>
      </c>
      <c r="T188" s="275">
        <v>0</v>
      </c>
      <c r="U188" s="275">
        <v>0</v>
      </c>
    </row>
    <row r="189" spans="1:21" x14ac:dyDescent="0.25">
      <c r="A189" s="274" t="s">
        <v>84</v>
      </c>
      <c r="B189" s="274">
        <v>1</v>
      </c>
      <c r="C189" s="274">
        <v>20047</v>
      </c>
      <c r="D189" s="274"/>
      <c r="E189" s="295" t="s">
        <v>1132</v>
      </c>
      <c r="F189" s="275">
        <v>0</v>
      </c>
      <c r="G189" s="276">
        <v>0</v>
      </c>
      <c r="H189" s="276">
        <v>0</v>
      </c>
      <c r="I189" s="276">
        <v>2101.0100000000002</v>
      </c>
      <c r="J189" s="276">
        <v>0</v>
      </c>
      <c r="K189" s="276">
        <v>0</v>
      </c>
      <c r="L189" s="276">
        <v>0</v>
      </c>
      <c r="M189" s="276">
        <v>0</v>
      </c>
      <c r="N189" s="276">
        <v>0</v>
      </c>
      <c r="O189" s="276">
        <v>0</v>
      </c>
      <c r="P189" s="277">
        <v>0</v>
      </c>
      <c r="Q189" s="276">
        <v>0</v>
      </c>
      <c r="R189" s="279">
        <v>0</v>
      </c>
      <c r="S189" s="940">
        <v>0</v>
      </c>
      <c r="T189" s="996">
        <v>0</v>
      </c>
      <c r="U189" s="278">
        <f>SUM(F189:T189)</f>
        <v>2101.0100000000002</v>
      </c>
    </row>
    <row r="190" spans="1:21" x14ac:dyDescent="0.25">
      <c r="A190" s="274" t="s">
        <v>84</v>
      </c>
      <c r="B190" s="274">
        <v>1</v>
      </c>
      <c r="C190" s="274">
        <v>20045</v>
      </c>
      <c r="D190" s="274" t="s">
        <v>549</v>
      </c>
      <c r="E190" s="295" t="s">
        <v>151</v>
      </c>
      <c r="F190" s="275">
        <v>0</v>
      </c>
      <c r="G190" s="275">
        <v>0</v>
      </c>
      <c r="H190" s="275">
        <v>0</v>
      </c>
      <c r="I190" s="275">
        <v>633.63</v>
      </c>
      <c r="J190" s="275">
        <v>0</v>
      </c>
      <c r="K190" s="276">
        <v>0</v>
      </c>
      <c r="L190" s="276">
        <v>0</v>
      </c>
      <c r="M190" s="276">
        <v>0</v>
      </c>
      <c r="N190" s="276">
        <v>0</v>
      </c>
      <c r="O190" s="276">
        <v>0</v>
      </c>
      <c r="P190" s="276">
        <v>0</v>
      </c>
      <c r="Q190" s="276">
        <v>0</v>
      </c>
      <c r="R190" s="276">
        <v>0</v>
      </c>
      <c r="S190" s="276">
        <v>0</v>
      </c>
      <c r="T190" s="996">
        <v>0</v>
      </c>
      <c r="U190" s="278">
        <f>SUM(F190:T190)</f>
        <v>633.63</v>
      </c>
    </row>
    <row r="191" spans="1:21" x14ac:dyDescent="0.25">
      <c r="A191" s="274" t="s">
        <v>84</v>
      </c>
      <c r="B191" s="274">
        <v>1</v>
      </c>
      <c r="C191" s="274">
        <v>20039</v>
      </c>
      <c r="D191" s="274"/>
      <c r="E191" s="295" t="s">
        <v>353</v>
      </c>
      <c r="F191" s="275">
        <v>0</v>
      </c>
      <c r="G191" s="276">
        <v>0</v>
      </c>
      <c r="H191" s="276">
        <v>0</v>
      </c>
      <c r="I191" s="276">
        <v>1751.15</v>
      </c>
      <c r="J191" s="276">
        <v>0</v>
      </c>
      <c r="K191" s="276">
        <v>0</v>
      </c>
      <c r="L191" s="276">
        <v>0</v>
      </c>
      <c r="M191" s="276">
        <v>0</v>
      </c>
      <c r="N191" s="276">
        <v>0</v>
      </c>
      <c r="O191" s="276">
        <v>0</v>
      </c>
      <c r="P191" s="276">
        <v>0</v>
      </c>
      <c r="Q191" s="277">
        <v>0</v>
      </c>
      <c r="R191" s="276">
        <v>0</v>
      </c>
      <c r="S191" s="276">
        <v>0</v>
      </c>
      <c r="T191" s="996">
        <v>0</v>
      </c>
      <c r="U191" s="278">
        <f>SUM(F191:T191)</f>
        <v>1751.15</v>
      </c>
    </row>
    <row r="192" spans="1:21" x14ac:dyDescent="0.25">
      <c r="A192" s="274" t="s">
        <v>84</v>
      </c>
      <c r="B192" s="274">
        <v>1</v>
      </c>
      <c r="C192" s="274">
        <v>20043</v>
      </c>
      <c r="D192" s="274" t="s">
        <v>549</v>
      </c>
      <c r="E192" s="295" t="s">
        <v>166</v>
      </c>
      <c r="F192" s="275">
        <v>0</v>
      </c>
      <c r="G192" s="276">
        <v>0</v>
      </c>
      <c r="H192" s="276">
        <v>0</v>
      </c>
      <c r="I192" s="277">
        <v>1484.36</v>
      </c>
      <c r="J192" s="276">
        <v>0</v>
      </c>
      <c r="K192" s="276">
        <v>0</v>
      </c>
      <c r="L192" s="276">
        <v>0</v>
      </c>
      <c r="M192" s="276">
        <v>0</v>
      </c>
      <c r="N192" s="276">
        <v>0</v>
      </c>
      <c r="O192" s="276">
        <v>0</v>
      </c>
      <c r="P192" s="276">
        <v>0</v>
      </c>
      <c r="Q192" s="277">
        <v>0</v>
      </c>
      <c r="R192" s="276">
        <v>0</v>
      </c>
      <c r="S192" s="276">
        <v>0</v>
      </c>
      <c r="T192" s="996">
        <v>0</v>
      </c>
      <c r="U192" s="278">
        <f>SUM(F192:T192)</f>
        <v>1484.36</v>
      </c>
    </row>
    <row r="193" spans="1:23" s="630" customFormat="1" x14ac:dyDescent="0.25">
      <c r="A193" s="628"/>
      <c r="B193" s="628"/>
      <c r="C193" s="628"/>
      <c r="D193" s="628"/>
      <c r="E193" s="501">
        <f>COUNTA(E2:E192)</f>
        <v>191</v>
      </c>
      <c r="F193" s="470">
        <f>SUBTOTAL(9,F2:F192)</f>
        <v>1259.1099999999999</v>
      </c>
      <c r="G193" s="471">
        <f>SUM(G2:G192)</f>
        <v>13347</v>
      </c>
      <c r="H193" s="471">
        <f>SUM(H2:H192)</f>
        <v>2773.5</v>
      </c>
      <c r="I193" s="471">
        <f>SUM(I2:I192)</f>
        <v>226415.17999999996</v>
      </c>
      <c r="J193" s="471">
        <f>SUM(J2:J192)</f>
        <v>609.04</v>
      </c>
      <c r="K193" s="471">
        <f>SUM(K2:K192)</f>
        <v>0</v>
      </c>
      <c r="L193" s="844">
        <f>SUM(L17:L192)</f>
        <v>22770</v>
      </c>
      <c r="M193" s="471">
        <f>SUBTOTAL(9,M2:M192)</f>
        <v>1070.3800000000001</v>
      </c>
      <c r="N193" s="471">
        <f t="shared" ref="N193:U193" si="6">SUM(N2:N192)</f>
        <v>926.45999999999992</v>
      </c>
      <c r="O193" s="471">
        <f t="shared" si="6"/>
        <v>0</v>
      </c>
      <c r="P193" s="470">
        <f t="shared" si="6"/>
        <v>112386.77999999991</v>
      </c>
      <c r="Q193" s="472">
        <f t="shared" si="6"/>
        <v>0</v>
      </c>
      <c r="R193" s="472">
        <f t="shared" si="6"/>
        <v>119048.94000000009</v>
      </c>
      <c r="S193" s="472">
        <f t="shared" si="6"/>
        <v>10510.140000000005</v>
      </c>
      <c r="T193" s="473">
        <f>SUM(T2:T192)</f>
        <v>10773.439999999997</v>
      </c>
      <c r="U193" s="473">
        <f t="shared" si="6"/>
        <v>521889.97000000015</v>
      </c>
    </row>
    <row r="194" spans="1:23" x14ac:dyDescent="0.25">
      <c r="E194" s="294"/>
      <c r="G194" s="994"/>
      <c r="H194" s="995">
        <f>H193-2773.51</f>
        <v>-1.0000000000218279E-2</v>
      </c>
      <c r="I194" s="631"/>
      <c r="J194" s="631"/>
      <c r="L194" s="490">
        <v>0</v>
      </c>
      <c r="M194" s="258">
        <f>M193-1070.37</f>
        <v>1.0000000000218279E-2</v>
      </c>
      <c r="O194" s="631"/>
      <c r="P194" s="631"/>
      <c r="Q194" s="631"/>
      <c r="R194" s="271">
        <f>R193-119048.93</f>
        <v>1.0000000096624717E-2</v>
      </c>
      <c r="S194" s="271"/>
      <c r="T194" s="271"/>
      <c r="U194" s="261"/>
      <c r="W194" s="293"/>
    </row>
    <row r="195" spans="1:23" x14ac:dyDescent="0.25">
      <c r="A195" s="256"/>
      <c r="B195" s="256"/>
      <c r="C195" s="256"/>
      <c r="D195" s="256"/>
      <c r="E195" s="293"/>
      <c r="R195" s="258"/>
      <c r="S195" s="258"/>
      <c r="T195" s="258"/>
      <c r="U195" s="258"/>
    </row>
    <row r="196" spans="1:23" x14ac:dyDescent="0.25">
      <c r="A196" s="256"/>
      <c r="B196" s="256"/>
      <c r="C196" s="256"/>
      <c r="D196" s="256"/>
      <c r="E196" s="293"/>
      <c r="F196" s="259"/>
      <c r="G196" s="271"/>
      <c r="H196" s="271"/>
      <c r="I196" s="258">
        <f>124402.59+102012.59</f>
        <v>226415.18</v>
      </c>
      <c r="L196" s="508">
        <v>22770</v>
      </c>
      <c r="M196" s="271"/>
      <c r="N196" s="271"/>
      <c r="O196" s="271"/>
      <c r="P196" s="271"/>
      <c r="Q196" s="271"/>
      <c r="R196" s="271"/>
      <c r="S196" s="271"/>
      <c r="T196" s="271"/>
      <c r="U196" s="258"/>
    </row>
    <row r="197" spans="1:23" ht="3" customHeight="1" x14ac:dyDescent="0.25">
      <c r="A197" s="256"/>
      <c r="B197" s="256"/>
      <c r="C197" s="256"/>
      <c r="D197" s="256"/>
      <c r="E197" s="293"/>
      <c r="F197" s="259"/>
      <c r="G197" s="262"/>
      <c r="H197" s="262"/>
      <c r="I197" s="262"/>
      <c r="J197" s="262"/>
      <c r="K197" s="262"/>
      <c r="L197" s="494"/>
      <c r="M197" s="262"/>
      <c r="N197" s="262"/>
      <c r="O197" s="262"/>
      <c r="P197" s="262"/>
      <c r="Q197" s="262"/>
      <c r="T197" s="262"/>
      <c r="U197" s="258"/>
    </row>
    <row r="198" spans="1:23" hidden="1" x14ac:dyDescent="0.25"/>
    <row r="199" spans="1:23" x14ac:dyDescent="0.25">
      <c r="F199" s="257">
        <v>1259.1099999999999</v>
      </c>
      <c r="G199" s="258">
        <v>13347</v>
      </c>
      <c r="H199" s="258">
        <v>2773.5</v>
      </c>
      <c r="I199" s="258">
        <v>225038.91999999995</v>
      </c>
      <c r="J199" s="258">
        <v>609.04</v>
      </c>
      <c r="K199" s="258">
        <v>0</v>
      </c>
      <c r="L199" s="490">
        <v>18216</v>
      </c>
      <c r="M199" s="258">
        <v>1070.3800000000001</v>
      </c>
      <c r="N199" s="258">
        <v>926.45999999999992</v>
      </c>
      <c r="O199" s="258">
        <v>0</v>
      </c>
      <c r="P199" s="258">
        <v>112386.77999999991</v>
      </c>
      <c r="Q199" s="258">
        <v>0</v>
      </c>
      <c r="R199" s="262">
        <v>119048.94000000009</v>
      </c>
      <c r="S199" s="262">
        <v>10510.140000000005</v>
      </c>
      <c r="T199" s="259">
        <v>10773.439999999997</v>
      </c>
      <c r="U199" s="262">
        <v>515959.71</v>
      </c>
    </row>
    <row r="200" spans="1:23" s="619" customFormat="1" x14ac:dyDescent="0.25">
      <c r="A200" s="625"/>
      <c r="B200" s="625"/>
      <c r="C200" s="625"/>
      <c r="D200" s="625"/>
      <c r="E200" s="632"/>
      <c r="F200" s="624"/>
      <c r="G200" s="622"/>
      <c r="H200" s="622"/>
      <c r="I200" s="622">
        <f>I196-I199</f>
        <v>1376.2600000000384</v>
      </c>
      <c r="J200" s="622"/>
      <c r="K200" s="622"/>
      <c r="L200" s="876">
        <f>L196-L199</f>
        <v>4554</v>
      </c>
      <c r="M200" s="622"/>
      <c r="N200" s="622"/>
      <c r="O200" s="622"/>
      <c r="P200" s="622"/>
      <c r="Q200" s="622"/>
      <c r="R200" s="928"/>
      <c r="S200" s="928"/>
      <c r="T200" s="925"/>
      <c r="U200" s="928"/>
    </row>
    <row r="201" spans="1:23" x14ac:dyDescent="0.25">
      <c r="I201" s="258">
        <f>I196-I193</f>
        <v>0</v>
      </c>
      <c r="L201" s="490">
        <f>L193-L196</f>
        <v>0</v>
      </c>
      <c r="U201" s="262">
        <f>U193-U199</f>
        <v>5930.2600000001257</v>
      </c>
    </row>
    <row r="203" spans="1:23" x14ac:dyDescent="0.25">
      <c r="U203" s="262">
        <f>1518*3</f>
        <v>4554</v>
      </c>
    </row>
    <row r="205" spans="1:23" x14ac:dyDescent="0.25">
      <c r="U205" s="262">
        <f>U201-U203</f>
        <v>1376.2600000001257</v>
      </c>
    </row>
  </sheetData>
  <autoFilter ref="A1:U194" xr:uid="{00000000-0001-0000-0000-000000000000}"/>
  <sortState xmlns:xlrd2="http://schemas.microsoft.com/office/spreadsheetml/2017/richdata2" ref="A2:U187">
    <sortCondition ref="E2:E187"/>
  </sortState>
  <pageMargins left="0.511811024" right="0.511811024" top="0.78740157499999996" bottom="0.78740157499999996" header="0.31496062000000002" footer="0.31496062000000002"/>
  <pageSetup paperSize="9" scale="33" fitToHeight="0" orientation="landscape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07F2A347-96F7-4BB1-97F1-CF1085A0BD55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'BENEF AGO 2025'!E30:E30</xm:f>
              <xm:sqref>E30</xm:sqref>
            </x14:sparkline>
          </x14:sparklines>
        </x14:sparklineGroup>
      </x14:sparklineGroup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37110-D36C-491E-B995-012954359EE8}">
  <dimension ref="A1:AG194"/>
  <sheetViews>
    <sheetView workbookViewId="0">
      <pane ySplit="1" topLeftCell="A80" activePane="bottomLeft" state="frozen"/>
      <selection pane="bottomLeft" activeCell="D150" sqref="D150"/>
    </sheetView>
  </sheetViews>
  <sheetFormatPr defaultColWidth="9.140625" defaultRowHeight="15" x14ac:dyDescent="0.25"/>
  <cols>
    <col min="1" max="1" width="9" style="182" customWidth="1" collapsed="1"/>
    <col min="2" max="2" width="12.5703125" style="182" customWidth="1" collapsed="1"/>
    <col min="3" max="3" width="13.85546875" style="182" customWidth="1" collapsed="1"/>
    <col min="4" max="4" width="34.85546875" style="183" customWidth="1" collapsed="1"/>
    <col min="5" max="5" width="14.42578125" style="182" customWidth="1" collapsed="1"/>
    <col min="6" max="6" width="14.5703125" style="182" customWidth="1" collapsed="1"/>
    <col min="7" max="7" width="14.28515625" style="182" hidden="1" customWidth="1" collapsed="1"/>
    <col min="8" max="8" width="13.7109375" style="182" hidden="1" customWidth="1" collapsed="1"/>
    <col min="9" max="9" width="14.28515625" style="182" hidden="1" customWidth="1" collapsed="1"/>
    <col min="10" max="10" width="15.28515625" style="182" hidden="1" customWidth="1" collapsed="1"/>
    <col min="11" max="12" width="15.7109375" style="182" hidden="1" customWidth="1" collapsed="1"/>
    <col min="13" max="13" width="15.5703125" style="182" hidden="1" customWidth="1" collapsed="1"/>
    <col min="14" max="14" width="13" style="182" hidden="1" customWidth="1" collapsed="1"/>
    <col min="15" max="15" width="15.7109375" style="182" hidden="1" customWidth="1" collapsed="1"/>
    <col min="16" max="16" width="15.28515625" style="182" hidden="1" customWidth="1" collapsed="1"/>
    <col min="17" max="17" width="15.42578125" style="182" hidden="1" customWidth="1" collapsed="1"/>
    <col min="18" max="18" width="13.7109375" style="182" hidden="1" customWidth="1" collapsed="1"/>
    <col min="19" max="19" width="15.28515625" style="182" hidden="1" customWidth="1" collapsed="1"/>
    <col min="20" max="20" width="15.28515625" style="821" customWidth="1" collapsed="1"/>
    <col min="21" max="21" width="12.28515625" style="821" customWidth="1" collapsed="1"/>
    <col min="22" max="22" width="7.7109375" style="221" customWidth="1" collapsed="1"/>
    <col min="23" max="23" width="17.7109375" style="356" customWidth="1" collapsed="1"/>
    <col min="24" max="24" width="29.85546875" style="333" customWidth="1" collapsed="1"/>
    <col min="25" max="25" width="9.140625" style="333" customWidth="1" collapsed="1"/>
    <col min="26" max="26" width="30.7109375" style="182" customWidth="1" collapsed="1"/>
    <col min="27" max="27" width="9.28515625" style="182" customWidth="1" collapsed="1"/>
    <col min="28" max="28" width="32.28515625" style="182" customWidth="1" collapsed="1"/>
    <col min="29" max="29" width="22.7109375" style="182" customWidth="1" collapsed="1"/>
    <col min="30" max="30" width="13.7109375" style="182" customWidth="1" collapsed="1"/>
    <col min="31" max="31" width="15.5703125" style="182" customWidth="1" collapsed="1"/>
    <col min="32" max="32" width="9.28515625" style="182" customWidth="1" collapsed="1"/>
    <col min="33" max="16384" width="9.140625" style="182"/>
  </cols>
  <sheetData>
    <row r="1" spans="1:33" ht="15" customHeight="1" x14ac:dyDescent="0.25">
      <c r="A1" s="194" t="s">
        <v>127</v>
      </c>
      <c r="B1" s="194" t="s">
        <v>119</v>
      </c>
      <c r="C1" s="194" t="s">
        <v>92</v>
      </c>
      <c r="D1" s="198" t="s">
        <v>93</v>
      </c>
      <c r="E1" s="194" t="s">
        <v>153</v>
      </c>
      <c r="F1" s="194" t="s">
        <v>94</v>
      </c>
      <c r="G1" s="194" t="s">
        <v>126</v>
      </c>
      <c r="H1" s="194" t="s">
        <v>95</v>
      </c>
      <c r="I1" s="194" t="s">
        <v>96</v>
      </c>
      <c r="J1" s="194" t="s">
        <v>833</v>
      </c>
      <c r="K1" s="194" t="s">
        <v>1182</v>
      </c>
      <c r="L1" s="194" t="s">
        <v>97</v>
      </c>
      <c r="M1" s="194" t="s">
        <v>98</v>
      </c>
      <c r="N1" s="194" t="s">
        <v>117</v>
      </c>
      <c r="O1" s="194" t="s">
        <v>97</v>
      </c>
      <c r="P1" s="194" t="s">
        <v>134</v>
      </c>
      <c r="Q1" s="194" t="s">
        <v>1084</v>
      </c>
      <c r="R1" s="194" t="s">
        <v>1113</v>
      </c>
      <c r="S1" s="194" t="s">
        <v>868</v>
      </c>
      <c r="T1" s="903" t="s">
        <v>122</v>
      </c>
      <c r="U1" s="903" t="s">
        <v>850</v>
      </c>
      <c r="V1" s="219" t="s">
        <v>774</v>
      </c>
      <c r="W1" s="353"/>
      <c r="X1" s="329"/>
      <c r="Y1" s="329"/>
      <c r="Z1" s="194"/>
      <c r="AA1" s="194"/>
      <c r="AB1" s="194"/>
      <c r="AC1" s="194"/>
      <c r="AD1" s="194"/>
      <c r="AE1" s="194"/>
      <c r="AF1" s="194"/>
      <c r="AG1" s="194"/>
    </row>
    <row r="2" spans="1:33" ht="15" customHeight="1" x14ac:dyDescent="0.25">
      <c r="A2" s="196" t="s">
        <v>1180</v>
      </c>
      <c r="B2" s="196" t="s">
        <v>847</v>
      </c>
      <c r="C2" s="197">
        <v>271</v>
      </c>
      <c r="D2" s="199" t="s">
        <v>164</v>
      </c>
      <c r="E2" s="196" t="s">
        <v>266</v>
      </c>
      <c r="F2" s="195">
        <v>24049.95</v>
      </c>
      <c r="G2" s="195">
        <v>0</v>
      </c>
      <c r="H2" s="195">
        <v>0</v>
      </c>
      <c r="I2" s="195">
        <v>0</v>
      </c>
      <c r="J2" s="195">
        <v>0</v>
      </c>
      <c r="K2" s="195">
        <v>0</v>
      </c>
      <c r="L2" s="195">
        <v>0</v>
      </c>
      <c r="M2" s="195">
        <v>0</v>
      </c>
      <c r="N2" s="195">
        <v>0</v>
      </c>
      <c r="O2" s="195">
        <v>0</v>
      </c>
      <c r="P2" s="195">
        <v>1819.36</v>
      </c>
      <c r="Q2" s="195">
        <v>0</v>
      </c>
      <c r="R2" s="195">
        <v>0</v>
      </c>
      <c r="S2" s="195">
        <v>0</v>
      </c>
      <c r="T2" s="738">
        <f t="shared" ref="T2:T33" si="0">SUM(G2:S2)</f>
        <v>1819.36</v>
      </c>
      <c r="U2" s="738">
        <f t="shared" ref="U2:U33" si="1">F2-T2</f>
        <v>22230.59</v>
      </c>
      <c r="V2" s="688" t="s">
        <v>167</v>
      </c>
      <c r="W2" s="348" t="b">
        <f>D2=X2</f>
        <v>1</v>
      </c>
      <c r="X2" s="485" t="s">
        <v>164</v>
      </c>
      <c r="Y2" s="345"/>
      <c r="Z2" s="196"/>
      <c r="AA2" s="197"/>
      <c r="AB2" s="196"/>
      <c r="AC2" s="196"/>
      <c r="AD2" s="197"/>
      <c r="AE2" s="196"/>
      <c r="AF2" s="197"/>
      <c r="AG2" s="196"/>
    </row>
    <row r="3" spans="1:33" ht="15" customHeight="1" x14ac:dyDescent="0.25">
      <c r="A3" s="196" t="s">
        <v>1180</v>
      </c>
      <c r="B3" s="196" t="s">
        <v>847</v>
      </c>
      <c r="C3" s="197">
        <v>37</v>
      </c>
      <c r="D3" s="199" t="s">
        <v>27</v>
      </c>
      <c r="E3" s="196" t="s">
        <v>199</v>
      </c>
      <c r="F3" s="195">
        <v>20393.27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1884.09</v>
      </c>
      <c r="Q3" s="195">
        <v>0</v>
      </c>
      <c r="R3" s="195">
        <v>0</v>
      </c>
      <c r="S3" s="195">
        <v>0</v>
      </c>
      <c r="T3" s="738">
        <f t="shared" si="0"/>
        <v>1884.09</v>
      </c>
      <c r="U3" s="738">
        <f t="shared" si="1"/>
        <v>18509.18</v>
      </c>
      <c r="V3" s="688" t="s">
        <v>167</v>
      </c>
      <c r="W3" s="348" t="b">
        <f t="shared" ref="W3:W66" si="2">D3=X3</f>
        <v>1</v>
      </c>
      <c r="X3" s="485" t="s">
        <v>27</v>
      </c>
      <c r="Y3" s="345"/>
      <c r="Z3" s="196"/>
      <c r="AA3" s="197"/>
      <c r="AB3" s="196"/>
      <c r="AC3" s="196"/>
      <c r="AD3" s="197"/>
      <c r="AE3" s="196"/>
      <c r="AF3" s="197"/>
      <c r="AG3" s="196"/>
    </row>
    <row r="4" spans="1:33" ht="15" customHeight="1" x14ac:dyDescent="0.25">
      <c r="A4" s="196" t="s">
        <v>1180</v>
      </c>
      <c r="B4" s="196" t="s">
        <v>847</v>
      </c>
      <c r="C4" s="197">
        <v>490</v>
      </c>
      <c r="D4" s="199" t="s">
        <v>484</v>
      </c>
      <c r="E4" s="196" t="s">
        <v>534</v>
      </c>
      <c r="F4" s="195">
        <v>19998.87</v>
      </c>
      <c r="G4" s="195">
        <v>0</v>
      </c>
      <c r="H4" s="195">
        <v>0</v>
      </c>
      <c r="I4" s="195">
        <v>1459</v>
      </c>
      <c r="J4" s="195">
        <v>0</v>
      </c>
      <c r="K4" s="195">
        <v>0</v>
      </c>
      <c r="L4" s="195">
        <v>933.55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738">
        <f t="shared" si="0"/>
        <v>2392.5500000000002</v>
      </c>
      <c r="U4" s="738">
        <f t="shared" si="1"/>
        <v>17606.32</v>
      </c>
      <c r="V4" s="688" t="s">
        <v>167</v>
      </c>
      <c r="W4" s="348" t="b">
        <f t="shared" si="2"/>
        <v>1</v>
      </c>
      <c r="X4" s="891" t="s">
        <v>484</v>
      </c>
      <c r="Y4" s="345"/>
      <c r="Z4" s="196"/>
      <c r="AA4" s="197"/>
      <c r="AB4" s="196"/>
      <c r="AC4" s="196"/>
      <c r="AD4" s="197"/>
      <c r="AE4" s="196"/>
      <c r="AF4" s="197"/>
      <c r="AG4" s="196"/>
    </row>
    <row r="5" spans="1:33" ht="15" customHeight="1" x14ac:dyDescent="0.25">
      <c r="A5" s="196" t="s">
        <v>1180</v>
      </c>
      <c r="B5" s="196" t="s">
        <v>847</v>
      </c>
      <c r="C5" s="197">
        <v>35</v>
      </c>
      <c r="D5" s="199" t="s">
        <v>26</v>
      </c>
      <c r="E5" s="196" t="s">
        <v>198</v>
      </c>
      <c r="F5" s="195">
        <v>20317.53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1490.28</v>
      </c>
      <c r="Q5" s="195">
        <v>0</v>
      </c>
      <c r="R5" s="195">
        <v>0</v>
      </c>
      <c r="S5" s="195">
        <v>0</v>
      </c>
      <c r="T5" s="738">
        <f t="shared" si="0"/>
        <v>1490.28</v>
      </c>
      <c r="U5" s="738">
        <f t="shared" si="1"/>
        <v>18827.25</v>
      </c>
      <c r="V5" s="688" t="s">
        <v>167</v>
      </c>
      <c r="W5" s="348" t="b">
        <f t="shared" si="2"/>
        <v>1</v>
      </c>
      <c r="X5" s="485" t="s">
        <v>26</v>
      </c>
      <c r="Y5" s="345"/>
      <c r="Z5" s="196"/>
      <c r="AA5" s="197"/>
      <c r="AB5" s="196"/>
      <c r="AC5" s="196"/>
      <c r="AD5" s="197"/>
      <c r="AE5" s="196"/>
      <c r="AF5" s="197"/>
      <c r="AG5" s="196"/>
    </row>
    <row r="6" spans="1:33" ht="15" customHeight="1" x14ac:dyDescent="0.25">
      <c r="A6" s="196" t="s">
        <v>1180</v>
      </c>
      <c r="B6" s="196" t="s">
        <v>847</v>
      </c>
      <c r="C6" s="197">
        <v>201</v>
      </c>
      <c r="D6" s="199" t="s">
        <v>75</v>
      </c>
      <c r="E6" s="196" t="s">
        <v>865</v>
      </c>
      <c r="F6" s="195">
        <v>9713.33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3227.22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738">
        <f t="shared" si="0"/>
        <v>3227.22</v>
      </c>
      <c r="U6" s="738">
        <f t="shared" si="1"/>
        <v>6486.1100000000006</v>
      </c>
      <c r="V6" s="688" t="s">
        <v>167</v>
      </c>
      <c r="W6" s="348" t="b">
        <f t="shared" si="2"/>
        <v>1</v>
      </c>
      <c r="X6" s="485" t="s">
        <v>75</v>
      </c>
      <c r="Y6" s="345"/>
      <c r="Z6" s="196"/>
      <c r="AA6" s="197"/>
      <c r="AB6" s="196"/>
      <c r="AC6" s="196"/>
      <c r="AD6" s="197"/>
      <c r="AE6" s="196"/>
      <c r="AF6" s="197"/>
      <c r="AG6" s="196"/>
    </row>
    <row r="7" spans="1:33" ht="15" customHeight="1" x14ac:dyDescent="0.25">
      <c r="A7" s="196" t="s">
        <v>1180</v>
      </c>
      <c r="B7" s="196" t="s">
        <v>847</v>
      </c>
      <c r="C7" s="197">
        <v>20</v>
      </c>
      <c r="D7" s="199" t="s">
        <v>14</v>
      </c>
      <c r="E7" s="196" t="s">
        <v>186</v>
      </c>
      <c r="F7" s="195">
        <v>13258.04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781.12</v>
      </c>
      <c r="P7" s="195">
        <v>2616.5100000000002</v>
      </c>
      <c r="Q7" s="195">
        <v>0</v>
      </c>
      <c r="R7" s="195">
        <v>0</v>
      </c>
      <c r="S7" s="195">
        <v>0</v>
      </c>
      <c r="T7" s="738">
        <f t="shared" si="0"/>
        <v>3397.63</v>
      </c>
      <c r="U7" s="738">
        <f t="shared" si="1"/>
        <v>9860.41</v>
      </c>
      <c r="V7" s="688" t="s">
        <v>167</v>
      </c>
      <c r="W7" s="348" t="b">
        <f t="shared" si="2"/>
        <v>1</v>
      </c>
      <c r="X7" s="485" t="s">
        <v>14</v>
      </c>
      <c r="Y7" s="345"/>
      <c r="Z7" s="196"/>
      <c r="AA7" s="197"/>
      <c r="AB7" s="196"/>
      <c r="AC7" s="196"/>
      <c r="AD7" s="197"/>
      <c r="AE7" s="196"/>
      <c r="AF7" s="197"/>
      <c r="AG7" s="196"/>
    </row>
    <row r="8" spans="1:33" ht="15" customHeight="1" x14ac:dyDescent="0.25">
      <c r="A8" s="196" t="s">
        <v>1180</v>
      </c>
      <c r="B8" s="196" t="s">
        <v>847</v>
      </c>
      <c r="C8" s="197">
        <v>146</v>
      </c>
      <c r="D8" s="199" t="s">
        <v>56</v>
      </c>
      <c r="E8" s="196" t="s">
        <v>228</v>
      </c>
      <c r="F8" s="195">
        <v>12839.53</v>
      </c>
      <c r="G8" s="195">
        <v>0</v>
      </c>
      <c r="H8" s="195">
        <v>0</v>
      </c>
      <c r="I8" s="195">
        <v>3036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738">
        <f t="shared" si="0"/>
        <v>3036</v>
      </c>
      <c r="U8" s="738">
        <f t="shared" si="1"/>
        <v>9803.5300000000007</v>
      </c>
      <c r="V8" s="688" t="s">
        <v>167</v>
      </c>
      <c r="W8" s="348" t="b">
        <f t="shared" si="2"/>
        <v>1</v>
      </c>
      <c r="X8" s="485" t="s">
        <v>56</v>
      </c>
      <c r="Y8" s="345"/>
      <c r="Z8" s="196"/>
      <c r="AA8" s="197"/>
      <c r="AB8" s="196"/>
      <c r="AC8" s="196"/>
      <c r="AD8" s="197"/>
      <c r="AE8" s="196"/>
      <c r="AF8" s="197"/>
      <c r="AG8" s="196"/>
    </row>
    <row r="9" spans="1:33" ht="15" customHeight="1" x14ac:dyDescent="0.25">
      <c r="A9" s="196" t="s">
        <v>1180</v>
      </c>
      <c r="B9" s="196" t="s">
        <v>847</v>
      </c>
      <c r="C9" s="197">
        <v>50</v>
      </c>
      <c r="D9" s="199" t="s">
        <v>38</v>
      </c>
      <c r="E9" s="196" t="s">
        <v>209</v>
      </c>
      <c r="F9" s="195">
        <v>18147.330000000002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3576.68</v>
      </c>
      <c r="Q9" s="195">
        <v>0</v>
      </c>
      <c r="R9" s="195">
        <v>0</v>
      </c>
      <c r="S9" s="195">
        <v>0</v>
      </c>
      <c r="T9" s="738">
        <f t="shared" si="0"/>
        <v>3576.68</v>
      </c>
      <c r="U9" s="738">
        <f t="shared" si="1"/>
        <v>14570.650000000001</v>
      </c>
      <c r="V9" s="688" t="s">
        <v>167</v>
      </c>
      <c r="W9" s="348" t="b">
        <f t="shared" si="2"/>
        <v>1</v>
      </c>
      <c r="X9" s="485" t="s">
        <v>38</v>
      </c>
      <c r="Y9" s="345"/>
      <c r="Z9" s="196"/>
      <c r="AA9" s="197"/>
      <c r="AB9" s="196"/>
      <c r="AC9" s="196"/>
      <c r="AD9" s="197"/>
      <c r="AE9" s="196"/>
      <c r="AF9" s="197"/>
      <c r="AG9" s="196"/>
    </row>
    <row r="10" spans="1:33" ht="15" customHeight="1" x14ac:dyDescent="0.25">
      <c r="A10" s="196" t="s">
        <v>1180</v>
      </c>
      <c r="B10" s="196" t="s">
        <v>847</v>
      </c>
      <c r="C10" s="197">
        <v>349</v>
      </c>
      <c r="D10" s="199" t="s">
        <v>362</v>
      </c>
      <c r="E10" s="196" t="s">
        <v>372</v>
      </c>
      <c r="F10" s="195">
        <v>20586.88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2980.56</v>
      </c>
      <c r="Q10" s="195">
        <v>0</v>
      </c>
      <c r="R10" s="195">
        <v>0</v>
      </c>
      <c r="S10" s="195">
        <v>0</v>
      </c>
      <c r="T10" s="738">
        <f t="shared" si="0"/>
        <v>2980.56</v>
      </c>
      <c r="U10" s="738">
        <f t="shared" si="1"/>
        <v>17606.32</v>
      </c>
      <c r="V10" s="688" t="s">
        <v>167</v>
      </c>
      <c r="W10" s="348" t="b">
        <f t="shared" si="2"/>
        <v>1</v>
      </c>
      <c r="X10" s="485" t="s">
        <v>362</v>
      </c>
      <c r="Y10" s="345"/>
      <c r="Z10" s="196"/>
      <c r="AA10" s="197"/>
      <c r="AB10" s="196"/>
      <c r="AC10" s="196"/>
      <c r="AD10" s="197"/>
      <c r="AE10" s="196"/>
      <c r="AF10" s="197"/>
      <c r="AG10" s="196"/>
    </row>
    <row r="11" spans="1:33" ht="15" customHeight="1" x14ac:dyDescent="0.25">
      <c r="A11" s="196" t="s">
        <v>1180</v>
      </c>
      <c r="B11" s="196" t="s">
        <v>847</v>
      </c>
      <c r="C11" s="197">
        <v>461</v>
      </c>
      <c r="D11" s="199" t="s">
        <v>754</v>
      </c>
      <c r="E11" s="196" t="s">
        <v>767</v>
      </c>
      <c r="F11" s="195">
        <v>12331.41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1184.1400000000001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738">
        <f t="shared" si="0"/>
        <v>1184.1400000000001</v>
      </c>
      <c r="U11" s="738">
        <f t="shared" si="1"/>
        <v>11147.27</v>
      </c>
      <c r="V11" s="688" t="s">
        <v>167</v>
      </c>
      <c r="W11" s="348" t="b">
        <f t="shared" si="2"/>
        <v>1</v>
      </c>
      <c r="X11" s="891" t="s">
        <v>754</v>
      </c>
      <c r="Y11" s="345"/>
      <c r="Z11" s="196"/>
      <c r="AA11" s="197"/>
      <c r="AB11" s="196"/>
      <c r="AC11" s="196"/>
      <c r="AD11" s="197"/>
      <c r="AE11" s="196"/>
      <c r="AF11" s="197"/>
      <c r="AG11" s="196"/>
    </row>
    <row r="12" spans="1:33" ht="15" customHeight="1" x14ac:dyDescent="0.25">
      <c r="A12" s="196" t="s">
        <v>1180</v>
      </c>
      <c r="B12" s="196" t="s">
        <v>847</v>
      </c>
      <c r="C12" s="197">
        <v>434</v>
      </c>
      <c r="D12" s="199" t="s">
        <v>696</v>
      </c>
      <c r="E12" s="196" t="s">
        <v>706</v>
      </c>
      <c r="F12" s="195">
        <v>7032.9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775.58</v>
      </c>
      <c r="Q12" s="195">
        <v>0</v>
      </c>
      <c r="R12" s="195">
        <v>0</v>
      </c>
      <c r="S12" s="195">
        <v>0</v>
      </c>
      <c r="T12" s="738">
        <f t="shared" si="0"/>
        <v>775.58</v>
      </c>
      <c r="U12" s="738">
        <f t="shared" si="1"/>
        <v>6257.32</v>
      </c>
      <c r="V12" s="688" t="s">
        <v>167</v>
      </c>
      <c r="W12" s="348" t="b">
        <f t="shared" si="2"/>
        <v>1</v>
      </c>
      <c r="X12" s="489" t="s">
        <v>696</v>
      </c>
      <c r="Y12" s="345"/>
      <c r="Z12" s="196"/>
      <c r="AA12" s="197"/>
      <c r="AB12" s="196"/>
      <c r="AC12" s="196"/>
      <c r="AD12" s="197"/>
      <c r="AE12" s="196"/>
      <c r="AF12" s="197"/>
      <c r="AG12" s="196"/>
    </row>
    <row r="13" spans="1:33" ht="15" customHeight="1" x14ac:dyDescent="0.25">
      <c r="A13" s="196" t="s">
        <v>1180</v>
      </c>
      <c r="B13" s="196" t="s">
        <v>847</v>
      </c>
      <c r="C13" s="197">
        <v>39</v>
      </c>
      <c r="D13" s="199" t="s">
        <v>29</v>
      </c>
      <c r="E13" s="196" t="s">
        <v>201</v>
      </c>
      <c r="F13" s="195">
        <v>9841.75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738">
        <f t="shared" si="0"/>
        <v>0</v>
      </c>
      <c r="U13" s="738">
        <f t="shared" si="1"/>
        <v>9841.75</v>
      </c>
      <c r="V13" s="688" t="s">
        <v>167</v>
      </c>
      <c r="W13" s="348" t="b">
        <f t="shared" si="2"/>
        <v>1</v>
      </c>
      <c r="X13" s="485" t="s">
        <v>29</v>
      </c>
      <c r="Y13" s="345"/>
      <c r="Z13" s="196"/>
      <c r="AA13" s="197"/>
      <c r="AB13" s="196"/>
      <c r="AC13" s="196"/>
      <c r="AD13" s="197"/>
      <c r="AE13" s="196"/>
      <c r="AF13" s="197"/>
      <c r="AG13" s="196"/>
    </row>
    <row r="14" spans="1:33" ht="15" customHeight="1" x14ac:dyDescent="0.25">
      <c r="A14" s="196" t="s">
        <v>1180</v>
      </c>
      <c r="B14" s="196" t="s">
        <v>847</v>
      </c>
      <c r="C14" s="197">
        <v>248</v>
      </c>
      <c r="D14" s="199" t="s">
        <v>137</v>
      </c>
      <c r="E14" s="196" t="s">
        <v>258</v>
      </c>
      <c r="F14" s="195">
        <v>23629.7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1399.11</v>
      </c>
      <c r="Q14" s="195">
        <v>0</v>
      </c>
      <c r="R14" s="195">
        <v>0</v>
      </c>
      <c r="S14" s="195">
        <v>0</v>
      </c>
      <c r="T14" s="738">
        <f t="shared" si="0"/>
        <v>1399.11</v>
      </c>
      <c r="U14" s="738">
        <f t="shared" si="1"/>
        <v>22230.59</v>
      </c>
      <c r="V14" s="688" t="s">
        <v>167</v>
      </c>
      <c r="W14" s="348" t="b">
        <f t="shared" si="2"/>
        <v>0</v>
      </c>
      <c r="X14" s="366" t="s">
        <v>411</v>
      </c>
      <c r="Y14" s="345"/>
      <c r="Z14" s="196"/>
      <c r="AA14" s="197"/>
      <c r="AB14" s="196"/>
      <c r="AC14" s="196"/>
      <c r="AD14" s="197"/>
      <c r="AE14" s="196"/>
      <c r="AF14" s="197"/>
      <c r="AG14" s="196"/>
    </row>
    <row r="15" spans="1:33" ht="15" customHeight="1" x14ac:dyDescent="0.25">
      <c r="A15" s="196" t="s">
        <v>1180</v>
      </c>
      <c r="B15" s="196" t="s">
        <v>847</v>
      </c>
      <c r="C15" s="197">
        <v>419</v>
      </c>
      <c r="D15" s="199" t="s">
        <v>637</v>
      </c>
      <c r="E15" s="196" t="s">
        <v>652</v>
      </c>
      <c r="F15" s="195">
        <v>19863.95</v>
      </c>
      <c r="G15" s="195">
        <v>0</v>
      </c>
      <c r="H15" s="195">
        <v>0</v>
      </c>
      <c r="I15" s="195">
        <v>1400</v>
      </c>
      <c r="J15" s="195">
        <v>0</v>
      </c>
      <c r="K15" s="195">
        <v>0</v>
      </c>
      <c r="L15" s="195">
        <v>857.63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738">
        <f t="shared" si="0"/>
        <v>2257.63</v>
      </c>
      <c r="U15" s="738">
        <f t="shared" si="1"/>
        <v>17606.32</v>
      </c>
      <c r="V15" s="688" t="s">
        <v>167</v>
      </c>
      <c r="W15" s="348" t="b">
        <f t="shared" si="2"/>
        <v>1</v>
      </c>
      <c r="X15" s="485" t="s">
        <v>637</v>
      </c>
      <c r="Y15" s="345"/>
      <c r="Z15" s="196"/>
      <c r="AA15" s="197"/>
      <c r="AB15" s="196"/>
      <c r="AC15" s="196"/>
      <c r="AD15" s="197"/>
      <c r="AE15" s="196"/>
      <c r="AF15" s="197"/>
      <c r="AG15" s="196"/>
    </row>
    <row r="16" spans="1:33" ht="15" customHeight="1" x14ac:dyDescent="0.25">
      <c r="A16" s="196" t="s">
        <v>1180</v>
      </c>
      <c r="B16" s="196" t="s">
        <v>847</v>
      </c>
      <c r="C16" s="197">
        <v>12</v>
      </c>
      <c r="D16" s="199" t="s">
        <v>9</v>
      </c>
      <c r="E16" s="196" t="s">
        <v>180</v>
      </c>
      <c r="F16" s="195">
        <v>10946.13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1924.13</v>
      </c>
      <c r="Q16" s="195">
        <v>0</v>
      </c>
      <c r="R16" s="195">
        <v>0</v>
      </c>
      <c r="S16" s="195">
        <v>0</v>
      </c>
      <c r="T16" s="738">
        <f t="shared" si="0"/>
        <v>1924.13</v>
      </c>
      <c r="U16" s="738">
        <f t="shared" si="1"/>
        <v>9022</v>
      </c>
      <c r="V16" s="688" t="s">
        <v>167</v>
      </c>
      <c r="W16" s="348" t="b">
        <f t="shared" si="2"/>
        <v>1</v>
      </c>
      <c r="X16" s="485" t="s">
        <v>9</v>
      </c>
      <c r="Y16" s="345"/>
      <c r="Z16" s="196"/>
      <c r="AA16" s="197"/>
      <c r="AB16" s="196"/>
      <c r="AC16" s="196"/>
      <c r="AD16" s="197"/>
      <c r="AE16" s="196"/>
      <c r="AF16" s="197"/>
      <c r="AG16" s="196"/>
    </row>
    <row r="17" spans="1:33" ht="15" customHeight="1" x14ac:dyDescent="0.25">
      <c r="A17" s="196" t="s">
        <v>1180</v>
      </c>
      <c r="B17" s="196" t="s">
        <v>847</v>
      </c>
      <c r="C17" s="197">
        <v>318</v>
      </c>
      <c r="D17" s="199" t="s">
        <v>300</v>
      </c>
      <c r="E17" s="196" t="s">
        <v>305</v>
      </c>
      <c r="F17" s="195">
        <v>24864.31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2633.72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738">
        <f t="shared" si="0"/>
        <v>2633.72</v>
      </c>
      <c r="U17" s="738">
        <f t="shared" si="1"/>
        <v>22230.59</v>
      </c>
      <c r="V17" s="688" t="s">
        <v>167</v>
      </c>
      <c r="W17" s="348" t="b">
        <f t="shared" si="2"/>
        <v>1</v>
      </c>
      <c r="X17" s="485" t="s">
        <v>300</v>
      </c>
      <c r="Y17" s="345"/>
      <c r="Z17" s="196"/>
      <c r="AA17" s="197"/>
      <c r="AB17" s="196"/>
      <c r="AC17" s="196"/>
      <c r="AD17" s="197"/>
      <c r="AE17" s="196"/>
      <c r="AF17" s="197"/>
      <c r="AG17" s="196"/>
    </row>
    <row r="18" spans="1:33" ht="15" customHeight="1" x14ac:dyDescent="0.25">
      <c r="A18" s="196" t="s">
        <v>1180</v>
      </c>
      <c r="B18" s="196" t="s">
        <v>847</v>
      </c>
      <c r="C18" s="197">
        <v>346</v>
      </c>
      <c r="D18" s="199" t="s">
        <v>368</v>
      </c>
      <c r="E18" s="196" t="s">
        <v>369</v>
      </c>
      <c r="F18" s="195">
        <v>19953.830000000002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738">
        <f t="shared" si="0"/>
        <v>0</v>
      </c>
      <c r="U18" s="738">
        <f t="shared" si="1"/>
        <v>19953.830000000002</v>
      </c>
      <c r="V18" s="688" t="s">
        <v>167</v>
      </c>
      <c r="W18" s="348" t="b">
        <f t="shared" si="2"/>
        <v>0</v>
      </c>
      <c r="X18" s="485" t="s">
        <v>377</v>
      </c>
      <c r="Y18" s="345"/>
      <c r="Z18" s="196"/>
      <c r="AA18" s="197"/>
      <c r="AB18" s="196"/>
      <c r="AC18" s="196"/>
      <c r="AD18" s="197"/>
      <c r="AE18" s="196"/>
      <c r="AF18" s="197"/>
      <c r="AG18" s="196"/>
    </row>
    <row r="19" spans="1:33" ht="15" customHeight="1" x14ac:dyDescent="0.25">
      <c r="A19" s="196" t="s">
        <v>1180</v>
      </c>
      <c r="B19" s="196" t="s">
        <v>847</v>
      </c>
      <c r="C19" s="197">
        <v>452</v>
      </c>
      <c r="D19" s="199" t="s">
        <v>719</v>
      </c>
      <c r="E19" s="196" t="s">
        <v>740</v>
      </c>
      <c r="F19" s="195">
        <v>10672.91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738">
        <f t="shared" si="0"/>
        <v>0</v>
      </c>
      <c r="U19" s="738">
        <f t="shared" si="1"/>
        <v>10672.91</v>
      </c>
      <c r="V19" s="688" t="s">
        <v>167</v>
      </c>
      <c r="W19" s="348" t="b">
        <f t="shared" si="2"/>
        <v>1</v>
      </c>
      <c r="X19" s="480" t="s">
        <v>719</v>
      </c>
      <c r="Y19" s="345"/>
      <c r="Z19" s="196"/>
      <c r="AA19" s="197"/>
      <c r="AB19" s="196"/>
      <c r="AC19" s="196"/>
      <c r="AD19" s="197"/>
      <c r="AE19" s="196"/>
      <c r="AF19" s="197"/>
      <c r="AG19" s="196"/>
    </row>
    <row r="20" spans="1:33" ht="15" customHeight="1" x14ac:dyDescent="0.25">
      <c r="A20" s="196" t="s">
        <v>1180</v>
      </c>
      <c r="B20" s="196" t="s">
        <v>847</v>
      </c>
      <c r="C20" s="197">
        <v>47</v>
      </c>
      <c r="D20" s="199" t="s">
        <v>35</v>
      </c>
      <c r="E20" s="196" t="s">
        <v>207</v>
      </c>
      <c r="F20" s="195">
        <v>19098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3576.68</v>
      </c>
      <c r="Q20" s="195">
        <v>0</v>
      </c>
      <c r="R20" s="195">
        <v>0</v>
      </c>
      <c r="S20" s="195">
        <v>0</v>
      </c>
      <c r="T20" s="738">
        <f t="shared" si="0"/>
        <v>3576.68</v>
      </c>
      <c r="U20" s="738">
        <f t="shared" si="1"/>
        <v>15521.32</v>
      </c>
      <c r="V20" s="688" t="s">
        <v>167</v>
      </c>
      <c r="W20" s="348" t="b">
        <f t="shared" si="2"/>
        <v>1</v>
      </c>
      <c r="X20" s="485" t="s">
        <v>35</v>
      </c>
      <c r="Y20" s="345"/>
      <c r="Z20" s="196"/>
      <c r="AA20" s="197"/>
      <c r="AB20" s="196"/>
      <c r="AC20" s="196"/>
      <c r="AD20" s="197"/>
      <c r="AE20" s="196"/>
      <c r="AF20" s="197"/>
      <c r="AG20" s="196"/>
    </row>
    <row r="21" spans="1:33" ht="15" customHeight="1" x14ac:dyDescent="0.25">
      <c r="A21" s="196" t="s">
        <v>1180</v>
      </c>
      <c r="B21" s="196" t="s">
        <v>847</v>
      </c>
      <c r="C21" s="197">
        <v>431</v>
      </c>
      <c r="D21" s="199" t="s">
        <v>680</v>
      </c>
      <c r="E21" s="196" t="s">
        <v>681</v>
      </c>
      <c r="F21" s="195">
        <v>11857.9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1308.75</v>
      </c>
      <c r="Q21" s="195">
        <v>0</v>
      </c>
      <c r="R21" s="195">
        <v>0</v>
      </c>
      <c r="S21" s="195">
        <v>0</v>
      </c>
      <c r="T21" s="738">
        <f t="shared" si="0"/>
        <v>1308.75</v>
      </c>
      <c r="U21" s="738">
        <f t="shared" si="1"/>
        <v>10549.15</v>
      </c>
      <c r="V21" s="688" t="s">
        <v>167</v>
      </c>
      <c r="W21" s="348" t="b">
        <f t="shared" si="2"/>
        <v>1</v>
      </c>
      <c r="X21" s="480" t="s">
        <v>680</v>
      </c>
      <c r="Y21" s="345"/>
      <c r="Z21" s="196"/>
      <c r="AA21" s="197"/>
      <c r="AB21" s="196"/>
      <c r="AC21" s="196"/>
      <c r="AD21" s="197"/>
      <c r="AE21" s="196"/>
      <c r="AF21" s="197"/>
      <c r="AG21" s="196"/>
    </row>
    <row r="22" spans="1:33" ht="15" customHeight="1" x14ac:dyDescent="0.25">
      <c r="A22" s="196" t="s">
        <v>1180</v>
      </c>
      <c r="B22" s="196" t="s">
        <v>847</v>
      </c>
      <c r="C22" s="197">
        <v>447</v>
      </c>
      <c r="D22" s="199" t="s">
        <v>715</v>
      </c>
      <c r="E22" s="196" t="s">
        <v>736</v>
      </c>
      <c r="F22" s="195">
        <v>10672.91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738">
        <f t="shared" si="0"/>
        <v>0</v>
      </c>
      <c r="U22" s="738">
        <f t="shared" si="1"/>
        <v>10672.91</v>
      </c>
      <c r="V22" s="688" t="s">
        <v>167</v>
      </c>
      <c r="W22" s="348" t="b">
        <f t="shared" si="2"/>
        <v>1</v>
      </c>
      <c r="X22" s="480" t="s">
        <v>715</v>
      </c>
      <c r="Y22" s="345"/>
      <c r="Z22" s="196"/>
      <c r="AA22" s="197"/>
      <c r="AB22" s="196"/>
      <c r="AC22" s="196"/>
      <c r="AD22" s="197"/>
      <c r="AE22" s="196"/>
      <c r="AF22" s="197"/>
      <c r="AG22" s="196"/>
    </row>
    <row r="23" spans="1:33" ht="15" customHeight="1" x14ac:dyDescent="0.25">
      <c r="A23" s="196" t="s">
        <v>1180</v>
      </c>
      <c r="B23" s="196" t="s">
        <v>847</v>
      </c>
      <c r="C23" s="197">
        <v>498</v>
      </c>
      <c r="D23" s="199" t="s">
        <v>483</v>
      </c>
      <c r="E23" s="196" t="s">
        <v>533</v>
      </c>
      <c r="F23" s="195">
        <v>15632.55</v>
      </c>
      <c r="G23" s="195">
        <v>0</v>
      </c>
      <c r="H23" s="195">
        <v>0</v>
      </c>
      <c r="I23" s="195">
        <v>1464</v>
      </c>
      <c r="J23" s="195">
        <v>0</v>
      </c>
      <c r="K23" s="195">
        <v>0</v>
      </c>
      <c r="L23" s="195">
        <v>389.68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738">
        <f t="shared" si="0"/>
        <v>1853.68</v>
      </c>
      <c r="U23" s="738">
        <f t="shared" si="1"/>
        <v>13778.869999999999</v>
      </c>
      <c r="V23" s="688" t="s">
        <v>167</v>
      </c>
      <c r="W23" s="348" t="b">
        <f t="shared" si="2"/>
        <v>1</v>
      </c>
      <c r="X23" s="891" t="s">
        <v>483</v>
      </c>
      <c r="Y23" s="345"/>
      <c r="Z23" s="196"/>
      <c r="AA23" s="197"/>
      <c r="AB23" s="196"/>
      <c r="AC23" s="196"/>
      <c r="AD23" s="197"/>
      <c r="AE23" s="196"/>
      <c r="AF23" s="197"/>
      <c r="AG23" s="196"/>
    </row>
    <row r="24" spans="1:33" ht="15" customHeight="1" x14ac:dyDescent="0.25">
      <c r="A24" s="196" t="s">
        <v>1180</v>
      </c>
      <c r="B24" s="196" t="s">
        <v>847</v>
      </c>
      <c r="C24" s="197">
        <v>200</v>
      </c>
      <c r="D24" s="199" t="s">
        <v>74</v>
      </c>
      <c r="E24" s="196" t="s">
        <v>245</v>
      </c>
      <c r="F24" s="195">
        <v>14335.28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2402.4499999999998</v>
      </c>
      <c r="M24" s="195">
        <v>270.25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738">
        <f t="shared" si="0"/>
        <v>2672.7</v>
      </c>
      <c r="U24" s="738">
        <f t="shared" si="1"/>
        <v>11662.580000000002</v>
      </c>
      <c r="V24" s="688" t="s">
        <v>167</v>
      </c>
      <c r="W24" s="348" t="b">
        <f t="shared" si="2"/>
        <v>1</v>
      </c>
      <c r="X24" s="362" t="s">
        <v>74</v>
      </c>
      <c r="Y24" s="345"/>
      <c r="Z24" s="196"/>
      <c r="AA24" s="197"/>
      <c r="AB24" s="196"/>
      <c r="AC24" s="196"/>
      <c r="AD24" s="197"/>
      <c r="AE24" s="196"/>
      <c r="AF24" s="197"/>
      <c r="AG24" s="196"/>
    </row>
    <row r="25" spans="1:33" ht="15" customHeight="1" x14ac:dyDescent="0.25">
      <c r="A25" s="196" t="s">
        <v>1180</v>
      </c>
      <c r="B25" s="196" t="s">
        <v>847</v>
      </c>
      <c r="C25" s="197">
        <v>84</v>
      </c>
      <c r="D25" s="199" t="s">
        <v>45</v>
      </c>
      <c r="E25" s="196" t="s">
        <v>217</v>
      </c>
      <c r="F25" s="195">
        <v>8519.19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1287.33</v>
      </c>
      <c r="Q25" s="195">
        <v>0</v>
      </c>
      <c r="R25" s="195">
        <v>0</v>
      </c>
      <c r="S25" s="195">
        <v>0</v>
      </c>
      <c r="T25" s="738">
        <f t="shared" si="0"/>
        <v>1287.33</v>
      </c>
      <c r="U25" s="738">
        <f t="shared" si="1"/>
        <v>7231.8600000000006</v>
      </c>
      <c r="V25" s="688" t="s">
        <v>167</v>
      </c>
      <c r="W25" s="348" t="b">
        <f t="shared" si="2"/>
        <v>1</v>
      </c>
      <c r="X25" s="362" t="s">
        <v>45</v>
      </c>
      <c r="Y25" s="345"/>
      <c r="Z25" s="196"/>
      <c r="AA25" s="197"/>
      <c r="AB25" s="196"/>
      <c r="AC25" s="196"/>
      <c r="AD25" s="197"/>
      <c r="AE25" s="196"/>
      <c r="AF25" s="197"/>
      <c r="AG25" s="196"/>
    </row>
    <row r="26" spans="1:33" ht="15" customHeight="1" x14ac:dyDescent="0.25">
      <c r="A26" s="196" t="s">
        <v>1180</v>
      </c>
      <c r="B26" s="196" t="s">
        <v>847</v>
      </c>
      <c r="C26" s="197">
        <v>88</v>
      </c>
      <c r="D26" s="199" t="s">
        <v>48</v>
      </c>
      <c r="E26" s="196" t="s">
        <v>220</v>
      </c>
      <c r="F26" s="195">
        <v>13545.63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2961.61</v>
      </c>
      <c r="Q26" s="195">
        <v>0</v>
      </c>
      <c r="R26" s="195">
        <v>0</v>
      </c>
      <c r="S26" s="195">
        <v>0</v>
      </c>
      <c r="T26" s="738">
        <f t="shared" si="0"/>
        <v>2961.61</v>
      </c>
      <c r="U26" s="738">
        <f t="shared" si="1"/>
        <v>10584.019999999999</v>
      </c>
      <c r="V26" s="688" t="s">
        <v>167</v>
      </c>
      <c r="W26" s="348" t="b">
        <f t="shared" si="2"/>
        <v>1</v>
      </c>
      <c r="X26" s="362" t="s">
        <v>48</v>
      </c>
      <c r="Y26" s="345"/>
      <c r="Z26" s="196"/>
      <c r="AA26" s="197"/>
      <c r="AB26" s="196"/>
      <c r="AC26" s="196"/>
      <c r="AD26" s="197"/>
      <c r="AE26" s="196"/>
      <c r="AF26" s="197"/>
      <c r="AG26" s="196"/>
    </row>
    <row r="27" spans="1:33" ht="15" customHeight="1" x14ac:dyDescent="0.25">
      <c r="A27" s="196" t="s">
        <v>1180</v>
      </c>
      <c r="B27" s="196" t="s">
        <v>847</v>
      </c>
      <c r="C27" s="197">
        <v>448</v>
      </c>
      <c r="D27" s="199" t="s">
        <v>716</v>
      </c>
      <c r="E27" s="196" t="s">
        <v>737</v>
      </c>
      <c r="F27" s="195">
        <v>17533.72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1847</v>
      </c>
      <c r="Q27" s="195">
        <v>0</v>
      </c>
      <c r="R27" s="195">
        <v>0</v>
      </c>
      <c r="S27" s="195">
        <v>0</v>
      </c>
      <c r="T27" s="738">
        <f t="shared" si="0"/>
        <v>1847</v>
      </c>
      <c r="U27" s="738">
        <f t="shared" si="1"/>
        <v>15686.720000000001</v>
      </c>
      <c r="V27" s="688" t="s">
        <v>167</v>
      </c>
      <c r="W27" s="348" t="b">
        <f t="shared" si="2"/>
        <v>1</v>
      </c>
      <c r="X27" s="369" t="s">
        <v>716</v>
      </c>
      <c r="Y27" s="345"/>
      <c r="Z27" s="196"/>
      <c r="AA27" s="197"/>
      <c r="AB27" s="196"/>
      <c r="AC27" s="196"/>
      <c r="AD27" s="197"/>
      <c r="AE27" s="196"/>
      <c r="AF27" s="197"/>
      <c r="AG27" s="196"/>
    </row>
    <row r="28" spans="1:33" ht="15" customHeight="1" x14ac:dyDescent="0.25">
      <c r="A28" s="196" t="s">
        <v>1180</v>
      </c>
      <c r="B28" s="196" t="s">
        <v>847</v>
      </c>
      <c r="C28" s="197">
        <v>476</v>
      </c>
      <c r="D28" s="199" t="s">
        <v>790</v>
      </c>
      <c r="E28" s="196" t="s">
        <v>795</v>
      </c>
      <c r="F28" s="195">
        <v>11738.02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1065.1099999999999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738">
        <f t="shared" si="0"/>
        <v>1065.1099999999999</v>
      </c>
      <c r="U28" s="738">
        <f t="shared" si="1"/>
        <v>10672.91</v>
      </c>
      <c r="V28" s="688" t="s">
        <v>167</v>
      </c>
      <c r="W28" s="348" t="b">
        <f t="shared" si="2"/>
        <v>1</v>
      </c>
      <c r="X28" s="369" t="s">
        <v>790</v>
      </c>
      <c r="Y28" s="345"/>
      <c r="Z28" s="196"/>
      <c r="AA28" s="197"/>
      <c r="AB28" s="196"/>
      <c r="AC28" s="196"/>
      <c r="AD28" s="197"/>
      <c r="AE28" s="196"/>
      <c r="AF28" s="197"/>
      <c r="AG28" s="196"/>
    </row>
    <row r="29" spans="1:33" ht="15" customHeight="1" x14ac:dyDescent="0.25">
      <c r="A29" s="196" t="s">
        <v>1180</v>
      </c>
      <c r="B29" s="196" t="s">
        <v>847</v>
      </c>
      <c r="C29" s="197">
        <v>505</v>
      </c>
      <c r="D29" s="199" t="s">
        <v>1109</v>
      </c>
      <c r="E29" s="196" t="s">
        <v>1118</v>
      </c>
      <c r="F29" s="195">
        <v>15296.87</v>
      </c>
      <c r="G29" s="195">
        <v>0</v>
      </c>
      <c r="H29" s="195">
        <v>0</v>
      </c>
      <c r="I29" s="195">
        <v>1518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738">
        <f t="shared" si="0"/>
        <v>1518</v>
      </c>
      <c r="U29" s="738">
        <f t="shared" si="1"/>
        <v>13778.87</v>
      </c>
      <c r="V29" s="688" t="s">
        <v>167</v>
      </c>
      <c r="W29" s="348" t="b">
        <f t="shared" si="2"/>
        <v>1</v>
      </c>
      <c r="X29" s="201" t="s">
        <v>1109</v>
      </c>
      <c r="Y29" s="345"/>
      <c r="Z29" s="196"/>
      <c r="AA29" s="197"/>
      <c r="AB29" s="196"/>
      <c r="AC29" s="196"/>
      <c r="AD29" s="197"/>
      <c r="AE29" s="196"/>
      <c r="AF29" s="197"/>
      <c r="AG29" s="196"/>
    </row>
    <row r="30" spans="1:33" ht="15" customHeight="1" x14ac:dyDescent="0.25">
      <c r="A30" s="196" t="s">
        <v>1180</v>
      </c>
      <c r="B30" s="196" t="s">
        <v>847</v>
      </c>
      <c r="C30" s="197">
        <v>23</v>
      </c>
      <c r="D30" s="199" t="s">
        <v>17</v>
      </c>
      <c r="E30" s="196" t="s">
        <v>188</v>
      </c>
      <c r="F30" s="195">
        <v>13474.53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1080.99</v>
      </c>
      <c r="Q30" s="195">
        <v>0</v>
      </c>
      <c r="R30" s="195">
        <v>0</v>
      </c>
      <c r="S30" s="195">
        <v>0</v>
      </c>
      <c r="T30" s="738">
        <f t="shared" si="0"/>
        <v>1080.99</v>
      </c>
      <c r="U30" s="738">
        <f t="shared" si="1"/>
        <v>12393.54</v>
      </c>
      <c r="V30" s="688" t="s">
        <v>167</v>
      </c>
      <c r="W30" s="348" t="b">
        <f t="shared" si="2"/>
        <v>0</v>
      </c>
      <c r="X30" s="362" t="s">
        <v>426</v>
      </c>
      <c r="Y30" s="345"/>
      <c r="Z30" s="196"/>
      <c r="AA30" s="197"/>
      <c r="AB30" s="196"/>
      <c r="AC30" s="196"/>
      <c r="AD30" s="197"/>
      <c r="AE30" s="196"/>
      <c r="AF30" s="197"/>
      <c r="AG30" s="196"/>
    </row>
    <row r="31" spans="1:33" ht="15" customHeight="1" x14ac:dyDescent="0.25">
      <c r="A31" s="196" t="s">
        <v>1180</v>
      </c>
      <c r="B31" s="196" t="s">
        <v>847</v>
      </c>
      <c r="C31" s="197">
        <v>40</v>
      </c>
      <c r="D31" s="199" t="s">
        <v>30</v>
      </c>
      <c r="E31" s="196" t="s">
        <v>202</v>
      </c>
      <c r="F31" s="195">
        <v>15559.81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738">
        <f t="shared" si="0"/>
        <v>0</v>
      </c>
      <c r="U31" s="738">
        <f t="shared" si="1"/>
        <v>15559.81</v>
      </c>
      <c r="V31" s="688" t="s">
        <v>167</v>
      </c>
      <c r="W31" s="348" t="b">
        <f t="shared" si="2"/>
        <v>1</v>
      </c>
      <c r="X31" s="362" t="s">
        <v>30</v>
      </c>
      <c r="Y31" s="345"/>
      <c r="Z31" s="196"/>
      <c r="AA31" s="197"/>
      <c r="AB31" s="196"/>
      <c r="AC31" s="196"/>
      <c r="AD31" s="197"/>
      <c r="AE31" s="196"/>
      <c r="AF31" s="197"/>
      <c r="AG31" s="196"/>
    </row>
    <row r="32" spans="1:33" ht="15" customHeight="1" x14ac:dyDescent="0.25">
      <c r="A32" s="196" t="s">
        <v>1180</v>
      </c>
      <c r="B32" s="196" t="s">
        <v>847</v>
      </c>
      <c r="C32" s="197">
        <v>481</v>
      </c>
      <c r="D32" s="199" t="s">
        <v>803</v>
      </c>
      <c r="E32" s="196" t="s">
        <v>817</v>
      </c>
      <c r="F32" s="195">
        <v>12033.4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1360.49</v>
      </c>
      <c r="Q32" s="195">
        <v>0</v>
      </c>
      <c r="R32" s="195">
        <v>0</v>
      </c>
      <c r="S32" s="195">
        <v>0</v>
      </c>
      <c r="T32" s="738">
        <f t="shared" si="0"/>
        <v>1360.49</v>
      </c>
      <c r="U32" s="738">
        <f t="shared" si="1"/>
        <v>10672.91</v>
      </c>
      <c r="V32" s="688" t="s">
        <v>167</v>
      </c>
      <c r="W32" s="348" t="b">
        <f t="shared" si="2"/>
        <v>1</v>
      </c>
      <c r="X32" s="369" t="s">
        <v>803</v>
      </c>
      <c r="Y32" s="345"/>
      <c r="Z32" s="196"/>
      <c r="AA32" s="197"/>
      <c r="AB32" s="196"/>
      <c r="AC32" s="196"/>
      <c r="AD32" s="197"/>
      <c r="AE32" s="196"/>
      <c r="AF32" s="197"/>
      <c r="AG32" s="196"/>
    </row>
    <row r="33" spans="1:33" ht="15" customHeight="1" x14ac:dyDescent="0.25">
      <c r="A33" s="196" t="s">
        <v>1180</v>
      </c>
      <c r="B33" s="196" t="s">
        <v>847</v>
      </c>
      <c r="C33" s="197">
        <v>313</v>
      </c>
      <c r="D33" s="199" t="s">
        <v>298</v>
      </c>
      <c r="E33" s="196" t="s">
        <v>296</v>
      </c>
      <c r="F33" s="195">
        <v>22230.59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738">
        <f t="shared" si="0"/>
        <v>0</v>
      </c>
      <c r="U33" s="738">
        <f t="shared" si="1"/>
        <v>22230.59</v>
      </c>
      <c r="V33" s="688" t="s">
        <v>167</v>
      </c>
      <c r="W33" s="348" t="b">
        <f t="shared" si="2"/>
        <v>0</v>
      </c>
      <c r="X33" s="362" t="s">
        <v>297</v>
      </c>
      <c r="Y33" s="345"/>
      <c r="Z33" s="196"/>
      <c r="AA33" s="197"/>
      <c r="AB33" s="196"/>
      <c r="AC33" s="196"/>
      <c r="AD33" s="197"/>
      <c r="AE33" s="196"/>
      <c r="AF33" s="197"/>
      <c r="AG33" s="196"/>
    </row>
    <row r="34" spans="1:33" ht="15" customHeight="1" x14ac:dyDescent="0.25">
      <c r="A34" s="196" t="s">
        <v>1180</v>
      </c>
      <c r="B34" s="196" t="s">
        <v>847</v>
      </c>
      <c r="C34" s="197">
        <v>149</v>
      </c>
      <c r="D34" s="199" t="s">
        <v>104</v>
      </c>
      <c r="E34" s="196" t="s">
        <v>230</v>
      </c>
      <c r="F34" s="195">
        <v>16994.2</v>
      </c>
      <c r="G34" s="195">
        <v>0</v>
      </c>
      <c r="H34" s="195">
        <v>254.79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4554</v>
      </c>
      <c r="O34" s="195">
        <v>0</v>
      </c>
      <c r="P34" s="195">
        <v>1816.06</v>
      </c>
      <c r="Q34" s="195">
        <v>0</v>
      </c>
      <c r="R34" s="195">
        <v>0</v>
      </c>
      <c r="S34" s="195">
        <v>0</v>
      </c>
      <c r="T34" s="738">
        <f t="shared" ref="T34:T65" si="3">SUM(G34:S34)</f>
        <v>6624.85</v>
      </c>
      <c r="U34" s="738">
        <f t="shared" ref="U34:U65" si="4">F34-T34</f>
        <v>10369.35</v>
      </c>
      <c r="V34" s="688" t="s">
        <v>167</v>
      </c>
      <c r="W34" s="348" t="b">
        <f t="shared" si="2"/>
        <v>0</v>
      </c>
      <c r="X34" s="362" t="s">
        <v>422</v>
      </c>
      <c r="Y34" s="345"/>
      <c r="Z34" s="196"/>
      <c r="AA34" s="197"/>
      <c r="AB34" s="196"/>
      <c r="AC34" s="196"/>
      <c r="AD34" s="197"/>
      <c r="AE34" s="196"/>
      <c r="AF34" s="197"/>
      <c r="AG34" s="196"/>
    </row>
    <row r="35" spans="1:33" ht="15" customHeight="1" x14ac:dyDescent="0.25">
      <c r="A35" s="196" t="s">
        <v>1180</v>
      </c>
      <c r="B35" s="196" t="s">
        <v>847</v>
      </c>
      <c r="C35" s="197">
        <v>168</v>
      </c>
      <c r="D35" s="199" t="s">
        <v>66</v>
      </c>
      <c r="E35" s="196" t="s">
        <v>237</v>
      </c>
      <c r="F35" s="195">
        <v>9565.5499999999993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592.07000000000005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738">
        <f t="shared" si="3"/>
        <v>592.07000000000005</v>
      </c>
      <c r="U35" s="738">
        <f t="shared" si="4"/>
        <v>8973.48</v>
      </c>
      <c r="V35" s="688" t="s">
        <v>167</v>
      </c>
      <c r="W35" s="348" t="b">
        <f t="shared" si="2"/>
        <v>1</v>
      </c>
      <c r="X35" s="362" t="s">
        <v>66</v>
      </c>
      <c r="Y35" s="345"/>
      <c r="Z35" s="196"/>
      <c r="AA35" s="197"/>
      <c r="AB35" s="196"/>
      <c r="AC35" s="196"/>
      <c r="AD35" s="197"/>
      <c r="AE35" s="196"/>
      <c r="AF35" s="197"/>
      <c r="AG35" s="196"/>
    </row>
    <row r="36" spans="1:33" ht="15" customHeight="1" x14ac:dyDescent="0.25">
      <c r="A36" s="196" t="s">
        <v>1180</v>
      </c>
      <c r="B36" s="196" t="s">
        <v>847</v>
      </c>
      <c r="C36" s="197">
        <v>469</v>
      </c>
      <c r="D36" s="199" t="s">
        <v>781</v>
      </c>
      <c r="E36" s="196" t="s">
        <v>780</v>
      </c>
      <c r="F36" s="195">
        <v>6471.31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533.86</v>
      </c>
      <c r="Q36" s="195">
        <v>0</v>
      </c>
      <c r="R36" s="195">
        <v>0</v>
      </c>
      <c r="S36" s="195">
        <v>0</v>
      </c>
      <c r="T36" s="738">
        <f t="shared" si="3"/>
        <v>533.86</v>
      </c>
      <c r="U36" s="738">
        <f t="shared" si="4"/>
        <v>5937.4500000000007</v>
      </c>
      <c r="V36" s="688" t="s">
        <v>167</v>
      </c>
      <c r="W36" s="348" t="b">
        <f t="shared" si="2"/>
        <v>0</v>
      </c>
      <c r="X36" s="373" t="s">
        <v>778</v>
      </c>
      <c r="Y36" s="345"/>
      <c r="Z36" s="196"/>
      <c r="AA36" s="197"/>
      <c r="AB36" s="196"/>
      <c r="AC36" s="196"/>
      <c r="AD36" s="197"/>
      <c r="AE36" s="196"/>
      <c r="AF36" s="197"/>
      <c r="AG36" s="196"/>
    </row>
    <row r="37" spans="1:33" ht="15" customHeight="1" x14ac:dyDescent="0.25">
      <c r="A37" s="196" t="s">
        <v>1180</v>
      </c>
      <c r="B37" s="196" t="s">
        <v>847</v>
      </c>
      <c r="C37" s="197">
        <v>468</v>
      </c>
      <c r="D37" s="199" t="s">
        <v>777</v>
      </c>
      <c r="E37" s="196" t="s">
        <v>782</v>
      </c>
      <c r="F37" s="195">
        <v>12864.07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412.34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738">
        <f t="shared" si="3"/>
        <v>412.34</v>
      </c>
      <c r="U37" s="738">
        <f t="shared" si="4"/>
        <v>12451.73</v>
      </c>
      <c r="V37" s="688" t="s">
        <v>167</v>
      </c>
      <c r="W37" s="348" t="b">
        <f t="shared" si="2"/>
        <v>1</v>
      </c>
      <c r="X37" s="373" t="s">
        <v>777</v>
      </c>
      <c r="Y37" s="345"/>
      <c r="Z37" s="196"/>
      <c r="AA37" s="197"/>
      <c r="AB37" s="196"/>
      <c r="AC37" s="196"/>
      <c r="AD37" s="197"/>
      <c r="AE37" s="196"/>
      <c r="AF37" s="197"/>
      <c r="AG37" s="196"/>
    </row>
    <row r="38" spans="1:33" ht="15" customHeight="1" x14ac:dyDescent="0.25">
      <c r="A38" s="196" t="s">
        <v>1180</v>
      </c>
      <c r="B38" s="196" t="s">
        <v>847</v>
      </c>
      <c r="C38" s="197">
        <v>16</v>
      </c>
      <c r="D38" s="199" t="s">
        <v>11</v>
      </c>
      <c r="E38" s="196" t="s">
        <v>183</v>
      </c>
      <c r="F38" s="195">
        <v>11544.81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1628.21</v>
      </c>
      <c r="Q38" s="195">
        <v>0</v>
      </c>
      <c r="R38" s="195">
        <v>0</v>
      </c>
      <c r="S38" s="195">
        <v>0</v>
      </c>
      <c r="T38" s="738">
        <f t="shared" si="3"/>
        <v>1628.21</v>
      </c>
      <c r="U38" s="738">
        <f t="shared" si="4"/>
        <v>9916.5999999999985</v>
      </c>
      <c r="V38" s="688" t="s">
        <v>167</v>
      </c>
      <c r="W38" s="348" t="b">
        <f t="shared" si="2"/>
        <v>1</v>
      </c>
      <c r="X38" s="362" t="s">
        <v>11</v>
      </c>
      <c r="Y38" s="345"/>
      <c r="Z38" s="196"/>
      <c r="AA38" s="197"/>
      <c r="AB38" s="196"/>
      <c r="AC38" s="196"/>
      <c r="AD38" s="197"/>
      <c r="AE38" s="196"/>
      <c r="AF38" s="197"/>
      <c r="AG38" s="196"/>
    </row>
    <row r="39" spans="1:33" ht="15" customHeight="1" x14ac:dyDescent="0.25">
      <c r="A39" s="196" t="s">
        <v>1180</v>
      </c>
      <c r="B39" s="196" t="s">
        <v>847</v>
      </c>
      <c r="C39" s="197">
        <v>473</v>
      </c>
      <c r="D39" s="199" t="s">
        <v>787</v>
      </c>
      <c r="E39" s="196" t="s">
        <v>792</v>
      </c>
      <c r="F39" s="195">
        <v>14438.33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935.93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738">
        <f t="shared" si="3"/>
        <v>935.93</v>
      </c>
      <c r="U39" s="738">
        <f t="shared" si="4"/>
        <v>13502.4</v>
      </c>
      <c r="V39" s="688" t="s">
        <v>167</v>
      </c>
      <c r="W39" s="348" t="b">
        <f t="shared" si="2"/>
        <v>1</v>
      </c>
      <c r="X39" s="369" t="s">
        <v>787</v>
      </c>
      <c r="Y39" s="345"/>
      <c r="Z39" s="196"/>
      <c r="AA39" s="197"/>
      <c r="AB39" s="196"/>
      <c r="AC39" s="196"/>
      <c r="AD39" s="197"/>
      <c r="AE39" s="196"/>
      <c r="AF39" s="197"/>
      <c r="AG39" s="196"/>
    </row>
    <row r="40" spans="1:33" ht="15" customHeight="1" x14ac:dyDescent="0.25">
      <c r="A40" s="196" t="s">
        <v>1180</v>
      </c>
      <c r="B40" s="196" t="s">
        <v>847</v>
      </c>
      <c r="C40" s="197">
        <v>351</v>
      </c>
      <c r="D40" s="199" t="s">
        <v>375</v>
      </c>
      <c r="E40" s="196" t="s">
        <v>376</v>
      </c>
      <c r="F40" s="195">
        <v>26041.91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1341.25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738">
        <f t="shared" si="3"/>
        <v>1341.25</v>
      </c>
      <c r="U40" s="738">
        <f t="shared" si="4"/>
        <v>24700.66</v>
      </c>
      <c r="V40" s="688" t="s">
        <v>167</v>
      </c>
      <c r="W40" s="348" t="b">
        <f t="shared" si="2"/>
        <v>1</v>
      </c>
      <c r="X40" s="362" t="s">
        <v>375</v>
      </c>
      <c r="Y40" s="345"/>
      <c r="Z40" s="196"/>
      <c r="AA40" s="197"/>
      <c r="AB40" s="196"/>
      <c r="AC40" s="196"/>
      <c r="AD40" s="197"/>
      <c r="AE40" s="196"/>
      <c r="AF40" s="197"/>
      <c r="AG40" s="196"/>
    </row>
    <row r="41" spans="1:33" ht="15" customHeight="1" x14ac:dyDescent="0.25">
      <c r="A41" s="196" t="s">
        <v>1180</v>
      </c>
      <c r="B41" s="196" t="s">
        <v>847</v>
      </c>
      <c r="C41" s="197">
        <v>465</v>
      </c>
      <c r="D41" s="199" t="s">
        <v>750</v>
      </c>
      <c r="E41" s="196" t="s">
        <v>763</v>
      </c>
      <c r="F41" s="195">
        <v>14434.43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1982.7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738">
        <f t="shared" si="3"/>
        <v>1982.7</v>
      </c>
      <c r="U41" s="738">
        <f t="shared" si="4"/>
        <v>12451.73</v>
      </c>
      <c r="V41" s="688" t="s">
        <v>167</v>
      </c>
      <c r="W41" s="348" t="b">
        <f t="shared" si="2"/>
        <v>1</v>
      </c>
      <c r="X41" s="218" t="s">
        <v>750</v>
      </c>
      <c r="Y41" s="345"/>
      <c r="Z41" s="196"/>
      <c r="AA41" s="197"/>
      <c r="AB41" s="196"/>
      <c r="AC41" s="196"/>
      <c r="AD41" s="197"/>
      <c r="AE41" s="196"/>
      <c r="AF41" s="197"/>
      <c r="AG41" s="196"/>
    </row>
    <row r="42" spans="1:33" s="531" customFormat="1" ht="15" customHeight="1" x14ac:dyDescent="0.25">
      <c r="A42" s="529" t="s">
        <v>1180</v>
      </c>
      <c r="B42" s="529" t="s">
        <v>847</v>
      </c>
      <c r="C42" s="530">
        <v>31</v>
      </c>
      <c r="D42" s="552" t="s">
        <v>23</v>
      </c>
      <c r="E42" s="529" t="s">
        <v>195</v>
      </c>
      <c r="F42" s="553">
        <v>42655.24</v>
      </c>
      <c r="G42" s="553">
        <v>0</v>
      </c>
      <c r="H42" s="553">
        <v>0</v>
      </c>
      <c r="I42" s="553">
        <v>0</v>
      </c>
      <c r="J42" s="553">
        <v>0</v>
      </c>
      <c r="K42" s="553">
        <v>0</v>
      </c>
      <c r="L42" s="553">
        <v>0</v>
      </c>
      <c r="M42" s="553">
        <v>0</v>
      </c>
      <c r="N42" s="553">
        <v>0</v>
      </c>
      <c r="O42" s="553">
        <v>0</v>
      </c>
      <c r="P42" s="553">
        <v>0</v>
      </c>
      <c r="Q42" s="553">
        <v>0</v>
      </c>
      <c r="R42" s="553">
        <v>0</v>
      </c>
      <c r="S42" s="553">
        <v>0</v>
      </c>
      <c r="T42" s="904">
        <f t="shared" si="3"/>
        <v>0</v>
      </c>
      <c r="U42" s="904">
        <f t="shared" si="4"/>
        <v>42655.24</v>
      </c>
      <c r="V42" s="555" t="s">
        <v>167</v>
      </c>
      <c r="W42" s="348" t="b">
        <f t="shared" si="2"/>
        <v>1</v>
      </c>
      <c r="X42" s="570" t="s">
        <v>23</v>
      </c>
      <c r="Y42" s="813"/>
      <c r="Z42" s="529"/>
      <c r="AA42" s="530"/>
      <c r="AB42" s="529"/>
      <c r="AC42" s="529"/>
      <c r="AD42" s="530"/>
      <c r="AE42" s="529"/>
      <c r="AF42" s="530"/>
      <c r="AG42" s="529"/>
    </row>
    <row r="43" spans="1:33" ht="15" customHeight="1" x14ac:dyDescent="0.25">
      <c r="A43" s="196" t="s">
        <v>1180</v>
      </c>
      <c r="B43" s="196" t="s">
        <v>847</v>
      </c>
      <c r="C43" s="197">
        <v>499</v>
      </c>
      <c r="D43" s="199" t="s">
        <v>482</v>
      </c>
      <c r="E43" s="196" t="s">
        <v>532</v>
      </c>
      <c r="F43" s="195">
        <v>14232.17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453.3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738">
        <f t="shared" si="3"/>
        <v>453.3</v>
      </c>
      <c r="U43" s="738">
        <f t="shared" si="4"/>
        <v>13778.87</v>
      </c>
      <c r="V43" s="688" t="s">
        <v>167</v>
      </c>
      <c r="W43" s="348" t="b">
        <f t="shared" si="2"/>
        <v>1</v>
      </c>
      <c r="X43" s="176" t="s">
        <v>482</v>
      </c>
      <c r="Y43" s="345"/>
      <c r="Z43" s="196"/>
      <c r="AA43" s="197"/>
      <c r="AB43" s="196"/>
      <c r="AC43" s="196"/>
      <c r="AD43" s="197"/>
      <c r="AE43" s="196"/>
      <c r="AF43" s="197"/>
      <c r="AG43" s="196"/>
    </row>
    <row r="44" spans="1:33" ht="15" customHeight="1" x14ac:dyDescent="0.25">
      <c r="A44" s="196" t="s">
        <v>1180</v>
      </c>
      <c r="B44" s="196" t="s">
        <v>847</v>
      </c>
      <c r="C44" s="197">
        <v>89</v>
      </c>
      <c r="D44" s="199" t="s">
        <v>49</v>
      </c>
      <c r="E44" s="196" t="s">
        <v>221</v>
      </c>
      <c r="F44" s="195">
        <v>13062.29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1679.44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738">
        <f t="shared" si="3"/>
        <v>1679.44</v>
      </c>
      <c r="U44" s="738">
        <f t="shared" si="4"/>
        <v>11382.85</v>
      </c>
      <c r="V44" s="688" t="s">
        <v>167</v>
      </c>
      <c r="W44" s="348" t="b">
        <f t="shared" si="2"/>
        <v>1</v>
      </c>
      <c r="X44" s="152" t="s">
        <v>49</v>
      </c>
      <c r="Y44" s="345"/>
      <c r="Z44" s="196"/>
      <c r="AA44" s="197"/>
      <c r="AB44" s="196"/>
      <c r="AC44" s="196"/>
      <c r="AD44" s="197"/>
      <c r="AE44" s="196"/>
      <c r="AF44" s="197"/>
      <c r="AG44" s="196"/>
    </row>
    <row r="45" spans="1:33" ht="15" customHeight="1" x14ac:dyDescent="0.25">
      <c r="A45" s="196" t="s">
        <v>1180</v>
      </c>
      <c r="B45" s="196" t="s">
        <v>847</v>
      </c>
      <c r="C45" s="197">
        <v>504</v>
      </c>
      <c r="D45" s="199" t="s">
        <v>1104</v>
      </c>
      <c r="E45" s="196" t="s">
        <v>1117</v>
      </c>
      <c r="F45" s="195">
        <v>18780.36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1174.04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738">
        <f t="shared" si="3"/>
        <v>1174.04</v>
      </c>
      <c r="U45" s="738">
        <f t="shared" si="4"/>
        <v>17606.32</v>
      </c>
      <c r="V45" s="688" t="s">
        <v>167</v>
      </c>
      <c r="W45" s="348" t="b">
        <f t="shared" si="2"/>
        <v>1</v>
      </c>
      <c r="X45" s="152" t="s">
        <v>1104</v>
      </c>
      <c r="Y45" s="345"/>
      <c r="Z45" s="196"/>
      <c r="AA45" s="197"/>
      <c r="AB45" s="196"/>
      <c r="AC45" s="196"/>
      <c r="AD45" s="197"/>
      <c r="AE45" s="196"/>
      <c r="AF45" s="197"/>
      <c r="AG45" s="196"/>
    </row>
    <row r="46" spans="1:33" ht="15" customHeight="1" x14ac:dyDescent="0.25">
      <c r="A46" s="196" t="s">
        <v>1180</v>
      </c>
      <c r="B46" s="196" t="s">
        <v>847</v>
      </c>
      <c r="C46" s="197">
        <v>279</v>
      </c>
      <c r="D46" s="199" t="s">
        <v>165</v>
      </c>
      <c r="E46" s="196" t="s">
        <v>268</v>
      </c>
      <c r="F46" s="195">
        <v>5484.9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1832.64</v>
      </c>
      <c r="Q46" s="195">
        <v>0</v>
      </c>
      <c r="R46" s="195">
        <v>0</v>
      </c>
      <c r="S46" s="195">
        <v>0</v>
      </c>
      <c r="T46" s="738">
        <f t="shared" si="3"/>
        <v>1832.64</v>
      </c>
      <c r="U46" s="738">
        <f t="shared" si="4"/>
        <v>3652.2599999999993</v>
      </c>
      <c r="V46" s="688" t="s">
        <v>167</v>
      </c>
      <c r="W46" s="348" t="b">
        <f t="shared" si="2"/>
        <v>1</v>
      </c>
      <c r="X46" s="362" t="s">
        <v>165</v>
      </c>
      <c r="Y46" s="345"/>
      <c r="Z46" s="196"/>
      <c r="AA46" s="197"/>
      <c r="AB46" s="196"/>
      <c r="AC46" s="196"/>
      <c r="AD46" s="197"/>
      <c r="AE46" s="196"/>
      <c r="AF46" s="197"/>
      <c r="AG46" s="196"/>
    </row>
    <row r="47" spans="1:33" ht="15" customHeight="1" x14ac:dyDescent="0.25">
      <c r="A47" s="196" t="s">
        <v>1180</v>
      </c>
      <c r="B47" s="196" t="s">
        <v>847</v>
      </c>
      <c r="C47" s="197">
        <v>451</v>
      </c>
      <c r="D47" s="199" t="s">
        <v>718</v>
      </c>
      <c r="E47" s="196" t="s">
        <v>739</v>
      </c>
      <c r="F47" s="195">
        <v>23219.919999999998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4554</v>
      </c>
      <c r="O47" s="195">
        <v>0</v>
      </c>
      <c r="P47" s="195">
        <v>1114.92</v>
      </c>
      <c r="Q47" s="195">
        <v>0</v>
      </c>
      <c r="R47" s="195">
        <v>0</v>
      </c>
      <c r="S47" s="195">
        <v>0</v>
      </c>
      <c r="T47" s="738">
        <f t="shared" si="3"/>
        <v>5668.92</v>
      </c>
      <c r="U47" s="738">
        <f t="shared" si="4"/>
        <v>17551</v>
      </c>
      <c r="V47" s="688" t="s">
        <v>167</v>
      </c>
      <c r="W47" s="348" t="b">
        <f t="shared" si="2"/>
        <v>1</v>
      </c>
      <c r="X47" s="369" t="s">
        <v>718</v>
      </c>
      <c r="Y47" s="345"/>
      <c r="Z47" s="196"/>
      <c r="AA47" s="197"/>
      <c r="AB47" s="196"/>
      <c r="AC47" s="196"/>
      <c r="AD47" s="197"/>
      <c r="AE47" s="196"/>
      <c r="AF47" s="197"/>
      <c r="AG47" s="196"/>
    </row>
    <row r="48" spans="1:33" ht="15" customHeight="1" x14ac:dyDescent="0.25">
      <c r="A48" s="196" t="s">
        <v>1180</v>
      </c>
      <c r="B48" s="196" t="s">
        <v>847</v>
      </c>
      <c r="C48" s="197">
        <v>353</v>
      </c>
      <c r="D48" s="199" t="s">
        <v>379</v>
      </c>
      <c r="E48" s="196" t="s">
        <v>380</v>
      </c>
      <c r="F48" s="195">
        <v>16075.35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738">
        <f t="shared" si="3"/>
        <v>0</v>
      </c>
      <c r="U48" s="738">
        <f t="shared" si="4"/>
        <v>16075.35</v>
      </c>
      <c r="V48" s="688" t="s">
        <v>167</v>
      </c>
      <c r="W48" s="348" t="b">
        <f t="shared" si="2"/>
        <v>1</v>
      </c>
      <c r="X48" s="362" t="s">
        <v>379</v>
      </c>
      <c r="Y48" s="345"/>
      <c r="Z48" s="196"/>
      <c r="AA48" s="197"/>
      <c r="AB48" s="196"/>
      <c r="AC48" s="196"/>
      <c r="AD48" s="197"/>
      <c r="AE48" s="196"/>
      <c r="AF48" s="197"/>
      <c r="AG48" s="196"/>
    </row>
    <row r="49" spans="1:33" ht="15" customHeight="1" x14ac:dyDescent="0.25">
      <c r="A49" s="196" t="s">
        <v>1180</v>
      </c>
      <c r="B49" s="196" t="s">
        <v>847</v>
      </c>
      <c r="C49" s="197">
        <v>450</v>
      </c>
      <c r="D49" s="199" t="s">
        <v>717</v>
      </c>
      <c r="E49" s="196" t="s">
        <v>738</v>
      </c>
      <c r="F49" s="195">
        <v>11202.73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529.82000000000005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738">
        <f t="shared" si="3"/>
        <v>529.82000000000005</v>
      </c>
      <c r="U49" s="738">
        <f t="shared" si="4"/>
        <v>10672.91</v>
      </c>
      <c r="V49" s="688" t="s">
        <v>167</v>
      </c>
      <c r="W49" s="348" t="b">
        <f t="shared" si="2"/>
        <v>1</v>
      </c>
      <c r="X49" s="369" t="s">
        <v>717</v>
      </c>
      <c r="Y49" s="345"/>
      <c r="Z49" s="196"/>
      <c r="AA49" s="197"/>
      <c r="AB49" s="196"/>
      <c r="AC49" s="196"/>
      <c r="AD49" s="197"/>
      <c r="AE49" s="196"/>
      <c r="AF49" s="197"/>
      <c r="AG49" s="196"/>
    </row>
    <row r="50" spans="1:33" ht="15" customHeight="1" x14ac:dyDescent="0.25">
      <c r="A50" s="196" t="s">
        <v>1180</v>
      </c>
      <c r="B50" s="196" t="s">
        <v>847</v>
      </c>
      <c r="C50" s="197">
        <v>489</v>
      </c>
      <c r="D50" s="199" t="s">
        <v>871</v>
      </c>
      <c r="E50" s="196" t="s">
        <v>872</v>
      </c>
      <c r="F50" s="195">
        <v>9924.8799999999992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1155.6300000000001</v>
      </c>
      <c r="Q50" s="195">
        <v>0</v>
      </c>
      <c r="R50" s="195">
        <v>0</v>
      </c>
      <c r="S50" s="195">
        <v>0</v>
      </c>
      <c r="T50" s="738">
        <f t="shared" si="3"/>
        <v>1155.6300000000001</v>
      </c>
      <c r="U50" s="738">
        <f t="shared" si="4"/>
        <v>8769.25</v>
      </c>
      <c r="V50" s="688" t="s">
        <v>167</v>
      </c>
      <c r="W50" s="348" t="b">
        <f t="shared" si="2"/>
        <v>1</v>
      </c>
      <c r="X50" s="218" t="s">
        <v>871</v>
      </c>
      <c r="Y50" s="345"/>
      <c r="Z50" s="196"/>
      <c r="AA50" s="197"/>
      <c r="AB50" s="196"/>
      <c r="AC50" s="196"/>
      <c r="AD50" s="197"/>
      <c r="AE50" s="196"/>
      <c r="AF50" s="197"/>
      <c r="AG50" s="196"/>
    </row>
    <row r="51" spans="1:33" ht="15" customHeight="1" x14ac:dyDescent="0.25">
      <c r="A51" s="196" t="s">
        <v>1180</v>
      </c>
      <c r="B51" s="196" t="s">
        <v>847</v>
      </c>
      <c r="C51" s="197">
        <v>355</v>
      </c>
      <c r="D51" s="199" t="s">
        <v>381</v>
      </c>
      <c r="E51" s="196" t="s">
        <v>382</v>
      </c>
      <c r="F51" s="195">
        <v>18389.84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783.52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738">
        <f t="shared" si="3"/>
        <v>783.52</v>
      </c>
      <c r="U51" s="738">
        <f t="shared" si="4"/>
        <v>17606.32</v>
      </c>
      <c r="V51" s="688" t="s">
        <v>167</v>
      </c>
      <c r="W51" s="348" t="b">
        <f t="shared" si="2"/>
        <v>1</v>
      </c>
      <c r="X51" s="152" t="s">
        <v>381</v>
      </c>
      <c r="Y51" s="345"/>
      <c r="Z51" s="196"/>
      <c r="AA51" s="197"/>
      <c r="AB51" s="196"/>
      <c r="AC51" s="196"/>
      <c r="AD51" s="197"/>
      <c r="AE51" s="196"/>
      <c r="AF51" s="197"/>
      <c r="AG51" s="196"/>
    </row>
    <row r="52" spans="1:33" ht="15" customHeight="1" x14ac:dyDescent="0.25">
      <c r="A52" s="196" t="s">
        <v>1180</v>
      </c>
      <c r="B52" s="196" t="s">
        <v>847</v>
      </c>
      <c r="C52" s="197">
        <v>361</v>
      </c>
      <c r="D52" s="199" t="s">
        <v>446</v>
      </c>
      <c r="E52" s="196" t="s">
        <v>447</v>
      </c>
      <c r="F52" s="195">
        <v>19124.32</v>
      </c>
      <c r="G52" s="195">
        <v>0</v>
      </c>
      <c r="H52" s="195">
        <v>0</v>
      </c>
      <c r="I52" s="195">
        <v>1518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738">
        <f t="shared" si="3"/>
        <v>1518</v>
      </c>
      <c r="U52" s="738">
        <f t="shared" si="4"/>
        <v>17606.32</v>
      </c>
      <c r="V52" s="688" t="s">
        <v>167</v>
      </c>
      <c r="W52" s="348" t="b">
        <f t="shared" si="2"/>
        <v>1</v>
      </c>
      <c r="X52" s="369" t="s">
        <v>446</v>
      </c>
      <c r="Y52" s="345"/>
      <c r="Z52" s="196"/>
      <c r="AA52" s="197"/>
      <c r="AB52" s="196"/>
      <c r="AC52" s="196"/>
      <c r="AD52" s="197"/>
      <c r="AE52" s="196"/>
      <c r="AF52" s="197"/>
      <c r="AG52" s="196"/>
    </row>
    <row r="53" spans="1:33" ht="15" customHeight="1" x14ac:dyDescent="0.25">
      <c r="A53" s="196" t="s">
        <v>1180</v>
      </c>
      <c r="B53" s="196" t="s">
        <v>847</v>
      </c>
      <c r="C53" s="197">
        <v>76</v>
      </c>
      <c r="D53" s="199" t="s">
        <v>40</v>
      </c>
      <c r="E53" s="196" t="s">
        <v>212</v>
      </c>
      <c r="F53" s="195">
        <v>24628.48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2397.89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738">
        <f t="shared" si="3"/>
        <v>2397.89</v>
      </c>
      <c r="U53" s="738">
        <f t="shared" si="4"/>
        <v>22230.59</v>
      </c>
      <c r="V53" s="688" t="s">
        <v>167</v>
      </c>
      <c r="W53" s="348" t="b">
        <f t="shared" si="2"/>
        <v>1</v>
      </c>
      <c r="X53" s="362" t="s">
        <v>40</v>
      </c>
      <c r="Y53" s="345"/>
      <c r="Z53" s="196"/>
      <c r="AA53" s="197"/>
      <c r="AB53" s="196"/>
      <c r="AC53" s="196"/>
      <c r="AD53" s="197"/>
      <c r="AE53" s="196"/>
      <c r="AF53" s="197"/>
      <c r="AG53" s="196"/>
    </row>
    <row r="54" spans="1:33" ht="15" customHeight="1" x14ac:dyDescent="0.25">
      <c r="A54" s="196" t="s">
        <v>1180</v>
      </c>
      <c r="B54" s="196" t="s">
        <v>847</v>
      </c>
      <c r="C54" s="197">
        <v>503</v>
      </c>
      <c r="D54" s="199" t="s">
        <v>1115</v>
      </c>
      <c r="E54" s="196" t="s">
        <v>1116</v>
      </c>
      <c r="F54" s="195">
        <v>22230.59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738">
        <f t="shared" si="3"/>
        <v>0</v>
      </c>
      <c r="U54" s="738">
        <f t="shared" si="4"/>
        <v>22230.59</v>
      </c>
      <c r="V54" s="688" t="s">
        <v>167</v>
      </c>
      <c r="W54" s="348" t="b">
        <f t="shared" si="2"/>
        <v>0</v>
      </c>
      <c r="X54" s="152" t="s">
        <v>1105</v>
      </c>
      <c r="Y54" s="345"/>
      <c r="Z54" s="196"/>
      <c r="AA54" s="197"/>
      <c r="AB54" s="196"/>
      <c r="AC54" s="196"/>
      <c r="AD54" s="197"/>
      <c r="AE54" s="196"/>
      <c r="AF54" s="197"/>
      <c r="AG54" s="196"/>
    </row>
    <row r="55" spans="1:33" ht="15" customHeight="1" x14ac:dyDescent="0.25">
      <c r="A55" s="196" t="s">
        <v>1180</v>
      </c>
      <c r="B55" s="196" t="s">
        <v>847</v>
      </c>
      <c r="C55" s="197">
        <v>79</v>
      </c>
      <c r="D55" s="199" t="s">
        <v>41</v>
      </c>
      <c r="E55" s="196" t="s">
        <v>213</v>
      </c>
      <c r="F55" s="195">
        <v>12293.13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3190.88</v>
      </c>
      <c r="Q55" s="195">
        <v>0</v>
      </c>
      <c r="R55" s="195">
        <v>0</v>
      </c>
      <c r="S55" s="195">
        <v>0</v>
      </c>
      <c r="T55" s="738">
        <f t="shared" si="3"/>
        <v>3190.88</v>
      </c>
      <c r="U55" s="738">
        <f t="shared" si="4"/>
        <v>9102.25</v>
      </c>
      <c r="V55" s="688" t="s">
        <v>167</v>
      </c>
      <c r="W55" s="348" t="b">
        <f t="shared" si="2"/>
        <v>1</v>
      </c>
      <c r="X55" s="362" t="s">
        <v>41</v>
      </c>
      <c r="Y55" s="345"/>
      <c r="Z55" s="196"/>
      <c r="AA55" s="197"/>
      <c r="AB55" s="196"/>
      <c r="AC55" s="196"/>
      <c r="AD55" s="197"/>
      <c r="AE55" s="196"/>
      <c r="AF55" s="197"/>
      <c r="AG55" s="196"/>
    </row>
    <row r="56" spans="1:33" ht="15" customHeight="1" x14ac:dyDescent="0.25">
      <c r="A56" s="196" t="s">
        <v>1180</v>
      </c>
      <c r="B56" s="196" t="s">
        <v>847</v>
      </c>
      <c r="C56" s="197">
        <v>152</v>
      </c>
      <c r="D56" s="199" t="s">
        <v>59</v>
      </c>
      <c r="E56" s="196" t="s">
        <v>231</v>
      </c>
      <c r="F56" s="195">
        <v>5441.23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728.71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738">
        <f t="shared" si="3"/>
        <v>728.71</v>
      </c>
      <c r="U56" s="738">
        <f t="shared" si="4"/>
        <v>4712.5199999999995</v>
      </c>
      <c r="V56" s="688" t="s">
        <v>167</v>
      </c>
      <c r="W56" s="348" t="b">
        <f t="shared" si="2"/>
        <v>1</v>
      </c>
      <c r="X56" s="362" t="s">
        <v>59</v>
      </c>
      <c r="Y56" s="345"/>
      <c r="Z56" s="196"/>
      <c r="AA56" s="197"/>
      <c r="AB56" s="196"/>
      <c r="AC56" s="196"/>
      <c r="AD56" s="197"/>
      <c r="AE56" s="196"/>
      <c r="AF56" s="197"/>
      <c r="AG56" s="196"/>
    </row>
    <row r="57" spans="1:33" ht="15" customHeight="1" x14ac:dyDescent="0.25">
      <c r="A57" s="196" t="s">
        <v>1180</v>
      </c>
      <c r="B57" s="196" t="s">
        <v>847</v>
      </c>
      <c r="C57" s="197">
        <v>148</v>
      </c>
      <c r="D57" s="199" t="s">
        <v>57</v>
      </c>
      <c r="E57" s="196" t="s">
        <v>229</v>
      </c>
      <c r="F57" s="195">
        <v>13220.04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2762.94</v>
      </c>
      <c r="Q57" s="195">
        <v>0</v>
      </c>
      <c r="R57" s="195">
        <v>0</v>
      </c>
      <c r="S57" s="195">
        <v>0</v>
      </c>
      <c r="T57" s="738">
        <f t="shared" si="3"/>
        <v>2762.94</v>
      </c>
      <c r="U57" s="738">
        <f t="shared" si="4"/>
        <v>10457.1</v>
      </c>
      <c r="V57" s="688" t="s">
        <v>167</v>
      </c>
      <c r="W57" s="348" t="b">
        <f t="shared" si="2"/>
        <v>1</v>
      </c>
      <c r="X57" s="362" t="s">
        <v>57</v>
      </c>
      <c r="Y57" s="345"/>
      <c r="Z57" s="196"/>
      <c r="AA57" s="197"/>
      <c r="AB57" s="196"/>
      <c r="AC57" s="196"/>
      <c r="AD57" s="197"/>
      <c r="AE57" s="196"/>
      <c r="AF57" s="197"/>
      <c r="AG57" s="196"/>
    </row>
    <row r="58" spans="1:33" ht="15" customHeight="1" x14ac:dyDescent="0.25">
      <c r="A58" s="196" t="s">
        <v>1180</v>
      </c>
      <c r="B58" s="196" t="s">
        <v>847</v>
      </c>
      <c r="C58" s="197">
        <v>474</v>
      </c>
      <c r="D58" s="199" t="s">
        <v>786</v>
      </c>
      <c r="E58" s="196" t="s">
        <v>793</v>
      </c>
      <c r="F58" s="195">
        <v>13581.91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2909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738">
        <f t="shared" si="3"/>
        <v>2909</v>
      </c>
      <c r="U58" s="738">
        <f t="shared" si="4"/>
        <v>10672.91</v>
      </c>
      <c r="V58" s="688" t="s">
        <v>167</v>
      </c>
      <c r="W58" s="348" t="b">
        <f t="shared" si="2"/>
        <v>1</v>
      </c>
      <c r="X58" s="369" t="s">
        <v>786</v>
      </c>
      <c r="Y58" s="345"/>
      <c r="Z58" s="196"/>
      <c r="AA58" s="197"/>
      <c r="AB58" s="196"/>
      <c r="AC58" s="196"/>
      <c r="AD58" s="197"/>
      <c r="AE58" s="196"/>
      <c r="AF58" s="197"/>
      <c r="AG58" s="196"/>
    </row>
    <row r="59" spans="1:33" ht="15" customHeight="1" x14ac:dyDescent="0.25">
      <c r="A59" s="196" t="s">
        <v>1180</v>
      </c>
      <c r="B59" s="196" t="s">
        <v>847</v>
      </c>
      <c r="C59" s="197">
        <v>80</v>
      </c>
      <c r="D59" s="199" t="s">
        <v>42</v>
      </c>
      <c r="E59" s="196" t="s">
        <v>214</v>
      </c>
      <c r="F59" s="195">
        <v>13381.53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3874.74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738">
        <f t="shared" si="3"/>
        <v>3874.74</v>
      </c>
      <c r="U59" s="738">
        <f t="shared" si="4"/>
        <v>9506.7900000000009</v>
      </c>
      <c r="V59" s="688" t="s">
        <v>167</v>
      </c>
      <c r="W59" s="348" t="b">
        <f t="shared" si="2"/>
        <v>1</v>
      </c>
      <c r="X59" s="362" t="s">
        <v>42</v>
      </c>
      <c r="Y59" s="345"/>
      <c r="Z59" s="196"/>
      <c r="AA59" s="197"/>
      <c r="AB59" s="196"/>
      <c r="AC59" s="196"/>
      <c r="AD59" s="197"/>
      <c r="AE59" s="196"/>
      <c r="AF59" s="197"/>
      <c r="AG59" s="196"/>
    </row>
    <row r="60" spans="1:33" ht="15" customHeight="1" x14ac:dyDescent="0.25">
      <c r="A60" s="196" t="s">
        <v>1180</v>
      </c>
      <c r="B60" s="196" t="s">
        <v>847</v>
      </c>
      <c r="C60" s="197">
        <v>214</v>
      </c>
      <c r="D60" s="199" t="s">
        <v>106</v>
      </c>
      <c r="E60" s="196" t="s">
        <v>249</v>
      </c>
      <c r="F60" s="195">
        <v>5828.94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1848.83</v>
      </c>
      <c r="Q60" s="195">
        <v>0</v>
      </c>
      <c r="R60" s="195">
        <v>0</v>
      </c>
      <c r="S60" s="195">
        <v>0</v>
      </c>
      <c r="T60" s="738">
        <f t="shared" si="3"/>
        <v>1848.83</v>
      </c>
      <c r="U60" s="738">
        <f t="shared" si="4"/>
        <v>3980.1099999999997</v>
      </c>
      <c r="V60" s="688" t="s">
        <v>167</v>
      </c>
      <c r="W60" s="348" t="b">
        <f t="shared" si="2"/>
        <v>0</v>
      </c>
      <c r="X60" s="362" t="s">
        <v>415</v>
      </c>
      <c r="Y60" s="345"/>
      <c r="Z60" s="196"/>
      <c r="AA60" s="197"/>
      <c r="AB60" s="196"/>
      <c r="AC60" s="196"/>
      <c r="AD60" s="197"/>
      <c r="AE60" s="196"/>
      <c r="AF60" s="197"/>
      <c r="AG60" s="196"/>
    </row>
    <row r="61" spans="1:33" ht="15" customHeight="1" x14ac:dyDescent="0.25">
      <c r="A61" s="196" t="s">
        <v>1180</v>
      </c>
      <c r="B61" s="196" t="s">
        <v>847</v>
      </c>
      <c r="C61" s="197">
        <v>9</v>
      </c>
      <c r="D61" s="199" t="s">
        <v>7</v>
      </c>
      <c r="E61" s="196" t="s">
        <v>177</v>
      </c>
      <c r="F61" s="195">
        <v>15594.23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1788.34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738">
        <f t="shared" si="3"/>
        <v>1788.34</v>
      </c>
      <c r="U61" s="738">
        <f t="shared" si="4"/>
        <v>13805.89</v>
      </c>
      <c r="V61" s="688" t="s">
        <v>167</v>
      </c>
      <c r="W61" s="348" t="b">
        <f t="shared" si="2"/>
        <v>1</v>
      </c>
      <c r="X61" s="362" t="s">
        <v>7</v>
      </c>
      <c r="Y61" s="345"/>
      <c r="Z61" s="196"/>
      <c r="AA61" s="197"/>
      <c r="AB61" s="196"/>
      <c r="AC61" s="196"/>
      <c r="AD61" s="197"/>
      <c r="AE61" s="196"/>
      <c r="AF61" s="197"/>
      <c r="AG61" s="196"/>
    </row>
    <row r="62" spans="1:33" ht="15" customHeight="1" x14ac:dyDescent="0.25">
      <c r="A62" s="196" t="s">
        <v>1180</v>
      </c>
      <c r="B62" s="196" t="s">
        <v>847</v>
      </c>
      <c r="C62" s="197">
        <v>479</v>
      </c>
      <c r="D62" s="199" t="s">
        <v>804</v>
      </c>
      <c r="E62" s="196" t="s">
        <v>815</v>
      </c>
      <c r="F62" s="195">
        <v>11538.24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738">
        <f t="shared" si="3"/>
        <v>0</v>
      </c>
      <c r="U62" s="738">
        <f t="shared" si="4"/>
        <v>11538.24</v>
      </c>
      <c r="V62" s="688" t="s">
        <v>167</v>
      </c>
      <c r="W62" s="348" t="b">
        <f t="shared" si="2"/>
        <v>1</v>
      </c>
      <c r="X62" s="369" t="s">
        <v>804</v>
      </c>
      <c r="Y62" s="345"/>
      <c r="Z62" s="196"/>
      <c r="AA62" s="197"/>
      <c r="AB62" s="196"/>
      <c r="AC62" s="196"/>
      <c r="AD62" s="197"/>
      <c r="AE62" s="196"/>
      <c r="AF62" s="197"/>
      <c r="AG62" s="196"/>
    </row>
    <row r="63" spans="1:33" ht="15" customHeight="1" x14ac:dyDescent="0.25">
      <c r="A63" s="196" t="s">
        <v>1180</v>
      </c>
      <c r="B63" s="196" t="s">
        <v>847</v>
      </c>
      <c r="C63" s="197">
        <v>24</v>
      </c>
      <c r="D63" s="199" t="s">
        <v>832</v>
      </c>
      <c r="E63" s="196" t="s">
        <v>189</v>
      </c>
      <c r="F63" s="195">
        <v>17057.2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2159.6</v>
      </c>
      <c r="Q63" s="195">
        <v>0</v>
      </c>
      <c r="R63" s="195">
        <v>0</v>
      </c>
      <c r="S63" s="195">
        <v>0</v>
      </c>
      <c r="T63" s="738">
        <f t="shared" si="3"/>
        <v>2159.6</v>
      </c>
      <c r="U63" s="738">
        <f t="shared" si="4"/>
        <v>14897.6</v>
      </c>
      <c r="V63" s="688" t="s">
        <v>167</v>
      </c>
      <c r="W63" s="348" t="b">
        <f t="shared" si="2"/>
        <v>0</v>
      </c>
      <c r="X63" s="362" t="s">
        <v>140</v>
      </c>
      <c r="Y63" s="345"/>
      <c r="Z63" s="196"/>
      <c r="AA63" s="197"/>
      <c r="AB63" s="196"/>
      <c r="AC63" s="196"/>
      <c r="AD63" s="197"/>
      <c r="AE63" s="196"/>
      <c r="AF63" s="197"/>
      <c r="AG63" s="196"/>
    </row>
    <row r="64" spans="1:33" ht="15" customHeight="1" x14ac:dyDescent="0.25">
      <c r="A64" s="196" t="s">
        <v>1180</v>
      </c>
      <c r="B64" s="196" t="s">
        <v>847</v>
      </c>
      <c r="C64" s="197">
        <v>457</v>
      </c>
      <c r="D64" s="199" t="s">
        <v>724</v>
      </c>
      <c r="E64" s="196" t="s">
        <v>745</v>
      </c>
      <c r="F64" s="195">
        <v>16117.85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3191.77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738">
        <f t="shared" si="3"/>
        <v>3191.77</v>
      </c>
      <c r="U64" s="738">
        <f t="shared" si="4"/>
        <v>12926.08</v>
      </c>
      <c r="V64" s="688" t="s">
        <v>167</v>
      </c>
      <c r="W64" s="348" t="b">
        <f t="shared" si="2"/>
        <v>1</v>
      </c>
      <c r="X64" s="369" t="s">
        <v>724</v>
      </c>
      <c r="Y64" s="345"/>
      <c r="Z64" s="196"/>
      <c r="AA64" s="197"/>
      <c r="AB64" s="196"/>
      <c r="AC64" s="196"/>
      <c r="AD64" s="197"/>
      <c r="AE64" s="196"/>
      <c r="AF64" s="197"/>
      <c r="AG64" s="196"/>
    </row>
    <row r="65" spans="1:33" ht="15" customHeight="1" x14ac:dyDescent="0.25">
      <c r="A65" s="196" t="s">
        <v>1180</v>
      </c>
      <c r="B65" s="196" t="s">
        <v>847</v>
      </c>
      <c r="C65" s="197">
        <v>145</v>
      </c>
      <c r="D65" s="199" t="s">
        <v>55</v>
      </c>
      <c r="E65" s="196" t="s">
        <v>227</v>
      </c>
      <c r="F65" s="195">
        <v>24409.49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1466.67</v>
      </c>
      <c r="M65" s="195">
        <v>0</v>
      </c>
      <c r="N65" s="195">
        <v>4554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738">
        <f t="shared" si="3"/>
        <v>6020.67</v>
      </c>
      <c r="U65" s="738">
        <f t="shared" si="4"/>
        <v>18388.82</v>
      </c>
      <c r="V65" s="688" t="s">
        <v>167</v>
      </c>
      <c r="W65" s="348" t="b">
        <f t="shared" si="2"/>
        <v>1</v>
      </c>
      <c r="X65" s="366" t="s">
        <v>55</v>
      </c>
      <c r="Y65" s="345"/>
      <c r="Z65" s="196"/>
      <c r="AA65" s="197"/>
      <c r="AB65" s="196"/>
      <c r="AC65" s="196"/>
      <c r="AD65" s="197"/>
      <c r="AE65" s="196"/>
      <c r="AF65" s="197"/>
      <c r="AG65" s="196"/>
    </row>
    <row r="66" spans="1:33" ht="15" customHeight="1" x14ac:dyDescent="0.25">
      <c r="A66" s="196" t="s">
        <v>1180</v>
      </c>
      <c r="B66" s="196" t="s">
        <v>847</v>
      </c>
      <c r="C66" s="197">
        <v>455</v>
      </c>
      <c r="D66" s="199" t="s">
        <v>722</v>
      </c>
      <c r="E66" s="196" t="s">
        <v>743</v>
      </c>
      <c r="F66" s="195">
        <v>11217.52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544.61</v>
      </c>
      <c r="Q66" s="195">
        <v>0</v>
      </c>
      <c r="R66" s="195">
        <v>0</v>
      </c>
      <c r="S66" s="195">
        <v>0</v>
      </c>
      <c r="T66" s="738">
        <f t="shared" ref="T66:T97" si="5">SUM(G66:S66)</f>
        <v>544.61</v>
      </c>
      <c r="U66" s="738">
        <f t="shared" ref="U66:U97" si="6">F66-T66</f>
        <v>10672.91</v>
      </c>
      <c r="V66" s="688" t="s">
        <v>167</v>
      </c>
      <c r="W66" s="348" t="b">
        <f t="shared" si="2"/>
        <v>1</v>
      </c>
      <c r="X66" s="369" t="s">
        <v>722</v>
      </c>
      <c r="Y66" s="345"/>
      <c r="Z66" s="196"/>
      <c r="AA66" s="197"/>
      <c r="AB66" s="196"/>
      <c r="AC66" s="196"/>
      <c r="AD66" s="197"/>
      <c r="AE66" s="196"/>
      <c r="AF66" s="197"/>
      <c r="AG66" s="196"/>
    </row>
    <row r="67" spans="1:33" ht="15" customHeight="1" x14ac:dyDescent="0.25">
      <c r="A67" s="196" t="s">
        <v>1180</v>
      </c>
      <c r="B67" s="196" t="s">
        <v>847</v>
      </c>
      <c r="C67" s="197">
        <v>325</v>
      </c>
      <c r="D67" s="199" t="s">
        <v>318</v>
      </c>
      <c r="E67" s="196" t="s">
        <v>319</v>
      </c>
      <c r="F67" s="195">
        <v>24628.48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2397.89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738">
        <f t="shared" si="5"/>
        <v>2397.89</v>
      </c>
      <c r="U67" s="738">
        <f t="shared" si="6"/>
        <v>22230.59</v>
      </c>
      <c r="V67" s="688" t="s">
        <v>167</v>
      </c>
      <c r="W67" s="348" t="b">
        <f t="shared" ref="W67:W130" si="7">D67=X67</f>
        <v>1</v>
      </c>
      <c r="X67" s="362" t="s">
        <v>318</v>
      </c>
      <c r="Y67" s="345"/>
      <c r="Z67" s="196"/>
      <c r="AA67" s="197"/>
      <c r="AB67" s="196"/>
      <c r="AC67" s="196"/>
      <c r="AD67" s="197"/>
      <c r="AE67" s="196"/>
      <c r="AF67" s="197"/>
      <c r="AG67" s="196"/>
    </row>
    <row r="68" spans="1:33" ht="15" customHeight="1" x14ac:dyDescent="0.25">
      <c r="A68" s="196" t="s">
        <v>1180</v>
      </c>
      <c r="B68" s="196" t="s">
        <v>847</v>
      </c>
      <c r="C68" s="197">
        <v>218</v>
      </c>
      <c r="D68" s="199" t="s">
        <v>107</v>
      </c>
      <c r="E68" s="196" t="s">
        <v>251</v>
      </c>
      <c r="F68" s="195">
        <v>18444.18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837.86</v>
      </c>
      <c r="Q68" s="195">
        <v>0</v>
      </c>
      <c r="R68" s="195">
        <v>0</v>
      </c>
      <c r="S68" s="195">
        <v>0</v>
      </c>
      <c r="T68" s="738">
        <f t="shared" si="5"/>
        <v>837.86</v>
      </c>
      <c r="U68" s="738">
        <f t="shared" si="6"/>
        <v>17606.32</v>
      </c>
      <c r="V68" s="688" t="s">
        <v>167</v>
      </c>
      <c r="W68" s="348" t="b">
        <f t="shared" si="7"/>
        <v>0</v>
      </c>
      <c r="X68" s="366" t="s">
        <v>414</v>
      </c>
      <c r="Y68" s="345"/>
      <c r="Z68" s="196"/>
      <c r="AA68" s="197"/>
      <c r="AB68" s="196"/>
      <c r="AC68" s="196"/>
      <c r="AD68" s="197"/>
      <c r="AE68" s="196"/>
      <c r="AF68" s="197"/>
      <c r="AG68" s="196"/>
    </row>
    <row r="69" spans="1:33" ht="15" customHeight="1" x14ac:dyDescent="0.25">
      <c r="A69" s="196" t="s">
        <v>1180</v>
      </c>
      <c r="B69" s="196" t="s">
        <v>847</v>
      </c>
      <c r="C69" s="197">
        <v>46</v>
      </c>
      <c r="D69" s="199" t="s">
        <v>34</v>
      </c>
      <c r="E69" s="196" t="s">
        <v>206</v>
      </c>
      <c r="F69" s="195">
        <v>15169.55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1788.34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738">
        <f t="shared" si="5"/>
        <v>1788.34</v>
      </c>
      <c r="U69" s="738">
        <f t="shared" si="6"/>
        <v>13381.21</v>
      </c>
      <c r="V69" s="688" t="s">
        <v>167</v>
      </c>
      <c r="W69" s="348" t="b">
        <f t="shared" si="7"/>
        <v>1</v>
      </c>
      <c r="X69" s="362" t="s">
        <v>34</v>
      </c>
      <c r="Y69" s="345"/>
      <c r="Z69" s="196"/>
      <c r="AA69" s="197"/>
      <c r="AB69" s="196"/>
      <c r="AC69" s="196"/>
      <c r="AD69" s="197"/>
      <c r="AE69" s="196"/>
      <c r="AF69" s="197"/>
      <c r="AG69" s="196"/>
    </row>
    <row r="70" spans="1:33" ht="15" customHeight="1" x14ac:dyDescent="0.25">
      <c r="A70" s="196" t="s">
        <v>1180</v>
      </c>
      <c r="B70" s="196" t="s">
        <v>847</v>
      </c>
      <c r="C70" s="197">
        <v>48</v>
      </c>
      <c r="D70" s="199" t="s">
        <v>36</v>
      </c>
      <c r="E70" s="196" t="s">
        <v>208</v>
      </c>
      <c r="F70" s="195">
        <v>12468.86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2335.5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738">
        <f t="shared" si="5"/>
        <v>2335.5</v>
      </c>
      <c r="U70" s="738">
        <f t="shared" si="6"/>
        <v>10133.36</v>
      </c>
      <c r="V70" s="688" t="s">
        <v>167</v>
      </c>
      <c r="W70" s="348" t="b">
        <f t="shared" si="7"/>
        <v>1</v>
      </c>
      <c r="X70" s="366" t="s">
        <v>36</v>
      </c>
      <c r="Y70" s="345"/>
      <c r="Z70" s="196"/>
      <c r="AA70" s="197"/>
      <c r="AB70" s="196"/>
      <c r="AC70" s="196"/>
      <c r="AD70" s="197"/>
      <c r="AE70" s="196"/>
      <c r="AF70" s="197"/>
      <c r="AG70" s="196"/>
    </row>
    <row r="71" spans="1:33" ht="15" customHeight="1" x14ac:dyDescent="0.25">
      <c r="A71" s="196" t="s">
        <v>1180</v>
      </c>
      <c r="B71" s="196" t="s">
        <v>847</v>
      </c>
      <c r="C71" s="197">
        <v>26</v>
      </c>
      <c r="D71" s="199" t="s">
        <v>19</v>
      </c>
      <c r="E71" s="196" t="s">
        <v>191</v>
      </c>
      <c r="F71" s="195">
        <v>17632.79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1968.96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738">
        <f t="shared" si="5"/>
        <v>1968.96</v>
      </c>
      <c r="U71" s="738">
        <f t="shared" si="6"/>
        <v>15663.830000000002</v>
      </c>
      <c r="V71" s="688" t="s">
        <v>167</v>
      </c>
      <c r="W71" s="348" t="b">
        <f t="shared" si="7"/>
        <v>1</v>
      </c>
      <c r="X71" s="152" t="s">
        <v>19</v>
      </c>
      <c r="Y71" s="345"/>
      <c r="Z71" s="196"/>
      <c r="AA71" s="197"/>
      <c r="AB71" s="196"/>
      <c r="AC71" s="196"/>
      <c r="AD71" s="197"/>
      <c r="AE71" s="196"/>
      <c r="AF71" s="197"/>
      <c r="AG71" s="196"/>
    </row>
    <row r="72" spans="1:33" ht="15" customHeight="1" x14ac:dyDescent="0.25">
      <c r="A72" s="196" t="s">
        <v>1180</v>
      </c>
      <c r="B72" s="196" t="s">
        <v>847</v>
      </c>
      <c r="C72" s="197">
        <v>324</v>
      </c>
      <c r="D72" s="199" t="s">
        <v>316</v>
      </c>
      <c r="E72" s="196" t="s">
        <v>317</v>
      </c>
      <c r="F72" s="195">
        <v>22036.7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602.91999999999996</v>
      </c>
      <c r="Q72" s="195">
        <v>0</v>
      </c>
      <c r="R72" s="195">
        <v>0</v>
      </c>
      <c r="S72" s="195">
        <v>0</v>
      </c>
      <c r="T72" s="738">
        <f t="shared" si="5"/>
        <v>602.91999999999996</v>
      </c>
      <c r="U72" s="738">
        <f t="shared" si="6"/>
        <v>21433.780000000002</v>
      </c>
      <c r="V72" s="688" t="s">
        <v>167</v>
      </c>
      <c r="W72" s="348" t="b">
        <f t="shared" si="7"/>
        <v>1</v>
      </c>
      <c r="X72" s="152" t="s">
        <v>316</v>
      </c>
      <c r="Y72" s="345"/>
      <c r="Z72" s="196"/>
      <c r="AA72" s="197"/>
      <c r="AB72" s="196"/>
      <c r="AC72" s="196"/>
      <c r="AD72" s="197"/>
      <c r="AE72" s="196"/>
      <c r="AF72" s="197"/>
      <c r="AG72" s="196"/>
    </row>
    <row r="73" spans="1:33" ht="15" customHeight="1" x14ac:dyDescent="0.25">
      <c r="A73" s="196" t="s">
        <v>1180</v>
      </c>
      <c r="B73" s="196" t="s">
        <v>847</v>
      </c>
      <c r="C73" s="197">
        <v>191</v>
      </c>
      <c r="D73" s="199" t="s">
        <v>71</v>
      </c>
      <c r="E73" s="196" t="s">
        <v>241</v>
      </c>
      <c r="F73" s="195">
        <v>17973.47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367.15</v>
      </c>
      <c r="Q73" s="195">
        <v>0</v>
      </c>
      <c r="R73" s="195">
        <v>0</v>
      </c>
      <c r="S73" s="195">
        <v>0</v>
      </c>
      <c r="T73" s="738">
        <f t="shared" si="5"/>
        <v>367.15</v>
      </c>
      <c r="U73" s="738">
        <f t="shared" si="6"/>
        <v>17606.32</v>
      </c>
      <c r="V73" s="688" t="s">
        <v>167</v>
      </c>
      <c r="W73" s="348" t="b">
        <f t="shared" si="7"/>
        <v>1</v>
      </c>
      <c r="X73" s="366" t="s">
        <v>71</v>
      </c>
      <c r="Y73" s="345"/>
      <c r="Z73" s="196"/>
      <c r="AA73" s="197"/>
      <c r="AB73" s="196"/>
      <c r="AC73" s="196"/>
      <c r="AD73" s="197"/>
      <c r="AE73" s="196"/>
      <c r="AF73" s="197"/>
      <c r="AG73" s="196"/>
    </row>
    <row r="74" spans="1:33" ht="15" customHeight="1" x14ac:dyDescent="0.25">
      <c r="A74" s="196" t="s">
        <v>1180</v>
      </c>
      <c r="B74" s="196" t="s">
        <v>847</v>
      </c>
      <c r="C74" s="197">
        <v>21</v>
      </c>
      <c r="D74" s="199" t="s">
        <v>15</v>
      </c>
      <c r="E74" s="196" t="s">
        <v>187</v>
      </c>
      <c r="F74" s="195">
        <v>18667.669999999998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2552.65</v>
      </c>
      <c r="Q74" s="195">
        <v>0</v>
      </c>
      <c r="R74" s="195">
        <v>0</v>
      </c>
      <c r="S74" s="195">
        <v>0</v>
      </c>
      <c r="T74" s="738">
        <f t="shared" si="5"/>
        <v>2552.65</v>
      </c>
      <c r="U74" s="738">
        <f t="shared" si="6"/>
        <v>16115.019999999999</v>
      </c>
      <c r="V74" s="688" t="s">
        <v>167</v>
      </c>
      <c r="W74" s="348" t="b">
        <f t="shared" si="7"/>
        <v>1</v>
      </c>
      <c r="X74" s="152" t="s">
        <v>15</v>
      </c>
      <c r="Y74" s="345"/>
      <c r="Z74" s="196"/>
      <c r="AA74" s="197"/>
      <c r="AB74" s="196"/>
      <c r="AC74" s="196"/>
      <c r="AD74" s="197"/>
      <c r="AE74" s="196"/>
      <c r="AF74" s="197"/>
      <c r="AG74" s="196"/>
    </row>
    <row r="75" spans="1:33" ht="15" customHeight="1" x14ac:dyDescent="0.25">
      <c r="A75" s="196" t="s">
        <v>1180</v>
      </c>
      <c r="B75" s="196" t="s">
        <v>847</v>
      </c>
      <c r="C75" s="197">
        <v>330</v>
      </c>
      <c r="D75" s="199" t="s">
        <v>327</v>
      </c>
      <c r="E75" s="196" t="s">
        <v>329</v>
      </c>
      <c r="F75" s="195">
        <v>34992.01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1399.11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738">
        <f t="shared" si="5"/>
        <v>1399.11</v>
      </c>
      <c r="U75" s="738">
        <f t="shared" si="6"/>
        <v>33592.9</v>
      </c>
      <c r="V75" s="688" t="s">
        <v>167</v>
      </c>
      <c r="W75" s="348" t="b">
        <f t="shared" si="7"/>
        <v>1</v>
      </c>
      <c r="X75" s="362" t="s">
        <v>327</v>
      </c>
      <c r="Y75" s="345"/>
      <c r="Z75" s="196"/>
      <c r="AA75" s="197"/>
      <c r="AB75" s="196"/>
      <c r="AC75" s="196"/>
      <c r="AD75" s="197"/>
      <c r="AE75" s="196"/>
      <c r="AF75" s="197"/>
      <c r="AG75" s="196"/>
    </row>
    <row r="76" spans="1:33" ht="15" customHeight="1" x14ac:dyDescent="0.25">
      <c r="A76" s="196" t="s">
        <v>1180</v>
      </c>
      <c r="B76" s="196" t="s">
        <v>847</v>
      </c>
      <c r="C76" s="197">
        <v>254</v>
      </c>
      <c r="D76" s="199" t="s">
        <v>145</v>
      </c>
      <c r="E76" s="196" t="s">
        <v>262</v>
      </c>
      <c r="F76" s="195">
        <v>6565.15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738">
        <f t="shared" si="5"/>
        <v>0</v>
      </c>
      <c r="U76" s="738">
        <f t="shared" si="6"/>
        <v>6565.15</v>
      </c>
      <c r="V76" s="688" t="s">
        <v>167</v>
      </c>
      <c r="W76" s="348" t="b">
        <f t="shared" si="7"/>
        <v>1</v>
      </c>
      <c r="X76" s="362" t="s">
        <v>145</v>
      </c>
      <c r="Y76" s="345"/>
      <c r="Z76" s="196"/>
      <c r="AA76" s="197"/>
      <c r="AB76" s="196"/>
      <c r="AC76" s="196"/>
      <c r="AD76" s="197"/>
      <c r="AE76" s="196"/>
      <c r="AF76" s="197"/>
      <c r="AG76" s="196"/>
    </row>
    <row r="77" spans="1:33" ht="15" customHeight="1" x14ac:dyDescent="0.25">
      <c r="A77" s="196" t="s">
        <v>1180</v>
      </c>
      <c r="B77" s="196" t="s">
        <v>847</v>
      </c>
      <c r="C77" s="197">
        <v>196</v>
      </c>
      <c r="D77" s="199" t="s">
        <v>105</v>
      </c>
      <c r="E77" s="196" t="s">
        <v>244</v>
      </c>
      <c r="F77" s="195">
        <v>21766.31</v>
      </c>
      <c r="G77" s="195">
        <v>0</v>
      </c>
      <c r="H77" s="195">
        <v>645.4</v>
      </c>
      <c r="I77" s="195">
        <v>0</v>
      </c>
      <c r="J77" s="195">
        <v>0</v>
      </c>
      <c r="K77" s="195">
        <v>0</v>
      </c>
      <c r="L77" s="195">
        <v>775.83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738">
        <f t="shared" si="5"/>
        <v>1421.23</v>
      </c>
      <c r="U77" s="738">
        <f t="shared" si="6"/>
        <v>20345.080000000002</v>
      </c>
      <c r="V77" s="688" t="s">
        <v>167</v>
      </c>
      <c r="W77" s="348" t="b">
        <f t="shared" si="7"/>
        <v>0</v>
      </c>
      <c r="X77" s="366" t="s">
        <v>416</v>
      </c>
      <c r="Y77" s="345"/>
      <c r="Z77" s="196"/>
      <c r="AA77" s="197"/>
      <c r="AB77" s="196"/>
      <c r="AC77" s="196"/>
      <c r="AD77" s="197"/>
      <c r="AE77" s="196"/>
      <c r="AF77" s="197"/>
      <c r="AG77" s="196"/>
    </row>
    <row r="78" spans="1:33" ht="15" customHeight="1" x14ac:dyDescent="0.25">
      <c r="A78" s="196" t="s">
        <v>1180</v>
      </c>
      <c r="B78" s="196" t="s">
        <v>847</v>
      </c>
      <c r="C78" s="197">
        <v>358</v>
      </c>
      <c r="D78" s="199" t="s">
        <v>387</v>
      </c>
      <c r="E78" s="196" t="s">
        <v>388</v>
      </c>
      <c r="F78" s="195">
        <v>14201.16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422.29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738">
        <f t="shared" si="5"/>
        <v>422.29</v>
      </c>
      <c r="U78" s="738">
        <f t="shared" si="6"/>
        <v>13778.869999999999</v>
      </c>
      <c r="V78" s="688" t="s">
        <v>167</v>
      </c>
      <c r="W78" s="348" t="b">
        <f t="shared" si="7"/>
        <v>1</v>
      </c>
      <c r="X78" s="485" t="s">
        <v>387</v>
      </c>
      <c r="Y78" s="345"/>
      <c r="Z78" s="196"/>
      <c r="AA78" s="197"/>
      <c r="AB78" s="196"/>
      <c r="AC78" s="196"/>
      <c r="AD78" s="197"/>
      <c r="AE78" s="196"/>
      <c r="AF78" s="197"/>
      <c r="AG78" s="196"/>
    </row>
    <row r="79" spans="1:33" ht="15" customHeight="1" x14ac:dyDescent="0.25">
      <c r="A79" s="196" t="s">
        <v>1180</v>
      </c>
      <c r="B79" s="196" t="s">
        <v>847</v>
      </c>
      <c r="C79" s="197">
        <v>188</v>
      </c>
      <c r="D79" s="199" t="s">
        <v>70</v>
      </c>
      <c r="E79" s="196" t="s">
        <v>240</v>
      </c>
      <c r="F79" s="195">
        <v>10595.28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791.75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738">
        <f t="shared" si="5"/>
        <v>791.75</v>
      </c>
      <c r="U79" s="738">
        <f t="shared" si="6"/>
        <v>9803.5300000000007</v>
      </c>
      <c r="V79" s="688" t="s">
        <v>167</v>
      </c>
      <c r="W79" s="348" t="b">
        <f t="shared" si="7"/>
        <v>1</v>
      </c>
      <c r="X79" s="362" t="s">
        <v>70</v>
      </c>
      <c r="Y79" s="345"/>
      <c r="Z79" s="196"/>
      <c r="AA79" s="197"/>
      <c r="AB79" s="196"/>
      <c r="AC79" s="196"/>
      <c r="AD79" s="197"/>
      <c r="AE79" s="196"/>
      <c r="AF79" s="197"/>
      <c r="AG79" s="196"/>
    </row>
    <row r="80" spans="1:33" ht="15" customHeight="1" x14ac:dyDescent="0.25">
      <c r="A80" s="196" t="s">
        <v>1180</v>
      </c>
      <c r="B80" s="196" t="s">
        <v>847</v>
      </c>
      <c r="C80" s="197">
        <v>338</v>
      </c>
      <c r="D80" s="199" t="s">
        <v>347</v>
      </c>
      <c r="E80" s="196" t="s">
        <v>348</v>
      </c>
      <c r="F80" s="195">
        <v>23546.06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327.44</v>
      </c>
      <c r="Q80" s="195">
        <v>0</v>
      </c>
      <c r="R80" s="195">
        <v>0</v>
      </c>
      <c r="S80" s="195">
        <v>0</v>
      </c>
      <c r="T80" s="738">
        <f t="shared" si="5"/>
        <v>327.44</v>
      </c>
      <c r="U80" s="738">
        <f t="shared" si="6"/>
        <v>23218.620000000003</v>
      </c>
      <c r="V80" s="688" t="s">
        <v>167</v>
      </c>
      <c r="W80" s="348" t="b">
        <f t="shared" si="7"/>
        <v>1</v>
      </c>
      <c r="X80" s="362" t="s">
        <v>347</v>
      </c>
      <c r="Y80" s="345"/>
      <c r="Z80" s="196"/>
      <c r="AA80" s="197"/>
      <c r="AB80" s="196"/>
      <c r="AC80" s="196"/>
      <c r="AD80" s="197"/>
      <c r="AE80" s="196"/>
      <c r="AF80" s="197"/>
      <c r="AG80" s="196"/>
    </row>
    <row r="81" spans="1:33" ht="15" customHeight="1" x14ac:dyDescent="0.25">
      <c r="A81" s="196" t="s">
        <v>1180</v>
      </c>
      <c r="B81" s="196" t="s">
        <v>847</v>
      </c>
      <c r="C81" s="197">
        <v>251</v>
      </c>
      <c r="D81" s="199" t="s">
        <v>143</v>
      </c>
      <c r="E81" s="196" t="s">
        <v>260</v>
      </c>
      <c r="F81" s="195">
        <v>1274</v>
      </c>
      <c r="G81" s="195">
        <v>0</v>
      </c>
      <c r="H81" s="195">
        <v>0</v>
      </c>
      <c r="I81" s="195">
        <v>1274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738">
        <f t="shared" si="5"/>
        <v>1274</v>
      </c>
      <c r="U81" s="738">
        <f t="shared" si="6"/>
        <v>0</v>
      </c>
      <c r="V81" s="688" t="s">
        <v>167</v>
      </c>
      <c r="W81" s="348" t="b">
        <f t="shared" si="7"/>
        <v>1</v>
      </c>
      <c r="X81" s="366" t="s">
        <v>143</v>
      </c>
      <c r="Y81" s="345"/>
      <c r="Z81" s="196"/>
      <c r="AA81" s="197"/>
      <c r="AB81" s="196"/>
      <c r="AC81" s="196"/>
      <c r="AD81" s="197"/>
      <c r="AE81" s="196"/>
      <c r="AF81" s="197"/>
      <c r="AG81" s="196"/>
    </row>
    <row r="82" spans="1:33" ht="15" customHeight="1" x14ac:dyDescent="0.25">
      <c r="A82" s="196" t="s">
        <v>1180</v>
      </c>
      <c r="B82" s="196" t="s">
        <v>847</v>
      </c>
      <c r="C82" s="197">
        <v>93</v>
      </c>
      <c r="D82" s="199" t="s">
        <v>53</v>
      </c>
      <c r="E82" s="196" t="s">
        <v>225</v>
      </c>
      <c r="F82" s="195">
        <v>7665.52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1810.73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738">
        <f t="shared" si="5"/>
        <v>1810.73</v>
      </c>
      <c r="U82" s="738">
        <f t="shared" si="6"/>
        <v>5854.7900000000009</v>
      </c>
      <c r="V82" s="688" t="s">
        <v>167</v>
      </c>
      <c r="W82" s="348" t="b">
        <f t="shared" si="7"/>
        <v>1</v>
      </c>
      <c r="X82" s="362" t="s">
        <v>53</v>
      </c>
      <c r="Y82" s="345"/>
      <c r="Z82" s="196"/>
      <c r="AA82" s="197"/>
      <c r="AB82" s="196"/>
      <c r="AC82" s="196"/>
      <c r="AD82" s="197"/>
      <c r="AE82" s="196"/>
      <c r="AF82" s="197"/>
      <c r="AG82" s="196"/>
    </row>
    <row r="83" spans="1:33" ht="15" customHeight="1" x14ac:dyDescent="0.25">
      <c r="A83" s="196" t="s">
        <v>1180</v>
      </c>
      <c r="B83" s="196" t="s">
        <v>847</v>
      </c>
      <c r="C83" s="197">
        <v>8</v>
      </c>
      <c r="D83" s="199" t="s">
        <v>100</v>
      </c>
      <c r="E83" s="196" t="s">
        <v>176</v>
      </c>
      <c r="F83" s="195">
        <v>12248.51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2378.62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738">
        <f t="shared" si="5"/>
        <v>2378.62</v>
      </c>
      <c r="U83" s="738">
        <f t="shared" si="6"/>
        <v>9869.89</v>
      </c>
      <c r="V83" s="688" t="s">
        <v>167</v>
      </c>
      <c r="W83" s="348" t="b">
        <f t="shared" si="7"/>
        <v>0</v>
      </c>
      <c r="X83" s="362" t="s">
        <v>429</v>
      </c>
      <c r="Y83" s="345"/>
      <c r="Z83" s="196"/>
      <c r="AA83" s="197"/>
      <c r="AB83" s="196"/>
      <c r="AC83" s="196"/>
      <c r="AD83" s="197"/>
      <c r="AE83" s="196"/>
      <c r="AF83" s="197"/>
      <c r="AG83" s="196"/>
    </row>
    <row r="84" spans="1:33" ht="15" customHeight="1" x14ac:dyDescent="0.25">
      <c r="A84" s="196" t="s">
        <v>1180</v>
      </c>
      <c r="B84" s="196" t="s">
        <v>847</v>
      </c>
      <c r="C84" s="197">
        <v>44</v>
      </c>
      <c r="D84" s="199" t="s">
        <v>33</v>
      </c>
      <c r="E84" s="196" t="s">
        <v>205</v>
      </c>
      <c r="F84" s="195">
        <v>24331.599999999999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2101.0100000000002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738">
        <f t="shared" si="5"/>
        <v>2101.0100000000002</v>
      </c>
      <c r="U84" s="738">
        <f t="shared" si="6"/>
        <v>22230.589999999997</v>
      </c>
      <c r="V84" s="688" t="s">
        <v>167</v>
      </c>
      <c r="W84" s="348" t="b">
        <f t="shared" si="7"/>
        <v>1</v>
      </c>
      <c r="X84" s="366" t="s">
        <v>33</v>
      </c>
      <c r="Y84" s="345"/>
      <c r="Z84" s="196"/>
      <c r="AA84" s="197"/>
      <c r="AB84" s="196"/>
      <c r="AC84" s="196"/>
      <c r="AD84" s="197"/>
      <c r="AE84" s="196"/>
      <c r="AF84" s="197"/>
      <c r="AG84" s="196"/>
    </row>
    <row r="85" spans="1:33" ht="15" customHeight="1" x14ac:dyDescent="0.25">
      <c r="A85" s="196" t="s">
        <v>1180</v>
      </c>
      <c r="B85" s="196" t="s">
        <v>847</v>
      </c>
      <c r="C85" s="197">
        <v>396</v>
      </c>
      <c r="D85" s="199" t="s">
        <v>475</v>
      </c>
      <c r="E85" s="196" t="s">
        <v>524</v>
      </c>
      <c r="F85" s="195">
        <v>6477.38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1388.14</v>
      </c>
      <c r="Q85" s="195">
        <v>0</v>
      </c>
      <c r="R85" s="195">
        <v>0</v>
      </c>
      <c r="S85" s="195">
        <v>0</v>
      </c>
      <c r="T85" s="738">
        <f t="shared" si="5"/>
        <v>1388.14</v>
      </c>
      <c r="U85" s="738">
        <f t="shared" si="6"/>
        <v>5089.24</v>
      </c>
      <c r="V85" s="688" t="s">
        <v>167</v>
      </c>
      <c r="W85" s="348" t="b">
        <f t="shared" si="7"/>
        <v>1</v>
      </c>
      <c r="X85" s="176" t="s">
        <v>475</v>
      </c>
      <c r="Y85" s="345"/>
      <c r="Z85" s="196"/>
      <c r="AA85" s="197"/>
      <c r="AB85" s="196"/>
      <c r="AC85" s="196"/>
      <c r="AD85" s="197"/>
      <c r="AE85" s="196"/>
      <c r="AF85" s="197"/>
      <c r="AG85" s="196"/>
    </row>
    <row r="86" spans="1:33" ht="15" customHeight="1" x14ac:dyDescent="0.25">
      <c r="A86" s="196" t="s">
        <v>1180</v>
      </c>
      <c r="B86" s="196" t="s">
        <v>847</v>
      </c>
      <c r="C86" s="197">
        <v>83</v>
      </c>
      <c r="D86" s="199" t="s">
        <v>44</v>
      </c>
      <c r="E86" s="196" t="s">
        <v>216</v>
      </c>
      <c r="F86" s="195">
        <v>18076.18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2807.95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738">
        <f t="shared" si="5"/>
        <v>2807.95</v>
      </c>
      <c r="U86" s="738">
        <f t="shared" si="6"/>
        <v>15268.23</v>
      </c>
      <c r="V86" s="688" t="s">
        <v>167</v>
      </c>
      <c r="W86" s="348" t="b">
        <f t="shared" si="7"/>
        <v>1</v>
      </c>
      <c r="X86" s="362" t="s">
        <v>44</v>
      </c>
      <c r="Y86" s="345"/>
      <c r="Z86" s="196"/>
      <c r="AA86" s="197"/>
      <c r="AB86" s="196"/>
      <c r="AC86" s="196"/>
      <c r="AD86" s="197"/>
      <c r="AE86" s="196"/>
      <c r="AF86" s="197"/>
      <c r="AG86" s="196"/>
    </row>
    <row r="87" spans="1:33" ht="15" customHeight="1" x14ac:dyDescent="0.25">
      <c r="A87" s="196" t="s">
        <v>1180</v>
      </c>
      <c r="B87" s="196" t="s">
        <v>847</v>
      </c>
      <c r="C87" s="197">
        <v>92</v>
      </c>
      <c r="D87" s="199" t="s">
        <v>52</v>
      </c>
      <c r="E87" s="196" t="s">
        <v>224</v>
      </c>
      <c r="F87" s="195">
        <v>12448.06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2642.83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738">
        <f t="shared" si="5"/>
        <v>2642.83</v>
      </c>
      <c r="U87" s="738">
        <f t="shared" si="6"/>
        <v>9805.23</v>
      </c>
      <c r="V87" s="688" t="s">
        <v>167</v>
      </c>
      <c r="W87" s="348" t="b">
        <f t="shared" si="7"/>
        <v>1</v>
      </c>
      <c r="X87" s="362" t="s">
        <v>52</v>
      </c>
      <c r="Y87" s="345"/>
      <c r="Z87" s="196"/>
      <c r="AA87" s="197"/>
      <c r="AB87" s="196"/>
      <c r="AC87" s="196"/>
      <c r="AD87" s="197"/>
      <c r="AE87" s="196"/>
      <c r="AF87" s="197"/>
      <c r="AG87" s="196"/>
    </row>
    <row r="88" spans="1:33" ht="15" customHeight="1" x14ac:dyDescent="0.25">
      <c r="A88" s="196" t="s">
        <v>1180</v>
      </c>
      <c r="B88" s="196" t="s">
        <v>847</v>
      </c>
      <c r="C88" s="197">
        <v>95</v>
      </c>
      <c r="D88" s="199" t="s">
        <v>54</v>
      </c>
      <c r="E88" s="196" t="s">
        <v>226</v>
      </c>
      <c r="F88" s="195">
        <v>8106.11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543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738">
        <f t="shared" si="5"/>
        <v>543</v>
      </c>
      <c r="U88" s="738">
        <f t="shared" si="6"/>
        <v>7563.11</v>
      </c>
      <c r="V88" s="688" t="s">
        <v>167</v>
      </c>
      <c r="W88" s="348" t="b">
        <f t="shared" si="7"/>
        <v>1</v>
      </c>
      <c r="X88" s="362" t="s">
        <v>54</v>
      </c>
      <c r="Y88" s="345"/>
      <c r="Z88" s="196"/>
      <c r="AA88" s="197"/>
      <c r="AB88" s="196"/>
      <c r="AC88" s="196"/>
      <c r="AD88" s="197"/>
      <c r="AE88" s="196"/>
      <c r="AF88" s="197"/>
      <c r="AG88" s="196"/>
    </row>
    <row r="89" spans="1:33" ht="15" customHeight="1" x14ac:dyDescent="0.25">
      <c r="A89" s="196" t="s">
        <v>1180</v>
      </c>
      <c r="B89" s="196" t="s">
        <v>847</v>
      </c>
      <c r="C89" s="197">
        <v>485</v>
      </c>
      <c r="D89" s="199" t="s">
        <v>831</v>
      </c>
      <c r="E89" s="196" t="s">
        <v>830</v>
      </c>
      <c r="F89" s="195">
        <v>17606.32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738">
        <f t="shared" si="5"/>
        <v>0</v>
      </c>
      <c r="U89" s="738">
        <f t="shared" si="6"/>
        <v>17606.32</v>
      </c>
      <c r="V89" s="688" t="s">
        <v>167</v>
      </c>
      <c r="W89" s="348" t="b">
        <f t="shared" si="7"/>
        <v>0</v>
      </c>
      <c r="X89" s="152" t="s">
        <v>357</v>
      </c>
      <c r="Y89" s="345"/>
      <c r="Z89" s="196"/>
      <c r="AA89" s="197"/>
      <c r="AB89" s="196"/>
      <c r="AC89" s="196"/>
      <c r="AD89" s="197"/>
      <c r="AE89" s="196"/>
      <c r="AF89" s="197"/>
      <c r="AG89" s="196"/>
    </row>
    <row r="90" spans="1:33" ht="15" customHeight="1" x14ac:dyDescent="0.25">
      <c r="A90" s="196" t="s">
        <v>1180</v>
      </c>
      <c r="B90" s="196" t="s">
        <v>847</v>
      </c>
      <c r="C90" s="197">
        <v>33</v>
      </c>
      <c r="D90" s="199" t="s">
        <v>24</v>
      </c>
      <c r="E90" s="196" t="s">
        <v>196</v>
      </c>
      <c r="F90" s="195">
        <v>18756.13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2847.21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738">
        <f t="shared" si="5"/>
        <v>2847.21</v>
      </c>
      <c r="U90" s="738">
        <f t="shared" si="6"/>
        <v>15908.920000000002</v>
      </c>
      <c r="V90" s="688" t="s">
        <v>167</v>
      </c>
      <c r="W90" s="348" t="b">
        <f t="shared" si="7"/>
        <v>1</v>
      </c>
      <c r="X90" s="362" t="s">
        <v>24</v>
      </c>
      <c r="Y90" s="345"/>
      <c r="Z90" s="196"/>
      <c r="AA90" s="197"/>
      <c r="AB90" s="196"/>
      <c r="AC90" s="196"/>
      <c r="AD90" s="197"/>
      <c r="AE90" s="196"/>
      <c r="AF90" s="197"/>
      <c r="AG90" s="196"/>
    </row>
    <row r="91" spans="1:33" ht="15" customHeight="1" x14ac:dyDescent="0.25">
      <c r="A91" s="196" t="s">
        <v>1180</v>
      </c>
      <c r="B91" s="196" t="s">
        <v>847</v>
      </c>
      <c r="C91" s="197">
        <v>81</v>
      </c>
      <c r="D91" s="199" t="s">
        <v>43</v>
      </c>
      <c r="E91" s="196" t="s">
        <v>215</v>
      </c>
      <c r="F91" s="195">
        <v>9102.25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738">
        <f t="shared" si="5"/>
        <v>0</v>
      </c>
      <c r="U91" s="738">
        <f t="shared" si="6"/>
        <v>9102.25</v>
      </c>
      <c r="V91" s="688" t="s">
        <v>167</v>
      </c>
      <c r="W91" s="348" t="b">
        <f t="shared" si="7"/>
        <v>1</v>
      </c>
      <c r="X91" s="362" t="s">
        <v>43</v>
      </c>
      <c r="Y91" s="345"/>
      <c r="Z91" s="196"/>
      <c r="AA91" s="197"/>
      <c r="AB91" s="196"/>
      <c r="AC91" s="196"/>
      <c r="AD91" s="197"/>
      <c r="AE91" s="196"/>
      <c r="AF91" s="197"/>
      <c r="AG91" s="196"/>
    </row>
    <row r="92" spans="1:33" ht="15" customHeight="1" x14ac:dyDescent="0.25">
      <c r="A92" s="196" t="s">
        <v>1180</v>
      </c>
      <c r="B92" s="196" t="s">
        <v>847</v>
      </c>
      <c r="C92" s="197">
        <v>321</v>
      </c>
      <c r="D92" s="199" t="s">
        <v>309</v>
      </c>
      <c r="E92" s="196" t="s">
        <v>312</v>
      </c>
      <c r="F92" s="195">
        <v>23915.67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1685.08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738">
        <f t="shared" si="5"/>
        <v>1685.08</v>
      </c>
      <c r="U92" s="738">
        <f t="shared" si="6"/>
        <v>22230.589999999997</v>
      </c>
      <c r="V92" s="688" t="s">
        <v>167</v>
      </c>
      <c r="W92" s="348" t="b">
        <f t="shared" si="7"/>
        <v>1</v>
      </c>
      <c r="X92" s="362" t="s">
        <v>309</v>
      </c>
      <c r="Y92" s="345"/>
      <c r="Z92" s="196"/>
      <c r="AA92" s="197"/>
      <c r="AB92" s="196"/>
      <c r="AC92" s="196"/>
      <c r="AD92" s="197"/>
      <c r="AE92" s="196"/>
      <c r="AF92" s="197"/>
      <c r="AG92" s="196"/>
    </row>
    <row r="93" spans="1:33" ht="15" customHeight="1" x14ac:dyDescent="0.25">
      <c r="A93" s="196" t="s">
        <v>1180</v>
      </c>
      <c r="B93" s="196" t="s">
        <v>847</v>
      </c>
      <c r="C93" s="197">
        <v>151</v>
      </c>
      <c r="D93" s="199" t="s">
        <v>58</v>
      </c>
      <c r="E93" s="196" t="s">
        <v>842</v>
      </c>
      <c r="F93" s="195">
        <v>12165.3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502.72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738">
        <f t="shared" si="5"/>
        <v>502.72</v>
      </c>
      <c r="U93" s="738">
        <f t="shared" si="6"/>
        <v>11662.58</v>
      </c>
      <c r="V93" s="688" t="s">
        <v>167</v>
      </c>
      <c r="W93" s="348" t="b">
        <f t="shared" si="7"/>
        <v>1</v>
      </c>
      <c r="X93" s="152" t="s">
        <v>58</v>
      </c>
      <c r="Y93" s="345"/>
      <c r="Z93" s="196"/>
      <c r="AA93" s="197"/>
      <c r="AB93" s="196"/>
      <c r="AC93" s="196"/>
      <c r="AD93" s="197"/>
      <c r="AE93" s="196"/>
      <c r="AF93" s="197"/>
      <c r="AG93" s="196"/>
    </row>
    <row r="94" spans="1:33" ht="15" customHeight="1" x14ac:dyDescent="0.25">
      <c r="A94" s="196" t="s">
        <v>1180</v>
      </c>
      <c r="B94" s="196" t="s">
        <v>847</v>
      </c>
      <c r="C94" s="197">
        <v>170</v>
      </c>
      <c r="D94" s="199" t="s">
        <v>839</v>
      </c>
      <c r="E94" s="196" t="s">
        <v>838</v>
      </c>
      <c r="F94" s="195">
        <v>11662.58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738">
        <f t="shared" si="5"/>
        <v>0</v>
      </c>
      <c r="U94" s="738">
        <f t="shared" si="6"/>
        <v>11662.58</v>
      </c>
      <c r="V94" s="688" t="s">
        <v>167</v>
      </c>
      <c r="W94" s="348" t="b">
        <f t="shared" si="7"/>
        <v>0</v>
      </c>
      <c r="X94" s="152" t="s">
        <v>420</v>
      </c>
      <c r="Y94" s="345"/>
      <c r="Z94" s="196"/>
      <c r="AA94" s="197"/>
      <c r="AB94" s="196"/>
      <c r="AC94" s="196"/>
      <c r="AD94" s="197"/>
      <c r="AE94" s="196"/>
      <c r="AF94" s="197"/>
      <c r="AG94" s="196"/>
    </row>
    <row r="95" spans="1:33" ht="15" customHeight="1" x14ac:dyDescent="0.25">
      <c r="A95" s="196" t="s">
        <v>1180</v>
      </c>
      <c r="B95" s="196" t="s">
        <v>847</v>
      </c>
      <c r="C95" s="197">
        <v>494</v>
      </c>
      <c r="D95" s="199" t="s">
        <v>528</v>
      </c>
      <c r="E95" s="196" t="s">
        <v>529</v>
      </c>
      <c r="F95" s="195">
        <v>13778.87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738">
        <f t="shared" si="5"/>
        <v>0</v>
      </c>
      <c r="U95" s="738">
        <f t="shared" si="6"/>
        <v>13778.87</v>
      </c>
      <c r="V95" s="688" t="s">
        <v>167</v>
      </c>
      <c r="W95" s="348" t="b">
        <f t="shared" si="7"/>
        <v>0</v>
      </c>
      <c r="X95" s="176" t="s">
        <v>479</v>
      </c>
      <c r="Y95" s="345"/>
      <c r="Z95" s="196"/>
      <c r="AA95" s="197"/>
      <c r="AB95" s="196"/>
      <c r="AC95" s="196"/>
      <c r="AD95" s="197"/>
      <c r="AE95" s="196"/>
      <c r="AF95" s="197"/>
      <c r="AG95" s="196"/>
    </row>
    <row r="96" spans="1:33" ht="15" customHeight="1" x14ac:dyDescent="0.25">
      <c r="A96" s="196" t="s">
        <v>1180</v>
      </c>
      <c r="B96" s="196" t="s">
        <v>847</v>
      </c>
      <c r="C96" s="197">
        <v>427</v>
      </c>
      <c r="D96" s="199" t="s">
        <v>674</v>
      </c>
      <c r="E96" s="196" t="s">
        <v>675</v>
      </c>
      <c r="F96" s="195">
        <v>11950.66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738">
        <f t="shared" si="5"/>
        <v>0</v>
      </c>
      <c r="U96" s="738">
        <f t="shared" si="6"/>
        <v>11950.66</v>
      </c>
      <c r="V96" s="688" t="s">
        <v>167</v>
      </c>
      <c r="W96" s="348" t="b">
        <f t="shared" si="7"/>
        <v>1</v>
      </c>
      <c r="X96" s="370" t="s">
        <v>674</v>
      </c>
      <c r="Y96" s="345"/>
      <c r="Z96" s="196"/>
      <c r="AA96" s="197"/>
      <c r="AB96" s="196"/>
      <c r="AC96" s="196"/>
      <c r="AD96" s="197"/>
      <c r="AE96" s="196"/>
      <c r="AF96" s="197"/>
      <c r="AG96" s="196"/>
    </row>
    <row r="97" spans="1:33" ht="15" customHeight="1" x14ac:dyDescent="0.25">
      <c r="A97" s="196" t="s">
        <v>1180</v>
      </c>
      <c r="B97" s="196" t="s">
        <v>847</v>
      </c>
      <c r="C97" s="197">
        <v>156</v>
      </c>
      <c r="D97" s="199" t="s">
        <v>61</v>
      </c>
      <c r="E97" s="196" t="s">
        <v>233</v>
      </c>
      <c r="F97" s="195">
        <v>4603.42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728.71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738">
        <f t="shared" si="5"/>
        <v>728.71</v>
      </c>
      <c r="U97" s="738">
        <f t="shared" si="6"/>
        <v>3874.71</v>
      </c>
      <c r="V97" s="688" t="s">
        <v>167</v>
      </c>
      <c r="W97" s="348" t="b">
        <f t="shared" si="7"/>
        <v>1</v>
      </c>
      <c r="X97" s="362" t="s">
        <v>61</v>
      </c>
      <c r="Y97" s="345"/>
      <c r="Z97" s="196"/>
      <c r="AA97" s="197"/>
      <c r="AB97" s="196"/>
      <c r="AC97" s="196"/>
      <c r="AD97" s="197"/>
      <c r="AE97" s="196"/>
      <c r="AF97" s="197"/>
      <c r="AG97" s="196"/>
    </row>
    <row r="98" spans="1:33" ht="15" customHeight="1" x14ac:dyDescent="0.25">
      <c r="A98" s="196" t="s">
        <v>1180</v>
      </c>
      <c r="B98" s="196" t="s">
        <v>847</v>
      </c>
      <c r="C98" s="197">
        <v>483</v>
      </c>
      <c r="D98" s="199" t="s">
        <v>820</v>
      </c>
      <c r="E98" s="196" t="s">
        <v>823</v>
      </c>
      <c r="F98" s="195">
        <v>11217.52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544.61</v>
      </c>
      <c r="Q98" s="195">
        <v>0</v>
      </c>
      <c r="R98" s="195">
        <v>0</v>
      </c>
      <c r="S98" s="195">
        <v>0</v>
      </c>
      <c r="T98" s="738">
        <f t="shared" ref="T98:T103" si="8">SUM(G98:S98)</f>
        <v>544.61</v>
      </c>
      <c r="U98" s="738">
        <f t="shared" ref="U98:U103" si="9">F98-T98</f>
        <v>10672.91</v>
      </c>
      <c r="V98" s="688" t="s">
        <v>167</v>
      </c>
      <c r="W98" s="348" t="b">
        <f t="shared" si="7"/>
        <v>1</v>
      </c>
      <c r="X98" s="176" t="s">
        <v>820</v>
      </c>
      <c r="Y98" s="345"/>
      <c r="Z98" s="196"/>
      <c r="AA98" s="197"/>
      <c r="AB98" s="196"/>
      <c r="AC98" s="196"/>
      <c r="AD98" s="197"/>
      <c r="AE98" s="196"/>
      <c r="AF98" s="197"/>
      <c r="AG98" s="196"/>
    </row>
    <row r="99" spans="1:33" ht="15" customHeight="1" x14ac:dyDescent="0.25">
      <c r="A99" s="196" t="s">
        <v>1180</v>
      </c>
      <c r="B99" s="196" t="s">
        <v>847</v>
      </c>
      <c r="C99" s="197">
        <v>495</v>
      </c>
      <c r="D99" s="199" t="s">
        <v>466</v>
      </c>
      <c r="E99" s="196" t="s">
        <v>513</v>
      </c>
      <c r="F99" s="195">
        <v>14129.34</v>
      </c>
      <c r="G99" s="195">
        <v>0</v>
      </c>
      <c r="H99" s="195">
        <v>0</v>
      </c>
      <c r="I99" s="195">
        <v>0</v>
      </c>
      <c r="J99" s="195">
        <v>0</v>
      </c>
      <c r="K99" s="195">
        <v>0</v>
      </c>
      <c r="L99" s="195">
        <v>350.47</v>
      </c>
      <c r="M99" s="195">
        <v>0</v>
      </c>
      <c r="N99" s="195">
        <v>0</v>
      </c>
      <c r="O99" s="195">
        <v>0</v>
      </c>
      <c r="P99" s="195">
        <v>0</v>
      </c>
      <c r="Q99" s="195">
        <v>0</v>
      </c>
      <c r="R99" s="195">
        <v>0</v>
      </c>
      <c r="S99" s="195">
        <v>0</v>
      </c>
      <c r="T99" s="738">
        <f t="shared" si="8"/>
        <v>350.47</v>
      </c>
      <c r="U99" s="738">
        <f t="shared" si="9"/>
        <v>13778.87</v>
      </c>
      <c r="V99" s="688" t="s">
        <v>167</v>
      </c>
      <c r="W99" s="348" t="b">
        <f t="shared" si="7"/>
        <v>1</v>
      </c>
      <c r="X99" s="176" t="s">
        <v>466</v>
      </c>
      <c r="Y99" s="345"/>
      <c r="Z99" s="196"/>
      <c r="AA99" s="197"/>
      <c r="AB99" s="196"/>
      <c r="AC99" s="196"/>
      <c r="AD99" s="197"/>
      <c r="AE99" s="196"/>
      <c r="AF99" s="197"/>
      <c r="AG99" s="196"/>
    </row>
    <row r="100" spans="1:33" ht="15" customHeight="1" x14ac:dyDescent="0.25">
      <c r="A100" s="196" t="s">
        <v>1180</v>
      </c>
      <c r="B100" s="196" t="s">
        <v>847</v>
      </c>
      <c r="C100" s="197">
        <v>247</v>
      </c>
      <c r="D100" s="199" t="s">
        <v>1107</v>
      </c>
      <c r="E100" s="196" t="s">
        <v>257</v>
      </c>
      <c r="F100" s="195">
        <v>23326.85</v>
      </c>
      <c r="G100" s="195">
        <v>0</v>
      </c>
      <c r="H100" s="195">
        <v>0</v>
      </c>
      <c r="I100" s="195">
        <v>0</v>
      </c>
      <c r="J100" s="195">
        <v>0</v>
      </c>
      <c r="K100" s="195">
        <v>548.13</v>
      </c>
      <c r="L100" s="195">
        <v>548.13</v>
      </c>
      <c r="M100" s="195">
        <v>0</v>
      </c>
      <c r="N100" s="195">
        <v>0</v>
      </c>
      <c r="O100" s="195">
        <v>0</v>
      </c>
      <c r="P100" s="195">
        <v>0</v>
      </c>
      <c r="Q100" s="195">
        <v>0</v>
      </c>
      <c r="R100" s="195">
        <v>0</v>
      </c>
      <c r="S100" s="195">
        <v>0</v>
      </c>
      <c r="T100" s="738">
        <f t="shared" si="8"/>
        <v>1096.26</v>
      </c>
      <c r="U100" s="738">
        <f t="shared" si="9"/>
        <v>22230.59</v>
      </c>
      <c r="V100" s="688" t="s">
        <v>167</v>
      </c>
      <c r="W100" s="348" t="b">
        <f t="shared" si="7"/>
        <v>0</v>
      </c>
      <c r="X100" s="662" t="s">
        <v>136</v>
      </c>
      <c r="Y100" s="345"/>
      <c r="Z100" s="196"/>
      <c r="AA100" s="197"/>
      <c r="AB100" s="196"/>
      <c r="AC100" s="196"/>
      <c r="AD100" s="197"/>
      <c r="AE100" s="196"/>
      <c r="AF100" s="197"/>
      <c r="AG100" s="196"/>
    </row>
    <row r="101" spans="1:33" ht="15" customHeight="1" x14ac:dyDescent="0.25">
      <c r="A101" s="196" t="s">
        <v>1180</v>
      </c>
      <c r="B101" s="196" t="s">
        <v>847</v>
      </c>
      <c r="C101" s="197">
        <v>435</v>
      </c>
      <c r="D101" s="199" t="s">
        <v>697</v>
      </c>
      <c r="E101" s="196" t="s">
        <v>707</v>
      </c>
      <c r="F101" s="195">
        <v>13635.19</v>
      </c>
      <c r="G101" s="195">
        <v>0</v>
      </c>
      <c r="H101" s="195">
        <v>0</v>
      </c>
      <c r="I101" s="195">
        <v>0</v>
      </c>
      <c r="J101" s="195">
        <v>0</v>
      </c>
      <c r="K101" s="195">
        <v>0</v>
      </c>
      <c r="L101" s="195">
        <v>1599.31</v>
      </c>
      <c r="M101" s="195">
        <v>0</v>
      </c>
      <c r="N101" s="195">
        <v>0</v>
      </c>
      <c r="O101" s="195">
        <v>0</v>
      </c>
      <c r="P101" s="195">
        <v>0</v>
      </c>
      <c r="Q101" s="195">
        <v>0</v>
      </c>
      <c r="R101" s="195">
        <v>0</v>
      </c>
      <c r="S101" s="195">
        <v>0</v>
      </c>
      <c r="T101" s="738">
        <f t="shared" si="8"/>
        <v>1599.31</v>
      </c>
      <c r="U101" s="738">
        <f t="shared" si="9"/>
        <v>12035.880000000001</v>
      </c>
      <c r="V101" s="688" t="s">
        <v>167</v>
      </c>
      <c r="W101" s="348" t="b">
        <f t="shared" si="7"/>
        <v>1</v>
      </c>
      <c r="X101" s="176" t="s">
        <v>697</v>
      </c>
      <c r="Y101" s="345"/>
      <c r="Z101" s="196"/>
      <c r="AA101" s="197"/>
      <c r="AB101" s="196"/>
      <c r="AC101" s="196"/>
      <c r="AD101" s="197"/>
      <c r="AE101" s="196"/>
      <c r="AF101" s="197"/>
      <c r="AG101" s="196"/>
    </row>
    <row r="102" spans="1:33" ht="15" customHeight="1" x14ac:dyDescent="0.25">
      <c r="A102" s="196" t="s">
        <v>1180</v>
      </c>
      <c r="B102" s="196" t="s">
        <v>847</v>
      </c>
      <c r="C102" s="197">
        <v>34</v>
      </c>
      <c r="D102" s="199" t="s">
        <v>25</v>
      </c>
      <c r="E102" s="196" t="s">
        <v>197</v>
      </c>
      <c r="F102" s="195">
        <v>11064.76</v>
      </c>
      <c r="G102" s="195">
        <v>0</v>
      </c>
      <c r="H102" s="195">
        <v>0</v>
      </c>
      <c r="I102" s="195">
        <v>0</v>
      </c>
      <c r="J102" s="195">
        <v>0</v>
      </c>
      <c r="K102" s="195">
        <v>0</v>
      </c>
      <c r="L102" s="195">
        <v>1068.81</v>
      </c>
      <c r="M102" s="195">
        <v>0</v>
      </c>
      <c r="N102" s="195">
        <v>0</v>
      </c>
      <c r="O102" s="195">
        <v>0</v>
      </c>
      <c r="P102" s="195">
        <v>0</v>
      </c>
      <c r="Q102" s="195">
        <v>0</v>
      </c>
      <c r="R102" s="195">
        <v>0</v>
      </c>
      <c r="S102" s="195">
        <v>0</v>
      </c>
      <c r="T102" s="738">
        <f t="shared" si="8"/>
        <v>1068.81</v>
      </c>
      <c r="U102" s="738">
        <f t="shared" si="9"/>
        <v>9995.9500000000007</v>
      </c>
      <c r="V102" s="688" t="s">
        <v>167</v>
      </c>
      <c r="W102" s="348" t="b">
        <f t="shared" si="7"/>
        <v>1</v>
      </c>
      <c r="X102" s="362" t="s">
        <v>25</v>
      </c>
      <c r="Y102" s="345"/>
      <c r="Z102" s="196"/>
      <c r="AA102" s="197"/>
      <c r="AB102" s="196"/>
      <c r="AC102" s="196"/>
      <c r="AD102" s="197"/>
      <c r="AE102" s="196"/>
      <c r="AF102" s="197"/>
      <c r="AG102" s="196"/>
    </row>
    <row r="103" spans="1:33" ht="15" customHeight="1" x14ac:dyDescent="0.25">
      <c r="A103" s="196" t="s">
        <v>1180</v>
      </c>
      <c r="B103" s="196" t="s">
        <v>847</v>
      </c>
      <c r="C103" s="197">
        <v>187</v>
      </c>
      <c r="D103" s="199" t="s">
        <v>69</v>
      </c>
      <c r="E103" s="196" t="s">
        <v>870</v>
      </c>
      <c r="F103" s="195">
        <v>18047.84</v>
      </c>
      <c r="G103" s="195">
        <v>0</v>
      </c>
      <c r="H103" s="195">
        <v>0</v>
      </c>
      <c r="I103" s="195">
        <v>0</v>
      </c>
      <c r="J103" s="195">
        <v>0</v>
      </c>
      <c r="K103" s="195">
        <v>3192.63</v>
      </c>
      <c r="L103" s="195">
        <v>3192.63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738">
        <f t="shared" si="8"/>
        <v>6385.26</v>
      </c>
      <c r="U103" s="738">
        <f t="shared" si="9"/>
        <v>11662.58</v>
      </c>
      <c r="V103" s="688" t="s">
        <v>167</v>
      </c>
      <c r="W103" s="348" t="b">
        <f t="shared" si="7"/>
        <v>1</v>
      </c>
      <c r="X103" s="152" t="s">
        <v>69</v>
      </c>
      <c r="Y103" s="345"/>
      <c r="Z103" s="196"/>
      <c r="AA103" s="197"/>
      <c r="AB103" s="196"/>
      <c r="AC103" s="196"/>
      <c r="AD103" s="197"/>
      <c r="AE103" s="196"/>
      <c r="AF103" s="197"/>
      <c r="AG103" s="196"/>
    </row>
    <row r="104" spans="1:33" ht="15" customHeight="1" x14ac:dyDescent="0.25">
      <c r="A104" s="196"/>
      <c r="B104" s="196"/>
      <c r="C104" s="197">
        <v>4</v>
      </c>
      <c r="D104" s="367" t="s">
        <v>5</v>
      </c>
      <c r="E104" s="196"/>
      <c r="F104" s="195">
        <v>0</v>
      </c>
      <c r="G104" s="195">
        <v>0</v>
      </c>
      <c r="H104" s="195">
        <v>0</v>
      </c>
      <c r="I104" s="195">
        <v>0</v>
      </c>
      <c r="J104" s="195">
        <v>0</v>
      </c>
      <c r="K104" s="195">
        <v>0</v>
      </c>
      <c r="L104" s="195">
        <v>0</v>
      </c>
      <c r="M104" s="195">
        <v>0</v>
      </c>
      <c r="N104" s="195">
        <v>0</v>
      </c>
      <c r="O104" s="195">
        <v>0</v>
      </c>
      <c r="P104" s="195">
        <v>0</v>
      </c>
      <c r="Q104" s="195">
        <v>0</v>
      </c>
      <c r="R104" s="195">
        <v>0</v>
      </c>
      <c r="S104" s="195">
        <v>0</v>
      </c>
      <c r="T104" s="195">
        <v>0</v>
      </c>
      <c r="U104" s="195">
        <v>0</v>
      </c>
      <c r="V104" s="688"/>
      <c r="W104" s="348" t="b">
        <f t="shared" si="7"/>
        <v>1</v>
      </c>
      <c r="X104" s="367" t="s">
        <v>5</v>
      </c>
      <c r="Y104" s="345"/>
      <c r="Z104" s="196"/>
      <c r="AA104" s="197"/>
      <c r="AB104" s="196"/>
      <c r="AC104" s="196"/>
      <c r="AD104" s="197"/>
      <c r="AE104" s="196"/>
      <c r="AF104" s="197"/>
      <c r="AG104" s="196"/>
    </row>
    <row r="105" spans="1:33" ht="15" customHeight="1" x14ac:dyDescent="0.25">
      <c r="A105" s="196" t="s">
        <v>1180</v>
      </c>
      <c r="B105" s="196" t="s">
        <v>847</v>
      </c>
      <c r="C105" s="197">
        <v>493</v>
      </c>
      <c r="D105" s="199" t="s">
        <v>451</v>
      </c>
      <c r="E105" s="196" t="s">
        <v>494</v>
      </c>
      <c r="F105" s="195">
        <v>16291.14</v>
      </c>
      <c r="G105" s="195">
        <v>0</v>
      </c>
      <c r="H105" s="195">
        <v>0</v>
      </c>
      <c r="I105" s="195">
        <v>0</v>
      </c>
      <c r="J105" s="195">
        <v>0</v>
      </c>
      <c r="K105" s="195">
        <v>0</v>
      </c>
      <c r="L105" s="195">
        <v>0</v>
      </c>
      <c r="M105" s="195">
        <v>0</v>
      </c>
      <c r="N105" s="195">
        <v>0</v>
      </c>
      <c r="O105" s="195">
        <v>0</v>
      </c>
      <c r="P105" s="195">
        <v>2512.27</v>
      </c>
      <c r="Q105" s="195">
        <v>0</v>
      </c>
      <c r="R105" s="195">
        <v>0</v>
      </c>
      <c r="S105" s="195">
        <v>0</v>
      </c>
      <c r="T105" s="738">
        <f t="shared" ref="T105:T120" si="10">SUM(G105:S105)</f>
        <v>2512.27</v>
      </c>
      <c r="U105" s="738">
        <f t="shared" ref="U105:U120" si="11">F105-T105</f>
        <v>13778.869999999999</v>
      </c>
      <c r="V105" s="688" t="s">
        <v>167</v>
      </c>
      <c r="W105" s="348" t="b">
        <f t="shared" si="7"/>
        <v>1</v>
      </c>
      <c r="X105" s="176" t="s">
        <v>451</v>
      </c>
      <c r="Y105" s="345"/>
      <c r="Z105" s="196"/>
      <c r="AA105" s="197"/>
      <c r="AB105" s="196"/>
      <c r="AC105" s="196"/>
      <c r="AD105" s="197"/>
      <c r="AE105" s="196"/>
      <c r="AF105" s="197"/>
      <c r="AG105" s="196"/>
    </row>
    <row r="106" spans="1:33" ht="15" customHeight="1" x14ac:dyDescent="0.25">
      <c r="A106" s="196" t="s">
        <v>1180</v>
      </c>
      <c r="B106" s="196" t="s">
        <v>847</v>
      </c>
      <c r="C106" s="197">
        <v>339</v>
      </c>
      <c r="D106" s="199" t="s">
        <v>346</v>
      </c>
      <c r="E106" s="196" t="s">
        <v>350</v>
      </c>
      <c r="F106" s="195">
        <v>22230.59</v>
      </c>
      <c r="G106" s="195">
        <v>0</v>
      </c>
      <c r="H106" s="195">
        <v>0</v>
      </c>
      <c r="I106" s="195">
        <v>0</v>
      </c>
      <c r="J106" s="195">
        <v>0</v>
      </c>
      <c r="K106" s="195">
        <v>0</v>
      </c>
      <c r="L106" s="195">
        <v>0</v>
      </c>
      <c r="M106" s="195">
        <v>0</v>
      </c>
      <c r="N106" s="195">
        <v>0</v>
      </c>
      <c r="O106" s="195">
        <v>0</v>
      </c>
      <c r="P106" s="195">
        <v>0</v>
      </c>
      <c r="Q106" s="195">
        <v>0</v>
      </c>
      <c r="R106" s="195">
        <v>0</v>
      </c>
      <c r="S106" s="195">
        <v>0</v>
      </c>
      <c r="T106" s="738">
        <f t="shared" si="10"/>
        <v>0</v>
      </c>
      <c r="U106" s="738">
        <f t="shared" si="11"/>
        <v>22230.59</v>
      </c>
      <c r="V106" s="688" t="s">
        <v>167</v>
      </c>
      <c r="W106" s="348" t="b">
        <f t="shared" si="7"/>
        <v>1</v>
      </c>
      <c r="X106" s="362" t="s">
        <v>346</v>
      </c>
      <c r="Y106" s="345"/>
      <c r="Z106" s="196"/>
      <c r="AA106" s="197"/>
      <c r="AB106" s="196"/>
      <c r="AC106" s="196"/>
      <c r="AD106" s="197"/>
      <c r="AE106" s="196"/>
      <c r="AF106" s="197"/>
      <c r="AG106" s="196"/>
    </row>
    <row r="107" spans="1:33" ht="15" customHeight="1" x14ac:dyDescent="0.25">
      <c r="A107" s="196" t="s">
        <v>1180</v>
      </c>
      <c r="B107" s="196" t="s">
        <v>847</v>
      </c>
      <c r="C107" s="197">
        <v>87</v>
      </c>
      <c r="D107" s="199" t="s">
        <v>47</v>
      </c>
      <c r="E107" s="196" t="s">
        <v>219</v>
      </c>
      <c r="F107" s="195">
        <v>10809.19</v>
      </c>
      <c r="G107" s="195">
        <v>0</v>
      </c>
      <c r="H107" s="195">
        <v>0</v>
      </c>
      <c r="I107" s="195">
        <v>0</v>
      </c>
      <c r="J107" s="195">
        <v>0</v>
      </c>
      <c r="K107" s="195">
        <v>0</v>
      </c>
      <c r="L107" s="195">
        <v>0</v>
      </c>
      <c r="M107" s="195">
        <v>0</v>
      </c>
      <c r="N107" s="195">
        <v>0</v>
      </c>
      <c r="O107" s="195">
        <v>0</v>
      </c>
      <c r="P107" s="195">
        <v>1895.16</v>
      </c>
      <c r="Q107" s="195">
        <v>0</v>
      </c>
      <c r="R107" s="195">
        <v>0</v>
      </c>
      <c r="S107" s="195">
        <v>0</v>
      </c>
      <c r="T107" s="738">
        <f t="shared" si="10"/>
        <v>1895.16</v>
      </c>
      <c r="U107" s="738">
        <f t="shared" si="11"/>
        <v>8914.0300000000007</v>
      </c>
      <c r="V107" s="688" t="s">
        <v>167</v>
      </c>
      <c r="W107" s="348" t="b">
        <f t="shared" si="7"/>
        <v>1</v>
      </c>
      <c r="X107" s="362" t="s">
        <v>47</v>
      </c>
      <c r="Y107" s="345"/>
      <c r="Z107" s="196"/>
      <c r="AA107" s="197"/>
      <c r="AB107" s="196"/>
      <c r="AC107" s="196"/>
      <c r="AD107" s="197"/>
      <c r="AE107" s="196"/>
      <c r="AF107" s="197"/>
      <c r="AG107" s="196"/>
    </row>
    <row r="108" spans="1:33" ht="15" customHeight="1" x14ac:dyDescent="0.25">
      <c r="A108" s="196" t="s">
        <v>1180</v>
      </c>
      <c r="B108" s="196" t="s">
        <v>847</v>
      </c>
      <c r="C108" s="197">
        <v>317</v>
      </c>
      <c r="D108" s="199" t="s">
        <v>303</v>
      </c>
      <c r="E108" s="196" t="s">
        <v>304</v>
      </c>
      <c r="F108" s="195">
        <v>22230.59</v>
      </c>
      <c r="G108" s="195">
        <v>0</v>
      </c>
      <c r="H108" s="195">
        <v>0</v>
      </c>
      <c r="I108" s="195">
        <v>0</v>
      </c>
      <c r="J108" s="195">
        <v>0</v>
      </c>
      <c r="K108" s="195">
        <v>0</v>
      </c>
      <c r="L108" s="195">
        <v>0</v>
      </c>
      <c r="M108" s="195">
        <v>0</v>
      </c>
      <c r="N108" s="195">
        <v>0</v>
      </c>
      <c r="O108" s="195">
        <v>0</v>
      </c>
      <c r="P108" s="195">
        <v>0</v>
      </c>
      <c r="Q108" s="195">
        <v>0</v>
      </c>
      <c r="R108" s="195">
        <v>0</v>
      </c>
      <c r="S108" s="195">
        <v>0</v>
      </c>
      <c r="T108" s="738">
        <f t="shared" si="10"/>
        <v>0</v>
      </c>
      <c r="U108" s="738">
        <f t="shared" si="11"/>
        <v>22230.59</v>
      </c>
      <c r="V108" s="688" t="s">
        <v>167</v>
      </c>
      <c r="W108" s="348" t="b">
        <f t="shared" si="7"/>
        <v>1</v>
      </c>
      <c r="X108" s="362" t="s">
        <v>303</v>
      </c>
      <c r="Y108" s="345"/>
      <c r="Z108" s="196"/>
      <c r="AA108" s="197"/>
      <c r="AB108" s="196"/>
      <c r="AC108" s="196"/>
      <c r="AD108" s="197"/>
      <c r="AE108" s="196"/>
      <c r="AF108" s="197"/>
      <c r="AG108" s="196"/>
    </row>
    <row r="109" spans="1:33" ht="15" customHeight="1" x14ac:dyDescent="0.25">
      <c r="A109" s="196" t="s">
        <v>1180</v>
      </c>
      <c r="B109" s="196" t="s">
        <v>847</v>
      </c>
      <c r="C109" s="197">
        <v>28</v>
      </c>
      <c r="D109" s="199" t="s">
        <v>21</v>
      </c>
      <c r="E109" s="196" t="s">
        <v>193</v>
      </c>
      <c r="F109" s="195">
        <v>15728.89</v>
      </c>
      <c r="G109" s="195">
        <v>0</v>
      </c>
      <c r="H109" s="195">
        <v>299.12</v>
      </c>
      <c r="I109" s="195">
        <v>0</v>
      </c>
      <c r="J109" s="195">
        <v>0</v>
      </c>
      <c r="K109" s="195">
        <v>0</v>
      </c>
      <c r="L109" s="195">
        <v>0</v>
      </c>
      <c r="M109" s="195">
        <v>0</v>
      </c>
      <c r="N109" s="195">
        <v>0</v>
      </c>
      <c r="O109" s="195">
        <v>0</v>
      </c>
      <c r="P109" s="195">
        <v>1447.19</v>
      </c>
      <c r="Q109" s="195">
        <v>0</v>
      </c>
      <c r="R109" s="195">
        <v>0</v>
      </c>
      <c r="S109" s="195">
        <v>0</v>
      </c>
      <c r="T109" s="738">
        <f t="shared" si="10"/>
        <v>1746.31</v>
      </c>
      <c r="U109" s="738">
        <f t="shared" si="11"/>
        <v>13982.58</v>
      </c>
      <c r="V109" s="688" t="s">
        <v>167</v>
      </c>
      <c r="W109" s="348" t="b">
        <f t="shared" si="7"/>
        <v>1</v>
      </c>
      <c r="X109" s="152" t="s">
        <v>21</v>
      </c>
      <c r="Y109" s="345"/>
      <c r="Z109" s="196"/>
      <c r="AA109" s="197"/>
      <c r="AB109" s="196"/>
      <c r="AC109" s="196"/>
      <c r="AD109" s="197"/>
      <c r="AE109" s="196"/>
      <c r="AF109" s="197"/>
      <c r="AG109" s="196"/>
    </row>
    <row r="110" spans="1:33" ht="15" customHeight="1" x14ac:dyDescent="0.25">
      <c r="A110" s="196" t="s">
        <v>1180</v>
      </c>
      <c r="B110" s="196" t="s">
        <v>847</v>
      </c>
      <c r="C110" s="197">
        <v>6</v>
      </c>
      <c r="D110" s="199" t="s">
        <v>99</v>
      </c>
      <c r="E110" s="196" t="s">
        <v>175</v>
      </c>
      <c r="F110" s="195">
        <v>21444.560000000001</v>
      </c>
      <c r="G110" s="195">
        <v>0</v>
      </c>
      <c r="H110" s="195">
        <v>0</v>
      </c>
      <c r="I110" s="195">
        <v>0</v>
      </c>
      <c r="J110" s="195">
        <v>0</v>
      </c>
      <c r="K110" s="195">
        <v>0</v>
      </c>
      <c r="L110" s="195">
        <v>2425.02</v>
      </c>
      <c r="M110" s="195">
        <v>0</v>
      </c>
      <c r="N110" s="195">
        <v>0</v>
      </c>
      <c r="O110" s="195">
        <v>0</v>
      </c>
      <c r="P110" s="195">
        <v>0</v>
      </c>
      <c r="Q110" s="195">
        <v>0</v>
      </c>
      <c r="R110" s="195">
        <v>0</v>
      </c>
      <c r="S110" s="195">
        <v>0</v>
      </c>
      <c r="T110" s="738">
        <f t="shared" si="10"/>
        <v>2425.02</v>
      </c>
      <c r="U110" s="738">
        <f t="shared" si="11"/>
        <v>19019.54</v>
      </c>
      <c r="V110" s="688" t="s">
        <v>167</v>
      </c>
      <c r="W110" s="348" t="b">
        <f t="shared" si="7"/>
        <v>0</v>
      </c>
      <c r="X110" s="362" t="s">
        <v>430</v>
      </c>
      <c r="Y110" s="345"/>
      <c r="Z110" s="196"/>
      <c r="AA110" s="197"/>
      <c r="AB110" s="196"/>
      <c r="AC110" s="196"/>
      <c r="AD110" s="197"/>
      <c r="AE110" s="196"/>
      <c r="AF110" s="197"/>
      <c r="AG110" s="196"/>
    </row>
    <row r="111" spans="1:33" ht="15" customHeight="1" x14ac:dyDescent="0.25">
      <c r="A111" s="196" t="s">
        <v>1180</v>
      </c>
      <c r="B111" s="196" t="s">
        <v>847</v>
      </c>
      <c r="C111" s="197">
        <v>11</v>
      </c>
      <c r="D111" s="199" t="s">
        <v>101</v>
      </c>
      <c r="E111" s="196" t="s">
        <v>179</v>
      </c>
      <c r="F111" s="195">
        <v>22446.720000000001</v>
      </c>
      <c r="G111" s="195">
        <v>0</v>
      </c>
      <c r="H111" s="195">
        <v>0</v>
      </c>
      <c r="I111" s="195">
        <v>0</v>
      </c>
      <c r="J111" s="195">
        <v>0</v>
      </c>
      <c r="K111" s="195">
        <v>0</v>
      </c>
      <c r="L111" s="195">
        <v>2682.5</v>
      </c>
      <c r="M111" s="195">
        <v>0</v>
      </c>
      <c r="N111" s="195">
        <v>0</v>
      </c>
      <c r="O111" s="195">
        <v>0</v>
      </c>
      <c r="P111" s="195">
        <v>0</v>
      </c>
      <c r="Q111" s="195">
        <v>0</v>
      </c>
      <c r="R111" s="195">
        <v>0</v>
      </c>
      <c r="S111" s="195">
        <v>0</v>
      </c>
      <c r="T111" s="738">
        <f t="shared" si="10"/>
        <v>2682.5</v>
      </c>
      <c r="U111" s="738">
        <f t="shared" si="11"/>
        <v>19764.22</v>
      </c>
      <c r="V111" s="688" t="s">
        <v>167</v>
      </c>
      <c r="W111" s="348" t="b">
        <f t="shared" si="7"/>
        <v>0</v>
      </c>
      <c r="X111" s="362" t="s">
        <v>428</v>
      </c>
      <c r="Y111" s="345"/>
      <c r="Z111" s="196"/>
      <c r="AA111" s="197"/>
      <c r="AB111" s="196"/>
      <c r="AC111" s="196"/>
      <c r="AD111" s="197"/>
      <c r="AE111" s="196"/>
      <c r="AF111" s="197"/>
      <c r="AG111" s="196"/>
    </row>
    <row r="112" spans="1:33" s="531" customFormat="1" ht="15" customHeight="1" x14ac:dyDescent="0.25">
      <c r="A112" s="196" t="s">
        <v>1180</v>
      </c>
      <c r="B112" s="196" t="s">
        <v>847</v>
      </c>
      <c r="C112" s="197">
        <v>345</v>
      </c>
      <c r="D112" s="199" t="s">
        <v>366</v>
      </c>
      <c r="E112" s="196" t="s">
        <v>367</v>
      </c>
      <c r="F112" s="195">
        <v>8101.12</v>
      </c>
      <c r="G112" s="195">
        <v>0</v>
      </c>
      <c r="H112" s="195">
        <v>0</v>
      </c>
      <c r="I112" s="195">
        <v>0</v>
      </c>
      <c r="J112" s="195">
        <v>0</v>
      </c>
      <c r="K112" s="195">
        <v>0</v>
      </c>
      <c r="L112" s="195">
        <v>0</v>
      </c>
      <c r="M112" s="195">
        <v>0</v>
      </c>
      <c r="N112" s="195">
        <v>0</v>
      </c>
      <c r="O112" s="195">
        <v>0</v>
      </c>
      <c r="P112" s="195">
        <v>0</v>
      </c>
      <c r="Q112" s="195">
        <v>0</v>
      </c>
      <c r="R112" s="195">
        <v>0</v>
      </c>
      <c r="S112" s="195">
        <v>0</v>
      </c>
      <c r="T112" s="738">
        <f t="shared" si="10"/>
        <v>0</v>
      </c>
      <c r="U112" s="738">
        <f t="shared" si="11"/>
        <v>8101.12</v>
      </c>
      <c r="V112" s="688" t="s">
        <v>167</v>
      </c>
      <c r="W112" s="348" t="b">
        <f t="shared" si="7"/>
        <v>1</v>
      </c>
      <c r="X112" s="362" t="s">
        <v>366</v>
      </c>
      <c r="Y112" s="813"/>
      <c r="Z112" s="529"/>
      <c r="AA112" s="530"/>
      <c r="AB112" s="529"/>
      <c r="AC112" s="529"/>
      <c r="AD112" s="530"/>
      <c r="AE112" s="529"/>
      <c r="AF112" s="530"/>
      <c r="AG112" s="529"/>
    </row>
    <row r="113" spans="1:33" ht="15" customHeight="1" x14ac:dyDescent="0.25">
      <c r="A113" s="529" t="s">
        <v>1180</v>
      </c>
      <c r="B113" s="529" t="s">
        <v>847</v>
      </c>
      <c r="C113" s="530">
        <v>462</v>
      </c>
      <c r="D113" s="552" t="s">
        <v>753</v>
      </c>
      <c r="E113" s="529" t="s">
        <v>766</v>
      </c>
      <c r="F113" s="553">
        <v>19035.43</v>
      </c>
      <c r="G113" s="553">
        <v>0</v>
      </c>
      <c r="H113" s="553">
        <v>0</v>
      </c>
      <c r="I113" s="553">
        <v>0</v>
      </c>
      <c r="J113" s="553">
        <v>0</v>
      </c>
      <c r="K113" s="553">
        <v>0</v>
      </c>
      <c r="L113" s="553">
        <v>2368.09</v>
      </c>
      <c r="M113" s="553">
        <v>0</v>
      </c>
      <c r="N113" s="553">
        <v>0</v>
      </c>
      <c r="O113" s="553">
        <v>0</v>
      </c>
      <c r="P113" s="553">
        <v>0</v>
      </c>
      <c r="Q113" s="553">
        <v>0</v>
      </c>
      <c r="R113" s="553">
        <v>0</v>
      </c>
      <c r="S113" s="553">
        <v>0</v>
      </c>
      <c r="T113" s="904">
        <f t="shared" si="10"/>
        <v>2368.09</v>
      </c>
      <c r="U113" s="904">
        <f t="shared" si="11"/>
        <v>16667.34</v>
      </c>
      <c r="V113" s="555" t="s">
        <v>167</v>
      </c>
      <c r="W113" s="348" t="b">
        <f t="shared" si="7"/>
        <v>1</v>
      </c>
      <c r="X113" s="572" t="s">
        <v>753</v>
      </c>
      <c r="Y113" s="345"/>
      <c r="Z113" s="196"/>
      <c r="AA113" s="197"/>
      <c r="AB113" s="196"/>
      <c r="AC113" s="196"/>
      <c r="AD113" s="197"/>
      <c r="AE113" s="196"/>
      <c r="AF113" s="197"/>
      <c r="AG113" s="196"/>
    </row>
    <row r="114" spans="1:33" ht="15" customHeight="1" x14ac:dyDescent="0.25">
      <c r="A114" s="196" t="s">
        <v>1180</v>
      </c>
      <c r="B114" s="196" t="s">
        <v>847</v>
      </c>
      <c r="C114" s="197">
        <v>438</v>
      </c>
      <c r="D114" s="199" t="s">
        <v>708</v>
      </c>
      <c r="E114" s="196" t="s">
        <v>729</v>
      </c>
      <c r="F114" s="195">
        <v>13430.58</v>
      </c>
      <c r="G114" s="195">
        <v>0</v>
      </c>
      <c r="H114" s="195">
        <v>0</v>
      </c>
      <c r="I114" s="195">
        <v>0</v>
      </c>
      <c r="J114" s="195">
        <v>0</v>
      </c>
      <c r="K114" s="195">
        <v>0</v>
      </c>
      <c r="L114" s="195">
        <v>1097.43</v>
      </c>
      <c r="M114" s="195">
        <v>0</v>
      </c>
      <c r="N114" s="195">
        <v>0</v>
      </c>
      <c r="O114" s="195">
        <v>0</v>
      </c>
      <c r="P114" s="195">
        <v>0</v>
      </c>
      <c r="Q114" s="195">
        <v>0</v>
      </c>
      <c r="R114" s="195">
        <v>0</v>
      </c>
      <c r="S114" s="195">
        <v>0</v>
      </c>
      <c r="T114" s="738">
        <f t="shared" si="10"/>
        <v>1097.43</v>
      </c>
      <c r="U114" s="738">
        <f t="shared" si="11"/>
        <v>12333.15</v>
      </c>
      <c r="V114" s="688" t="s">
        <v>167</v>
      </c>
      <c r="W114" s="348" t="b">
        <f t="shared" si="7"/>
        <v>1</v>
      </c>
      <c r="X114" s="369" t="s">
        <v>708</v>
      </c>
      <c r="Y114" s="345"/>
      <c r="Z114" s="196"/>
      <c r="AA114" s="197"/>
      <c r="AB114" s="196"/>
      <c r="AC114" s="196"/>
      <c r="AD114" s="197"/>
      <c r="AE114" s="196"/>
      <c r="AF114" s="197"/>
      <c r="AG114" s="196"/>
    </row>
    <row r="115" spans="1:33" ht="15" customHeight="1" x14ac:dyDescent="0.25">
      <c r="A115" s="196" t="s">
        <v>1180</v>
      </c>
      <c r="B115" s="196" t="s">
        <v>847</v>
      </c>
      <c r="C115" s="197">
        <v>18</v>
      </c>
      <c r="D115" s="199" t="s">
        <v>12</v>
      </c>
      <c r="E115" s="196" t="s">
        <v>184</v>
      </c>
      <c r="F115" s="195">
        <v>20454.87</v>
      </c>
      <c r="G115" s="195">
        <v>0</v>
      </c>
      <c r="H115" s="195">
        <v>0</v>
      </c>
      <c r="I115" s="195">
        <v>0</v>
      </c>
      <c r="J115" s="195">
        <v>0</v>
      </c>
      <c r="K115" s="195">
        <v>0</v>
      </c>
      <c r="L115" s="195">
        <v>0</v>
      </c>
      <c r="M115" s="195">
        <v>0</v>
      </c>
      <c r="N115" s="195">
        <v>0</v>
      </c>
      <c r="O115" s="195">
        <v>0</v>
      </c>
      <c r="P115" s="195">
        <v>3190.88</v>
      </c>
      <c r="Q115" s="195">
        <v>0</v>
      </c>
      <c r="R115" s="195">
        <v>0</v>
      </c>
      <c r="S115" s="195">
        <v>0</v>
      </c>
      <c r="T115" s="738">
        <f t="shared" si="10"/>
        <v>3190.88</v>
      </c>
      <c r="U115" s="738">
        <f t="shared" si="11"/>
        <v>17263.989999999998</v>
      </c>
      <c r="V115" s="688" t="s">
        <v>167</v>
      </c>
      <c r="W115" s="348" t="b">
        <f t="shared" si="7"/>
        <v>1</v>
      </c>
      <c r="X115" s="362" t="s">
        <v>12</v>
      </c>
      <c r="Y115" s="345"/>
      <c r="Z115" s="196"/>
      <c r="AA115" s="197"/>
      <c r="AB115" s="196"/>
      <c r="AC115" s="196"/>
      <c r="AD115" s="197"/>
      <c r="AE115" s="196"/>
      <c r="AF115" s="197"/>
      <c r="AG115" s="196"/>
    </row>
    <row r="116" spans="1:33" ht="15" customHeight="1" x14ac:dyDescent="0.25">
      <c r="A116" s="196" t="s">
        <v>1180</v>
      </c>
      <c r="B116" s="196" t="s">
        <v>847</v>
      </c>
      <c r="C116" s="197">
        <v>492</v>
      </c>
      <c r="D116" s="199" t="s">
        <v>456</v>
      </c>
      <c r="E116" s="196" t="s">
        <v>499</v>
      </c>
      <c r="F116" s="195">
        <v>16889.2</v>
      </c>
      <c r="G116" s="195">
        <v>0</v>
      </c>
      <c r="H116" s="195">
        <v>0</v>
      </c>
      <c r="I116" s="195">
        <v>1518</v>
      </c>
      <c r="J116" s="195">
        <v>0</v>
      </c>
      <c r="K116" s="195">
        <v>0</v>
      </c>
      <c r="L116" s="195">
        <v>1592.33</v>
      </c>
      <c r="M116" s="195">
        <v>0</v>
      </c>
      <c r="N116" s="195">
        <v>0</v>
      </c>
      <c r="O116" s="195">
        <v>0</v>
      </c>
      <c r="P116" s="195">
        <v>0</v>
      </c>
      <c r="Q116" s="195">
        <v>0</v>
      </c>
      <c r="R116" s="195">
        <v>0</v>
      </c>
      <c r="S116" s="195">
        <v>0</v>
      </c>
      <c r="T116" s="738">
        <f t="shared" si="10"/>
        <v>3110.33</v>
      </c>
      <c r="U116" s="738">
        <f t="shared" si="11"/>
        <v>13778.87</v>
      </c>
      <c r="V116" s="688" t="s">
        <v>167</v>
      </c>
      <c r="W116" s="348" t="b">
        <f t="shared" si="7"/>
        <v>1</v>
      </c>
      <c r="X116" s="176" t="s">
        <v>456</v>
      </c>
      <c r="Y116" s="345"/>
      <c r="Z116" s="196"/>
      <c r="AA116" s="197"/>
      <c r="AB116" s="196"/>
      <c r="AC116" s="196"/>
      <c r="AD116" s="197"/>
      <c r="AE116" s="196"/>
      <c r="AF116" s="197"/>
      <c r="AG116" s="196"/>
    </row>
    <row r="117" spans="1:33" ht="15" customHeight="1" x14ac:dyDescent="0.25">
      <c r="A117" s="196" t="s">
        <v>1180</v>
      </c>
      <c r="B117" s="196" t="s">
        <v>847</v>
      </c>
      <c r="C117" s="197">
        <v>69</v>
      </c>
      <c r="D117" s="199" t="s">
        <v>103</v>
      </c>
      <c r="E117" s="196" t="s">
        <v>211</v>
      </c>
      <c r="F117" s="195">
        <v>29351.82</v>
      </c>
      <c r="G117" s="195">
        <v>0</v>
      </c>
      <c r="H117" s="195">
        <v>0</v>
      </c>
      <c r="I117" s="195">
        <v>0</v>
      </c>
      <c r="J117" s="195">
        <v>0</v>
      </c>
      <c r="K117" s="195">
        <v>0</v>
      </c>
      <c r="L117" s="195">
        <v>0</v>
      </c>
      <c r="M117" s="195">
        <v>0</v>
      </c>
      <c r="N117" s="195">
        <v>4554</v>
      </c>
      <c r="O117" s="195">
        <v>0</v>
      </c>
      <c r="P117" s="195">
        <v>2567.23</v>
      </c>
      <c r="Q117" s="195">
        <v>0</v>
      </c>
      <c r="R117" s="195">
        <v>0</v>
      </c>
      <c r="S117" s="195">
        <v>0</v>
      </c>
      <c r="T117" s="738">
        <f t="shared" si="10"/>
        <v>7121.23</v>
      </c>
      <c r="U117" s="738">
        <f t="shared" si="11"/>
        <v>22230.59</v>
      </c>
      <c r="V117" s="688" t="s">
        <v>167</v>
      </c>
      <c r="W117" s="348" t="b">
        <f t="shared" si="7"/>
        <v>0</v>
      </c>
      <c r="X117" s="362" t="s">
        <v>423</v>
      </c>
      <c r="Y117" s="345"/>
      <c r="Z117" s="196"/>
      <c r="AA117" s="197"/>
      <c r="AB117" s="196"/>
      <c r="AC117" s="196"/>
      <c r="AD117" s="197"/>
      <c r="AE117" s="196"/>
      <c r="AF117" s="197"/>
      <c r="AG117" s="196"/>
    </row>
    <row r="118" spans="1:33" ht="15" customHeight="1" x14ac:dyDescent="0.25">
      <c r="A118" s="196" t="s">
        <v>1180</v>
      </c>
      <c r="B118" s="196" t="s">
        <v>847</v>
      </c>
      <c r="C118" s="197">
        <v>443</v>
      </c>
      <c r="D118" s="199" t="s">
        <v>711</v>
      </c>
      <c r="E118" s="196" t="s">
        <v>732</v>
      </c>
      <c r="F118" s="195">
        <v>3442.61</v>
      </c>
      <c r="G118" s="195">
        <v>0</v>
      </c>
      <c r="H118" s="195">
        <v>0</v>
      </c>
      <c r="I118" s="195">
        <v>0</v>
      </c>
      <c r="J118" s="195">
        <v>0</v>
      </c>
      <c r="K118" s="195">
        <v>0</v>
      </c>
      <c r="L118" s="195">
        <v>0</v>
      </c>
      <c r="M118" s="195">
        <v>0</v>
      </c>
      <c r="N118" s="195">
        <v>0</v>
      </c>
      <c r="O118" s="195">
        <v>0</v>
      </c>
      <c r="P118" s="195">
        <v>0</v>
      </c>
      <c r="Q118" s="195">
        <v>0</v>
      </c>
      <c r="R118" s="195">
        <v>0</v>
      </c>
      <c r="S118" s="195">
        <v>0</v>
      </c>
      <c r="T118" s="738">
        <f t="shared" si="10"/>
        <v>0</v>
      </c>
      <c r="U118" s="738">
        <f t="shared" si="11"/>
        <v>3442.61</v>
      </c>
      <c r="V118" s="688" t="s">
        <v>167</v>
      </c>
      <c r="W118" s="348" t="b">
        <f t="shared" si="7"/>
        <v>1</v>
      </c>
      <c r="X118" s="369" t="s">
        <v>711</v>
      </c>
      <c r="Y118" s="345"/>
      <c r="Z118" s="196"/>
      <c r="AA118" s="197"/>
      <c r="AB118" s="196"/>
      <c r="AC118" s="196"/>
      <c r="AD118" s="197"/>
      <c r="AE118" s="196"/>
      <c r="AF118" s="197"/>
      <c r="AG118" s="196"/>
    </row>
    <row r="119" spans="1:33" ht="15" customHeight="1" x14ac:dyDescent="0.25">
      <c r="A119" s="196" t="s">
        <v>1180</v>
      </c>
      <c r="B119" s="196" t="s">
        <v>847</v>
      </c>
      <c r="C119" s="197">
        <v>456</v>
      </c>
      <c r="D119" s="199" t="s">
        <v>723</v>
      </c>
      <c r="E119" s="196" t="s">
        <v>744</v>
      </c>
      <c r="F119" s="195">
        <v>12800.57</v>
      </c>
      <c r="G119" s="195">
        <v>0</v>
      </c>
      <c r="H119" s="195">
        <v>0</v>
      </c>
      <c r="I119" s="195">
        <v>0</v>
      </c>
      <c r="J119" s="195">
        <v>0</v>
      </c>
      <c r="K119" s="195">
        <v>0</v>
      </c>
      <c r="L119" s="195">
        <v>889.78</v>
      </c>
      <c r="M119" s="195">
        <v>0</v>
      </c>
      <c r="N119" s="195">
        <v>0</v>
      </c>
      <c r="O119" s="195">
        <v>0</v>
      </c>
      <c r="P119" s="195">
        <v>0</v>
      </c>
      <c r="Q119" s="195">
        <v>0</v>
      </c>
      <c r="R119" s="195">
        <v>0</v>
      </c>
      <c r="S119" s="195">
        <v>0</v>
      </c>
      <c r="T119" s="738">
        <f t="shared" si="10"/>
        <v>889.78</v>
      </c>
      <c r="U119" s="738">
        <f t="shared" si="11"/>
        <v>11910.789999999999</v>
      </c>
      <c r="V119" s="688" t="s">
        <v>167</v>
      </c>
      <c r="W119" s="348" t="b">
        <f t="shared" si="7"/>
        <v>1</v>
      </c>
      <c r="X119" s="369" t="s">
        <v>723</v>
      </c>
      <c r="Y119" s="345"/>
      <c r="Z119" s="196"/>
      <c r="AA119" s="197"/>
      <c r="AB119" s="196"/>
      <c r="AC119" s="196"/>
      <c r="AD119" s="197"/>
      <c r="AE119" s="196"/>
      <c r="AF119" s="197"/>
      <c r="AG119" s="196"/>
    </row>
    <row r="120" spans="1:33" ht="15" customHeight="1" x14ac:dyDescent="0.25">
      <c r="A120" s="196" t="s">
        <v>1180</v>
      </c>
      <c r="B120" s="196" t="s">
        <v>847</v>
      </c>
      <c r="C120" s="197">
        <v>425</v>
      </c>
      <c r="D120" s="199" t="s">
        <v>672</v>
      </c>
      <c r="E120" s="196" t="s">
        <v>673</v>
      </c>
      <c r="F120" s="195">
        <v>14490.26</v>
      </c>
      <c r="G120" s="195">
        <v>0</v>
      </c>
      <c r="H120" s="195">
        <v>0</v>
      </c>
      <c r="I120" s="195">
        <v>0</v>
      </c>
      <c r="J120" s="195">
        <v>0</v>
      </c>
      <c r="K120" s="195">
        <v>0</v>
      </c>
      <c r="L120" s="195">
        <v>397.18</v>
      </c>
      <c r="M120" s="195">
        <v>0</v>
      </c>
      <c r="N120" s="195">
        <v>0</v>
      </c>
      <c r="O120" s="195">
        <v>0</v>
      </c>
      <c r="P120" s="195">
        <v>0</v>
      </c>
      <c r="Q120" s="195">
        <v>0</v>
      </c>
      <c r="R120" s="195">
        <v>0</v>
      </c>
      <c r="S120" s="195">
        <v>0</v>
      </c>
      <c r="T120" s="738">
        <f t="shared" si="10"/>
        <v>397.18</v>
      </c>
      <c r="U120" s="738">
        <f t="shared" si="11"/>
        <v>14093.08</v>
      </c>
      <c r="V120" s="688" t="s">
        <v>167</v>
      </c>
      <c r="W120" s="348" t="b">
        <f t="shared" si="7"/>
        <v>1</v>
      </c>
      <c r="X120" s="370" t="s">
        <v>672</v>
      </c>
      <c r="Y120" s="345"/>
      <c r="Z120" s="196"/>
      <c r="AA120" s="197"/>
      <c r="AB120" s="196"/>
      <c r="AC120" s="196"/>
      <c r="AD120" s="197"/>
      <c r="AE120" s="196"/>
      <c r="AF120" s="197"/>
      <c r="AG120" s="196"/>
    </row>
    <row r="121" spans="1:33" ht="15" customHeight="1" x14ac:dyDescent="0.25">
      <c r="A121" s="196"/>
      <c r="B121" s="196"/>
      <c r="C121" s="197">
        <v>192</v>
      </c>
      <c r="D121" s="367" t="s">
        <v>419</v>
      </c>
      <c r="E121" s="196"/>
      <c r="F121" s="195">
        <v>0</v>
      </c>
      <c r="G121" s="195">
        <v>0</v>
      </c>
      <c r="H121" s="195">
        <v>0</v>
      </c>
      <c r="I121" s="195">
        <v>0</v>
      </c>
      <c r="J121" s="195">
        <v>0</v>
      </c>
      <c r="K121" s="195">
        <v>0</v>
      </c>
      <c r="L121" s="195">
        <v>0</v>
      </c>
      <c r="M121" s="195">
        <v>0</v>
      </c>
      <c r="N121" s="195">
        <v>0</v>
      </c>
      <c r="O121" s="195">
        <v>0</v>
      </c>
      <c r="P121" s="195">
        <v>0</v>
      </c>
      <c r="Q121" s="195">
        <v>0</v>
      </c>
      <c r="R121" s="195">
        <v>0</v>
      </c>
      <c r="S121" s="195">
        <v>0</v>
      </c>
      <c r="T121" s="195">
        <v>0</v>
      </c>
      <c r="U121" s="195">
        <v>0</v>
      </c>
      <c r="V121" s="688"/>
      <c r="W121" s="348" t="b">
        <f t="shared" si="7"/>
        <v>1</v>
      </c>
      <c r="X121" s="367" t="s">
        <v>419</v>
      </c>
      <c r="Y121" s="345"/>
      <c r="Z121" s="196"/>
      <c r="AA121" s="197"/>
      <c r="AB121" s="196"/>
      <c r="AC121" s="196"/>
      <c r="AD121" s="197"/>
      <c r="AE121" s="196"/>
      <c r="AF121" s="197"/>
      <c r="AG121" s="196"/>
    </row>
    <row r="122" spans="1:33" ht="15" customHeight="1" x14ac:dyDescent="0.25">
      <c r="A122" s="196" t="s">
        <v>1180</v>
      </c>
      <c r="B122" s="196" t="s">
        <v>847</v>
      </c>
      <c r="C122" s="197">
        <v>260</v>
      </c>
      <c r="D122" s="199" t="s">
        <v>150</v>
      </c>
      <c r="E122" s="196" t="s">
        <v>264</v>
      </c>
      <c r="F122" s="195">
        <v>10243.530000000001</v>
      </c>
      <c r="G122" s="195">
        <v>0</v>
      </c>
      <c r="H122" s="195">
        <v>0</v>
      </c>
      <c r="I122" s="195">
        <v>0</v>
      </c>
      <c r="J122" s="195">
        <v>0</v>
      </c>
      <c r="K122" s="195">
        <v>0</v>
      </c>
      <c r="L122" s="195">
        <v>592.07000000000005</v>
      </c>
      <c r="M122" s="195">
        <v>0</v>
      </c>
      <c r="N122" s="195">
        <v>0</v>
      </c>
      <c r="O122" s="195">
        <v>0</v>
      </c>
      <c r="P122" s="195">
        <v>0</v>
      </c>
      <c r="Q122" s="195">
        <v>0</v>
      </c>
      <c r="R122" s="195">
        <v>0</v>
      </c>
      <c r="S122" s="195">
        <v>0</v>
      </c>
      <c r="T122" s="738">
        <f t="shared" ref="T122:T141" si="12">SUM(G122:S122)</f>
        <v>592.07000000000005</v>
      </c>
      <c r="U122" s="738">
        <f t="shared" ref="U122:U141" si="13">F122-T122</f>
        <v>9651.4600000000009</v>
      </c>
      <c r="V122" s="688" t="s">
        <v>167</v>
      </c>
      <c r="W122" s="348" t="b">
        <f t="shared" si="7"/>
        <v>0</v>
      </c>
      <c r="X122" s="362" t="s">
        <v>148</v>
      </c>
      <c r="Y122" s="345"/>
      <c r="Z122" s="196"/>
      <c r="AA122" s="197"/>
      <c r="AB122" s="196"/>
      <c r="AC122" s="196"/>
      <c r="AD122" s="197"/>
      <c r="AE122" s="196"/>
      <c r="AF122" s="197"/>
      <c r="AG122" s="196"/>
    </row>
    <row r="123" spans="1:33" ht="15" customHeight="1" x14ac:dyDescent="0.25">
      <c r="A123" s="196" t="s">
        <v>1180</v>
      </c>
      <c r="B123" s="196" t="s">
        <v>847</v>
      </c>
      <c r="C123" s="197">
        <v>444</v>
      </c>
      <c r="D123" s="199" t="s">
        <v>712</v>
      </c>
      <c r="E123" s="196" t="s">
        <v>733</v>
      </c>
      <c r="F123" s="195">
        <v>3442.61</v>
      </c>
      <c r="G123" s="195">
        <v>0</v>
      </c>
      <c r="H123" s="195">
        <v>0</v>
      </c>
      <c r="I123" s="195">
        <v>0</v>
      </c>
      <c r="J123" s="195">
        <v>0</v>
      </c>
      <c r="K123" s="195">
        <v>0</v>
      </c>
      <c r="L123" s="195">
        <v>0</v>
      </c>
      <c r="M123" s="195">
        <v>0</v>
      </c>
      <c r="N123" s="195">
        <v>0</v>
      </c>
      <c r="O123" s="195">
        <v>0</v>
      </c>
      <c r="P123" s="195">
        <v>0</v>
      </c>
      <c r="Q123" s="195">
        <v>0</v>
      </c>
      <c r="R123" s="195">
        <v>0</v>
      </c>
      <c r="S123" s="195">
        <v>0</v>
      </c>
      <c r="T123" s="738">
        <f t="shared" si="12"/>
        <v>0</v>
      </c>
      <c r="U123" s="738">
        <f t="shared" si="13"/>
        <v>3442.61</v>
      </c>
      <c r="V123" s="688" t="s">
        <v>167</v>
      </c>
      <c r="W123" s="348" t="b">
        <f t="shared" si="7"/>
        <v>1</v>
      </c>
      <c r="X123" s="369" t="s">
        <v>712</v>
      </c>
      <c r="Y123" s="345"/>
      <c r="Z123" s="196"/>
      <c r="AA123" s="197"/>
      <c r="AB123" s="196"/>
      <c r="AC123" s="196"/>
      <c r="AD123" s="197"/>
      <c r="AE123" s="196"/>
      <c r="AF123" s="197"/>
      <c r="AG123" s="196"/>
    </row>
    <row r="124" spans="1:33" ht="15" customHeight="1" x14ac:dyDescent="0.25">
      <c r="A124" s="196" t="s">
        <v>1180</v>
      </c>
      <c r="B124" s="196" t="s">
        <v>847</v>
      </c>
      <c r="C124" s="197">
        <v>161</v>
      </c>
      <c r="D124" s="199" t="s">
        <v>63</v>
      </c>
      <c r="E124" s="196" t="s">
        <v>234</v>
      </c>
      <c r="F124" s="195">
        <v>11445.14</v>
      </c>
      <c r="G124" s="195">
        <v>0</v>
      </c>
      <c r="H124" s="195">
        <v>0</v>
      </c>
      <c r="I124" s="195">
        <v>0</v>
      </c>
      <c r="J124" s="195">
        <v>0</v>
      </c>
      <c r="K124" s="195">
        <v>0</v>
      </c>
      <c r="L124" s="195">
        <v>0</v>
      </c>
      <c r="M124" s="195">
        <v>0</v>
      </c>
      <c r="N124" s="195">
        <v>0</v>
      </c>
      <c r="O124" s="195">
        <v>0</v>
      </c>
      <c r="P124" s="195">
        <v>976.08</v>
      </c>
      <c r="Q124" s="195">
        <v>0</v>
      </c>
      <c r="R124" s="195">
        <v>0</v>
      </c>
      <c r="S124" s="195">
        <v>0</v>
      </c>
      <c r="T124" s="738">
        <f t="shared" si="12"/>
        <v>976.08</v>
      </c>
      <c r="U124" s="738">
        <f t="shared" si="13"/>
        <v>10469.06</v>
      </c>
      <c r="V124" s="688" t="s">
        <v>167</v>
      </c>
      <c r="W124" s="348" t="b">
        <f t="shared" si="7"/>
        <v>1</v>
      </c>
      <c r="X124" s="362" t="s">
        <v>63</v>
      </c>
      <c r="Y124" s="345"/>
      <c r="Z124" s="196"/>
      <c r="AA124" s="197"/>
      <c r="AB124" s="196"/>
      <c r="AC124" s="196"/>
      <c r="AD124" s="197"/>
      <c r="AE124" s="196"/>
      <c r="AF124" s="197"/>
      <c r="AG124" s="196"/>
    </row>
    <row r="125" spans="1:33" ht="15" customHeight="1" x14ac:dyDescent="0.25">
      <c r="A125" s="196" t="s">
        <v>1180</v>
      </c>
      <c r="B125" s="196" t="s">
        <v>847</v>
      </c>
      <c r="C125" s="197">
        <v>344</v>
      </c>
      <c r="D125" s="199" t="s">
        <v>364</v>
      </c>
      <c r="E125" s="196" t="s">
        <v>365</v>
      </c>
      <c r="F125" s="195">
        <v>20465.98</v>
      </c>
      <c r="G125" s="195">
        <v>0</v>
      </c>
      <c r="H125" s="195">
        <v>0</v>
      </c>
      <c r="I125" s="195">
        <v>0</v>
      </c>
      <c r="J125" s="195">
        <v>0</v>
      </c>
      <c r="K125" s="195">
        <v>0</v>
      </c>
      <c r="L125" s="195">
        <v>0</v>
      </c>
      <c r="M125" s="195">
        <v>0</v>
      </c>
      <c r="N125" s="195">
        <v>0</v>
      </c>
      <c r="O125" s="195">
        <v>0</v>
      </c>
      <c r="P125" s="195">
        <v>1490.28</v>
      </c>
      <c r="Q125" s="195">
        <v>0</v>
      </c>
      <c r="R125" s="195">
        <v>0</v>
      </c>
      <c r="S125" s="195">
        <v>0</v>
      </c>
      <c r="T125" s="738">
        <f t="shared" si="12"/>
        <v>1490.28</v>
      </c>
      <c r="U125" s="738">
        <f t="shared" si="13"/>
        <v>18975.7</v>
      </c>
      <c r="V125" s="688" t="s">
        <v>167</v>
      </c>
      <c r="W125" s="348" t="b">
        <f t="shared" si="7"/>
        <v>1</v>
      </c>
      <c r="X125" s="362" t="s">
        <v>364</v>
      </c>
      <c r="Y125" s="345"/>
      <c r="Z125" s="196"/>
      <c r="AA125" s="197"/>
      <c r="AB125" s="196"/>
      <c r="AC125" s="196"/>
      <c r="AD125" s="197"/>
      <c r="AE125" s="196"/>
      <c r="AF125" s="197"/>
      <c r="AG125" s="196"/>
    </row>
    <row r="126" spans="1:33" ht="15" customHeight="1" x14ac:dyDescent="0.25">
      <c r="A126" s="196" t="s">
        <v>1180</v>
      </c>
      <c r="B126" s="196" t="s">
        <v>847</v>
      </c>
      <c r="C126" s="197">
        <v>356</v>
      </c>
      <c r="D126" s="199" t="s">
        <v>383</v>
      </c>
      <c r="E126" s="196" t="s">
        <v>384</v>
      </c>
      <c r="F126" s="195">
        <v>7329.34</v>
      </c>
      <c r="G126" s="195">
        <v>0</v>
      </c>
      <c r="H126" s="195">
        <v>0</v>
      </c>
      <c r="I126" s="195">
        <v>0</v>
      </c>
      <c r="J126" s="195">
        <v>0</v>
      </c>
      <c r="K126" s="195">
        <v>0</v>
      </c>
      <c r="L126" s="195">
        <v>1065.58</v>
      </c>
      <c r="M126" s="195">
        <v>0</v>
      </c>
      <c r="N126" s="195">
        <v>0</v>
      </c>
      <c r="O126" s="195">
        <v>0</v>
      </c>
      <c r="P126" s="195">
        <v>0</v>
      </c>
      <c r="Q126" s="195">
        <v>0</v>
      </c>
      <c r="R126" s="195">
        <v>0</v>
      </c>
      <c r="S126" s="195">
        <v>0</v>
      </c>
      <c r="T126" s="738">
        <f t="shared" si="12"/>
        <v>1065.58</v>
      </c>
      <c r="U126" s="738">
        <f t="shared" si="13"/>
        <v>6263.76</v>
      </c>
      <c r="V126" s="688" t="s">
        <v>167</v>
      </c>
      <c r="W126" s="348" t="b">
        <f t="shared" si="7"/>
        <v>1</v>
      </c>
      <c r="X126" s="362" t="s">
        <v>383</v>
      </c>
      <c r="Y126" s="345"/>
      <c r="Z126" s="196"/>
      <c r="AA126" s="197"/>
      <c r="AB126" s="196"/>
      <c r="AC126" s="196"/>
      <c r="AD126" s="197"/>
      <c r="AE126" s="196"/>
      <c r="AF126" s="197"/>
      <c r="AG126" s="196"/>
    </row>
    <row r="127" spans="1:33" ht="15" customHeight="1" x14ac:dyDescent="0.25">
      <c r="A127" s="196" t="s">
        <v>1180</v>
      </c>
      <c r="B127" s="196" t="s">
        <v>847</v>
      </c>
      <c r="C127" s="197">
        <v>172</v>
      </c>
      <c r="D127" s="199" t="s">
        <v>68</v>
      </c>
      <c r="E127" s="196" t="s">
        <v>239</v>
      </c>
      <c r="F127" s="195">
        <v>19633.79</v>
      </c>
      <c r="G127" s="195">
        <v>0</v>
      </c>
      <c r="H127" s="195">
        <v>0</v>
      </c>
      <c r="I127" s="195">
        <v>0</v>
      </c>
      <c r="J127" s="195">
        <v>0</v>
      </c>
      <c r="K127" s="195">
        <v>0</v>
      </c>
      <c r="L127" s="195">
        <v>1391.37</v>
      </c>
      <c r="M127" s="195">
        <v>0</v>
      </c>
      <c r="N127" s="195">
        <v>0</v>
      </c>
      <c r="O127" s="195">
        <v>0</v>
      </c>
      <c r="P127" s="195">
        <v>0</v>
      </c>
      <c r="Q127" s="195">
        <v>0</v>
      </c>
      <c r="R127" s="195">
        <v>0</v>
      </c>
      <c r="S127" s="195">
        <v>0</v>
      </c>
      <c r="T127" s="738">
        <f t="shared" si="12"/>
        <v>1391.37</v>
      </c>
      <c r="U127" s="738">
        <f t="shared" si="13"/>
        <v>18242.420000000002</v>
      </c>
      <c r="V127" s="688" t="s">
        <v>167</v>
      </c>
      <c r="W127" s="348" t="b">
        <f t="shared" si="7"/>
        <v>1</v>
      </c>
      <c r="X127" s="152" t="s">
        <v>68</v>
      </c>
      <c r="Y127" s="345"/>
      <c r="Z127" s="196"/>
      <c r="AA127" s="197"/>
      <c r="AB127" s="196"/>
      <c r="AC127" s="196"/>
      <c r="AD127" s="197"/>
      <c r="AE127" s="196"/>
      <c r="AF127" s="197"/>
      <c r="AG127" s="196"/>
    </row>
    <row r="128" spans="1:33" ht="15" customHeight="1" x14ac:dyDescent="0.25">
      <c r="A128" s="196" t="s">
        <v>1180</v>
      </c>
      <c r="B128" s="196" t="s">
        <v>847</v>
      </c>
      <c r="C128" s="197">
        <v>52</v>
      </c>
      <c r="D128" s="199" t="s">
        <v>39</v>
      </c>
      <c r="E128" s="196" t="s">
        <v>210</v>
      </c>
      <c r="F128" s="195">
        <v>20465.02</v>
      </c>
      <c r="G128" s="195">
        <v>0</v>
      </c>
      <c r="H128" s="195">
        <v>0</v>
      </c>
      <c r="I128" s="195">
        <v>0</v>
      </c>
      <c r="J128" s="195">
        <v>0</v>
      </c>
      <c r="K128" s="195">
        <v>0</v>
      </c>
      <c r="L128" s="195">
        <v>0</v>
      </c>
      <c r="M128" s="195">
        <v>0</v>
      </c>
      <c r="N128" s="195">
        <v>0</v>
      </c>
      <c r="O128" s="195">
        <v>0</v>
      </c>
      <c r="P128" s="195">
        <v>0</v>
      </c>
      <c r="Q128" s="195">
        <v>0</v>
      </c>
      <c r="R128" s="195">
        <v>0</v>
      </c>
      <c r="S128" s="195">
        <v>0</v>
      </c>
      <c r="T128" s="738">
        <f t="shared" si="12"/>
        <v>0</v>
      </c>
      <c r="U128" s="738">
        <f t="shared" si="13"/>
        <v>20465.02</v>
      </c>
      <c r="V128" s="688" t="s">
        <v>167</v>
      </c>
      <c r="W128" s="348" t="b">
        <f t="shared" si="7"/>
        <v>1</v>
      </c>
      <c r="X128" s="362" t="s">
        <v>39</v>
      </c>
      <c r="Y128" s="345"/>
      <c r="Z128" s="196"/>
      <c r="AA128" s="197"/>
      <c r="AB128" s="196"/>
      <c r="AC128" s="196"/>
      <c r="AD128" s="197"/>
      <c r="AE128" s="196"/>
      <c r="AF128" s="197"/>
      <c r="AG128" s="196"/>
    </row>
    <row r="129" spans="1:33" ht="15" customHeight="1" x14ac:dyDescent="0.25">
      <c r="A129" s="196" t="s">
        <v>1180</v>
      </c>
      <c r="B129" s="196" t="s">
        <v>847</v>
      </c>
      <c r="C129" s="197">
        <v>42</v>
      </c>
      <c r="D129" s="199" t="s">
        <v>31</v>
      </c>
      <c r="E129" s="196" t="s">
        <v>203</v>
      </c>
      <c r="F129" s="195">
        <v>22230.59</v>
      </c>
      <c r="G129" s="195">
        <v>0</v>
      </c>
      <c r="H129" s="195">
        <v>0</v>
      </c>
      <c r="I129" s="195">
        <v>0</v>
      </c>
      <c r="J129" s="195">
        <v>0</v>
      </c>
      <c r="K129" s="195">
        <v>0</v>
      </c>
      <c r="L129" s="195">
        <v>0</v>
      </c>
      <c r="M129" s="195">
        <v>0</v>
      </c>
      <c r="N129" s="195">
        <v>0</v>
      </c>
      <c r="O129" s="195">
        <v>0</v>
      </c>
      <c r="P129" s="195">
        <v>0</v>
      </c>
      <c r="Q129" s="195">
        <v>0</v>
      </c>
      <c r="R129" s="195">
        <v>0</v>
      </c>
      <c r="S129" s="195">
        <v>0</v>
      </c>
      <c r="T129" s="738">
        <f t="shared" si="12"/>
        <v>0</v>
      </c>
      <c r="U129" s="738">
        <f t="shared" si="13"/>
        <v>22230.59</v>
      </c>
      <c r="V129" s="688" t="s">
        <v>167</v>
      </c>
      <c r="W129" s="348" t="b">
        <f t="shared" si="7"/>
        <v>1</v>
      </c>
      <c r="X129" s="366" t="s">
        <v>31</v>
      </c>
      <c r="Y129" s="345"/>
      <c r="Z129" s="196"/>
      <c r="AA129" s="197"/>
      <c r="AB129" s="196"/>
      <c r="AC129" s="196"/>
      <c r="AD129" s="197"/>
      <c r="AE129" s="196"/>
      <c r="AF129" s="197"/>
      <c r="AG129" s="196"/>
    </row>
    <row r="130" spans="1:33" ht="15" customHeight="1" x14ac:dyDescent="0.25">
      <c r="A130" s="196" t="s">
        <v>1180</v>
      </c>
      <c r="B130" s="196" t="s">
        <v>847</v>
      </c>
      <c r="C130" s="197">
        <v>466</v>
      </c>
      <c r="D130" s="199" t="s">
        <v>749</v>
      </c>
      <c r="E130" s="196" t="s">
        <v>762</v>
      </c>
      <c r="F130" s="195">
        <v>5771.99</v>
      </c>
      <c r="G130" s="195">
        <v>0</v>
      </c>
      <c r="H130" s="195">
        <v>0</v>
      </c>
      <c r="I130" s="195">
        <v>0</v>
      </c>
      <c r="J130" s="195">
        <v>0</v>
      </c>
      <c r="K130" s="195">
        <v>0</v>
      </c>
      <c r="L130" s="195">
        <v>0</v>
      </c>
      <c r="M130" s="195">
        <v>0</v>
      </c>
      <c r="N130" s="195">
        <v>0</v>
      </c>
      <c r="O130" s="195">
        <v>0</v>
      </c>
      <c r="P130" s="195">
        <v>2329.38</v>
      </c>
      <c r="Q130" s="195">
        <v>0</v>
      </c>
      <c r="R130" s="195">
        <v>0</v>
      </c>
      <c r="S130" s="195">
        <v>0</v>
      </c>
      <c r="T130" s="738">
        <f t="shared" si="12"/>
        <v>2329.38</v>
      </c>
      <c r="U130" s="738">
        <f t="shared" si="13"/>
        <v>3442.6099999999997</v>
      </c>
      <c r="V130" s="688" t="s">
        <v>167</v>
      </c>
      <c r="W130" s="348" t="b">
        <f t="shared" si="7"/>
        <v>1</v>
      </c>
      <c r="X130" s="362" t="s">
        <v>749</v>
      </c>
      <c r="Y130" s="345"/>
      <c r="Z130" s="196"/>
      <c r="AA130" s="197"/>
      <c r="AB130" s="196"/>
      <c r="AC130" s="196"/>
      <c r="AD130" s="197"/>
      <c r="AE130" s="196"/>
      <c r="AF130" s="197"/>
      <c r="AG130" s="196"/>
    </row>
    <row r="131" spans="1:33" ht="15" customHeight="1" x14ac:dyDescent="0.25">
      <c r="A131" s="196" t="s">
        <v>1180</v>
      </c>
      <c r="B131" s="196" t="s">
        <v>847</v>
      </c>
      <c r="C131" s="197">
        <v>195</v>
      </c>
      <c r="D131" s="199" t="s">
        <v>783</v>
      </c>
      <c r="E131" s="196" t="s">
        <v>243</v>
      </c>
      <c r="F131" s="195">
        <v>4407.21</v>
      </c>
      <c r="G131" s="195">
        <v>0</v>
      </c>
      <c r="H131" s="195">
        <v>0</v>
      </c>
      <c r="I131" s="195">
        <v>0</v>
      </c>
      <c r="J131" s="195">
        <v>0</v>
      </c>
      <c r="K131" s="195">
        <v>0</v>
      </c>
      <c r="L131" s="195">
        <v>0</v>
      </c>
      <c r="M131" s="195">
        <v>0</v>
      </c>
      <c r="N131" s="195">
        <v>0</v>
      </c>
      <c r="O131" s="195">
        <v>0</v>
      </c>
      <c r="P131" s="195">
        <v>0</v>
      </c>
      <c r="Q131" s="195">
        <v>0</v>
      </c>
      <c r="R131" s="195">
        <v>0</v>
      </c>
      <c r="S131" s="195">
        <v>0</v>
      </c>
      <c r="T131" s="738">
        <f t="shared" si="12"/>
        <v>0</v>
      </c>
      <c r="U131" s="738">
        <f t="shared" si="13"/>
        <v>4407.21</v>
      </c>
      <c r="V131" s="688" t="s">
        <v>167</v>
      </c>
      <c r="W131" s="348" t="b">
        <f t="shared" ref="W131:W193" si="14">D131=X131</f>
        <v>0</v>
      </c>
      <c r="X131" s="362" t="s">
        <v>417</v>
      </c>
      <c r="Y131" s="345"/>
      <c r="Z131" s="196"/>
      <c r="AA131" s="197"/>
      <c r="AB131" s="196"/>
      <c r="AC131" s="196"/>
      <c r="AD131" s="197"/>
      <c r="AE131" s="196"/>
      <c r="AF131" s="197"/>
      <c r="AG131" s="196"/>
    </row>
    <row r="132" spans="1:33" ht="15" customHeight="1" x14ac:dyDescent="0.25">
      <c r="A132" s="196" t="s">
        <v>1180</v>
      </c>
      <c r="B132" s="196" t="s">
        <v>847</v>
      </c>
      <c r="C132" s="197">
        <v>245</v>
      </c>
      <c r="D132" s="199" t="s">
        <v>135</v>
      </c>
      <c r="E132" s="196" t="s">
        <v>256</v>
      </c>
      <c r="F132" s="195">
        <v>12209.11</v>
      </c>
      <c r="G132" s="195">
        <v>0</v>
      </c>
      <c r="H132" s="195">
        <v>0</v>
      </c>
      <c r="I132" s="195">
        <v>0</v>
      </c>
      <c r="J132" s="195">
        <v>0</v>
      </c>
      <c r="K132" s="195">
        <v>0</v>
      </c>
      <c r="L132" s="195">
        <v>0</v>
      </c>
      <c r="M132" s="195">
        <v>0</v>
      </c>
      <c r="N132" s="195">
        <v>0</v>
      </c>
      <c r="O132" s="195">
        <v>0</v>
      </c>
      <c r="P132" s="195">
        <v>546.53</v>
      </c>
      <c r="Q132" s="195">
        <v>0</v>
      </c>
      <c r="R132" s="195">
        <v>0</v>
      </c>
      <c r="S132" s="195">
        <v>0</v>
      </c>
      <c r="T132" s="738">
        <f t="shared" si="12"/>
        <v>546.53</v>
      </c>
      <c r="U132" s="738">
        <f t="shared" si="13"/>
        <v>11662.58</v>
      </c>
      <c r="V132" s="688" t="s">
        <v>167</v>
      </c>
      <c r="W132" s="348" t="b">
        <f t="shared" si="14"/>
        <v>1</v>
      </c>
      <c r="X132" s="362" t="s">
        <v>135</v>
      </c>
      <c r="Y132" s="345"/>
      <c r="Z132" s="196"/>
      <c r="AA132" s="197"/>
      <c r="AB132" s="196"/>
      <c r="AC132" s="196"/>
      <c r="AD132" s="197"/>
      <c r="AE132" s="196"/>
      <c r="AF132" s="197"/>
      <c r="AG132" s="196"/>
    </row>
    <row r="133" spans="1:33" ht="15" customHeight="1" x14ac:dyDescent="0.25">
      <c r="A133" s="196" t="s">
        <v>1180</v>
      </c>
      <c r="B133" s="196" t="s">
        <v>847</v>
      </c>
      <c r="C133" s="197">
        <v>19</v>
      </c>
      <c r="D133" s="199" t="s">
        <v>13</v>
      </c>
      <c r="E133" s="196" t="s">
        <v>185</v>
      </c>
      <c r="F133" s="195">
        <v>17406</v>
      </c>
      <c r="G133" s="195">
        <v>0</v>
      </c>
      <c r="H133" s="195">
        <v>0</v>
      </c>
      <c r="I133" s="195">
        <v>0</v>
      </c>
      <c r="J133" s="195">
        <v>0</v>
      </c>
      <c r="K133" s="195">
        <v>0</v>
      </c>
      <c r="L133" s="195">
        <v>0</v>
      </c>
      <c r="M133" s="195">
        <v>0</v>
      </c>
      <c r="N133" s="195">
        <v>0</v>
      </c>
      <c r="O133" s="195">
        <v>629.24</v>
      </c>
      <c r="P133" s="195">
        <v>0</v>
      </c>
      <c r="Q133" s="195">
        <v>0</v>
      </c>
      <c r="R133" s="195">
        <v>0</v>
      </c>
      <c r="S133" s="195">
        <v>0</v>
      </c>
      <c r="T133" s="738">
        <f t="shared" si="12"/>
        <v>629.24</v>
      </c>
      <c r="U133" s="738">
        <f t="shared" si="13"/>
        <v>16776.759999999998</v>
      </c>
      <c r="V133" s="688" t="s">
        <v>167</v>
      </c>
      <c r="W133" s="348" t="b">
        <f t="shared" si="14"/>
        <v>1</v>
      </c>
      <c r="X133" s="362" t="s">
        <v>13</v>
      </c>
      <c r="Y133" s="345"/>
      <c r="Z133" s="196"/>
      <c r="AA133" s="197"/>
      <c r="AB133" s="196"/>
      <c r="AC133" s="196"/>
      <c r="AD133" s="197"/>
      <c r="AE133" s="196"/>
      <c r="AF133" s="197"/>
      <c r="AG133" s="196"/>
    </row>
    <row r="134" spans="1:33" ht="15" customHeight="1" x14ac:dyDescent="0.25">
      <c r="A134" s="196" t="s">
        <v>1180</v>
      </c>
      <c r="B134" s="196" t="s">
        <v>847</v>
      </c>
      <c r="C134" s="197">
        <v>475</v>
      </c>
      <c r="D134" s="199" t="s">
        <v>785</v>
      </c>
      <c r="E134" s="196" t="s">
        <v>794</v>
      </c>
      <c r="F134" s="195">
        <v>11381.96</v>
      </c>
      <c r="G134" s="195">
        <v>0</v>
      </c>
      <c r="H134" s="195">
        <v>0</v>
      </c>
      <c r="I134" s="195">
        <v>0</v>
      </c>
      <c r="J134" s="195">
        <v>0</v>
      </c>
      <c r="K134" s="195">
        <v>0</v>
      </c>
      <c r="L134" s="195">
        <v>709.05</v>
      </c>
      <c r="M134" s="195">
        <v>0</v>
      </c>
      <c r="N134" s="195">
        <v>0</v>
      </c>
      <c r="O134" s="195">
        <v>0</v>
      </c>
      <c r="P134" s="195">
        <v>0</v>
      </c>
      <c r="Q134" s="195">
        <v>0</v>
      </c>
      <c r="R134" s="195">
        <v>0</v>
      </c>
      <c r="S134" s="195">
        <v>0</v>
      </c>
      <c r="T134" s="738">
        <f t="shared" si="12"/>
        <v>709.05</v>
      </c>
      <c r="U134" s="738">
        <f t="shared" si="13"/>
        <v>10672.91</v>
      </c>
      <c r="V134" s="688" t="s">
        <v>167</v>
      </c>
      <c r="W134" s="348" t="b">
        <f t="shared" si="14"/>
        <v>1</v>
      </c>
      <c r="X134" s="369" t="s">
        <v>785</v>
      </c>
      <c r="Y134" s="345"/>
      <c r="Z134" s="196"/>
      <c r="AA134" s="197"/>
      <c r="AB134" s="196"/>
      <c r="AC134" s="196"/>
      <c r="AD134" s="197"/>
      <c r="AE134" s="196"/>
      <c r="AF134" s="197"/>
      <c r="AG134" s="196"/>
    </row>
    <row r="135" spans="1:33" ht="15" customHeight="1" x14ac:dyDescent="0.25">
      <c r="A135" s="196" t="s">
        <v>1180</v>
      </c>
      <c r="B135" s="196" t="s">
        <v>847</v>
      </c>
      <c r="C135" s="197">
        <v>496</v>
      </c>
      <c r="D135" s="199" t="s">
        <v>462</v>
      </c>
      <c r="E135" s="196" t="s">
        <v>507</v>
      </c>
      <c r="F135" s="195">
        <v>14236.24</v>
      </c>
      <c r="G135" s="195">
        <v>0</v>
      </c>
      <c r="H135" s="195">
        <v>0</v>
      </c>
      <c r="I135" s="195">
        <v>0</v>
      </c>
      <c r="J135" s="195">
        <v>0</v>
      </c>
      <c r="K135" s="195">
        <v>0</v>
      </c>
      <c r="L135" s="195">
        <v>457.37</v>
      </c>
      <c r="M135" s="195">
        <v>0</v>
      </c>
      <c r="N135" s="195">
        <v>0</v>
      </c>
      <c r="O135" s="195">
        <v>0</v>
      </c>
      <c r="P135" s="195">
        <v>0</v>
      </c>
      <c r="Q135" s="195">
        <v>0</v>
      </c>
      <c r="R135" s="195">
        <v>0</v>
      </c>
      <c r="S135" s="195">
        <v>0</v>
      </c>
      <c r="T135" s="738">
        <f t="shared" si="12"/>
        <v>457.37</v>
      </c>
      <c r="U135" s="738">
        <f t="shared" si="13"/>
        <v>13778.869999999999</v>
      </c>
      <c r="V135" s="688" t="s">
        <v>167</v>
      </c>
      <c r="W135" s="348" t="b">
        <f t="shared" si="14"/>
        <v>1</v>
      </c>
      <c r="X135" s="176" t="s">
        <v>462</v>
      </c>
      <c r="Y135" s="345"/>
      <c r="Z135" s="196"/>
      <c r="AA135" s="197"/>
      <c r="AB135" s="196"/>
      <c r="AC135" s="196"/>
      <c r="AD135" s="197"/>
      <c r="AE135" s="196"/>
      <c r="AF135" s="197"/>
      <c r="AG135" s="196"/>
    </row>
    <row r="136" spans="1:33" ht="15" customHeight="1" x14ac:dyDescent="0.25">
      <c r="A136" s="196" t="s">
        <v>1180</v>
      </c>
      <c r="B136" s="196" t="s">
        <v>847</v>
      </c>
      <c r="C136" s="197">
        <v>169</v>
      </c>
      <c r="D136" s="199" t="s">
        <v>67</v>
      </c>
      <c r="E136" s="196" t="s">
        <v>238</v>
      </c>
      <c r="F136" s="195">
        <v>11107.48</v>
      </c>
      <c r="G136" s="195">
        <v>0</v>
      </c>
      <c r="H136" s="195">
        <v>0</v>
      </c>
      <c r="I136" s="195">
        <v>0</v>
      </c>
      <c r="J136" s="195">
        <v>0</v>
      </c>
      <c r="K136" s="195">
        <v>0</v>
      </c>
      <c r="L136" s="195">
        <v>1336.36</v>
      </c>
      <c r="M136" s="195">
        <v>0</v>
      </c>
      <c r="N136" s="195">
        <v>0</v>
      </c>
      <c r="O136" s="195">
        <v>0</v>
      </c>
      <c r="P136" s="195">
        <v>0</v>
      </c>
      <c r="Q136" s="195">
        <v>0</v>
      </c>
      <c r="R136" s="195">
        <v>0</v>
      </c>
      <c r="S136" s="195">
        <v>0</v>
      </c>
      <c r="T136" s="738">
        <f t="shared" si="12"/>
        <v>1336.36</v>
      </c>
      <c r="U136" s="738">
        <f t="shared" si="13"/>
        <v>9771.119999999999</v>
      </c>
      <c r="V136" s="688" t="s">
        <v>167</v>
      </c>
      <c r="W136" s="348" t="b">
        <f t="shared" si="14"/>
        <v>1</v>
      </c>
      <c r="X136" s="362" t="s">
        <v>67</v>
      </c>
      <c r="Y136" s="345"/>
      <c r="Z136" s="196"/>
      <c r="AA136" s="197"/>
      <c r="AB136" s="196"/>
      <c r="AC136" s="196"/>
      <c r="AD136" s="197"/>
      <c r="AE136" s="196"/>
      <c r="AF136" s="197"/>
      <c r="AG136" s="196"/>
    </row>
    <row r="137" spans="1:33" ht="15" customHeight="1" x14ac:dyDescent="0.25">
      <c r="A137" s="196" t="s">
        <v>1180</v>
      </c>
      <c r="B137" s="196" t="s">
        <v>847</v>
      </c>
      <c r="C137" s="197">
        <v>27</v>
      </c>
      <c r="D137" s="199" t="s">
        <v>20</v>
      </c>
      <c r="E137" s="196" t="s">
        <v>192</v>
      </c>
      <c r="F137" s="195">
        <v>14873.46</v>
      </c>
      <c r="G137" s="195">
        <v>0</v>
      </c>
      <c r="H137" s="195">
        <v>0</v>
      </c>
      <c r="I137" s="195">
        <v>0</v>
      </c>
      <c r="J137" s="195">
        <v>0</v>
      </c>
      <c r="K137" s="195">
        <v>0</v>
      </c>
      <c r="L137" s="195">
        <v>0</v>
      </c>
      <c r="M137" s="195">
        <v>0</v>
      </c>
      <c r="N137" s="195">
        <v>0</v>
      </c>
      <c r="O137" s="195">
        <v>792.25</v>
      </c>
      <c r="P137" s="195">
        <v>1687.68</v>
      </c>
      <c r="Q137" s="195">
        <v>0</v>
      </c>
      <c r="R137" s="195">
        <v>0</v>
      </c>
      <c r="S137" s="195">
        <v>0</v>
      </c>
      <c r="T137" s="738">
        <f t="shared" si="12"/>
        <v>2479.9300000000003</v>
      </c>
      <c r="U137" s="738">
        <f t="shared" si="13"/>
        <v>12393.529999999999</v>
      </c>
      <c r="V137" s="688" t="s">
        <v>167</v>
      </c>
      <c r="W137" s="348" t="b">
        <f t="shared" si="14"/>
        <v>1</v>
      </c>
      <c r="X137" s="362" t="s">
        <v>20</v>
      </c>
      <c r="Y137" s="345"/>
      <c r="Z137" s="196"/>
      <c r="AA137" s="197"/>
      <c r="AB137" s="196"/>
      <c r="AC137" s="196"/>
      <c r="AD137" s="197"/>
      <c r="AE137" s="196"/>
      <c r="AF137" s="197"/>
      <c r="AG137" s="196"/>
    </row>
    <row r="138" spans="1:33" ht="15" customHeight="1" x14ac:dyDescent="0.25">
      <c r="A138" s="196" t="s">
        <v>1180</v>
      </c>
      <c r="B138" s="196" t="s">
        <v>847</v>
      </c>
      <c r="C138" s="197">
        <v>429</v>
      </c>
      <c r="D138" s="199" t="s">
        <v>676</v>
      </c>
      <c r="E138" s="196" t="s">
        <v>677</v>
      </c>
      <c r="F138" s="195">
        <v>10672.91</v>
      </c>
      <c r="G138" s="195">
        <v>0</v>
      </c>
      <c r="H138" s="195">
        <v>0</v>
      </c>
      <c r="I138" s="195">
        <v>0</v>
      </c>
      <c r="J138" s="195">
        <v>0</v>
      </c>
      <c r="K138" s="195">
        <v>0</v>
      </c>
      <c r="L138" s="195">
        <v>0</v>
      </c>
      <c r="M138" s="195">
        <v>0</v>
      </c>
      <c r="N138" s="195">
        <v>0</v>
      </c>
      <c r="O138" s="195">
        <v>0</v>
      </c>
      <c r="P138" s="195">
        <v>0</v>
      </c>
      <c r="Q138" s="195">
        <v>0</v>
      </c>
      <c r="R138" s="195">
        <v>0</v>
      </c>
      <c r="S138" s="195">
        <v>0</v>
      </c>
      <c r="T138" s="738">
        <f t="shared" si="12"/>
        <v>0</v>
      </c>
      <c r="U138" s="738">
        <f t="shared" si="13"/>
        <v>10672.91</v>
      </c>
      <c r="V138" s="688" t="s">
        <v>167</v>
      </c>
      <c r="W138" s="348" t="b">
        <f t="shared" si="14"/>
        <v>1</v>
      </c>
      <c r="X138" s="370" t="s">
        <v>676</v>
      </c>
      <c r="Y138" s="345"/>
      <c r="Z138" s="196"/>
      <c r="AA138" s="197"/>
      <c r="AB138" s="196"/>
      <c r="AC138" s="196"/>
      <c r="AD138" s="197"/>
      <c r="AE138" s="196"/>
      <c r="AF138" s="197"/>
      <c r="AG138" s="196"/>
    </row>
    <row r="139" spans="1:33" ht="15" customHeight="1" x14ac:dyDescent="0.25">
      <c r="A139" s="196" t="s">
        <v>1180</v>
      </c>
      <c r="B139" s="196" t="s">
        <v>847</v>
      </c>
      <c r="C139" s="197">
        <v>343</v>
      </c>
      <c r="D139" s="199" t="s">
        <v>310</v>
      </c>
      <c r="E139" s="196" t="s">
        <v>313</v>
      </c>
      <c r="F139" s="195">
        <v>22937.37</v>
      </c>
      <c r="G139" s="195">
        <v>0</v>
      </c>
      <c r="H139" s="195">
        <v>0</v>
      </c>
      <c r="I139" s="195">
        <v>0</v>
      </c>
      <c r="J139" s="195">
        <v>0</v>
      </c>
      <c r="K139" s="195">
        <v>0</v>
      </c>
      <c r="L139" s="195">
        <v>0</v>
      </c>
      <c r="M139" s="195">
        <v>0</v>
      </c>
      <c r="N139" s="195">
        <v>0</v>
      </c>
      <c r="O139" s="195">
        <v>0</v>
      </c>
      <c r="P139" s="195">
        <v>706.78</v>
      </c>
      <c r="Q139" s="195">
        <v>0</v>
      </c>
      <c r="R139" s="195">
        <v>0</v>
      </c>
      <c r="S139" s="195">
        <v>0</v>
      </c>
      <c r="T139" s="738">
        <f t="shared" si="12"/>
        <v>706.78</v>
      </c>
      <c r="U139" s="738">
        <f t="shared" si="13"/>
        <v>22230.59</v>
      </c>
      <c r="V139" s="688" t="s">
        <v>167</v>
      </c>
      <c r="W139" s="348" t="b">
        <f t="shared" si="14"/>
        <v>0</v>
      </c>
      <c r="X139" s="362" t="s">
        <v>352</v>
      </c>
      <c r="Y139" s="345"/>
      <c r="Z139" s="196"/>
      <c r="AA139" s="197"/>
      <c r="AB139" s="196"/>
      <c r="AC139" s="196"/>
      <c r="AD139" s="197"/>
      <c r="AE139" s="196"/>
      <c r="AF139" s="197"/>
      <c r="AG139" s="196"/>
    </row>
    <row r="140" spans="1:33" ht="15" customHeight="1" x14ac:dyDescent="0.25">
      <c r="A140" s="196" t="s">
        <v>1180</v>
      </c>
      <c r="B140" s="196" t="s">
        <v>847</v>
      </c>
      <c r="C140" s="197">
        <v>315</v>
      </c>
      <c r="D140" s="199" t="s">
        <v>299</v>
      </c>
      <c r="E140" s="196" t="s">
        <v>302</v>
      </c>
      <c r="F140" s="195">
        <v>19981.86</v>
      </c>
      <c r="G140" s="195">
        <v>0</v>
      </c>
      <c r="H140" s="195">
        <v>0</v>
      </c>
      <c r="I140" s="195">
        <v>0</v>
      </c>
      <c r="J140" s="195">
        <v>0</v>
      </c>
      <c r="K140" s="195">
        <v>0</v>
      </c>
      <c r="L140" s="195">
        <v>0</v>
      </c>
      <c r="M140" s="195">
        <v>0</v>
      </c>
      <c r="N140" s="195">
        <v>0</v>
      </c>
      <c r="O140" s="195">
        <v>0</v>
      </c>
      <c r="P140" s="195">
        <v>2375.54</v>
      </c>
      <c r="Q140" s="195">
        <v>0</v>
      </c>
      <c r="R140" s="195">
        <v>0</v>
      </c>
      <c r="S140" s="195">
        <v>0</v>
      </c>
      <c r="T140" s="738">
        <f t="shared" si="12"/>
        <v>2375.54</v>
      </c>
      <c r="U140" s="738">
        <f t="shared" si="13"/>
        <v>17606.32</v>
      </c>
      <c r="V140" s="688" t="s">
        <v>167</v>
      </c>
      <c r="W140" s="348" t="b">
        <f t="shared" si="14"/>
        <v>1</v>
      </c>
      <c r="X140" s="362" t="s">
        <v>299</v>
      </c>
      <c r="Y140" s="345"/>
      <c r="Z140" s="196"/>
      <c r="AA140" s="197"/>
      <c r="AB140" s="196"/>
      <c r="AC140" s="196"/>
      <c r="AD140" s="197"/>
      <c r="AE140" s="196"/>
      <c r="AF140" s="197"/>
      <c r="AG140" s="196"/>
    </row>
    <row r="141" spans="1:33" ht="15" customHeight="1" x14ac:dyDescent="0.25">
      <c r="A141" s="196" t="s">
        <v>1180</v>
      </c>
      <c r="B141" s="196" t="s">
        <v>847</v>
      </c>
      <c r="C141" s="197">
        <v>86</v>
      </c>
      <c r="D141" s="199" t="s">
        <v>46</v>
      </c>
      <c r="E141" s="196" t="s">
        <v>218</v>
      </c>
      <c r="F141" s="195">
        <v>7881.25</v>
      </c>
      <c r="G141" s="195">
        <v>0</v>
      </c>
      <c r="H141" s="195">
        <v>0</v>
      </c>
      <c r="I141" s="195">
        <v>0</v>
      </c>
      <c r="J141" s="195">
        <v>0</v>
      </c>
      <c r="K141" s="195">
        <v>0</v>
      </c>
      <c r="L141" s="195">
        <v>0</v>
      </c>
      <c r="M141" s="195">
        <v>0</v>
      </c>
      <c r="N141" s="195">
        <v>0</v>
      </c>
      <c r="O141" s="195">
        <v>0</v>
      </c>
      <c r="P141" s="195">
        <v>1500.2</v>
      </c>
      <c r="Q141" s="195">
        <v>0</v>
      </c>
      <c r="R141" s="195">
        <v>0</v>
      </c>
      <c r="S141" s="195">
        <v>0</v>
      </c>
      <c r="T141" s="738">
        <f t="shared" si="12"/>
        <v>1500.2</v>
      </c>
      <c r="U141" s="738">
        <f t="shared" si="13"/>
        <v>6381.05</v>
      </c>
      <c r="V141" s="688" t="s">
        <v>167</v>
      </c>
      <c r="W141" s="348" t="b">
        <f t="shared" si="14"/>
        <v>1</v>
      </c>
      <c r="X141" s="362" t="s">
        <v>46</v>
      </c>
      <c r="Y141" s="345"/>
      <c r="Z141" s="196"/>
      <c r="AA141" s="197"/>
      <c r="AB141" s="196"/>
      <c r="AC141" s="196"/>
      <c r="AD141" s="197"/>
      <c r="AE141" s="196"/>
      <c r="AF141" s="197"/>
      <c r="AG141" s="196"/>
    </row>
    <row r="142" spans="1:33" ht="15" customHeight="1" x14ac:dyDescent="0.25">
      <c r="A142" s="196"/>
      <c r="B142" s="196"/>
      <c r="C142" s="197">
        <v>49</v>
      </c>
      <c r="D142" s="367" t="s">
        <v>37</v>
      </c>
      <c r="E142" s="196"/>
      <c r="F142" s="195">
        <v>0</v>
      </c>
      <c r="G142" s="195">
        <v>0</v>
      </c>
      <c r="H142" s="195">
        <v>0</v>
      </c>
      <c r="I142" s="195">
        <v>0</v>
      </c>
      <c r="J142" s="195">
        <v>0</v>
      </c>
      <c r="K142" s="195">
        <v>0</v>
      </c>
      <c r="L142" s="195">
        <v>0</v>
      </c>
      <c r="M142" s="195">
        <v>0</v>
      </c>
      <c r="N142" s="195">
        <v>0</v>
      </c>
      <c r="O142" s="195">
        <v>0</v>
      </c>
      <c r="P142" s="195">
        <v>0</v>
      </c>
      <c r="Q142" s="195">
        <v>0</v>
      </c>
      <c r="R142" s="195">
        <v>0</v>
      </c>
      <c r="S142" s="195">
        <v>0</v>
      </c>
      <c r="T142" s="195">
        <v>0</v>
      </c>
      <c r="U142" s="195">
        <v>0</v>
      </c>
      <c r="V142" s="688"/>
      <c r="W142" s="348" t="b">
        <f t="shared" si="14"/>
        <v>1</v>
      </c>
      <c r="X142" s="367" t="s">
        <v>37</v>
      </c>
      <c r="Y142" s="345"/>
      <c r="Z142" s="196"/>
      <c r="AA142" s="197"/>
      <c r="AB142" s="196"/>
      <c r="AC142" s="196"/>
      <c r="AD142" s="197"/>
      <c r="AE142" s="196"/>
      <c r="AF142" s="197"/>
      <c r="AG142" s="196"/>
    </row>
    <row r="143" spans="1:33" ht="15" customHeight="1" x14ac:dyDescent="0.25">
      <c r="A143" s="196" t="s">
        <v>1180</v>
      </c>
      <c r="B143" s="196" t="s">
        <v>847</v>
      </c>
      <c r="C143" s="197">
        <v>259</v>
      </c>
      <c r="D143" s="199" t="s">
        <v>147</v>
      </c>
      <c r="E143" s="196" t="s">
        <v>263</v>
      </c>
      <c r="F143" s="195">
        <v>7955.71</v>
      </c>
      <c r="G143" s="195">
        <v>0</v>
      </c>
      <c r="H143" s="195">
        <v>0</v>
      </c>
      <c r="I143" s="195">
        <v>0</v>
      </c>
      <c r="J143" s="195">
        <v>0</v>
      </c>
      <c r="K143" s="195">
        <v>0</v>
      </c>
      <c r="L143" s="195">
        <v>2383.58</v>
      </c>
      <c r="M143" s="195">
        <v>0</v>
      </c>
      <c r="N143" s="195">
        <v>0</v>
      </c>
      <c r="O143" s="195">
        <v>0</v>
      </c>
      <c r="P143" s="195">
        <v>0</v>
      </c>
      <c r="Q143" s="195">
        <v>0</v>
      </c>
      <c r="R143" s="195">
        <v>0</v>
      </c>
      <c r="S143" s="195">
        <v>0</v>
      </c>
      <c r="T143" s="738">
        <f t="shared" ref="T143:T174" si="15">SUM(G143:S143)</f>
        <v>2383.58</v>
      </c>
      <c r="U143" s="738">
        <f t="shared" ref="U143:U174" si="16">F143-T143</f>
        <v>5572.13</v>
      </c>
      <c r="V143" s="688" t="s">
        <v>167</v>
      </c>
      <c r="W143" s="348" t="b">
        <f t="shared" si="14"/>
        <v>1</v>
      </c>
      <c r="X143" s="362" t="s">
        <v>147</v>
      </c>
      <c r="Y143" s="345"/>
      <c r="Z143" s="196"/>
      <c r="AA143" s="197"/>
      <c r="AB143" s="196"/>
      <c r="AC143" s="196"/>
      <c r="AD143" s="197"/>
      <c r="AE143" s="196"/>
      <c r="AF143" s="197"/>
      <c r="AG143" s="196"/>
    </row>
    <row r="144" spans="1:33" ht="15" customHeight="1" x14ac:dyDescent="0.25">
      <c r="A144" s="196" t="s">
        <v>1180</v>
      </c>
      <c r="B144" s="196" t="s">
        <v>847</v>
      </c>
      <c r="C144" s="197">
        <v>430</v>
      </c>
      <c r="D144" s="199" t="s">
        <v>678</v>
      </c>
      <c r="E144" s="196" t="s">
        <v>679</v>
      </c>
      <c r="F144" s="195">
        <v>9163.07</v>
      </c>
      <c r="G144" s="195">
        <v>0</v>
      </c>
      <c r="H144" s="195">
        <v>0</v>
      </c>
      <c r="I144" s="195">
        <v>0</v>
      </c>
      <c r="J144" s="195">
        <v>0</v>
      </c>
      <c r="K144" s="195">
        <v>0</v>
      </c>
      <c r="L144" s="195">
        <v>452.76</v>
      </c>
      <c r="M144" s="195">
        <v>0</v>
      </c>
      <c r="N144" s="195">
        <v>0</v>
      </c>
      <c r="O144" s="195">
        <v>0</v>
      </c>
      <c r="P144" s="195">
        <v>0</v>
      </c>
      <c r="Q144" s="195">
        <v>0</v>
      </c>
      <c r="R144" s="195">
        <v>0</v>
      </c>
      <c r="S144" s="195">
        <v>0</v>
      </c>
      <c r="T144" s="738">
        <f t="shared" si="15"/>
        <v>452.76</v>
      </c>
      <c r="U144" s="738">
        <f t="shared" si="16"/>
        <v>8710.31</v>
      </c>
      <c r="V144" s="688" t="s">
        <v>167</v>
      </c>
      <c r="W144" s="348" t="b">
        <f t="shared" si="14"/>
        <v>1</v>
      </c>
      <c r="X144" s="370" t="s">
        <v>678</v>
      </c>
      <c r="Y144" s="345"/>
      <c r="Z144" s="196"/>
      <c r="AA144" s="197"/>
      <c r="AB144" s="196"/>
      <c r="AC144" s="196"/>
      <c r="AD144" s="197"/>
      <c r="AE144" s="196"/>
      <c r="AF144" s="197"/>
      <c r="AG144" s="196"/>
    </row>
    <row r="145" spans="1:33" ht="15" customHeight="1" x14ac:dyDescent="0.25">
      <c r="A145" s="196" t="s">
        <v>1180</v>
      </c>
      <c r="B145" s="196" t="s">
        <v>847</v>
      </c>
      <c r="C145" s="197">
        <v>445</v>
      </c>
      <c r="D145" s="199" t="s">
        <v>713</v>
      </c>
      <c r="E145" s="196" t="s">
        <v>734</v>
      </c>
      <c r="F145" s="195">
        <v>11858.79</v>
      </c>
      <c r="G145" s="195">
        <v>0</v>
      </c>
      <c r="H145" s="195">
        <v>0</v>
      </c>
      <c r="I145" s="195">
        <v>0</v>
      </c>
      <c r="J145" s="195">
        <v>0</v>
      </c>
      <c r="K145" s="195">
        <v>0</v>
      </c>
      <c r="L145" s="195">
        <v>0</v>
      </c>
      <c r="M145" s="195">
        <v>0</v>
      </c>
      <c r="N145" s="195">
        <v>0</v>
      </c>
      <c r="O145" s="195">
        <v>0</v>
      </c>
      <c r="P145" s="195">
        <v>0</v>
      </c>
      <c r="Q145" s="195">
        <v>0</v>
      </c>
      <c r="R145" s="195">
        <v>0</v>
      </c>
      <c r="S145" s="195">
        <v>0</v>
      </c>
      <c r="T145" s="738">
        <f t="shared" si="15"/>
        <v>0</v>
      </c>
      <c r="U145" s="738">
        <f t="shared" si="16"/>
        <v>11858.79</v>
      </c>
      <c r="V145" s="688" t="s">
        <v>167</v>
      </c>
      <c r="W145" s="348" t="b">
        <f t="shared" si="14"/>
        <v>1</v>
      </c>
      <c r="X145" s="369" t="s">
        <v>713</v>
      </c>
      <c r="Y145" s="345"/>
      <c r="Z145" s="196"/>
      <c r="AA145" s="197"/>
      <c r="AB145" s="196"/>
      <c r="AC145" s="196"/>
      <c r="AD145" s="197"/>
      <c r="AE145" s="196"/>
      <c r="AF145" s="197"/>
      <c r="AG145" s="196"/>
    </row>
    <row r="146" spans="1:33" ht="15" customHeight="1" x14ac:dyDescent="0.25">
      <c r="A146" s="196" t="s">
        <v>1180</v>
      </c>
      <c r="B146" s="196" t="s">
        <v>847</v>
      </c>
      <c r="C146" s="197">
        <v>193</v>
      </c>
      <c r="D146" s="199" t="s">
        <v>72</v>
      </c>
      <c r="E146" s="196" t="s">
        <v>242</v>
      </c>
      <c r="F146" s="195">
        <v>20504.34</v>
      </c>
      <c r="G146" s="195">
        <v>0</v>
      </c>
      <c r="H146" s="195">
        <v>0</v>
      </c>
      <c r="I146" s="195">
        <v>1334</v>
      </c>
      <c r="J146" s="195">
        <v>0</v>
      </c>
      <c r="K146" s="195">
        <v>0</v>
      </c>
      <c r="L146" s="195">
        <v>0</v>
      </c>
      <c r="M146" s="195">
        <v>0</v>
      </c>
      <c r="N146" s="195">
        <v>0</v>
      </c>
      <c r="O146" s="195">
        <v>0</v>
      </c>
      <c r="P146" s="195">
        <v>1159.47</v>
      </c>
      <c r="Q146" s="195">
        <v>0</v>
      </c>
      <c r="R146" s="195">
        <v>0</v>
      </c>
      <c r="S146" s="195">
        <v>0</v>
      </c>
      <c r="T146" s="738">
        <f t="shared" si="15"/>
        <v>2493.4700000000003</v>
      </c>
      <c r="U146" s="738">
        <f t="shared" si="16"/>
        <v>18010.87</v>
      </c>
      <c r="V146" s="688" t="s">
        <v>167</v>
      </c>
      <c r="W146" s="348" t="b">
        <f t="shared" si="14"/>
        <v>1</v>
      </c>
      <c r="X146" s="366" t="s">
        <v>72</v>
      </c>
      <c r="Y146" s="345"/>
      <c r="Z146" s="196"/>
      <c r="AA146" s="197"/>
      <c r="AB146" s="196"/>
      <c r="AC146" s="196"/>
      <c r="AD146" s="197"/>
      <c r="AE146" s="196"/>
      <c r="AF146" s="197"/>
      <c r="AG146" s="196"/>
    </row>
    <row r="147" spans="1:33" ht="15" customHeight="1" x14ac:dyDescent="0.25">
      <c r="A147" s="196" t="s">
        <v>1180</v>
      </c>
      <c r="B147" s="196" t="s">
        <v>847</v>
      </c>
      <c r="C147" s="197">
        <v>159</v>
      </c>
      <c r="D147" s="199" t="s">
        <v>62</v>
      </c>
      <c r="E147" s="196" t="s">
        <v>284</v>
      </c>
      <c r="F147" s="195">
        <v>9062.82</v>
      </c>
      <c r="G147" s="195">
        <v>0</v>
      </c>
      <c r="H147" s="195">
        <v>0</v>
      </c>
      <c r="I147" s="195">
        <v>0</v>
      </c>
      <c r="J147" s="195">
        <v>0</v>
      </c>
      <c r="K147" s="195">
        <v>0</v>
      </c>
      <c r="L147" s="195">
        <v>3501.68</v>
      </c>
      <c r="M147" s="195">
        <v>0</v>
      </c>
      <c r="N147" s="195">
        <v>0</v>
      </c>
      <c r="O147" s="195">
        <v>0</v>
      </c>
      <c r="P147" s="195">
        <v>0</v>
      </c>
      <c r="Q147" s="195">
        <v>0</v>
      </c>
      <c r="R147" s="195">
        <v>0</v>
      </c>
      <c r="S147" s="195">
        <v>0</v>
      </c>
      <c r="T147" s="738">
        <f t="shared" si="15"/>
        <v>3501.68</v>
      </c>
      <c r="U147" s="738">
        <f t="shared" si="16"/>
        <v>5561.1399999999994</v>
      </c>
      <c r="V147" s="688" t="s">
        <v>167</v>
      </c>
      <c r="W147" s="348" t="b">
        <f t="shared" si="14"/>
        <v>1</v>
      </c>
      <c r="X147" s="362" t="s">
        <v>62</v>
      </c>
      <c r="Y147" s="345"/>
      <c r="Z147" s="196"/>
      <c r="AA147" s="197"/>
      <c r="AB147" s="196"/>
      <c r="AC147" s="196"/>
      <c r="AD147" s="197"/>
      <c r="AE147" s="196"/>
      <c r="AF147" s="197"/>
      <c r="AG147" s="196"/>
    </row>
    <row r="148" spans="1:33" ht="15" customHeight="1" x14ac:dyDescent="0.25">
      <c r="A148" s="196" t="s">
        <v>1180</v>
      </c>
      <c r="B148" s="196" t="s">
        <v>847</v>
      </c>
      <c r="C148" s="197">
        <v>91</v>
      </c>
      <c r="D148" s="199" t="s">
        <v>51</v>
      </c>
      <c r="E148" s="196" t="s">
        <v>223</v>
      </c>
      <c r="F148" s="195">
        <v>8119.91</v>
      </c>
      <c r="G148" s="195">
        <v>0</v>
      </c>
      <c r="H148" s="195">
        <v>0</v>
      </c>
      <c r="I148" s="195">
        <v>0</v>
      </c>
      <c r="J148" s="195">
        <v>0</v>
      </c>
      <c r="K148" s="195">
        <v>0</v>
      </c>
      <c r="L148" s="195">
        <v>0</v>
      </c>
      <c r="M148" s="195">
        <v>0</v>
      </c>
      <c r="N148" s="195">
        <v>0</v>
      </c>
      <c r="O148" s="195">
        <v>0</v>
      </c>
      <c r="P148" s="195">
        <v>1738.86</v>
      </c>
      <c r="Q148" s="195">
        <v>0</v>
      </c>
      <c r="R148" s="195">
        <v>0</v>
      </c>
      <c r="S148" s="195">
        <v>0</v>
      </c>
      <c r="T148" s="738">
        <f t="shared" si="15"/>
        <v>1738.86</v>
      </c>
      <c r="U148" s="738">
        <f t="shared" si="16"/>
        <v>6381.05</v>
      </c>
      <c r="V148" s="688" t="s">
        <v>167</v>
      </c>
      <c r="W148" s="348" t="b">
        <f t="shared" si="14"/>
        <v>1</v>
      </c>
      <c r="X148" s="362" t="s">
        <v>51</v>
      </c>
      <c r="Y148" s="345"/>
      <c r="Z148" s="196"/>
      <c r="AA148" s="197"/>
      <c r="AB148" s="196"/>
      <c r="AC148" s="196"/>
      <c r="AD148" s="197"/>
      <c r="AE148" s="196"/>
      <c r="AF148" s="197"/>
      <c r="AG148" s="196"/>
    </row>
    <row r="149" spans="1:33" ht="15" customHeight="1" x14ac:dyDescent="0.25">
      <c r="A149" s="196" t="s">
        <v>1180</v>
      </c>
      <c r="B149" s="196" t="s">
        <v>847</v>
      </c>
      <c r="C149" s="197">
        <v>482</v>
      </c>
      <c r="D149" s="199" t="s">
        <v>821</v>
      </c>
      <c r="E149" s="196" t="s">
        <v>822</v>
      </c>
      <c r="F149" s="195">
        <v>11264.98</v>
      </c>
      <c r="G149" s="195">
        <v>0</v>
      </c>
      <c r="H149" s="195">
        <v>0</v>
      </c>
      <c r="I149" s="195">
        <v>0</v>
      </c>
      <c r="J149" s="195">
        <v>0</v>
      </c>
      <c r="K149" s="195">
        <v>0</v>
      </c>
      <c r="L149" s="195">
        <v>592.07000000000005</v>
      </c>
      <c r="M149" s="195">
        <v>0</v>
      </c>
      <c r="N149" s="195">
        <v>0</v>
      </c>
      <c r="O149" s="195">
        <v>0</v>
      </c>
      <c r="P149" s="195">
        <v>0</v>
      </c>
      <c r="Q149" s="195">
        <v>0</v>
      </c>
      <c r="R149" s="195">
        <v>0</v>
      </c>
      <c r="S149" s="195">
        <v>0</v>
      </c>
      <c r="T149" s="738">
        <f t="shared" si="15"/>
        <v>592.07000000000005</v>
      </c>
      <c r="U149" s="738">
        <f t="shared" si="16"/>
        <v>10672.91</v>
      </c>
      <c r="V149" s="688" t="s">
        <v>167</v>
      </c>
      <c r="W149" s="348" t="b">
        <f t="shared" si="14"/>
        <v>1</v>
      </c>
      <c r="X149" s="176" t="s">
        <v>821</v>
      </c>
      <c r="Y149" s="345"/>
      <c r="Z149" s="196"/>
      <c r="AA149" s="197"/>
      <c r="AB149" s="196"/>
      <c r="AC149" s="196"/>
      <c r="AD149" s="197"/>
      <c r="AE149" s="196"/>
      <c r="AF149" s="197"/>
      <c r="AG149" s="196"/>
    </row>
    <row r="150" spans="1:33" ht="15" customHeight="1" x14ac:dyDescent="0.25">
      <c r="A150" s="196" t="s">
        <v>1180</v>
      </c>
      <c r="B150" s="196" t="s">
        <v>847</v>
      </c>
      <c r="C150" s="197">
        <v>326</v>
      </c>
      <c r="D150" s="199" t="s">
        <v>322</v>
      </c>
      <c r="E150" s="196" t="s">
        <v>323</v>
      </c>
      <c r="F150" s="195">
        <v>26690.5</v>
      </c>
      <c r="G150" s="195">
        <v>0</v>
      </c>
      <c r="H150" s="195">
        <v>0</v>
      </c>
      <c r="I150" s="195">
        <v>0</v>
      </c>
      <c r="J150" s="195">
        <v>0</v>
      </c>
      <c r="K150" s="195">
        <v>0</v>
      </c>
      <c r="L150" s="195">
        <v>0</v>
      </c>
      <c r="M150" s="195">
        <v>0</v>
      </c>
      <c r="N150" s="195">
        <v>0</v>
      </c>
      <c r="O150" s="195">
        <v>0</v>
      </c>
      <c r="P150" s="195">
        <v>0</v>
      </c>
      <c r="Q150" s="195">
        <v>0</v>
      </c>
      <c r="R150" s="195">
        <v>0</v>
      </c>
      <c r="S150" s="195">
        <v>0</v>
      </c>
      <c r="T150" s="738">
        <f t="shared" si="15"/>
        <v>0</v>
      </c>
      <c r="U150" s="738">
        <f t="shared" si="16"/>
        <v>26690.5</v>
      </c>
      <c r="V150" s="688" t="s">
        <v>167</v>
      </c>
      <c r="W150" s="348" t="b">
        <f t="shared" si="14"/>
        <v>1</v>
      </c>
      <c r="X150" s="366" t="s">
        <v>322</v>
      </c>
      <c r="Y150" s="345"/>
      <c r="Z150" s="196"/>
      <c r="AA150" s="197"/>
      <c r="AB150" s="196"/>
      <c r="AC150" s="196"/>
      <c r="AD150" s="197"/>
      <c r="AE150" s="196"/>
      <c r="AF150" s="197"/>
      <c r="AG150" s="196"/>
    </row>
    <row r="151" spans="1:33" s="911" customFormat="1" ht="15" customHeight="1" x14ac:dyDescent="0.25">
      <c r="A151" s="905" t="s">
        <v>1180</v>
      </c>
      <c r="B151" s="905" t="s">
        <v>847</v>
      </c>
      <c r="C151" s="906">
        <v>508</v>
      </c>
      <c r="D151" s="907" t="s">
        <v>1170</v>
      </c>
      <c r="E151" s="905" t="s">
        <v>1181</v>
      </c>
      <c r="F151" s="908">
        <v>9976.91</v>
      </c>
      <c r="G151" s="908">
        <v>0</v>
      </c>
      <c r="H151" s="908">
        <v>0</v>
      </c>
      <c r="I151" s="908">
        <v>0</v>
      </c>
      <c r="J151" s="908">
        <v>0</v>
      </c>
      <c r="K151" s="908">
        <v>0</v>
      </c>
      <c r="L151" s="908">
        <v>0</v>
      </c>
      <c r="M151" s="908">
        <v>0</v>
      </c>
      <c r="N151" s="908">
        <v>0</v>
      </c>
      <c r="O151" s="908">
        <v>0</v>
      </c>
      <c r="P151" s="908">
        <v>0</v>
      </c>
      <c r="Q151" s="908">
        <v>0</v>
      </c>
      <c r="R151" s="908">
        <v>0</v>
      </c>
      <c r="S151" s="908">
        <v>0</v>
      </c>
      <c r="T151" s="909">
        <f t="shared" si="15"/>
        <v>0</v>
      </c>
      <c r="U151" s="909">
        <f t="shared" si="16"/>
        <v>9976.91</v>
      </c>
      <c r="V151" s="910" t="s">
        <v>167</v>
      </c>
      <c r="W151" s="348" t="b">
        <f t="shared" si="14"/>
        <v>1</v>
      </c>
      <c r="X151" s="890" t="s">
        <v>1170</v>
      </c>
      <c r="Y151" s="912"/>
      <c r="Z151" s="905"/>
      <c r="AA151" s="906"/>
      <c r="AB151" s="905"/>
      <c r="AC151" s="905"/>
      <c r="AD151" s="906"/>
      <c r="AE151" s="905"/>
      <c r="AF151" s="906"/>
      <c r="AG151" s="905"/>
    </row>
    <row r="152" spans="1:33" ht="15" customHeight="1" x14ac:dyDescent="0.25">
      <c r="A152" s="196" t="s">
        <v>1180</v>
      </c>
      <c r="B152" s="196" t="s">
        <v>847</v>
      </c>
      <c r="C152" s="197">
        <v>501</v>
      </c>
      <c r="D152" s="199" t="s">
        <v>1042</v>
      </c>
      <c r="E152" s="196" t="s">
        <v>1041</v>
      </c>
      <c r="F152" s="195">
        <v>14991.38</v>
      </c>
      <c r="G152" s="195">
        <v>0</v>
      </c>
      <c r="H152" s="195">
        <v>0</v>
      </c>
      <c r="I152" s="195">
        <v>0</v>
      </c>
      <c r="J152" s="195">
        <v>0</v>
      </c>
      <c r="K152" s="195">
        <v>0</v>
      </c>
      <c r="L152" s="195">
        <v>1212.51</v>
      </c>
      <c r="M152" s="195">
        <v>0</v>
      </c>
      <c r="N152" s="195">
        <v>0</v>
      </c>
      <c r="O152" s="195">
        <v>0</v>
      </c>
      <c r="P152" s="195">
        <v>0</v>
      </c>
      <c r="Q152" s="195">
        <v>0</v>
      </c>
      <c r="R152" s="195">
        <v>0</v>
      </c>
      <c r="S152" s="195">
        <v>0</v>
      </c>
      <c r="T152" s="738">
        <f t="shared" si="15"/>
        <v>1212.51</v>
      </c>
      <c r="U152" s="738">
        <f t="shared" si="16"/>
        <v>13778.869999999999</v>
      </c>
      <c r="V152" s="688" t="s">
        <v>167</v>
      </c>
      <c r="W152" s="348" t="b">
        <f t="shared" si="14"/>
        <v>1</v>
      </c>
      <c r="X152" s="373" t="s">
        <v>1042</v>
      </c>
      <c r="Y152" s="345"/>
      <c r="Z152" s="196"/>
      <c r="AA152" s="197"/>
      <c r="AB152" s="196"/>
      <c r="AC152" s="196"/>
      <c r="AD152" s="197"/>
      <c r="AE152" s="196"/>
      <c r="AF152" s="197"/>
      <c r="AG152" s="196"/>
    </row>
    <row r="153" spans="1:33" ht="15" customHeight="1" x14ac:dyDescent="0.25">
      <c r="A153" s="196" t="s">
        <v>1180</v>
      </c>
      <c r="B153" s="196" t="s">
        <v>847</v>
      </c>
      <c r="C153" s="197">
        <v>221</v>
      </c>
      <c r="D153" s="199" t="s">
        <v>109</v>
      </c>
      <c r="E153" s="196" t="s">
        <v>252</v>
      </c>
      <c r="F153" s="195">
        <v>14757.46</v>
      </c>
      <c r="G153" s="195">
        <v>0</v>
      </c>
      <c r="H153" s="195">
        <v>0</v>
      </c>
      <c r="I153" s="195">
        <v>0</v>
      </c>
      <c r="J153" s="195">
        <v>0</v>
      </c>
      <c r="K153" s="195">
        <v>0</v>
      </c>
      <c r="L153" s="195">
        <v>0</v>
      </c>
      <c r="M153" s="195">
        <v>0</v>
      </c>
      <c r="N153" s="195">
        <v>0</v>
      </c>
      <c r="O153" s="195">
        <v>0</v>
      </c>
      <c r="P153" s="195">
        <v>3094.88</v>
      </c>
      <c r="Q153" s="195">
        <v>0</v>
      </c>
      <c r="R153" s="195">
        <v>0</v>
      </c>
      <c r="S153" s="195">
        <v>0</v>
      </c>
      <c r="T153" s="738">
        <f t="shared" si="15"/>
        <v>3094.88</v>
      </c>
      <c r="U153" s="738">
        <f t="shared" si="16"/>
        <v>11662.579999999998</v>
      </c>
      <c r="V153" s="688" t="s">
        <v>167</v>
      </c>
      <c r="W153" s="348" t="b">
        <f t="shared" si="14"/>
        <v>0</v>
      </c>
      <c r="X153" s="362" t="s">
        <v>413</v>
      </c>
      <c r="Y153" s="345"/>
      <c r="Z153" s="196"/>
      <c r="AA153" s="197"/>
      <c r="AB153" s="196"/>
      <c r="AC153" s="196"/>
      <c r="AD153" s="197"/>
      <c r="AE153" s="196"/>
      <c r="AF153" s="197"/>
      <c r="AG153" s="196"/>
    </row>
    <row r="154" spans="1:33" ht="15" customHeight="1" x14ac:dyDescent="0.25">
      <c r="A154" s="196" t="s">
        <v>1180</v>
      </c>
      <c r="B154" s="196" t="s">
        <v>847</v>
      </c>
      <c r="C154" s="197">
        <v>13</v>
      </c>
      <c r="D154" s="199" t="s">
        <v>102</v>
      </c>
      <c r="E154" s="196" t="s">
        <v>181</v>
      </c>
      <c r="F154" s="195">
        <v>10768.17</v>
      </c>
      <c r="G154" s="195">
        <v>0</v>
      </c>
      <c r="H154" s="195">
        <v>0</v>
      </c>
      <c r="I154" s="195">
        <v>0</v>
      </c>
      <c r="J154" s="195">
        <v>0</v>
      </c>
      <c r="K154" s="195">
        <v>0</v>
      </c>
      <c r="L154" s="195">
        <v>0</v>
      </c>
      <c r="M154" s="195">
        <v>0</v>
      </c>
      <c r="N154" s="195">
        <v>0</v>
      </c>
      <c r="O154" s="195">
        <v>0</v>
      </c>
      <c r="P154" s="195">
        <v>0</v>
      </c>
      <c r="Q154" s="195">
        <v>0</v>
      </c>
      <c r="R154" s="195">
        <v>0</v>
      </c>
      <c r="S154" s="195">
        <v>0</v>
      </c>
      <c r="T154" s="738">
        <f t="shared" si="15"/>
        <v>0</v>
      </c>
      <c r="U154" s="738">
        <f t="shared" si="16"/>
        <v>10768.17</v>
      </c>
      <c r="V154" s="688" t="s">
        <v>167</v>
      </c>
      <c r="W154" s="348" t="b">
        <f t="shared" si="14"/>
        <v>0</v>
      </c>
      <c r="X154" s="362" t="s">
        <v>427</v>
      </c>
      <c r="Y154" s="345"/>
      <c r="Z154" s="196"/>
      <c r="AA154" s="197"/>
      <c r="AB154" s="196"/>
      <c r="AC154" s="196"/>
      <c r="AD154" s="197"/>
      <c r="AE154" s="196"/>
      <c r="AF154" s="197"/>
      <c r="AG154" s="196"/>
    </row>
    <row r="155" spans="1:33" ht="15" customHeight="1" x14ac:dyDescent="0.25">
      <c r="A155" s="196" t="s">
        <v>1180</v>
      </c>
      <c r="B155" s="196" t="s">
        <v>847</v>
      </c>
      <c r="C155" s="197">
        <v>502</v>
      </c>
      <c r="D155" s="199" t="s">
        <v>1036</v>
      </c>
      <c r="E155" s="196" t="s">
        <v>1040</v>
      </c>
      <c r="F155" s="195">
        <v>17606.32</v>
      </c>
      <c r="G155" s="195">
        <v>0</v>
      </c>
      <c r="H155" s="195">
        <v>0</v>
      </c>
      <c r="I155" s="195">
        <v>0</v>
      </c>
      <c r="J155" s="195">
        <v>0</v>
      </c>
      <c r="K155" s="195">
        <v>0</v>
      </c>
      <c r="L155" s="195">
        <v>0</v>
      </c>
      <c r="M155" s="195">
        <v>0</v>
      </c>
      <c r="N155" s="195">
        <v>0</v>
      </c>
      <c r="O155" s="195">
        <v>0</v>
      </c>
      <c r="P155" s="195">
        <v>0</v>
      </c>
      <c r="Q155" s="195">
        <v>0</v>
      </c>
      <c r="R155" s="195">
        <v>0</v>
      </c>
      <c r="S155" s="195">
        <v>0</v>
      </c>
      <c r="T155" s="738">
        <f t="shared" si="15"/>
        <v>0</v>
      </c>
      <c r="U155" s="738">
        <f t="shared" si="16"/>
        <v>17606.32</v>
      </c>
      <c r="V155" s="688" t="s">
        <v>167</v>
      </c>
      <c r="W155" s="348" t="b">
        <f t="shared" si="14"/>
        <v>1</v>
      </c>
      <c r="X155" s="218" t="s">
        <v>1036</v>
      </c>
      <c r="Y155" s="345"/>
      <c r="Z155" s="196"/>
      <c r="AA155" s="197"/>
      <c r="AB155" s="196"/>
      <c r="AC155" s="196"/>
      <c r="AD155" s="197"/>
      <c r="AE155" s="196"/>
      <c r="AF155" s="197"/>
      <c r="AG155" s="196"/>
    </row>
    <row r="156" spans="1:33" ht="15" customHeight="1" x14ac:dyDescent="0.25">
      <c r="A156" s="196" t="s">
        <v>1180</v>
      </c>
      <c r="B156" s="196" t="s">
        <v>847</v>
      </c>
      <c r="C156" s="197">
        <v>15</v>
      </c>
      <c r="D156" s="199" t="s">
        <v>10</v>
      </c>
      <c r="E156" s="196" t="s">
        <v>182</v>
      </c>
      <c r="F156" s="195">
        <v>9265.82</v>
      </c>
      <c r="G156" s="195">
        <v>0</v>
      </c>
      <c r="H156" s="195">
        <v>0</v>
      </c>
      <c r="I156" s="195">
        <v>0</v>
      </c>
      <c r="J156" s="195">
        <v>0</v>
      </c>
      <c r="K156" s="195">
        <v>0</v>
      </c>
      <c r="L156" s="195">
        <v>0</v>
      </c>
      <c r="M156" s="195">
        <v>440.48</v>
      </c>
      <c r="N156" s="195">
        <v>0</v>
      </c>
      <c r="O156" s="195">
        <v>0</v>
      </c>
      <c r="P156" s="195">
        <v>0</v>
      </c>
      <c r="Q156" s="195">
        <v>0</v>
      </c>
      <c r="R156" s="195">
        <v>0</v>
      </c>
      <c r="S156" s="195">
        <v>0</v>
      </c>
      <c r="T156" s="738">
        <f t="shared" si="15"/>
        <v>440.48</v>
      </c>
      <c r="U156" s="738">
        <f t="shared" si="16"/>
        <v>8825.34</v>
      </c>
      <c r="V156" s="688" t="s">
        <v>167</v>
      </c>
      <c r="W156" s="348" t="b">
        <f t="shared" si="14"/>
        <v>1</v>
      </c>
      <c r="X156" s="362" t="s">
        <v>10</v>
      </c>
      <c r="Y156" s="345"/>
      <c r="Z156" s="196"/>
      <c r="AA156" s="197"/>
      <c r="AB156" s="196"/>
      <c r="AC156" s="196"/>
      <c r="AD156" s="197"/>
      <c r="AE156" s="196"/>
      <c r="AF156" s="197"/>
      <c r="AG156" s="196"/>
    </row>
    <row r="157" spans="1:33" ht="15" customHeight="1" x14ac:dyDescent="0.25">
      <c r="A157" s="196" t="s">
        <v>1180</v>
      </c>
      <c r="B157" s="196" t="s">
        <v>847</v>
      </c>
      <c r="C157" s="197">
        <v>253</v>
      </c>
      <c r="D157" s="199" t="s">
        <v>146</v>
      </c>
      <c r="E157" s="196" t="s">
        <v>261</v>
      </c>
      <c r="F157" s="195">
        <v>4621.8999999999996</v>
      </c>
      <c r="G157" s="195">
        <v>0</v>
      </c>
      <c r="H157" s="195">
        <v>0</v>
      </c>
      <c r="I157" s="195">
        <v>0</v>
      </c>
      <c r="J157" s="195">
        <v>0</v>
      </c>
      <c r="K157" s="195">
        <v>0</v>
      </c>
      <c r="L157" s="195">
        <v>0</v>
      </c>
      <c r="M157" s="195">
        <v>0</v>
      </c>
      <c r="N157" s="195">
        <v>0</v>
      </c>
      <c r="O157" s="195">
        <v>0</v>
      </c>
      <c r="P157" s="195">
        <v>0</v>
      </c>
      <c r="Q157" s="195">
        <v>0</v>
      </c>
      <c r="R157" s="195">
        <v>0</v>
      </c>
      <c r="S157" s="195">
        <v>0</v>
      </c>
      <c r="T157" s="738">
        <f t="shared" si="15"/>
        <v>0</v>
      </c>
      <c r="U157" s="738">
        <f t="shared" si="16"/>
        <v>4621.8999999999996</v>
      </c>
      <c r="V157" s="688" t="s">
        <v>167</v>
      </c>
      <c r="W157" s="348" t="b">
        <f t="shared" si="14"/>
        <v>0</v>
      </c>
      <c r="X157" s="362" t="s">
        <v>144</v>
      </c>
      <c r="Y157" s="345"/>
      <c r="Z157" s="196"/>
      <c r="AA157" s="197"/>
      <c r="AB157" s="196"/>
      <c r="AC157" s="196"/>
      <c r="AD157" s="197"/>
      <c r="AE157" s="196"/>
      <c r="AF157" s="197"/>
      <c r="AG157" s="196"/>
    </row>
    <row r="158" spans="1:33" ht="15" customHeight="1" x14ac:dyDescent="0.25">
      <c r="A158" s="196" t="s">
        <v>1180</v>
      </c>
      <c r="B158" s="196" t="s">
        <v>847</v>
      </c>
      <c r="C158" s="197">
        <v>500</v>
      </c>
      <c r="D158" s="199" t="s">
        <v>467</v>
      </c>
      <c r="E158" s="196" t="s">
        <v>514</v>
      </c>
      <c r="F158" s="195">
        <v>16119.34</v>
      </c>
      <c r="G158" s="195">
        <v>0</v>
      </c>
      <c r="H158" s="195">
        <v>0</v>
      </c>
      <c r="I158" s="195">
        <v>0</v>
      </c>
      <c r="J158" s="195">
        <v>0</v>
      </c>
      <c r="K158" s="195">
        <v>0</v>
      </c>
      <c r="L158" s="195">
        <v>2340.4699999999998</v>
      </c>
      <c r="M158" s="195">
        <v>0</v>
      </c>
      <c r="N158" s="195">
        <v>0</v>
      </c>
      <c r="O158" s="195">
        <v>0</v>
      </c>
      <c r="P158" s="195">
        <v>0</v>
      </c>
      <c r="Q158" s="195">
        <v>0</v>
      </c>
      <c r="R158" s="195">
        <v>0</v>
      </c>
      <c r="S158" s="195">
        <v>0</v>
      </c>
      <c r="T158" s="738">
        <f t="shared" si="15"/>
        <v>2340.4699999999998</v>
      </c>
      <c r="U158" s="738">
        <f t="shared" si="16"/>
        <v>13778.87</v>
      </c>
      <c r="V158" s="688" t="s">
        <v>167</v>
      </c>
      <c r="W158" s="348" t="b">
        <f t="shared" si="14"/>
        <v>1</v>
      </c>
      <c r="X158" s="176" t="s">
        <v>467</v>
      </c>
      <c r="Y158" s="345"/>
      <c r="Z158" s="196"/>
      <c r="AA158" s="197"/>
      <c r="AB158" s="196"/>
      <c r="AC158" s="196"/>
      <c r="AD158" s="197"/>
      <c r="AE158" s="196"/>
      <c r="AF158" s="197"/>
      <c r="AG158" s="196"/>
    </row>
    <row r="159" spans="1:33" ht="15" customHeight="1" x14ac:dyDescent="0.25">
      <c r="A159" s="196" t="s">
        <v>1180</v>
      </c>
      <c r="B159" s="196" t="s">
        <v>847</v>
      </c>
      <c r="C159" s="197">
        <v>463</v>
      </c>
      <c r="D159" s="199" t="s">
        <v>752</v>
      </c>
      <c r="E159" s="196" t="s">
        <v>765</v>
      </c>
      <c r="F159" s="195">
        <v>24291.62</v>
      </c>
      <c r="G159" s="195">
        <v>0</v>
      </c>
      <c r="H159" s="195">
        <v>0</v>
      </c>
      <c r="I159" s="195">
        <v>0</v>
      </c>
      <c r="J159" s="195">
        <v>0</v>
      </c>
      <c r="K159" s="195">
        <v>0</v>
      </c>
      <c r="L159" s="195">
        <v>0</v>
      </c>
      <c r="M159" s="195">
        <v>0</v>
      </c>
      <c r="N159" s="195">
        <v>0</v>
      </c>
      <c r="O159" s="195">
        <v>0</v>
      </c>
      <c r="P159" s="195">
        <v>0</v>
      </c>
      <c r="Q159" s="195">
        <v>0</v>
      </c>
      <c r="R159" s="195">
        <v>0</v>
      </c>
      <c r="S159" s="195">
        <v>0</v>
      </c>
      <c r="T159" s="738">
        <f t="shared" si="15"/>
        <v>0</v>
      </c>
      <c r="U159" s="738">
        <f t="shared" si="16"/>
        <v>24291.62</v>
      </c>
      <c r="V159" s="688" t="s">
        <v>167</v>
      </c>
      <c r="W159" s="348" t="b">
        <f t="shared" si="14"/>
        <v>1</v>
      </c>
      <c r="X159" s="218" t="s">
        <v>752</v>
      </c>
      <c r="Y159" s="345"/>
      <c r="Z159" s="196"/>
      <c r="AA159" s="197"/>
      <c r="AB159" s="196"/>
      <c r="AC159" s="196"/>
      <c r="AD159" s="197"/>
      <c r="AE159" s="196"/>
      <c r="AF159" s="197"/>
      <c r="AG159" s="196"/>
    </row>
    <row r="160" spans="1:33" ht="15" customHeight="1" x14ac:dyDescent="0.25">
      <c r="A160" s="196" t="s">
        <v>1180</v>
      </c>
      <c r="B160" s="196" t="s">
        <v>847</v>
      </c>
      <c r="C160" s="197">
        <v>506</v>
      </c>
      <c r="D160" s="199" t="s">
        <v>1139</v>
      </c>
      <c r="E160" s="196" t="s">
        <v>1138</v>
      </c>
      <c r="F160" s="195">
        <v>22230.59</v>
      </c>
      <c r="G160" s="195">
        <v>0</v>
      </c>
      <c r="H160" s="195">
        <v>0</v>
      </c>
      <c r="I160" s="195">
        <v>0</v>
      </c>
      <c r="J160" s="195">
        <v>0</v>
      </c>
      <c r="K160" s="195">
        <v>0</v>
      </c>
      <c r="L160" s="195">
        <v>0</v>
      </c>
      <c r="M160" s="195">
        <v>0</v>
      </c>
      <c r="N160" s="195">
        <v>0</v>
      </c>
      <c r="O160" s="195">
        <v>0</v>
      </c>
      <c r="P160" s="195">
        <v>0</v>
      </c>
      <c r="Q160" s="195">
        <v>0</v>
      </c>
      <c r="R160" s="195">
        <v>0</v>
      </c>
      <c r="S160" s="195">
        <v>0</v>
      </c>
      <c r="T160" s="738">
        <f t="shared" si="15"/>
        <v>0</v>
      </c>
      <c r="U160" s="738">
        <f t="shared" si="16"/>
        <v>22230.59</v>
      </c>
      <c r="V160" s="688" t="s">
        <v>167</v>
      </c>
      <c r="W160" s="348" t="b">
        <f t="shared" si="14"/>
        <v>1</v>
      </c>
      <c r="X160" s="218" t="s">
        <v>1139</v>
      </c>
      <c r="Y160" s="345"/>
      <c r="Z160" s="196"/>
      <c r="AA160" s="197"/>
      <c r="AB160" s="196"/>
      <c r="AC160" s="196"/>
      <c r="AD160" s="197"/>
      <c r="AE160" s="196"/>
      <c r="AF160" s="197"/>
      <c r="AG160" s="196"/>
    </row>
    <row r="161" spans="1:33" ht="15" customHeight="1" x14ac:dyDescent="0.25">
      <c r="A161" s="196" t="s">
        <v>1180</v>
      </c>
      <c r="B161" s="196" t="s">
        <v>847</v>
      </c>
      <c r="C161" s="197">
        <v>222</v>
      </c>
      <c r="D161" s="199" t="s">
        <v>80</v>
      </c>
      <c r="E161" s="196" t="s">
        <v>253</v>
      </c>
      <c r="F161" s="195">
        <v>18521.55</v>
      </c>
      <c r="G161" s="195">
        <v>0</v>
      </c>
      <c r="H161" s="195">
        <v>0</v>
      </c>
      <c r="I161" s="195">
        <v>0</v>
      </c>
      <c r="J161" s="195">
        <v>0</v>
      </c>
      <c r="K161" s="195">
        <v>2400.64</v>
      </c>
      <c r="L161" s="195">
        <v>2514.5700000000002</v>
      </c>
      <c r="M161" s="195">
        <v>0</v>
      </c>
      <c r="N161" s="195">
        <v>0</v>
      </c>
      <c r="O161" s="195">
        <v>0</v>
      </c>
      <c r="P161" s="195">
        <v>0</v>
      </c>
      <c r="Q161" s="195">
        <v>0</v>
      </c>
      <c r="R161" s="195">
        <v>0</v>
      </c>
      <c r="S161" s="195">
        <v>0</v>
      </c>
      <c r="T161" s="738">
        <f t="shared" si="15"/>
        <v>4915.21</v>
      </c>
      <c r="U161" s="738">
        <f t="shared" si="16"/>
        <v>13606.34</v>
      </c>
      <c r="V161" s="688" t="s">
        <v>167</v>
      </c>
      <c r="W161" s="348" t="b">
        <f t="shared" si="14"/>
        <v>1</v>
      </c>
      <c r="X161" s="362" t="s">
        <v>80</v>
      </c>
      <c r="Y161" s="345"/>
      <c r="Z161" s="196"/>
      <c r="AA161" s="197"/>
      <c r="AB161" s="196"/>
      <c r="AC161" s="196"/>
      <c r="AD161" s="197"/>
      <c r="AE161" s="196"/>
      <c r="AF161" s="197"/>
      <c r="AG161" s="196"/>
    </row>
    <row r="162" spans="1:33" ht="15" customHeight="1" x14ac:dyDescent="0.25">
      <c r="A162" s="196" t="s">
        <v>1180</v>
      </c>
      <c r="B162" s="196" t="s">
        <v>847</v>
      </c>
      <c r="C162" s="197">
        <v>43</v>
      </c>
      <c r="D162" s="199" t="s">
        <v>1158</v>
      </c>
      <c r="E162" s="196" t="s">
        <v>204</v>
      </c>
      <c r="F162" s="195">
        <v>18316.7</v>
      </c>
      <c r="G162" s="195">
        <v>0</v>
      </c>
      <c r="H162" s="195">
        <v>0</v>
      </c>
      <c r="I162" s="195">
        <v>0</v>
      </c>
      <c r="J162" s="195">
        <v>0</v>
      </c>
      <c r="K162" s="195">
        <v>0</v>
      </c>
      <c r="L162" s="195">
        <v>710.38</v>
      </c>
      <c r="M162" s="195">
        <v>0</v>
      </c>
      <c r="N162" s="195">
        <v>0</v>
      </c>
      <c r="O162" s="195">
        <v>0</v>
      </c>
      <c r="P162" s="195">
        <v>0</v>
      </c>
      <c r="Q162" s="195">
        <v>0</v>
      </c>
      <c r="R162" s="195">
        <v>0</v>
      </c>
      <c r="S162" s="195">
        <v>0</v>
      </c>
      <c r="T162" s="738">
        <f t="shared" si="15"/>
        <v>710.38</v>
      </c>
      <c r="U162" s="738">
        <f t="shared" si="16"/>
        <v>17606.32</v>
      </c>
      <c r="V162" s="688" t="s">
        <v>167</v>
      </c>
      <c r="W162" s="348" t="b">
        <f t="shared" si="14"/>
        <v>1</v>
      </c>
      <c r="X162" s="366" t="s">
        <v>1158</v>
      </c>
      <c r="Y162" s="345"/>
      <c r="Z162" s="196"/>
      <c r="AA162" s="197"/>
      <c r="AB162" s="196"/>
      <c r="AC162" s="196"/>
      <c r="AD162" s="197"/>
      <c r="AE162" s="196"/>
      <c r="AF162" s="197"/>
      <c r="AG162" s="196"/>
    </row>
    <row r="163" spans="1:33" ht="15" customHeight="1" x14ac:dyDescent="0.25">
      <c r="A163" s="196" t="s">
        <v>1180</v>
      </c>
      <c r="B163" s="196" t="s">
        <v>847</v>
      </c>
      <c r="C163" s="197">
        <v>472</v>
      </c>
      <c r="D163" s="199" t="s">
        <v>784</v>
      </c>
      <c r="E163" s="196" t="s">
        <v>791</v>
      </c>
      <c r="F163" s="195">
        <v>11916.18</v>
      </c>
      <c r="G163" s="195">
        <v>0</v>
      </c>
      <c r="H163" s="195">
        <v>0</v>
      </c>
      <c r="I163" s="195">
        <v>0</v>
      </c>
      <c r="J163" s="195">
        <v>0</v>
      </c>
      <c r="K163" s="195">
        <v>0</v>
      </c>
      <c r="L163" s="195">
        <v>0</v>
      </c>
      <c r="M163" s="195">
        <v>0</v>
      </c>
      <c r="N163" s="195">
        <v>0</v>
      </c>
      <c r="O163" s="195">
        <v>0</v>
      </c>
      <c r="P163" s="195">
        <v>0</v>
      </c>
      <c r="Q163" s="195">
        <v>0</v>
      </c>
      <c r="R163" s="195">
        <v>0</v>
      </c>
      <c r="S163" s="195">
        <v>0</v>
      </c>
      <c r="T163" s="738">
        <f t="shared" si="15"/>
        <v>0</v>
      </c>
      <c r="U163" s="738">
        <f t="shared" si="16"/>
        <v>11916.18</v>
      </c>
      <c r="V163" s="688" t="s">
        <v>167</v>
      </c>
      <c r="W163" s="348" t="b">
        <f t="shared" si="14"/>
        <v>1</v>
      </c>
      <c r="X163" s="369" t="s">
        <v>784</v>
      </c>
      <c r="Y163" s="345"/>
      <c r="Z163" s="196"/>
      <c r="AA163" s="197"/>
      <c r="AB163" s="196"/>
      <c r="AC163" s="196"/>
      <c r="AD163" s="197"/>
      <c r="AE163" s="196"/>
      <c r="AF163" s="197"/>
      <c r="AG163" s="196"/>
    </row>
    <row r="164" spans="1:33" ht="15" customHeight="1" x14ac:dyDescent="0.25">
      <c r="A164" s="196" t="s">
        <v>1180</v>
      </c>
      <c r="B164" s="196" t="s">
        <v>847</v>
      </c>
      <c r="C164" s="197">
        <v>22</v>
      </c>
      <c r="D164" s="199" t="s">
        <v>16</v>
      </c>
      <c r="E164" s="196" t="s">
        <v>269</v>
      </c>
      <c r="F164" s="195">
        <v>18479.8</v>
      </c>
      <c r="G164" s="195">
        <v>0</v>
      </c>
      <c r="H164" s="195">
        <v>0</v>
      </c>
      <c r="I164" s="195">
        <v>0</v>
      </c>
      <c r="J164" s="195">
        <v>0</v>
      </c>
      <c r="K164" s="195">
        <v>0</v>
      </c>
      <c r="L164" s="195">
        <v>0</v>
      </c>
      <c r="M164" s="195">
        <v>0</v>
      </c>
      <c r="N164" s="195">
        <v>0</v>
      </c>
      <c r="O164" s="195">
        <v>0</v>
      </c>
      <c r="P164" s="195">
        <v>2018.21</v>
      </c>
      <c r="Q164" s="195">
        <v>0</v>
      </c>
      <c r="R164" s="195">
        <v>0</v>
      </c>
      <c r="S164" s="195">
        <v>0</v>
      </c>
      <c r="T164" s="738">
        <f t="shared" si="15"/>
        <v>2018.21</v>
      </c>
      <c r="U164" s="738">
        <f t="shared" si="16"/>
        <v>16461.59</v>
      </c>
      <c r="V164" s="688" t="s">
        <v>167</v>
      </c>
      <c r="W164" s="348" t="b">
        <f t="shared" si="14"/>
        <v>1</v>
      </c>
      <c r="X164" s="152" t="s">
        <v>16</v>
      </c>
      <c r="Y164" s="345"/>
      <c r="Z164" s="196"/>
      <c r="AA164" s="197"/>
      <c r="AB164" s="196"/>
      <c r="AC164" s="196"/>
      <c r="AD164" s="197"/>
      <c r="AE164" s="196"/>
      <c r="AF164" s="197"/>
      <c r="AG164" s="196"/>
    </row>
    <row r="165" spans="1:33" ht="15" customHeight="1" x14ac:dyDescent="0.25">
      <c r="A165" s="196" t="s">
        <v>1180</v>
      </c>
      <c r="B165" s="196" t="s">
        <v>847</v>
      </c>
      <c r="C165" s="197">
        <v>220</v>
      </c>
      <c r="D165" s="199" t="s">
        <v>108</v>
      </c>
      <c r="E165" s="196" t="s">
        <v>390</v>
      </c>
      <c r="F165" s="195">
        <v>6244.3</v>
      </c>
      <c r="G165" s="195">
        <v>0</v>
      </c>
      <c r="H165" s="195">
        <v>0</v>
      </c>
      <c r="I165" s="195">
        <v>0</v>
      </c>
      <c r="J165" s="195">
        <v>0</v>
      </c>
      <c r="K165" s="195">
        <v>0</v>
      </c>
      <c r="L165" s="195">
        <v>0</v>
      </c>
      <c r="M165" s="195">
        <v>0</v>
      </c>
      <c r="N165" s="195">
        <v>0</v>
      </c>
      <c r="O165" s="195">
        <v>0</v>
      </c>
      <c r="P165" s="195">
        <v>683.16</v>
      </c>
      <c r="Q165" s="195">
        <v>0</v>
      </c>
      <c r="R165" s="195">
        <v>0</v>
      </c>
      <c r="S165" s="195">
        <v>0</v>
      </c>
      <c r="T165" s="738">
        <f t="shared" si="15"/>
        <v>683.16</v>
      </c>
      <c r="U165" s="738">
        <f t="shared" si="16"/>
        <v>5561.14</v>
      </c>
      <c r="V165" s="688" t="s">
        <v>167</v>
      </c>
      <c r="W165" s="348" t="b">
        <f t="shared" si="14"/>
        <v>0</v>
      </c>
      <c r="X165" s="362" t="s">
        <v>412</v>
      </c>
      <c r="Y165" s="345"/>
      <c r="Z165" s="196"/>
      <c r="AA165" s="197"/>
      <c r="AB165" s="196"/>
      <c r="AC165" s="196"/>
      <c r="AD165" s="197"/>
      <c r="AE165" s="196"/>
      <c r="AF165" s="197"/>
      <c r="AG165" s="196"/>
    </row>
    <row r="166" spans="1:33" ht="15" customHeight="1" x14ac:dyDescent="0.25">
      <c r="A166" s="196" t="s">
        <v>1180</v>
      </c>
      <c r="B166" s="196" t="s">
        <v>847</v>
      </c>
      <c r="C166" s="197">
        <v>224</v>
      </c>
      <c r="D166" s="199" t="s">
        <v>81</v>
      </c>
      <c r="E166" s="196" t="s">
        <v>254</v>
      </c>
      <c r="F166" s="195">
        <v>26212.66</v>
      </c>
      <c r="G166" s="195">
        <v>0</v>
      </c>
      <c r="H166" s="195">
        <v>0</v>
      </c>
      <c r="I166" s="195">
        <v>0</v>
      </c>
      <c r="J166" s="195">
        <v>0</v>
      </c>
      <c r="K166" s="195">
        <v>0</v>
      </c>
      <c r="L166" s="195">
        <v>2307.17</v>
      </c>
      <c r="M166" s="195">
        <v>0</v>
      </c>
      <c r="N166" s="195">
        <v>0</v>
      </c>
      <c r="O166" s="195">
        <v>0</v>
      </c>
      <c r="P166" s="195">
        <v>0</v>
      </c>
      <c r="Q166" s="195">
        <v>0</v>
      </c>
      <c r="R166" s="195">
        <v>0</v>
      </c>
      <c r="S166" s="195">
        <v>0</v>
      </c>
      <c r="T166" s="738">
        <f t="shared" si="15"/>
        <v>2307.17</v>
      </c>
      <c r="U166" s="738">
        <f t="shared" si="16"/>
        <v>23905.489999999998</v>
      </c>
      <c r="V166" s="688" t="s">
        <v>167</v>
      </c>
      <c r="W166" s="348" t="b">
        <f t="shared" si="14"/>
        <v>1</v>
      </c>
      <c r="X166" s="362" t="s">
        <v>81</v>
      </c>
      <c r="Y166" s="345"/>
      <c r="Z166" s="196"/>
      <c r="AA166" s="197"/>
      <c r="AB166" s="196"/>
      <c r="AC166" s="196"/>
      <c r="AD166" s="197"/>
      <c r="AE166" s="196"/>
      <c r="AF166" s="197"/>
      <c r="AG166" s="196"/>
    </row>
    <row r="167" spans="1:33" ht="15" customHeight="1" x14ac:dyDescent="0.25">
      <c r="A167" s="196" t="s">
        <v>1180</v>
      </c>
      <c r="B167" s="196" t="s">
        <v>847</v>
      </c>
      <c r="C167" s="197">
        <v>25</v>
      </c>
      <c r="D167" s="199" t="s">
        <v>18</v>
      </c>
      <c r="E167" s="196" t="s">
        <v>190</v>
      </c>
      <c r="F167" s="195">
        <v>21390.13</v>
      </c>
      <c r="G167" s="195">
        <v>0</v>
      </c>
      <c r="H167" s="195">
        <v>0</v>
      </c>
      <c r="I167" s="195">
        <v>0</v>
      </c>
      <c r="J167" s="195">
        <v>0</v>
      </c>
      <c r="K167" s="195">
        <v>0</v>
      </c>
      <c r="L167" s="195">
        <v>3516.84</v>
      </c>
      <c r="M167" s="195">
        <v>0</v>
      </c>
      <c r="N167" s="195">
        <v>0</v>
      </c>
      <c r="O167" s="195">
        <v>0</v>
      </c>
      <c r="P167" s="195">
        <v>0</v>
      </c>
      <c r="Q167" s="195">
        <v>0</v>
      </c>
      <c r="R167" s="195">
        <v>0</v>
      </c>
      <c r="S167" s="195">
        <v>0</v>
      </c>
      <c r="T167" s="738">
        <f t="shared" si="15"/>
        <v>3516.84</v>
      </c>
      <c r="U167" s="738">
        <f t="shared" si="16"/>
        <v>17873.29</v>
      </c>
      <c r="V167" s="688" t="s">
        <v>167</v>
      </c>
      <c r="W167" s="348" t="b">
        <f t="shared" si="14"/>
        <v>1</v>
      </c>
      <c r="X167" s="362" t="s">
        <v>18</v>
      </c>
      <c r="Y167" s="345"/>
      <c r="Z167" s="196"/>
      <c r="AA167" s="197"/>
      <c r="AB167" s="196"/>
      <c r="AC167" s="196"/>
      <c r="AD167" s="197"/>
      <c r="AE167" s="196"/>
      <c r="AF167" s="197"/>
      <c r="AG167" s="196"/>
    </row>
    <row r="168" spans="1:33" ht="15" customHeight="1" x14ac:dyDescent="0.25">
      <c r="A168" s="196" t="s">
        <v>1180</v>
      </c>
      <c r="B168" s="196" t="s">
        <v>847</v>
      </c>
      <c r="C168" s="197">
        <v>10</v>
      </c>
      <c r="D168" s="199" t="s">
        <v>8</v>
      </c>
      <c r="E168" s="196" t="s">
        <v>178</v>
      </c>
      <c r="F168" s="195">
        <v>30524.74</v>
      </c>
      <c r="G168" s="195">
        <v>0</v>
      </c>
      <c r="H168" s="195">
        <v>0</v>
      </c>
      <c r="I168" s="195">
        <v>0</v>
      </c>
      <c r="J168" s="195">
        <v>0</v>
      </c>
      <c r="K168" s="195">
        <v>0</v>
      </c>
      <c r="L168" s="195">
        <v>0</v>
      </c>
      <c r="M168" s="195">
        <v>0</v>
      </c>
      <c r="N168" s="195">
        <v>0</v>
      </c>
      <c r="O168" s="195">
        <v>0</v>
      </c>
      <c r="P168" s="195">
        <v>0</v>
      </c>
      <c r="Q168" s="195">
        <v>0</v>
      </c>
      <c r="R168" s="195">
        <v>0</v>
      </c>
      <c r="S168" s="195">
        <v>0</v>
      </c>
      <c r="T168" s="738">
        <f t="shared" si="15"/>
        <v>0</v>
      </c>
      <c r="U168" s="738">
        <f t="shared" si="16"/>
        <v>30524.74</v>
      </c>
      <c r="V168" s="688" t="s">
        <v>167</v>
      </c>
      <c r="W168" s="348" t="b">
        <f t="shared" si="14"/>
        <v>1</v>
      </c>
      <c r="X168" s="362" t="s">
        <v>8</v>
      </c>
      <c r="Y168" s="345"/>
      <c r="Z168" s="196"/>
      <c r="AA168" s="197"/>
      <c r="AB168" s="196"/>
      <c r="AC168" s="196"/>
      <c r="AD168" s="197"/>
      <c r="AE168" s="196"/>
      <c r="AF168" s="197"/>
      <c r="AG168" s="196"/>
    </row>
    <row r="169" spans="1:33" ht="15" customHeight="1" x14ac:dyDescent="0.25">
      <c r="A169" s="196" t="s">
        <v>1180</v>
      </c>
      <c r="B169" s="196" t="s">
        <v>847</v>
      </c>
      <c r="C169" s="197">
        <v>319</v>
      </c>
      <c r="D169" s="199" t="s">
        <v>306</v>
      </c>
      <c r="E169" s="196" t="s">
        <v>307</v>
      </c>
      <c r="F169" s="195">
        <v>18025.25</v>
      </c>
      <c r="G169" s="195">
        <v>0</v>
      </c>
      <c r="H169" s="195">
        <v>0</v>
      </c>
      <c r="I169" s="195">
        <v>0</v>
      </c>
      <c r="J169" s="195">
        <v>0</v>
      </c>
      <c r="K169" s="195">
        <v>0</v>
      </c>
      <c r="L169" s="195">
        <v>418.93</v>
      </c>
      <c r="M169" s="195">
        <v>0</v>
      </c>
      <c r="N169" s="195">
        <v>0</v>
      </c>
      <c r="O169" s="195">
        <v>0</v>
      </c>
      <c r="P169" s="195">
        <v>0</v>
      </c>
      <c r="Q169" s="195">
        <v>0</v>
      </c>
      <c r="R169" s="195">
        <v>0</v>
      </c>
      <c r="S169" s="195">
        <v>0</v>
      </c>
      <c r="T169" s="738">
        <f t="shared" si="15"/>
        <v>418.93</v>
      </c>
      <c r="U169" s="738">
        <f t="shared" si="16"/>
        <v>17606.32</v>
      </c>
      <c r="V169" s="688" t="s">
        <v>167</v>
      </c>
      <c r="W169" s="348" t="b">
        <f t="shared" si="14"/>
        <v>1</v>
      </c>
      <c r="X169" s="362" t="s">
        <v>306</v>
      </c>
      <c r="Y169" s="345"/>
      <c r="Z169" s="196"/>
      <c r="AA169" s="197"/>
      <c r="AB169" s="196"/>
      <c r="AC169" s="196"/>
      <c r="AD169" s="197"/>
      <c r="AE169" s="196"/>
      <c r="AF169" s="197"/>
      <c r="AG169" s="196"/>
    </row>
    <row r="170" spans="1:33" ht="15" customHeight="1" x14ac:dyDescent="0.25">
      <c r="A170" s="196" t="s">
        <v>1180</v>
      </c>
      <c r="B170" s="196" t="s">
        <v>847</v>
      </c>
      <c r="C170" s="197">
        <v>212</v>
      </c>
      <c r="D170" s="199" t="s">
        <v>78</v>
      </c>
      <c r="E170" s="196" t="s">
        <v>248</v>
      </c>
      <c r="F170" s="195">
        <v>15188.22</v>
      </c>
      <c r="G170" s="195">
        <v>0</v>
      </c>
      <c r="H170" s="195">
        <v>0</v>
      </c>
      <c r="I170" s="195">
        <v>0</v>
      </c>
      <c r="J170" s="195">
        <v>0</v>
      </c>
      <c r="K170" s="195">
        <v>0</v>
      </c>
      <c r="L170" s="195">
        <v>1438.09</v>
      </c>
      <c r="M170" s="195">
        <v>0</v>
      </c>
      <c r="N170" s="195">
        <v>4554</v>
      </c>
      <c r="O170" s="195">
        <v>0</v>
      </c>
      <c r="P170" s="195">
        <v>0</v>
      </c>
      <c r="Q170" s="195">
        <v>0</v>
      </c>
      <c r="R170" s="195">
        <v>0</v>
      </c>
      <c r="S170" s="195">
        <v>0</v>
      </c>
      <c r="T170" s="738">
        <f t="shared" si="15"/>
        <v>5992.09</v>
      </c>
      <c r="U170" s="738">
        <f t="shared" si="16"/>
        <v>9196.1299999999992</v>
      </c>
      <c r="V170" s="688" t="s">
        <v>167</v>
      </c>
      <c r="W170" s="348" t="b">
        <f t="shared" si="14"/>
        <v>1</v>
      </c>
      <c r="X170" s="362" t="s">
        <v>78</v>
      </c>
      <c r="Y170" s="345"/>
      <c r="Z170" s="196"/>
      <c r="AA170" s="197"/>
      <c r="AB170" s="196"/>
      <c r="AC170" s="196"/>
      <c r="AD170" s="197"/>
      <c r="AE170" s="196"/>
      <c r="AF170" s="197"/>
      <c r="AG170" s="196"/>
    </row>
    <row r="171" spans="1:33" ht="15" customHeight="1" x14ac:dyDescent="0.25">
      <c r="A171" s="196" t="s">
        <v>1180</v>
      </c>
      <c r="B171" s="196" t="s">
        <v>847</v>
      </c>
      <c r="C171" s="197">
        <v>90</v>
      </c>
      <c r="D171" s="199" t="s">
        <v>50</v>
      </c>
      <c r="E171" s="196" t="s">
        <v>222</v>
      </c>
      <c r="F171" s="195">
        <v>23584.83</v>
      </c>
      <c r="G171" s="195">
        <v>0</v>
      </c>
      <c r="H171" s="195">
        <v>0</v>
      </c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596.41</v>
      </c>
      <c r="P171" s="195">
        <v>1884.42</v>
      </c>
      <c r="Q171" s="195">
        <v>0</v>
      </c>
      <c r="R171" s="195">
        <v>0</v>
      </c>
      <c r="S171" s="195">
        <v>0</v>
      </c>
      <c r="T171" s="738">
        <f t="shared" si="15"/>
        <v>2480.83</v>
      </c>
      <c r="U171" s="738">
        <f t="shared" si="16"/>
        <v>21104</v>
      </c>
      <c r="V171" s="688" t="s">
        <v>167</v>
      </c>
      <c r="W171" s="348" t="b">
        <f t="shared" si="14"/>
        <v>1</v>
      </c>
      <c r="X171" s="366" t="s">
        <v>50</v>
      </c>
      <c r="Y171" s="345"/>
      <c r="Z171" s="196"/>
      <c r="AA171" s="197"/>
      <c r="AB171" s="196"/>
      <c r="AC171" s="196"/>
      <c r="AD171" s="197"/>
      <c r="AE171" s="196"/>
      <c r="AF171" s="197"/>
      <c r="AG171" s="196"/>
    </row>
    <row r="172" spans="1:33" ht="15" customHeight="1" x14ac:dyDescent="0.25">
      <c r="A172" s="196" t="s">
        <v>1180</v>
      </c>
      <c r="B172" s="196" t="s">
        <v>847</v>
      </c>
      <c r="C172" s="197">
        <v>497</v>
      </c>
      <c r="D172" s="199" t="s">
        <v>461</v>
      </c>
      <c r="E172" s="196" t="s">
        <v>506</v>
      </c>
      <c r="F172" s="195">
        <v>14325.4</v>
      </c>
      <c r="G172" s="195">
        <v>0</v>
      </c>
      <c r="H172" s="195">
        <v>0</v>
      </c>
      <c r="I172" s="195">
        <v>0</v>
      </c>
      <c r="J172" s="195">
        <v>0</v>
      </c>
      <c r="K172" s="195">
        <v>0</v>
      </c>
      <c r="L172" s="195">
        <v>546.53</v>
      </c>
      <c r="M172" s="195">
        <v>0</v>
      </c>
      <c r="N172" s="195">
        <v>0</v>
      </c>
      <c r="O172" s="195">
        <v>0</v>
      </c>
      <c r="P172" s="195">
        <v>0</v>
      </c>
      <c r="Q172" s="195">
        <v>0</v>
      </c>
      <c r="R172" s="195">
        <v>0</v>
      </c>
      <c r="S172" s="195">
        <v>0</v>
      </c>
      <c r="T172" s="738">
        <f t="shared" si="15"/>
        <v>546.53</v>
      </c>
      <c r="U172" s="738">
        <f t="shared" si="16"/>
        <v>13778.869999999999</v>
      </c>
      <c r="V172" s="688" t="s">
        <v>167</v>
      </c>
      <c r="W172" s="348" t="b">
        <f t="shared" si="14"/>
        <v>1</v>
      </c>
      <c r="X172" s="374" t="s">
        <v>461</v>
      </c>
      <c r="Y172" s="345"/>
      <c r="Z172" s="196"/>
      <c r="AA172" s="197"/>
      <c r="AB172" s="196"/>
      <c r="AC172" s="196"/>
      <c r="AD172" s="197"/>
      <c r="AE172" s="196"/>
      <c r="AF172" s="197"/>
      <c r="AG172" s="196"/>
    </row>
    <row r="173" spans="1:33" ht="15" customHeight="1" x14ac:dyDescent="0.25">
      <c r="A173" s="196" t="s">
        <v>1180</v>
      </c>
      <c r="B173" s="196" t="s">
        <v>847</v>
      </c>
      <c r="C173" s="197">
        <v>491</v>
      </c>
      <c r="D173" s="199" t="s">
        <v>485</v>
      </c>
      <c r="E173" s="196" t="s">
        <v>535</v>
      </c>
      <c r="F173" s="195">
        <v>15567.21</v>
      </c>
      <c r="G173" s="195">
        <v>0</v>
      </c>
      <c r="H173" s="195">
        <v>0</v>
      </c>
      <c r="I173" s="195">
        <v>0</v>
      </c>
      <c r="J173" s="195">
        <v>0</v>
      </c>
      <c r="K173" s="195">
        <v>0</v>
      </c>
      <c r="L173" s="195">
        <v>1788.34</v>
      </c>
      <c r="M173" s="195">
        <v>0</v>
      </c>
      <c r="N173" s="195">
        <v>0</v>
      </c>
      <c r="O173" s="195">
        <v>0</v>
      </c>
      <c r="P173" s="195">
        <v>0</v>
      </c>
      <c r="Q173" s="195">
        <v>0</v>
      </c>
      <c r="R173" s="195">
        <v>0</v>
      </c>
      <c r="S173" s="195">
        <v>0</v>
      </c>
      <c r="T173" s="738">
        <f t="shared" si="15"/>
        <v>1788.34</v>
      </c>
      <c r="U173" s="738">
        <f t="shared" si="16"/>
        <v>13778.869999999999</v>
      </c>
      <c r="V173" s="688" t="s">
        <v>167</v>
      </c>
      <c r="W173" s="348" t="b">
        <f t="shared" si="14"/>
        <v>1</v>
      </c>
      <c r="X173" s="374" t="s">
        <v>485</v>
      </c>
      <c r="Y173" s="345"/>
      <c r="Z173" s="196"/>
      <c r="AA173" s="197"/>
      <c r="AB173" s="196"/>
      <c r="AC173" s="196"/>
      <c r="AD173" s="197"/>
      <c r="AE173" s="196"/>
      <c r="AF173" s="197"/>
      <c r="AG173" s="196"/>
    </row>
    <row r="174" spans="1:33" ht="15" customHeight="1" x14ac:dyDescent="0.25">
      <c r="A174" s="196" t="s">
        <v>1180</v>
      </c>
      <c r="B174" s="196" t="s">
        <v>847</v>
      </c>
      <c r="C174" s="197">
        <v>211</v>
      </c>
      <c r="D174" s="199" t="s">
        <v>77</v>
      </c>
      <c r="E174" s="196" t="s">
        <v>247</v>
      </c>
      <c r="F174" s="195">
        <v>18444.18</v>
      </c>
      <c r="G174" s="195">
        <v>0</v>
      </c>
      <c r="H174" s="195">
        <v>0</v>
      </c>
      <c r="I174" s="195">
        <v>0</v>
      </c>
      <c r="J174" s="195">
        <v>0</v>
      </c>
      <c r="K174" s="195">
        <v>418.93</v>
      </c>
      <c r="L174" s="195">
        <v>418.93</v>
      </c>
      <c r="M174" s="195">
        <v>0</v>
      </c>
      <c r="N174" s="195">
        <v>0</v>
      </c>
      <c r="O174" s="195">
        <v>0</v>
      </c>
      <c r="P174" s="195">
        <v>0</v>
      </c>
      <c r="Q174" s="195">
        <v>0</v>
      </c>
      <c r="R174" s="195">
        <v>0</v>
      </c>
      <c r="S174" s="195">
        <v>0</v>
      </c>
      <c r="T174" s="738">
        <f t="shared" si="15"/>
        <v>837.86</v>
      </c>
      <c r="U174" s="738">
        <f t="shared" si="16"/>
        <v>17606.32</v>
      </c>
      <c r="V174" s="688" t="s">
        <v>167</v>
      </c>
      <c r="W174" s="348" t="b">
        <f t="shared" si="14"/>
        <v>1</v>
      </c>
      <c r="X174" s="366" t="s">
        <v>77</v>
      </c>
      <c r="Y174" s="345"/>
      <c r="Z174" s="196"/>
      <c r="AA174" s="197"/>
      <c r="AB174" s="196"/>
      <c r="AC174" s="196"/>
      <c r="AD174" s="197"/>
      <c r="AE174" s="196"/>
      <c r="AF174" s="197"/>
      <c r="AG174" s="196"/>
    </row>
    <row r="175" spans="1:33" ht="15" customHeight="1" x14ac:dyDescent="0.25">
      <c r="A175" s="196" t="s">
        <v>1180</v>
      </c>
      <c r="B175" s="196" t="s">
        <v>847</v>
      </c>
      <c r="C175" s="197">
        <v>162</v>
      </c>
      <c r="D175" s="199" t="s">
        <v>64</v>
      </c>
      <c r="E175" s="196" t="s">
        <v>235</v>
      </c>
      <c r="F175" s="195">
        <v>10215.870000000001</v>
      </c>
      <c r="G175" s="195">
        <v>0</v>
      </c>
      <c r="H175" s="195">
        <v>0</v>
      </c>
      <c r="I175" s="195">
        <v>0</v>
      </c>
      <c r="J175" s="195">
        <v>0</v>
      </c>
      <c r="K175" s="195">
        <v>0</v>
      </c>
      <c r="L175" s="195">
        <v>0</v>
      </c>
      <c r="M175" s="195">
        <v>0</v>
      </c>
      <c r="N175" s="195">
        <v>0</v>
      </c>
      <c r="O175" s="195">
        <v>0</v>
      </c>
      <c r="P175" s="195">
        <v>412.34</v>
      </c>
      <c r="Q175" s="195">
        <v>0</v>
      </c>
      <c r="R175" s="195">
        <v>0</v>
      </c>
      <c r="S175" s="195">
        <v>0</v>
      </c>
      <c r="T175" s="738">
        <f t="shared" ref="T175:T193" si="17">SUM(G175:S175)</f>
        <v>412.34</v>
      </c>
      <c r="U175" s="738">
        <f t="shared" ref="U175:U193" si="18">F175-T175</f>
        <v>9803.5300000000007</v>
      </c>
      <c r="V175" s="688" t="s">
        <v>167</v>
      </c>
      <c r="W175" s="348" t="b">
        <f t="shared" si="14"/>
        <v>1</v>
      </c>
      <c r="X175" s="362" t="s">
        <v>64</v>
      </c>
      <c r="Y175" s="345"/>
      <c r="Z175" s="196"/>
      <c r="AA175" s="197"/>
      <c r="AB175" s="196"/>
      <c r="AC175" s="196"/>
      <c r="AD175" s="197"/>
      <c r="AE175" s="196"/>
      <c r="AF175" s="197"/>
      <c r="AG175" s="196"/>
    </row>
    <row r="176" spans="1:33" ht="15" customHeight="1" x14ac:dyDescent="0.25">
      <c r="A176" s="196" t="s">
        <v>1180</v>
      </c>
      <c r="B176" s="196" t="s">
        <v>847</v>
      </c>
      <c r="C176" s="197">
        <v>217</v>
      </c>
      <c r="D176" s="199" t="s">
        <v>79</v>
      </c>
      <c r="E176" s="196" t="s">
        <v>250</v>
      </c>
      <c r="F176" s="195">
        <v>12668.02</v>
      </c>
      <c r="G176" s="195">
        <v>0</v>
      </c>
      <c r="H176" s="195">
        <v>0</v>
      </c>
      <c r="I176" s="195">
        <v>0</v>
      </c>
      <c r="J176" s="195">
        <v>0</v>
      </c>
      <c r="K176" s="195">
        <v>0</v>
      </c>
      <c r="L176" s="195">
        <v>0</v>
      </c>
      <c r="M176" s="195">
        <v>0</v>
      </c>
      <c r="N176" s="195">
        <v>0</v>
      </c>
      <c r="O176" s="195">
        <v>0</v>
      </c>
      <c r="P176" s="195">
        <v>1005.44</v>
      </c>
      <c r="Q176" s="195">
        <v>0</v>
      </c>
      <c r="R176" s="195">
        <v>0</v>
      </c>
      <c r="S176" s="195">
        <v>0</v>
      </c>
      <c r="T176" s="738">
        <f t="shared" si="17"/>
        <v>1005.44</v>
      </c>
      <c r="U176" s="738">
        <f t="shared" si="18"/>
        <v>11662.58</v>
      </c>
      <c r="V176" s="688" t="s">
        <v>167</v>
      </c>
      <c r="W176" s="348" t="b">
        <f t="shared" si="14"/>
        <v>1</v>
      </c>
      <c r="X176" s="362" t="s">
        <v>79</v>
      </c>
      <c r="Y176" s="345"/>
      <c r="Z176" s="196"/>
      <c r="AA176" s="197"/>
      <c r="AB176" s="196"/>
      <c r="AC176" s="196"/>
      <c r="AD176" s="197"/>
      <c r="AE176" s="196"/>
      <c r="AF176" s="197"/>
      <c r="AG176" s="196"/>
    </row>
    <row r="177" spans="1:33" ht="15" customHeight="1" x14ac:dyDescent="0.25">
      <c r="A177" s="196" t="s">
        <v>1180</v>
      </c>
      <c r="B177" s="196" t="s">
        <v>847</v>
      </c>
      <c r="C177" s="197">
        <v>5</v>
      </c>
      <c r="D177" s="199" t="s">
        <v>6</v>
      </c>
      <c r="E177" s="196" t="s">
        <v>174</v>
      </c>
      <c r="F177" s="195">
        <v>9206.5499999999993</v>
      </c>
      <c r="G177" s="195">
        <v>0</v>
      </c>
      <c r="H177" s="195">
        <v>0</v>
      </c>
      <c r="I177" s="195">
        <v>0</v>
      </c>
      <c r="J177" s="195">
        <v>0</v>
      </c>
      <c r="K177" s="195">
        <v>0</v>
      </c>
      <c r="L177" s="195">
        <v>904.19</v>
      </c>
      <c r="M177" s="195">
        <v>0</v>
      </c>
      <c r="N177" s="195">
        <v>0</v>
      </c>
      <c r="O177" s="195">
        <v>0</v>
      </c>
      <c r="P177" s="195">
        <v>0</v>
      </c>
      <c r="Q177" s="195">
        <v>0</v>
      </c>
      <c r="R177" s="195">
        <v>0</v>
      </c>
      <c r="S177" s="195">
        <v>0</v>
      </c>
      <c r="T177" s="738">
        <f t="shared" si="17"/>
        <v>904.19</v>
      </c>
      <c r="U177" s="738">
        <f t="shared" si="18"/>
        <v>8302.3599999999988</v>
      </c>
      <c r="V177" s="688" t="s">
        <v>167</v>
      </c>
      <c r="W177" s="348" t="b">
        <f t="shared" si="14"/>
        <v>1</v>
      </c>
      <c r="X177" s="362" t="s">
        <v>6</v>
      </c>
      <c r="Y177" s="345"/>
      <c r="Z177" s="196"/>
      <c r="AA177" s="197"/>
      <c r="AB177" s="196"/>
      <c r="AC177" s="196"/>
      <c r="AD177" s="197"/>
      <c r="AE177" s="196"/>
      <c r="AF177" s="197"/>
      <c r="AG177" s="196"/>
    </row>
    <row r="178" spans="1:33" ht="15" customHeight="1" x14ac:dyDescent="0.25">
      <c r="A178" s="196" t="s">
        <v>1180</v>
      </c>
      <c r="B178" s="196" t="s">
        <v>847</v>
      </c>
      <c r="C178" s="197">
        <v>250</v>
      </c>
      <c r="D178" s="199" t="s">
        <v>142</v>
      </c>
      <c r="E178" s="196" t="s">
        <v>259</v>
      </c>
      <c r="F178" s="195">
        <v>4964.2299999999996</v>
      </c>
      <c r="G178" s="195">
        <v>0</v>
      </c>
      <c r="H178" s="195">
        <v>0</v>
      </c>
      <c r="I178" s="195">
        <v>0</v>
      </c>
      <c r="J178" s="195">
        <v>0</v>
      </c>
      <c r="K178" s="195">
        <v>0</v>
      </c>
      <c r="L178" s="195">
        <v>0</v>
      </c>
      <c r="M178" s="195">
        <v>0</v>
      </c>
      <c r="N178" s="195">
        <v>0</v>
      </c>
      <c r="O178" s="195">
        <v>0</v>
      </c>
      <c r="P178" s="195">
        <v>1205.92</v>
      </c>
      <c r="Q178" s="195">
        <v>0</v>
      </c>
      <c r="R178" s="195">
        <v>0</v>
      </c>
      <c r="S178" s="195">
        <v>0</v>
      </c>
      <c r="T178" s="738">
        <f t="shared" si="17"/>
        <v>1205.92</v>
      </c>
      <c r="U178" s="738">
        <f t="shared" si="18"/>
        <v>3758.3099999999995</v>
      </c>
      <c r="V178" s="688" t="s">
        <v>167</v>
      </c>
      <c r="W178" s="348" t="b">
        <f t="shared" si="14"/>
        <v>1</v>
      </c>
      <c r="X178" s="362" t="s">
        <v>142</v>
      </c>
      <c r="Y178" s="345"/>
      <c r="Z178" s="196"/>
      <c r="AA178" s="197"/>
      <c r="AB178" s="196"/>
      <c r="AC178" s="196"/>
      <c r="AD178" s="197"/>
      <c r="AE178" s="196"/>
      <c r="AF178" s="197"/>
      <c r="AG178" s="196"/>
    </row>
    <row r="179" spans="1:33" ht="15" customHeight="1" x14ac:dyDescent="0.25">
      <c r="A179" s="196" t="s">
        <v>1180</v>
      </c>
      <c r="B179" s="196" t="s">
        <v>847</v>
      </c>
      <c r="C179" s="197">
        <v>210</v>
      </c>
      <c r="D179" s="199" t="s">
        <v>76</v>
      </c>
      <c r="E179" s="196" t="s">
        <v>246</v>
      </c>
      <c r="F179" s="195">
        <v>13450.92</v>
      </c>
      <c r="G179" s="195">
        <v>0</v>
      </c>
      <c r="H179" s="195">
        <v>0</v>
      </c>
      <c r="I179" s="195">
        <v>0</v>
      </c>
      <c r="J179" s="195">
        <v>0</v>
      </c>
      <c r="K179" s="195">
        <v>0</v>
      </c>
      <c r="L179" s="195">
        <v>1788.34</v>
      </c>
      <c r="M179" s="195">
        <v>0</v>
      </c>
      <c r="N179" s="195">
        <v>0</v>
      </c>
      <c r="O179" s="195">
        <v>0</v>
      </c>
      <c r="P179" s="195">
        <v>0</v>
      </c>
      <c r="Q179" s="195">
        <v>0</v>
      </c>
      <c r="R179" s="195">
        <v>0</v>
      </c>
      <c r="S179" s="195">
        <v>0</v>
      </c>
      <c r="T179" s="738">
        <f t="shared" si="17"/>
        <v>1788.34</v>
      </c>
      <c r="U179" s="738">
        <f t="shared" si="18"/>
        <v>11662.58</v>
      </c>
      <c r="V179" s="688" t="s">
        <v>167</v>
      </c>
      <c r="W179" s="348" t="b">
        <f t="shared" si="14"/>
        <v>1</v>
      </c>
      <c r="X179" s="362" t="s">
        <v>76</v>
      </c>
      <c r="Y179" s="345"/>
      <c r="Z179" s="196"/>
      <c r="AA179" s="197"/>
      <c r="AB179" s="196"/>
      <c r="AC179" s="196"/>
      <c r="AD179" s="197"/>
      <c r="AE179" s="196"/>
      <c r="AF179" s="197"/>
      <c r="AG179" s="196"/>
    </row>
    <row r="180" spans="1:33" ht="15" customHeight="1" x14ac:dyDescent="0.25">
      <c r="A180" s="196" t="s">
        <v>1180</v>
      </c>
      <c r="B180" s="196" t="s">
        <v>847</v>
      </c>
      <c r="C180" s="197">
        <v>155</v>
      </c>
      <c r="D180" s="199" t="s">
        <v>60</v>
      </c>
      <c r="E180" s="196" t="s">
        <v>232</v>
      </c>
      <c r="F180" s="195">
        <v>9565.5499999999993</v>
      </c>
      <c r="G180" s="195">
        <v>0</v>
      </c>
      <c r="H180" s="195">
        <v>0</v>
      </c>
      <c r="I180" s="195">
        <v>0</v>
      </c>
      <c r="J180" s="195">
        <v>0</v>
      </c>
      <c r="K180" s="195">
        <v>0</v>
      </c>
      <c r="L180" s="195">
        <v>592.07000000000005</v>
      </c>
      <c r="M180" s="195">
        <v>0</v>
      </c>
      <c r="N180" s="195">
        <v>0</v>
      </c>
      <c r="O180" s="195">
        <v>0</v>
      </c>
      <c r="P180" s="195">
        <v>0</v>
      </c>
      <c r="Q180" s="195">
        <v>0</v>
      </c>
      <c r="R180" s="195">
        <v>0</v>
      </c>
      <c r="S180" s="195">
        <v>0</v>
      </c>
      <c r="T180" s="738">
        <f t="shared" si="17"/>
        <v>592.07000000000005</v>
      </c>
      <c r="U180" s="738">
        <f t="shared" si="18"/>
        <v>8973.48</v>
      </c>
      <c r="V180" s="688" t="s">
        <v>167</v>
      </c>
      <c r="W180" s="348" t="b">
        <f t="shared" si="14"/>
        <v>1</v>
      </c>
      <c r="X180" s="362" t="s">
        <v>60</v>
      </c>
      <c r="Y180" s="345"/>
      <c r="Z180" s="196"/>
      <c r="AA180" s="197"/>
      <c r="AB180" s="196"/>
      <c r="AC180" s="196"/>
      <c r="AD180" s="197"/>
      <c r="AE180" s="196"/>
      <c r="AF180" s="197"/>
      <c r="AG180" s="196"/>
    </row>
    <row r="181" spans="1:33" ht="15" customHeight="1" x14ac:dyDescent="0.25">
      <c r="A181" s="196" t="s">
        <v>1180</v>
      </c>
      <c r="B181" s="196" t="s">
        <v>847</v>
      </c>
      <c r="C181" s="197">
        <v>507</v>
      </c>
      <c r="D181" s="199" t="s">
        <v>1137</v>
      </c>
      <c r="E181" s="196" t="s">
        <v>1136</v>
      </c>
      <c r="F181" s="195">
        <v>8769.25</v>
      </c>
      <c r="G181" s="195">
        <v>0</v>
      </c>
      <c r="H181" s="195">
        <v>0</v>
      </c>
      <c r="I181" s="195">
        <v>0</v>
      </c>
      <c r="J181" s="195">
        <v>0</v>
      </c>
      <c r="K181" s="195">
        <v>0</v>
      </c>
      <c r="L181" s="195">
        <v>0</v>
      </c>
      <c r="M181" s="195">
        <v>0</v>
      </c>
      <c r="N181" s="195">
        <v>0</v>
      </c>
      <c r="O181" s="195">
        <v>0</v>
      </c>
      <c r="P181" s="195">
        <v>0</v>
      </c>
      <c r="Q181" s="195">
        <v>0</v>
      </c>
      <c r="R181" s="195">
        <v>0</v>
      </c>
      <c r="S181" s="195">
        <v>0</v>
      </c>
      <c r="T181" s="738">
        <f t="shared" si="17"/>
        <v>0</v>
      </c>
      <c r="U181" s="738">
        <f t="shared" si="18"/>
        <v>8769.25</v>
      </c>
      <c r="V181" s="688" t="s">
        <v>167</v>
      </c>
      <c r="W181" s="348" t="b">
        <f t="shared" si="14"/>
        <v>0</v>
      </c>
      <c r="X181" s="152" t="s">
        <v>1141</v>
      </c>
      <c r="Y181" s="345"/>
      <c r="Z181" s="196"/>
      <c r="AA181" s="197"/>
      <c r="AB181" s="196"/>
      <c r="AC181" s="196"/>
      <c r="AD181" s="197"/>
      <c r="AE181" s="196"/>
      <c r="AF181" s="197"/>
      <c r="AG181" s="196"/>
    </row>
    <row r="182" spans="1:33" ht="15" customHeight="1" x14ac:dyDescent="0.25">
      <c r="A182" s="196" t="s">
        <v>1180</v>
      </c>
      <c r="B182" s="196" t="s">
        <v>847</v>
      </c>
      <c r="C182" s="197">
        <v>38</v>
      </c>
      <c r="D182" s="199" t="s">
        <v>28</v>
      </c>
      <c r="E182" s="196" t="s">
        <v>200</v>
      </c>
      <c r="F182" s="195">
        <v>19067.419999999998</v>
      </c>
      <c r="G182" s="195">
        <v>0</v>
      </c>
      <c r="H182" s="195">
        <v>0</v>
      </c>
      <c r="I182" s="195">
        <v>0</v>
      </c>
      <c r="J182" s="195">
        <v>0</v>
      </c>
      <c r="K182" s="195">
        <v>0</v>
      </c>
      <c r="L182" s="195">
        <v>0</v>
      </c>
      <c r="M182" s="195">
        <v>0</v>
      </c>
      <c r="N182" s="195">
        <v>0</v>
      </c>
      <c r="O182" s="195">
        <v>0</v>
      </c>
      <c r="P182" s="195">
        <v>1461.1</v>
      </c>
      <c r="Q182" s="195">
        <v>0</v>
      </c>
      <c r="R182" s="195">
        <v>0</v>
      </c>
      <c r="S182" s="195">
        <v>0</v>
      </c>
      <c r="T182" s="738">
        <f t="shared" si="17"/>
        <v>1461.1</v>
      </c>
      <c r="U182" s="738">
        <f t="shared" si="18"/>
        <v>17606.32</v>
      </c>
      <c r="V182" s="688" t="s">
        <v>167</v>
      </c>
      <c r="W182" s="348" t="b">
        <f t="shared" si="14"/>
        <v>1</v>
      </c>
      <c r="X182" s="366" t="s">
        <v>28</v>
      </c>
      <c r="Y182" s="345"/>
      <c r="Z182" s="196"/>
      <c r="AA182" s="197"/>
      <c r="AB182" s="196"/>
      <c r="AC182" s="196"/>
      <c r="AD182" s="197"/>
      <c r="AE182" s="196"/>
      <c r="AF182" s="197"/>
      <c r="AG182" s="196"/>
    </row>
    <row r="183" spans="1:33" ht="15" customHeight="1" x14ac:dyDescent="0.25">
      <c r="A183" s="196" t="s">
        <v>1180</v>
      </c>
      <c r="B183" s="196" t="s">
        <v>847</v>
      </c>
      <c r="C183" s="197">
        <v>226</v>
      </c>
      <c r="D183" s="199" t="s">
        <v>116</v>
      </c>
      <c r="E183" s="196" t="s">
        <v>255</v>
      </c>
      <c r="F183" s="195">
        <v>5441.26</v>
      </c>
      <c r="G183" s="195">
        <v>0</v>
      </c>
      <c r="H183" s="195">
        <v>0</v>
      </c>
      <c r="I183" s="195">
        <v>0</v>
      </c>
      <c r="J183" s="195">
        <v>0</v>
      </c>
      <c r="K183" s="195">
        <v>0</v>
      </c>
      <c r="L183" s="195">
        <v>1679.42</v>
      </c>
      <c r="M183" s="195">
        <v>0</v>
      </c>
      <c r="N183" s="195">
        <v>0</v>
      </c>
      <c r="O183" s="195">
        <v>0</v>
      </c>
      <c r="P183" s="195">
        <v>0</v>
      </c>
      <c r="Q183" s="195">
        <v>0</v>
      </c>
      <c r="R183" s="195">
        <v>0</v>
      </c>
      <c r="S183" s="195">
        <v>0</v>
      </c>
      <c r="T183" s="738">
        <f t="shared" si="17"/>
        <v>1679.42</v>
      </c>
      <c r="U183" s="738">
        <f t="shared" si="18"/>
        <v>3761.84</v>
      </c>
      <c r="V183" s="688" t="s">
        <v>167</v>
      </c>
      <c r="W183" s="348" t="b">
        <f t="shared" si="14"/>
        <v>1</v>
      </c>
      <c r="X183" s="362" t="s">
        <v>116</v>
      </c>
      <c r="Y183" s="345"/>
      <c r="Z183" s="196"/>
      <c r="AA183" s="197"/>
      <c r="AB183" s="196"/>
      <c r="AC183" s="196"/>
      <c r="AD183" s="197"/>
      <c r="AE183" s="196"/>
      <c r="AF183" s="197"/>
      <c r="AG183" s="196"/>
    </row>
    <row r="184" spans="1:33" ht="15" customHeight="1" x14ac:dyDescent="0.25">
      <c r="A184" s="196" t="s">
        <v>1180</v>
      </c>
      <c r="B184" s="196" t="s">
        <v>847</v>
      </c>
      <c r="C184" s="197">
        <v>30</v>
      </c>
      <c r="D184" s="199" t="s">
        <v>22</v>
      </c>
      <c r="E184" s="196" t="s">
        <v>194</v>
      </c>
      <c r="F184" s="195">
        <v>22143.13</v>
      </c>
      <c r="G184" s="195">
        <v>0</v>
      </c>
      <c r="H184" s="195">
        <v>0</v>
      </c>
      <c r="I184" s="195">
        <v>0</v>
      </c>
      <c r="J184" s="195">
        <v>0</v>
      </c>
      <c r="K184" s="195">
        <v>0</v>
      </c>
      <c r="L184" s="195">
        <v>0</v>
      </c>
      <c r="M184" s="195">
        <v>0</v>
      </c>
      <c r="N184" s="195">
        <v>0</v>
      </c>
      <c r="O184" s="195">
        <v>0</v>
      </c>
      <c r="P184" s="195">
        <v>710.38</v>
      </c>
      <c r="Q184" s="195">
        <v>0</v>
      </c>
      <c r="R184" s="195">
        <v>0</v>
      </c>
      <c r="S184" s="195">
        <v>0</v>
      </c>
      <c r="T184" s="738">
        <f t="shared" si="17"/>
        <v>710.38</v>
      </c>
      <c r="U184" s="738">
        <f t="shared" si="18"/>
        <v>21432.75</v>
      </c>
      <c r="V184" s="688" t="s">
        <v>167</v>
      </c>
      <c r="W184" s="348" t="b">
        <f t="shared" si="14"/>
        <v>1</v>
      </c>
      <c r="X184" s="376" t="s">
        <v>22</v>
      </c>
      <c r="Y184" s="345"/>
      <c r="Z184" s="196"/>
      <c r="AA184" s="197"/>
      <c r="AB184" s="196"/>
      <c r="AC184" s="196"/>
      <c r="AD184" s="197"/>
      <c r="AE184" s="196"/>
      <c r="AF184" s="197"/>
      <c r="AG184" s="196"/>
    </row>
    <row r="185" spans="1:33" ht="15" customHeight="1" x14ac:dyDescent="0.25">
      <c r="A185" s="196" t="s">
        <v>1180</v>
      </c>
      <c r="B185" s="196" t="s">
        <v>847</v>
      </c>
      <c r="C185" s="197">
        <v>348</v>
      </c>
      <c r="D185" s="199" t="s">
        <v>370</v>
      </c>
      <c r="E185" s="196" t="s">
        <v>371</v>
      </c>
      <c r="F185" s="195">
        <v>21433.78</v>
      </c>
      <c r="G185" s="195">
        <v>0</v>
      </c>
      <c r="H185" s="195">
        <v>0</v>
      </c>
      <c r="I185" s="195">
        <v>0</v>
      </c>
      <c r="J185" s="195">
        <v>0</v>
      </c>
      <c r="K185" s="195">
        <v>0</v>
      </c>
      <c r="L185" s="195">
        <v>0</v>
      </c>
      <c r="M185" s="195">
        <v>0</v>
      </c>
      <c r="N185" s="195">
        <v>0</v>
      </c>
      <c r="O185" s="195">
        <v>0</v>
      </c>
      <c r="P185" s="195">
        <v>0</v>
      </c>
      <c r="Q185" s="195">
        <v>0</v>
      </c>
      <c r="R185" s="195">
        <v>0</v>
      </c>
      <c r="S185" s="195">
        <v>0</v>
      </c>
      <c r="T185" s="738">
        <f t="shared" si="17"/>
        <v>0</v>
      </c>
      <c r="U185" s="738">
        <f t="shared" si="18"/>
        <v>21433.78</v>
      </c>
      <c r="V185" s="688" t="s">
        <v>167</v>
      </c>
      <c r="W185" s="348" t="b">
        <f t="shared" si="14"/>
        <v>1</v>
      </c>
      <c r="X185" s="362" t="s">
        <v>370</v>
      </c>
      <c r="Y185" s="345"/>
      <c r="Z185" s="196"/>
      <c r="AA185" s="197"/>
      <c r="AB185" s="196"/>
      <c r="AC185" s="196"/>
      <c r="AD185" s="197"/>
      <c r="AE185" s="196"/>
      <c r="AF185" s="197"/>
      <c r="AG185" s="196"/>
    </row>
    <row r="186" spans="1:33" ht="15" customHeight="1" x14ac:dyDescent="0.25">
      <c r="A186" s="196" t="s">
        <v>1180</v>
      </c>
      <c r="B186" s="196" t="s">
        <v>847</v>
      </c>
      <c r="C186" s="197">
        <v>433</v>
      </c>
      <c r="D186" s="199" t="s">
        <v>684</v>
      </c>
      <c r="E186" s="196" t="s">
        <v>685</v>
      </c>
      <c r="F186" s="195">
        <v>11596.41</v>
      </c>
      <c r="G186" s="195">
        <v>0</v>
      </c>
      <c r="H186" s="195">
        <v>0</v>
      </c>
      <c r="I186" s="195">
        <v>0</v>
      </c>
      <c r="J186" s="195">
        <v>0</v>
      </c>
      <c r="K186" s="195">
        <v>0</v>
      </c>
      <c r="L186" s="195">
        <v>923.5</v>
      </c>
      <c r="M186" s="195">
        <v>0</v>
      </c>
      <c r="N186" s="195">
        <v>0</v>
      </c>
      <c r="O186" s="195">
        <v>0</v>
      </c>
      <c r="P186" s="195">
        <v>0</v>
      </c>
      <c r="Q186" s="195">
        <v>0</v>
      </c>
      <c r="R186" s="195">
        <v>0</v>
      </c>
      <c r="S186" s="195">
        <v>0</v>
      </c>
      <c r="T186" s="738">
        <f t="shared" si="17"/>
        <v>923.5</v>
      </c>
      <c r="U186" s="738">
        <f t="shared" si="18"/>
        <v>10672.91</v>
      </c>
      <c r="V186" s="688" t="s">
        <v>167</v>
      </c>
      <c r="W186" s="348" t="b">
        <f t="shared" si="14"/>
        <v>1</v>
      </c>
      <c r="X186" s="370" t="s">
        <v>684</v>
      </c>
      <c r="Y186" s="345"/>
      <c r="Z186" s="196"/>
      <c r="AA186" s="197"/>
      <c r="AB186" s="196"/>
      <c r="AC186" s="196"/>
      <c r="AD186" s="197"/>
      <c r="AE186" s="196"/>
      <c r="AF186" s="197"/>
      <c r="AG186" s="196"/>
    </row>
    <row r="187" spans="1:33" ht="15" customHeight="1" x14ac:dyDescent="0.25">
      <c r="A187" s="196" t="s">
        <v>1180</v>
      </c>
      <c r="B187" s="196" t="s">
        <v>847</v>
      </c>
      <c r="C187" s="197">
        <v>2</v>
      </c>
      <c r="D187" s="199" t="s">
        <v>4</v>
      </c>
      <c r="E187" s="196" t="s">
        <v>173</v>
      </c>
      <c r="F187" s="195">
        <v>25581.33</v>
      </c>
      <c r="G187" s="195">
        <v>0</v>
      </c>
      <c r="H187" s="195">
        <v>0</v>
      </c>
      <c r="I187" s="195">
        <v>0</v>
      </c>
      <c r="J187" s="195">
        <v>0</v>
      </c>
      <c r="K187" s="195">
        <v>0</v>
      </c>
      <c r="L187" s="195">
        <v>0</v>
      </c>
      <c r="M187" s="195">
        <v>0</v>
      </c>
      <c r="N187" s="195">
        <v>0</v>
      </c>
      <c r="O187" s="195">
        <v>0</v>
      </c>
      <c r="P187" s="195">
        <v>3576.68</v>
      </c>
      <c r="Q187" s="195">
        <v>0</v>
      </c>
      <c r="R187" s="195">
        <v>0</v>
      </c>
      <c r="S187" s="195">
        <v>0</v>
      </c>
      <c r="T187" s="738">
        <f t="shared" si="17"/>
        <v>3576.68</v>
      </c>
      <c r="U187" s="738">
        <f t="shared" si="18"/>
        <v>22004.65</v>
      </c>
      <c r="V187" s="688" t="s">
        <v>167</v>
      </c>
      <c r="W187" s="348" t="b">
        <f t="shared" si="14"/>
        <v>1</v>
      </c>
      <c r="X187" s="362" t="s">
        <v>4</v>
      </c>
      <c r="Y187" s="345"/>
      <c r="Z187" s="196"/>
      <c r="AA187" s="197"/>
      <c r="AB187" s="196"/>
      <c r="AC187" s="196"/>
      <c r="AD187" s="197"/>
      <c r="AE187" s="196"/>
      <c r="AF187" s="197"/>
      <c r="AG187" s="196"/>
    </row>
    <row r="188" spans="1:33" ht="15" customHeight="1" x14ac:dyDescent="0.25">
      <c r="A188" s="196" t="s">
        <v>1180</v>
      </c>
      <c r="B188" s="196" t="s">
        <v>847</v>
      </c>
      <c r="C188" s="197">
        <v>487</v>
      </c>
      <c r="D188" s="199" t="s">
        <v>840</v>
      </c>
      <c r="E188" s="196" t="s">
        <v>841</v>
      </c>
      <c r="F188" s="195">
        <v>22230.59</v>
      </c>
      <c r="G188" s="195">
        <v>0</v>
      </c>
      <c r="H188" s="195">
        <v>0</v>
      </c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738">
        <f t="shared" si="17"/>
        <v>0</v>
      </c>
      <c r="U188" s="738">
        <f t="shared" si="18"/>
        <v>22230.59</v>
      </c>
      <c r="V188" s="688" t="s">
        <v>167</v>
      </c>
      <c r="W188" s="348" t="b">
        <f t="shared" si="14"/>
        <v>1</v>
      </c>
      <c r="X188" s="201" t="s">
        <v>840</v>
      </c>
      <c r="Y188" s="344"/>
      <c r="Z188" s="197"/>
      <c r="AA188" s="196"/>
      <c r="AB188" s="196"/>
      <c r="AC188" s="197"/>
      <c r="AD188" s="196"/>
      <c r="AE188" s="197"/>
      <c r="AF188" s="196"/>
    </row>
    <row r="189" spans="1:33" ht="15" customHeight="1" x14ac:dyDescent="0.25">
      <c r="A189" s="900" t="s">
        <v>1180</v>
      </c>
      <c r="B189" s="900" t="s">
        <v>847</v>
      </c>
      <c r="C189" s="902">
        <v>20046</v>
      </c>
      <c r="D189" s="901" t="s">
        <v>1110</v>
      </c>
      <c r="E189" s="900" t="s">
        <v>1119</v>
      </c>
      <c r="F189" s="899">
        <v>23550.5</v>
      </c>
      <c r="G189" s="899">
        <v>0</v>
      </c>
      <c r="H189" s="899">
        <v>0</v>
      </c>
      <c r="I189" s="899">
        <v>0</v>
      </c>
      <c r="J189" s="899">
        <v>0</v>
      </c>
      <c r="K189" s="899">
        <v>0</v>
      </c>
      <c r="L189" s="899">
        <v>0</v>
      </c>
      <c r="M189" s="899">
        <v>0</v>
      </c>
      <c r="N189" s="899">
        <v>0</v>
      </c>
      <c r="O189" s="899">
        <v>0</v>
      </c>
      <c r="P189" s="899">
        <v>0</v>
      </c>
      <c r="Q189" s="899">
        <v>0</v>
      </c>
      <c r="R189" s="899">
        <v>0</v>
      </c>
      <c r="S189" s="899">
        <v>0</v>
      </c>
      <c r="T189" s="898">
        <f t="shared" si="17"/>
        <v>0</v>
      </c>
      <c r="U189" s="898">
        <f t="shared" si="18"/>
        <v>23550.5</v>
      </c>
      <c r="V189" s="688" t="s">
        <v>167</v>
      </c>
      <c r="W189" s="348" t="b">
        <f t="shared" si="14"/>
        <v>1</v>
      </c>
      <c r="X189" s="127" t="s">
        <v>1110</v>
      </c>
      <c r="Y189" s="345"/>
      <c r="Z189" s="196"/>
      <c r="AA189" s="197"/>
      <c r="AB189" s="196"/>
      <c r="AC189" s="196"/>
      <c r="AD189" s="197"/>
      <c r="AE189" s="196"/>
      <c r="AF189" s="197"/>
      <c r="AG189" s="196"/>
    </row>
    <row r="190" spans="1:33" ht="15" customHeight="1" x14ac:dyDescent="0.25">
      <c r="A190" s="900" t="s">
        <v>1180</v>
      </c>
      <c r="B190" s="900" t="s">
        <v>847</v>
      </c>
      <c r="C190" s="902">
        <v>20047</v>
      </c>
      <c r="D190" s="901" t="s">
        <v>1132</v>
      </c>
      <c r="E190" s="900" t="s">
        <v>1133</v>
      </c>
      <c r="F190" s="899">
        <v>25651.51</v>
      </c>
      <c r="G190" s="899">
        <v>0</v>
      </c>
      <c r="H190" s="899">
        <v>0</v>
      </c>
      <c r="I190" s="899">
        <v>0</v>
      </c>
      <c r="J190" s="899">
        <v>0</v>
      </c>
      <c r="K190" s="899">
        <v>0</v>
      </c>
      <c r="L190" s="899">
        <v>2101.0100000000002</v>
      </c>
      <c r="M190" s="899">
        <v>0</v>
      </c>
      <c r="N190" s="899">
        <v>0</v>
      </c>
      <c r="O190" s="899">
        <v>0</v>
      </c>
      <c r="P190" s="899">
        <v>0</v>
      </c>
      <c r="Q190" s="899">
        <v>0</v>
      </c>
      <c r="R190" s="899">
        <v>0</v>
      </c>
      <c r="S190" s="899">
        <v>0</v>
      </c>
      <c r="T190" s="898">
        <f t="shared" si="17"/>
        <v>2101.0100000000002</v>
      </c>
      <c r="U190" s="898">
        <f t="shared" si="18"/>
        <v>23550.5</v>
      </c>
      <c r="V190" s="688" t="s">
        <v>167</v>
      </c>
      <c r="W190" s="348" t="b">
        <f t="shared" si="14"/>
        <v>1</v>
      </c>
      <c r="X190" s="127" t="s">
        <v>1132</v>
      </c>
      <c r="Y190" s="345"/>
      <c r="Z190" s="196"/>
      <c r="AA190" s="197"/>
      <c r="AB190" s="196"/>
      <c r="AC190" s="196"/>
      <c r="AD190" s="197"/>
      <c r="AE190" s="196"/>
      <c r="AF190" s="197"/>
      <c r="AG190" s="196"/>
    </row>
    <row r="191" spans="1:33" x14ac:dyDescent="0.25">
      <c r="A191" s="900" t="s">
        <v>1180</v>
      </c>
      <c r="B191" s="900" t="s">
        <v>847</v>
      </c>
      <c r="C191" s="902">
        <v>20045</v>
      </c>
      <c r="D191" s="901" t="s">
        <v>151</v>
      </c>
      <c r="E191" s="900" t="s">
        <v>265</v>
      </c>
      <c r="F191" s="899">
        <v>24184.13</v>
      </c>
      <c r="G191" s="899">
        <v>0</v>
      </c>
      <c r="H191" s="899">
        <v>0</v>
      </c>
      <c r="I191" s="899">
        <v>0</v>
      </c>
      <c r="J191" s="899">
        <v>0</v>
      </c>
      <c r="K191" s="899">
        <v>0</v>
      </c>
      <c r="L191" s="899">
        <v>0</v>
      </c>
      <c r="M191" s="899">
        <v>0</v>
      </c>
      <c r="N191" s="899">
        <v>0</v>
      </c>
      <c r="O191" s="899">
        <v>0</v>
      </c>
      <c r="P191" s="899">
        <v>633.63</v>
      </c>
      <c r="Q191" s="899">
        <v>0</v>
      </c>
      <c r="R191" s="899">
        <v>0</v>
      </c>
      <c r="S191" s="899">
        <v>0</v>
      </c>
      <c r="T191" s="898">
        <f t="shared" si="17"/>
        <v>633.63</v>
      </c>
      <c r="U191" s="898">
        <f t="shared" si="18"/>
        <v>23550.5</v>
      </c>
      <c r="V191" s="688" t="s">
        <v>167</v>
      </c>
      <c r="W191" s="348" t="b">
        <f t="shared" si="14"/>
        <v>0</v>
      </c>
      <c r="X191" s="127" t="s">
        <v>408</v>
      </c>
    </row>
    <row r="192" spans="1:33" x14ac:dyDescent="0.25">
      <c r="A192" s="900" t="s">
        <v>1180</v>
      </c>
      <c r="B192" s="900" t="s">
        <v>847</v>
      </c>
      <c r="C192" s="902">
        <v>20039</v>
      </c>
      <c r="D192" s="901" t="s">
        <v>353</v>
      </c>
      <c r="E192" s="900" t="s">
        <v>354</v>
      </c>
      <c r="F192" s="899">
        <v>25301.65</v>
      </c>
      <c r="G192" s="899">
        <v>0</v>
      </c>
      <c r="H192" s="899">
        <v>0</v>
      </c>
      <c r="I192" s="899">
        <v>0</v>
      </c>
      <c r="J192" s="899">
        <v>0</v>
      </c>
      <c r="K192" s="899">
        <v>0</v>
      </c>
      <c r="L192" s="899">
        <v>1751.15</v>
      </c>
      <c r="M192" s="899">
        <v>0</v>
      </c>
      <c r="N192" s="899">
        <v>0</v>
      </c>
      <c r="O192" s="899">
        <v>0</v>
      </c>
      <c r="P192" s="899">
        <v>0</v>
      </c>
      <c r="Q192" s="899">
        <v>0</v>
      </c>
      <c r="R192" s="899">
        <v>0</v>
      </c>
      <c r="S192" s="899">
        <v>0</v>
      </c>
      <c r="T192" s="898">
        <f t="shared" si="17"/>
        <v>1751.15</v>
      </c>
      <c r="U192" s="898">
        <f t="shared" si="18"/>
        <v>23550.5</v>
      </c>
      <c r="V192" s="688" t="s">
        <v>167</v>
      </c>
      <c r="W192" s="348" t="b">
        <f t="shared" si="14"/>
        <v>1</v>
      </c>
      <c r="X192" s="81" t="s">
        <v>353</v>
      </c>
    </row>
    <row r="193" spans="1:24" x14ac:dyDescent="0.25">
      <c r="A193" s="900" t="s">
        <v>1180</v>
      </c>
      <c r="B193" s="900" t="s">
        <v>847</v>
      </c>
      <c r="C193" s="902">
        <v>20043</v>
      </c>
      <c r="D193" s="901" t="s">
        <v>166</v>
      </c>
      <c r="E193" s="900" t="s">
        <v>267</v>
      </c>
      <c r="F193" s="899">
        <v>26307.86</v>
      </c>
      <c r="G193" s="899">
        <v>0</v>
      </c>
      <c r="H193" s="899">
        <v>0</v>
      </c>
      <c r="I193" s="899">
        <v>0</v>
      </c>
      <c r="J193" s="899">
        <v>0</v>
      </c>
      <c r="K193" s="899">
        <v>0</v>
      </c>
      <c r="L193" s="899">
        <v>0</v>
      </c>
      <c r="M193" s="899">
        <v>0</v>
      </c>
      <c r="N193" s="899">
        <v>0</v>
      </c>
      <c r="O193" s="899">
        <v>0</v>
      </c>
      <c r="P193" s="899">
        <v>1484.36</v>
      </c>
      <c r="Q193" s="899">
        <v>0</v>
      </c>
      <c r="R193" s="899">
        <v>0</v>
      </c>
      <c r="S193" s="899">
        <v>0</v>
      </c>
      <c r="T193" s="898">
        <f t="shared" si="17"/>
        <v>1484.36</v>
      </c>
      <c r="U193" s="898">
        <f t="shared" si="18"/>
        <v>24823.5</v>
      </c>
      <c r="V193" s="688" t="s">
        <v>167</v>
      </c>
      <c r="W193" s="348" t="b">
        <f t="shared" si="14"/>
        <v>1</v>
      </c>
      <c r="X193" s="127" t="s">
        <v>166</v>
      </c>
    </row>
    <row r="194" spans="1:24" x14ac:dyDescent="0.25">
      <c r="D194" s="349">
        <f>COUNTA(D2:D193)</f>
        <v>192</v>
      </c>
      <c r="F194" s="328">
        <f t="shared" ref="F194:U194" si="19">SUM(F2:F193)</f>
        <v>2939916.459999999</v>
      </c>
      <c r="G194" s="328">
        <f t="shared" si="19"/>
        <v>0</v>
      </c>
      <c r="H194" s="328">
        <f t="shared" si="19"/>
        <v>1199.31</v>
      </c>
      <c r="I194" s="328">
        <f t="shared" si="19"/>
        <v>14521</v>
      </c>
      <c r="J194" s="328">
        <f t="shared" si="19"/>
        <v>0</v>
      </c>
      <c r="K194" s="328">
        <f t="shared" si="19"/>
        <v>6560.33</v>
      </c>
      <c r="L194" s="328">
        <f t="shared" si="19"/>
        <v>126508.56999999998</v>
      </c>
      <c r="M194" s="328">
        <f t="shared" si="19"/>
        <v>710.73</v>
      </c>
      <c r="N194" s="328">
        <f t="shared" si="19"/>
        <v>22770</v>
      </c>
      <c r="O194" s="328">
        <f t="shared" si="19"/>
        <v>2799.02</v>
      </c>
      <c r="P194" s="328">
        <f t="shared" si="19"/>
        <v>101392.15000000001</v>
      </c>
      <c r="Q194" s="328">
        <f t="shared" si="19"/>
        <v>0</v>
      </c>
      <c r="R194" s="328">
        <f t="shared" si="19"/>
        <v>0</v>
      </c>
      <c r="S194" s="328">
        <f t="shared" si="19"/>
        <v>0</v>
      </c>
      <c r="T194" s="328">
        <f t="shared" si="19"/>
        <v>276461.10999999993</v>
      </c>
      <c r="U194" s="328">
        <f t="shared" si="19"/>
        <v>2663455.3500000006</v>
      </c>
      <c r="W194" s="348"/>
    </row>
  </sheetData>
  <sortState xmlns:xlrd2="http://schemas.microsoft.com/office/spreadsheetml/2017/richdata2" ref="A189:V193">
    <sortCondition ref="D189:D193"/>
  </sortState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8E67A-42B1-4654-9F0B-9AB606741BC4}">
  <dimension ref="A1:AC198"/>
  <sheetViews>
    <sheetView topLeftCell="F1" workbookViewId="0">
      <pane ySplit="1" topLeftCell="A38" activePane="bottomLeft" state="frozen"/>
      <selection activeCell="E1" sqref="E1"/>
      <selection pane="bottomLeft" activeCell="A44" sqref="A44:XFD44"/>
    </sheetView>
  </sheetViews>
  <sheetFormatPr defaultColWidth="9.140625" defaultRowHeight="15" x14ac:dyDescent="0.25"/>
  <cols>
    <col min="1" max="1" width="9" style="182" customWidth="1" collapsed="1"/>
    <col min="2" max="2" width="12.5703125" style="182" customWidth="1" collapsed="1"/>
    <col min="3" max="3" width="13.85546875" style="182" customWidth="1" collapsed="1"/>
    <col min="4" max="4" width="36.42578125" style="183" bestFit="1" customWidth="1" collapsed="1"/>
    <col min="5" max="5" width="14.42578125" style="182" customWidth="1" collapsed="1"/>
    <col min="6" max="6" width="15" style="182" customWidth="1" collapsed="1"/>
    <col min="7" max="8" width="15.42578125" style="182" customWidth="1" collapsed="1"/>
    <col min="9" max="10" width="15.42578125" style="182" customWidth="1"/>
    <col min="11" max="11" width="15" style="182" customWidth="1" collapsed="1"/>
    <col min="12" max="13" width="15" style="182" customWidth="1"/>
    <col min="14" max="14" width="12.140625" style="182" customWidth="1" collapsed="1"/>
    <col min="15" max="15" width="15.28515625" style="183" customWidth="1" collapsed="1"/>
    <col min="16" max="16" width="9.5703125" style="534" bestFit="1" customWidth="1" collapsed="1"/>
    <col min="17" max="17" width="13.7109375" style="182" customWidth="1" collapsed="1"/>
    <col min="18" max="18" width="17.7109375" style="182" customWidth="1" collapsed="1"/>
    <col min="19" max="19" width="9.140625" style="182" customWidth="1" collapsed="1"/>
    <col min="20" max="20" width="29.85546875" style="182" customWidth="1" collapsed="1"/>
    <col min="21" max="21" width="9.140625" style="182" customWidth="1" collapsed="1"/>
    <col min="22" max="22" width="30.7109375" style="182" customWidth="1" collapsed="1"/>
    <col min="23" max="23" width="9.28515625" style="182" customWidth="1" collapsed="1"/>
    <col min="24" max="24" width="32.28515625" style="182" customWidth="1" collapsed="1"/>
    <col min="25" max="25" width="22.7109375" style="182" customWidth="1" collapsed="1"/>
    <col min="26" max="26" width="13.7109375" style="182" customWidth="1" collapsed="1"/>
    <col min="27" max="27" width="15.5703125" style="182" customWidth="1" collapsed="1"/>
    <col min="28" max="28" width="9.28515625" style="182" customWidth="1" collapsed="1"/>
    <col min="29" max="16384" width="9.140625" style="182"/>
  </cols>
  <sheetData>
    <row r="1" spans="1:29" ht="15" customHeight="1" x14ac:dyDescent="0.25">
      <c r="A1" s="978" t="s">
        <v>127</v>
      </c>
      <c r="B1" s="978" t="s">
        <v>119</v>
      </c>
      <c r="C1" s="978" t="s">
        <v>92</v>
      </c>
      <c r="D1" s="979" t="s">
        <v>93</v>
      </c>
      <c r="E1" s="978" t="s">
        <v>153</v>
      </c>
      <c r="F1" s="978" t="s">
        <v>273</v>
      </c>
      <c r="G1" s="978" t="s">
        <v>270</v>
      </c>
      <c r="H1" s="978" t="s">
        <v>112</v>
      </c>
      <c r="I1" s="194" t="s">
        <v>796</v>
      </c>
      <c r="J1" s="194" t="s">
        <v>825</v>
      </c>
      <c r="K1" s="978" t="s">
        <v>449</v>
      </c>
      <c r="L1" s="194" t="s">
        <v>1183</v>
      </c>
      <c r="M1" s="194" t="s">
        <v>448</v>
      </c>
      <c r="N1" s="978" t="s">
        <v>450</v>
      </c>
      <c r="O1" s="198" t="s">
        <v>879</v>
      </c>
      <c r="P1" s="532" t="s">
        <v>856</v>
      </c>
      <c r="Q1" s="978"/>
      <c r="R1" s="978"/>
      <c r="S1" s="978"/>
      <c r="T1" s="978"/>
      <c r="U1" s="978"/>
      <c r="V1" s="978"/>
      <c r="W1" s="978"/>
      <c r="X1" s="978"/>
      <c r="Y1" s="978"/>
      <c r="Z1" s="978"/>
      <c r="AA1" s="978"/>
      <c r="AB1" s="978"/>
      <c r="AC1" s="978"/>
    </row>
    <row r="2" spans="1:29" ht="15" customHeight="1" x14ac:dyDescent="0.25">
      <c r="A2" s="975" t="s">
        <v>1180</v>
      </c>
      <c r="B2" s="975" t="s">
        <v>847</v>
      </c>
      <c r="C2" s="976">
        <v>271</v>
      </c>
      <c r="D2" s="980" t="s">
        <v>164</v>
      </c>
      <c r="E2" s="975" t="s">
        <v>266</v>
      </c>
      <c r="F2" s="977">
        <v>44461.18</v>
      </c>
      <c r="G2" s="977">
        <v>951.62</v>
      </c>
      <c r="H2" s="977">
        <v>22230.59</v>
      </c>
      <c r="I2" s="977">
        <v>0</v>
      </c>
      <c r="J2" s="977">
        <f>H2+I2</f>
        <v>22230.59</v>
      </c>
      <c r="K2" s="977">
        <v>7020.57</v>
      </c>
      <c r="L2" s="977">
        <f>J2*0.2</f>
        <v>4446.1180000000004</v>
      </c>
      <c r="M2" s="977">
        <f>J2*1.5%</f>
        <v>333.45884999999998</v>
      </c>
      <c r="N2" s="977">
        <v>1778.44</v>
      </c>
      <c r="O2" s="533">
        <f>K2-G2-M2</f>
        <v>5735.4911499999998</v>
      </c>
      <c r="P2" s="533">
        <f>N2+O2</f>
        <v>7513.9311500000003</v>
      </c>
      <c r="Q2" s="976"/>
      <c r="R2" s="975"/>
      <c r="S2" s="976"/>
      <c r="T2" s="975"/>
      <c r="U2" s="976"/>
      <c r="V2" s="975"/>
      <c r="W2" s="976"/>
      <c r="X2" s="975"/>
      <c r="Y2" s="975"/>
      <c r="Z2" s="976"/>
      <c r="AA2" s="975"/>
      <c r="AB2" s="976"/>
      <c r="AC2" s="975"/>
    </row>
    <row r="3" spans="1:29" ht="15" customHeight="1" x14ac:dyDescent="0.25">
      <c r="A3" s="975" t="s">
        <v>1180</v>
      </c>
      <c r="B3" s="975" t="s">
        <v>847</v>
      </c>
      <c r="C3" s="976">
        <v>37</v>
      </c>
      <c r="D3" s="980" t="s">
        <v>27</v>
      </c>
      <c r="E3" s="975" t="s">
        <v>199</v>
      </c>
      <c r="F3" s="977">
        <v>37018.36</v>
      </c>
      <c r="G3" s="977">
        <v>951.62</v>
      </c>
      <c r="H3" s="977">
        <v>18509.18</v>
      </c>
      <c r="I3" s="977">
        <v>0</v>
      </c>
      <c r="J3" s="977">
        <f t="shared" ref="J3:J66" si="0">H3+I3</f>
        <v>18509.18</v>
      </c>
      <c r="K3" s="977">
        <v>6004.63</v>
      </c>
      <c r="L3" s="977">
        <f t="shared" ref="L3:L66" si="1">J3*0.2</f>
        <v>3701.8360000000002</v>
      </c>
      <c r="M3" s="977">
        <f t="shared" ref="M3:M66" si="2">J3*1.5%</f>
        <v>277.6377</v>
      </c>
      <c r="N3" s="977">
        <v>1480.73</v>
      </c>
      <c r="O3" s="533">
        <f t="shared" ref="O3:O66" si="3">K3-G3-M3</f>
        <v>4775.3723</v>
      </c>
      <c r="P3" s="533">
        <f t="shared" ref="P3:P66" si="4">N3+O3</f>
        <v>6256.1023000000005</v>
      </c>
      <c r="Q3" s="976"/>
      <c r="R3" s="975"/>
      <c r="S3" s="976"/>
      <c r="T3" s="975"/>
      <c r="U3" s="976"/>
      <c r="V3" s="975"/>
      <c r="W3" s="976"/>
      <c r="X3" s="975"/>
      <c r="Y3" s="975"/>
      <c r="Z3" s="976"/>
      <c r="AA3" s="975"/>
      <c r="AB3" s="976"/>
      <c r="AC3" s="975"/>
    </row>
    <row r="4" spans="1:29" ht="15" customHeight="1" x14ac:dyDescent="0.25">
      <c r="A4" s="975" t="s">
        <v>1180</v>
      </c>
      <c r="B4" s="975" t="s">
        <v>847</v>
      </c>
      <c r="C4" s="976">
        <v>490</v>
      </c>
      <c r="D4" s="980" t="s">
        <v>484</v>
      </c>
      <c r="E4" s="975" t="s">
        <v>534</v>
      </c>
      <c r="F4" s="977">
        <v>38130.639999999999</v>
      </c>
      <c r="G4" s="977">
        <v>951.62</v>
      </c>
      <c r="H4" s="977">
        <v>19065.32</v>
      </c>
      <c r="I4" s="977">
        <v>0</v>
      </c>
      <c r="J4" s="977">
        <f t="shared" si="0"/>
        <v>19065.32</v>
      </c>
      <c r="K4" s="977">
        <v>6156.45</v>
      </c>
      <c r="L4" s="977">
        <f t="shared" si="1"/>
        <v>3813.0640000000003</v>
      </c>
      <c r="M4" s="977">
        <f t="shared" si="2"/>
        <v>285.97980000000001</v>
      </c>
      <c r="N4" s="977">
        <v>1525.22</v>
      </c>
      <c r="O4" s="533">
        <f t="shared" si="3"/>
        <v>4918.8501999999999</v>
      </c>
      <c r="P4" s="533">
        <f t="shared" si="4"/>
        <v>6444.0702000000001</v>
      </c>
      <c r="Q4" s="976"/>
      <c r="R4" s="975"/>
      <c r="S4" s="976"/>
      <c r="T4" s="975"/>
      <c r="U4" s="976"/>
      <c r="V4" s="975"/>
      <c r="W4" s="976"/>
      <c r="X4" s="975"/>
      <c r="Y4" s="975"/>
      <c r="Z4" s="976"/>
      <c r="AA4" s="975"/>
      <c r="AB4" s="976"/>
      <c r="AC4" s="975"/>
    </row>
    <row r="5" spans="1:29" ht="15" customHeight="1" x14ac:dyDescent="0.25">
      <c r="A5" s="975" t="s">
        <v>1180</v>
      </c>
      <c r="B5" s="975" t="s">
        <v>847</v>
      </c>
      <c r="C5" s="976">
        <v>35</v>
      </c>
      <c r="D5" s="980" t="s">
        <v>26</v>
      </c>
      <c r="E5" s="975" t="s">
        <v>198</v>
      </c>
      <c r="F5" s="977">
        <v>37654.5</v>
      </c>
      <c r="G5" s="977">
        <v>951.62</v>
      </c>
      <c r="H5" s="977">
        <v>18827.25</v>
      </c>
      <c r="I5" s="977">
        <v>0</v>
      </c>
      <c r="J5" s="977">
        <f t="shared" si="0"/>
        <v>18827.25</v>
      </c>
      <c r="K5" s="977">
        <v>6091.46</v>
      </c>
      <c r="L5" s="977">
        <f t="shared" si="1"/>
        <v>3765.4500000000003</v>
      </c>
      <c r="M5" s="977">
        <f t="shared" si="2"/>
        <v>282.40875</v>
      </c>
      <c r="N5" s="977">
        <v>1506.18</v>
      </c>
      <c r="O5" s="533">
        <f t="shared" si="3"/>
        <v>4857.4312500000005</v>
      </c>
      <c r="P5" s="533">
        <f t="shared" si="4"/>
        <v>6363.6112500000008</v>
      </c>
      <c r="Q5" s="976"/>
      <c r="R5" s="975"/>
      <c r="S5" s="976"/>
      <c r="T5" s="975"/>
      <c r="U5" s="976"/>
      <c r="V5" s="975"/>
      <c r="W5" s="976"/>
      <c r="X5" s="975"/>
      <c r="Y5" s="975"/>
      <c r="Z5" s="976"/>
      <c r="AA5" s="975"/>
      <c r="AB5" s="976"/>
      <c r="AC5" s="975"/>
    </row>
    <row r="6" spans="1:29" ht="15" customHeight="1" x14ac:dyDescent="0.25">
      <c r="A6" s="975" t="s">
        <v>1180</v>
      </c>
      <c r="B6" s="975" t="s">
        <v>847</v>
      </c>
      <c r="C6" s="976">
        <v>201</v>
      </c>
      <c r="D6" s="980" t="s">
        <v>75</v>
      </c>
      <c r="E6" s="975" t="s">
        <v>865</v>
      </c>
      <c r="F6" s="977">
        <v>12972.22</v>
      </c>
      <c r="G6" s="977">
        <v>717.63</v>
      </c>
      <c r="H6" s="977">
        <v>6486.11</v>
      </c>
      <c r="I6" s="977">
        <v>0</v>
      </c>
      <c r="J6" s="977">
        <f t="shared" si="0"/>
        <v>6486.11</v>
      </c>
      <c r="K6" s="977">
        <v>2488.34</v>
      </c>
      <c r="L6" s="977">
        <f t="shared" si="1"/>
        <v>1297.222</v>
      </c>
      <c r="M6" s="977">
        <f t="shared" si="2"/>
        <v>97.29164999999999</v>
      </c>
      <c r="N6" s="977">
        <v>518.88</v>
      </c>
      <c r="O6" s="533">
        <f t="shared" si="3"/>
        <v>1673.4183500000001</v>
      </c>
      <c r="P6" s="533">
        <f t="shared" si="4"/>
        <v>2192.29835</v>
      </c>
      <c r="Q6" s="976"/>
      <c r="R6" s="975"/>
      <c r="S6" s="976"/>
      <c r="T6" s="975"/>
      <c r="U6" s="976"/>
      <c r="V6" s="975"/>
      <c r="W6" s="976"/>
      <c r="X6" s="975"/>
      <c r="Y6" s="975"/>
      <c r="Z6" s="976"/>
      <c r="AA6" s="975"/>
      <c r="AB6" s="976"/>
      <c r="AC6" s="975"/>
    </row>
    <row r="7" spans="1:29" ht="15" customHeight="1" x14ac:dyDescent="0.25">
      <c r="A7" s="975" t="s">
        <v>1180</v>
      </c>
      <c r="B7" s="975" t="s">
        <v>847</v>
      </c>
      <c r="C7" s="976">
        <v>20</v>
      </c>
      <c r="D7" s="980" t="s">
        <v>14</v>
      </c>
      <c r="E7" s="975" t="s">
        <v>186</v>
      </c>
      <c r="F7" s="977">
        <v>19720.82</v>
      </c>
      <c r="G7" s="977">
        <v>951.62</v>
      </c>
      <c r="H7" s="977">
        <v>9860.41</v>
      </c>
      <c r="I7" s="977">
        <v>0</v>
      </c>
      <c r="J7" s="977">
        <f t="shared" si="0"/>
        <v>9860.41</v>
      </c>
      <c r="K7" s="977">
        <v>3643.51</v>
      </c>
      <c r="L7" s="977">
        <f t="shared" si="1"/>
        <v>1972.0820000000001</v>
      </c>
      <c r="M7" s="977">
        <f t="shared" si="2"/>
        <v>147.90615</v>
      </c>
      <c r="N7" s="977">
        <v>788.83</v>
      </c>
      <c r="O7" s="533">
        <f t="shared" si="3"/>
        <v>2543.9838500000005</v>
      </c>
      <c r="P7" s="533">
        <f t="shared" si="4"/>
        <v>3332.8138500000005</v>
      </c>
      <c r="Q7" s="976"/>
      <c r="R7" s="975"/>
      <c r="S7" s="976"/>
      <c r="T7" s="975"/>
      <c r="U7" s="976"/>
      <c r="V7" s="975"/>
      <c r="W7" s="976"/>
      <c r="X7" s="975"/>
      <c r="Y7" s="975"/>
      <c r="Z7" s="976"/>
      <c r="AA7" s="975"/>
      <c r="AB7" s="976"/>
      <c r="AC7" s="975"/>
    </row>
    <row r="8" spans="1:29" ht="15" customHeight="1" x14ac:dyDescent="0.25">
      <c r="A8" s="975" t="s">
        <v>1180</v>
      </c>
      <c r="B8" s="975" t="s">
        <v>847</v>
      </c>
      <c r="C8" s="976">
        <v>146</v>
      </c>
      <c r="D8" s="980" t="s">
        <v>56</v>
      </c>
      <c r="E8" s="975" t="s">
        <v>228</v>
      </c>
      <c r="F8" s="977">
        <v>25679.06</v>
      </c>
      <c r="G8" s="977">
        <v>951.62</v>
      </c>
      <c r="H8" s="977">
        <v>12839.53</v>
      </c>
      <c r="I8" s="977">
        <v>0</v>
      </c>
      <c r="J8" s="977">
        <f t="shared" si="0"/>
        <v>12839.53</v>
      </c>
      <c r="K8" s="977">
        <v>4456.8100000000004</v>
      </c>
      <c r="L8" s="977">
        <f t="shared" si="1"/>
        <v>2567.9060000000004</v>
      </c>
      <c r="M8" s="977">
        <f t="shared" si="2"/>
        <v>192.59295</v>
      </c>
      <c r="N8" s="977">
        <v>1027.1600000000001</v>
      </c>
      <c r="O8" s="533">
        <f t="shared" si="3"/>
        <v>3312.5970500000003</v>
      </c>
      <c r="P8" s="533">
        <f t="shared" si="4"/>
        <v>4339.7570500000002</v>
      </c>
      <c r="Q8" s="976"/>
      <c r="R8" s="975"/>
      <c r="S8" s="976"/>
      <c r="T8" s="975"/>
      <c r="U8" s="976"/>
      <c r="V8" s="975"/>
      <c r="W8" s="976"/>
      <c r="X8" s="975"/>
      <c r="Y8" s="975"/>
      <c r="Z8" s="976"/>
      <c r="AA8" s="975"/>
      <c r="AB8" s="976"/>
      <c r="AC8" s="975"/>
    </row>
    <row r="9" spans="1:29" ht="15" customHeight="1" x14ac:dyDescent="0.25">
      <c r="A9" s="975" t="s">
        <v>1180</v>
      </c>
      <c r="B9" s="975" t="s">
        <v>847</v>
      </c>
      <c r="C9" s="976">
        <v>50</v>
      </c>
      <c r="D9" s="980" t="s">
        <v>38</v>
      </c>
      <c r="E9" s="975" t="s">
        <v>209</v>
      </c>
      <c r="F9" s="977">
        <v>29141.3</v>
      </c>
      <c r="G9" s="977">
        <v>951.62</v>
      </c>
      <c r="H9" s="977">
        <v>14570.65</v>
      </c>
      <c r="I9" s="977">
        <v>0</v>
      </c>
      <c r="J9" s="977">
        <f t="shared" si="0"/>
        <v>14570.65</v>
      </c>
      <c r="K9" s="977">
        <v>4929.41</v>
      </c>
      <c r="L9" s="977">
        <f t="shared" si="1"/>
        <v>2914.13</v>
      </c>
      <c r="M9" s="977">
        <f t="shared" si="2"/>
        <v>218.55974999999998</v>
      </c>
      <c r="N9" s="977">
        <v>1165.6500000000001</v>
      </c>
      <c r="O9" s="533">
        <f t="shared" si="3"/>
        <v>3759.2302500000001</v>
      </c>
      <c r="P9" s="533">
        <f t="shared" si="4"/>
        <v>4924.8802500000002</v>
      </c>
      <c r="Q9" s="976"/>
      <c r="R9" s="975"/>
      <c r="S9" s="976"/>
      <c r="T9" s="975"/>
      <c r="U9" s="976"/>
      <c r="V9" s="975"/>
      <c r="W9" s="976"/>
      <c r="X9" s="975"/>
      <c r="Y9" s="975"/>
      <c r="Z9" s="976"/>
      <c r="AA9" s="975"/>
      <c r="AB9" s="976"/>
      <c r="AC9" s="975"/>
    </row>
    <row r="10" spans="1:29" ht="15" customHeight="1" x14ac:dyDescent="0.25">
      <c r="A10" s="975" t="s">
        <v>1180</v>
      </c>
      <c r="B10" s="975" t="s">
        <v>847</v>
      </c>
      <c r="C10" s="976">
        <v>349</v>
      </c>
      <c r="D10" s="980" t="s">
        <v>362</v>
      </c>
      <c r="E10" s="975" t="s">
        <v>372</v>
      </c>
      <c r="F10" s="977">
        <v>35212.639999999999</v>
      </c>
      <c r="G10" s="977">
        <v>951.62</v>
      </c>
      <c r="H10" s="977">
        <v>17606.32</v>
      </c>
      <c r="I10" s="977">
        <v>0</v>
      </c>
      <c r="J10" s="977">
        <f t="shared" si="0"/>
        <v>17606.32</v>
      </c>
      <c r="K10" s="977">
        <v>5758.15</v>
      </c>
      <c r="L10" s="977">
        <f t="shared" si="1"/>
        <v>3521.2640000000001</v>
      </c>
      <c r="M10" s="977">
        <f t="shared" si="2"/>
        <v>264.09479999999996</v>
      </c>
      <c r="N10" s="977">
        <v>1408.5</v>
      </c>
      <c r="O10" s="533">
        <f t="shared" si="3"/>
        <v>4542.4351999999999</v>
      </c>
      <c r="P10" s="533">
        <f t="shared" si="4"/>
        <v>5950.9351999999999</v>
      </c>
      <c r="Q10" s="976"/>
      <c r="R10" s="975"/>
      <c r="S10" s="976"/>
      <c r="T10" s="975"/>
      <c r="U10" s="976"/>
      <c r="V10" s="975"/>
      <c r="W10" s="976"/>
      <c r="X10" s="975"/>
      <c r="Y10" s="975"/>
      <c r="Z10" s="976"/>
      <c r="AA10" s="975"/>
      <c r="AB10" s="976"/>
      <c r="AC10" s="975"/>
    </row>
    <row r="11" spans="1:29" ht="15" customHeight="1" x14ac:dyDescent="0.25">
      <c r="A11" s="975" t="s">
        <v>1180</v>
      </c>
      <c r="B11" s="975" t="s">
        <v>847</v>
      </c>
      <c r="C11" s="976">
        <v>461</v>
      </c>
      <c r="D11" s="980" t="s">
        <v>754</v>
      </c>
      <c r="E11" s="975" t="s">
        <v>767</v>
      </c>
      <c r="F11" s="977">
        <v>22294.54</v>
      </c>
      <c r="G11" s="977">
        <v>951.62</v>
      </c>
      <c r="H11" s="977">
        <v>11147.27</v>
      </c>
      <c r="I11" s="977">
        <v>0</v>
      </c>
      <c r="J11" s="977">
        <f t="shared" si="0"/>
        <v>11147.27</v>
      </c>
      <c r="K11" s="977">
        <v>3994.82</v>
      </c>
      <c r="L11" s="977">
        <f t="shared" si="1"/>
        <v>2229.4540000000002</v>
      </c>
      <c r="M11" s="977">
        <f t="shared" si="2"/>
        <v>167.20904999999999</v>
      </c>
      <c r="N11" s="977">
        <v>891.78</v>
      </c>
      <c r="O11" s="533">
        <f t="shared" si="3"/>
        <v>2875.9909500000003</v>
      </c>
      <c r="P11" s="533">
        <f t="shared" si="4"/>
        <v>3767.7709500000001</v>
      </c>
      <c r="Q11" s="976"/>
      <c r="R11" s="975"/>
      <c r="S11" s="976"/>
      <c r="T11" s="975"/>
      <c r="U11" s="976"/>
      <c r="V11" s="975"/>
      <c r="W11" s="976"/>
      <c r="X11" s="975"/>
      <c r="Y11" s="975"/>
      <c r="Z11" s="976"/>
      <c r="AA11" s="975"/>
      <c r="AB11" s="976"/>
      <c r="AC11" s="975"/>
    </row>
    <row r="12" spans="1:29" ht="15" customHeight="1" x14ac:dyDescent="0.25">
      <c r="A12" s="975" t="s">
        <v>1180</v>
      </c>
      <c r="B12" s="975" t="s">
        <v>847</v>
      </c>
      <c r="C12" s="976">
        <v>434</v>
      </c>
      <c r="D12" s="980" t="s">
        <v>696</v>
      </c>
      <c r="E12" s="975" t="s">
        <v>706</v>
      </c>
      <c r="F12" s="977">
        <v>12514.64</v>
      </c>
      <c r="G12" s="977">
        <v>685.6</v>
      </c>
      <c r="H12" s="977">
        <v>6257.32</v>
      </c>
      <c r="I12" s="977">
        <v>0</v>
      </c>
      <c r="J12" s="977">
        <f t="shared" si="0"/>
        <v>6257.32</v>
      </c>
      <c r="K12" s="977">
        <v>2393.85</v>
      </c>
      <c r="L12" s="977">
        <f t="shared" si="1"/>
        <v>1251.4639999999999</v>
      </c>
      <c r="M12" s="977">
        <f t="shared" si="2"/>
        <v>93.859799999999993</v>
      </c>
      <c r="N12" s="977">
        <v>500.58</v>
      </c>
      <c r="O12" s="533">
        <f t="shared" si="3"/>
        <v>1614.3902</v>
      </c>
      <c r="P12" s="533">
        <f t="shared" si="4"/>
        <v>2114.9702000000002</v>
      </c>
      <c r="Q12" s="976"/>
      <c r="R12" s="975"/>
      <c r="S12" s="976"/>
      <c r="T12" s="975"/>
      <c r="U12" s="976"/>
      <c r="V12" s="975"/>
      <c r="W12" s="976"/>
      <c r="X12" s="975"/>
      <c r="Y12" s="975"/>
      <c r="Z12" s="976"/>
      <c r="AA12" s="975"/>
      <c r="AB12" s="976"/>
      <c r="AC12" s="975"/>
    </row>
    <row r="13" spans="1:29" ht="15" customHeight="1" x14ac:dyDescent="0.25">
      <c r="A13" s="975" t="s">
        <v>1180</v>
      </c>
      <c r="B13" s="975" t="s">
        <v>847</v>
      </c>
      <c r="C13" s="976">
        <v>39</v>
      </c>
      <c r="D13" s="980" t="s">
        <v>29</v>
      </c>
      <c r="E13" s="975" t="s">
        <v>201</v>
      </c>
      <c r="F13" s="977">
        <v>19683.5</v>
      </c>
      <c r="G13" s="977">
        <v>951.62</v>
      </c>
      <c r="H13" s="977">
        <v>9841.75</v>
      </c>
      <c r="I13" s="977">
        <v>0</v>
      </c>
      <c r="J13" s="977">
        <f t="shared" si="0"/>
        <v>9841.75</v>
      </c>
      <c r="K13" s="977">
        <v>3638.42</v>
      </c>
      <c r="L13" s="977">
        <f t="shared" si="1"/>
        <v>1968.3500000000001</v>
      </c>
      <c r="M13" s="977">
        <f t="shared" si="2"/>
        <v>147.62625</v>
      </c>
      <c r="N13" s="977">
        <v>787.34</v>
      </c>
      <c r="O13" s="533">
        <f t="shared" si="3"/>
        <v>2539.1737500000004</v>
      </c>
      <c r="P13" s="533">
        <f t="shared" si="4"/>
        <v>3326.5137500000005</v>
      </c>
      <c r="Q13" s="976"/>
      <c r="R13" s="975"/>
      <c r="S13" s="976"/>
      <c r="T13" s="975"/>
      <c r="U13" s="976"/>
      <c r="V13" s="975"/>
      <c r="W13" s="976"/>
      <c r="X13" s="975"/>
      <c r="Y13" s="975"/>
      <c r="Z13" s="976"/>
      <c r="AA13" s="975"/>
      <c r="AB13" s="976"/>
      <c r="AC13" s="975"/>
    </row>
    <row r="14" spans="1:29" ht="15" customHeight="1" x14ac:dyDescent="0.25">
      <c r="A14" s="559" t="s">
        <v>1180</v>
      </c>
      <c r="B14" s="559" t="s">
        <v>847</v>
      </c>
      <c r="C14" s="560">
        <v>248</v>
      </c>
      <c r="D14" s="561" t="s">
        <v>137</v>
      </c>
      <c r="E14" s="559" t="s">
        <v>258</v>
      </c>
      <c r="F14" s="562">
        <v>44461.18</v>
      </c>
      <c r="G14" s="562">
        <v>951.62</v>
      </c>
      <c r="H14" s="562">
        <v>22230.59</v>
      </c>
      <c r="I14" s="562">
        <v>0</v>
      </c>
      <c r="J14" s="562">
        <f t="shared" si="0"/>
        <v>22230.59</v>
      </c>
      <c r="K14" s="562">
        <v>7020.57</v>
      </c>
      <c r="L14" s="562">
        <f t="shared" si="1"/>
        <v>4446.1180000000004</v>
      </c>
      <c r="M14" s="562">
        <f t="shared" si="2"/>
        <v>333.45884999999998</v>
      </c>
      <c r="N14" s="562">
        <v>1778.44</v>
      </c>
      <c r="O14" s="562">
        <f t="shared" si="3"/>
        <v>5735.4911499999998</v>
      </c>
      <c r="P14" s="533">
        <f t="shared" si="4"/>
        <v>7513.9311500000003</v>
      </c>
      <c r="Q14" s="976"/>
      <c r="R14" s="975"/>
      <c r="S14" s="976"/>
      <c r="T14" s="975"/>
      <c r="U14" s="976"/>
      <c r="V14" s="975"/>
      <c r="W14" s="976"/>
      <c r="X14" s="975"/>
      <c r="Y14" s="975"/>
      <c r="Z14" s="976"/>
      <c r="AA14" s="975"/>
      <c r="AB14" s="976"/>
      <c r="AC14" s="975"/>
    </row>
    <row r="15" spans="1:29" ht="15" customHeight="1" x14ac:dyDescent="0.25">
      <c r="A15" s="975" t="s">
        <v>1180</v>
      </c>
      <c r="B15" s="975" t="s">
        <v>847</v>
      </c>
      <c r="C15" s="976">
        <v>419</v>
      </c>
      <c r="D15" s="980" t="s">
        <v>637</v>
      </c>
      <c r="E15" s="975" t="s">
        <v>652</v>
      </c>
      <c r="F15" s="977">
        <v>38012.639999999999</v>
      </c>
      <c r="G15" s="977">
        <v>951.62</v>
      </c>
      <c r="H15" s="977">
        <v>19006.32</v>
      </c>
      <c r="I15" s="977">
        <v>0</v>
      </c>
      <c r="J15" s="977">
        <f t="shared" si="0"/>
        <v>19006.32</v>
      </c>
      <c r="K15" s="977">
        <v>6140.35</v>
      </c>
      <c r="L15" s="977">
        <f t="shared" si="1"/>
        <v>3801.2640000000001</v>
      </c>
      <c r="M15" s="977">
        <f t="shared" si="2"/>
        <v>285.09479999999996</v>
      </c>
      <c r="N15" s="977">
        <v>1520.5</v>
      </c>
      <c r="O15" s="533">
        <f t="shared" si="3"/>
        <v>4903.6352000000006</v>
      </c>
      <c r="P15" s="533">
        <f t="shared" si="4"/>
        <v>6424.1352000000006</v>
      </c>
      <c r="Q15" s="976"/>
      <c r="R15" s="975"/>
      <c r="S15" s="976"/>
      <c r="T15" s="975"/>
      <c r="U15" s="976"/>
      <c r="V15" s="975"/>
      <c r="W15" s="976"/>
      <c r="X15" s="975"/>
      <c r="Y15" s="975"/>
      <c r="Z15" s="976"/>
      <c r="AA15" s="975"/>
      <c r="AB15" s="976"/>
      <c r="AC15" s="975"/>
    </row>
    <row r="16" spans="1:29" ht="15" customHeight="1" x14ac:dyDescent="0.25">
      <c r="A16" s="975" t="s">
        <v>1180</v>
      </c>
      <c r="B16" s="975" t="s">
        <v>847</v>
      </c>
      <c r="C16" s="976">
        <v>12</v>
      </c>
      <c r="D16" s="980" t="s">
        <v>9</v>
      </c>
      <c r="E16" s="975" t="s">
        <v>180</v>
      </c>
      <c r="F16" s="977">
        <v>18044</v>
      </c>
      <c r="G16" s="977">
        <v>951.62</v>
      </c>
      <c r="H16" s="977">
        <v>9022</v>
      </c>
      <c r="I16" s="977">
        <v>0</v>
      </c>
      <c r="J16" s="977">
        <f t="shared" si="0"/>
        <v>9022</v>
      </c>
      <c r="K16" s="977">
        <v>3414.63</v>
      </c>
      <c r="L16" s="977">
        <f t="shared" si="1"/>
        <v>1804.4</v>
      </c>
      <c r="M16" s="977">
        <f t="shared" si="2"/>
        <v>135.32999999999998</v>
      </c>
      <c r="N16" s="977">
        <v>721.76</v>
      </c>
      <c r="O16" s="533">
        <f t="shared" si="3"/>
        <v>2327.6800000000003</v>
      </c>
      <c r="P16" s="533">
        <f t="shared" si="4"/>
        <v>3049.4400000000005</v>
      </c>
      <c r="Q16" s="976"/>
      <c r="R16" s="975"/>
      <c r="S16" s="976"/>
      <c r="T16" s="975"/>
      <c r="U16" s="976"/>
      <c r="V16" s="975"/>
      <c r="W16" s="976"/>
      <c r="X16" s="975"/>
      <c r="Y16" s="975"/>
      <c r="Z16" s="976"/>
      <c r="AA16" s="975"/>
      <c r="AB16" s="976"/>
      <c r="AC16" s="975"/>
    </row>
    <row r="17" spans="1:29" ht="15" customHeight="1" x14ac:dyDescent="0.25">
      <c r="A17" s="975" t="s">
        <v>1180</v>
      </c>
      <c r="B17" s="975" t="s">
        <v>847</v>
      </c>
      <c r="C17" s="976">
        <v>318</v>
      </c>
      <c r="D17" s="980" t="s">
        <v>300</v>
      </c>
      <c r="E17" s="975" t="s">
        <v>305</v>
      </c>
      <c r="F17" s="977">
        <v>44461.18</v>
      </c>
      <c r="G17" s="977">
        <v>951.62</v>
      </c>
      <c r="H17" s="977">
        <v>22230.59</v>
      </c>
      <c r="I17" s="977">
        <v>0</v>
      </c>
      <c r="J17" s="977">
        <f t="shared" si="0"/>
        <v>22230.59</v>
      </c>
      <c r="K17" s="977">
        <v>7020.57</v>
      </c>
      <c r="L17" s="977">
        <f t="shared" si="1"/>
        <v>4446.1180000000004</v>
      </c>
      <c r="M17" s="977">
        <f t="shared" si="2"/>
        <v>333.45884999999998</v>
      </c>
      <c r="N17" s="977">
        <v>1778.44</v>
      </c>
      <c r="O17" s="533">
        <f t="shared" si="3"/>
        <v>5735.4911499999998</v>
      </c>
      <c r="P17" s="533">
        <f t="shared" si="4"/>
        <v>7513.9311500000003</v>
      </c>
      <c r="Q17" s="976"/>
      <c r="R17" s="975"/>
      <c r="S17" s="976"/>
      <c r="T17" s="975"/>
      <c r="U17" s="976"/>
      <c r="V17" s="975"/>
      <c r="W17" s="976"/>
      <c r="X17" s="975"/>
      <c r="Y17" s="975"/>
      <c r="Z17" s="976"/>
      <c r="AA17" s="975"/>
      <c r="AB17" s="976"/>
      <c r="AC17" s="975"/>
    </row>
    <row r="18" spans="1:29" ht="15" customHeight="1" x14ac:dyDescent="0.25">
      <c r="A18" s="975" t="s">
        <v>1180</v>
      </c>
      <c r="B18" s="975" t="s">
        <v>847</v>
      </c>
      <c r="C18" s="976">
        <v>346</v>
      </c>
      <c r="D18" s="980" t="s">
        <v>368</v>
      </c>
      <c r="E18" s="975" t="s">
        <v>369</v>
      </c>
      <c r="F18" s="977">
        <v>39907.660000000003</v>
      </c>
      <c r="G18" s="977">
        <v>951.62</v>
      </c>
      <c r="H18" s="977">
        <v>19953.830000000002</v>
      </c>
      <c r="I18" s="977">
        <v>0</v>
      </c>
      <c r="J18" s="977">
        <f t="shared" si="0"/>
        <v>19953.830000000002</v>
      </c>
      <c r="K18" s="977">
        <v>6399.02</v>
      </c>
      <c r="L18" s="977">
        <f t="shared" si="1"/>
        <v>3990.7660000000005</v>
      </c>
      <c r="M18" s="977">
        <f t="shared" si="2"/>
        <v>299.30745000000002</v>
      </c>
      <c r="N18" s="977">
        <v>1596.3</v>
      </c>
      <c r="O18" s="533">
        <f t="shared" si="3"/>
        <v>5148.0925500000003</v>
      </c>
      <c r="P18" s="533">
        <f t="shared" si="4"/>
        <v>6744.3925500000005</v>
      </c>
      <c r="Q18" s="976"/>
      <c r="R18" s="975"/>
      <c r="S18" s="976"/>
      <c r="T18" s="975"/>
      <c r="U18" s="976"/>
      <c r="V18" s="975"/>
      <c r="W18" s="976"/>
      <c r="X18" s="975"/>
      <c r="Y18" s="975"/>
      <c r="Z18" s="976"/>
      <c r="AA18" s="975"/>
      <c r="AB18" s="976"/>
      <c r="AC18" s="975"/>
    </row>
    <row r="19" spans="1:29" ht="15" customHeight="1" x14ac:dyDescent="0.25">
      <c r="A19" s="975" t="s">
        <v>1180</v>
      </c>
      <c r="B19" s="975" t="s">
        <v>847</v>
      </c>
      <c r="C19" s="976">
        <v>452</v>
      </c>
      <c r="D19" s="980" t="s">
        <v>719</v>
      </c>
      <c r="E19" s="975" t="s">
        <v>740</v>
      </c>
      <c r="F19" s="977">
        <v>21345.82</v>
      </c>
      <c r="G19" s="977">
        <v>951.62</v>
      </c>
      <c r="H19" s="977">
        <v>10672.91</v>
      </c>
      <c r="I19" s="977">
        <v>0</v>
      </c>
      <c r="J19" s="977">
        <f t="shared" si="0"/>
        <v>10672.91</v>
      </c>
      <c r="K19" s="977">
        <v>3865.32</v>
      </c>
      <c r="L19" s="977">
        <f t="shared" si="1"/>
        <v>2134.5819999999999</v>
      </c>
      <c r="M19" s="977">
        <f t="shared" si="2"/>
        <v>160.09365</v>
      </c>
      <c r="N19" s="977">
        <v>853.83</v>
      </c>
      <c r="O19" s="533">
        <f t="shared" si="3"/>
        <v>2753.6063500000005</v>
      </c>
      <c r="P19" s="533">
        <f t="shared" si="4"/>
        <v>3607.4363500000004</v>
      </c>
      <c r="Q19" s="976"/>
      <c r="R19" s="975"/>
      <c r="S19" s="976"/>
      <c r="T19" s="975"/>
      <c r="U19" s="976"/>
      <c r="V19" s="975"/>
      <c r="W19" s="976"/>
      <c r="X19" s="975"/>
      <c r="Y19" s="975"/>
      <c r="Z19" s="976"/>
      <c r="AA19" s="975"/>
      <c r="AB19" s="976"/>
      <c r="AC19" s="975"/>
    </row>
    <row r="20" spans="1:29" ht="15" customHeight="1" x14ac:dyDescent="0.25">
      <c r="A20" s="975" t="s">
        <v>1180</v>
      </c>
      <c r="B20" s="975" t="s">
        <v>847</v>
      </c>
      <c r="C20" s="976">
        <v>47</v>
      </c>
      <c r="D20" s="980" t="s">
        <v>35</v>
      </c>
      <c r="E20" s="975" t="s">
        <v>207</v>
      </c>
      <c r="F20" s="977">
        <v>31042.639999999999</v>
      </c>
      <c r="G20" s="977">
        <v>951.62</v>
      </c>
      <c r="H20" s="977">
        <v>15521.32</v>
      </c>
      <c r="I20" s="977">
        <v>0</v>
      </c>
      <c r="J20" s="977">
        <f t="shared" si="0"/>
        <v>15521.32</v>
      </c>
      <c r="K20" s="977">
        <v>5188.9399999999996</v>
      </c>
      <c r="L20" s="977">
        <f t="shared" si="1"/>
        <v>3104.2640000000001</v>
      </c>
      <c r="M20" s="977">
        <f t="shared" si="2"/>
        <v>232.81979999999999</v>
      </c>
      <c r="N20" s="977">
        <v>1241.7</v>
      </c>
      <c r="O20" s="533">
        <f t="shared" si="3"/>
        <v>4004.5001999999995</v>
      </c>
      <c r="P20" s="533">
        <f t="shared" si="4"/>
        <v>5246.2001999999993</v>
      </c>
      <c r="Q20" s="976"/>
      <c r="R20" s="975"/>
      <c r="S20" s="976"/>
      <c r="T20" s="975"/>
      <c r="U20" s="976"/>
      <c r="V20" s="975"/>
      <c r="W20" s="976"/>
      <c r="X20" s="975"/>
      <c r="Y20" s="975"/>
      <c r="Z20" s="976"/>
      <c r="AA20" s="975"/>
      <c r="AB20" s="976"/>
      <c r="AC20" s="975"/>
    </row>
    <row r="21" spans="1:29" ht="15" customHeight="1" x14ac:dyDescent="0.25">
      <c r="A21" s="975" t="s">
        <v>1180</v>
      </c>
      <c r="B21" s="975" t="s">
        <v>847</v>
      </c>
      <c r="C21" s="976">
        <v>431</v>
      </c>
      <c r="D21" s="980" t="s">
        <v>680</v>
      </c>
      <c r="E21" s="975" t="s">
        <v>681</v>
      </c>
      <c r="F21" s="977">
        <v>21098.3</v>
      </c>
      <c r="G21" s="977">
        <v>951.62</v>
      </c>
      <c r="H21" s="977">
        <v>10549.15</v>
      </c>
      <c r="I21" s="977">
        <v>0</v>
      </c>
      <c r="J21" s="977">
        <f t="shared" si="0"/>
        <v>10549.15</v>
      </c>
      <c r="K21" s="977">
        <v>3831.54</v>
      </c>
      <c r="L21" s="977">
        <f t="shared" si="1"/>
        <v>2109.83</v>
      </c>
      <c r="M21" s="977">
        <f t="shared" si="2"/>
        <v>158.23724999999999</v>
      </c>
      <c r="N21" s="977">
        <v>843.93</v>
      </c>
      <c r="O21" s="533">
        <f t="shared" si="3"/>
        <v>2721.6827499999999</v>
      </c>
      <c r="P21" s="533">
        <f t="shared" si="4"/>
        <v>3565.6127499999998</v>
      </c>
      <c r="Q21" s="976"/>
      <c r="R21" s="975"/>
      <c r="S21" s="976"/>
      <c r="T21" s="975"/>
      <c r="U21" s="976"/>
      <c r="V21" s="975"/>
      <c r="W21" s="976"/>
      <c r="X21" s="975"/>
      <c r="Y21" s="975"/>
      <c r="Z21" s="976"/>
      <c r="AA21" s="975"/>
      <c r="AB21" s="976"/>
      <c r="AC21" s="975"/>
    </row>
    <row r="22" spans="1:29" ht="15" customHeight="1" x14ac:dyDescent="0.25">
      <c r="A22" s="975" t="s">
        <v>1180</v>
      </c>
      <c r="B22" s="975" t="s">
        <v>847</v>
      </c>
      <c r="C22" s="976">
        <v>447</v>
      </c>
      <c r="D22" s="980" t="s">
        <v>715</v>
      </c>
      <c r="E22" s="975" t="s">
        <v>736</v>
      </c>
      <c r="F22" s="977">
        <v>21345.82</v>
      </c>
      <c r="G22" s="977">
        <v>951.62</v>
      </c>
      <c r="H22" s="977">
        <v>10672.91</v>
      </c>
      <c r="I22" s="977">
        <v>0</v>
      </c>
      <c r="J22" s="977">
        <f t="shared" si="0"/>
        <v>10672.91</v>
      </c>
      <c r="K22" s="977">
        <v>3865.32</v>
      </c>
      <c r="L22" s="977">
        <f t="shared" si="1"/>
        <v>2134.5819999999999</v>
      </c>
      <c r="M22" s="977">
        <f t="shared" si="2"/>
        <v>160.09365</v>
      </c>
      <c r="N22" s="977">
        <v>853.83</v>
      </c>
      <c r="O22" s="533">
        <f t="shared" si="3"/>
        <v>2753.6063500000005</v>
      </c>
      <c r="P22" s="533">
        <f t="shared" si="4"/>
        <v>3607.4363500000004</v>
      </c>
      <c r="Q22" s="976"/>
      <c r="R22" s="975"/>
      <c r="S22" s="976"/>
      <c r="T22" s="975"/>
      <c r="U22" s="976"/>
      <c r="V22" s="975"/>
      <c r="W22" s="976"/>
      <c r="X22" s="975"/>
      <c r="Y22" s="975"/>
      <c r="Z22" s="976"/>
      <c r="AA22" s="975"/>
      <c r="AB22" s="976"/>
      <c r="AC22" s="975"/>
    </row>
    <row r="23" spans="1:29" ht="15" customHeight="1" x14ac:dyDescent="0.25">
      <c r="A23" s="975" t="s">
        <v>1180</v>
      </c>
      <c r="B23" s="975" t="s">
        <v>847</v>
      </c>
      <c r="C23" s="976">
        <v>498</v>
      </c>
      <c r="D23" s="980" t="s">
        <v>483</v>
      </c>
      <c r="E23" s="975" t="s">
        <v>533</v>
      </c>
      <c r="F23" s="977">
        <v>30485.74</v>
      </c>
      <c r="G23" s="977">
        <v>951.62</v>
      </c>
      <c r="H23" s="977">
        <v>15242.87</v>
      </c>
      <c r="I23" s="977">
        <v>0</v>
      </c>
      <c r="J23" s="977">
        <f t="shared" si="0"/>
        <v>15242.87</v>
      </c>
      <c r="K23" s="977">
        <v>5112.92</v>
      </c>
      <c r="L23" s="977">
        <f t="shared" si="1"/>
        <v>3048.5740000000005</v>
      </c>
      <c r="M23" s="977">
        <f t="shared" si="2"/>
        <v>228.64305000000002</v>
      </c>
      <c r="N23" s="977">
        <v>1219.42</v>
      </c>
      <c r="O23" s="533">
        <f t="shared" si="3"/>
        <v>3932.6569500000001</v>
      </c>
      <c r="P23" s="533">
        <f t="shared" si="4"/>
        <v>5152.0769500000006</v>
      </c>
      <c r="Q23" s="976"/>
      <c r="R23" s="975"/>
      <c r="S23" s="976"/>
      <c r="T23" s="975"/>
      <c r="U23" s="976"/>
      <c r="V23" s="975"/>
      <c r="W23" s="976"/>
      <c r="X23" s="975"/>
      <c r="Y23" s="975"/>
      <c r="Z23" s="976"/>
      <c r="AA23" s="975"/>
      <c r="AB23" s="976"/>
      <c r="AC23" s="975"/>
    </row>
    <row r="24" spans="1:29" ht="15" customHeight="1" x14ac:dyDescent="0.25">
      <c r="A24" s="975" t="s">
        <v>1180</v>
      </c>
      <c r="B24" s="975" t="s">
        <v>847</v>
      </c>
      <c r="C24" s="976">
        <v>200</v>
      </c>
      <c r="D24" s="980" t="s">
        <v>74</v>
      </c>
      <c r="E24" s="975" t="s">
        <v>245</v>
      </c>
      <c r="F24" s="977">
        <v>23865.66</v>
      </c>
      <c r="G24" s="977">
        <v>951.62</v>
      </c>
      <c r="H24" s="977">
        <v>11932.83</v>
      </c>
      <c r="I24" s="977">
        <v>0</v>
      </c>
      <c r="J24" s="977">
        <f t="shared" si="0"/>
        <v>11932.83</v>
      </c>
      <c r="K24" s="977">
        <v>4209.28</v>
      </c>
      <c r="L24" s="977">
        <f t="shared" si="1"/>
        <v>2386.5660000000003</v>
      </c>
      <c r="M24" s="977">
        <f t="shared" si="2"/>
        <v>178.99244999999999</v>
      </c>
      <c r="N24" s="977">
        <v>954.62</v>
      </c>
      <c r="O24" s="533">
        <f t="shared" si="3"/>
        <v>3078.6675499999997</v>
      </c>
      <c r="P24" s="533">
        <f t="shared" si="4"/>
        <v>4033.2875499999996</v>
      </c>
      <c r="Q24" s="976"/>
      <c r="R24" s="975"/>
      <c r="S24" s="976"/>
      <c r="T24" s="975"/>
      <c r="U24" s="976"/>
      <c r="V24" s="975"/>
      <c r="W24" s="976"/>
      <c r="X24" s="975"/>
      <c r="Y24" s="975"/>
      <c r="Z24" s="976"/>
      <c r="AA24" s="975"/>
      <c r="AB24" s="976"/>
      <c r="AC24" s="975"/>
    </row>
    <row r="25" spans="1:29" ht="15" customHeight="1" x14ac:dyDescent="0.25">
      <c r="A25" s="975" t="s">
        <v>1180</v>
      </c>
      <c r="B25" s="975" t="s">
        <v>847</v>
      </c>
      <c r="C25" s="976">
        <v>84</v>
      </c>
      <c r="D25" s="980" t="s">
        <v>45</v>
      </c>
      <c r="E25" s="975" t="s">
        <v>217</v>
      </c>
      <c r="F25" s="977">
        <v>14463.72</v>
      </c>
      <c r="G25" s="977">
        <v>822.04</v>
      </c>
      <c r="H25" s="977">
        <v>7231.86</v>
      </c>
      <c r="I25" s="977">
        <v>0</v>
      </c>
      <c r="J25" s="977">
        <f t="shared" si="0"/>
        <v>7231.86</v>
      </c>
      <c r="K25" s="977">
        <v>2796.34</v>
      </c>
      <c r="L25" s="977">
        <f t="shared" si="1"/>
        <v>1446.3720000000001</v>
      </c>
      <c r="M25" s="977">
        <f t="shared" si="2"/>
        <v>108.47789999999999</v>
      </c>
      <c r="N25" s="977">
        <v>578.54</v>
      </c>
      <c r="O25" s="533">
        <f t="shared" si="3"/>
        <v>1865.8221000000001</v>
      </c>
      <c r="P25" s="533">
        <f t="shared" si="4"/>
        <v>2444.3621000000003</v>
      </c>
      <c r="Q25" s="976"/>
      <c r="R25" s="975"/>
      <c r="S25" s="976"/>
      <c r="T25" s="975"/>
      <c r="U25" s="976"/>
      <c r="V25" s="975"/>
      <c r="W25" s="976"/>
      <c r="X25" s="975"/>
      <c r="Y25" s="975"/>
      <c r="Z25" s="976"/>
      <c r="AA25" s="975"/>
      <c r="AB25" s="976"/>
      <c r="AC25" s="975"/>
    </row>
    <row r="26" spans="1:29" s="188" customFormat="1" ht="15" customHeight="1" x14ac:dyDescent="0.25">
      <c r="A26" s="975" t="s">
        <v>1180</v>
      </c>
      <c r="B26" s="975" t="s">
        <v>847</v>
      </c>
      <c r="C26" s="976">
        <v>88</v>
      </c>
      <c r="D26" s="980" t="s">
        <v>48</v>
      </c>
      <c r="E26" s="975" t="s">
        <v>220</v>
      </c>
      <c r="F26" s="977">
        <v>21168.04</v>
      </c>
      <c r="G26" s="977">
        <v>951.62</v>
      </c>
      <c r="H26" s="977">
        <v>10584.02</v>
      </c>
      <c r="I26" s="977">
        <v>0</v>
      </c>
      <c r="J26" s="977">
        <f t="shared" si="0"/>
        <v>10584.02</v>
      </c>
      <c r="K26" s="977">
        <v>3841.06</v>
      </c>
      <c r="L26" s="977">
        <f t="shared" si="1"/>
        <v>2116.8040000000001</v>
      </c>
      <c r="M26" s="977">
        <f t="shared" si="2"/>
        <v>158.7603</v>
      </c>
      <c r="N26" s="977">
        <v>846.72</v>
      </c>
      <c r="O26" s="533">
        <f t="shared" si="3"/>
        <v>2730.6797000000001</v>
      </c>
      <c r="P26" s="533">
        <f t="shared" si="4"/>
        <v>3577.3996999999999</v>
      </c>
      <c r="Q26" s="185"/>
      <c r="R26" s="184"/>
      <c r="S26" s="185"/>
      <c r="T26" s="184"/>
      <c r="U26" s="185"/>
      <c r="V26" s="184"/>
      <c r="W26" s="185"/>
      <c r="X26" s="184"/>
      <c r="Y26" s="184"/>
      <c r="Z26" s="185"/>
      <c r="AA26" s="184"/>
      <c r="AB26" s="185"/>
      <c r="AC26" s="184"/>
    </row>
    <row r="27" spans="1:29" ht="15" customHeight="1" x14ac:dyDescent="0.25">
      <c r="A27" s="975" t="s">
        <v>1180</v>
      </c>
      <c r="B27" s="975" t="s">
        <v>847</v>
      </c>
      <c r="C27" s="976">
        <v>448</v>
      </c>
      <c r="D27" s="980" t="s">
        <v>716</v>
      </c>
      <c r="E27" s="975" t="s">
        <v>737</v>
      </c>
      <c r="F27" s="977">
        <v>31373.439999999999</v>
      </c>
      <c r="G27" s="977">
        <v>951.62</v>
      </c>
      <c r="H27" s="977">
        <v>15686.72</v>
      </c>
      <c r="I27" s="977">
        <v>0</v>
      </c>
      <c r="J27" s="977">
        <f t="shared" si="0"/>
        <v>15686.72</v>
      </c>
      <c r="K27" s="977">
        <v>5234.09</v>
      </c>
      <c r="L27" s="977">
        <f t="shared" si="1"/>
        <v>3137.3440000000001</v>
      </c>
      <c r="M27" s="977">
        <f t="shared" si="2"/>
        <v>235.30079999999998</v>
      </c>
      <c r="N27" s="977">
        <v>1254.93</v>
      </c>
      <c r="O27" s="533">
        <f t="shared" si="3"/>
        <v>4047.1692000000003</v>
      </c>
      <c r="P27" s="533">
        <f t="shared" si="4"/>
        <v>5302.0992000000006</v>
      </c>
      <c r="Q27" s="976"/>
      <c r="R27" s="975"/>
      <c r="S27" s="976"/>
      <c r="T27" s="975"/>
      <c r="U27" s="976"/>
      <c r="V27" s="975"/>
      <c r="W27" s="976"/>
      <c r="X27" s="975"/>
      <c r="Y27" s="975"/>
      <c r="Z27" s="976"/>
      <c r="AA27" s="975"/>
      <c r="AB27" s="976"/>
      <c r="AC27" s="975"/>
    </row>
    <row r="28" spans="1:29" ht="15" customHeight="1" x14ac:dyDescent="0.25">
      <c r="A28" s="975" t="s">
        <v>1180</v>
      </c>
      <c r="B28" s="975" t="s">
        <v>847</v>
      </c>
      <c r="C28" s="976">
        <v>476</v>
      </c>
      <c r="D28" s="980" t="s">
        <v>790</v>
      </c>
      <c r="E28" s="975" t="s">
        <v>795</v>
      </c>
      <c r="F28" s="977">
        <v>21345.82</v>
      </c>
      <c r="G28" s="977">
        <v>951.62</v>
      </c>
      <c r="H28" s="977">
        <v>10672.91</v>
      </c>
      <c r="I28" s="977">
        <v>0</v>
      </c>
      <c r="J28" s="977">
        <f t="shared" si="0"/>
        <v>10672.91</v>
      </c>
      <c r="K28" s="977">
        <v>3865.32</v>
      </c>
      <c r="L28" s="977">
        <f t="shared" si="1"/>
        <v>2134.5819999999999</v>
      </c>
      <c r="M28" s="977">
        <f t="shared" si="2"/>
        <v>160.09365</v>
      </c>
      <c r="N28" s="977">
        <v>853.83</v>
      </c>
      <c r="O28" s="533">
        <f t="shared" si="3"/>
        <v>2753.6063500000005</v>
      </c>
      <c r="P28" s="533">
        <f t="shared" si="4"/>
        <v>3607.4363500000004</v>
      </c>
      <c r="Q28" s="976"/>
      <c r="R28" s="975"/>
      <c r="S28" s="976"/>
      <c r="T28" s="975"/>
      <c r="U28" s="976"/>
      <c r="V28" s="975"/>
      <c r="W28" s="976"/>
      <c r="X28" s="975"/>
      <c r="Y28" s="975"/>
      <c r="Z28" s="976"/>
      <c r="AA28" s="975"/>
      <c r="AB28" s="976"/>
      <c r="AC28" s="975"/>
    </row>
    <row r="29" spans="1:29" ht="15" customHeight="1" x14ac:dyDescent="0.25">
      <c r="A29" s="975" t="s">
        <v>1180</v>
      </c>
      <c r="B29" s="975" t="s">
        <v>847</v>
      </c>
      <c r="C29" s="976">
        <v>505</v>
      </c>
      <c r="D29" s="980" t="s">
        <v>1109</v>
      </c>
      <c r="E29" s="975" t="s">
        <v>1118</v>
      </c>
      <c r="F29" s="977">
        <v>30593.74</v>
      </c>
      <c r="G29" s="977">
        <v>951.62</v>
      </c>
      <c r="H29" s="977">
        <v>15296.87</v>
      </c>
      <c r="I29" s="977">
        <v>0</v>
      </c>
      <c r="J29" s="977">
        <f t="shared" si="0"/>
        <v>15296.87</v>
      </c>
      <c r="K29" s="977">
        <v>5127.67</v>
      </c>
      <c r="L29" s="977">
        <f t="shared" si="1"/>
        <v>3059.3740000000003</v>
      </c>
      <c r="M29" s="977">
        <f t="shared" si="2"/>
        <v>229.45304999999999</v>
      </c>
      <c r="N29" s="977">
        <v>1223.74</v>
      </c>
      <c r="O29" s="533">
        <f t="shared" si="3"/>
        <v>3946.5969500000001</v>
      </c>
      <c r="P29" s="533">
        <f t="shared" si="4"/>
        <v>5170.3369499999999</v>
      </c>
      <c r="Q29" s="976"/>
      <c r="R29" s="975"/>
      <c r="S29" s="976"/>
      <c r="T29" s="975"/>
      <c r="U29" s="976"/>
      <c r="V29" s="975"/>
      <c r="W29" s="976"/>
      <c r="X29" s="975"/>
      <c r="Y29" s="975"/>
      <c r="Z29" s="976"/>
      <c r="AA29" s="975"/>
      <c r="AB29" s="976"/>
      <c r="AC29" s="975"/>
    </row>
    <row r="30" spans="1:29" ht="15" customHeight="1" x14ac:dyDescent="0.25">
      <c r="A30" s="975" t="s">
        <v>1180</v>
      </c>
      <c r="B30" s="975" t="s">
        <v>847</v>
      </c>
      <c r="C30" s="976">
        <v>23</v>
      </c>
      <c r="D30" s="980" t="s">
        <v>17</v>
      </c>
      <c r="E30" s="975" t="s">
        <v>188</v>
      </c>
      <c r="F30" s="977">
        <v>24787.08</v>
      </c>
      <c r="G30" s="977">
        <v>951.62</v>
      </c>
      <c r="H30" s="977">
        <v>12393.54</v>
      </c>
      <c r="I30" s="977">
        <v>0</v>
      </c>
      <c r="J30" s="977">
        <f t="shared" si="0"/>
        <v>12393.54</v>
      </c>
      <c r="K30" s="977">
        <v>4335.0600000000004</v>
      </c>
      <c r="L30" s="977">
        <f t="shared" si="1"/>
        <v>2478.7080000000005</v>
      </c>
      <c r="M30" s="977">
        <f t="shared" si="2"/>
        <v>185.90309999999999</v>
      </c>
      <c r="N30" s="977">
        <v>991.48</v>
      </c>
      <c r="O30" s="533">
        <f t="shared" si="3"/>
        <v>3197.5369000000005</v>
      </c>
      <c r="P30" s="533">
        <f t="shared" si="4"/>
        <v>4189.0169000000005</v>
      </c>
      <c r="Q30" s="976"/>
      <c r="R30" s="975"/>
      <c r="S30" s="976"/>
      <c r="T30" s="975"/>
      <c r="U30" s="976"/>
      <c r="V30" s="975"/>
      <c r="W30" s="976"/>
      <c r="X30" s="975"/>
      <c r="Y30" s="975"/>
      <c r="Z30" s="976"/>
      <c r="AA30" s="975"/>
      <c r="AB30" s="976"/>
      <c r="AC30" s="975"/>
    </row>
    <row r="31" spans="1:29" s="563" customFormat="1" ht="15" customHeight="1" x14ac:dyDescent="0.25">
      <c r="A31" s="975" t="s">
        <v>1180</v>
      </c>
      <c r="B31" s="975" t="s">
        <v>847</v>
      </c>
      <c r="C31" s="976">
        <v>40</v>
      </c>
      <c r="D31" s="980" t="s">
        <v>30</v>
      </c>
      <c r="E31" s="975" t="s">
        <v>202</v>
      </c>
      <c r="F31" s="977">
        <v>31119.62</v>
      </c>
      <c r="G31" s="977">
        <v>951.62</v>
      </c>
      <c r="H31" s="977">
        <v>15559.81</v>
      </c>
      <c r="I31" s="977">
        <v>0</v>
      </c>
      <c r="J31" s="977">
        <f t="shared" si="0"/>
        <v>15559.81</v>
      </c>
      <c r="K31" s="977">
        <v>5199.45</v>
      </c>
      <c r="L31" s="977">
        <f t="shared" si="1"/>
        <v>3111.962</v>
      </c>
      <c r="M31" s="977">
        <f t="shared" si="2"/>
        <v>233.39714999999998</v>
      </c>
      <c r="N31" s="977">
        <v>1244.78</v>
      </c>
      <c r="O31" s="533">
        <f t="shared" si="3"/>
        <v>4014.4328500000001</v>
      </c>
      <c r="P31" s="533">
        <f t="shared" si="4"/>
        <v>5259.2128499999999</v>
      </c>
      <c r="Q31" s="560"/>
      <c r="R31" s="559"/>
      <c r="S31" s="560"/>
      <c r="T31" s="559"/>
      <c r="U31" s="560"/>
      <c r="V31" s="559"/>
      <c r="W31" s="560"/>
      <c r="X31" s="559"/>
      <c r="Y31" s="559"/>
      <c r="Z31" s="560"/>
      <c r="AA31" s="559"/>
      <c r="AB31" s="560"/>
      <c r="AC31" s="559"/>
    </row>
    <row r="32" spans="1:29" ht="15" customHeight="1" x14ac:dyDescent="0.25">
      <c r="A32" s="975" t="s">
        <v>1180</v>
      </c>
      <c r="B32" s="975" t="s">
        <v>847</v>
      </c>
      <c r="C32" s="976">
        <v>481</v>
      </c>
      <c r="D32" s="980" t="s">
        <v>803</v>
      </c>
      <c r="E32" s="975" t="s">
        <v>817</v>
      </c>
      <c r="F32" s="977">
        <v>21345.82</v>
      </c>
      <c r="G32" s="977">
        <v>951.62</v>
      </c>
      <c r="H32" s="977">
        <v>10672.91</v>
      </c>
      <c r="I32" s="977">
        <v>0</v>
      </c>
      <c r="J32" s="977">
        <f t="shared" si="0"/>
        <v>10672.91</v>
      </c>
      <c r="K32" s="977">
        <v>3865.32</v>
      </c>
      <c r="L32" s="977">
        <f t="shared" si="1"/>
        <v>2134.5819999999999</v>
      </c>
      <c r="M32" s="977">
        <f t="shared" si="2"/>
        <v>160.09365</v>
      </c>
      <c r="N32" s="977">
        <v>853.83</v>
      </c>
      <c r="O32" s="533">
        <f t="shared" si="3"/>
        <v>2753.6063500000005</v>
      </c>
      <c r="P32" s="533">
        <f t="shared" si="4"/>
        <v>3607.4363500000004</v>
      </c>
      <c r="Q32" s="976"/>
      <c r="R32" s="975"/>
      <c r="S32" s="976"/>
      <c r="T32" s="975"/>
      <c r="U32" s="976"/>
      <c r="V32" s="975"/>
      <c r="W32" s="976"/>
      <c r="X32" s="975"/>
      <c r="Y32" s="975"/>
      <c r="Z32" s="976"/>
      <c r="AA32" s="975"/>
      <c r="AB32" s="976"/>
      <c r="AC32" s="975"/>
    </row>
    <row r="33" spans="1:29" ht="15" customHeight="1" x14ac:dyDescent="0.25">
      <c r="A33" s="975" t="s">
        <v>1180</v>
      </c>
      <c r="B33" s="975" t="s">
        <v>847</v>
      </c>
      <c r="C33" s="976">
        <v>313</v>
      </c>
      <c r="D33" s="980" t="s">
        <v>298</v>
      </c>
      <c r="E33" s="975" t="s">
        <v>296</v>
      </c>
      <c r="F33" s="977">
        <v>44461.18</v>
      </c>
      <c r="G33" s="977">
        <v>951.62</v>
      </c>
      <c r="H33" s="977">
        <v>22230.59</v>
      </c>
      <c r="I33" s="977">
        <v>0</v>
      </c>
      <c r="J33" s="977">
        <f t="shared" si="0"/>
        <v>22230.59</v>
      </c>
      <c r="K33" s="977">
        <v>7020.57</v>
      </c>
      <c r="L33" s="977">
        <f t="shared" si="1"/>
        <v>4446.1180000000004</v>
      </c>
      <c r="M33" s="977">
        <f t="shared" si="2"/>
        <v>333.45884999999998</v>
      </c>
      <c r="N33" s="977">
        <v>1778.44</v>
      </c>
      <c r="O33" s="533">
        <f t="shared" si="3"/>
        <v>5735.4911499999998</v>
      </c>
      <c r="P33" s="533">
        <f t="shared" si="4"/>
        <v>7513.9311500000003</v>
      </c>
      <c r="Q33" s="976"/>
      <c r="R33" s="975"/>
      <c r="S33" s="976"/>
      <c r="T33" s="975"/>
      <c r="U33" s="976"/>
      <c r="V33" s="975"/>
      <c r="W33" s="976"/>
      <c r="X33" s="975"/>
      <c r="Y33" s="975"/>
      <c r="Z33" s="976"/>
      <c r="AA33" s="975"/>
      <c r="AB33" s="976"/>
      <c r="AC33" s="975"/>
    </row>
    <row r="34" spans="1:29" s="563" customFormat="1" ht="15" customHeight="1" x14ac:dyDescent="0.25">
      <c r="A34" s="975" t="s">
        <v>1180</v>
      </c>
      <c r="B34" s="975" t="s">
        <v>847</v>
      </c>
      <c r="C34" s="976">
        <v>149</v>
      </c>
      <c r="D34" s="980" t="s">
        <v>104</v>
      </c>
      <c r="E34" s="975" t="s">
        <v>230</v>
      </c>
      <c r="F34" s="977">
        <v>30356.28</v>
      </c>
      <c r="G34" s="977">
        <v>951.62</v>
      </c>
      <c r="H34" s="977">
        <v>15178.14</v>
      </c>
      <c r="I34" s="977">
        <v>0</v>
      </c>
      <c r="J34" s="977">
        <f t="shared" si="0"/>
        <v>15178.14</v>
      </c>
      <c r="K34" s="977">
        <v>5095.25</v>
      </c>
      <c r="L34" s="977">
        <f t="shared" si="1"/>
        <v>3035.6280000000002</v>
      </c>
      <c r="M34" s="977">
        <f t="shared" si="2"/>
        <v>227.67209999999997</v>
      </c>
      <c r="N34" s="977">
        <v>1214.25</v>
      </c>
      <c r="O34" s="533">
        <f t="shared" si="3"/>
        <v>3915.9579000000003</v>
      </c>
      <c r="P34" s="533">
        <f t="shared" si="4"/>
        <v>5130.2079000000003</v>
      </c>
      <c r="Q34" s="560"/>
      <c r="R34" s="559"/>
      <c r="S34" s="560"/>
      <c r="T34" s="559"/>
      <c r="U34" s="560"/>
      <c r="V34" s="559"/>
      <c r="W34" s="560"/>
      <c r="X34" s="559"/>
      <c r="Y34" s="559"/>
      <c r="Z34" s="560"/>
      <c r="AA34" s="559"/>
      <c r="AB34" s="560"/>
      <c r="AC34" s="559"/>
    </row>
    <row r="35" spans="1:29" s="563" customFormat="1" ht="15" customHeight="1" x14ac:dyDescent="0.25">
      <c r="A35" s="975" t="s">
        <v>1180</v>
      </c>
      <c r="B35" s="975" t="s">
        <v>847</v>
      </c>
      <c r="C35" s="976">
        <v>168</v>
      </c>
      <c r="D35" s="980" t="s">
        <v>66</v>
      </c>
      <c r="E35" s="975" t="s">
        <v>237</v>
      </c>
      <c r="F35" s="977">
        <v>17946.96</v>
      </c>
      <c r="G35" s="977">
        <v>951.62</v>
      </c>
      <c r="H35" s="977">
        <v>8973.48</v>
      </c>
      <c r="I35" s="977">
        <v>0</v>
      </c>
      <c r="J35" s="977">
        <f t="shared" si="0"/>
        <v>8973.48</v>
      </c>
      <c r="K35" s="977">
        <v>3401.38</v>
      </c>
      <c r="L35" s="977">
        <f t="shared" si="1"/>
        <v>1794.6959999999999</v>
      </c>
      <c r="M35" s="977">
        <f t="shared" si="2"/>
        <v>134.60219999999998</v>
      </c>
      <c r="N35" s="977">
        <v>717.87</v>
      </c>
      <c r="O35" s="533">
        <f t="shared" si="3"/>
        <v>2315.1578000000004</v>
      </c>
      <c r="P35" s="533">
        <f t="shared" si="4"/>
        <v>3033.0278000000003</v>
      </c>
      <c r="Q35" s="560"/>
      <c r="R35" s="559"/>
      <c r="S35" s="560"/>
      <c r="T35" s="559"/>
      <c r="U35" s="560"/>
      <c r="V35" s="559"/>
      <c r="W35" s="560"/>
      <c r="X35" s="559"/>
      <c r="Y35" s="559"/>
      <c r="Z35" s="560"/>
      <c r="AA35" s="559"/>
      <c r="AB35" s="560"/>
      <c r="AC35" s="559"/>
    </row>
    <row r="36" spans="1:29" s="563" customFormat="1" ht="15" customHeight="1" x14ac:dyDescent="0.25">
      <c r="A36" s="975" t="s">
        <v>1180</v>
      </c>
      <c r="B36" s="975" t="s">
        <v>847</v>
      </c>
      <c r="C36" s="976">
        <v>469</v>
      </c>
      <c r="D36" s="980" t="s">
        <v>781</v>
      </c>
      <c r="E36" s="975" t="s">
        <v>780</v>
      </c>
      <c r="F36" s="977">
        <v>11874.9</v>
      </c>
      <c r="G36" s="977">
        <v>640.82000000000005</v>
      </c>
      <c r="H36" s="977">
        <v>5937.45</v>
      </c>
      <c r="I36" s="977">
        <v>0</v>
      </c>
      <c r="J36" s="977">
        <f t="shared" si="0"/>
        <v>5937.45</v>
      </c>
      <c r="K36" s="977">
        <v>2261.7399999999998</v>
      </c>
      <c r="L36" s="977">
        <f t="shared" si="1"/>
        <v>1187.49</v>
      </c>
      <c r="M36" s="977">
        <f t="shared" si="2"/>
        <v>89.061749999999989</v>
      </c>
      <c r="N36" s="977">
        <v>474.99</v>
      </c>
      <c r="O36" s="533">
        <f t="shared" si="3"/>
        <v>1531.8582499999995</v>
      </c>
      <c r="P36" s="533">
        <f t="shared" si="4"/>
        <v>2006.8482499999996</v>
      </c>
      <c r="Q36" s="560"/>
      <c r="R36" s="559"/>
      <c r="S36" s="560"/>
      <c r="T36" s="559"/>
      <c r="U36" s="560"/>
      <c r="V36" s="559"/>
      <c r="W36" s="560"/>
      <c r="X36" s="559"/>
      <c r="Y36" s="559"/>
      <c r="Z36" s="560"/>
      <c r="AA36" s="559"/>
      <c r="AB36" s="560"/>
      <c r="AC36" s="559"/>
    </row>
    <row r="37" spans="1:29" ht="15" customHeight="1" x14ac:dyDescent="0.25">
      <c r="A37" s="975" t="s">
        <v>1180</v>
      </c>
      <c r="B37" s="975" t="s">
        <v>847</v>
      </c>
      <c r="C37" s="976">
        <v>468</v>
      </c>
      <c r="D37" s="980" t="s">
        <v>777</v>
      </c>
      <c r="E37" s="975" t="s">
        <v>782</v>
      </c>
      <c r="F37" s="977">
        <v>24903.46</v>
      </c>
      <c r="G37" s="977">
        <v>951.62</v>
      </c>
      <c r="H37" s="977">
        <v>12451.73</v>
      </c>
      <c r="I37" s="977">
        <v>0</v>
      </c>
      <c r="J37" s="977">
        <f t="shared" si="0"/>
        <v>12451.73</v>
      </c>
      <c r="K37" s="977">
        <v>4350.9399999999996</v>
      </c>
      <c r="L37" s="977">
        <f t="shared" si="1"/>
        <v>2490.346</v>
      </c>
      <c r="M37" s="977">
        <f t="shared" si="2"/>
        <v>186.77594999999999</v>
      </c>
      <c r="N37" s="977">
        <v>996.13</v>
      </c>
      <c r="O37" s="533">
        <f t="shared" si="3"/>
        <v>3212.5440499999995</v>
      </c>
      <c r="P37" s="533">
        <f t="shared" si="4"/>
        <v>4208.6740499999996</v>
      </c>
      <c r="Q37" s="976"/>
      <c r="R37" s="975"/>
      <c r="S37" s="976"/>
      <c r="T37" s="975"/>
      <c r="U37" s="976"/>
      <c r="V37" s="975"/>
      <c r="W37" s="976"/>
      <c r="X37" s="975"/>
      <c r="Y37" s="975"/>
      <c r="Z37" s="976"/>
      <c r="AA37" s="975"/>
      <c r="AB37" s="976"/>
      <c r="AC37" s="975"/>
    </row>
    <row r="38" spans="1:29" ht="15" customHeight="1" x14ac:dyDescent="0.25">
      <c r="A38" s="975" t="s">
        <v>1180</v>
      </c>
      <c r="B38" s="975" t="s">
        <v>847</v>
      </c>
      <c r="C38" s="976">
        <v>16</v>
      </c>
      <c r="D38" s="980" t="s">
        <v>11</v>
      </c>
      <c r="E38" s="975" t="s">
        <v>183</v>
      </c>
      <c r="F38" s="977">
        <v>19833.2</v>
      </c>
      <c r="G38" s="977">
        <v>951.62</v>
      </c>
      <c r="H38" s="977">
        <v>9916.6</v>
      </c>
      <c r="I38" s="977">
        <v>0</v>
      </c>
      <c r="J38" s="977">
        <f t="shared" si="0"/>
        <v>9916.6</v>
      </c>
      <c r="K38" s="977">
        <v>3658.85</v>
      </c>
      <c r="L38" s="977">
        <f t="shared" si="1"/>
        <v>1983.3200000000002</v>
      </c>
      <c r="M38" s="977">
        <f t="shared" si="2"/>
        <v>148.749</v>
      </c>
      <c r="N38" s="977">
        <v>793.32</v>
      </c>
      <c r="O38" s="533">
        <f t="shared" si="3"/>
        <v>2558.4810000000002</v>
      </c>
      <c r="P38" s="533">
        <f t="shared" si="4"/>
        <v>3351.8010000000004</v>
      </c>
      <c r="Q38" s="976"/>
      <c r="R38" s="975"/>
      <c r="S38" s="976"/>
      <c r="T38" s="975"/>
      <c r="U38" s="976"/>
      <c r="V38" s="975"/>
      <c r="W38" s="976"/>
      <c r="X38" s="975"/>
      <c r="Y38" s="975"/>
      <c r="Z38" s="976"/>
      <c r="AA38" s="975"/>
      <c r="AB38" s="976"/>
      <c r="AC38" s="975"/>
    </row>
    <row r="39" spans="1:29" s="563" customFormat="1" ht="15" customHeight="1" x14ac:dyDescent="0.25">
      <c r="A39" s="975" t="s">
        <v>1180</v>
      </c>
      <c r="B39" s="975" t="s">
        <v>847</v>
      </c>
      <c r="C39" s="976">
        <v>473</v>
      </c>
      <c r="D39" s="980" t="s">
        <v>787</v>
      </c>
      <c r="E39" s="975" t="s">
        <v>792</v>
      </c>
      <c r="F39" s="977">
        <v>27004.799999999999</v>
      </c>
      <c r="G39" s="977">
        <v>951.62</v>
      </c>
      <c r="H39" s="977">
        <v>13502.4</v>
      </c>
      <c r="I39" s="977">
        <v>0</v>
      </c>
      <c r="J39" s="977">
        <f t="shared" si="0"/>
        <v>13502.4</v>
      </c>
      <c r="K39" s="977">
        <v>4637.78</v>
      </c>
      <c r="L39" s="977">
        <f t="shared" si="1"/>
        <v>2700.48</v>
      </c>
      <c r="M39" s="977">
        <f t="shared" si="2"/>
        <v>202.53599999999997</v>
      </c>
      <c r="N39" s="977">
        <v>1080.19</v>
      </c>
      <c r="O39" s="533">
        <f t="shared" si="3"/>
        <v>3483.6239999999998</v>
      </c>
      <c r="P39" s="533">
        <f t="shared" si="4"/>
        <v>4563.8140000000003</v>
      </c>
      <c r="Q39" s="560"/>
      <c r="R39" s="559"/>
      <c r="S39" s="560"/>
      <c r="T39" s="559"/>
      <c r="U39" s="560"/>
      <c r="V39" s="559"/>
      <c r="W39" s="560"/>
      <c r="X39" s="559"/>
      <c r="Y39" s="559"/>
      <c r="Z39" s="560"/>
      <c r="AA39" s="559"/>
      <c r="AB39" s="560"/>
      <c r="AC39" s="559"/>
    </row>
    <row r="40" spans="1:29" s="192" customFormat="1" ht="15" customHeight="1" x14ac:dyDescent="0.25">
      <c r="A40" s="975" t="s">
        <v>1180</v>
      </c>
      <c r="B40" s="975" t="s">
        <v>847</v>
      </c>
      <c r="C40" s="976">
        <v>351</v>
      </c>
      <c r="D40" s="980" t="s">
        <v>375</v>
      </c>
      <c r="E40" s="975" t="s">
        <v>376</v>
      </c>
      <c r="F40" s="977">
        <v>49401.32</v>
      </c>
      <c r="G40" s="977">
        <v>951.62</v>
      </c>
      <c r="H40" s="977">
        <v>24700.66</v>
      </c>
      <c r="I40" s="977">
        <v>0</v>
      </c>
      <c r="J40" s="977">
        <f t="shared" si="0"/>
        <v>24700.66</v>
      </c>
      <c r="K40" s="977">
        <v>7694.9</v>
      </c>
      <c r="L40" s="977">
        <f t="shared" si="1"/>
        <v>4940.1320000000005</v>
      </c>
      <c r="M40" s="977">
        <f t="shared" si="2"/>
        <v>370.50989999999996</v>
      </c>
      <c r="N40" s="977">
        <v>1976.05</v>
      </c>
      <c r="O40" s="533">
        <f t="shared" si="3"/>
        <v>6372.7700999999997</v>
      </c>
      <c r="P40" s="533">
        <f t="shared" si="4"/>
        <v>8348.820099999999</v>
      </c>
      <c r="Q40" s="190"/>
      <c r="R40" s="189"/>
      <c r="S40" s="190"/>
      <c r="T40" s="189"/>
      <c r="U40" s="190"/>
      <c r="V40" s="189"/>
      <c r="W40" s="190"/>
      <c r="X40" s="189"/>
      <c r="Y40" s="189"/>
      <c r="Z40" s="190"/>
      <c r="AA40" s="189"/>
      <c r="AB40" s="190"/>
      <c r="AC40" s="189"/>
    </row>
    <row r="41" spans="1:29" ht="15" customHeight="1" x14ac:dyDescent="0.25">
      <c r="A41" s="975" t="s">
        <v>1180</v>
      </c>
      <c r="B41" s="975" t="s">
        <v>847</v>
      </c>
      <c r="C41" s="976">
        <v>465</v>
      </c>
      <c r="D41" s="980" t="s">
        <v>750</v>
      </c>
      <c r="E41" s="975" t="s">
        <v>763</v>
      </c>
      <c r="F41" s="977">
        <v>24903.46</v>
      </c>
      <c r="G41" s="977">
        <v>951.62</v>
      </c>
      <c r="H41" s="977">
        <v>12451.73</v>
      </c>
      <c r="I41" s="977">
        <v>0</v>
      </c>
      <c r="J41" s="977">
        <f t="shared" si="0"/>
        <v>12451.73</v>
      </c>
      <c r="K41" s="977">
        <v>4350.9399999999996</v>
      </c>
      <c r="L41" s="977">
        <f t="shared" si="1"/>
        <v>2490.346</v>
      </c>
      <c r="M41" s="977">
        <f t="shared" si="2"/>
        <v>186.77594999999999</v>
      </c>
      <c r="N41" s="977">
        <v>996.13</v>
      </c>
      <c r="O41" s="533">
        <f t="shared" si="3"/>
        <v>3212.5440499999995</v>
      </c>
      <c r="P41" s="533">
        <f t="shared" si="4"/>
        <v>4208.6740499999996</v>
      </c>
      <c r="Q41" s="976"/>
      <c r="R41" s="975"/>
      <c r="S41" s="976"/>
      <c r="T41" s="975"/>
      <c r="U41" s="976"/>
      <c r="V41" s="975"/>
      <c r="W41" s="976"/>
      <c r="X41" s="975"/>
      <c r="Y41" s="975"/>
      <c r="Z41" s="976"/>
      <c r="AA41" s="975"/>
      <c r="AB41" s="976"/>
      <c r="AC41" s="975"/>
    </row>
    <row r="42" spans="1:29" ht="15" customHeight="1" x14ac:dyDescent="0.25">
      <c r="A42" s="184"/>
      <c r="B42" s="184"/>
      <c r="C42" s="185">
        <v>31</v>
      </c>
      <c r="D42" s="186" t="s">
        <v>23</v>
      </c>
      <c r="E42" s="184"/>
      <c r="F42" s="187">
        <v>0</v>
      </c>
      <c r="G42" s="187">
        <v>0</v>
      </c>
      <c r="H42" s="187">
        <v>0</v>
      </c>
      <c r="I42" s="187">
        <v>0</v>
      </c>
      <c r="J42" s="187">
        <f t="shared" si="0"/>
        <v>0</v>
      </c>
      <c r="K42" s="187">
        <v>0</v>
      </c>
      <c r="L42" s="187">
        <f t="shared" si="1"/>
        <v>0</v>
      </c>
      <c r="M42" s="187">
        <f t="shared" si="2"/>
        <v>0</v>
      </c>
      <c r="N42" s="187">
        <v>0</v>
      </c>
      <c r="O42" s="187">
        <f>K42-G42-M42</f>
        <v>0</v>
      </c>
      <c r="P42" s="533">
        <f t="shared" si="4"/>
        <v>0</v>
      </c>
      <c r="Q42" s="976"/>
      <c r="R42" s="975"/>
      <c r="S42" s="976"/>
      <c r="T42" s="975"/>
      <c r="U42" s="976"/>
      <c r="V42" s="975"/>
      <c r="W42" s="976"/>
      <c r="X42" s="975"/>
      <c r="Y42" s="975"/>
      <c r="Z42" s="976"/>
      <c r="AA42" s="975"/>
      <c r="AB42" s="976"/>
      <c r="AC42" s="975"/>
    </row>
    <row r="43" spans="1:29" ht="15" customHeight="1" x14ac:dyDescent="0.25">
      <c r="A43" s="975" t="s">
        <v>1180</v>
      </c>
      <c r="B43" s="975" t="s">
        <v>847</v>
      </c>
      <c r="C43" s="976">
        <v>499</v>
      </c>
      <c r="D43" s="980" t="s">
        <v>482</v>
      </c>
      <c r="E43" s="975" t="s">
        <v>532</v>
      </c>
      <c r="F43" s="977">
        <v>27557.74</v>
      </c>
      <c r="G43" s="977">
        <v>951.62</v>
      </c>
      <c r="H43" s="977">
        <v>13778.87</v>
      </c>
      <c r="I43" s="977">
        <v>0</v>
      </c>
      <c r="J43" s="977">
        <f t="shared" si="0"/>
        <v>13778.87</v>
      </c>
      <c r="K43" s="977">
        <v>4713.25</v>
      </c>
      <c r="L43" s="977">
        <f t="shared" si="1"/>
        <v>2755.7740000000003</v>
      </c>
      <c r="M43" s="977">
        <f t="shared" si="2"/>
        <v>206.68305000000001</v>
      </c>
      <c r="N43" s="977">
        <v>1102.3</v>
      </c>
      <c r="O43" s="533">
        <f t="shared" si="3"/>
        <v>3554.94695</v>
      </c>
      <c r="P43" s="533">
        <f t="shared" si="4"/>
        <v>4657.2469499999997</v>
      </c>
      <c r="Q43" s="976"/>
      <c r="R43" s="975"/>
      <c r="S43" s="976"/>
      <c r="T43" s="975"/>
      <c r="U43" s="976"/>
      <c r="V43" s="975"/>
      <c r="W43" s="976"/>
      <c r="X43" s="975"/>
      <c r="Y43" s="975"/>
      <c r="Z43" s="976"/>
      <c r="AA43" s="975"/>
      <c r="AB43" s="976"/>
      <c r="AC43" s="975"/>
    </row>
    <row r="44" spans="1:29" ht="15" customHeight="1" x14ac:dyDescent="0.25">
      <c r="A44" s="975" t="s">
        <v>1180</v>
      </c>
      <c r="B44" s="975" t="s">
        <v>847</v>
      </c>
      <c r="C44" s="976">
        <v>89</v>
      </c>
      <c r="D44" s="980" t="s">
        <v>49</v>
      </c>
      <c r="E44" s="975" t="s">
        <v>221</v>
      </c>
      <c r="F44" s="977">
        <v>22765.7</v>
      </c>
      <c r="G44" s="977">
        <v>951.62</v>
      </c>
      <c r="H44" s="977">
        <v>11382.85</v>
      </c>
      <c r="I44" s="977">
        <v>0</v>
      </c>
      <c r="J44" s="977">
        <f t="shared" si="0"/>
        <v>11382.85</v>
      </c>
      <c r="K44" s="977">
        <v>4059.14</v>
      </c>
      <c r="L44" s="977">
        <f t="shared" si="1"/>
        <v>2276.5700000000002</v>
      </c>
      <c r="M44" s="977">
        <f t="shared" si="2"/>
        <v>170.74275</v>
      </c>
      <c r="N44" s="977">
        <v>910.62</v>
      </c>
      <c r="O44" s="533">
        <f t="shared" si="3"/>
        <v>2936.7772500000001</v>
      </c>
      <c r="P44" s="533">
        <f t="shared" si="4"/>
        <v>3847.39725</v>
      </c>
      <c r="Q44" s="976"/>
      <c r="R44" s="975"/>
      <c r="S44" s="976"/>
      <c r="T44" s="975"/>
      <c r="U44" s="976"/>
      <c r="V44" s="975"/>
      <c r="W44" s="976"/>
      <c r="X44" s="975"/>
      <c r="Y44" s="975"/>
      <c r="Z44" s="976"/>
      <c r="AA44" s="975"/>
      <c r="AB44" s="976"/>
      <c r="AC44" s="975"/>
    </row>
    <row r="45" spans="1:29" ht="15" customHeight="1" x14ac:dyDescent="0.25">
      <c r="A45" s="975" t="s">
        <v>1180</v>
      </c>
      <c r="B45" s="975" t="s">
        <v>847</v>
      </c>
      <c r="C45" s="976">
        <v>504</v>
      </c>
      <c r="D45" s="980" t="s">
        <v>1104</v>
      </c>
      <c r="E45" s="975" t="s">
        <v>1117</v>
      </c>
      <c r="F45" s="977">
        <v>35212.639999999999</v>
      </c>
      <c r="G45" s="977">
        <v>951.62</v>
      </c>
      <c r="H45" s="977">
        <v>17606.32</v>
      </c>
      <c r="I45" s="977">
        <v>0</v>
      </c>
      <c r="J45" s="977">
        <f t="shared" si="0"/>
        <v>17606.32</v>
      </c>
      <c r="K45" s="977">
        <v>5758.15</v>
      </c>
      <c r="L45" s="977">
        <f t="shared" si="1"/>
        <v>3521.2640000000001</v>
      </c>
      <c r="M45" s="977">
        <f t="shared" si="2"/>
        <v>264.09479999999996</v>
      </c>
      <c r="N45" s="977">
        <v>1408.5</v>
      </c>
      <c r="O45" s="533">
        <f t="shared" si="3"/>
        <v>4542.4351999999999</v>
      </c>
      <c r="P45" s="533">
        <f t="shared" si="4"/>
        <v>5950.9351999999999</v>
      </c>
      <c r="Q45" s="976"/>
      <c r="R45" s="975"/>
      <c r="S45" s="976"/>
      <c r="T45" s="975"/>
      <c r="U45" s="976"/>
      <c r="V45" s="975"/>
      <c r="W45" s="976"/>
      <c r="X45" s="975"/>
      <c r="Y45" s="975"/>
      <c r="Z45" s="976"/>
      <c r="AA45" s="975"/>
      <c r="AB45" s="976"/>
      <c r="AC45" s="975"/>
    </row>
    <row r="46" spans="1:29" ht="15" customHeight="1" x14ac:dyDescent="0.25">
      <c r="A46" s="975" t="s">
        <v>1180</v>
      </c>
      <c r="B46" s="975" t="s">
        <v>847</v>
      </c>
      <c r="C46" s="976">
        <v>279</v>
      </c>
      <c r="D46" s="980" t="s">
        <v>165</v>
      </c>
      <c r="E46" s="975" t="s">
        <v>268</v>
      </c>
      <c r="F46" s="977">
        <v>7304.52</v>
      </c>
      <c r="G46" s="977">
        <v>331.67</v>
      </c>
      <c r="H46" s="977">
        <v>3652.26</v>
      </c>
      <c r="I46" s="977">
        <v>0</v>
      </c>
      <c r="J46" s="977">
        <f t="shared" si="0"/>
        <v>3652.26</v>
      </c>
      <c r="K46" s="977">
        <v>1328.74</v>
      </c>
      <c r="L46" s="977">
        <f t="shared" si="1"/>
        <v>730.45200000000011</v>
      </c>
      <c r="M46" s="977">
        <f t="shared" si="2"/>
        <v>54.783900000000003</v>
      </c>
      <c r="N46" s="977">
        <v>292.18</v>
      </c>
      <c r="O46" s="533">
        <f t="shared" si="3"/>
        <v>942.28609999999992</v>
      </c>
      <c r="P46" s="533">
        <f t="shared" si="4"/>
        <v>1234.4660999999999</v>
      </c>
      <c r="Q46" s="976"/>
      <c r="R46" s="975"/>
      <c r="S46" s="976"/>
      <c r="T46" s="975"/>
      <c r="U46" s="976"/>
      <c r="V46" s="975"/>
      <c r="W46" s="976"/>
      <c r="X46" s="975"/>
      <c r="Y46" s="975"/>
      <c r="Z46" s="976"/>
      <c r="AA46" s="975"/>
      <c r="AB46" s="976"/>
      <c r="AC46" s="975"/>
    </row>
    <row r="47" spans="1:29" ht="15" customHeight="1" x14ac:dyDescent="0.25">
      <c r="A47" s="975" t="s">
        <v>1180</v>
      </c>
      <c r="B47" s="975" t="s">
        <v>847</v>
      </c>
      <c r="C47" s="976">
        <v>451</v>
      </c>
      <c r="D47" s="980" t="s">
        <v>718</v>
      </c>
      <c r="E47" s="975" t="s">
        <v>739</v>
      </c>
      <c r="F47" s="977">
        <v>34722.959999999999</v>
      </c>
      <c r="G47" s="977">
        <v>951.62</v>
      </c>
      <c r="H47" s="977">
        <v>17361.48</v>
      </c>
      <c r="I47" s="977">
        <v>0</v>
      </c>
      <c r="J47" s="977">
        <f t="shared" si="0"/>
        <v>17361.48</v>
      </c>
      <c r="K47" s="977">
        <v>5691.3</v>
      </c>
      <c r="L47" s="977">
        <f t="shared" si="1"/>
        <v>3472.2960000000003</v>
      </c>
      <c r="M47" s="977">
        <f t="shared" si="2"/>
        <v>260.42219999999998</v>
      </c>
      <c r="N47" s="977">
        <v>1388.91</v>
      </c>
      <c r="O47" s="533">
        <f t="shared" si="3"/>
        <v>4479.2578000000003</v>
      </c>
      <c r="P47" s="533">
        <f t="shared" si="4"/>
        <v>5868.1678000000002</v>
      </c>
      <c r="Q47" s="976"/>
      <c r="R47" s="975"/>
      <c r="S47" s="976"/>
      <c r="T47" s="975"/>
      <c r="U47" s="976"/>
      <c r="V47" s="975"/>
      <c r="W47" s="976"/>
      <c r="X47" s="975"/>
      <c r="Y47" s="975"/>
      <c r="Z47" s="976"/>
      <c r="AA47" s="975"/>
      <c r="AB47" s="976"/>
      <c r="AC47" s="975"/>
    </row>
    <row r="48" spans="1:29" ht="15" customHeight="1" x14ac:dyDescent="0.25">
      <c r="A48" s="975" t="s">
        <v>1180</v>
      </c>
      <c r="B48" s="975" t="s">
        <v>847</v>
      </c>
      <c r="C48" s="976">
        <v>353</v>
      </c>
      <c r="D48" s="980" t="s">
        <v>379</v>
      </c>
      <c r="E48" s="975" t="s">
        <v>380</v>
      </c>
      <c r="F48" s="977">
        <v>32150.7</v>
      </c>
      <c r="G48" s="977">
        <v>951.62</v>
      </c>
      <c r="H48" s="977">
        <v>16075.35</v>
      </c>
      <c r="I48" s="977">
        <v>0</v>
      </c>
      <c r="J48" s="977">
        <f t="shared" si="0"/>
        <v>16075.35</v>
      </c>
      <c r="K48" s="977">
        <v>5340.19</v>
      </c>
      <c r="L48" s="977">
        <f t="shared" si="1"/>
        <v>3215.07</v>
      </c>
      <c r="M48" s="977">
        <f t="shared" si="2"/>
        <v>241.13024999999999</v>
      </c>
      <c r="N48" s="977">
        <v>1286.02</v>
      </c>
      <c r="O48" s="533">
        <f t="shared" si="3"/>
        <v>4147.4397499999995</v>
      </c>
      <c r="P48" s="533">
        <f t="shared" si="4"/>
        <v>5433.45975</v>
      </c>
      <c r="Q48" s="976"/>
      <c r="R48" s="975"/>
      <c r="S48" s="976"/>
      <c r="T48" s="975"/>
      <c r="U48" s="976"/>
      <c r="V48" s="975"/>
      <c r="W48" s="976"/>
      <c r="X48" s="975"/>
      <c r="Y48" s="975"/>
      <c r="Z48" s="976"/>
      <c r="AA48" s="975"/>
      <c r="AB48" s="976"/>
      <c r="AC48" s="975"/>
    </row>
    <row r="49" spans="1:29" ht="15" customHeight="1" x14ac:dyDescent="0.25">
      <c r="A49" s="975" t="s">
        <v>1180</v>
      </c>
      <c r="B49" s="975" t="s">
        <v>847</v>
      </c>
      <c r="C49" s="976">
        <v>450</v>
      </c>
      <c r="D49" s="980" t="s">
        <v>717</v>
      </c>
      <c r="E49" s="975" t="s">
        <v>738</v>
      </c>
      <c r="F49" s="977">
        <v>21345.82</v>
      </c>
      <c r="G49" s="977">
        <v>951.62</v>
      </c>
      <c r="H49" s="977">
        <v>10672.91</v>
      </c>
      <c r="I49" s="977">
        <v>0</v>
      </c>
      <c r="J49" s="977">
        <f t="shared" si="0"/>
        <v>10672.91</v>
      </c>
      <c r="K49" s="977">
        <v>3865.32</v>
      </c>
      <c r="L49" s="977">
        <f t="shared" si="1"/>
        <v>2134.5819999999999</v>
      </c>
      <c r="M49" s="977">
        <f t="shared" si="2"/>
        <v>160.09365</v>
      </c>
      <c r="N49" s="977">
        <v>853.83</v>
      </c>
      <c r="O49" s="533">
        <f t="shared" si="3"/>
        <v>2753.6063500000005</v>
      </c>
      <c r="P49" s="533">
        <f t="shared" si="4"/>
        <v>3607.4363500000004</v>
      </c>
      <c r="Q49" s="976"/>
      <c r="R49" s="975"/>
      <c r="S49" s="976"/>
      <c r="T49" s="975"/>
      <c r="U49" s="976"/>
      <c r="V49" s="975"/>
      <c r="W49" s="976"/>
      <c r="X49" s="975"/>
      <c r="Y49" s="975"/>
      <c r="Z49" s="976"/>
      <c r="AA49" s="975"/>
      <c r="AB49" s="976"/>
      <c r="AC49" s="975"/>
    </row>
    <row r="50" spans="1:29" ht="15" customHeight="1" x14ac:dyDescent="0.25">
      <c r="A50" s="975" t="s">
        <v>1180</v>
      </c>
      <c r="B50" s="975" t="s">
        <v>847</v>
      </c>
      <c r="C50" s="976">
        <v>489</v>
      </c>
      <c r="D50" s="980" t="s">
        <v>871</v>
      </c>
      <c r="E50" s="975" t="s">
        <v>872</v>
      </c>
      <c r="F50" s="977">
        <v>17538.5</v>
      </c>
      <c r="G50" s="977">
        <v>951.62</v>
      </c>
      <c r="H50" s="977">
        <v>8769.25</v>
      </c>
      <c r="I50" s="977">
        <v>0</v>
      </c>
      <c r="J50" s="977">
        <f t="shared" si="0"/>
        <v>8769.25</v>
      </c>
      <c r="K50" s="977">
        <v>3345.63</v>
      </c>
      <c r="L50" s="977">
        <f t="shared" si="1"/>
        <v>1753.8500000000001</v>
      </c>
      <c r="M50" s="977">
        <f t="shared" si="2"/>
        <v>131.53874999999999</v>
      </c>
      <c r="N50" s="977">
        <v>701.54</v>
      </c>
      <c r="O50" s="533">
        <f t="shared" si="3"/>
        <v>2262.4712500000001</v>
      </c>
      <c r="P50" s="533">
        <f t="shared" si="4"/>
        <v>2964.01125</v>
      </c>
      <c r="Q50" s="976"/>
      <c r="R50" s="975"/>
      <c r="S50" s="976"/>
      <c r="T50" s="975"/>
      <c r="U50" s="976"/>
      <c r="V50" s="975"/>
      <c r="W50" s="976"/>
      <c r="X50" s="975"/>
      <c r="Y50" s="975"/>
      <c r="Z50" s="976"/>
      <c r="AA50" s="975"/>
      <c r="AB50" s="976"/>
      <c r="AC50" s="975"/>
    </row>
    <row r="51" spans="1:29" ht="15" customHeight="1" x14ac:dyDescent="0.25">
      <c r="A51" s="975" t="s">
        <v>1180</v>
      </c>
      <c r="B51" s="975" t="s">
        <v>847</v>
      </c>
      <c r="C51" s="976">
        <v>355</v>
      </c>
      <c r="D51" s="980" t="s">
        <v>381</v>
      </c>
      <c r="E51" s="975" t="s">
        <v>382</v>
      </c>
      <c r="F51" s="977">
        <v>35212.639999999999</v>
      </c>
      <c r="G51" s="977">
        <v>951.62</v>
      </c>
      <c r="H51" s="977">
        <v>17606.32</v>
      </c>
      <c r="I51" s="977">
        <v>0</v>
      </c>
      <c r="J51" s="977">
        <f t="shared" si="0"/>
        <v>17606.32</v>
      </c>
      <c r="K51" s="977">
        <v>5758.15</v>
      </c>
      <c r="L51" s="977">
        <f t="shared" si="1"/>
        <v>3521.2640000000001</v>
      </c>
      <c r="M51" s="977">
        <f t="shared" si="2"/>
        <v>264.09479999999996</v>
      </c>
      <c r="N51" s="977">
        <v>1408.5</v>
      </c>
      <c r="O51" s="533">
        <f t="shared" si="3"/>
        <v>4542.4351999999999</v>
      </c>
      <c r="P51" s="533">
        <f t="shared" si="4"/>
        <v>5950.9351999999999</v>
      </c>
      <c r="Q51" s="976"/>
      <c r="R51" s="975"/>
      <c r="S51" s="976"/>
      <c r="T51" s="975"/>
      <c r="U51" s="976"/>
      <c r="V51" s="975"/>
      <c r="W51" s="976"/>
      <c r="X51" s="975"/>
      <c r="Y51" s="975"/>
      <c r="Z51" s="976"/>
      <c r="AA51" s="975"/>
      <c r="AB51" s="976"/>
      <c r="AC51" s="975"/>
    </row>
    <row r="52" spans="1:29" ht="15" customHeight="1" x14ac:dyDescent="0.25">
      <c r="A52" s="975" t="s">
        <v>1180</v>
      </c>
      <c r="B52" s="975" t="s">
        <v>847</v>
      </c>
      <c r="C52" s="976">
        <v>361</v>
      </c>
      <c r="D52" s="980" t="s">
        <v>446</v>
      </c>
      <c r="E52" s="975" t="s">
        <v>447</v>
      </c>
      <c r="F52" s="977">
        <v>38248.639999999999</v>
      </c>
      <c r="G52" s="977">
        <v>951.62</v>
      </c>
      <c r="H52" s="977">
        <v>19124.32</v>
      </c>
      <c r="I52" s="977">
        <v>0</v>
      </c>
      <c r="J52" s="977">
        <f t="shared" si="0"/>
        <v>19124.32</v>
      </c>
      <c r="K52" s="977">
        <v>6172.56</v>
      </c>
      <c r="L52" s="977">
        <f t="shared" si="1"/>
        <v>3824.864</v>
      </c>
      <c r="M52" s="977">
        <f t="shared" si="2"/>
        <v>286.8648</v>
      </c>
      <c r="N52" s="977">
        <v>1529.94</v>
      </c>
      <c r="O52" s="533">
        <f t="shared" si="3"/>
        <v>4934.0752000000002</v>
      </c>
      <c r="P52" s="533">
        <f t="shared" si="4"/>
        <v>6464.0151999999998</v>
      </c>
      <c r="Q52" s="976"/>
      <c r="R52" s="975"/>
      <c r="S52" s="976"/>
      <c r="T52" s="975"/>
      <c r="U52" s="976"/>
      <c r="V52" s="975"/>
      <c r="W52" s="976"/>
      <c r="X52" s="975"/>
      <c r="Y52" s="975"/>
      <c r="Z52" s="976"/>
      <c r="AA52" s="975"/>
      <c r="AB52" s="976"/>
      <c r="AC52" s="975"/>
    </row>
    <row r="53" spans="1:29" ht="15" customHeight="1" x14ac:dyDescent="0.25">
      <c r="A53" s="975" t="s">
        <v>1180</v>
      </c>
      <c r="B53" s="975" t="s">
        <v>847</v>
      </c>
      <c r="C53" s="976">
        <v>76</v>
      </c>
      <c r="D53" s="980" t="s">
        <v>40</v>
      </c>
      <c r="E53" s="975" t="s">
        <v>212</v>
      </c>
      <c r="F53" s="977">
        <v>44461.18</v>
      </c>
      <c r="G53" s="977">
        <v>951.62</v>
      </c>
      <c r="H53" s="977">
        <v>22230.59</v>
      </c>
      <c r="I53" s="977">
        <v>0</v>
      </c>
      <c r="J53" s="977">
        <f t="shared" si="0"/>
        <v>22230.59</v>
      </c>
      <c r="K53" s="977">
        <v>7020.57</v>
      </c>
      <c r="L53" s="977">
        <f t="shared" si="1"/>
        <v>4446.1180000000004</v>
      </c>
      <c r="M53" s="977">
        <f t="shared" si="2"/>
        <v>333.45884999999998</v>
      </c>
      <c r="N53" s="977">
        <v>1778.44</v>
      </c>
      <c r="O53" s="533">
        <f t="shared" si="3"/>
        <v>5735.4911499999998</v>
      </c>
      <c r="P53" s="533">
        <f t="shared" si="4"/>
        <v>7513.9311500000003</v>
      </c>
      <c r="Q53" s="976"/>
      <c r="R53" s="975"/>
      <c r="S53" s="976"/>
      <c r="T53" s="975"/>
      <c r="U53" s="976"/>
      <c r="V53" s="975"/>
      <c r="W53" s="976"/>
      <c r="X53" s="975"/>
      <c r="Y53" s="975"/>
      <c r="Z53" s="976"/>
      <c r="AA53" s="975"/>
      <c r="AB53" s="976"/>
      <c r="AC53" s="975"/>
    </row>
    <row r="54" spans="1:29" s="563" customFormat="1" ht="15" customHeight="1" x14ac:dyDescent="0.25">
      <c r="A54" s="975" t="s">
        <v>1180</v>
      </c>
      <c r="B54" s="975" t="s">
        <v>847</v>
      </c>
      <c r="C54" s="976">
        <v>503</v>
      </c>
      <c r="D54" s="980" t="s">
        <v>1115</v>
      </c>
      <c r="E54" s="975" t="s">
        <v>1116</v>
      </c>
      <c r="F54" s="977">
        <v>44461.18</v>
      </c>
      <c r="G54" s="977">
        <v>951.62</v>
      </c>
      <c r="H54" s="977">
        <v>22230.59</v>
      </c>
      <c r="I54" s="977">
        <v>0</v>
      </c>
      <c r="J54" s="977">
        <f t="shared" si="0"/>
        <v>22230.59</v>
      </c>
      <c r="K54" s="977">
        <v>7020.57</v>
      </c>
      <c r="L54" s="977">
        <f t="shared" si="1"/>
        <v>4446.1180000000004</v>
      </c>
      <c r="M54" s="977">
        <f t="shared" si="2"/>
        <v>333.45884999999998</v>
      </c>
      <c r="N54" s="977">
        <v>1778.44</v>
      </c>
      <c r="O54" s="533">
        <f t="shared" si="3"/>
        <v>5735.4911499999998</v>
      </c>
      <c r="P54" s="533">
        <f t="shared" si="4"/>
        <v>7513.9311500000003</v>
      </c>
      <c r="Q54" s="560"/>
      <c r="R54" s="559"/>
      <c r="S54" s="560"/>
      <c r="T54" s="559"/>
      <c r="U54" s="560"/>
      <c r="V54" s="559"/>
      <c r="W54" s="560"/>
      <c r="X54" s="559"/>
      <c r="Y54" s="559"/>
      <c r="Z54" s="560"/>
      <c r="AA54" s="559"/>
      <c r="AB54" s="560"/>
      <c r="AC54" s="559"/>
    </row>
    <row r="55" spans="1:29" ht="15" customHeight="1" x14ac:dyDescent="0.25">
      <c r="A55" s="975" t="s">
        <v>1180</v>
      </c>
      <c r="B55" s="975" t="s">
        <v>847</v>
      </c>
      <c r="C55" s="976">
        <v>79</v>
      </c>
      <c r="D55" s="980" t="s">
        <v>41</v>
      </c>
      <c r="E55" s="975" t="s">
        <v>213</v>
      </c>
      <c r="F55" s="977">
        <v>18204.5</v>
      </c>
      <c r="G55" s="977">
        <v>951.62</v>
      </c>
      <c r="H55" s="977">
        <v>9102.25</v>
      </c>
      <c r="I55" s="977">
        <v>0</v>
      </c>
      <c r="J55" s="977">
        <f t="shared" si="0"/>
        <v>9102.25</v>
      </c>
      <c r="K55" s="977">
        <v>3436.53</v>
      </c>
      <c r="L55" s="977">
        <f t="shared" si="1"/>
        <v>1820.45</v>
      </c>
      <c r="M55" s="977">
        <f t="shared" si="2"/>
        <v>136.53375</v>
      </c>
      <c r="N55" s="977">
        <v>728.18</v>
      </c>
      <c r="O55" s="533">
        <f t="shared" si="3"/>
        <v>2348.3762500000003</v>
      </c>
      <c r="P55" s="533">
        <f t="shared" si="4"/>
        <v>3076.5562500000001</v>
      </c>
      <c r="Q55" s="976"/>
      <c r="R55" s="975"/>
      <c r="S55" s="976"/>
      <c r="T55" s="975"/>
      <c r="U55" s="976"/>
      <c r="V55" s="975"/>
      <c r="W55" s="976"/>
      <c r="X55" s="975"/>
      <c r="Y55" s="975"/>
      <c r="Z55" s="976"/>
      <c r="AA55" s="975"/>
      <c r="AB55" s="976"/>
      <c r="AC55" s="975"/>
    </row>
    <row r="56" spans="1:29" ht="15" customHeight="1" x14ac:dyDescent="0.25">
      <c r="A56" s="975" t="s">
        <v>1180</v>
      </c>
      <c r="B56" s="975" t="s">
        <v>847</v>
      </c>
      <c r="C56" s="976">
        <v>152</v>
      </c>
      <c r="D56" s="980" t="s">
        <v>59</v>
      </c>
      <c r="E56" s="975" t="s">
        <v>231</v>
      </c>
      <c r="F56" s="977">
        <v>9425.0400000000009</v>
      </c>
      <c r="G56" s="977">
        <v>469.33</v>
      </c>
      <c r="H56" s="977">
        <v>4712.5200000000004</v>
      </c>
      <c r="I56" s="977">
        <v>0</v>
      </c>
      <c r="J56" s="977">
        <f t="shared" si="0"/>
        <v>4712.5200000000004</v>
      </c>
      <c r="K56" s="977">
        <v>1755.85</v>
      </c>
      <c r="L56" s="977">
        <f t="shared" si="1"/>
        <v>942.50400000000013</v>
      </c>
      <c r="M56" s="977">
        <f t="shared" si="2"/>
        <v>70.68780000000001</v>
      </c>
      <c r="N56" s="977">
        <v>377</v>
      </c>
      <c r="O56" s="533">
        <f t="shared" si="3"/>
        <v>1215.8322000000001</v>
      </c>
      <c r="P56" s="533">
        <f t="shared" si="4"/>
        <v>1592.8322000000001</v>
      </c>
      <c r="Q56" s="976"/>
      <c r="R56" s="975"/>
      <c r="S56" s="976"/>
      <c r="T56" s="975"/>
      <c r="U56" s="976"/>
      <c r="V56" s="975"/>
      <c r="W56" s="976"/>
      <c r="X56" s="975"/>
      <c r="Y56" s="975"/>
      <c r="Z56" s="976"/>
      <c r="AA56" s="975"/>
      <c r="AB56" s="976"/>
      <c r="AC56" s="975"/>
    </row>
    <row r="57" spans="1:29" ht="15" customHeight="1" x14ac:dyDescent="0.25">
      <c r="A57" s="975" t="s">
        <v>1180</v>
      </c>
      <c r="B57" s="975" t="s">
        <v>847</v>
      </c>
      <c r="C57" s="976">
        <v>148</v>
      </c>
      <c r="D57" s="980" t="s">
        <v>57</v>
      </c>
      <c r="E57" s="975" t="s">
        <v>229</v>
      </c>
      <c r="F57" s="977">
        <v>20914.2</v>
      </c>
      <c r="G57" s="977">
        <v>951.62</v>
      </c>
      <c r="H57" s="977">
        <v>10457.1</v>
      </c>
      <c r="I57" s="977">
        <v>0</v>
      </c>
      <c r="J57" s="977">
        <f t="shared" si="0"/>
        <v>10457.1</v>
      </c>
      <c r="K57" s="977">
        <v>3806.41</v>
      </c>
      <c r="L57" s="977">
        <f t="shared" si="1"/>
        <v>2091.42</v>
      </c>
      <c r="M57" s="977">
        <f t="shared" si="2"/>
        <v>156.85650000000001</v>
      </c>
      <c r="N57" s="977">
        <v>836.56</v>
      </c>
      <c r="O57" s="533">
        <f t="shared" si="3"/>
        <v>2697.9335000000001</v>
      </c>
      <c r="P57" s="533">
        <f t="shared" si="4"/>
        <v>3534.4935</v>
      </c>
      <c r="Q57" s="976"/>
      <c r="R57" s="975"/>
      <c r="S57" s="976"/>
      <c r="T57" s="975"/>
      <c r="U57" s="976"/>
      <c r="V57" s="975"/>
      <c r="W57" s="976"/>
      <c r="X57" s="975"/>
      <c r="Y57" s="975"/>
      <c r="Z57" s="976"/>
      <c r="AA57" s="975"/>
      <c r="AB57" s="976"/>
      <c r="AC57" s="975"/>
    </row>
    <row r="58" spans="1:29" ht="15" customHeight="1" x14ac:dyDescent="0.25">
      <c r="A58" s="975" t="s">
        <v>1180</v>
      </c>
      <c r="B58" s="975" t="s">
        <v>847</v>
      </c>
      <c r="C58" s="976">
        <v>474</v>
      </c>
      <c r="D58" s="980" t="s">
        <v>786</v>
      </c>
      <c r="E58" s="975" t="s">
        <v>793</v>
      </c>
      <c r="F58" s="977">
        <v>21345.82</v>
      </c>
      <c r="G58" s="977">
        <v>951.62</v>
      </c>
      <c r="H58" s="977">
        <v>10672.91</v>
      </c>
      <c r="I58" s="977">
        <v>0</v>
      </c>
      <c r="J58" s="977">
        <f t="shared" si="0"/>
        <v>10672.91</v>
      </c>
      <c r="K58" s="977">
        <v>3865.32</v>
      </c>
      <c r="L58" s="977">
        <f t="shared" si="1"/>
        <v>2134.5819999999999</v>
      </c>
      <c r="M58" s="977">
        <f t="shared" si="2"/>
        <v>160.09365</v>
      </c>
      <c r="N58" s="977">
        <v>853.83</v>
      </c>
      <c r="O58" s="533">
        <f t="shared" si="3"/>
        <v>2753.6063500000005</v>
      </c>
      <c r="P58" s="533">
        <f t="shared" si="4"/>
        <v>3607.4363500000004</v>
      </c>
      <c r="Q58" s="976"/>
      <c r="R58" s="975"/>
      <c r="S58" s="976"/>
      <c r="T58" s="975"/>
      <c r="U58" s="976"/>
      <c r="V58" s="975"/>
      <c r="W58" s="976"/>
      <c r="X58" s="975"/>
      <c r="Y58" s="975"/>
      <c r="Z58" s="976"/>
      <c r="AA58" s="975"/>
      <c r="AB58" s="976"/>
      <c r="AC58" s="975"/>
    </row>
    <row r="59" spans="1:29" s="563" customFormat="1" ht="15" customHeight="1" x14ac:dyDescent="0.25">
      <c r="A59" s="975" t="s">
        <v>1180</v>
      </c>
      <c r="B59" s="975" t="s">
        <v>847</v>
      </c>
      <c r="C59" s="976">
        <v>80</v>
      </c>
      <c r="D59" s="980" t="s">
        <v>42</v>
      </c>
      <c r="E59" s="975" t="s">
        <v>214</v>
      </c>
      <c r="F59" s="977">
        <v>19013.580000000002</v>
      </c>
      <c r="G59" s="977">
        <v>951.62</v>
      </c>
      <c r="H59" s="977">
        <v>9506.7900000000009</v>
      </c>
      <c r="I59" s="977">
        <v>0</v>
      </c>
      <c r="J59" s="977">
        <f t="shared" si="0"/>
        <v>9506.7900000000009</v>
      </c>
      <c r="K59" s="977">
        <v>3546.97</v>
      </c>
      <c r="L59" s="977">
        <f t="shared" si="1"/>
        <v>1901.3580000000002</v>
      </c>
      <c r="M59" s="977">
        <f t="shared" si="2"/>
        <v>142.60185000000001</v>
      </c>
      <c r="N59" s="977">
        <v>760.54</v>
      </c>
      <c r="O59" s="533">
        <f t="shared" si="3"/>
        <v>2452.7481499999999</v>
      </c>
      <c r="P59" s="533">
        <f t="shared" si="4"/>
        <v>3213.2881499999999</v>
      </c>
      <c r="Q59" s="560"/>
      <c r="R59" s="559"/>
      <c r="S59" s="560"/>
      <c r="T59" s="559"/>
      <c r="U59" s="560"/>
      <c r="V59" s="559"/>
      <c r="W59" s="560"/>
      <c r="X59" s="559"/>
      <c r="Y59" s="559"/>
      <c r="Z59" s="560"/>
      <c r="AA59" s="559"/>
      <c r="AB59" s="560"/>
      <c r="AC59" s="559"/>
    </row>
    <row r="60" spans="1:29" ht="15" customHeight="1" x14ac:dyDescent="0.25">
      <c r="A60" s="975" t="s">
        <v>1180</v>
      </c>
      <c r="B60" s="975" t="s">
        <v>847</v>
      </c>
      <c r="C60" s="976">
        <v>214</v>
      </c>
      <c r="D60" s="980" t="s">
        <v>106</v>
      </c>
      <c r="E60" s="975" t="s">
        <v>249</v>
      </c>
      <c r="F60" s="977">
        <v>7960.22</v>
      </c>
      <c r="G60" s="977">
        <v>371.01</v>
      </c>
      <c r="H60" s="977">
        <v>3980.11</v>
      </c>
      <c r="I60" s="977">
        <v>0</v>
      </c>
      <c r="J60" s="977">
        <f t="shared" si="0"/>
        <v>3980.11</v>
      </c>
      <c r="K60" s="977">
        <v>1457.58</v>
      </c>
      <c r="L60" s="977">
        <f t="shared" si="1"/>
        <v>796.02200000000005</v>
      </c>
      <c r="M60" s="977">
        <f t="shared" si="2"/>
        <v>59.701650000000001</v>
      </c>
      <c r="N60" s="977">
        <v>318.39999999999998</v>
      </c>
      <c r="O60" s="533">
        <f t="shared" si="3"/>
        <v>1026.86835</v>
      </c>
      <c r="P60" s="533">
        <f t="shared" si="4"/>
        <v>1345.2683499999998</v>
      </c>
      <c r="Q60" s="976"/>
      <c r="R60" s="975"/>
      <c r="S60" s="976"/>
      <c r="T60" s="975"/>
      <c r="U60" s="976"/>
      <c r="V60" s="975"/>
      <c r="W60" s="976"/>
      <c r="X60" s="975"/>
      <c r="Y60" s="975"/>
      <c r="Z60" s="976"/>
      <c r="AA60" s="975"/>
      <c r="AB60" s="976"/>
      <c r="AC60" s="975"/>
    </row>
    <row r="61" spans="1:29" ht="15" customHeight="1" x14ac:dyDescent="0.25">
      <c r="A61" s="975" t="s">
        <v>1180</v>
      </c>
      <c r="B61" s="975" t="s">
        <v>847</v>
      </c>
      <c r="C61" s="976">
        <v>9</v>
      </c>
      <c r="D61" s="980" t="s">
        <v>7</v>
      </c>
      <c r="E61" s="975" t="s">
        <v>177</v>
      </c>
      <c r="F61" s="977">
        <v>27611.78</v>
      </c>
      <c r="G61" s="977">
        <v>951.62</v>
      </c>
      <c r="H61" s="977">
        <v>13805.89</v>
      </c>
      <c r="I61" s="977">
        <v>0</v>
      </c>
      <c r="J61" s="977">
        <f t="shared" si="0"/>
        <v>13805.89</v>
      </c>
      <c r="K61" s="977">
        <v>4720.63</v>
      </c>
      <c r="L61" s="977">
        <f t="shared" si="1"/>
        <v>2761.1779999999999</v>
      </c>
      <c r="M61" s="977">
        <f t="shared" si="2"/>
        <v>207.08834999999999</v>
      </c>
      <c r="N61" s="977">
        <v>1104.47</v>
      </c>
      <c r="O61" s="533">
        <f t="shared" si="3"/>
        <v>3561.9216500000002</v>
      </c>
      <c r="P61" s="533">
        <f t="shared" si="4"/>
        <v>4666.3916500000005</v>
      </c>
      <c r="Q61" s="976"/>
      <c r="R61" s="975"/>
      <c r="S61" s="976"/>
      <c r="T61" s="975"/>
      <c r="U61" s="976"/>
      <c r="V61" s="975"/>
      <c r="W61" s="976"/>
      <c r="X61" s="975"/>
      <c r="Y61" s="975"/>
      <c r="Z61" s="976"/>
      <c r="AA61" s="975"/>
      <c r="AB61" s="976"/>
      <c r="AC61" s="975"/>
    </row>
    <row r="62" spans="1:29" ht="15" customHeight="1" x14ac:dyDescent="0.25">
      <c r="A62" s="975" t="s">
        <v>1180</v>
      </c>
      <c r="B62" s="975" t="s">
        <v>847</v>
      </c>
      <c r="C62" s="976">
        <v>479</v>
      </c>
      <c r="D62" s="980" t="s">
        <v>804</v>
      </c>
      <c r="E62" s="975" t="s">
        <v>815</v>
      </c>
      <c r="F62" s="977">
        <v>23076.48</v>
      </c>
      <c r="G62" s="977">
        <v>951.62</v>
      </c>
      <c r="H62" s="977">
        <v>11538.24</v>
      </c>
      <c r="I62" s="977">
        <v>0</v>
      </c>
      <c r="J62" s="977">
        <f t="shared" si="0"/>
        <v>11538.24</v>
      </c>
      <c r="K62" s="977">
        <v>4101.5600000000004</v>
      </c>
      <c r="L62" s="977">
        <f t="shared" si="1"/>
        <v>2307.6480000000001</v>
      </c>
      <c r="M62" s="977">
        <f t="shared" si="2"/>
        <v>173.0736</v>
      </c>
      <c r="N62" s="977">
        <v>923.05</v>
      </c>
      <c r="O62" s="533">
        <f t="shared" si="3"/>
        <v>2976.8664000000003</v>
      </c>
      <c r="P62" s="533">
        <f t="shared" si="4"/>
        <v>3899.9164000000001</v>
      </c>
      <c r="Q62" s="976"/>
      <c r="R62" s="975"/>
      <c r="S62" s="976"/>
      <c r="T62" s="975"/>
      <c r="U62" s="976"/>
      <c r="V62" s="975"/>
      <c r="W62" s="976"/>
      <c r="X62" s="975"/>
      <c r="Y62" s="975"/>
      <c r="Z62" s="976"/>
      <c r="AA62" s="975"/>
      <c r="AB62" s="976"/>
      <c r="AC62" s="975"/>
    </row>
    <row r="63" spans="1:29" ht="15" customHeight="1" x14ac:dyDescent="0.25">
      <c r="A63" s="975" t="s">
        <v>1180</v>
      </c>
      <c r="B63" s="975" t="s">
        <v>847</v>
      </c>
      <c r="C63" s="976">
        <v>24</v>
      </c>
      <c r="D63" s="980" t="s">
        <v>832</v>
      </c>
      <c r="E63" s="975" t="s">
        <v>189</v>
      </c>
      <c r="F63" s="977">
        <v>20490.48</v>
      </c>
      <c r="G63" s="977">
        <v>951.62</v>
      </c>
      <c r="H63" s="977">
        <v>10245.24</v>
      </c>
      <c r="I63" s="977">
        <v>0</v>
      </c>
      <c r="J63" s="977">
        <f t="shared" si="0"/>
        <v>10245.24</v>
      </c>
      <c r="K63" s="977">
        <v>3748.57</v>
      </c>
      <c r="L63" s="977">
        <f t="shared" si="1"/>
        <v>2049.0480000000002</v>
      </c>
      <c r="M63" s="977">
        <f t="shared" si="2"/>
        <v>153.67859999999999</v>
      </c>
      <c r="N63" s="977">
        <v>819.61</v>
      </c>
      <c r="O63" s="533">
        <f t="shared" si="3"/>
        <v>2643.2714000000001</v>
      </c>
      <c r="P63" s="533">
        <f t="shared" si="4"/>
        <v>3462.8814000000002</v>
      </c>
      <c r="Q63" s="976"/>
      <c r="R63" s="975"/>
      <c r="S63" s="976"/>
      <c r="T63" s="975"/>
      <c r="U63" s="976"/>
      <c r="V63" s="975"/>
      <c r="W63" s="976"/>
      <c r="X63" s="975"/>
      <c r="Y63" s="975"/>
      <c r="Z63" s="976"/>
      <c r="AA63" s="975"/>
      <c r="AB63" s="976"/>
      <c r="AC63" s="975"/>
    </row>
    <row r="64" spans="1:29" ht="15" customHeight="1" x14ac:dyDescent="0.25">
      <c r="A64" s="975" t="s">
        <v>1180</v>
      </c>
      <c r="B64" s="975" t="s">
        <v>847</v>
      </c>
      <c r="C64" s="976">
        <v>457</v>
      </c>
      <c r="D64" s="980" t="s">
        <v>724</v>
      </c>
      <c r="E64" s="975" t="s">
        <v>745</v>
      </c>
      <c r="F64" s="977">
        <v>25852.16</v>
      </c>
      <c r="G64" s="977">
        <v>951.62</v>
      </c>
      <c r="H64" s="977">
        <v>12926.08</v>
      </c>
      <c r="I64" s="977">
        <v>0</v>
      </c>
      <c r="J64" s="977">
        <f t="shared" si="0"/>
        <v>12926.08</v>
      </c>
      <c r="K64" s="977">
        <v>4480.4399999999996</v>
      </c>
      <c r="L64" s="977">
        <f t="shared" si="1"/>
        <v>2585.2160000000003</v>
      </c>
      <c r="M64" s="977">
        <f t="shared" si="2"/>
        <v>193.8912</v>
      </c>
      <c r="N64" s="977">
        <v>1034.08</v>
      </c>
      <c r="O64" s="533">
        <f t="shared" si="3"/>
        <v>3334.9287999999997</v>
      </c>
      <c r="P64" s="533">
        <f t="shared" si="4"/>
        <v>4369.0087999999996</v>
      </c>
      <c r="Q64" s="976"/>
      <c r="R64" s="975"/>
      <c r="S64" s="976"/>
      <c r="T64" s="975"/>
      <c r="U64" s="976"/>
      <c r="V64" s="975"/>
      <c r="W64" s="976"/>
      <c r="X64" s="975"/>
      <c r="Y64" s="975"/>
      <c r="Z64" s="976"/>
      <c r="AA64" s="975"/>
      <c r="AB64" s="976"/>
      <c r="AC64" s="975"/>
    </row>
    <row r="65" spans="1:29" ht="15" customHeight="1" x14ac:dyDescent="0.25">
      <c r="A65" s="559" t="s">
        <v>1180</v>
      </c>
      <c r="B65" s="559" t="s">
        <v>847</v>
      </c>
      <c r="C65" s="560">
        <v>145</v>
      </c>
      <c r="D65" s="561" t="s">
        <v>55</v>
      </c>
      <c r="E65" s="559" t="s">
        <v>227</v>
      </c>
      <c r="F65" s="562">
        <v>45885.64</v>
      </c>
      <c r="G65" s="562">
        <v>951.62</v>
      </c>
      <c r="H65" s="562">
        <v>22942.82</v>
      </c>
      <c r="I65" s="562">
        <v>0</v>
      </c>
      <c r="J65" s="562">
        <f t="shared" si="0"/>
        <v>22942.82</v>
      </c>
      <c r="K65" s="562">
        <v>7215.01</v>
      </c>
      <c r="L65" s="562">
        <f t="shared" si="1"/>
        <v>4588.5640000000003</v>
      </c>
      <c r="M65" s="562">
        <f t="shared" si="2"/>
        <v>344.14229999999998</v>
      </c>
      <c r="N65" s="562">
        <v>1835.42</v>
      </c>
      <c r="O65" s="562">
        <f t="shared" si="3"/>
        <v>5919.2476999999999</v>
      </c>
      <c r="P65" s="533">
        <f t="shared" si="4"/>
        <v>7754.6677</v>
      </c>
      <c r="Q65" s="976"/>
      <c r="R65" s="975"/>
      <c r="S65" s="976"/>
      <c r="T65" s="975"/>
      <c r="U65" s="976"/>
      <c r="V65" s="975"/>
      <c r="W65" s="976"/>
      <c r="X65" s="975"/>
      <c r="Y65" s="975"/>
      <c r="Z65" s="976"/>
      <c r="AA65" s="975"/>
      <c r="AB65" s="976"/>
      <c r="AC65" s="975"/>
    </row>
    <row r="66" spans="1:29" ht="15" customHeight="1" x14ac:dyDescent="0.25">
      <c r="A66" s="975" t="s">
        <v>1180</v>
      </c>
      <c r="B66" s="975" t="s">
        <v>847</v>
      </c>
      <c r="C66" s="976">
        <v>455</v>
      </c>
      <c r="D66" s="980" t="s">
        <v>722</v>
      </c>
      <c r="E66" s="975" t="s">
        <v>743</v>
      </c>
      <c r="F66" s="977">
        <v>21345.82</v>
      </c>
      <c r="G66" s="977">
        <v>951.62</v>
      </c>
      <c r="H66" s="977">
        <v>10672.91</v>
      </c>
      <c r="I66" s="977">
        <v>0</v>
      </c>
      <c r="J66" s="977">
        <f t="shared" si="0"/>
        <v>10672.91</v>
      </c>
      <c r="K66" s="977">
        <v>3865.32</v>
      </c>
      <c r="L66" s="977">
        <f t="shared" si="1"/>
        <v>2134.5819999999999</v>
      </c>
      <c r="M66" s="977">
        <f t="shared" si="2"/>
        <v>160.09365</v>
      </c>
      <c r="N66" s="977">
        <v>853.83</v>
      </c>
      <c r="O66" s="533">
        <f t="shared" si="3"/>
        <v>2753.6063500000005</v>
      </c>
      <c r="P66" s="533">
        <f t="shared" si="4"/>
        <v>3607.4363500000004</v>
      </c>
      <c r="Q66" s="976"/>
      <c r="R66" s="975"/>
      <c r="S66" s="976"/>
      <c r="T66" s="975"/>
      <c r="U66" s="976"/>
      <c r="V66" s="975"/>
      <c r="W66" s="976"/>
      <c r="X66" s="975"/>
      <c r="Y66" s="975"/>
      <c r="Z66" s="976"/>
      <c r="AA66" s="975"/>
      <c r="AB66" s="976"/>
      <c r="AC66" s="975"/>
    </row>
    <row r="67" spans="1:29" ht="15" customHeight="1" x14ac:dyDescent="0.25">
      <c r="A67" s="975" t="s">
        <v>1180</v>
      </c>
      <c r="B67" s="975" t="s">
        <v>847</v>
      </c>
      <c r="C67" s="976">
        <v>325</v>
      </c>
      <c r="D67" s="980" t="s">
        <v>318</v>
      </c>
      <c r="E67" s="975" t="s">
        <v>319</v>
      </c>
      <c r="F67" s="977">
        <v>44461.18</v>
      </c>
      <c r="G67" s="977">
        <v>951.62</v>
      </c>
      <c r="H67" s="977">
        <v>22230.59</v>
      </c>
      <c r="I67" s="977">
        <v>0</v>
      </c>
      <c r="J67" s="977">
        <f t="shared" ref="J67:J130" si="5">H67+I67</f>
        <v>22230.59</v>
      </c>
      <c r="K67" s="977">
        <v>7020.57</v>
      </c>
      <c r="L67" s="977">
        <f t="shared" ref="L67:L130" si="6">J67*0.2</f>
        <v>4446.1180000000004</v>
      </c>
      <c r="M67" s="977">
        <f t="shared" ref="M67:M130" si="7">J67*1.5%</f>
        <v>333.45884999999998</v>
      </c>
      <c r="N67" s="977">
        <v>1778.44</v>
      </c>
      <c r="O67" s="533">
        <f t="shared" ref="O67:O130" si="8">K67-G67-M67</f>
        <v>5735.4911499999998</v>
      </c>
      <c r="P67" s="533">
        <f t="shared" ref="P67:P130" si="9">N67+O67</f>
        <v>7513.9311500000003</v>
      </c>
      <c r="Q67" s="976"/>
      <c r="R67" s="975"/>
      <c r="S67" s="976"/>
      <c r="T67" s="975"/>
      <c r="U67" s="976"/>
      <c r="V67" s="975"/>
      <c r="W67" s="976"/>
      <c r="X67" s="975"/>
      <c r="Y67" s="975"/>
      <c r="Z67" s="976"/>
      <c r="AA67" s="975"/>
      <c r="AB67" s="976"/>
      <c r="AC67" s="975"/>
    </row>
    <row r="68" spans="1:29" ht="15" customHeight="1" x14ac:dyDescent="0.25">
      <c r="A68" s="559" t="s">
        <v>1180</v>
      </c>
      <c r="B68" s="559" t="s">
        <v>847</v>
      </c>
      <c r="C68" s="560">
        <v>218</v>
      </c>
      <c r="D68" s="561" t="s">
        <v>107</v>
      </c>
      <c r="E68" s="559" t="s">
        <v>251</v>
      </c>
      <c r="F68" s="562">
        <v>35212.639999999999</v>
      </c>
      <c r="G68" s="562">
        <v>951.62</v>
      </c>
      <c r="H68" s="562">
        <v>17606.32</v>
      </c>
      <c r="I68" s="562">
        <v>0</v>
      </c>
      <c r="J68" s="562">
        <f t="shared" si="5"/>
        <v>17606.32</v>
      </c>
      <c r="K68" s="562">
        <v>5758.15</v>
      </c>
      <c r="L68" s="562">
        <f t="shared" si="6"/>
        <v>3521.2640000000001</v>
      </c>
      <c r="M68" s="562">
        <f t="shared" si="7"/>
        <v>264.09479999999996</v>
      </c>
      <c r="N68" s="562">
        <v>1408.5</v>
      </c>
      <c r="O68" s="562">
        <f t="shared" si="8"/>
        <v>4542.4351999999999</v>
      </c>
      <c r="P68" s="533">
        <f t="shared" si="9"/>
        <v>5950.9351999999999</v>
      </c>
      <c r="Q68" s="976"/>
      <c r="R68" s="975"/>
      <c r="S68" s="976"/>
      <c r="T68" s="975"/>
      <c r="U68" s="976"/>
      <c r="V68" s="975"/>
      <c r="W68" s="976"/>
      <c r="X68" s="975"/>
      <c r="Y68" s="975"/>
      <c r="Z68" s="976"/>
      <c r="AA68" s="975"/>
      <c r="AB68" s="976"/>
      <c r="AC68" s="975"/>
    </row>
    <row r="69" spans="1:29" ht="15" customHeight="1" x14ac:dyDescent="0.25">
      <c r="A69" s="975" t="s">
        <v>1180</v>
      </c>
      <c r="B69" s="975" t="s">
        <v>847</v>
      </c>
      <c r="C69" s="976">
        <v>46</v>
      </c>
      <c r="D69" s="980" t="s">
        <v>34</v>
      </c>
      <c r="E69" s="975" t="s">
        <v>206</v>
      </c>
      <c r="F69" s="977">
        <v>26762.42</v>
      </c>
      <c r="G69" s="977">
        <v>951.62</v>
      </c>
      <c r="H69" s="977">
        <v>13381.21</v>
      </c>
      <c r="I69" s="977">
        <v>0</v>
      </c>
      <c r="J69" s="977">
        <f t="shared" si="5"/>
        <v>13381.21</v>
      </c>
      <c r="K69" s="977">
        <v>4604.6899999999996</v>
      </c>
      <c r="L69" s="977">
        <f t="shared" si="6"/>
        <v>2676.2420000000002</v>
      </c>
      <c r="M69" s="977">
        <f t="shared" si="7"/>
        <v>200.71814999999998</v>
      </c>
      <c r="N69" s="977">
        <v>1070.49</v>
      </c>
      <c r="O69" s="533">
        <f t="shared" si="8"/>
        <v>3452.3518499999996</v>
      </c>
      <c r="P69" s="533">
        <f t="shared" si="9"/>
        <v>4522.8418499999998</v>
      </c>
      <c r="Q69" s="976"/>
      <c r="R69" s="975"/>
      <c r="S69" s="976"/>
      <c r="T69" s="975"/>
      <c r="U69" s="976"/>
      <c r="V69" s="975"/>
      <c r="W69" s="976"/>
      <c r="X69" s="975"/>
      <c r="Y69" s="975"/>
      <c r="Z69" s="976"/>
      <c r="AA69" s="975"/>
      <c r="AB69" s="976"/>
      <c r="AC69" s="975"/>
    </row>
    <row r="70" spans="1:29" ht="15" customHeight="1" x14ac:dyDescent="0.25">
      <c r="A70" s="559" t="s">
        <v>1180</v>
      </c>
      <c r="B70" s="559" t="s">
        <v>847</v>
      </c>
      <c r="C70" s="560">
        <v>48</v>
      </c>
      <c r="D70" s="561" t="s">
        <v>36</v>
      </c>
      <c r="E70" s="559" t="s">
        <v>208</v>
      </c>
      <c r="F70" s="562">
        <v>20266.72</v>
      </c>
      <c r="G70" s="562">
        <v>951.62</v>
      </c>
      <c r="H70" s="562">
        <v>10133.36</v>
      </c>
      <c r="I70" s="562">
        <v>0</v>
      </c>
      <c r="J70" s="562">
        <f t="shared" si="5"/>
        <v>10133.36</v>
      </c>
      <c r="K70" s="562">
        <v>3718.03</v>
      </c>
      <c r="L70" s="562">
        <f t="shared" si="6"/>
        <v>2026.6720000000003</v>
      </c>
      <c r="M70" s="562">
        <f t="shared" si="7"/>
        <v>152.00040000000001</v>
      </c>
      <c r="N70" s="562">
        <v>810.66</v>
      </c>
      <c r="O70" s="562">
        <f t="shared" si="8"/>
        <v>2614.4096000000004</v>
      </c>
      <c r="P70" s="533">
        <f t="shared" si="9"/>
        <v>3425.0696000000003</v>
      </c>
      <c r="Q70" s="976"/>
      <c r="R70" s="975"/>
      <c r="S70" s="976"/>
      <c r="T70" s="975"/>
      <c r="U70" s="976"/>
      <c r="V70" s="975"/>
      <c r="W70" s="976"/>
      <c r="X70" s="975"/>
      <c r="Y70" s="975"/>
      <c r="Z70" s="976"/>
      <c r="AA70" s="975"/>
      <c r="AB70" s="976"/>
      <c r="AC70" s="975"/>
    </row>
    <row r="71" spans="1:29" ht="15" customHeight="1" x14ac:dyDescent="0.25">
      <c r="A71" s="975" t="s">
        <v>1180</v>
      </c>
      <c r="B71" s="975" t="s">
        <v>847</v>
      </c>
      <c r="C71" s="976">
        <v>26</v>
      </c>
      <c r="D71" s="980" t="s">
        <v>19</v>
      </c>
      <c r="E71" s="975" t="s">
        <v>191</v>
      </c>
      <c r="F71" s="977">
        <v>31327.66</v>
      </c>
      <c r="G71" s="977">
        <v>951.62</v>
      </c>
      <c r="H71" s="977">
        <v>15663.83</v>
      </c>
      <c r="I71" s="977">
        <v>0</v>
      </c>
      <c r="J71" s="977">
        <f t="shared" si="5"/>
        <v>15663.83</v>
      </c>
      <c r="K71" s="977">
        <v>5227.8500000000004</v>
      </c>
      <c r="L71" s="977">
        <f t="shared" si="6"/>
        <v>3132.7660000000001</v>
      </c>
      <c r="M71" s="977">
        <f t="shared" si="7"/>
        <v>234.95744999999999</v>
      </c>
      <c r="N71" s="977">
        <v>1253.0999999999999</v>
      </c>
      <c r="O71" s="533">
        <f t="shared" si="8"/>
        <v>4041.2725500000006</v>
      </c>
      <c r="P71" s="533">
        <f t="shared" si="9"/>
        <v>5294.37255</v>
      </c>
      <c r="Q71" s="976"/>
      <c r="R71" s="975"/>
      <c r="S71" s="976"/>
      <c r="T71" s="975"/>
      <c r="U71" s="976"/>
      <c r="V71" s="975"/>
      <c r="W71" s="976"/>
      <c r="X71" s="975"/>
      <c r="Y71" s="975"/>
      <c r="Z71" s="976"/>
      <c r="AA71" s="975"/>
      <c r="AB71" s="976"/>
      <c r="AC71" s="975"/>
    </row>
    <row r="72" spans="1:29" ht="15" customHeight="1" x14ac:dyDescent="0.25">
      <c r="A72" s="975" t="s">
        <v>1180</v>
      </c>
      <c r="B72" s="975" t="s">
        <v>847</v>
      </c>
      <c r="C72" s="976">
        <v>324</v>
      </c>
      <c r="D72" s="980" t="s">
        <v>316</v>
      </c>
      <c r="E72" s="975" t="s">
        <v>317</v>
      </c>
      <c r="F72" s="977">
        <v>42867.56</v>
      </c>
      <c r="G72" s="977">
        <v>951.62</v>
      </c>
      <c r="H72" s="977">
        <v>21433.78</v>
      </c>
      <c r="I72" s="977">
        <v>0</v>
      </c>
      <c r="J72" s="977">
        <f t="shared" si="5"/>
        <v>21433.78</v>
      </c>
      <c r="K72" s="977">
        <v>6803.04</v>
      </c>
      <c r="L72" s="977">
        <f t="shared" si="6"/>
        <v>4286.7560000000003</v>
      </c>
      <c r="M72" s="977">
        <f t="shared" si="7"/>
        <v>321.50669999999997</v>
      </c>
      <c r="N72" s="977">
        <v>1714.7</v>
      </c>
      <c r="O72" s="533">
        <f t="shared" si="8"/>
        <v>5529.9133000000002</v>
      </c>
      <c r="P72" s="533">
        <f t="shared" si="9"/>
        <v>7244.6133</v>
      </c>
      <c r="Q72" s="976"/>
      <c r="R72" s="975"/>
      <c r="S72" s="976"/>
      <c r="T72" s="975"/>
      <c r="U72" s="976"/>
      <c r="V72" s="975"/>
      <c r="W72" s="976"/>
      <c r="X72" s="975"/>
      <c r="Y72" s="975"/>
      <c r="Z72" s="976"/>
      <c r="AA72" s="975"/>
      <c r="AB72" s="976"/>
      <c r="AC72" s="975"/>
    </row>
    <row r="73" spans="1:29" ht="15" customHeight="1" x14ac:dyDescent="0.25">
      <c r="A73" s="975" t="s">
        <v>1180</v>
      </c>
      <c r="B73" s="975" t="s">
        <v>847</v>
      </c>
      <c r="C73" s="976">
        <v>191</v>
      </c>
      <c r="D73" s="980" t="s">
        <v>71</v>
      </c>
      <c r="E73" s="975" t="s">
        <v>241</v>
      </c>
      <c r="F73" s="977">
        <v>35212.639999999999</v>
      </c>
      <c r="G73" s="977">
        <v>951.62</v>
      </c>
      <c r="H73" s="977">
        <v>17606.32</v>
      </c>
      <c r="I73" s="977">
        <v>0</v>
      </c>
      <c r="J73" s="977">
        <f t="shared" si="5"/>
        <v>17606.32</v>
      </c>
      <c r="K73" s="977">
        <v>5758.15</v>
      </c>
      <c r="L73" s="977">
        <f t="shared" si="6"/>
        <v>3521.2640000000001</v>
      </c>
      <c r="M73" s="977">
        <f t="shared" si="7"/>
        <v>264.09479999999996</v>
      </c>
      <c r="N73" s="977">
        <v>1408.5</v>
      </c>
      <c r="O73" s="533">
        <f t="shared" si="8"/>
        <v>4542.4351999999999</v>
      </c>
      <c r="P73" s="533">
        <f t="shared" si="9"/>
        <v>5950.9351999999999</v>
      </c>
      <c r="Q73" s="976"/>
      <c r="R73" s="975"/>
      <c r="S73" s="976"/>
      <c r="T73" s="975"/>
      <c r="U73" s="976"/>
      <c r="V73" s="975"/>
      <c r="W73" s="976"/>
      <c r="X73" s="975"/>
      <c r="Y73" s="975"/>
      <c r="Z73" s="976"/>
      <c r="AA73" s="975"/>
      <c r="AB73" s="976"/>
      <c r="AC73" s="975"/>
    </row>
    <row r="74" spans="1:29" ht="15" customHeight="1" x14ac:dyDescent="0.25">
      <c r="A74" s="975" t="s">
        <v>1180</v>
      </c>
      <c r="B74" s="975" t="s">
        <v>847</v>
      </c>
      <c r="C74" s="976">
        <v>21</v>
      </c>
      <c r="D74" s="980" t="s">
        <v>15</v>
      </c>
      <c r="E74" s="975" t="s">
        <v>187</v>
      </c>
      <c r="F74" s="977">
        <v>32230.04</v>
      </c>
      <c r="G74" s="977">
        <v>951.62</v>
      </c>
      <c r="H74" s="977">
        <v>16115.02</v>
      </c>
      <c r="I74" s="977">
        <v>0</v>
      </c>
      <c r="J74" s="977">
        <f t="shared" si="5"/>
        <v>16115.02</v>
      </c>
      <c r="K74" s="977">
        <v>5351.02</v>
      </c>
      <c r="L74" s="977">
        <f t="shared" si="6"/>
        <v>3223.0040000000004</v>
      </c>
      <c r="M74" s="977">
        <f t="shared" si="7"/>
        <v>241.7253</v>
      </c>
      <c r="N74" s="977">
        <v>1289.2</v>
      </c>
      <c r="O74" s="533">
        <f t="shared" si="8"/>
        <v>4157.6747000000005</v>
      </c>
      <c r="P74" s="533">
        <f t="shared" si="9"/>
        <v>5446.8747000000003</v>
      </c>
      <c r="Q74" s="976"/>
      <c r="R74" s="975"/>
      <c r="S74" s="976"/>
      <c r="T74" s="975"/>
      <c r="U74" s="976"/>
      <c r="V74" s="975"/>
      <c r="W74" s="976"/>
      <c r="X74" s="975"/>
      <c r="Y74" s="975"/>
      <c r="Z74" s="976"/>
      <c r="AA74" s="975"/>
      <c r="AB74" s="976"/>
      <c r="AC74" s="975"/>
    </row>
    <row r="75" spans="1:29" ht="15" customHeight="1" x14ac:dyDescent="0.25">
      <c r="A75" s="975" t="s">
        <v>1180</v>
      </c>
      <c r="B75" s="975" t="s">
        <v>847</v>
      </c>
      <c r="C75" s="976">
        <v>330</v>
      </c>
      <c r="D75" s="980" t="s">
        <v>327</v>
      </c>
      <c r="E75" s="975" t="s">
        <v>329</v>
      </c>
      <c r="F75" s="977">
        <v>47425.26</v>
      </c>
      <c r="G75" s="977">
        <v>951.62</v>
      </c>
      <c r="H75" s="977">
        <v>23712.63</v>
      </c>
      <c r="I75" s="977">
        <v>0</v>
      </c>
      <c r="J75" s="977">
        <f t="shared" si="5"/>
        <v>23712.63</v>
      </c>
      <c r="K75" s="977">
        <v>7425.17</v>
      </c>
      <c r="L75" s="977">
        <f t="shared" si="6"/>
        <v>4742.5260000000007</v>
      </c>
      <c r="M75" s="977">
        <f t="shared" si="7"/>
        <v>355.68945000000002</v>
      </c>
      <c r="N75" s="977">
        <v>1897.01</v>
      </c>
      <c r="O75" s="533">
        <f t="shared" si="8"/>
        <v>6117.8605500000003</v>
      </c>
      <c r="P75" s="533">
        <f t="shared" si="9"/>
        <v>8014.8705500000005</v>
      </c>
      <c r="Q75" s="976"/>
      <c r="R75" s="975"/>
      <c r="S75" s="976"/>
      <c r="T75" s="975"/>
      <c r="U75" s="976"/>
      <c r="V75" s="975"/>
      <c r="W75" s="976"/>
      <c r="X75" s="975"/>
      <c r="Y75" s="975"/>
      <c r="Z75" s="976"/>
      <c r="AA75" s="975"/>
      <c r="AB75" s="976"/>
      <c r="AC75" s="975"/>
    </row>
    <row r="76" spans="1:29" ht="15" customHeight="1" x14ac:dyDescent="0.25">
      <c r="A76" s="975" t="s">
        <v>1180</v>
      </c>
      <c r="B76" s="975" t="s">
        <v>847</v>
      </c>
      <c r="C76" s="976">
        <v>254</v>
      </c>
      <c r="D76" s="980" t="s">
        <v>145</v>
      </c>
      <c r="E76" s="975" t="s">
        <v>262</v>
      </c>
      <c r="F76" s="977">
        <v>13130.3</v>
      </c>
      <c r="G76" s="977">
        <v>728.7</v>
      </c>
      <c r="H76" s="977">
        <v>6565.15</v>
      </c>
      <c r="I76" s="977">
        <v>0</v>
      </c>
      <c r="J76" s="977">
        <f t="shared" si="5"/>
        <v>6565.15</v>
      </c>
      <c r="K76" s="977">
        <v>2520.9899999999998</v>
      </c>
      <c r="L76" s="977">
        <f t="shared" si="6"/>
        <v>1313.03</v>
      </c>
      <c r="M76" s="977">
        <f t="shared" si="7"/>
        <v>98.477249999999998</v>
      </c>
      <c r="N76" s="977">
        <v>525.21</v>
      </c>
      <c r="O76" s="533">
        <f t="shared" si="8"/>
        <v>1693.8127499999998</v>
      </c>
      <c r="P76" s="533">
        <f t="shared" si="9"/>
        <v>2219.0227500000001</v>
      </c>
      <c r="Q76" s="976"/>
      <c r="R76" s="975"/>
      <c r="S76" s="976"/>
      <c r="T76" s="975"/>
      <c r="U76" s="976"/>
      <c r="V76" s="975"/>
      <c r="W76" s="976"/>
      <c r="X76" s="975"/>
      <c r="Y76" s="975"/>
      <c r="Z76" s="976"/>
      <c r="AA76" s="975"/>
      <c r="AB76" s="976"/>
      <c r="AC76" s="975"/>
    </row>
    <row r="77" spans="1:29" s="192" customFormat="1" ht="15" customHeight="1" x14ac:dyDescent="0.25">
      <c r="A77" s="559" t="s">
        <v>1180</v>
      </c>
      <c r="B77" s="559" t="s">
        <v>847</v>
      </c>
      <c r="C77" s="560">
        <v>196</v>
      </c>
      <c r="D77" s="561" t="s">
        <v>105</v>
      </c>
      <c r="E77" s="559" t="s">
        <v>244</v>
      </c>
      <c r="F77" s="562">
        <v>41980.959999999999</v>
      </c>
      <c r="G77" s="562">
        <v>951.62</v>
      </c>
      <c r="H77" s="562">
        <v>20990.48</v>
      </c>
      <c r="I77" s="562">
        <v>0</v>
      </c>
      <c r="J77" s="562">
        <f t="shared" si="5"/>
        <v>20990.48</v>
      </c>
      <c r="K77" s="562">
        <v>6682.02</v>
      </c>
      <c r="L77" s="562">
        <f t="shared" si="6"/>
        <v>4198.0960000000005</v>
      </c>
      <c r="M77" s="562">
        <f t="shared" si="7"/>
        <v>314.85719999999998</v>
      </c>
      <c r="N77" s="562">
        <v>1679.23</v>
      </c>
      <c r="O77" s="562">
        <f t="shared" si="8"/>
        <v>5415.5428000000002</v>
      </c>
      <c r="P77" s="533">
        <f t="shared" si="9"/>
        <v>7094.7728000000006</v>
      </c>
      <c r="Q77" s="190"/>
      <c r="R77" s="189"/>
      <c r="S77" s="190"/>
      <c r="T77" s="189"/>
      <c r="U77" s="190"/>
      <c r="V77" s="189"/>
      <c r="W77" s="190"/>
      <c r="X77" s="189"/>
      <c r="Y77" s="189"/>
      <c r="Z77" s="190"/>
      <c r="AA77" s="189"/>
      <c r="AB77" s="190"/>
      <c r="AC77" s="189"/>
    </row>
    <row r="78" spans="1:29" s="563" customFormat="1" ht="15" customHeight="1" x14ac:dyDescent="0.25">
      <c r="A78" s="975" t="s">
        <v>1180</v>
      </c>
      <c r="B78" s="975" t="s">
        <v>847</v>
      </c>
      <c r="C78" s="976">
        <v>358</v>
      </c>
      <c r="D78" s="980" t="s">
        <v>387</v>
      </c>
      <c r="E78" s="975" t="s">
        <v>388</v>
      </c>
      <c r="F78" s="977">
        <v>27557.74</v>
      </c>
      <c r="G78" s="977">
        <v>951.62</v>
      </c>
      <c r="H78" s="977">
        <v>13778.87</v>
      </c>
      <c r="I78" s="977">
        <v>0</v>
      </c>
      <c r="J78" s="977">
        <f t="shared" si="5"/>
        <v>13778.87</v>
      </c>
      <c r="K78" s="977">
        <v>4713.25</v>
      </c>
      <c r="L78" s="977">
        <f t="shared" si="6"/>
        <v>2755.7740000000003</v>
      </c>
      <c r="M78" s="977">
        <f t="shared" si="7"/>
        <v>206.68305000000001</v>
      </c>
      <c r="N78" s="977">
        <v>1102.3</v>
      </c>
      <c r="O78" s="533">
        <f t="shared" si="8"/>
        <v>3554.94695</v>
      </c>
      <c r="P78" s="533">
        <f t="shared" si="9"/>
        <v>4657.2469499999997</v>
      </c>
      <c r="Q78" s="560"/>
      <c r="R78" s="559"/>
      <c r="S78" s="560"/>
      <c r="T78" s="559"/>
      <c r="U78" s="560"/>
      <c r="V78" s="559"/>
      <c r="W78" s="560"/>
      <c r="X78" s="559"/>
      <c r="Y78" s="559"/>
      <c r="Z78" s="560"/>
      <c r="AA78" s="559"/>
      <c r="AB78" s="560"/>
      <c r="AC78" s="559"/>
    </row>
    <row r="79" spans="1:29" ht="15" customHeight="1" x14ac:dyDescent="0.25">
      <c r="A79" s="975" t="s">
        <v>1180</v>
      </c>
      <c r="B79" s="975" t="s">
        <v>847</v>
      </c>
      <c r="C79" s="976">
        <v>188</v>
      </c>
      <c r="D79" s="980" t="s">
        <v>70</v>
      </c>
      <c r="E79" s="975" t="s">
        <v>240</v>
      </c>
      <c r="F79" s="977">
        <v>19607.060000000001</v>
      </c>
      <c r="G79" s="977">
        <v>951.62</v>
      </c>
      <c r="H79" s="977">
        <v>9803.5300000000007</v>
      </c>
      <c r="I79" s="977">
        <v>0</v>
      </c>
      <c r="J79" s="977">
        <f t="shared" si="5"/>
        <v>9803.5300000000007</v>
      </c>
      <c r="K79" s="977">
        <v>3627.98</v>
      </c>
      <c r="L79" s="977">
        <f t="shared" si="6"/>
        <v>1960.7060000000001</v>
      </c>
      <c r="M79" s="977">
        <f t="shared" si="7"/>
        <v>147.05295000000001</v>
      </c>
      <c r="N79" s="977">
        <v>784.28</v>
      </c>
      <c r="O79" s="533">
        <f t="shared" si="8"/>
        <v>2529.3070500000003</v>
      </c>
      <c r="P79" s="533">
        <f t="shared" si="9"/>
        <v>3313.5870500000001</v>
      </c>
      <c r="Q79" s="976"/>
      <c r="R79" s="975"/>
      <c r="S79" s="976"/>
      <c r="T79" s="975"/>
      <c r="U79" s="976"/>
      <c r="V79" s="975"/>
      <c r="W79" s="976"/>
      <c r="X79" s="975"/>
      <c r="Y79" s="975"/>
      <c r="Z79" s="976"/>
      <c r="AA79" s="975"/>
      <c r="AB79" s="976"/>
      <c r="AC79" s="975"/>
    </row>
    <row r="80" spans="1:29" s="563" customFormat="1" ht="15" customHeight="1" x14ac:dyDescent="0.25">
      <c r="A80" s="975" t="s">
        <v>1180</v>
      </c>
      <c r="B80" s="975" t="s">
        <v>847</v>
      </c>
      <c r="C80" s="976">
        <v>338</v>
      </c>
      <c r="D80" s="980" t="s">
        <v>347</v>
      </c>
      <c r="E80" s="975" t="s">
        <v>348</v>
      </c>
      <c r="F80" s="977">
        <v>46437.24</v>
      </c>
      <c r="G80" s="977">
        <v>951.62</v>
      </c>
      <c r="H80" s="977">
        <v>23218.62</v>
      </c>
      <c r="I80" s="977">
        <v>0</v>
      </c>
      <c r="J80" s="977">
        <f t="shared" si="5"/>
        <v>23218.62</v>
      </c>
      <c r="K80" s="977">
        <v>7290.3</v>
      </c>
      <c r="L80" s="977">
        <f t="shared" si="6"/>
        <v>4643.7240000000002</v>
      </c>
      <c r="M80" s="977">
        <f t="shared" si="7"/>
        <v>348.27929999999998</v>
      </c>
      <c r="N80" s="977">
        <v>1857.48</v>
      </c>
      <c r="O80" s="533">
        <f t="shared" si="8"/>
        <v>5990.4007000000001</v>
      </c>
      <c r="P80" s="533">
        <f t="shared" si="9"/>
        <v>7847.8806999999997</v>
      </c>
      <c r="Q80" s="560"/>
      <c r="R80" s="559"/>
      <c r="S80" s="560"/>
      <c r="T80" s="559"/>
      <c r="U80" s="560"/>
      <c r="V80" s="559"/>
      <c r="W80" s="560"/>
      <c r="X80" s="559"/>
      <c r="Y80" s="559"/>
      <c r="Z80" s="560"/>
      <c r="AA80" s="559"/>
      <c r="AB80" s="560"/>
      <c r="AC80" s="559"/>
    </row>
    <row r="81" spans="1:29" ht="15" customHeight="1" x14ac:dyDescent="0.25">
      <c r="A81" s="189" t="s">
        <v>1180</v>
      </c>
      <c r="B81" s="189" t="s">
        <v>847</v>
      </c>
      <c r="C81" s="190">
        <v>251</v>
      </c>
      <c r="D81" s="193" t="s">
        <v>143</v>
      </c>
      <c r="E81" s="189" t="s">
        <v>260</v>
      </c>
      <c r="F81" s="191">
        <v>2548</v>
      </c>
      <c r="G81" s="191">
        <v>95.55</v>
      </c>
      <c r="H81" s="191">
        <v>1274</v>
      </c>
      <c r="I81" s="191">
        <v>0</v>
      </c>
      <c r="J81" s="191">
        <f t="shared" si="5"/>
        <v>1274</v>
      </c>
      <c r="K81" s="191">
        <v>443.35</v>
      </c>
      <c r="L81" s="977">
        <f t="shared" si="6"/>
        <v>254.8</v>
      </c>
      <c r="M81" s="977">
        <f t="shared" si="7"/>
        <v>19.11</v>
      </c>
      <c r="N81" s="191">
        <v>101.92</v>
      </c>
      <c r="O81" s="533">
        <f t="shared" si="8"/>
        <v>328.69</v>
      </c>
      <c r="P81" s="533">
        <f t="shared" si="9"/>
        <v>430.61</v>
      </c>
      <c r="Q81" s="976"/>
      <c r="R81" s="975"/>
      <c r="S81" s="976"/>
      <c r="T81" s="975"/>
      <c r="U81" s="976"/>
      <c r="V81" s="975"/>
      <c r="W81" s="976"/>
      <c r="X81" s="975"/>
      <c r="Y81" s="975"/>
      <c r="Z81" s="976"/>
      <c r="AA81" s="975"/>
      <c r="AB81" s="976"/>
      <c r="AC81" s="975"/>
    </row>
    <row r="82" spans="1:29" ht="15" customHeight="1" x14ac:dyDescent="0.25">
      <c r="A82" s="975" t="s">
        <v>1180</v>
      </c>
      <c r="B82" s="975" t="s">
        <v>847</v>
      </c>
      <c r="C82" s="976">
        <v>93</v>
      </c>
      <c r="D82" s="980" t="s">
        <v>53</v>
      </c>
      <c r="E82" s="975" t="s">
        <v>225</v>
      </c>
      <c r="F82" s="977">
        <v>11709.58</v>
      </c>
      <c r="G82" s="977">
        <v>629.25</v>
      </c>
      <c r="H82" s="977">
        <v>5854.79</v>
      </c>
      <c r="I82" s="977">
        <v>0</v>
      </c>
      <c r="J82" s="977">
        <f t="shared" si="5"/>
        <v>5854.79</v>
      </c>
      <c r="K82" s="977">
        <v>2227.61</v>
      </c>
      <c r="L82" s="977">
        <f t="shared" si="6"/>
        <v>1170.9580000000001</v>
      </c>
      <c r="M82" s="977">
        <f t="shared" si="7"/>
        <v>87.821849999999998</v>
      </c>
      <c r="N82" s="977">
        <v>468.38</v>
      </c>
      <c r="O82" s="533">
        <f t="shared" si="8"/>
        <v>1510.5381500000001</v>
      </c>
      <c r="P82" s="533">
        <f t="shared" si="9"/>
        <v>1978.91815</v>
      </c>
      <c r="Q82" s="976"/>
      <c r="R82" s="975"/>
      <c r="S82" s="976"/>
      <c r="T82" s="975"/>
      <c r="U82" s="976"/>
      <c r="V82" s="975"/>
      <c r="W82" s="976"/>
      <c r="X82" s="975"/>
      <c r="Y82" s="975"/>
      <c r="Z82" s="976"/>
      <c r="AA82" s="975"/>
      <c r="AB82" s="976"/>
      <c r="AC82" s="975"/>
    </row>
    <row r="83" spans="1:29" ht="15" customHeight="1" x14ac:dyDescent="0.25">
      <c r="A83" s="975" t="s">
        <v>1180</v>
      </c>
      <c r="B83" s="975" t="s">
        <v>847</v>
      </c>
      <c r="C83" s="976">
        <v>8</v>
      </c>
      <c r="D83" s="980" t="s">
        <v>100</v>
      </c>
      <c r="E83" s="975" t="s">
        <v>176</v>
      </c>
      <c r="F83" s="977">
        <v>19739.78</v>
      </c>
      <c r="G83" s="977">
        <v>951.62</v>
      </c>
      <c r="H83" s="977">
        <v>9869.89</v>
      </c>
      <c r="I83" s="977">
        <v>0</v>
      </c>
      <c r="J83" s="977">
        <f t="shared" si="5"/>
        <v>9869.89</v>
      </c>
      <c r="K83" s="977">
        <v>3646.1</v>
      </c>
      <c r="L83" s="977">
        <f t="shared" si="6"/>
        <v>1973.9780000000001</v>
      </c>
      <c r="M83" s="977">
        <f t="shared" si="7"/>
        <v>148.04835</v>
      </c>
      <c r="N83" s="977">
        <v>789.59</v>
      </c>
      <c r="O83" s="533">
        <f t="shared" si="8"/>
        <v>2546.43165</v>
      </c>
      <c r="P83" s="533">
        <f t="shared" si="9"/>
        <v>3336.0216500000001</v>
      </c>
      <c r="Q83" s="976"/>
      <c r="R83" s="975"/>
      <c r="S83" s="976"/>
      <c r="T83" s="975"/>
      <c r="U83" s="976"/>
      <c r="V83" s="975"/>
      <c r="W83" s="976"/>
      <c r="X83" s="975"/>
      <c r="Y83" s="975"/>
      <c r="Z83" s="976"/>
      <c r="AA83" s="975"/>
      <c r="AB83" s="976"/>
      <c r="AC83" s="975"/>
    </row>
    <row r="84" spans="1:29" s="563" customFormat="1" ht="15" customHeight="1" x14ac:dyDescent="0.25">
      <c r="A84" s="559" t="s">
        <v>1180</v>
      </c>
      <c r="B84" s="559" t="s">
        <v>847</v>
      </c>
      <c r="C84" s="560">
        <v>44</v>
      </c>
      <c r="D84" s="561" t="s">
        <v>33</v>
      </c>
      <c r="E84" s="559" t="s">
        <v>205</v>
      </c>
      <c r="F84" s="562">
        <v>44461.18</v>
      </c>
      <c r="G84" s="562">
        <v>951.62</v>
      </c>
      <c r="H84" s="562">
        <v>22230.59</v>
      </c>
      <c r="I84" s="562">
        <v>0</v>
      </c>
      <c r="J84" s="562">
        <f t="shared" si="5"/>
        <v>22230.59</v>
      </c>
      <c r="K84" s="562">
        <v>7020.57</v>
      </c>
      <c r="L84" s="562">
        <f t="shared" si="6"/>
        <v>4446.1180000000004</v>
      </c>
      <c r="M84" s="562">
        <f t="shared" si="7"/>
        <v>333.45884999999998</v>
      </c>
      <c r="N84" s="562">
        <v>1778.44</v>
      </c>
      <c r="O84" s="562">
        <f t="shared" si="8"/>
        <v>5735.4911499999998</v>
      </c>
      <c r="P84" s="533">
        <f t="shared" si="9"/>
        <v>7513.9311500000003</v>
      </c>
      <c r="Q84" s="560"/>
      <c r="R84" s="559"/>
      <c r="S84" s="560"/>
      <c r="T84" s="559"/>
      <c r="U84" s="560"/>
      <c r="V84" s="559"/>
      <c r="W84" s="560"/>
      <c r="X84" s="559"/>
      <c r="Y84" s="559"/>
      <c r="Z84" s="560"/>
      <c r="AA84" s="559"/>
      <c r="AB84" s="560"/>
      <c r="AC84" s="559"/>
    </row>
    <row r="85" spans="1:29" s="192" customFormat="1" ht="15" customHeight="1" x14ac:dyDescent="0.25">
      <c r="A85" s="189" t="s">
        <v>1180</v>
      </c>
      <c r="B85" s="189" t="s">
        <v>847</v>
      </c>
      <c r="C85" s="190">
        <v>396</v>
      </c>
      <c r="D85" s="193" t="s">
        <v>475</v>
      </c>
      <c r="E85" s="189" t="s">
        <v>524</v>
      </c>
      <c r="F85" s="191">
        <v>10178.48</v>
      </c>
      <c r="G85" s="191">
        <v>522.07000000000005</v>
      </c>
      <c r="H85" s="191">
        <v>5089.24</v>
      </c>
      <c r="I85" s="191">
        <v>0</v>
      </c>
      <c r="J85" s="977">
        <f t="shared" si="5"/>
        <v>5089.24</v>
      </c>
      <c r="K85" s="191">
        <v>-3177.81</v>
      </c>
      <c r="L85" s="977">
        <f t="shared" si="6"/>
        <v>1017.848</v>
      </c>
      <c r="M85" s="977">
        <f t="shared" si="7"/>
        <v>76.3386</v>
      </c>
      <c r="N85" s="191">
        <v>407.13</v>
      </c>
      <c r="O85" s="533">
        <f t="shared" si="8"/>
        <v>-3776.2186000000002</v>
      </c>
      <c r="P85" s="533">
        <f t="shared" si="9"/>
        <v>-3369.0886</v>
      </c>
      <c r="Q85" s="190"/>
      <c r="R85" s="189"/>
      <c r="S85" s="190"/>
      <c r="T85" s="189"/>
      <c r="U85" s="190"/>
      <c r="V85" s="189"/>
      <c r="W85" s="190"/>
      <c r="X85" s="189"/>
      <c r="Y85" s="189"/>
      <c r="Z85" s="190"/>
      <c r="AA85" s="189"/>
      <c r="AB85" s="190"/>
      <c r="AC85" s="189"/>
    </row>
    <row r="86" spans="1:29" ht="15" customHeight="1" x14ac:dyDescent="0.25">
      <c r="A86" s="975" t="s">
        <v>1180</v>
      </c>
      <c r="B86" s="975" t="s">
        <v>847</v>
      </c>
      <c r="C86" s="976">
        <v>83</v>
      </c>
      <c r="D86" s="980" t="s">
        <v>44</v>
      </c>
      <c r="E86" s="975" t="s">
        <v>216</v>
      </c>
      <c r="F86" s="977">
        <v>30536.46</v>
      </c>
      <c r="G86" s="977">
        <v>951.62</v>
      </c>
      <c r="H86" s="977">
        <v>15268.23</v>
      </c>
      <c r="I86" s="977">
        <v>0</v>
      </c>
      <c r="J86" s="977">
        <f t="shared" si="5"/>
        <v>15268.23</v>
      </c>
      <c r="K86" s="977">
        <v>5119.8500000000004</v>
      </c>
      <c r="L86" s="977">
        <f t="shared" si="6"/>
        <v>3053.6460000000002</v>
      </c>
      <c r="M86" s="977">
        <f t="shared" si="7"/>
        <v>229.02345</v>
      </c>
      <c r="N86" s="977">
        <v>1221.45</v>
      </c>
      <c r="O86" s="533">
        <f t="shared" si="8"/>
        <v>3939.2065500000003</v>
      </c>
      <c r="P86" s="533">
        <f t="shared" si="9"/>
        <v>5160.6565500000006</v>
      </c>
      <c r="Q86" s="976"/>
      <c r="R86" s="975"/>
      <c r="S86" s="976"/>
      <c r="T86" s="975"/>
      <c r="U86" s="976"/>
      <c r="V86" s="975"/>
      <c r="W86" s="976"/>
      <c r="X86" s="975"/>
      <c r="Y86" s="975"/>
      <c r="Z86" s="976"/>
      <c r="AA86" s="975"/>
      <c r="AB86" s="976"/>
      <c r="AC86" s="975"/>
    </row>
    <row r="87" spans="1:29" ht="15" customHeight="1" x14ac:dyDescent="0.25">
      <c r="A87" s="975" t="s">
        <v>1180</v>
      </c>
      <c r="B87" s="975" t="s">
        <v>847</v>
      </c>
      <c r="C87" s="976">
        <v>92</v>
      </c>
      <c r="D87" s="980" t="s">
        <v>52</v>
      </c>
      <c r="E87" s="975" t="s">
        <v>224</v>
      </c>
      <c r="F87" s="977">
        <v>19610.46</v>
      </c>
      <c r="G87" s="977">
        <v>951.62</v>
      </c>
      <c r="H87" s="977">
        <v>9805.23</v>
      </c>
      <c r="I87" s="977">
        <v>0</v>
      </c>
      <c r="J87" s="977">
        <f t="shared" si="5"/>
        <v>9805.23</v>
      </c>
      <c r="K87" s="977">
        <v>3628.45</v>
      </c>
      <c r="L87" s="977">
        <f t="shared" si="6"/>
        <v>1961.046</v>
      </c>
      <c r="M87" s="977">
        <f t="shared" si="7"/>
        <v>147.07844999999998</v>
      </c>
      <c r="N87" s="977">
        <v>784.41</v>
      </c>
      <c r="O87" s="533">
        <f t="shared" si="8"/>
        <v>2529.75155</v>
      </c>
      <c r="P87" s="533">
        <f t="shared" si="9"/>
        <v>3314.1615499999998</v>
      </c>
      <c r="Q87" s="976"/>
      <c r="R87" s="975"/>
      <c r="S87" s="976"/>
      <c r="T87" s="975"/>
      <c r="U87" s="976"/>
      <c r="V87" s="975"/>
      <c r="W87" s="976"/>
      <c r="X87" s="975"/>
      <c r="Y87" s="975"/>
      <c r="Z87" s="976"/>
      <c r="AA87" s="975"/>
      <c r="AB87" s="976"/>
      <c r="AC87" s="975"/>
    </row>
    <row r="88" spans="1:29" s="563" customFormat="1" ht="15" customHeight="1" x14ac:dyDescent="0.25">
      <c r="A88" s="975" t="s">
        <v>1180</v>
      </c>
      <c r="B88" s="975" t="s">
        <v>847</v>
      </c>
      <c r="C88" s="976">
        <v>95</v>
      </c>
      <c r="D88" s="980" t="s">
        <v>54</v>
      </c>
      <c r="E88" s="975" t="s">
        <v>226</v>
      </c>
      <c r="F88" s="977">
        <v>15126.22</v>
      </c>
      <c r="G88" s="977">
        <v>868.41</v>
      </c>
      <c r="H88" s="977">
        <v>7563.11</v>
      </c>
      <c r="I88" s="977">
        <v>0</v>
      </c>
      <c r="J88" s="977">
        <f t="shared" si="5"/>
        <v>7563.11</v>
      </c>
      <c r="K88" s="977">
        <v>2933.14</v>
      </c>
      <c r="L88" s="977">
        <f t="shared" si="6"/>
        <v>1512.6220000000001</v>
      </c>
      <c r="M88" s="977">
        <f t="shared" si="7"/>
        <v>113.44664999999999</v>
      </c>
      <c r="N88" s="977">
        <v>605.04</v>
      </c>
      <c r="O88" s="533">
        <f t="shared" si="8"/>
        <v>1951.2833499999999</v>
      </c>
      <c r="P88" s="533">
        <f t="shared" si="9"/>
        <v>2556.3233499999997</v>
      </c>
      <c r="Q88" s="560"/>
      <c r="R88" s="559"/>
      <c r="S88" s="560"/>
      <c r="T88" s="559"/>
      <c r="U88" s="560"/>
      <c r="V88" s="559"/>
      <c r="W88" s="560"/>
      <c r="X88" s="559"/>
      <c r="Y88" s="559"/>
      <c r="Z88" s="560"/>
      <c r="AA88" s="559"/>
      <c r="AB88" s="560"/>
      <c r="AC88" s="559"/>
    </row>
    <row r="89" spans="1:29" ht="15" customHeight="1" x14ac:dyDescent="0.25">
      <c r="A89" s="975" t="s">
        <v>1180</v>
      </c>
      <c r="B89" s="975" t="s">
        <v>847</v>
      </c>
      <c r="C89" s="976">
        <v>485</v>
      </c>
      <c r="D89" s="980" t="s">
        <v>831</v>
      </c>
      <c r="E89" s="975" t="s">
        <v>830</v>
      </c>
      <c r="F89" s="977">
        <v>35212.639999999999</v>
      </c>
      <c r="G89" s="977">
        <v>951.62</v>
      </c>
      <c r="H89" s="977">
        <v>17606.32</v>
      </c>
      <c r="I89" s="977">
        <v>0</v>
      </c>
      <c r="J89" s="977">
        <f t="shared" si="5"/>
        <v>17606.32</v>
      </c>
      <c r="K89" s="977">
        <v>5758.15</v>
      </c>
      <c r="L89" s="977">
        <f t="shared" si="6"/>
        <v>3521.2640000000001</v>
      </c>
      <c r="M89" s="977">
        <f t="shared" si="7"/>
        <v>264.09479999999996</v>
      </c>
      <c r="N89" s="977">
        <v>1408.5</v>
      </c>
      <c r="O89" s="533">
        <f t="shared" si="8"/>
        <v>4542.4351999999999</v>
      </c>
      <c r="P89" s="533">
        <f t="shared" si="9"/>
        <v>5950.9351999999999</v>
      </c>
      <c r="Q89" s="976"/>
      <c r="R89" s="975"/>
      <c r="S89" s="976"/>
      <c r="T89" s="975"/>
      <c r="U89" s="976"/>
      <c r="V89" s="975"/>
      <c r="W89" s="976"/>
      <c r="X89" s="975"/>
      <c r="Y89" s="975"/>
      <c r="Z89" s="976"/>
      <c r="AA89" s="975"/>
      <c r="AB89" s="976"/>
      <c r="AC89" s="975"/>
    </row>
    <row r="90" spans="1:29" ht="15" customHeight="1" x14ac:dyDescent="0.25">
      <c r="A90" s="975" t="s">
        <v>1180</v>
      </c>
      <c r="B90" s="975" t="s">
        <v>847</v>
      </c>
      <c r="C90" s="976">
        <v>33</v>
      </c>
      <c r="D90" s="980" t="s">
        <v>24</v>
      </c>
      <c r="E90" s="975" t="s">
        <v>196</v>
      </c>
      <c r="F90" s="977">
        <v>31817.84</v>
      </c>
      <c r="G90" s="977">
        <v>951.62</v>
      </c>
      <c r="H90" s="977">
        <v>15908.92</v>
      </c>
      <c r="I90" s="977">
        <v>0</v>
      </c>
      <c r="J90" s="977">
        <f t="shared" si="5"/>
        <v>15908.92</v>
      </c>
      <c r="K90" s="977">
        <v>5294.76</v>
      </c>
      <c r="L90" s="977">
        <f t="shared" si="6"/>
        <v>3181.7840000000001</v>
      </c>
      <c r="M90" s="977">
        <f t="shared" si="7"/>
        <v>238.63379999999998</v>
      </c>
      <c r="N90" s="977">
        <v>1272.71</v>
      </c>
      <c r="O90" s="533">
        <f t="shared" si="8"/>
        <v>4104.5062000000007</v>
      </c>
      <c r="P90" s="533">
        <f t="shared" si="9"/>
        <v>5377.2162000000008</v>
      </c>
      <c r="Q90" s="976"/>
      <c r="R90" s="975"/>
      <c r="S90" s="976"/>
      <c r="T90" s="975"/>
      <c r="U90" s="976"/>
      <c r="V90" s="975"/>
      <c r="W90" s="976"/>
      <c r="X90" s="975"/>
      <c r="Y90" s="975"/>
      <c r="Z90" s="976"/>
      <c r="AA90" s="975"/>
      <c r="AB90" s="976"/>
      <c r="AC90" s="975"/>
    </row>
    <row r="91" spans="1:29" ht="15" customHeight="1" x14ac:dyDescent="0.25">
      <c r="A91" s="975" t="s">
        <v>1180</v>
      </c>
      <c r="B91" s="975" t="s">
        <v>847</v>
      </c>
      <c r="C91" s="976">
        <v>81</v>
      </c>
      <c r="D91" s="980" t="s">
        <v>43</v>
      </c>
      <c r="E91" s="975" t="s">
        <v>215</v>
      </c>
      <c r="F91" s="977">
        <v>18204.5</v>
      </c>
      <c r="G91" s="977">
        <v>951.62</v>
      </c>
      <c r="H91" s="977">
        <v>9102.25</v>
      </c>
      <c r="I91" s="977">
        <v>0</v>
      </c>
      <c r="J91" s="977">
        <f t="shared" si="5"/>
        <v>9102.25</v>
      </c>
      <c r="K91" s="977">
        <v>3436.53</v>
      </c>
      <c r="L91" s="977">
        <f t="shared" si="6"/>
        <v>1820.45</v>
      </c>
      <c r="M91" s="977">
        <f t="shared" si="7"/>
        <v>136.53375</v>
      </c>
      <c r="N91" s="977">
        <v>728.18</v>
      </c>
      <c r="O91" s="533">
        <f t="shared" si="8"/>
        <v>2348.3762500000003</v>
      </c>
      <c r="P91" s="533">
        <f t="shared" si="9"/>
        <v>3076.5562500000001</v>
      </c>
      <c r="Q91" s="976"/>
      <c r="R91" s="975"/>
      <c r="S91" s="976"/>
      <c r="T91" s="975"/>
      <c r="U91" s="976"/>
      <c r="V91" s="975"/>
      <c r="W91" s="976"/>
      <c r="X91" s="975"/>
      <c r="Y91" s="975"/>
      <c r="Z91" s="976"/>
      <c r="AA91" s="975"/>
      <c r="AB91" s="976"/>
      <c r="AC91" s="975"/>
    </row>
    <row r="92" spans="1:29" ht="15" customHeight="1" x14ac:dyDescent="0.25">
      <c r="A92" s="975" t="s">
        <v>1180</v>
      </c>
      <c r="B92" s="975" t="s">
        <v>847</v>
      </c>
      <c r="C92" s="976">
        <v>321</v>
      </c>
      <c r="D92" s="980" t="s">
        <v>309</v>
      </c>
      <c r="E92" s="975" t="s">
        <v>312</v>
      </c>
      <c r="F92" s="977">
        <v>44461.18</v>
      </c>
      <c r="G92" s="977">
        <v>951.62</v>
      </c>
      <c r="H92" s="977">
        <v>22230.59</v>
      </c>
      <c r="I92" s="977">
        <v>0</v>
      </c>
      <c r="J92" s="977">
        <f t="shared" si="5"/>
        <v>22230.59</v>
      </c>
      <c r="K92" s="977">
        <v>7020.57</v>
      </c>
      <c r="L92" s="977">
        <f t="shared" si="6"/>
        <v>4446.1180000000004</v>
      </c>
      <c r="M92" s="977">
        <f t="shared" si="7"/>
        <v>333.45884999999998</v>
      </c>
      <c r="N92" s="977">
        <v>1778.44</v>
      </c>
      <c r="O92" s="533">
        <f t="shared" si="8"/>
        <v>5735.4911499999998</v>
      </c>
      <c r="P92" s="533">
        <f t="shared" si="9"/>
        <v>7513.9311500000003</v>
      </c>
      <c r="Q92" s="976"/>
      <c r="R92" s="975"/>
      <c r="S92" s="976"/>
      <c r="T92" s="975"/>
      <c r="U92" s="976"/>
      <c r="V92" s="975"/>
      <c r="W92" s="976"/>
      <c r="X92" s="975"/>
      <c r="Y92" s="975"/>
      <c r="Z92" s="976"/>
      <c r="AA92" s="975"/>
      <c r="AB92" s="976"/>
      <c r="AC92" s="975"/>
    </row>
    <row r="93" spans="1:29" ht="15" customHeight="1" x14ac:dyDescent="0.25">
      <c r="A93" s="975" t="s">
        <v>1180</v>
      </c>
      <c r="B93" s="975" t="s">
        <v>847</v>
      </c>
      <c r="C93" s="976">
        <v>151</v>
      </c>
      <c r="D93" s="980" t="s">
        <v>58</v>
      </c>
      <c r="E93" s="975" t="s">
        <v>842</v>
      </c>
      <c r="F93" s="977">
        <v>23325.16</v>
      </c>
      <c r="G93" s="977">
        <v>951.62</v>
      </c>
      <c r="H93" s="977">
        <v>11662.58</v>
      </c>
      <c r="I93" s="977">
        <v>0</v>
      </c>
      <c r="J93" s="977">
        <f t="shared" si="5"/>
        <v>11662.58</v>
      </c>
      <c r="K93" s="977">
        <v>4135.5</v>
      </c>
      <c r="L93" s="977">
        <f t="shared" si="6"/>
        <v>2332.5160000000001</v>
      </c>
      <c r="M93" s="977">
        <f t="shared" si="7"/>
        <v>174.93869999999998</v>
      </c>
      <c r="N93" s="977">
        <v>933</v>
      </c>
      <c r="O93" s="533">
        <f t="shared" si="8"/>
        <v>3008.9413</v>
      </c>
      <c r="P93" s="533">
        <f t="shared" si="9"/>
        <v>3941.9413</v>
      </c>
      <c r="Q93" s="976"/>
      <c r="R93" s="975"/>
      <c r="S93" s="976"/>
      <c r="T93" s="975"/>
      <c r="U93" s="976"/>
      <c r="V93" s="975"/>
      <c r="W93" s="976"/>
      <c r="X93" s="975"/>
      <c r="Y93" s="975"/>
      <c r="Z93" s="976"/>
      <c r="AA93" s="975"/>
      <c r="AB93" s="976"/>
      <c r="AC93" s="975"/>
    </row>
    <row r="94" spans="1:29" ht="15" customHeight="1" x14ac:dyDescent="0.25">
      <c r="A94" s="975" t="s">
        <v>1180</v>
      </c>
      <c r="B94" s="975" t="s">
        <v>847</v>
      </c>
      <c r="C94" s="976">
        <v>170</v>
      </c>
      <c r="D94" s="980" t="s">
        <v>839</v>
      </c>
      <c r="E94" s="975" t="s">
        <v>838</v>
      </c>
      <c r="F94" s="977">
        <v>23325.16</v>
      </c>
      <c r="G94" s="977">
        <v>951.62</v>
      </c>
      <c r="H94" s="977">
        <v>11662.58</v>
      </c>
      <c r="I94" s="977">
        <v>0</v>
      </c>
      <c r="J94" s="977">
        <f t="shared" si="5"/>
        <v>11662.58</v>
      </c>
      <c r="K94" s="977">
        <v>4135.5</v>
      </c>
      <c r="L94" s="977">
        <f t="shared" si="6"/>
        <v>2332.5160000000001</v>
      </c>
      <c r="M94" s="977">
        <f t="shared" si="7"/>
        <v>174.93869999999998</v>
      </c>
      <c r="N94" s="977">
        <v>933</v>
      </c>
      <c r="O94" s="533">
        <f t="shared" si="8"/>
        <v>3008.9413</v>
      </c>
      <c r="P94" s="533">
        <f t="shared" si="9"/>
        <v>3941.9413</v>
      </c>
      <c r="Q94" s="976"/>
      <c r="R94" s="975"/>
      <c r="S94" s="976"/>
      <c r="T94" s="975"/>
      <c r="U94" s="976"/>
      <c r="V94" s="975"/>
      <c r="W94" s="976"/>
      <c r="X94" s="975"/>
      <c r="Y94" s="975"/>
      <c r="Z94" s="976"/>
      <c r="AA94" s="975"/>
      <c r="AB94" s="976"/>
      <c r="AC94" s="975"/>
    </row>
    <row r="95" spans="1:29" s="563" customFormat="1" ht="15" customHeight="1" x14ac:dyDescent="0.25">
      <c r="A95" s="975" t="s">
        <v>1180</v>
      </c>
      <c r="B95" s="975" t="s">
        <v>847</v>
      </c>
      <c r="C95" s="976">
        <v>494</v>
      </c>
      <c r="D95" s="980" t="s">
        <v>528</v>
      </c>
      <c r="E95" s="975" t="s">
        <v>529</v>
      </c>
      <c r="F95" s="977">
        <v>27557.74</v>
      </c>
      <c r="G95" s="977">
        <v>951.62</v>
      </c>
      <c r="H95" s="977">
        <v>13778.87</v>
      </c>
      <c r="I95" s="977">
        <v>0</v>
      </c>
      <c r="J95" s="977">
        <f t="shared" si="5"/>
        <v>13778.87</v>
      </c>
      <c r="K95" s="977">
        <v>4713.25</v>
      </c>
      <c r="L95" s="977">
        <f t="shared" si="6"/>
        <v>2755.7740000000003</v>
      </c>
      <c r="M95" s="977">
        <f t="shared" si="7"/>
        <v>206.68305000000001</v>
      </c>
      <c r="N95" s="977">
        <v>1102.3</v>
      </c>
      <c r="O95" s="533">
        <f t="shared" si="8"/>
        <v>3554.94695</v>
      </c>
      <c r="P95" s="533">
        <f t="shared" si="9"/>
        <v>4657.2469499999997</v>
      </c>
      <c r="Q95" s="560"/>
      <c r="R95" s="559"/>
      <c r="S95" s="560"/>
      <c r="T95" s="559"/>
      <c r="U95" s="560"/>
      <c r="V95" s="559"/>
      <c r="W95" s="560"/>
      <c r="X95" s="559"/>
      <c r="Y95" s="559"/>
      <c r="Z95" s="560"/>
      <c r="AA95" s="559"/>
      <c r="AB95" s="560"/>
      <c r="AC95" s="559"/>
    </row>
    <row r="96" spans="1:29" s="563" customFormat="1" ht="15" customHeight="1" x14ac:dyDescent="0.25">
      <c r="A96" s="975" t="s">
        <v>1180</v>
      </c>
      <c r="B96" s="975" t="s">
        <v>847</v>
      </c>
      <c r="C96" s="976">
        <v>427</v>
      </c>
      <c r="D96" s="980" t="s">
        <v>674</v>
      </c>
      <c r="E96" s="975" t="s">
        <v>675</v>
      </c>
      <c r="F96" s="977">
        <v>23901.32</v>
      </c>
      <c r="G96" s="977">
        <v>951.62</v>
      </c>
      <c r="H96" s="977">
        <v>11950.66</v>
      </c>
      <c r="I96" s="977">
        <v>0</v>
      </c>
      <c r="J96" s="977">
        <f t="shared" si="5"/>
        <v>11950.66</v>
      </c>
      <c r="K96" s="977">
        <v>4214.1499999999996</v>
      </c>
      <c r="L96" s="977">
        <f t="shared" si="6"/>
        <v>2390.1320000000001</v>
      </c>
      <c r="M96" s="977">
        <f t="shared" si="7"/>
        <v>179.25989999999999</v>
      </c>
      <c r="N96" s="977">
        <v>956.05</v>
      </c>
      <c r="O96" s="533">
        <f t="shared" si="8"/>
        <v>3083.2700999999997</v>
      </c>
      <c r="P96" s="533">
        <f t="shared" si="9"/>
        <v>4039.3200999999999</v>
      </c>
      <c r="Q96" s="560"/>
      <c r="R96" s="559"/>
      <c r="S96" s="560"/>
      <c r="T96" s="559"/>
      <c r="U96" s="560"/>
      <c r="V96" s="559"/>
      <c r="W96" s="560"/>
      <c r="X96" s="559"/>
      <c r="Y96" s="559"/>
      <c r="Z96" s="560"/>
      <c r="AA96" s="559"/>
      <c r="AB96" s="560"/>
      <c r="AC96" s="559"/>
    </row>
    <row r="97" spans="1:29" ht="15" customHeight="1" x14ac:dyDescent="0.25">
      <c r="A97" s="975" t="s">
        <v>1180</v>
      </c>
      <c r="B97" s="975" t="s">
        <v>847</v>
      </c>
      <c r="C97" s="976">
        <v>156</v>
      </c>
      <c r="D97" s="980" t="s">
        <v>61</v>
      </c>
      <c r="E97" s="975" t="s">
        <v>233</v>
      </c>
      <c r="F97" s="977">
        <v>7749.42</v>
      </c>
      <c r="G97" s="977">
        <v>358.36</v>
      </c>
      <c r="H97" s="977">
        <v>3874.71</v>
      </c>
      <c r="I97" s="977">
        <v>0</v>
      </c>
      <c r="J97" s="977">
        <f t="shared" si="5"/>
        <v>3874.71</v>
      </c>
      <c r="K97" s="977">
        <v>1416.16</v>
      </c>
      <c r="L97" s="977">
        <f t="shared" si="6"/>
        <v>774.94200000000001</v>
      </c>
      <c r="M97" s="977">
        <f t="shared" si="7"/>
        <v>58.120649999999998</v>
      </c>
      <c r="N97" s="977">
        <v>309.97000000000003</v>
      </c>
      <c r="O97" s="533">
        <f t="shared" si="8"/>
        <v>999.67935000000023</v>
      </c>
      <c r="P97" s="533">
        <f t="shared" si="9"/>
        <v>1309.6493500000001</v>
      </c>
      <c r="Q97" s="976"/>
      <c r="R97" s="975"/>
      <c r="S97" s="976"/>
      <c r="T97" s="975"/>
      <c r="U97" s="976"/>
      <c r="V97" s="975"/>
      <c r="W97" s="976"/>
      <c r="X97" s="975"/>
      <c r="Y97" s="975"/>
      <c r="Z97" s="976"/>
      <c r="AA97" s="975"/>
      <c r="AB97" s="976"/>
      <c r="AC97" s="975"/>
    </row>
    <row r="98" spans="1:29" s="192" customFormat="1" ht="15" customHeight="1" x14ac:dyDescent="0.25">
      <c r="A98" s="975" t="s">
        <v>1180</v>
      </c>
      <c r="B98" s="975" t="s">
        <v>847</v>
      </c>
      <c r="C98" s="976">
        <v>483</v>
      </c>
      <c r="D98" s="980" t="s">
        <v>820</v>
      </c>
      <c r="E98" s="975" t="s">
        <v>823</v>
      </c>
      <c r="F98" s="977">
        <v>21345.82</v>
      </c>
      <c r="G98" s="977">
        <v>951.62</v>
      </c>
      <c r="H98" s="977">
        <v>10672.91</v>
      </c>
      <c r="I98" s="977">
        <v>0</v>
      </c>
      <c r="J98" s="977">
        <f t="shared" si="5"/>
        <v>10672.91</v>
      </c>
      <c r="K98" s="977">
        <v>3865.32</v>
      </c>
      <c r="L98" s="977">
        <f t="shared" si="6"/>
        <v>2134.5819999999999</v>
      </c>
      <c r="M98" s="977">
        <f t="shared" si="7"/>
        <v>160.09365</v>
      </c>
      <c r="N98" s="977">
        <v>853.83</v>
      </c>
      <c r="O98" s="533">
        <f t="shared" si="8"/>
        <v>2753.6063500000005</v>
      </c>
      <c r="P98" s="533">
        <f t="shared" si="9"/>
        <v>3607.4363500000004</v>
      </c>
      <c r="Q98" s="190"/>
      <c r="R98" s="189"/>
      <c r="S98" s="190"/>
      <c r="T98" s="189"/>
      <c r="U98" s="190"/>
      <c r="V98" s="189"/>
      <c r="W98" s="190"/>
      <c r="X98" s="189"/>
      <c r="Y98" s="189"/>
      <c r="Z98" s="190"/>
      <c r="AA98" s="189"/>
      <c r="AB98" s="190"/>
      <c r="AC98" s="189"/>
    </row>
    <row r="99" spans="1:29" ht="15" customHeight="1" x14ac:dyDescent="0.25">
      <c r="A99" s="975" t="s">
        <v>1180</v>
      </c>
      <c r="B99" s="975" t="s">
        <v>847</v>
      </c>
      <c r="C99" s="976">
        <v>495</v>
      </c>
      <c r="D99" s="980" t="s">
        <v>466</v>
      </c>
      <c r="E99" s="975" t="s">
        <v>513</v>
      </c>
      <c r="F99" s="977">
        <v>27557.74</v>
      </c>
      <c r="G99" s="977">
        <v>951.62</v>
      </c>
      <c r="H99" s="977">
        <v>13778.87</v>
      </c>
      <c r="I99" s="977">
        <v>0</v>
      </c>
      <c r="J99" s="977">
        <f t="shared" si="5"/>
        <v>13778.87</v>
      </c>
      <c r="K99" s="977">
        <v>4713.25</v>
      </c>
      <c r="L99" s="977">
        <f t="shared" si="6"/>
        <v>2755.7740000000003</v>
      </c>
      <c r="M99" s="977">
        <f t="shared" si="7"/>
        <v>206.68305000000001</v>
      </c>
      <c r="N99" s="977">
        <v>1102.3</v>
      </c>
      <c r="O99" s="533">
        <f t="shared" si="8"/>
        <v>3554.94695</v>
      </c>
      <c r="P99" s="533">
        <f t="shared" si="9"/>
        <v>4657.2469499999997</v>
      </c>
      <c r="Q99" s="976"/>
      <c r="R99" s="975"/>
      <c r="S99" s="976"/>
      <c r="T99" s="975"/>
      <c r="U99" s="976"/>
      <c r="V99" s="975"/>
      <c r="W99" s="976"/>
      <c r="X99" s="975"/>
      <c r="Y99" s="975"/>
      <c r="Z99" s="976"/>
      <c r="AA99" s="975"/>
      <c r="AB99" s="976"/>
      <c r="AC99" s="975"/>
    </row>
    <row r="100" spans="1:29" ht="15" customHeight="1" x14ac:dyDescent="0.25">
      <c r="A100" s="559" t="s">
        <v>1180</v>
      </c>
      <c r="B100" s="559" t="s">
        <v>847</v>
      </c>
      <c r="C100" s="560">
        <v>247</v>
      </c>
      <c r="D100" s="561" t="s">
        <v>1107</v>
      </c>
      <c r="E100" s="559" t="s">
        <v>257</v>
      </c>
      <c r="F100" s="562">
        <v>44461.18</v>
      </c>
      <c r="G100" s="562">
        <v>951.62</v>
      </c>
      <c r="H100" s="562">
        <v>22230.59</v>
      </c>
      <c r="I100" s="991">
        <v>0</v>
      </c>
      <c r="J100" s="991">
        <f t="shared" si="5"/>
        <v>22230.59</v>
      </c>
      <c r="K100" s="562">
        <v>7020.57</v>
      </c>
      <c r="L100" s="562">
        <f t="shared" si="6"/>
        <v>4446.1180000000004</v>
      </c>
      <c r="M100" s="562">
        <f t="shared" si="7"/>
        <v>333.45884999999998</v>
      </c>
      <c r="N100" s="562">
        <v>1778.44</v>
      </c>
      <c r="O100" s="562">
        <f t="shared" si="8"/>
        <v>5735.4911499999998</v>
      </c>
      <c r="P100" s="533">
        <f t="shared" si="9"/>
        <v>7513.9311500000003</v>
      </c>
      <c r="Q100" s="976"/>
      <c r="R100" s="975"/>
      <c r="S100" s="976"/>
      <c r="T100" s="975"/>
      <c r="U100" s="976"/>
      <c r="V100" s="975"/>
      <c r="W100" s="976"/>
      <c r="X100" s="975"/>
      <c r="Y100" s="975"/>
      <c r="Z100" s="976"/>
      <c r="AA100" s="975"/>
      <c r="AB100" s="976"/>
      <c r="AC100" s="975"/>
    </row>
    <row r="101" spans="1:29" ht="15" customHeight="1" x14ac:dyDescent="0.25">
      <c r="A101" s="975" t="s">
        <v>1180</v>
      </c>
      <c r="B101" s="975" t="s">
        <v>847</v>
      </c>
      <c r="C101" s="976">
        <v>435</v>
      </c>
      <c r="D101" s="980" t="s">
        <v>697</v>
      </c>
      <c r="E101" s="975" t="s">
        <v>707</v>
      </c>
      <c r="F101" s="977">
        <v>24071.759999999998</v>
      </c>
      <c r="G101" s="977">
        <v>951.62</v>
      </c>
      <c r="H101" s="977">
        <v>12035.88</v>
      </c>
      <c r="I101" s="977">
        <v>0</v>
      </c>
      <c r="J101" s="977">
        <f t="shared" si="5"/>
        <v>12035.88</v>
      </c>
      <c r="K101" s="977">
        <v>4237.42</v>
      </c>
      <c r="L101" s="977">
        <f t="shared" si="6"/>
        <v>2407.1759999999999</v>
      </c>
      <c r="M101" s="977">
        <f t="shared" si="7"/>
        <v>180.53819999999999</v>
      </c>
      <c r="N101" s="977">
        <v>962.87</v>
      </c>
      <c r="O101" s="533">
        <f t="shared" si="8"/>
        <v>3105.2618000000002</v>
      </c>
      <c r="P101" s="533">
        <f t="shared" si="9"/>
        <v>4068.1318000000001</v>
      </c>
      <c r="Q101" s="976"/>
      <c r="R101" s="975"/>
      <c r="S101" s="976"/>
      <c r="T101" s="975"/>
      <c r="U101" s="976"/>
      <c r="V101" s="975"/>
      <c r="W101" s="976"/>
      <c r="X101" s="975"/>
      <c r="Y101" s="975"/>
      <c r="Z101" s="976"/>
      <c r="AA101" s="975"/>
      <c r="AB101" s="976"/>
      <c r="AC101" s="975"/>
    </row>
    <row r="102" spans="1:29" ht="15" customHeight="1" x14ac:dyDescent="0.25">
      <c r="A102" s="975" t="s">
        <v>1180</v>
      </c>
      <c r="B102" s="975" t="s">
        <v>847</v>
      </c>
      <c r="C102" s="976">
        <v>34</v>
      </c>
      <c r="D102" s="980" t="s">
        <v>25</v>
      </c>
      <c r="E102" s="975" t="s">
        <v>197</v>
      </c>
      <c r="F102" s="977">
        <v>19991.900000000001</v>
      </c>
      <c r="G102" s="977">
        <v>951.62</v>
      </c>
      <c r="H102" s="977">
        <v>9995.9500000000007</v>
      </c>
      <c r="I102" s="977">
        <v>0</v>
      </c>
      <c r="J102" s="977">
        <f t="shared" si="5"/>
        <v>9995.9500000000007</v>
      </c>
      <c r="K102" s="977">
        <v>3680.51</v>
      </c>
      <c r="L102" s="977">
        <f t="shared" si="6"/>
        <v>1999.1900000000003</v>
      </c>
      <c r="M102" s="977">
        <f t="shared" si="7"/>
        <v>149.93925000000002</v>
      </c>
      <c r="N102" s="977">
        <v>799.67</v>
      </c>
      <c r="O102" s="533">
        <f t="shared" si="8"/>
        <v>2578.9507500000004</v>
      </c>
      <c r="P102" s="533">
        <f t="shared" si="9"/>
        <v>3378.6207500000005</v>
      </c>
      <c r="Q102" s="976"/>
      <c r="R102" s="975"/>
      <c r="S102" s="976"/>
      <c r="T102" s="975"/>
      <c r="U102" s="976"/>
      <c r="V102" s="975"/>
      <c r="W102" s="976"/>
      <c r="X102" s="975"/>
      <c r="Y102" s="975"/>
      <c r="Z102" s="976"/>
      <c r="AA102" s="975"/>
      <c r="AB102" s="976"/>
      <c r="AC102" s="975"/>
    </row>
    <row r="103" spans="1:29" ht="15" customHeight="1" x14ac:dyDescent="0.25">
      <c r="A103" s="975" t="s">
        <v>1180</v>
      </c>
      <c r="B103" s="975" t="s">
        <v>847</v>
      </c>
      <c r="C103" s="976">
        <v>187</v>
      </c>
      <c r="D103" s="980" t="s">
        <v>69</v>
      </c>
      <c r="E103" s="975" t="s">
        <v>870</v>
      </c>
      <c r="F103" s="977">
        <v>23325.16</v>
      </c>
      <c r="G103" s="977">
        <v>951.62</v>
      </c>
      <c r="H103" s="977">
        <v>11662.58</v>
      </c>
      <c r="I103" s="977">
        <v>0</v>
      </c>
      <c r="J103" s="977">
        <f t="shared" si="5"/>
        <v>11662.58</v>
      </c>
      <c r="K103" s="977">
        <v>4135.5</v>
      </c>
      <c r="L103" s="977">
        <f t="shared" si="6"/>
        <v>2332.5160000000001</v>
      </c>
      <c r="M103" s="977">
        <f t="shared" si="7"/>
        <v>174.93869999999998</v>
      </c>
      <c r="N103" s="977">
        <v>933</v>
      </c>
      <c r="O103" s="533">
        <f t="shared" si="8"/>
        <v>3008.9413</v>
      </c>
      <c r="P103" s="533">
        <f t="shared" si="9"/>
        <v>3941.9413</v>
      </c>
      <c r="Q103" s="976"/>
      <c r="R103" s="975"/>
      <c r="S103" s="976"/>
      <c r="T103" s="975"/>
      <c r="U103" s="976"/>
      <c r="V103" s="975"/>
      <c r="W103" s="976"/>
      <c r="X103" s="975"/>
      <c r="Y103" s="975"/>
      <c r="Z103" s="976"/>
      <c r="AA103" s="975"/>
      <c r="AB103" s="976"/>
      <c r="AC103" s="975"/>
    </row>
    <row r="104" spans="1:29" ht="15" customHeight="1" x14ac:dyDescent="0.25">
      <c r="A104" s="975"/>
      <c r="B104" s="975"/>
      <c r="C104" s="976">
        <v>4</v>
      </c>
      <c r="D104" s="367" t="s">
        <v>5</v>
      </c>
      <c r="E104" s="975"/>
      <c r="F104" s="977">
        <v>0</v>
      </c>
      <c r="G104" s="977">
        <v>0</v>
      </c>
      <c r="H104" s="977">
        <v>0</v>
      </c>
      <c r="I104" s="977">
        <v>0</v>
      </c>
      <c r="J104" s="977">
        <f t="shared" si="5"/>
        <v>0</v>
      </c>
      <c r="K104" s="977">
        <v>0</v>
      </c>
      <c r="L104" s="977">
        <f t="shared" si="6"/>
        <v>0</v>
      </c>
      <c r="M104" s="977">
        <f t="shared" si="7"/>
        <v>0</v>
      </c>
      <c r="N104" s="977">
        <v>0</v>
      </c>
      <c r="O104" s="533">
        <f t="shared" si="8"/>
        <v>0</v>
      </c>
      <c r="P104" s="533">
        <f t="shared" si="9"/>
        <v>0</v>
      </c>
      <c r="Q104" s="976"/>
      <c r="R104" s="975"/>
      <c r="S104" s="976"/>
      <c r="T104" s="975"/>
      <c r="U104" s="976"/>
      <c r="V104" s="975"/>
      <c r="W104" s="976"/>
      <c r="X104" s="975"/>
      <c r="Y104" s="975"/>
      <c r="Z104" s="976"/>
      <c r="AA104" s="975"/>
      <c r="AB104" s="976"/>
      <c r="AC104" s="975"/>
    </row>
    <row r="105" spans="1:29" ht="15" customHeight="1" x14ac:dyDescent="0.25">
      <c r="A105" s="975" t="s">
        <v>1180</v>
      </c>
      <c r="B105" s="975" t="s">
        <v>847</v>
      </c>
      <c r="C105" s="976">
        <v>493</v>
      </c>
      <c r="D105" s="980" t="s">
        <v>451</v>
      </c>
      <c r="E105" s="975" t="s">
        <v>494</v>
      </c>
      <c r="F105" s="977">
        <v>27557.74</v>
      </c>
      <c r="G105" s="977">
        <v>951.62</v>
      </c>
      <c r="H105" s="977">
        <v>13778.87</v>
      </c>
      <c r="I105" s="977">
        <v>0</v>
      </c>
      <c r="J105" s="977">
        <f t="shared" si="5"/>
        <v>13778.87</v>
      </c>
      <c r="K105" s="977">
        <v>4713.25</v>
      </c>
      <c r="L105" s="977">
        <f t="shared" si="6"/>
        <v>2755.7740000000003</v>
      </c>
      <c r="M105" s="977">
        <f t="shared" si="7"/>
        <v>206.68305000000001</v>
      </c>
      <c r="N105" s="977">
        <v>1102.3</v>
      </c>
      <c r="O105" s="533">
        <f t="shared" si="8"/>
        <v>3554.94695</v>
      </c>
      <c r="P105" s="533">
        <f t="shared" si="9"/>
        <v>4657.2469499999997</v>
      </c>
      <c r="Q105" s="976"/>
      <c r="R105" s="975"/>
      <c r="S105" s="976"/>
      <c r="T105" s="975"/>
      <c r="U105" s="976"/>
      <c r="V105" s="975"/>
      <c r="W105" s="976"/>
      <c r="X105" s="975"/>
      <c r="Y105" s="975"/>
      <c r="Z105" s="976"/>
      <c r="AA105" s="975"/>
      <c r="AB105" s="976"/>
      <c r="AC105" s="975"/>
    </row>
    <row r="106" spans="1:29" ht="15" customHeight="1" x14ac:dyDescent="0.25">
      <c r="A106" s="975" t="s">
        <v>1180</v>
      </c>
      <c r="B106" s="975" t="s">
        <v>847</v>
      </c>
      <c r="C106" s="976">
        <v>339</v>
      </c>
      <c r="D106" s="980" t="s">
        <v>346</v>
      </c>
      <c r="E106" s="975" t="s">
        <v>350</v>
      </c>
      <c r="F106" s="977">
        <v>44461.18</v>
      </c>
      <c r="G106" s="977">
        <v>951.62</v>
      </c>
      <c r="H106" s="977">
        <v>22230.59</v>
      </c>
      <c r="I106" s="977">
        <v>0</v>
      </c>
      <c r="J106" s="977">
        <f t="shared" si="5"/>
        <v>22230.59</v>
      </c>
      <c r="K106" s="977">
        <v>7020.57</v>
      </c>
      <c r="L106" s="977">
        <f t="shared" si="6"/>
        <v>4446.1180000000004</v>
      </c>
      <c r="M106" s="977">
        <f t="shared" si="7"/>
        <v>333.45884999999998</v>
      </c>
      <c r="N106" s="977">
        <v>1778.44</v>
      </c>
      <c r="O106" s="533">
        <f t="shared" si="8"/>
        <v>5735.4911499999998</v>
      </c>
      <c r="P106" s="533">
        <f t="shared" si="9"/>
        <v>7513.9311500000003</v>
      </c>
      <c r="Q106" s="976"/>
      <c r="R106" s="975"/>
      <c r="S106" s="976"/>
      <c r="T106" s="975"/>
      <c r="U106" s="976"/>
      <c r="V106" s="975"/>
      <c r="W106" s="976"/>
      <c r="X106" s="975"/>
      <c r="Y106" s="975"/>
      <c r="Z106" s="976"/>
      <c r="AA106" s="975"/>
      <c r="AB106" s="976"/>
      <c r="AC106" s="975"/>
    </row>
    <row r="107" spans="1:29" ht="15" customHeight="1" x14ac:dyDescent="0.25">
      <c r="A107" s="975" t="s">
        <v>1180</v>
      </c>
      <c r="B107" s="975" t="s">
        <v>847</v>
      </c>
      <c r="C107" s="976">
        <v>87</v>
      </c>
      <c r="D107" s="980" t="s">
        <v>47</v>
      </c>
      <c r="E107" s="975" t="s">
        <v>219</v>
      </c>
      <c r="F107" s="977">
        <v>17828.060000000001</v>
      </c>
      <c r="G107" s="977">
        <v>951.62</v>
      </c>
      <c r="H107" s="977">
        <v>8914.0300000000007</v>
      </c>
      <c r="I107" s="977">
        <v>0</v>
      </c>
      <c r="J107" s="977">
        <f t="shared" si="5"/>
        <v>8914.0300000000007</v>
      </c>
      <c r="K107" s="977">
        <v>3385.15</v>
      </c>
      <c r="L107" s="977">
        <f t="shared" si="6"/>
        <v>1782.8060000000003</v>
      </c>
      <c r="M107" s="977">
        <f t="shared" si="7"/>
        <v>133.71045000000001</v>
      </c>
      <c r="N107" s="977">
        <v>713.12</v>
      </c>
      <c r="O107" s="533">
        <f t="shared" si="8"/>
        <v>2299.8195500000002</v>
      </c>
      <c r="P107" s="533">
        <f t="shared" si="9"/>
        <v>3012.9395500000001</v>
      </c>
      <c r="Q107" s="976"/>
      <c r="R107" s="975"/>
      <c r="S107" s="976"/>
      <c r="T107" s="975"/>
      <c r="U107" s="976"/>
      <c r="V107" s="975"/>
      <c r="W107" s="976"/>
      <c r="X107" s="975"/>
      <c r="Y107" s="975"/>
      <c r="Z107" s="976"/>
      <c r="AA107" s="975"/>
      <c r="AB107" s="976"/>
      <c r="AC107" s="975"/>
    </row>
    <row r="108" spans="1:29" ht="15" customHeight="1" x14ac:dyDescent="0.25">
      <c r="A108" s="975" t="s">
        <v>1180</v>
      </c>
      <c r="B108" s="975" t="s">
        <v>847</v>
      </c>
      <c r="C108" s="976">
        <v>317</v>
      </c>
      <c r="D108" s="980" t="s">
        <v>303</v>
      </c>
      <c r="E108" s="975" t="s">
        <v>304</v>
      </c>
      <c r="F108" s="977">
        <v>44461.18</v>
      </c>
      <c r="G108" s="977">
        <v>951.62</v>
      </c>
      <c r="H108" s="977">
        <v>22230.59</v>
      </c>
      <c r="I108" s="977">
        <v>0</v>
      </c>
      <c r="J108" s="977">
        <f t="shared" si="5"/>
        <v>22230.59</v>
      </c>
      <c r="K108" s="977">
        <v>7020.57</v>
      </c>
      <c r="L108" s="977">
        <f t="shared" si="6"/>
        <v>4446.1180000000004</v>
      </c>
      <c r="M108" s="977">
        <f t="shared" si="7"/>
        <v>333.45884999999998</v>
      </c>
      <c r="N108" s="977">
        <v>1778.44</v>
      </c>
      <c r="O108" s="533">
        <f t="shared" si="8"/>
        <v>5735.4911499999998</v>
      </c>
      <c r="P108" s="533">
        <f t="shared" si="9"/>
        <v>7513.9311500000003</v>
      </c>
      <c r="Q108" s="976"/>
      <c r="R108" s="975"/>
      <c r="S108" s="976"/>
      <c r="T108" s="975"/>
      <c r="U108" s="976"/>
      <c r="V108" s="975"/>
      <c r="W108" s="976"/>
      <c r="X108" s="975"/>
      <c r="Y108" s="975"/>
      <c r="Z108" s="976"/>
      <c r="AA108" s="975"/>
      <c r="AB108" s="976"/>
      <c r="AC108" s="975"/>
    </row>
    <row r="109" spans="1:29" ht="15" customHeight="1" x14ac:dyDescent="0.25">
      <c r="A109" s="975" t="s">
        <v>1180</v>
      </c>
      <c r="B109" s="975" t="s">
        <v>847</v>
      </c>
      <c r="C109" s="976">
        <v>28</v>
      </c>
      <c r="D109" s="980" t="s">
        <v>21</v>
      </c>
      <c r="E109" s="975" t="s">
        <v>193</v>
      </c>
      <c r="F109" s="977">
        <v>28563.4</v>
      </c>
      <c r="G109" s="977">
        <v>951.62</v>
      </c>
      <c r="H109" s="977">
        <v>14281.7</v>
      </c>
      <c r="I109" s="977">
        <v>0</v>
      </c>
      <c r="J109" s="977">
        <f t="shared" si="5"/>
        <v>14281.7</v>
      </c>
      <c r="K109" s="977">
        <v>4850.5200000000004</v>
      </c>
      <c r="L109" s="977">
        <f t="shared" si="6"/>
        <v>2856.34</v>
      </c>
      <c r="M109" s="977">
        <f t="shared" si="7"/>
        <v>214.22550000000001</v>
      </c>
      <c r="N109" s="977">
        <v>1142.53</v>
      </c>
      <c r="O109" s="533">
        <f t="shared" si="8"/>
        <v>3684.6745000000005</v>
      </c>
      <c r="P109" s="533">
        <f t="shared" si="9"/>
        <v>4827.2045000000007</v>
      </c>
      <c r="Q109" s="976"/>
      <c r="R109" s="975"/>
      <c r="S109" s="976"/>
      <c r="T109" s="975"/>
      <c r="U109" s="976"/>
      <c r="V109" s="975"/>
      <c r="W109" s="976"/>
      <c r="X109" s="975"/>
      <c r="Y109" s="975"/>
      <c r="Z109" s="976"/>
      <c r="AA109" s="975"/>
      <c r="AB109" s="976"/>
      <c r="AC109" s="975"/>
    </row>
    <row r="110" spans="1:29" ht="15" customHeight="1" x14ac:dyDescent="0.25">
      <c r="A110" s="975" t="s">
        <v>1180</v>
      </c>
      <c r="B110" s="975" t="s">
        <v>847</v>
      </c>
      <c r="C110" s="976">
        <v>6</v>
      </c>
      <c r="D110" s="980" t="s">
        <v>99</v>
      </c>
      <c r="E110" s="975" t="s">
        <v>175</v>
      </c>
      <c r="F110" s="977">
        <v>38039.08</v>
      </c>
      <c r="G110" s="977">
        <v>951.62</v>
      </c>
      <c r="H110" s="977">
        <v>19019.54</v>
      </c>
      <c r="I110" s="977">
        <v>0</v>
      </c>
      <c r="J110" s="977">
        <f t="shared" si="5"/>
        <v>19019.54</v>
      </c>
      <c r="K110" s="977">
        <v>6143.95</v>
      </c>
      <c r="L110" s="977">
        <f t="shared" si="6"/>
        <v>3803.9080000000004</v>
      </c>
      <c r="M110" s="977">
        <f t="shared" si="7"/>
        <v>285.29309999999998</v>
      </c>
      <c r="N110" s="977">
        <v>1521.56</v>
      </c>
      <c r="O110" s="533">
        <f t="shared" si="8"/>
        <v>4907.0369000000001</v>
      </c>
      <c r="P110" s="533">
        <f t="shared" si="9"/>
        <v>6428.5969000000005</v>
      </c>
      <c r="Q110" s="976"/>
      <c r="R110" s="975"/>
      <c r="S110" s="976"/>
      <c r="T110" s="975"/>
      <c r="U110" s="976"/>
      <c r="V110" s="975"/>
      <c r="W110" s="976"/>
      <c r="X110" s="975"/>
      <c r="Y110" s="975"/>
      <c r="Z110" s="976"/>
      <c r="AA110" s="975"/>
      <c r="AB110" s="976"/>
      <c r="AC110" s="975"/>
    </row>
    <row r="111" spans="1:29" ht="15" customHeight="1" x14ac:dyDescent="0.25">
      <c r="A111" s="975" t="s">
        <v>1180</v>
      </c>
      <c r="B111" s="975" t="s">
        <v>847</v>
      </c>
      <c r="C111" s="976">
        <v>11</v>
      </c>
      <c r="D111" s="980" t="s">
        <v>101</v>
      </c>
      <c r="E111" s="975" t="s">
        <v>179</v>
      </c>
      <c r="F111" s="977">
        <v>39528.44</v>
      </c>
      <c r="G111" s="977">
        <v>951.62</v>
      </c>
      <c r="H111" s="977">
        <v>19764.22</v>
      </c>
      <c r="I111" s="977">
        <v>0</v>
      </c>
      <c r="J111" s="977">
        <f t="shared" si="5"/>
        <v>19764.22</v>
      </c>
      <c r="K111" s="977">
        <v>6347.25</v>
      </c>
      <c r="L111" s="977">
        <f t="shared" si="6"/>
        <v>3952.8440000000005</v>
      </c>
      <c r="M111" s="977">
        <f t="shared" si="7"/>
        <v>296.4633</v>
      </c>
      <c r="N111" s="977">
        <v>1581.13</v>
      </c>
      <c r="O111" s="533">
        <f t="shared" si="8"/>
        <v>5099.1666999999998</v>
      </c>
      <c r="P111" s="533">
        <f t="shared" si="9"/>
        <v>6680.2966999999999</v>
      </c>
      <c r="Q111" s="976"/>
      <c r="R111" s="975"/>
      <c r="S111" s="976"/>
      <c r="T111" s="975"/>
      <c r="U111" s="976"/>
      <c r="V111" s="975"/>
      <c r="W111" s="976"/>
      <c r="X111" s="975"/>
      <c r="Y111" s="975"/>
      <c r="Z111" s="976"/>
      <c r="AA111" s="975"/>
      <c r="AB111" s="976"/>
      <c r="AC111" s="975"/>
    </row>
    <row r="112" spans="1:29" ht="15" customHeight="1" x14ac:dyDescent="0.25">
      <c r="A112" s="975" t="s">
        <v>1180</v>
      </c>
      <c r="B112" s="975" t="s">
        <v>847</v>
      </c>
      <c r="C112" s="976">
        <v>345</v>
      </c>
      <c r="D112" s="980" t="s">
        <v>366</v>
      </c>
      <c r="E112" s="975" t="s">
        <v>367</v>
      </c>
      <c r="F112" s="977">
        <v>16202.24</v>
      </c>
      <c r="G112" s="977">
        <v>943.74</v>
      </c>
      <c r="H112" s="977">
        <v>8101.12</v>
      </c>
      <c r="I112" s="977">
        <v>0</v>
      </c>
      <c r="J112" s="977">
        <f t="shared" si="5"/>
        <v>8101.12</v>
      </c>
      <c r="K112" s="977">
        <v>3155.35</v>
      </c>
      <c r="L112" s="977">
        <f t="shared" si="6"/>
        <v>1620.2240000000002</v>
      </c>
      <c r="M112" s="977">
        <f t="shared" si="7"/>
        <v>121.51679999999999</v>
      </c>
      <c r="N112" s="977">
        <v>648.08000000000004</v>
      </c>
      <c r="O112" s="533">
        <f t="shared" si="8"/>
        <v>2090.0931999999998</v>
      </c>
      <c r="P112" s="533">
        <f t="shared" si="9"/>
        <v>2738.1731999999997</v>
      </c>
      <c r="Q112" s="976"/>
      <c r="R112" s="975"/>
      <c r="S112" s="976"/>
      <c r="T112" s="975"/>
      <c r="U112" s="976"/>
      <c r="V112" s="975"/>
      <c r="W112" s="976"/>
      <c r="X112" s="975"/>
      <c r="Y112" s="975"/>
      <c r="Z112" s="976"/>
      <c r="AA112" s="975"/>
      <c r="AB112" s="976"/>
      <c r="AC112" s="975"/>
    </row>
    <row r="113" spans="1:29" s="188" customFormat="1" ht="15" customHeight="1" x14ac:dyDescent="0.25">
      <c r="A113" s="184" t="s">
        <v>1180</v>
      </c>
      <c r="B113" s="184" t="s">
        <v>847</v>
      </c>
      <c r="C113" s="185">
        <v>462</v>
      </c>
      <c r="D113" s="186" t="s">
        <v>753</v>
      </c>
      <c r="E113" s="184" t="s">
        <v>766</v>
      </c>
      <c r="F113" s="187">
        <v>15149.11</v>
      </c>
      <c r="G113" s="187">
        <v>989.82</v>
      </c>
      <c r="H113" s="187">
        <v>5358.65</v>
      </c>
      <c r="I113" s="187">
        <v>4431.8100000000004</v>
      </c>
      <c r="J113" s="187">
        <f>H113+I113</f>
        <v>9790.4599999999991</v>
      </c>
      <c r="K113" s="187">
        <v>3662.61</v>
      </c>
      <c r="L113" s="187">
        <f t="shared" si="6"/>
        <v>1958.0919999999999</v>
      </c>
      <c r="M113" s="187">
        <f t="shared" si="7"/>
        <v>146.85689999999997</v>
      </c>
      <c r="N113" s="187">
        <v>783.23</v>
      </c>
      <c r="O113" s="187">
        <f t="shared" si="8"/>
        <v>2525.9331000000002</v>
      </c>
      <c r="P113" s="533">
        <f t="shared" si="9"/>
        <v>3309.1631000000002</v>
      </c>
      <c r="Q113" s="185"/>
      <c r="R113" s="184"/>
      <c r="S113" s="185"/>
      <c r="T113" s="184"/>
      <c r="U113" s="185"/>
      <c r="V113" s="184"/>
      <c r="W113" s="185"/>
      <c r="X113" s="184"/>
      <c r="Y113" s="184"/>
      <c r="Z113" s="185"/>
      <c r="AA113" s="184"/>
      <c r="AB113" s="185"/>
      <c r="AC113" s="184"/>
    </row>
    <row r="114" spans="1:29" ht="15" customHeight="1" x14ac:dyDescent="0.25">
      <c r="A114" s="975" t="s">
        <v>1180</v>
      </c>
      <c r="B114" s="975" t="s">
        <v>847</v>
      </c>
      <c r="C114" s="976">
        <v>438</v>
      </c>
      <c r="D114" s="980" t="s">
        <v>708</v>
      </c>
      <c r="E114" s="975" t="s">
        <v>729</v>
      </c>
      <c r="F114" s="977">
        <v>24666.3</v>
      </c>
      <c r="G114" s="977">
        <v>951.62</v>
      </c>
      <c r="H114" s="977">
        <v>12333.15</v>
      </c>
      <c r="I114" s="977">
        <v>0</v>
      </c>
      <c r="J114" s="977">
        <f t="shared" si="5"/>
        <v>12333.15</v>
      </c>
      <c r="K114" s="977">
        <v>4318.57</v>
      </c>
      <c r="L114" s="977">
        <f t="shared" si="6"/>
        <v>2466.63</v>
      </c>
      <c r="M114" s="977">
        <f t="shared" si="7"/>
        <v>184.99724999999998</v>
      </c>
      <c r="N114" s="977">
        <v>986.65</v>
      </c>
      <c r="O114" s="533">
        <f t="shared" si="8"/>
        <v>3181.9527499999999</v>
      </c>
      <c r="P114" s="533">
        <f t="shared" si="9"/>
        <v>4168.60275</v>
      </c>
      <c r="Q114" s="976"/>
      <c r="R114" s="975"/>
      <c r="S114" s="976"/>
      <c r="T114" s="975"/>
      <c r="U114" s="976"/>
      <c r="V114" s="975"/>
      <c r="W114" s="976"/>
      <c r="X114" s="975"/>
      <c r="Y114" s="975"/>
      <c r="Z114" s="976"/>
      <c r="AA114" s="975"/>
      <c r="AB114" s="976"/>
      <c r="AC114" s="975"/>
    </row>
    <row r="115" spans="1:29" ht="15" customHeight="1" x14ac:dyDescent="0.25">
      <c r="A115" s="975" t="s">
        <v>1180</v>
      </c>
      <c r="B115" s="975" t="s">
        <v>847</v>
      </c>
      <c r="C115" s="976">
        <v>18</v>
      </c>
      <c r="D115" s="980" t="s">
        <v>12</v>
      </c>
      <c r="E115" s="975" t="s">
        <v>184</v>
      </c>
      <c r="F115" s="977">
        <v>34527.980000000003</v>
      </c>
      <c r="G115" s="977">
        <v>951.62</v>
      </c>
      <c r="H115" s="977">
        <v>17263.990000000002</v>
      </c>
      <c r="I115" s="977">
        <v>0</v>
      </c>
      <c r="J115" s="977">
        <f t="shared" si="5"/>
        <v>17263.990000000002</v>
      </c>
      <c r="K115" s="977">
        <v>5664.69</v>
      </c>
      <c r="L115" s="977">
        <f t="shared" si="6"/>
        <v>3452.7980000000007</v>
      </c>
      <c r="M115" s="977">
        <f t="shared" si="7"/>
        <v>258.95985000000002</v>
      </c>
      <c r="N115" s="977">
        <v>1381.11</v>
      </c>
      <c r="O115" s="533">
        <f t="shared" si="8"/>
        <v>4454.1101499999995</v>
      </c>
      <c r="P115" s="533">
        <f t="shared" si="9"/>
        <v>5835.2201499999992</v>
      </c>
      <c r="Q115" s="976"/>
      <c r="R115" s="975"/>
      <c r="S115" s="976"/>
      <c r="T115" s="975"/>
      <c r="U115" s="976"/>
      <c r="V115" s="975"/>
      <c r="W115" s="976"/>
      <c r="X115" s="975"/>
      <c r="Y115" s="975"/>
      <c r="Z115" s="976"/>
      <c r="AA115" s="975"/>
      <c r="AB115" s="976"/>
      <c r="AC115" s="975"/>
    </row>
    <row r="116" spans="1:29" ht="15" customHeight="1" x14ac:dyDescent="0.25">
      <c r="A116" s="975" t="s">
        <v>1180</v>
      </c>
      <c r="B116" s="975" t="s">
        <v>847</v>
      </c>
      <c r="C116" s="976">
        <v>492</v>
      </c>
      <c r="D116" s="980" t="s">
        <v>456</v>
      </c>
      <c r="E116" s="975" t="s">
        <v>499</v>
      </c>
      <c r="F116" s="977">
        <v>30593.74</v>
      </c>
      <c r="G116" s="977">
        <v>951.62</v>
      </c>
      <c r="H116" s="977">
        <v>15296.87</v>
      </c>
      <c r="I116" s="977">
        <v>0</v>
      </c>
      <c r="J116" s="977">
        <f t="shared" si="5"/>
        <v>15296.87</v>
      </c>
      <c r="K116" s="977">
        <v>5127.67</v>
      </c>
      <c r="L116" s="977">
        <f t="shared" si="6"/>
        <v>3059.3740000000003</v>
      </c>
      <c r="M116" s="977">
        <f t="shared" si="7"/>
        <v>229.45304999999999</v>
      </c>
      <c r="N116" s="977">
        <v>1223.74</v>
      </c>
      <c r="O116" s="533">
        <f t="shared" si="8"/>
        <v>3946.5969500000001</v>
      </c>
      <c r="P116" s="533">
        <f t="shared" si="9"/>
        <v>5170.3369499999999</v>
      </c>
      <c r="Q116" s="976"/>
      <c r="R116" s="975"/>
      <c r="S116" s="976"/>
      <c r="T116" s="975"/>
      <c r="U116" s="976"/>
      <c r="V116" s="975"/>
      <c r="W116" s="976"/>
      <c r="X116" s="975"/>
      <c r="Y116" s="975"/>
      <c r="Z116" s="976"/>
      <c r="AA116" s="975"/>
      <c r="AB116" s="976"/>
      <c r="AC116" s="975"/>
    </row>
    <row r="117" spans="1:29" ht="15" customHeight="1" x14ac:dyDescent="0.25">
      <c r="A117" s="975" t="s">
        <v>1180</v>
      </c>
      <c r="B117" s="975" t="s">
        <v>847</v>
      </c>
      <c r="C117" s="976">
        <v>69</v>
      </c>
      <c r="D117" s="980" t="s">
        <v>103</v>
      </c>
      <c r="E117" s="975" t="s">
        <v>211</v>
      </c>
      <c r="F117" s="977">
        <v>53569.18</v>
      </c>
      <c r="G117" s="977">
        <v>951.62</v>
      </c>
      <c r="H117" s="977">
        <v>26784.59</v>
      </c>
      <c r="I117" s="977">
        <v>0</v>
      </c>
      <c r="J117" s="977">
        <f t="shared" si="5"/>
        <v>26784.59</v>
      </c>
      <c r="K117" s="977">
        <v>8263.81</v>
      </c>
      <c r="L117" s="977">
        <f t="shared" si="6"/>
        <v>5356.9180000000006</v>
      </c>
      <c r="M117" s="977">
        <f t="shared" si="7"/>
        <v>401.76884999999999</v>
      </c>
      <c r="N117" s="977">
        <v>2142.7600000000002</v>
      </c>
      <c r="O117" s="533">
        <f t="shared" si="8"/>
        <v>6910.4211499999992</v>
      </c>
      <c r="P117" s="533">
        <f t="shared" si="9"/>
        <v>9053.1811500000003</v>
      </c>
      <c r="Q117" s="976"/>
      <c r="R117" s="975"/>
      <c r="S117" s="976"/>
      <c r="T117" s="975"/>
      <c r="U117" s="976"/>
      <c r="V117" s="975"/>
      <c r="W117" s="976"/>
      <c r="X117" s="975"/>
      <c r="Y117" s="975"/>
      <c r="Z117" s="976"/>
      <c r="AA117" s="975"/>
      <c r="AB117" s="976"/>
      <c r="AC117" s="975"/>
    </row>
    <row r="118" spans="1:29" ht="15" customHeight="1" x14ac:dyDescent="0.25">
      <c r="A118" s="975" t="s">
        <v>1180</v>
      </c>
      <c r="B118" s="975" t="s">
        <v>847</v>
      </c>
      <c r="C118" s="976">
        <v>443</v>
      </c>
      <c r="D118" s="980" t="s">
        <v>711</v>
      </c>
      <c r="E118" s="975" t="s">
        <v>732</v>
      </c>
      <c r="F118" s="977">
        <v>6885.22</v>
      </c>
      <c r="G118" s="977">
        <v>306.51</v>
      </c>
      <c r="H118" s="977">
        <v>3442.61</v>
      </c>
      <c r="I118" s="977">
        <v>0</v>
      </c>
      <c r="J118" s="977">
        <f t="shared" si="5"/>
        <v>3442.61</v>
      </c>
      <c r="K118" s="977">
        <v>1246.3399999999999</v>
      </c>
      <c r="L118" s="977">
        <f t="shared" si="6"/>
        <v>688.52200000000005</v>
      </c>
      <c r="M118" s="977">
        <f t="shared" si="7"/>
        <v>51.639150000000001</v>
      </c>
      <c r="N118" s="977">
        <v>275.39999999999998</v>
      </c>
      <c r="O118" s="533">
        <f t="shared" si="8"/>
        <v>888.19084999999995</v>
      </c>
      <c r="P118" s="533">
        <f t="shared" si="9"/>
        <v>1163.59085</v>
      </c>
      <c r="Q118" s="976"/>
      <c r="R118" s="975"/>
      <c r="S118" s="976"/>
      <c r="T118" s="975"/>
      <c r="U118" s="976"/>
      <c r="V118" s="975"/>
      <c r="W118" s="976"/>
      <c r="X118" s="975"/>
      <c r="Y118" s="975"/>
      <c r="Z118" s="976"/>
      <c r="AA118" s="975"/>
      <c r="AB118" s="976"/>
      <c r="AC118" s="975"/>
    </row>
    <row r="119" spans="1:29" ht="15" customHeight="1" x14ac:dyDescent="0.25">
      <c r="A119" s="975" t="s">
        <v>1180</v>
      </c>
      <c r="B119" s="975" t="s">
        <v>847</v>
      </c>
      <c r="C119" s="976">
        <v>456</v>
      </c>
      <c r="D119" s="980" t="s">
        <v>723</v>
      </c>
      <c r="E119" s="975" t="s">
        <v>744</v>
      </c>
      <c r="F119" s="977">
        <v>23821.58</v>
      </c>
      <c r="G119" s="977">
        <v>951.62</v>
      </c>
      <c r="H119" s="977">
        <v>11910.79</v>
      </c>
      <c r="I119" s="977">
        <v>0</v>
      </c>
      <c r="J119" s="977">
        <f t="shared" si="5"/>
        <v>11910.79</v>
      </c>
      <c r="K119" s="977">
        <v>4203.2700000000004</v>
      </c>
      <c r="L119" s="977">
        <f t="shared" si="6"/>
        <v>2382.1580000000004</v>
      </c>
      <c r="M119" s="977">
        <f t="shared" si="7"/>
        <v>178.66185000000002</v>
      </c>
      <c r="N119" s="977">
        <v>952.86</v>
      </c>
      <c r="O119" s="533">
        <f t="shared" si="8"/>
        <v>3072.9881500000006</v>
      </c>
      <c r="P119" s="533">
        <f t="shared" si="9"/>
        <v>4025.8481500000007</v>
      </c>
      <c r="Q119" s="976"/>
      <c r="R119" s="975"/>
      <c r="S119" s="976"/>
      <c r="T119" s="975"/>
      <c r="U119" s="976"/>
      <c r="V119" s="975"/>
      <c r="W119" s="976"/>
      <c r="X119" s="975"/>
      <c r="Y119" s="975"/>
      <c r="Z119" s="976"/>
      <c r="AA119" s="975"/>
      <c r="AB119" s="976"/>
      <c r="AC119" s="975"/>
    </row>
    <row r="120" spans="1:29" ht="15" customHeight="1" x14ac:dyDescent="0.25">
      <c r="A120" s="975" t="s">
        <v>1180</v>
      </c>
      <c r="B120" s="975" t="s">
        <v>847</v>
      </c>
      <c r="C120" s="976">
        <v>425</v>
      </c>
      <c r="D120" s="980" t="s">
        <v>672</v>
      </c>
      <c r="E120" s="975" t="s">
        <v>673</v>
      </c>
      <c r="F120" s="977">
        <v>20396.060000000001</v>
      </c>
      <c r="G120" s="977">
        <v>951.62</v>
      </c>
      <c r="H120" s="977">
        <v>10198.030000000001</v>
      </c>
      <c r="I120" s="977">
        <v>0</v>
      </c>
      <c r="J120" s="977">
        <f t="shared" si="5"/>
        <v>10198.030000000001</v>
      </c>
      <c r="K120" s="977">
        <v>3735.68</v>
      </c>
      <c r="L120" s="977">
        <f t="shared" si="6"/>
        <v>2039.6060000000002</v>
      </c>
      <c r="M120" s="977">
        <f t="shared" si="7"/>
        <v>152.97045</v>
      </c>
      <c r="N120" s="977">
        <v>815.84</v>
      </c>
      <c r="O120" s="533">
        <f t="shared" si="8"/>
        <v>2631.0895500000001</v>
      </c>
      <c r="P120" s="533">
        <f t="shared" si="9"/>
        <v>3446.9295500000003</v>
      </c>
      <c r="Q120" s="976"/>
      <c r="R120" s="975"/>
      <c r="S120" s="976"/>
      <c r="T120" s="975"/>
      <c r="U120" s="976"/>
      <c r="V120" s="975"/>
      <c r="W120" s="976"/>
      <c r="X120" s="975"/>
      <c r="Y120" s="975"/>
      <c r="Z120" s="976"/>
      <c r="AA120" s="975"/>
      <c r="AB120" s="976"/>
      <c r="AC120" s="975"/>
    </row>
    <row r="121" spans="1:29" ht="15" customHeight="1" x14ac:dyDescent="0.25">
      <c r="A121" s="189"/>
      <c r="B121" s="189"/>
      <c r="C121" s="190">
        <v>192</v>
      </c>
      <c r="D121" s="367" t="s">
        <v>419</v>
      </c>
      <c r="E121" s="189"/>
      <c r="F121" s="191">
        <v>0</v>
      </c>
      <c r="G121" s="191">
        <v>0</v>
      </c>
      <c r="H121" s="191">
        <v>0</v>
      </c>
      <c r="I121" s="191">
        <v>0</v>
      </c>
      <c r="J121" s="191">
        <f t="shared" si="5"/>
        <v>0</v>
      </c>
      <c r="K121" s="191">
        <v>0</v>
      </c>
      <c r="L121" s="191">
        <f t="shared" si="6"/>
        <v>0</v>
      </c>
      <c r="M121" s="191">
        <f t="shared" si="7"/>
        <v>0</v>
      </c>
      <c r="N121" s="191">
        <v>0</v>
      </c>
      <c r="O121" s="191">
        <f t="shared" si="8"/>
        <v>0</v>
      </c>
      <c r="P121" s="533">
        <f t="shared" si="9"/>
        <v>0</v>
      </c>
      <c r="Q121" s="976"/>
      <c r="R121" s="975"/>
      <c r="S121" s="976"/>
      <c r="T121" s="975"/>
      <c r="U121" s="976"/>
      <c r="V121" s="975"/>
      <c r="W121" s="976"/>
      <c r="X121" s="975"/>
      <c r="Y121" s="975"/>
      <c r="Z121" s="976"/>
      <c r="AA121" s="975"/>
      <c r="AB121" s="976"/>
      <c r="AC121" s="975"/>
    </row>
    <row r="122" spans="1:29" ht="15" customHeight="1" x14ac:dyDescent="0.25">
      <c r="A122" s="975" t="s">
        <v>1180</v>
      </c>
      <c r="B122" s="975" t="s">
        <v>847</v>
      </c>
      <c r="C122" s="976">
        <v>260</v>
      </c>
      <c r="D122" s="980" t="s">
        <v>150</v>
      </c>
      <c r="E122" s="975" t="s">
        <v>264</v>
      </c>
      <c r="F122" s="977">
        <v>19302.919999999998</v>
      </c>
      <c r="G122" s="977">
        <v>951.62</v>
      </c>
      <c r="H122" s="977">
        <v>9651.4599999999991</v>
      </c>
      <c r="I122" s="977">
        <v>0</v>
      </c>
      <c r="J122" s="977">
        <f t="shared" si="5"/>
        <v>9651.4599999999991</v>
      </c>
      <c r="K122" s="977">
        <v>3586.47</v>
      </c>
      <c r="L122" s="977">
        <f t="shared" si="6"/>
        <v>1930.2919999999999</v>
      </c>
      <c r="M122" s="977">
        <f t="shared" si="7"/>
        <v>144.77189999999999</v>
      </c>
      <c r="N122" s="977">
        <v>772.11</v>
      </c>
      <c r="O122" s="533">
        <f t="shared" si="8"/>
        <v>2490.0780999999997</v>
      </c>
      <c r="P122" s="533">
        <f t="shared" si="9"/>
        <v>3262.1880999999998</v>
      </c>
      <c r="Q122" s="976"/>
      <c r="R122" s="975"/>
      <c r="S122" s="976"/>
      <c r="T122" s="975"/>
      <c r="U122" s="976"/>
      <c r="V122" s="975"/>
      <c r="W122" s="976"/>
      <c r="X122" s="975"/>
      <c r="Y122" s="975"/>
      <c r="Z122" s="976"/>
      <c r="AA122" s="975"/>
      <c r="AB122" s="976"/>
      <c r="AC122" s="975"/>
    </row>
    <row r="123" spans="1:29" ht="15" customHeight="1" x14ac:dyDescent="0.25">
      <c r="A123" s="975" t="s">
        <v>1180</v>
      </c>
      <c r="B123" s="975" t="s">
        <v>847</v>
      </c>
      <c r="C123" s="976">
        <v>444</v>
      </c>
      <c r="D123" s="980" t="s">
        <v>712</v>
      </c>
      <c r="E123" s="975" t="s">
        <v>733</v>
      </c>
      <c r="F123" s="977">
        <v>6885.22</v>
      </c>
      <c r="G123" s="977">
        <v>306.51</v>
      </c>
      <c r="H123" s="977">
        <v>3442.61</v>
      </c>
      <c r="I123" s="977">
        <v>0</v>
      </c>
      <c r="J123" s="977">
        <f t="shared" si="5"/>
        <v>3442.61</v>
      </c>
      <c r="K123" s="977">
        <v>1246.3399999999999</v>
      </c>
      <c r="L123" s="977">
        <f t="shared" si="6"/>
        <v>688.52200000000005</v>
      </c>
      <c r="M123" s="977">
        <f t="shared" si="7"/>
        <v>51.639150000000001</v>
      </c>
      <c r="N123" s="977">
        <v>275.39999999999998</v>
      </c>
      <c r="O123" s="533">
        <f t="shared" si="8"/>
        <v>888.19084999999995</v>
      </c>
      <c r="P123" s="533">
        <f t="shared" si="9"/>
        <v>1163.59085</v>
      </c>
      <c r="Q123" s="976"/>
      <c r="R123" s="975"/>
      <c r="S123" s="976"/>
      <c r="T123" s="975"/>
      <c r="U123" s="976"/>
      <c r="V123" s="975"/>
      <c r="W123" s="976"/>
      <c r="X123" s="975"/>
      <c r="Y123" s="975"/>
      <c r="Z123" s="976"/>
      <c r="AA123" s="975"/>
      <c r="AB123" s="976"/>
      <c r="AC123" s="975"/>
    </row>
    <row r="124" spans="1:29" ht="15" customHeight="1" x14ac:dyDescent="0.25">
      <c r="A124" s="975" t="s">
        <v>1180</v>
      </c>
      <c r="B124" s="975" t="s">
        <v>847</v>
      </c>
      <c r="C124" s="976">
        <v>161</v>
      </c>
      <c r="D124" s="980" t="s">
        <v>63</v>
      </c>
      <c r="E124" s="975" t="s">
        <v>234</v>
      </c>
      <c r="F124" s="977">
        <v>20938.12</v>
      </c>
      <c r="G124" s="977">
        <v>951.62</v>
      </c>
      <c r="H124" s="977">
        <v>10469.06</v>
      </c>
      <c r="I124" s="977">
        <v>0</v>
      </c>
      <c r="J124" s="977">
        <f t="shared" si="5"/>
        <v>10469.06</v>
      </c>
      <c r="K124" s="977">
        <v>3809.67</v>
      </c>
      <c r="L124" s="977">
        <f t="shared" si="6"/>
        <v>2093.8119999999999</v>
      </c>
      <c r="M124" s="977">
        <f t="shared" si="7"/>
        <v>157.0359</v>
      </c>
      <c r="N124" s="977">
        <v>837.52</v>
      </c>
      <c r="O124" s="533">
        <f t="shared" si="8"/>
        <v>2701.0141000000003</v>
      </c>
      <c r="P124" s="533">
        <f t="shared" si="9"/>
        <v>3538.5341000000003</v>
      </c>
      <c r="Q124" s="976"/>
      <c r="R124" s="975"/>
      <c r="S124" s="976"/>
      <c r="T124" s="975"/>
      <c r="U124" s="976"/>
      <c r="V124" s="975"/>
      <c r="W124" s="976"/>
      <c r="X124" s="975"/>
      <c r="Y124" s="975"/>
      <c r="Z124" s="976"/>
      <c r="AA124" s="975"/>
      <c r="AB124" s="976"/>
      <c r="AC124" s="975"/>
    </row>
    <row r="125" spans="1:29" ht="15" customHeight="1" x14ac:dyDescent="0.25">
      <c r="A125" s="975" t="s">
        <v>1180</v>
      </c>
      <c r="B125" s="975" t="s">
        <v>847</v>
      </c>
      <c r="C125" s="976">
        <v>344</v>
      </c>
      <c r="D125" s="980" t="s">
        <v>364</v>
      </c>
      <c r="E125" s="975" t="s">
        <v>365</v>
      </c>
      <c r="F125" s="977">
        <v>37951.4</v>
      </c>
      <c r="G125" s="977">
        <v>951.62</v>
      </c>
      <c r="H125" s="977">
        <v>18975.7</v>
      </c>
      <c r="I125" s="977">
        <v>0</v>
      </c>
      <c r="J125" s="977">
        <f t="shared" si="5"/>
        <v>18975.7</v>
      </c>
      <c r="K125" s="977">
        <v>6131.99</v>
      </c>
      <c r="L125" s="977">
        <f t="shared" si="6"/>
        <v>3795.1400000000003</v>
      </c>
      <c r="M125" s="977">
        <f t="shared" si="7"/>
        <v>284.63549999999998</v>
      </c>
      <c r="N125" s="977">
        <v>1518.05</v>
      </c>
      <c r="O125" s="533">
        <f t="shared" si="8"/>
        <v>4895.7344999999996</v>
      </c>
      <c r="P125" s="533">
        <f t="shared" si="9"/>
        <v>6413.7844999999998</v>
      </c>
      <c r="Q125" s="976"/>
      <c r="R125" s="975"/>
      <c r="S125" s="976"/>
      <c r="T125" s="975"/>
      <c r="U125" s="976"/>
      <c r="V125" s="975"/>
      <c r="W125" s="976"/>
      <c r="X125" s="975"/>
      <c r="Y125" s="975"/>
      <c r="Z125" s="976"/>
      <c r="AA125" s="975"/>
      <c r="AB125" s="976"/>
      <c r="AC125" s="975"/>
    </row>
    <row r="126" spans="1:29" ht="15" customHeight="1" x14ac:dyDescent="0.25">
      <c r="A126" s="975" t="s">
        <v>1180</v>
      </c>
      <c r="B126" s="975" t="s">
        <v>847</v>
      </c>
      <c r="C126" s="976">
        <v>356</v>
      </c>
      <c r="D126" s="980" t="s">
        <v>383</v>
      </c>
      <c r="E126" s="975" t="s">
        <v>384</v>
      </c>
      <c r="F126" s="977">
        <v>12527.52</v>
      </c>
      <c r="G126" s="977">
        <v>686.51</v>
      </c>
      <c r="H126" s="977">
        <v>6263.76</v>
      </c>
      <c r="I126" s="977">
        <v>0</v>
      </c>
      <c r="J126" s="977">
        <f t="shared" si="5"/>
        <v>6263.76</v>
      </c>
      <c r="K126" s="977">
        <v>2396.52</v>
      </c>
      <c r="L126" s="977">
        <f t="shared" si="6"/>
        <v>1252.7520000000002</v>
      </c>
      <c r="M126" s="977">
        <f t="shared" si="7"/>
        <v>93.956400000000002</v>
      </c>
      <c r="N126" s="977">
        <v>501.1</v>
      </c>
      <c r="O126" s="533">
        <f t="shared" si="8"/>
        <v>1616.0536</v>
      </c>
      <c r="P126" s="533">
        <f t="shared" si="9"/>
        <v>2117.1536000000001</v>
      </c>
      <c r="Q126" s="976"/>
      <c r="R126" s="975"/>
      <c r="S126" s="976"/>
      <c r="T126" s="975"/>
      <c r="U126" s="976"/>
      <c r="V126" s="975"/>
      <c r="W126" s="976"/>
      <c r="X126" s="975"/>
      <c r="Y126" s="975"/>
      <c r="Z126" s="976"/>
      <c r="AA126" s="975"/>
      <c r="AB126" s="976"/>
      <c r="AC126" s="975"/>
    </row>
    <row r="127" spans="1:29" ht="15" customHeight="1" x14ac:dyDescent="0.25">
      <c r="A127" s="975" t="s">
        <v>1180</v>
      </c>
      <c r="B127" s="975" t="s">
        <v>847</v>
      </c>
      <c r="C127" s="976">
        <v>172</v>
      </c>
      <c r="D127" s="980" t="s">
        <v>68</v>
      </c>
      <c r="E127" s="975" t="s">
        <v>239</v>
      </c>
      <c r="F127" s="977">
        <v>30823.4</v>
      </c>
      <c r="G127" s="977">
        <v>951.62</v>
      </c>
      <c r="H127" s="977">
        <v>12580.98</v>
      </c>
      <c r="I127" s="977">
        <v>0</v>
      </c>
      <c r="J127" s="977">
        <f t="shared" si="5"/>
        <v>12580.98</v>
      </c>
      <c r="K127" s="977">
        <v>4386.2299999999996</v>
      </c>
      <c r="L127" s="977">
        <f t="shared" si="6"/>
        <v>2516.1959999999999</v>
      </c>
      <c r="M127" s="977">
        <f t="shared" si="7"/>
        <v>188.71469999999999</v>
      </c>
      <c r="N127" s="977">
        <v>1459.39</v>
      </c>
      <c r="O127" s="533">
        <f t="shared" si="8"/>
        <v>3245.8952999999997</v>
      </c>
      <c r="P127" s="533">
        <f t="shared" si="9"/>
        <v>4705.2852999999996</v>
      </c>
      <c r="Q127" s="976"/>
      <c r="R127" s="975"/>
      <c r="S127" s="976"/>
      <c r="T127" s="975"/>
      <c r="U127" s="976"/>
      <c r="V127" s="975"/>
      <c r="W127" s="976"/>
      <c r="X127" s="975"/>
      <c r="Y127" s="975"/>
      <c r="Z127" s="976"/>
      <c r="AA127" s="975"/>
      <c r="AB127" s="976"/>
      <c r="AC127" s="975"/>
    </row>
    <row r="128" spans="1:29" ht="15" customHeight="1" x14ac:dyDescent="0.25">
      <c r="A128" s="975" t="s">
        <v>1180</v>
      </c>
      <c r="B128" s="975" t="s">
        <v>847</v>
      </c>
      <c r="C128" s="976">
        <v>52</v>
      </c>
      <c r="D128" s="980" t="s">
        <v>39</v>
      </c>
      <c r="E128" s="975" t="s">
        <v>210</v>
      </c>
      <c r="F128" s="977">
        <v>40930.04</v>
      </c>
      <c r="G128" s="977">
        <v>951.62</v>
      </c>
      <c r="H128" s="977">
        <v>20465.02</v>
      </c>
      <c r="I128" s="977">
        <v>0</v>
      </c>
      <c r="J128" s="977">
        <f t="shared" si="5"/>
        <v>20465.02</v>
      </c>
      <c r="K128" s="977">
        <v>6538.57</v>
      </c>
      <c r="L128" s="977">
        <f t="shared" si="6"/>
        <v>4093.0040000000004</v>
      </c>
      <c r="M128" s="977">
        <f t="shared" si="7"/>
        <v>306.9753</v>
      </c>
      <c r="N128" s="977">
        <v>1637.2</v>
      </c>
      <c r="O128" s="533">
        <f t="shared" si="8"/>
        <v>5279.9746999999998</v>
      </c>
      <c r="P128" s="533">
        <f t="shared" si="9"/>
        <v>6917.1746999999996</v>
      </c>
      <c r="Q128" s="976"/>
      <c r="R128" s="975"/>
      <c r="S128" s="976"/>
      <c r="T128" s="975"/>
      <c r="U128" s="976"/>
      <c r="V128" s="975"/>
      <c r="W128" s="976"/>
      <c r="X128" s="975"/>
      <c r="Y128" s="975"/>
      <c r="Z128" s="976"/>
      <c r="AA128" s="975"/>
      <c r="AB128" s="976"/>
      <c r="AC128" s="975"/>
    </row>
    <row r="129" spans="1:29" ht="15" customHeight="1" x14ac:dyDescent="0.25">
      <c r="A129" s="559" t="s">
        <v>1180</v>
      </c>
      <c r="B129" s="559" t="s">
        <v>847</v>
      </c>
      <c r="C129" s="560">
        <v>42</v>
      </c>
      <c r="D129" s="561" t="s">
        <v>31</v>
      </c>
      <c r="E129" s="559" t="s">
        <v>203</v>
      </c>
      <c r="F129" s="562">
        <v>44461.18</v>
      </c>
      <c r="G129" s="562">
        <v>951.62</v>
      </c>
      <c r="H129" s="562">
        <v>22230.59</v>
      </c>
      <c r="I129" s="991">
        <v>0</v>
      </c>
      <c r="J129" s="991">
        <f t="shared" si="5"/>
        <v>22230.59</v>
      </c>
      <c r="K129" s="562">
        <v>7020.57</v>
      </c>
      <c r="L129" s="562">
        <f t="shared" si="6"/>
        <v>4446.1180000000004</v>
      </c>
      <c r="M129" s="562">
        <f t="shared" si="7"/>
        <v>333.45884999999998</v>
      </c>
      <c r="N129" s="562">
        <v>1778.44</v>
      </c>
      <c r="O129" s="562">
        <f t="shared" si="8"/>
        <v>5735.4911499999998</v>
      </c>
      <c r="P129" s="533">
        <f t="shared" si="9"/>
        <v>7513.9311500000003</v>
      </c>
      <c r="Q129" s="976"/>
      <c r="R129" s="975"/>
      <c r="S129" s="976"/>
      <c r="T129" s="975"/>
      <c r="U129" s="976"/>
      <c r="V129" s="975"/>
      <c r="W129" s="976"/>
      <c r="X129" s="975"/>
      <c r="Y129" s="975"/>
      <c r="Z129" s="976"/>
      <c r="AA129" s="975"/>
      <c r="AB129" s="976"/>
      <c r="AC129" s="975"/>
    </row>
    <row r="130" spans="1:29" ht="15" customHeight="1" x14ac:dyDescent="0.25">
      <c r="A130" s="975" t="s">
        <v>1180</v>
      </c>
      <c r="B130" s="975" t="s">
        <v>847</v>
      </c>
      <c r="C130" s="976">
        <v>466</v>
      </c>
      <c r="D130" s="980" t="s">
        <v>749</v>
      </c>
      <c r="E130" s="975" t="s">
        <v>762</v>
      </c>
      <c r="F130" s="977">
        <v>6885.22</v>
      </c>
      <c r="G130" s="977">
        <v>306.51</v>
      </c>
      <c r="H130" s="977">
        <v>3442.61</v>
      </c>
      <c r="I130" s="977">
        <v>0</v>
      </c>
      <c r="J130" s="977">
        <f t="shared" si="5"/>
        <v>3442.61</v>
      </c>
      <c r="K130" s="977">
        <v>1246.3399999999999</v>
      </c>
      <c r="L130" s="977">
        <f t="shared" si="6"/>
        <v>688.52200000000005</v>
      </c>
      <c r="M130" s="977">
        <f t="shared" si="7"/>
        <v>51.639150000000001</v>
      </c>
      <c r="N130" s="977">
        <v>275.39999999999998</v>
      </c>
      <c r="O130" s="533">
        <f t="shared" si="8"/>
        <v>888.19084999999995</v>
      </c>
      <c r="P130" s="533">
        <f t="shared" si="9"/>
        <v>1163.59085</v>
      </c>
      <c r="Q130" s="976"/>
      <c r="R130" s="975"/>
      <c r="S130" s="976"/>
      <c r="T130" s="975"/>
      <c r="U130" s="976"/>
      <c r="V130" s="975"/>
      <c r="W130" s="976"/>
      <c r="X130" s="975"/>
      <c r="Y130" s="975"/>
      <c r="Z130" s="976"/>
      <c r="AA130" s="975"/>
      <c r="AB130" s="976"/>
      <c r="AC130" s="975"/>
    </row>
    <row r="131" spans="1:29" ht="15" customHeight="1" x14ac:dyDescent="0.25">
      <c r="A131" s="975" t="s">
        <v>1180</v>
      </c>
      <c r="B131" s="975" t="s">
        <v>847</v>
      </c>
      <c r="C131" s="976">
        <v>195</v>
      </c>
      <c r="D131" s="980" t="s">
        <v>783</v>
      </c>
      <c r="E131" s="975" t="s">
        <v>243</v>
      </c>
      <c r="F131" s="977">
        <v>8814.42</v>
      </c>
      <c r="G131" s="977">
        <v>426.59</v>
      </c>
      <c r="H131" s="977">
        <v>4407.21</v>
      </c>
      <c r="I131" s="977">
        <v>0</v>
      </c>
      <c r="J131" s="977">
        <f t="shared" ref="J131:J188" si="10">H131+I131</f>
        <v>4407.21</v>
      </c>
      <c r="K131" s="977">
        <v>1629.76</v>
      </c>
      <c r="L131" s="977">
        <f t="shared" ref="L131:L194" si="11">J131*0.2</f>
        <v>881.44200000000001</v>
      </c>
      <c r="M131" s="977">
        <f t="shared" ref="M131:M194" si="12">J131*1.5%</f>
        <v>66.108149999999995</v>
      </c>
      <c r="N131" s="977">
        <v>352.57</v>
      </c>
      <c r="O131" s="533">
        <f t="shared" ref="O131:O194" si="13">K131-G131-M131</f>
        <v>1137.06185</v>
      </c>
      <c r="P131" s="533">
        <f t="shared" ref="P131:P194" si="14">N131+O131</f>
        <v>1489.63185</v>
      </c>
      <c r="Q131" s="976"/>
      <c r="R131" s="975"/>
      <c r="S131" s="976"/>
      <c r="T131" s="975"/>
      <c r="U131" s="976"/>
      <c r="V131" s="975"/>
      <c r="W131" s="976"/>
      <c r="X131" s="975"/>
      <c r="Y131" s="975"/>
      <c r="Z131" s="976"/>
      <c r="AA131" s="975"/>
      <c r="AB131" s="976"/>
      <c r="AC131" s="975"/>
    </row>
    <row r="132" spans="1:29" ht="15" customHeight="1" x14ac:dyDescent="0.25">
      <c r="A132" s="975" t="s">
        <v>1180</v>
      </c>
      <c r="B132" s="975" t="s">
        <v>847</v>
      </c>
      <c r="C132" s="976">
        <v>245</v>
      </c>
      <c r="D132" s="980" t="s">
        <v>135</v>
      </c>
      <c r="E132" s="975" t="s">
        <v>256</v>
      </c>
      <c r="F132" s="977">
        <v>23325.16</v>
      </c>
      <c r="G132" s="977">
        <v>951.62</v>
      </c>
      <c r="H132" s="977">
        <v>11662.58</v>
      </c>
      <c r="I132" s="977">
        <v>0</v>
      </c>
      <c r="J132" s="977">
        <f t="shared" si="10"/>
        <v>11662.58</v>
      </c>
      <c r="K132" s="977">
        <v>4135.5</v>
      </c>
      <c r="L132" s="977">
        <f t="shared" si="11"/>
        <v>2332.5160000000001</v>
      </c>
      <c r="M132" s="977">
        <f t="shared" si="12"/>
        <v>174.93869999999998</v>
      </c>
      <c r="N132" s="977">
        <v>933</v>
      </c>
      <c r="O132" s="533">
        <f t="shared" si="13"/>
        <v>3008.9413</v>
      </c>
      <c r="P132" s="533">
        <f t="shared" si="14"/>
        <v>3941.9413</v>
      </c>
      <c r="Q132" s="976"/>
      <c r="R132" s="975"/>
      <c r="S132" s="976"/>
      <c r="T132" s="975"/>
      <c r="U132" s="976"/>
      <c r="V132" s="975"/>
      <c r="W132" s="976"/>
      <c r="X132" s="975"/>
      <c r="Y132" s="975"/>
      <c r="Z132" s="976"/>
      <c r="AA132" s="975"/>
      <c r="AB132" s="976"/>
      <c r="AC132" s="975"/>
    </row>
    <row r="133" spans="1:29" ht="15" customHeight="1" x14ac:dyDescent="0.25">
      <c r="A133" s="975" t="s">
        <v>1180</v>
      </c>
      <c r="B133" s="975" t="s">
        <v>847</v>
      </c>
      <c r="C133" s="976">
        <v>19</v>
      </c>
      <c r="D133" s="980" t="s">
        <v>13</v>
      </c>
      <c r="E133" s="975" t="s">
        <v>185</v>
      </c>
      <c r="F133" s="977">
        <v>33553.519999999997</v>
      </c>
      <c r="G133" s="977">
        <v>951.62</v>
      </c>
      <c r="H133" s="977">
        <v>16776.759999999998</v>
      </c>
      <c r="I133" s="977">
        <v>0</v>
      </c>
      <c r="J133" s="977">
        <f t="shared" si="10"/>
        <v>16776.759999999998</v>
      </c>
      <c r="K133" s="977">
        <v>5531.68</v>
      </c>
      <c r="L133" s="977">
        <f t="shared" si="11"/>
        <v>3355.3519999999999</v>
      </c>
      <c r="M133" s="977">
        <f t="shared" si="12"/>
        <v>251.65139999999997</v>
      </c>
      <c r="N133" s="977">
        <v>1342.14</v>
      </c>
      <c r="O133" s="533">
        <f t="shared" si="13"/>
        <v>4328.4086000000007</v>
      </c>
      <c r="P133" s="533">
        <f t="shared" si="14"/>
        <v>5670.548600000001</v>
      </c>
      <c r="Q133" s="976"/>
      <c r="R133" s="975"/>
      <c r="S133" s="976"/>
      <c r="T133" s="975"/>
      <c r="U133" s="976"/>
      <c r="V133" s="975"/>
      <c r="W133" s="976"/>
      <c r="X133" s="975"/>
      <c r="Y133" s="975"/>
      <c r="Z133" s="976"/>
      <c r="AA133" s="975"/>
      <c r="AB133" s="976"/>
      <c r="AC133" s="975"/>
    </row>
    <row r="134" spans="1:29" ht="15" customHeight="1" x14ac:dyDescent="0.25">
      <c r="A134" s="975" t="s">
        <v>1180</v>
      </c>
      <c r="B134" s="975" t="s">
        <v>847</v>
      </c>
      <c r="C134" s="976">
        <v>475</v>
      </c>
      <c r="D134" s="980" t="s">
        <v>785</v>
      </c>
      <c r="E134" s="975" t="s">
        <v>794</v>
      </c>
      <c r="F134" s="977">
        <v>21345.82</v>
      </c>
      <c r="G134" s="977">
        <v>951.62</v>
      </c>
      <c r="H134" s="977">
        <v>10672.91</v>
      </c>
      <c r="I134" s="977">
        <v>0</v>
      </c>
      <c r="J134" s="977">
        <f t="shared" si="10"/>
        <v>10672.91</v>
      </c>
      <c r="K134" s="977">
        <v>3865.32</v>
      </c>
      <c r="L134" s="977">
        <f t="shared" si="11"/>
        <v>2134.5819999999999</v>
      </c>
      <c r="M134" s="977">
        <f t="shared" si="12"/>
        <v>160.09365</v>
      </c>
      <c r="N134" s="977">
        <v>853.83</v>
      </c>
      <c r="O134" s="533">
        <f t="shared" si="13"/>
        <v>2753.6063500000005</v>
      </c>
      <c r="P134" s="533">
        <f t="shared" si="14"/>
        <v>3607.4363500000004</v>
      </c>
      <c r="Q134" s="976"/>
      <c r="R134" s="975"/>
      <c r="S134" s="976"/>
      <c r="T134" s="975"/>
      <c r="U134" s="976"/>
      <c r="V134" s="975"/>
      <c r="W134" s="976"/>
      <c r="X134" s="975"/>
      <c r="Y134" s="975"/>
      <c r="Z134" s="976"/>
      <c r="AA134" s="975"/>
      <c r="AB134" s="976"/>
      <c r="AC134" s="975"/>
    </row>
    <row r="135" spans="1:29" ht="15" customHeight="1" x14ac:dyDescent="0.25">
      <c r="A135" s="975" t="s">
        <v>1180</v>
      </c>
      <c r="B135" s="975" t="s">
        <v>847</v>
      </c>
      <c r="C135" s="976">
        <v>496</v>
      </c>
      <c r="D135" s="980" t="s">
        <v>462</v>
      </c>
      <c r="E135" s="975" t="s">
        <v>507</v>
      </c>
      <c r="F135" s="977">
        <v>27557.74</v>
      </c>
      <c r="G135" s="977">
        <v>951.62</v>
      </c>
      <c r="H135" s="977">
        <v>13778.87</v>
      </c>
      <c r="I135" s="977">
        <v>0</v>
      </c>
      <c r="J135" s="977">
        <f t="shared" si="10"/>
        <v>13778.87</v>
      </c>
      <c r="K135" s="977">
        <v>4713.25</v>
      </c>
      <c r="L135" s="977">
        <f t="shared" si="11"/>
        <v>2755.7740000000003</v>
      </c>
      <c r="M135" s="977">
        <f t="shared" si="12"/>
        <v>206.68305000000001</v>
      </c>
      <c r="N135" s="977">
        <v>1102.3</v>
      </c>
      <c r="O135" s="533">
        <f t="shared" si="13"/>
        <v>3554.94695</v>
      </c>
      <c r="P135" s="533">
        <f t="shared" si="14"/>
        <v>4657.2469499999997</v>
      </c>
      <c r="Q135" s="976"/>
      <c r="R135" s="975"/>
      <c r="S135" s="976"/>
      <c r="T135" s="975"/>
      <c r="U135" s="976"/>
      <c r="V135" s="975"/>
      <c r="W135" s="976"/>
      <c r="X135" s="975"/>
      <c r="Y135" s="975"/>
      <c r="Z135" s="976"/>
      <c r="AA135" s="975"/>
      <c r="AB135" s="976"/>
      <c r="AC135" s="975"/>
    </row>
    <row r="136" spans="1:29" ht="15" customHeight="1" x14ac:dyDescent="0.25">
      <c r="A136" s="975" t="s">
        <v>1180</v>
      </c>
      <c r="B136" s="975" t="s">
        <v>847</v>
      </c>
      <c r="C136" s="976">
        <v>169</v>
      </c>
      <c r="D136" s="980" t="s">
        <v>67</v>
      </c>
      <c r="E136" s="975" t="s">
        <v>238</v>
      </c>
      <c r="F136" s="977">
        <v>19542.240000000002</v>
      </c>
      <c r="G136" s="977">
        <v>951.62</v>
      </c>
      <c r="H136" s="977">
        <v>9771.1200000000008</v>
      </c>
      <c r="I136" s="977">
        <v>0</v>
      </c>
      <c r="J136" s="977">
        <f t="shared" si="10"/>
        <v>9771.1200000000008</v>
      </c>
      <c r="K136" s="977">
        <v>3619.14</v>
      </c>
      <c r="L136" s="977">
        <f t="shared" si="11"/>
        <v>1954.2240000000002</v>
      </c>
      <c r="M136" s="977">
        <f t="shared" si="12"/>
        <v>146.5668</v>
      </c>
      <c r="N136" s="977">
        <v>781.68</v>
      </c>
      <c r="O136" s="533">
        <f t="shared" si="13"/>
        <v>2520.9531999999999</v>
      </c>
      <c r="P136" s="533">
        <f t="shared" si="14"/>
        <v>3302.6331999999998</v>
      </c>
      <c r="Q136" s="976"/>
      <c r="R136" s="975"/>
      <c r="S136" s="976"/>
      <c r="T136" s="975"/>
      <c r="U136" s="976"/>
      <c r="V136" s="975"/>
      <c r="W136" s="976"/>
      <c r="X136" s="975"/>
      <c r="Y136" s="975"/>
      <c r="Z136" s="976"/>
      <c r="AA136" s="975"/>
      <c r="AB136" s="976"/>
      <c r="AC136" s="975"/>
    </row>
    <row r="137" spans="1:29" ht="15" customHeight="1" x14ac:dyDescent="0.25">
      <c r="A137" s="975" t="s">
        <v>1180</v>
      </c>
      <c r="B137" s="975" t="s">
        <v>847</v>
      </c>
      <c r="C137" s="976">
        <v>27</v>
      </c>
      <c r="D137" s="980" t="s">
        <v>20</v>
      </c>
      <c r="E137" s="975" t="s">
        <v>192</v>
      </c>
      <c r="F137" s="977">
        <v>24787.06</v>
      </c>
      <c r="G137" s="977">
        <v>951.62</v>
      </c>
      <c r="H137" s="977">
        <v>12393.53</v>
      </c>
      <c r="I137" s="977">
        <v>0</v>
      </c>
      <c r="J137" s="977">
        <f t="shared" si="10"/>
        <v>12393.53</v>
      </c>
      <c r="K137" s="977">
        <v>4335.05</v>
      </c>
      <c r="L137" s="977">
        <f t="shared" si="11"/>
        <v>2478.7060000000001</v>
      </c>
      <c r="M137" s="977">
        <f t="shared" si="12"/>
        <v>185.90295</v>
      </c>
      <c r="N137" s="977">
        <v>991.48</v>
      </c>
      <c r="O137" s="533">
        <f t="shared" si="13"/>
        <v>3197.5270500000001</v>
      </c>
      <c r="P137" s="533">
        <f t="shared" si="14"/>
        <v>4189.0070500000002</v>
      </c>
      <c r="Q137" s="976"/>
      <c r="R137" s="975"/>
      <c r="S137" s="976"/>
      <c r="T137" s="975"/>
      <c r="U137" s="976"/>
      <c r="V137" s="975"/>
      <c r="W137" s="976"/>
      <c r="X137" s="975"/>
      <c r="Y137" s="975"/>
      <c r="Z137" s="976"/>
      <c r="AA137" s="975"/>
      <c r="AB137" s="976"/>
      <c r="AC137" s="975"/>
    </row>
    <row r="138" spans="1:29" ht="15" customHeight="1" x14ac:dyDescent="0.25">
      <c r="A138" s="975" t="s">
        <v>1180</v>
      </c>
      <c r="B138" s="975" t="s">
        <v>847</v>
      </c>
      <c r="C138" s="976">
        <v>429</v>
      </c>
      <c r="D138" s="980" t="s">
        <v>676</v>
      </c>
      <c r="E138" s="975" t="s">
        <v>677</v>
      </c>
      <c r="F138" s="977">
        <v>21345.82</v>
      </c>
      <c r="G138" s="977">
        <v>951.62</v>
      </c>
      <c r="H138" s="977">
        <v>10672.91</v>
      </c>
      <c r="I138" s="977">
        <v>0</v>
      </c>
      <c r="J138" s="977">
        <f t="shared" si="10"/>
        <v>10672.91</v>
      </c>
      <c r="K138" s="977">
        <v>3865.32</v>
      </c>
      <c r="L138" s="977">
        <f t="shared" si="11"/>
        <v>2134.5819999999999</v>
      </c>
      <c r="M138" s="977">
        <f t="shared" si="12"/>
        <v>160.09365</v>
      </c>
      <c r="N138" s="977">
        <v>853.83</v>
      </c>
      <c r="O138" s="533">
        <f t="shared" si="13"/>
        <v>2753.6063500000005</v>
      </c>
      <c r="P138" s="533">
        <f t="shared" si="14"/>
        <v>3607.4363500000004</v>
      </c>
      <c r="Q138" s="976"/>
      <c r="R138" s="975"/>
      <c r="S138" s="976"/>
      <c r="T138" s="975"/>
      <c r="U138" s="976"/>
      <c r="V138" s="975"/>
      <c r="W138" s="976"/>
      <c r="X138" s="975"/>
      <c r="Y138" s="975"/>
      <c r="Z138" s="976"/>
      <c r="AA138" s="975"/>
      <c r="AB138" s="976"/>
      <c r="AC138" s="975"/>
    </row>
    <row r="139" spans="1:29" ht="15" customHeight="1" x14ac:dyDescent="0.25">
      <c r="A139" s="975" t="s">
        <v>1180</v>
      </c>
      <c r="B139" s="975" t="s">
        <v>847</v>
      </c>
      <c r="C139" s="976">
        <v>343</v>
      </c>
      <c r="D139" s="980" t="s">
        <v>310</v>
      </c>
      <c r="E139" s="975" t="s">
        <v>313</v>
      </c>
      <c r="F139" s="977">
        <v>44461.18</v>
      </c>
      <c r="G139" s="977">
        <v>951.62</v>
      </c>
      <c r="H139" s="977">
        <v>22230.59</v>
      </c>
      <c r="I139" s="977">
        <v>0</v>
      </c>
      <c r="J139" s="977">
        <f t="shared" si="10"/>
        <v>22230.59</v>
      </c>
      <c r="K139" s="977">
        <v>7020.57</v>
      </c>
      <c r="L139" s="977">
        <f t="shared" si="11"/>
        <v>4446.1180000000004</v>
      </c>
      <c r="M139" s="977">
        <f t="shared" si="12"/>
        <v>333.45884999999998</v>
      </c>
      <c r="N139" s="977">
        <v>1778.44</v>
      </c>
      <c r="O139" s="533">
        <f t="shared" si="13"/>
        <v>5735.4911499999998</v>
      </c>
      <c r="P139" s="533">
        <f t="shared" si="14"/>
        <v>7513.9311500000003</v>
      </c>
      <c r="Q139" s="976"/>
      <c r="R139" s="975"/>
      <c r="S139" s="976"/>
      <c r="T139" s="975"/>
      <c r="U139" s="976"/>
      <c r="V139" s="975"/>
      <c r="W139" s="976"/>
      <c r="X139" s="975"/>
      <c r="Y139" s="975"/>
      <c r="Z139" s="976"/>
      <c r="AA139" s="975"/>
      <c r="AB139" s="976"/>
      <c r="AC139" s="975"/>
    </row>
    <row r="140" spans="1:29" ht="15" customHeight="1" x14ac:dyDescent="0.25">
      <c r="A140" s="975" t="s">
        <v>1180</v>
      </c>
      <c r="B140" s="975" t="s">
        <v>847</v>
      </c>
      <c r="C140" s="976">
        <v>315</v>
      </c>
      <c r="D140" s="980" t="s">
        <v>299</v>
      </c>
      <c r="E140" s="975" t="s">
        <v>302</v>
      </c>
      <c r="F140" s="977">
        <v>35212.639999999999</v>
      </c>
      <c r="G140" s="977">
        <v>951.62</v>
      </c>
      <c r="H140" s="977">
        <v>17606.32</v>
      </c>
      <c r="I140" s="977">
        <v>0</v>
      </c>
      <c r="J140" s="977">
        <f t="shared" si="10"/>
        <v>17606.32</v>
      </c>
      <c r="K140" s="977">
        <v>5758.15</v>
      </c>
      <c r="L140" s="977">
        <f t="shared" si="11"/>
        <v>3521.2640000000001</v>
      </c>
      <c r="M140" s="977">
        <f t="shared" si="12"/>
        <v>264.09479999999996</v>
      </c>
      <c r="N140" s="977">
        <v>1408.5</v>
      </c>
      <c r="O140" s="533">
        <f t="shared" si="13"/>
        <v>4542.4351999999999</v>
      </c>
      <c r="P140" s="533">
        <f t="shared" si="14"/>
        <v>5950.9351999999999</v>
      </c>
      <c r="Q140" s="976"/>
      <c r="R140" s="975"/>
      <c r="S140" s="976"/>
      <c r="T140" s="975"/>
      <c r="U140" s="976"/>
      <c r="V140" s="975"/>
      <c r="W140" s="976"/>
      <c r="X140" s="975"/>
      <c r="Y140" s="975"/>
      <c r="Z140" s="976"/>
      <c r="AA140" s="975"/>
      <c r="AB140" s="976"/>
      <c r="AC140" s="975"/>
    </row>
    <row r="141" spans="1:29" ht="15" customHeight="1" x14ac:dyDescent="0.25">
      <c r="A141" s="975" t="s">
        <v>1180</v>
      </c>
      <c r="B141" s="975" t="s">
        <v>847</v>
      </c>
      <c r="C141" s="976">
        <v>86</v>
      </c>
      <c r="D141" s="980" t="s">
        <v>46</v>
      </c>
      <c r="E141" s="975" t="s">
        <v>218</v>
      </c>
      <c r="F141" s="977">
        <v>12762.1</v>
      </c>
      <c r="G141" s="977">
        <v>702.93</v>
      </c>
      <c r="H141" s="977">
        <v>6381.05</v>
      </c>
      <c r="I141" s="977">
        <v>0</v>
      </c>
      <c r="J141" s="977">
        <f t="shared" si="10"/>
        <v>6381.05</v>
      </c>
      <c r="K141" s="977">
        <v>2444.96</v>
      </c>
      <c r="L141" s="977">
        <f t="shared" si="11"/>
        <v>1276.21</v>
      </c>
      <c r="M141" s="977">
        <f t="shared" si="12"/>
        <v>95.71575</v>
      </c>
      <c r="N141" s="977">
        <v>510.48</v>
      </c>
      <c r="O141" s="533">
        <f t="shared" si="13"/>
        <v>1646.3142500000001</v>
      </c>
      <c r="P141" s="533">
        <f t="shared" si="14"/>
        <v>2156.7942499999999</v>
      </c>
      <c r="Q141" s="976"/>
      <c r="R141" s="975"/>
      <c r="S141" s="976"/>
      <c r="T141" s="975"/>
      <c r="U141" s="976"/>
      <c r="V141" s="975"/>
      <c r="W141" s="976"/>
      <c r="X141" s="975"/>
      <c r="Y141" s="975"/>
      <c r="Z141" s="976"/>
      <c r="AA141" s="975"/>
      <c r="AB141" s="976"/>
      <c r="AC141" s="975"/>
    </row>
    <row r="142" spans="1:29" ht="15" customHeight="1" x14ac:dyDescent="0.25">
      <c r="A142" s="189"/>
      <c r="B142" s="189"/>
      <c r="C142" s="190">
        <v>49</v>
      </c>
      <c r="D142" s="203" t="s">
        <v>837</v>
      </c>
      <c r="E142" s="189"/>
      <c r="F142" s="191">
        <v>0</v>
      </c>
      <c r="G142" s="191">
        <v>0</v>
      </c>
      <c r="H142" s="191">
        <v>0</v>
      </c>
      <c r="I142" s="191">
        <v>0</v>
      </c>
      <c r="J142" s="191">
        <f t="shared" si="10"/>
        <v>0</v>
      </c>
      <c r="K142" s="191">
        <v>0</v>
      </c>
      <c r="L142" s="191">
        <f t="shared" si="11"/>
        <v>0</v>
      </c>
      <c r="M142" s="191">
        <f t="shared" si="12"/>
        <v>0</v>
      </c>
      <c r="N142" s="191">
        <v>0</v>
      </c>
      <c r="O142" s="191">
        <f t="shared" si="13"/>
        <v>0</v>
      </c>
      <c r="P142" s="533">
        <f t="shared" si="14"/>
        <v>0</v>
      </c>
      <c r="Q142" s="976"/>
      <c r="R142" s="975"/>
      <c r="S142" s="976"/>
      <c r="T142" s="975"/>
      <c r="U142" s="976"/>
      <c r="V142" s="975"/>
      <c r="W142" s="976"/>
      <c r="X142" s="975"/>
      <c r="Y142" s="975"/>
      <c r="Z142" s="976"/>
      <c r="AA142" s="975"/>
      <c r="AB142" s="976"/>
      <c r="AC142" s="975"/>
    </row>
    <row r="143" spans="1:29" ht="15" customHeight="1" x14ac:dyDescent="0.25">
      <c r="A143" s="975" t="s">
        <v>1180</v>
      </c>
      <c r="B143" s="975" t="s">
        <v>847</v>
      </c>
      <c r="C143" s="976">
        <v>259</v>
      </c>
      <c r="D143" s="980" t="s">
        <v>147</v>
      </c>
      <c r="E143" s="975" t="s">
        <v>263</v>
      </c>
      <c r="F143" s="977">
        <v>11144.26</v>
      </c>
      <c r="G143" s="977">
        <v>589.67999999999995</v>
      </c>
      <c r="H143" s="977">
        <v>5572.13</v>
      </c>
      <c r="I143" s="977">
        <v>0</v>
      </c>
      <c r="J143" s="977">
        <f t="shared" si="10"/>
        <v>5572.13</v>
      </c>
      <c r="K143" s="977">
        <v>2110.87</v>
      </c>
      <c r="L143" s="977">
        <f t="shared" si="11"/>
        <v>1114.4260000000002</v>
      </c>
      <c r="M143" s="977">
        <f t="shared" si="12"/>
        <v>83.581949999999992</v>
      </c>
      <c r="N143" s="977">
        <v>445.77</v>
      </c>
      <c r="O143" s="533">
        <f t="shared" si="13"/>
        <v>1437.60805</v>
      </c>
      <c r="P143" s="533">
        <f t="shared" si="14"/>
        <v>1883.37805</v>
      </c>
      <c r="Q143" s="976"/>
      <c r="R143" s="975"/>
      <c r="S143" s="976"/>
      <c r="T143" s="975"/>
      <c r="U143" s="976"/>
      <c r="V143" s="975"/>
      <c r="W143" s="976"/>
      <c r="X143" s="975"/>
      <c r="Y143" s="975"/>
      <c r="Z143" s="976"/>
      <c r="AA143" s="975"/>
      <c r="AB143" s="976"/>
      <c r="AC143" s="975"/>
    </row>
    <row r="144" spans="1:29" ht="15" customHeight="1" x14ac:dyDescent="0.25">
      <c r="A144" s="975" t="s">
        <v>1180</v>
      </c>
      <c r="B144" s="975" t="s">
        <v>847</v>
      </c>
      <c r="C144" s="976">
        <v>430</v>
      </c>
      <c r="D144" s="980" t="s">
        <v>678</v>
      </c>
      <c r="E144" s="975" t="s">
        <v>679</v>
      </c>
      <c r="F144" s="977">
        <v>17420.62</v>
      </c>
      <c r="G144" s="977">
        <v>951.62</v>
      </c>
      <c r="H144" s="977">
        <v>8710.31</v>
      </c>
      <c r="I144" s="977">
        <v>0</v>
      </c>
      <c r="J144" s="977">
        <f t="shared" si="10"/>
        <v>8710.31</v>
      </c>
      <c r="K144" s="977">
        <v>3329.53</v>
      </c>
      <c r="L144" s="977">
        <f t="shared" si="11"/>
        <v>1742.0619999999999</v>
      </c>
      <c r="M144" s="977">
        <f t="shared" si="12"/>
        <v>130.65464999999998</v>
      </c>
      <c r="N144" s="977">
        <v>696.82</v>
      </c>
      <c r="O144" s="533">
        <f t="shared" si="13"/>
        <v>2247.2553500000004</v>
      </c>
      <c r="P144" s="533">
        <f t="shared" si="14"/>
        <v>2944.0753500000005</v>
      </c>
      <c r="Q144" s="976"/>
      <c r="R144" s="975"/>
      <c r="S144" s="976"/>
      <c r="T144" s="975"/>
      <c r="U144" s="976"/>
      <c r="V144" s="975"/>
      <c r="W144" s="976"/>
      <c r="X144" s="975"/>
      <c r="Y144" s="975"/>
      <c r="Z144" s="976"/>
      <c r="AA144" s="975"/>
      <c r="AB144" s="976"/>
      <c r="AC144" s="975"/>
    </row>
    <row r="145" spans="1:29" ht="15" customHeight="1" x14ac:dyDescent="0.25">
      <c r="A145" s="975" t="s">
        <v>1180</v>
      </c>
      <c r="B145" s="975" t="s">
        <v>847</v>
      </c>
      <c r="C145" s="976">
        <v>445</v>
      </c>
      <c r="D145" s="980" t="s">
        <v>713</v>
      </c>
      <c r="E145" s="975" t="s">
        <v>734</v>
      </c>
      <c r="F145" s="977">
        <v>23717.58</v>
      </c>
      <c r="G145" s="977">
        <v>951.62</v>
      </c>
      <c r="H145" s="977">
        <v>11858.79</v>
      </c>
      <c r="I145" s="977">
        <v>0</v>
      </c>
      <c r="J145" s="977">
        <f t="shared" si="10"/>
        <v>11858.79</v>
      </c>
      <c r="K145" s="977">
        <v>4189.07</v>
      </c>
      <c r="L145" s="977">
        <f t="shared" si="11"/>
        <v>2371.7580000000003</v>
      </c>
      <c r="M145" s="977">
        <f t="shared" si="12"/>
        <v>177.88185000000001</v>
      </c>
      <c r="N145" s="977">
        <v>948.7</v>
      </c>
      <c r="O145" s="533">
        <f t="shared" si="13"/>
        <v>3059.5681499999996</v>
      </c>
      <c r="P145" s="533">
        <f t="shared" si="14"/>
        <v>4008.2681499999999</v>
      </c>
      <c r="Q145" s="976"/>
      <c r="R145" s="975"/>
      <c r="S145" s="976"/>
      <c r="T145" s="975"/>
      <c r="U145" s="976"/>
      <c r="V145" s="975"/>
      <c r="W145" s="976"/>
      <c r="X145" s="975"/>
      <c r="Y145" s="975"/>
      <c r="Z145" s="976"/>
      <c r="AA145" s="975"/>
      <c r="AB145" s="976"/>
      <c r="AC145" s="975"/>
    </row>
    <row r="146" spans="1:29" ht="15" customHeight="1" x14ac:dyDescent="0.25">
      <c r="A146" s="559" t="s">
        <v>1180</v>
      </c>
      <c r="B146" s="559" t="s">
        <v>847</v>
      </c>
      <c r="C146" s="560">
        <v>193</v>
      </c>
      <c r="D146" s="561" t="s">
        <v>72</v>
      </c>
      <c r="E146" s="559" t="s">
        <v>242</v>
      </c>
      <c r="F146" s="562">
        <v>38689.74</v>
      </c>
      <c r="G146" s="562">
        <v>951.62</v>
      </c>
      <c r="H146" s="562">
        <v>19344.87</v>
      </c>
      <c r="I146" s="562">
        <v>0</v>
      </c>
      <c r="J146" s="562">
        <f t="shared" si="10"/>
        <v>19344.87</v>
      </c>
      <c r="K146" s="562">
        <v>6232.77</v>
      </c>
      <c r="L146" s="562">
        <f t="shared" si="11"/>
        <v>3868.9740000000002</v>
      </c>
      <c r="M146" s="562">
        <f t="shared" si="12"/>
        <v>290.17304999999999</v>
      </c>
      <c r="N146" s="562">
        <v>1547.58</v>
      </c>
      <c r="O146" s="562">
        <f t="shared" si="13"/>
        <v>4990.9769500000002</v>
      </c>
      <c r="P146" s="533">
        <f t="shared" si="14"/>
        <v>6538.5569500000001</v>
      </c>
      <c r="Q146" s="976"/>
      <c r="R146" s="975"/>
      <c r="S146" s="976"/>
      <c r="T146" s="975"/>
      <c r="U146" s="976"/>
      <c r="V146" s="975"/>
      <c r="W146" s="976"/>
      <c r="X146" s="975"/>
      <c r="Y146" s="975"/>
      <c r="Z146" s="976"/>
      <c r="AA146" s="975"/>
      <c r="AB146" s="976"/>
      <c r="AC146" s="975"/>
    </row>
    <row r="147" spans="1:29" ht="15" customHeight="1" x14ac:dyDescent="0.25">
      <c r="A147" s="975" t="s">
        <v>1180</v>
      </c>
      <c r="B147" s="975" t="s">
        <v>847</v>
      </c>
      <c r="C147" s="976">
        <v>159</v>
      </c>
      <c r="D147" s="980" t="s">
        <v>62</v>
      </c>
      <c r="E147" s="975" t="s">
        <v>284</v>
      </c>
      <c r="F147" s="977">
        <v>11122.28</v>
      </c>
      <c r="G147" s="977">
        <v>588.14</v>
      </c>
      <c r="H147" s="977">
        <v>5561.14</v>
      </c>
      <c r="I147" s="977">
        <v>0</v>
      </c>
      <c r="J147" s="977">
        <f t="shared" si="10"/>
        <v>5561.14</v>
      </c>
      <c r="K147" s="977">
        <v>2106.33</v>
      </c>
      <c r="L147" s="977">
        <f t="shared" si="11"/>
        <v>1112.2280000000001</v>
      </c>
      <c r="M147" s="977">
        <f t="shared" si="12"/>
        <v>83.417100000000005</v>
      </c>
      <c r="N147" s="977">
        <v>444.89</v>
      </c>
      <c r="O147" s="533">
        <f t="shared" si="13"/>
        <v>1434.7728999999999</v>
      </c>
      <c r="P147" s="533">
        <f t="shared" si="14"/>
        <v>1879.6628999999998</v>
      </c>
      <c r="Q147" s="976"/>
      <c r="R147" s="975"/>
      <c r="S147" s="976"/>
      <c r="T147" s="975"/>
      <c r="U147" s="976"/>
      <c r="V147" s="975"/>
      <c r="W147" s="976"/>
      <c r="X147" s="975"/>
      <c r="Y147" s="975"/>
      <c r="Z147" s="976"/>
      <c r="AA147" s="975"/>
      <c r="AB147" s="976"/>
      <c r="AC147" s="975"/>
    </row>
    <row r="148" spans="1:29" ht="15" customHeight="1" x14ac:dyDescent="0.25">
      <c r="A148" s="975" t="s">
        <v>1180</v>
      </c>
      <c r="B148" s="975" t="s">
        <v>847</v>
      </c>
      <c r="C148" s="976">
        <v>91</v>
      </c>
      <c r="D148" s="980" t="s">
        <v>51</v>
      </c>
      <c r="E148" s="975" t="s">
        <v>223</v>
      </c>
      <c r="F148" s="977">
        <v>12762.1</v>
      </c>
      <c r="G148" s="977">
        <v>702.93</v>
      </c>
      <c r="H148" s="977">
        <v>6381.05</v>
      </c>
      <c r="I148" s="977">
        <v>0</v>
      </c>
      <c r="J148" s="977">
        <f t="shared" si="10"/>
        <v>6381.05</v>
      </c>
      <c r="K148" s="977">
        <v>2444.96</v>
      </c>
      <c r="L148" s="977">
        <f t="shared" si="11"/>
        <v>1276.21</v>
      </c>
      <c r="M148" s="977">
        <f t="shared" si="12"/>
        <v>95.71575</v>
      </c>
      <c r="N148" s="977">
        <v>510.48</v>
      </c>
      <c r="O148" s="533">
        <f t="shared" si="13"/>
        <v>1646.3142500000001</v>
      </c>
      <c r="P148" s="533">
        <f t="shared" si="14"/>
        <v>2156.7942499999999</v>
      </c>
      <c r="Q148" s="976"/>
      <c r="R148" s="975"/>
      <c r="S148" s="976"/>
      <c r="T148" s="975"/>
      <c r="U148" s="976"/>
      <c r="V148" s="975"/>
      <c r="W148" s="976"/>
      <c r="X148" s="975"/>
      <c r="Y148" s="975"/>
      <c r="Z148" s="976"/>
      <c r="AA148" s="975"/>
      <c r="AB148" s="976"/>
      <c r="AC148" s="975"/>
    </row>
    <row r="149" spans="1:29" ht="15" customHeight="1" x14ac:dyDescent="0.25">
      <c r="A149" s="975" t="s">
        <v>1180</v>
      </c>
      <c r="B149" s="975" t="s">
        <v>847</v>
      </c>
      <c r="C149" s="976">
        <v>482</v>
      </c>
      <c r="D149" s="980" t="s">
        <v>821</v>
      </c>
      <c r="E149" s="975" t="s">
        <v>822</v>
      </c>
      <c r="F149" s="977">
        <v>21345.82</v>
      </c>
      <c r="G149" s="977">
        <v>951.62</v>
      </c>
      <c r="H149" s="977">
        <v>10672.91</v>
      </c>
      <c r="I149" s="977">
        <v>0</v>
      </c>
      <c r="J149" s="977">
        <f t="shared" si="10"/>
        <v>10672.91</v>
      </c>
      <c r="K149" s="977">
        <v>3865.32</v>
      </c>
      <c r="L149" s="977">
        <f t="shared" si="11"/>
        <v>2134.5819999999999</v>
      </c>
      <c r="M149" s="977">
        <f t="shared" si="12"/>
        <v>160.09365</v>
      </c>
      <c r="N149" s="977">
        <v>853.83</v>
      </c>
      <c r="O149" s="533">
        <f t="shared" si="13"/>
        <v>2753.6063500000005</v>
      </c>
      <c r="P149" s="533">
        <f t="shared" si="14"/>
        <v>3607.4363500000004</v>
      </c>
      <c r="Q149" s="976"/>
      <c r="R149" s="975"/>
      <c r="S149" s="976"/>
      <c r="T149" s="975"/>
      <c r="U149" s="976"/>
      <c r="V149" s="975"/>
      <c r="W149" s="976"/>
      <c r="X149" s="975"/>
      <c r="Y149" s="975"/>
      <c r="Z149" s="976"/>
      <c r="AA149" s="975"/>
      <c r="AB149" s="976"/>
      <c r="AC149" s="975"/>
    </row>
    <row r="150" spans="1:29" s="563" customFormat="1" ht="15" customHeight="1" x14ac:dyDescent="0.25">
      <c r="A150" s="559" t="s">
        <v>1180</v>
      </c>
      <c r="B150" s="559" t="s">
        <v>847</v>
      </c>
      <c r="C150" s="560">
        <v>326</v>
      </c>
      <c r="D150" s="561" t="s">
        <v>322</v>
      </c>
      <c r="E150" s="559" t="s">
        <v>323</v>
      </c>
      <c r="F150" s="562">
        <v>53381</v>
      </c>
      <c r="G150" s="562">
        <v>951.62</v>
      </c>
      <c r="H150" s="562">
        <v>26690.5</v>
      </c>
      <c r="I150" s="562">
        <v>0</v>
      </c>
      <c r="J150" s="562">
        <f t="shared" si="10"/>
        <v>26690.5</v>
      </c>
      <c r="K150" s="562">
        <v>8238.1299999999992</v>
      </c>
      <c r="L150" s="562">
        <f t="shared" si="11"/>
        <v>5338.1</v>
      </c>
      <c r="M150" s="562">
        <f t="shared" si="12"/>
        <v>400.35749999999996</v>
      </c>
      <c r="N150" s="562">
        <v>2135.2399999999998</v>
      </c>
      <c r="O150" s="562">
        <f t="shared" si="13"/>
        <v>6886.1524999999992</v>
      </c>
      <c r="P150" s="533">
        <f t="shared" si="14"/>
        <v>9021.3924999999981</v>
      </c>
      <c r="Q150" s="560"/>
      <c r="R150" s="559"/>
      <c r="S150" s="560"/>
      <c r="T150" s="559"/>
      <c r="U150" s="560"/>
      <c r="V150" s="559"/>
      <c r="W150" s="560"/>
      <c r="X150" s="559"/>
      <c r="Y150" s="559"/>
      <c r="Z150" s="560"/>
      <c r="AA150" s="559"/>
      <c r="AB150" s="560"/>
      <c r="AC150" s="559"/>
    </row>
    <row r="151" spans="1:29" ht="15" customHeight="1" x14ac:dyDescent="0.25">
      <c r="A151" s="985" t="s">
        <v>1180</v>
      </c>
      <c r="B151" s="985" t="s">
        <v>847</v>
      </c>
      <c r="C151" s="986">
        <v>508</v>
      </c>
      <c r="D151" s="987" t="s">
        <v>1170</v>
      </c>
      <c r="E151" s="985" t="s">
        <v>1181</v>
      </c>
      <c r="F151" s="988">
        <v>19953.82</v>
      </c>
      <c r="G151" s="988">
        <v>951.62</v>
      </c>
      <c r="H151" s="988">
        <v>9976.91</v>
      </c>
      <c r="I151" s="988">
        <v>0</v>
      </c>
      <c r="J151" s="988">
        <f t="shared" si="10"/>
        <v>9976.91</v>
      </c>
      <c r="K151" s="988">
        <v>3675.32</v>
      </c>
      <c r="L151" s="988">
        <f t="shared" si="11"/>
        <v>1995.3820000000001</v>
      </c>
      <c r="M151" s="988">
        <f t="shared" si="12"/>
        <v>149.65365</v>
      </c>
      <c r="N151" s="988">
        <v>798.15</v>
      </c>
      <c r="O151" s="988">
        <f t="shared" si="13"/>
        <v>2574.0463500000001</v>
      </c>
      <c r="P151" s="533">
        <f t="shared" si="14"/>
        <v>3372.1963500000002</v>
      </c>
      <c r="Q151" s="976"/>
      <c r="R151" s="975"/>
      <c r="S151" s="976"/>
      <c r="T151" s="975"/>
      <c r="U151" s="976"/>
      <c r="V151" s="975"/>
      <c r="W151" s="976"/>
      <c r="X151" s="975"/>
      <c r="Y151" s="975"/>
      <c r="Z151" s="976"/>
      <c r="AA151" s="975"/>
      <c r="AB151" s="976"/>
      <c r="AC151" s="975"/>
    </row>
    <row r="152" spans="1:29" ht="15" customHeight="1" x14ac:dyDescent="0.25">
      <c r="A152" s="975" t="s">
        <v>1180</v>
      </c>
      <c r="B152" s="975" t="s">
        <v>847</v>
      </c>
      <c r="C152" s="976">
        <v>501</v>
      </c>
      <c r="D152" s="980" t="s">
        <v>1042</v>
      </c>
      <c r="E152" s="975" t="s">
        <v>1041</v>
      </c>
      <c r="F152" s="977">
        <v>27557.74</v>
      </c>
      <c r="G152" s="977">
        <v>951.62</v>
      </c>
      <c r="H152" s="977">
        <v>13778.87</v>
      </c>
      <c r="I152" s="977">
        <v>0</v>
      </c>
      <c r="J152" s="977">
        <f t="shared" si="10"/>
        <v>13778.87</v>
      </c>
      <c r="K152" s="977">
        <v>4713.25</v>
      </c>
      <c r="L152" s="977">
        <f t="shared" si="11"/>
        <v>2755.7740000000003</v>
      </c>
      <c r="M152" s="977">
        <f t="shared" si="12"/>
        <v>206.68305000000001</v>
      </c>
      <c r="N152" s="977">
        <v>1102.3</v>
      </c>
      <c r="O152" s="533">
        <f t="shared" si="13"/>
        <v>3554.94695</v>
      </c>
      <c r="P152" s="533">
        <f t="shared" si="14"/>
        <v>4657.2469499999997</v>
      </c>
      <c r="Q152" s="976"/>
      <c r="R152" s="975"/>
      <c r="S152" s="976"/>
      <c r="T152" s="975"/>
      <c r="U152" s="976"/>
      <c r="V152" s="975"/>
      <c r="W152" s="976"/>
      <c r="X152" s="975"/>
      <c r="Y152" s="975"/>
      <c r="Z152" s="976"/>
      <c r="AA152" s="975"/>
      <c r="AB152" s="976"/>
      <c r="AC152" s="975"/>
    </row>
    <row r="153" spans="1:29" ht="15" customHeight="1" x14ac:dyDescent="0.25">
      <c r="A153" s="975" t="s">
        <v>1180</v>
      </c>
      <c r="B153" s="975" t="s">
        <v>847</v>
      </c>
      <c r="C153" s="976">
        <v>221</v>
      </c>
      <c r="D153" s="980" t="s">
        <v>109</v>
      </c>
      <c r="E153" s="975" t="s">
        <v>252</v>
      </c>
      <c r="F153" s="977">
        <v>23325.16</v>
      </c>
      <c r="G153" s="977">
        <v>951.62</v>
      </c>
      <c r="H153" s="977">
        <v>11662.58</v>
      </c>
      <c r="I153" s="977">
        <v>0</v>
      </c>
      <c r="J153" s="977">
        <f t="shared" si="10"/>
        <v>11662.58</v>
      </c>
      <c r="K153" s="977">
        <v>4135.5</v>
      </c>
      <c r="L153" s="977">
        <f t="shared" si="11"/>
        <v>2332.5160000000001</v>
      </c>
      <c r="M153" s="977">
        <f t="shared" si="12"/>
        <v>174.93869999999998</v>
      </c>
      <c r="N153" s="977">
        <v>933</v>
      </c>
      <c r="O153" s="533">
        <f t="shared" si="13"/>
        <v>3008.9413</v>
      </c>
      <c r="P153" s="533">
        <f t="shared" si="14"/>
        <v>3941.9413</v>
      </c>
      <c r="Q153" s="976"/>
      <c r="R153" s="975"/>
      <c r="S153" s="976"/>
      <c r="T153" s="975"/>
      <c r="U153" s="976"/>
      <c r="V153" s="975"/>
      <c r="W153" s="976"/>
      <c r="X153" s="975"/>
      <c r="Y153" s="975"/>
      <c r="Z153" s="976"/>
      <c r="AA153" s="975"/>
      <c r="AB153" s="976"/>
      <c r="AC153" s="975"/>
    </row>
    <row r="154" spans="1:29" ht="15" customHeight="1" x14ac:dyDescent="0.25">
      <c r="A154" s="975" t="s">
        <v>1180</v>
      </c>
      <c r="B154" s="975" t="s">
        <v>847</v>
      </c>
      <c r="C154" s="976">
        <v>13</v>
      </c>
      <c r="D154" s="980" t="s">
        <v>102</v>
      </c>
      <c r="E154" s="975" t="s">
        <v>181</v>
      </c>
      <c r="F154" s="977">
        <v>21536.34</v>
      </c>
      <c r="G154" s="977">
        <v>951.62</v>
      </c>
      <c r="H154" s="977">
        <v>10768.17</v>
      </c>
      <c r="I154" s="977">
        <v>0</v>
      </c>
      <c r="J154" s="977">
        <f t="shared" si="10"/>
        <v>10768.17</v>
      </c>
      <c r="K154" s="977">
        <v>3891.33</v>
      </c>
      <c r="L154" s="977">
        <f t="shared" si="11"/>
        <v>2153.634</v>
      </c>
      <c r="M154" s="977">
        <f t="shared" si="12"/>
        <v>161.52255</v>
      </c>
      <c r="N154" s="977">
        <v>861.45</v>
      </c>
      <c r="O154" s="533">
        <f t="shared" si="13"/>
        <v>2778.1874499999999</v>
      </c>
      <c r="P154" s="533">
        <f t="shared" si="14"/>
        <v>3639.6374500000002</v>
      </c>
      <c r="Q154" s="976"/>
      <c r="R154" s="975"/>
      <c r="S154" s="976"/>
      <c r="T154" s="975"/>
      <c r="U154" s="976"/>
      <c r="V154" s="975"/>
      <c r="W154" s="976"/>
      <c r="X154" s="975"/>
      <c r="Y154" s="975"/>
      <c r="Z154" s="976"/>
      <c r="AA154" s="975"/>
      <c r="AB154" s="976"/>
      <c r="AC154" s="975"/>
    </row>
    <row r="155" spans="1:29" ht="15" customHeight="1" x14ac:dyDescent="0.25">
      <c r="A155" s="975" t="s">
        <v>1180</v>
      </c>
      <c r="B155" s="975" t="s">
        <v>847</v>
      </c>
      <c r="C155" s="976">
        <v>502</v>
      </c>
      <c r="D155" s="980" t="s">
        <v>1036</v>
      </c>
      <c r="E155" s="975" t="s">
        <v>1040</v>
      </c>
      <c r="F155" s="977">
        <v>35212.639999999999</v>
      </c>
      <c r="G155" s="977">
        <v>951.62</v>
      </c>
      <c r="H155" s="977">
        <v>17606.32</v>
      </c>
      <c r="I155" s="977">
        <v>0</v>
      </c>
      <c r="J155" s="977">
        <f t="shared" si="10"/>
        <v>17606.32</v>
      </c>
      <c r="K155" s="977">
        <v>5758.15</v>
      </c>
      <c r="L155" s="977">
        <f t="shared" si="11"/>
        <v>3521.2640000000001</v>
      </c>
      <c r="M155" s="977">
        <f t="shared" si="12"/>
        <v>264.09479999999996</v>
      </c>
      <c r="N155" s="977">
        <v>1408.5</v>
      </c>
      <c r="O155" s="533">
        <f t="shared" si="13"/>
        <v>4542.4351999999999</v>
      </c>
      <c r="P155" s="533">
        <f t="shared" si="14"/>
        <v>5950.9351999999999</v>
      </c>
      <c r="Q155" s="976"/>
      <c r="R155" s="975"/>
      <c r="S155" s="976"/>
      <c r="T155" s="975"/>
      <c r="U155" s="976"/>
      <c r="V155" s="975"/>
      <c r="W155" s="976"/>
      <c r="X155" s="975"/>
      <c r="Y155" s="975"/>
      <c r="Z155" s="976"/>
      <c r="AA155" s="975"/>
      <c r="AB155" s="976"/>
      <c r="AC155" s="975"/>
    </row>
    <row r="156" spans="1:29" ht="15" customHeight="1" x14ac:dyDescent="0.25">
      <c r="A156" s="975" t="s">
        <v>1180</v>
      </c>
      <c r="B156" s="975" t="s">
        <v>847</v>
      </c>
      <c r="C156" s="976">
        <v>15</v>
      </c>
      <c r="D156" s="980" t="s">
        <v>10</v>
      </c>
      <c r="E156" s="975" t="s">
        <v>182</v>
      </c>
      <c r="F156" s="977">
        <v>18531.64</v>
      </c>
      <c r="G156" s="977">
        <v>951.62</v>
      </c>
      <c r="H156" s="977">
        <v>9265.82</v>
      </c>
      <c r="I156" s="977">
        <v>0</v>
      </c>
      <c r="J156" s="977">
        <f t="shared" si="10"/>
        <v>9265.82</v>
      </c>
      <c r="K156" s="977">
        <v>3481.19</v>
      </c>
      <c r="L156" s="977">
        <f t="shared" si="11"/>
        <v>1853.164</v>
      </c>
      <c r="M156" s="977">
        <f t="shared" si="12"/>
        <v>138.98729999999998</v>
      </c>
      <c r="N156" s="977">
        <v>741.26</v>
      </c>
      <c r="O156" s="533">
        <f t="shared" si="13"/>
        <v>2390.5827000000004</v>
      </c>
      <c r="P156" s="533">
        <f t="shared" si="14"/>
        <v>3131.8427000000001</v>
      </c>
      <c r="Q156" s="976"/>
      <c r="R156" s="975"/>
      <c r="S156" s="976"/>
      <c r="T156" s="975"/>
      <c r="U156" s="976"/>
      <c r="V156" s="975"/>
      <c r="W156" s="976"/>
      <c r="X156" s="975"/>
      <c r="Y156" s="975"/>
      <c r="Z156" s="976"/>
      <c r="AA156" s="975"/>
      <c r="AB156" s="976"/>
      <c r="AC156" s="975"/>
    </row>
    <row r="157" spans="1:29" ht="15" customHeight="1" x14ac:dyDescent="0.25">
      <c r="A157" s="975" t="s">
        <v>1180</v>
      </c>
      <c r="B157" s="975" t="s">
        <v>847</v>
      </c>
      <c r="C157" s="976">
        <v>253</v>
      </c>
      <c r="D157" s="980" t="s">
        <v>146</v>
      </c>
      <c r="E157" s="975" t="s">
        <v>261</v>
      </c>
      <c r="F157" s="977">
        <v>9243.7999999999993</v>
      </c>
      <c r="G157" s="977">
        <v>456.64</v>
      </c>
      <c r="H157" s="977">
        <v>4621.8999999999996</v>
      </c>
      <c r="I157" s="977">
        <v>0</v>
      </c>
      <c r="J157" s="977">
        <f t="shared" si="10"/>
        <v>4621.8999999999996</v>
      </c>
      <c r="K157" s="977">
        <v>1718.42</v>
      </c>
      <c r="L157" s="977">
        <f t="shared" si="11"/>
        <v>924.38</v>
      </c>
      <c r="M157" s="977">
        <f t="shared" si="12"/>
        <v>69.328499999999991</v>
      </c>
      <c r="N157" s="977">
        <v>369.75</v>
      </c>
      <c r="O157" s="533">
        <f t="shared" si="13"/>
        <v>1192.4515000000001</v>
      </c>
      <c r="P157" s="533">
        <f t="shared" si="14"/>
        <v>1562.2015000000001</v>
      </c>
      <c r="Q157" s="976"/>
      <c r="R157" s="975"/>
      <c r="S157" s="976"/>
      <c r="T157" s="975"/>
      <c r="U157" s="976"/>
      <c r="V157" s="975"/>
      <c r="W157" s="976"/>
      <c r="X157" s="975"/>
      <c r="Y157" s="975"/>
      <c r="Z157" s="976"/>
      <c r="AA157" s="975"/>
      <c r="AB157" s="976"/>
      <c r="AC157" s="975"/>
    </row>
    <row r="158" spans="1:29" ht="15" customHeight="1" x14ac:dyDescent="0.25">
      <c r="A158" s="975" t="s">
        <v>1180</v>
      </c>
      <c r="B158" s="975" t="s">
        <v>847</v>
      </c>
      <c r="C158" s="976">
        <v>500</v>
      </c>
      <c r="D158" s="980" t="s">
        <v>467</v>
      </c>
      <c r="E158" s="975" t="s">
        <v>514</v>
      </c>
      <c r="F158" s="977">
        <v>27557.74</v>
      </c>
      <c r="G158" s="977">
        <v>951.62</v>
      </c>
      <c r="H158" s="977">
        <v>13778.87</v>
      </c>
      <c r="I158" s="977">
        <v>0</v>
      </c>
      <c r="J158" s="977">
        <f t="shared" si="10"/>
        <v>13778.87</v>
      </c>
      <c r="K158" s="977">
        <v>4713.25</v>
      </c>
      <c r="L158" s="977">
        <f t="shared" si="11"/>
        <v>2755.7740000000003</v>
      </c>
      <c r="M158" s="977">
        <f t="shared" si="12"/>
        <v>206.68305000000001</v>
      </c>
      <c r="N158" s="977">
        <v>1102.3</v>
      </c>
      <c r="O158" s="533">
        <f t="shared" si="13"/>
        <v>3554.94695</v>
      </c>
      <c r="P158" s="533">
        <f t="shared" si="14"/>
        <v>4657.2469499999997</v>
      </c>
      <c r="Q158" s="976"/>
      <c r="R158" s="975"/>
      <c r="S158" s="976"/>
      <c r="T158" s="975"/>
      <c r="U158" s="976"/>
      <c r="V158" s="975"/>
      <c r="W158" s="976"/>
      <c r="X158" s="975"/>
      <c r="Y158" s="975"/>
      <c r="Z158" s="976"/>
      <c r="AA158" s="975"/>
      <c r="AB158" s="976"/>
      <c r="AC158" s="975"/>
    </row>
    <row r="159" spans="1:29" ht="15" customHeight="1" x14ac:dyDescent="0.25">
      <c r="A159" s="975" t="s">
        <v>1180</v>
      </c>
      <c r="B159" s="975" t="s">
        <v>847</v>
      </c>
      <c r="C159" s="976">
        <v>463</v>
      </c>
      <c r="D159" s="980" t="s">
        <v>752</v>
      </c>
      <c r="E159" s="975" t="s">
        <v>765</v>
      </c>
      <c r="F159" s="977">
        <v>48583.24</v>
      </c>
      <c r="G159" s="977">
        <v>951.62</v>
      </c>
      <c r="H159" s="977">
        <v>24291.62</v>
      </c>
      <c r="I159" s="977">
        <v>0</v>
      </c>
      <c r="J159" s="977">
        <f t="shared" si="10"/>
        <v>24291.62</v>
      </c>
      <c r="K159" s="977">
        <v>7583.23</v>
      </c>
      <c r="L159" s="977">
        <f t="shared" si="11"/>
        <v>4858.3239999999996</v>
      </c>
      <c r="M159" s="977">
        <f t="shared" si="12"/>
        <v>364.37429999999995</v>
      </c>
      <c r="N159" s="977">
        <v>1943.32</v>
      </c>
      <c r="O159" s="533">
        <f t="shared" si="13"/>
        <v>6267.2356999999993</v>
      </c>
      <c r="P159" s="533">
        <f t="shared" si="14"/>
        <v>8210.555699999999</v>
      </c>
      <c r="Q159" s="976"/>
      <c r="R159" s="975"/>
      <c r="S159" s="976"/>
      <c r="T159" s="975"/>
      <c r="U159" s="976"/>
      <c r="V159" s="975"/>
      <c r="W159" s="976"/>
      <c r="X159" s="975"/>
      <c r="Y159" s="975"/>
      <c r="Z159" s="976"/>
      <c r="AA159" s="975"/>
      <c r="AB159" s="976"/>
      <c r="AC159" s="975"/>
    </row>
    <row r="160" spans="1:29" ht="15" customHeight="1" x14ac:dyDescent="0.25">
      <c r="A160" s="975" t="s">
        <v>1180</v>
      </c>
      <c r="B160" s="975" t="s">
        <v>847</v>
      </c>
      <c r="C160" s="976">
        <v>506</v>
      </c>
      <c r="D160" s="980" t="s">
        <v>1139</v>
      </c>
      <c r="E160" s="975" t="s">
        <v>1138</v>
      </c>
      <c r="F160" s="977">
        <v>44461.18</v>
      </c>
      <c r="G160" s="977">
        <v>951.62</v>
      </c>
      <c r="H160" s="977">
        <v>22230.59</v>
      </c>
      <c r="I160" s="977">
        <v>0</v>
      </c>
      <c r="J160" s="977">
        <f t="shared" si="10"/>
        <v>22230.59</v>
      </c>
      <c r="K160" s="977">
        <v>7020.57</v>
      </c>
      <c r="L160" s="977">
        <f t="shared" si="11"/>
        <v>4446.1180000000004</v>
      </c>
      <c r="M160" s="977">
        <f t="shared" si="12"/>
        <v>333.45884999999998</v>
      </c>
      <c r="N160" s="977">
        <v>1778.44</v>
      </c>
      <c r="O160" s="533">
        <f t="shared" si="13"/>
        <v>5735.4911499999998</v>
      </c>
      <c r="P160" s="533">
        <f t="shared" si="14"/>
        <v>7513.9311500000003</v>
      </c>
      <c r="Q160" s="976"/>
      <c r="R160" s="975"/>
      <c r="S160" s="976"/>
      <c r="T160" s="975"/>
      <c r="U160" s="976"/>
      <c r="V160" s="975"/>
      <c r="W160" s="976"/>
      <c r="X160" s="975"/>
      <c r="Y160" s="975"/>
      <c r="Z160" s="976"/>
      <c r="AA160" s="975"/>
      <c r="AB160" s="976"/>
      <c r="AC160" s="975"/>
    </row>
    <row r="161" spans="1:29" ht="15" customHeight="1" x14ac:dyDescent="0.25">
      <c r="A161" s="975" t="s">
        <v>1180</v>
      </c>
      <c r="B161" s="975" t="s">
        <v>847</v>
      </c>
      <c r="C161" s="976">
        <v>222</v>
      </c>
      <c r="D161" s="980" t="s">
        <v>80</v>
      </c>
      <c r="E161" s="975" t="s">
        <v>253</v>
      </c>
      <c r="F161" s="977">
        <v>27212.68</v>
      </c>
      <c r="G161" s="977">
        <v>951.62</v>
      </c>
      <c r="H161" s="977">
        <v>13606.34</v>
      </c>
      <c r="I161" s="977">
        <v>0</v>
      </c>
      <c r="J161" s="977">
        <f t="shared" si="10"/>
        <v>13606.34</v>
      </c>
      <c r="K161" s="977">
        <v>4666.1499999999996</v>
      </c>
      <c r="L161" s="977">
        <f t="shared" si="11"/>
        <v>2721.268</v>
      </c>
      <c r="M161" s="977">
        <f t="shared" si="12"/>
        <v>204.0951</v>
      </c>
      <c r="N161" s="977">
        <v>1088.5</v>
      </c>
      <c r="O161" s="533">
        <f t="shared" si="13"/>
        <v>3510.4348999999997</v>
      </c>
      <c r="P161" s="533">
        <f t="shared" si="14"/>
        <v>4598.9349000000002</v>
      </c>
      <c r="Q161" s="976"/>
      <c r="R161" s="975"/>
      <c r="S161" s="976"/>
      <c r="T161" s="975"/>
      <c r="U161" s="976"/>
      <c r="V161" s="975"/>
      <c r="W161" s="976"/>
      <c r="X161" s="975"/>
      <c r="Y161" s="975"/>
      <c r="Z161" s="976"/>
      <c r="AA161" s="975"/>
      <c r="AB161" s="976"/>
      <c r="AC161" s="975"/>
    </row>
    <row r="162" spans="1:29" ht="15" customHeight="1" x14ac:dyDescent="0.25">
      <c r="A162" s="559" t="s">
        <v>1180</v>
      </c>
      <c r="B162" s="559" t="s">
        <v>847</v>
      </c>
      <c r="C162" s="560">
        <v>43</v>
      </c>
      <c r="D162" s="561" t="s">
        <v>1158</v>
      </c>
      <c r="E162" s="559" t="s">
        <v>204</v>
      </c>
      <c r="F162" s="562">
        <v>35212.639999999999</v>
      </c>
      <c r="G162" s="562">
        <v>951.62</v>
      </c>
      <c r="H162" s="562">
        <v>17606.32</v>
      </c>
      <c r="I162" s="991">
        <v>0</v>
      </c>
      <c r="J162" s="991">
        <f t="shared" si="10"/>
        <v>17606.32</v>
      </c>
      <c r="K162" s="562">
        <v>5758.15</v>
      </c>
      <c r="L162" s="562">
        <f t="shared" si="11"/>
        <v>3521.2640000000001</v>
      </c>
      <c r="M162" s="562">
        <f t="shared" si="12"/>
        <v>264.09479999999996</v>
      </c>
      <c r="N162" s="562">
        <v>1408.5</v>
      </c>
      <c r="O162" s="562">
        <f t="shared" si="13"/>
        <v>4542.4351999999999</v>
      </c>
      <c r="P162" s="533">
        <f t="shared" si="14"/>
        <v>5950.9351999999999</v>
      </c>
      <c r="Q162" s="976"/>
      <c r="R162" s="975"/>
      <c r="S162" s="976"/>
      <c r="T162" s="975"/>
      <c r="U162" s="976"/>
      <c r="V162" s="975"/>
      <c r="W162" s="976"/>
      <c r="X162" s="975"/>
      <c r="Y162" s="975"/>
      <c r="Z162" s="976"/>
      <c r="AA162" s="975"/>
      <c r="AB162" s="976"/>
      <c r="AC162" s="975"/>
    </row>
    <row r="163" spans="1:29" ht="15" customHeight="1" x14ac:dyDescent="0.25">
      <c r="A163" s="975" t="s">
        <v>1180</v>
      </c>
      <c r="B163" s="975" t="s">
        <v>847</v>
      </c>
      <c r="C163" s="976">
        <v>472</v>
      </c>
      <c r="D163" s="980" t="s">
        <v>784</v>
      </c>
      <c r="E163" s="975" t="s">
        <v>791</v>
      </c>
      <c r="F163" s="977">
        <v>23832.36</v>
      </c>
      <c r="G163" s="977">
        <v>951.62</v>
      </c>
      <c r="H163" s="977">
        <v>11916.18</v>
      </c>
      <c r="I163" s="977">
        <v>0</v>
      </c>
      <c r="J163" s="977">
        <f t="shared" si="10"/>
        <v>11916.18</v>
      </c>
      <c r="K163" s="977">
        <v>4204.74</v>
      </c>
      <c r="L163" s="977">
        <f t="shared" si="11"/>
        <v>2383.2360000000003</v>
      </c>
      <c r="M163" s="977">
        <f t="shared" si="12"/>
        <v>178.74269999999999</v>
      </c>
      <c r="N163" s="977">
        <v>953.29</v>
      </c>
      <c r="O163" s="533">
        <f t="shared" si="13"/>
        <v>3074.3773000000001</v>
      </c>
      <c r="P163" s="533">
        <f t="shared" si="14"/>
        <v>4027.6673000000001</v>
      </c>
      <c r="Q163" s="976"/>
      <c r="R163" s="975"/>
      <c r="S163" s="976"/>
      <c r="T163" s="975"/>
      <c r="U163" s="976"/>
      <c r="V163" s="975"/>
      <c r="W163" s="976"/>
      <c r="X163" s="975"/>
      <c r="Y163" s="975"/>
      <c r="Z163" s="976"/>
      <c r="AA163" s="975"/>
      <c r="AB163" s="976"/>
      <c r="AC163" s="975"/>
    </row>
    <row r="164" spans="1:29" ht="15" customHeight="1" x14ac:dyDescent="0.25">
      <c r="A164" s="975" t="s">
        <v>1180</v>
      </c>
      <c r="B164" s="975" t="s">
        <v>847</v>
      </c>
      <c r="C164" s="976">
        <v>22</v>
      </c>
      <c r="D164" s="980" t="s">
        <v>16</v>
      </c>
      <c r="E164" s="975" t="s">
        <v>269</v>
      </c>
      <c r="F164" s="977">
        <v>32923.18</v>
      </c>
      <c r="G164" s="977">
        <v>951.62</v>
      </c>
      <c r="H164" s="977">
        <v>16461.59</v>
      </c>
      <c r="I164" s="977">
        <v>0</v>
      </c>
      <c r="J164" s="977">
        <f t="shared" si="10"/>
        <v>16461.59</v>
      </c>
      <c r="K164" s="977">
        <v>5445.63</v>
      </c>
      <c r="L164" s="977">
        <f t="shared" si="11"/>
        <v>3292.3180000000002</v>
      </c>
      <c r="M164" s="977">
        <f t="shared" si="12"/>
        <v>246.92384999999999</v>
      </c>
      <c r="N164" s="977">
        <v>1316.92</v>
      </c>
      <c r="O164" s="533">
        <f t="shared" si="13"/>
        <v>4247.0861500000001</v>
      </c>
      <c r="P164" s="533">
        <f t="shared" si="14"/>
        <v>5564.0061500000002</v>
      </c>
      <c r="Q164" s="976"/>
      <c r="R164" s="975"/>
      <c r="S164" s="976"/>
      <c r="T164" s="975"/>
      <c r="U164" s="976"/>
      <c r="V164" s="975"/>
      <c r="W164" s="976"/>
      <c r="X164" s="975"/>
      <c r="Y164" s="975"/>
      <c r="Z164" s="976"/>
      <c r="AA164" s="975"/>
      <c r="AB164" s="976"/>
      <c r="AC164" s="975"/>
    </row>
    <row r="165" spans="1:29" ht="15" customHeight="1" x14ac:dyDescent="0.25">
      <c r="A165" s="975" t="s">
        <v>1180</v>
      </c>
      <c r="B165" s="975" t="s">
        <v>847</v>
      </c>
      <c r="C165" s="976">
        <v>220</v>
      </c>
      <c r="D165" s="980" t="s">
        <v>108</v>
      </c>
      <c r="E165" s="975" t="s">
        <v>390</v>
      </c>
      <c r="F165" s="977">
        <v>11122.28</v>
      </c>
      <c r="G165" s="977">
        <v>588.14</v>
      </c>
      <c r="H165" s="977">
        <v>5561.14</v>
      </c>
      <c r="I165" s="977">
        <v>0</v>
      </c>
      <c r="J165" s="977">
        <f t="shared" si="10"/>
        <v>5561.14</v>
      </c>
      <c r="K165" s="977">
        <v>2106.33</v>
      </c>
      <c r="L165" s="977">
        <f t="shared" si="11"/>
        <v>1112.2280000000001</v>
      </c>
      <c r="M165" s="977">
        <f t="shared" si="12"/>
        <v>83.417100000000005</v>
      </c>
      <c r="N165" s="977">
        <v>444.89</v>
      </c>
      <c r="O165" s="533">
        <f t="shared" si="13"/>
        <v>1434.7728999999999</v>
      </c>
      <c r="P165" s="533">
        <f t="shared" si="14"/>
        <v>1879.6628999999998</v>
      </c>
      <c r="Q165" s="976"/>
      <c r="R165" s="975"/>
      <c r="S165" s="976"/>
      <c r="T165" s="975"/>
      <c r="U165" s="976"/>
      <c r="V165" s="975"/>
      <c r="W165" s="976"/>
      <c r="X165" s="975"/>
      <c r="Y165" s="975"/>
      <c r="Z165" s="976"/>
      <c r="AA165" s="975"/>
      <c r="AB165" s="976"/>
      <c r="AC165" s="975"/>
    </row>
    <row r="166" spans="1:29" ht="15" customHeight="1" x14ac:dyDescent="0.25">
      <c r="A166" s="975" t="s">
        <v>1180</v>
      </c>
      <c r="B166" s="975" t="s">
        <v>847</v>
      </c>
      <c r="C166" s="976">
        <v>224</v>
      </c>
      <c r="D166" s="980" t="s">
        <v>81</v>
      </c>
      <c r="E166" s="975" t="s">
        <v>254</v>
      </c>
      <c r="F166" s="977">
        <v>34862.94</v>
      </c>
      <c r="G166" s="977">
        <v>951.62</v>
      </c>
      <c r="H166" s="977">
        <v>17431.47</v>
      </c>
      <c r="I166" s="977">
        <v>0</v>
      </c>
      <c r="J166" s="977">
        <f t="shared" si="10"/>
        <v>17431.47</v>
      </c>
      <c r="K166" s="977">
        <v>5710.41</v>
      </c>
      <c r="L166" s="977">
        <f t="shared" si="11"/>
        <v>3486.2940000000003</v>
      </c>
      <c r="M166" s="977">
        <f t="shared" si="12"/>
        <v>261.47205000000002</v>
      </c>
      <c r="N166" s="977">
        <v>1394.51</v>
      </c>
      <c r="O166" s="533">
        <f t="shared" si="13"/>
        <v>4497.3179499999997</v>
      </c>
      <c r="P166" s="533">
        <f t="shared" si="14"/>
        <v>5891.8279499999999</v>
      </c>
      <c r="Q166" s="976"/>
      <c r="R166" s="975"/>
      <c r="S166" s="976"/>
      <c r="T166" s="975"/>
      <c r="U166" s="976"/>
      <c r="V166" s="975"/>
      <c r="W166" s="976"/>
      <c r="X166" s="975"/>
      <c r="Y166" s="975"/>
      <c r="Z166" s="976"/>
      <c r="AA166" s="975"/>
      <c r="AB166" s="976"/>
      <c r="AC166" s="975"/>
    </row>
    <row r="167" spans="1:29" ht="15" customHeight="1" x14ac:dyDescent="0.25">
      <c r="A167" s="975" t="s">
        <v>1180</v>
      </c>
      <c r="B167" s="975" t="s">
        <v>847</v>
      </c>
      <c r="C167" s="976">
        <v>25</v>
      </c>
      <c r="D167" s="980" t="s">
        <v>18</v>
      </c>
      <c r="E167" s="975" t="s">
        <v>190</v>
      </c>
      <c r="F167" s="977">
        <v>35746.58</v>
      </c>
      <c r="G167" s="977">
        <v>951.62</v>
      </c>
      <c r="H167" s="977">
        <v>17873.29</v>
      </c>
      <c r="I167" s="977">
        <v>0</v>
      </c>
      <c r="J167" s="977">
        <f t="shared" si="10"/>
        <v>17873.29</v>
      </c>
      <c r="K167" s="977">
        <v>5831.03</v>
      </c>
      <c r="L167" s="977">
        <f t="shared" si="11"/>
        <v>3574.6580000000004</v>
      </c>
      <c r="M167" s="977">
        <f t="shared" si="12"/>
        <v>268.09935000000002</v>
      </c>
      <c r="N167" s="977">
        <v>1429.86</v>
      </c>
      <c r="O167" s="533">
        <f t="shared" si="13"/>
        <v>4611.3106499999994</v>
      </c>
      <c r="P167" s="533">
        <f t="shared" si="14"/>
        <v>6041.1706499999991</v>
      </c>
      <c r="Q167" s="976"/>
      <c r="R167" s="975"/>
      <c r="S167" s="976"/>
      <c r="T167" s="975"/>
      <c r="U167" s="976"/>
      <c r="V167" s="975"/>
      <c r="W167" s="976"/>
      <c r="X167" s="975"/>
      <c r="Y167" s="975"/>
      <c r="Z167" s="976"/>
      <c r="AA167" s="975"/>
      <c r="AB167" s="976"/>
      <c r="AC167" s="975"/>
    </row>
    <row r="168" spans="1:29" ht="15" customHeight="1" x14ac:dyDescent="0.25">
      <c r="A168" s="975" t="s">
        <v>1180</v>
      </c>
      <c r="B168" s="975" t="s">
        <v>847</v>
      </c>
      <c r="C168" s="976">
        <v>10</v>
      </c>
      <c r="D168" s="980" t="s">
        <v>8</v>
      </c>
      <c r="E168" s="975" t="s">
        <v>178</v>
      </c>
      <c r="F168" s="977">
        <v>51167.37</v>
      </c>
      <c r="G168" s="977">
        <v>951.62</v>
      </c>
      <c r="H168" s="977">
        <v>20642.63</v>
      </c>
      <c r="I168" s="977">
        <v>0</v>
      </c>
      <c r="J168" s="977">
        <f t="shared" si="10"/>
        <v>20642.63</v>
      </c>
      <c r="K168" s="977">
        <v>6587.06</v>
      </c>
      <c r="L168" s="977">
        <f t="shared" si="11"/>
        <v>4128.5260000000007</v>
      </c>
      <c r="M168" s="977">
        <f t="shared" si="12"/>
        <v>309.63945000000001</v>
      </c>
      <c r="N168" s="977">
        <v>2441.9699999999998</v>
      </c>
      <c r="O168" s="533">
        <f t="shared" si="13"/>
        <v>5325.8005500000008</v>
      </c>
      <c r="P168" s="533">
        <f t="shared" si="14"/>
        <v>7767.7705500000011</v>
      </c>
      <c r="Q168" s="976"/>
      <c r="R168" s="975"/>
      <c r="S168" s="976"/>
      <c r="T168" s="975"/>
      <c r="U168" s="976"/>
      <c r="V168" s="975"/>
      <c r="W168" s="976"/>
      <c r="X168" s="975"/>
      <c r="Y168" s="975"/>
      <c r="Z168" s="976"/>
      <c r="AA168" s="975"/>
      <c r="AB168" s="976"/>
      <c r="AC168" s="975"/>
    </row>
    <row r="169" spans="1:29" ht="15" customHeight="1" x14ac:dyDescent="0.25">
      <c r="A169" s="975" t="s">
        <v>1180</v>
      </c>
      <c r="B169" s="975" t="s">
        <v>847</v>
      </c>
      <c r="C169" s="976">
        <v>319</v>
      </c>
      <c r="D169" s="980" t="s">
        <v>306</v>
      </c>
      <c r="E169" s="975" t="s">
        <v>307</v>
      </c>
      <c r="F169" s="977">
        <v>35212.639999999999</v>
      </c>
      <c r="G169" s="977">
        <v>951.62</v>
      </c>
      <c r="H169" s="977">
        <v>17606.32</v>
      </c>
      <c r="I169" s="977">
        <v>0</v>
      </c>
      <c r="J169" s="977">
        <f t="shared" si="10"/>
        <v>17606.32</v>
      </c>
      <c r="K169" s="977">
        <v>5758.15</v>
      </c>
      <c r="L169" s="977">
        <f t="shared" si="11"/>
        <v>3521.2640000000001</v>
      </c>
      <c r="M169" s="977">
        <f t="shared" si="12"/>
        <v>264.09479999999996</v>
      </c>
      <c r="N169" s="977">
        <v>1408.5</v>
      </c>
      <c r="O169" s="533">
        <f t="shared" si="13"/>
        <v>4542.4351999999999</v>
      </c>
      <c r="P169" s="533">
        <f t="shared" si="14"/>
        <v>5950.9351999999999</v>
      </c>
      <c r="Q169" s="976"/>
      <c r="R169" s="975"/>
      <c r="S169" s="976"/>
      <c r="T169" s="975"/>
      <c r="U169" s="976"/>
      <c r="V169" s="975"/>
      <c r="W169" s="976"/>
      <c r="X169" s="975"/>
      <c r="Y169" s="975"/>
      <c r="Z169" s="976"/>
      <c r="AA169" s="975"/>
      <c r="AB169" s="976"/>
      <c r="AC169" s="975"/>
    </row>
    <row r="170" spans="1:29" ht="15" customHeight="1" x14ac:dyDescent="0.25">
      <c r="A170" s="975" t="s">
        <v>1180</v>
      </c>
      <c r="B170" s="975" t="s">
        <v>847</v>
      </c>
      <c r="C170" s="976">
        <v>212</v>
      </c>
      <c r="D170" s="980" t="s">
        <v>78</v>
      </c>
      <c r="E170" s="975" t="s">
        <v>248</v>
      </c>
      <c r="F170" s="977">
        <v>27500.26</v>
      </c>
      <c r="G170" s="977">
        <v>951.62</v>
      </c>
      <c r="H170" s="977">
        <v>13750.13</v>
      </c>
      <c r="I170" s="977">
        <v>0</v>
      </c>
      <c r="J170" s="977">
        <f t="shared" si="10"/>
        <v>13750.13</v>
      </c>
      <c r="K170" s="977">
        <v>4705.41</v>
      </c>
      <c r="L170" s="977">
        <f t="shared" si="11"/>
        <v>2750.0259999999998</v>
      </c>
      <c r="M170" s="977">
        <f t="shared" si="12"/>
        <v>206.25194999999999</v>
      </c>
      <c r="N170" s="977">
        <v>1100.01</v>
      </c>
      <c r="O170" s="533">
        <f t="shared" si="13"/>
        <v>3547.5380500000001</v>
      </c>
      <c r="P170" s="533">
        <f t="shared" si="14"/>
        <v>4647.5480500000003</v>
      </c>
      <c r="Q170" s="976"/>
      <c r="R170" s="975"/>
      <c r="S170" s="976"/>
      <c r="T170" s="975"/>
      <c r="U170" s="976"/>
      <c r="V170" s="975"/>
      <c r="W170" s="976"/>
      <c r="X170" s="975"/>
      <c r="Y170" s="975"/>
      <c r="Z170" s="976"/>
      <c r="AA170" s="975"/>
      <c r="AB170" s="976"/>
      <c r="AC170" s="975"/>
    </row>
    <row r="171" spans="1:29" ht="15" customHeight="1" x14ac:dyDescent="0.25">
      <c r="A171" s="559" t="s">
        <v>1180</v>
      </c>
      <c r="B171" s="559" t="s">
        <v>847</v>
      </c>
      <c r="C171" s="560">
        <v>90</v>
      </c>
      <c r="D171" s="561" t="s">
        <v>50</v>
      </c>
      <c r="E171" s="559" t="s">
        <v>222</v>
      </c>
      <c r="F171" s="562">
        <v>42208</v>
      </c>
      <c r="G171" s="562">
        <v>951.62</v>
      </c>
      <c r="H171" s="562">
        <v>21104</v>
      </c>
      <c r="I171" s="991">
        <v>0</v>
      </c>
      <c r="J171" s="991">
        <f t="shared" si="10"/>
        <v>21104</v>
      </c>
      <c r="K171" s="562">
        <v>6713.01</v>
      </c>
      <c r="L171" s="562">
        <f t="shared" si="11"/>
        <v>4220.8</v>
      </c>
      <c r="M171" s="977">
        <f t="shared" si="12"/>
        <v>316.56</v>
      </c>
      <c r="N171" s="562">
        <v>1688.32</v>
      </c>
      <c r="O171" s="562">
        <f t="shared" si="13"/>
        <v>5444.83</v>
      </c>
      <c r="P171" s="533">
        <f t="shared" si="14"/>
        <v>7133.15</v>
      </c>
      <c r="Q171" s="976"/>
      <c r="R171" s="975"/>
      <c r="S171" s="976"/>
      <c r="T171" s="975"/>
      <c r="U171" s="976"/>
      <c r="V171" s="975"/>
      <c r="W171" s="976"/>
      <c r="X171" s="975"/>
      <c r="Y171" s="975"/>
      <c r="Z171" s="976"/>
      <c r="AA171" s="975"/>
      <c r="AB171" s="976"/>
      <c r="AC171" s="975"/>
    </row>
    <row r="172" spans="1:29" ht="15" customHeight="1" x14ac:dyDescent="0.25">
      <c r="A172" s="975" t="s">
        <v>1180</v>
      </c>
      <c r="B172" s="975" t="s">
        <v>847</v>
      </c>
      <c r="C172" s="976">
        <v>497</v>
      </c>
      <c r="D172" s="980" t="s">
        <v>461</v>
      </c>
      <c r="E172" s="975" t="s">
        <v>506</v>
      </c>
      <c r="F172" s="977">
        <v>27557.74</v>
      </c>
      <c r="G172" s="977">
        <v>951.62</v>
      </c>
      <c r="H172" s="977">
        <v>13778.87</v>
      </c>
      <c r="I172" s="977">
        <v>0</v>
      </c>
      <c r="J172" s="977">
        <f t="shared" si="10"/>
        <v>13778.87</v>
      </c>
      <c r="K172" s="977">
        <v>4713.25</v>
      </c>
      <c r="L172" s="977">
        <f t="shared" si="11"/>
        <v>2755.7740000000003</v>
      </c>
      <c r="M172" s="977">
        <f t="shared" si="12"/>
        <v>206.68305000000001</v>
      </c>
      <c r="N172" s="977">
        <v>1102.3</v>
      </c>
      <c r="O172" s="533">
        <f t="shared" si="13"/>
        <v>3554.94695</v>
      </c>
      <c r="P172" s="533">
        <f t="shared" si="14"/>
        <v>4657.2469499999997</v>
      </c>
      <c r="Q172" s="976"/>
      <c r="R172" s="975"/>
      <c r="S172" s="976"/>
      <c r="T172" s="975"/>
      <c r="U172" s="976"/>
      <c r="V172" s="975"/>
      <c r="W172" s="976"/>
      <c r="X172" s="975"/>
      <c r="Y172" s="975"/>
      <c r="Z172" s="976"/>
      <c r="AA172" s="975"/>
      <c r="AB172" s="976"/>
      <c r="AC172" s="975"/>
    </row>
    <row r="173" spans="1:29" ht="15" customHeight="1" x14ac:dyDescent="0.25">
      <c r="A173" s="975" t="s">
        <v>1180</v>
      </c>
      <c r="B173" s="975" t="s">
        <v>847</v>
      </c>
      <c r="C173" s="976">
        <v>491</v>
      </c>
      <c r="D173" s="980" t="s">
        <v>485</v>
      </c>
      <c r="E173" s="975" t="s">
        <v>535</v>
      </c>
      <c r="F173" s="977">
        <v>27557.74</v>
      </c>
      <c r="G173" s="977">
        <v>951.62</v>
      </c>
      <c r="H173" s="977">
        <v>13778.87</v>
      </c>
      <c r="I173" s="977">
        <v>0</v>
      </c>
      <c r="J173" s="977">
        <f t="shared" si="10"/>
        <v>13778.87</v>
      </c>
      <c r="K173" s="977">
        <v>4713.25</v>
      </c>
      <c r="L173" s="977">
        <f t="shared" si="11"/>
        <v>2755.7740000000003</v>
      </c>
      <c r="M173" s="977">
        <f t="shared" si="12"/>
        <v>206.68305000000001</v>
      </c>
      <c r="N173" s="977">
        <v>1102.3</v>
      </c>
      <c r="O173" s="533">
        <f t="shared" si="13"/>
        <v>3554.94695</v>
      </c>
      <c r="P173" s="533">
        <f t="shared" si="14"/>
        <v>4657.2469499999997</v>
      </c>
      <c r="Q173" s="976"/>
      <c r="R173" s="975"/>
      <c r="S173" s="976"/>
      <c r="T173" s="975"/>
      <c r="U173" s="976"/>
      <c r="V173" s="975"/>
      <c r="W173" s="976"/>
      <c r="X173" s="975"/>
      <c r="Y173" s="975"/>
      <c r="Z173" s="976"/>
      <c r="AA173" s="975"/>
      <c r="AB173" s="976"/>
      <c r="AC173" s="975"/>
    </row>
    <row r="174" spans="1:29" ht="15" customHeight="1" x14ac:dyDescent="0.25">
      <c r="A174" s="559" t="s">
        <v>1180</v>
      </c>
      <c r="B174" s="559" t="s">
        <v>847</v>
      </c>
      <c r="C174" s="560">
        <v>211</v>
      </c>
      <c r="D174" s="561" t="s">
        <v>77</v>
      </c>
      <c r="E174" s="559" t="s">
        <v>247</v>
      </c>
      <c r="F174" s="562">
        <v>35212.639999999999</v>
      </c>
      <c r="G174" s="562">
        <v>951.62</v>
      </c>
      <c r="H174" s="562">
        <v>17606.32</v>
      </c>
      <c r="I174" s="991">
        <v>0</v>
      </c>
      <c r="J174" s="991">
        <f t="shared" si="10"/>
        <v>17606.32</v>
      </c>
      <c r="K174" s="562">
        <v>5758.15</v>
      </c>
      <c r="L174" s="562">
        <f t="shared" si="11"/>
        <v>3521.2640000000001</v>
      </c>
      <c r="M174" s="977">
        <f t="shared" si="12"/>
        <v>264.09479999999996</v>
      </c>
      <c r="N174" s="562">
        <v>1408.5</v>
      </c>
      <c r="O174" s="562">
        <f t="shared" si="13"/>
        <v>4542.4351999999999</v>
      </c>
      <c r="P174" s="533">
        <f t="shared" si="14"/>
        <v>5950.9351999999999</v>
      </c>
      <c r="Q174" s="976"/>
      <c r="R174" s="975"/>
      <c r="S174" s="976"/>
      <c r="T174" s="975"/>
      <c r="U174" s="976"/>
      <c r="V174" s="975"/>
      <c r="W174" s="976"/>
      <c r="X174" s="975"/>
      <c r="Y174" s="975"/>
      <c r="Z174" s="976"/>
      <c r="AA174" s="975"/>
      <c r="AB174" s="976"/>
      <c r="AC174" s="975"/>
    </row>
    <row r="175" spans="1:29" ht="15" customHeight="1" x14ac:dyDescent="0.25">
      <c r="A175" s="975" t="s">
        <v>1180</v>
      </c>
      <c r="B175" s="975" t="s">
        <v>847</v>
      </c>
      <c r="C175" s="976">
        <v>162</v>
      </c>
      <c r="D175" s="980" t="s">
        <v>64</v>
      </c>
      <c r="E175" s="975" t="s">
        <v>235</v>
      </c>
      <c r="F175" s="977">
        <v>19607.060000000001</v>
      </c>
      <c r="G175" s="977">
        <v>951.62</v>
      </c>
      <c r="H175" s="977">
        <v>9803.5300000000007</v>
      </c>
      <c r="I175" s="977">
        <v>0</v>
      </c>
      <c r="J175" s="977">
        <f t="shared" si="10"/>
        <v>9803.5300000000007</v>
      </c>
      <c r="K175" s="977">
        <v>3627.98</v>
      </c>
      <c r="L175" s="977">
        <f t="shared" si="11"/>
        <v>1960.7060000000001</v>
      </c>
      <c r="M175" s="977">
        <f t="shared" si="12"/>
        <v>147.05295000000001</v>
      </c>
      <c r="N175" s="977">
        <v>784.28</v>
      </c>
      <c r="O175" s="533">
        <f t="shared" si="13"/>
        <v>2529.3070500000003</v>
      </c>
      <c r="P175" s="533">
        <f t="shared" si="14"/>
        <v>3313.5870500000001</v>
      </c>
      <c r="Q175" s="976"/>
      <c r="R175" s="975"/>
      <c r="S175" s="976"/>
      <c r="T175" s="975"/>
      <c r="U175" s="976"/>
      <c r="V175" s="975"/>
      <c r="W175" s="976"/>
      <c r="X175" s="975"/>
      <c r="Y175" s="975"/>
      <c r="Z175" s="976"/>
      <c r="AA175" s="975"/>
      <c r="AB175" s="976"/>
      <c r="AC175" s="975"/>
    </row>
    <row r="176" spans="1:29" ht="15" customHeight="1" x14ac:dyDescent="0.25">
      <c r="A176" s="975" t="s">
        <v>1180</v>
      </c>
      <c r="B176" s="975" t="s">
        <v>847</v>
      </c>
      <c r="C176" s="976">
        <v>217</v>
      </c>
      <c r="D176" s="980" t="s">
        <v>79</v>
      </c>
      <c r="E176" s="975" t="s">
        <v>250</v>
      </c>
      <c r="F176" s="977">
        <v>23325.16</v>
      </c>
      <c r="G176" s="977">
        <v>951.62</v>
      </c>
      <c r="H176" s="977">
        <v>11662.58</v>
      </c>
      <c r="I176" s="977">
        <v>0</v>
      </c>
      <c r="J176" s="977">
        <f t="shared" si="10"/>
        <v>11662.58</v>
      </c>
      <c r="K176" s="977">
        <v>4135.5</v>
      </c>
      <c r="L176" s="977">
        <f t="shared" si="11"/>
        <v>2332.5160000000001</v>
      </c>
      <c r="M176" s="977">
        <f t="shared" si="12"/>
        <v>174.93869999999998</v>
      </c>
      <c r="N176" s="977">
        <v>933</v>
      </c>
      <c r="O176" s="533">
        <f t="shared" si="13"/>
        <v>3008.9413</v>
      </c>
      <c r="P176" s="533">
        <f t="shared" si="14"/>
        <v>3941.9413</v>
      </c>
      <c r="Q176" s="976"/>
      <c r="R176" s="975"/>
      <c r="S176" s="976"/>
      <c r="T176" s="975"/>
      <c r="U176" s="976"/>
      <c r="V176" s="975"/>
      <c r="W176" s="976"/>
      <c r="X176" s="975"/>
      <c r="Y176" s="975"/>
      <c r="Z176" s="976"/>
      <c r="AA176" s="975"/>
      <c r="AB176" s="976"/>
      <c r="AC176" s="975"/>
    </row>
    <row r="177" spans="1:29" ht="15" customHeight="1" x14ac:dyDescent="0.25">
      <c r="A177" s="975" t="s">
        <v>1180</v>
      </c>
      <c r="B177" s="975" t="s">
        <v>847</v>
      </c>
      <c r="C177" s="976">
        <v>5</v>
      </c>
      <c r="D177" s="980" t="s">
        <v>6</v>
      </c>
      <c r="E177" s="975" t="s">
        <v>174</v>
      </c>
      <c r="F177" s="977">
        <v>16604.72</v>
      </c>
      <c r="G177" s="977">
        <v>951.62</v>
      </c>
      <c r="H177" s="977">
        <v>8302.36</v>
      </c>
      <c r="I177" s="977">
        <v>0</v>
      </c>
      <c r="J177" s="977">
        <f t="shared" si="10"/>
        <v>8302.36</v>
      </c>
      <c r="K177" s="977">
        <v>3218.16</v>
      </c>
      <c r="L177" s="977">
        <f t="shared" si="11"/>
        <v>1660.4720000000002</v>
      </c>
      <c r="M177" s="977">
        <f t="shared" si="12"/>
        <v>124.53540000000001</v>
      </c>
      <c r="N177" s="977">
        <v>664.18</v>
      </c>
      <c r="O177" s="533">
        <f t="shared" si="13"/>
        <v>2142.0045999999998</v>
      </c>
      <c r="P177" s="533">
        <f t="shared" si="14"/>
        <v>2806.1845999999996</v>
      </c>
      <c r="Q177" s="976"/>
      <c r="R177" s="975"/>
      <c r="S177" s="976"/>
      <c r="T177" s="975"/>
      <c r="U177" s="976"/>
      <c r="V177" s="975"/>
      <c r="W177" s="976"/>
      <c r="X177" s="975"/>
      <c r="Y177" s="975"/>
      <c r="Z177" s="976"/>
      <c r="AA177" s="975"/>
      <c r="AB177" s="976"/>
      <c r="AC177" s="975"/>
    </row>
    <row r="178" spans="1:29" ht="15" customHeight="1" x14ac:dyDescent="0.25">
      <c r="A178" s="975" t="s">
        <v>1180</v>
      </c>
      <c r="B178" s="975" t="s">
        <v>847</v>
      </c>
      <c r="C178" s="976">
        <v>250</v>
      </c>
      <c r="D178" s="980" t="s">
        <v>142</v>
      </c>
      <c r="E178" s="975" t="s">
        <v>259</v>
      </c>
      <c r="F178" s="977">
        <v>7516.62</v>
      </c>
      <c r="G178" s="977">
        <v>344.4</v>
      </c>
      <c r="H178" s="977">
        <v>3758.31</v>
      </c>
      <c r="I178" s="977">
        <v>0</v>
      </c>
      <c r="J178" s="977">
        <f t="shared" si="10"/>
        <v>3758.31</v>
      </c>
      <c r="K178" s="977">
        <v>1370.42</v>
      </c>
      <c r="L178" s="977">
        <f t="shared" si="11"/>
        <v>751.66200000000003</v>
      </c>
      <c r="M178" s="977">
        <f t="shared" si="12"/>
        <v>56.374649999999995</v>
      </c>
      <c r="N178" s="977">
        <v>300.66000000000003</v>
      </c>
      <c r="O178" s="533">
        <f t="shared" si="13"/>
        <v>969.64535000000001</v>
      </c>
      <c r="P178" s="533">
        <f t="shared" si="14"/>
        <v>1270.3053500000001</v>
      </c>
      <c r="Q178" s="976"/>
      <c r="R178" s="975"/>
      <c r="S178" s="976"/>
      <c r="T178" s="975"/>
      <c r="U178" s="976"/>
      <c r="V178" s="975"/>
      <c r="W178" s="976"/>
      <c r="X178" s="975"/>
      <c r="Y178" s="975"/>
      <c r="Z178" s="976"/>
      <c r="AA178" s="975"/>
      <c r="AB178" s="976"/>
      <c r="AC178" s="975"/>
    </row>
    <row r="179" spans="1:29" ht="15" customHeight="1" x14ac:dyDescent="0.25">
      <c r="A179" s="975" t="s">
        <v>1180</v>
      </c>
      <c r="B179" s="975" t="s">
        <v>847</v>
      </c>
      <c r="C179" s="976">
        <v>210</v>
      </c>
      <c r="D179" s="980" t="s">
        <v>76</v>
      </c>
      <c r="E179" s="975" t="s">
        <v>246</v>
      </c>
      <c r="F179" s="977">
        <v>23325.16</v>
      </c>
      <c r="G179" s="977">
        <v>951.62</v>
      </c>
      <c r="H179" s="977">
        <v>11662.58</v>
      </c>
      <c r="I179" s="977">
        <v>0</v>
      </c>
      <c r="J179" s="977">
        <f t="shared" si="10"/>
        <v>11662.58</v>
      </c>
      <c r="K179" s="977">
        <v>4135.5</v>
      </c>
      <c r="L179" s="977">
        <f t="shared" si="11"/>
        <v>2332.5160000000001</v>
      </c>
      <c r="M179" s="977">
        <f t="shared" si="12"/>
        <v>174.93869999999998</v>
      </c>
      <c r="N179" s="977">
        <v>933</v>
      </c>
      <c r="O179" s="533">
        <f t="shared" si="13"/>
        <v>3008.9413</v>
      </c>
      <c r="P179" s="533">
        <f t="shared" si="14"/>
        <v>3941.9413</v>
      </c>
      <c r="Q179" s="976"/>
      <c r="R179" s="975"/>
      <c r="S179" s="976"/>
      <c r="T179" s="975"/>
      <c r="U179" s="976"/>
      <c r="V179" s="975"/>
      <c r="W179" s="976"/>
      <c r="X179" s="975"/>
      <c r="Y179" s="975"/>
      <c r="Z179" s="976"/>
      <c r="AA179" s="975"/>
      <c r="AB179" s="976"/>
      <c r="AC179" s="975"/>
    </row>
    <row r="180" spans="1:29" ht="15" customHeight="1" x14ac:dyDescent="0.25">
      <c r="A180" s="975" t="s">
        <v>1180</v>
      </c>
      <c r="B180" s="975" t="s">
        <v>847</v>
      </c>
      <c r="C180" s="976">
        <v>155</v>
      </c>
      <c r="D180" s="980" t="s">
        <v>60</v>
      </c>
      <c r="E180" s="975" t="s">
        <v>232</v>
      </c>
      <c r="F180" s="977">
        <v>17946.96</v>
      </c>
      <c r="G180" s="977">
        <v>951.62</v>
      </c>
      <c r="H180" s="977">
        <v>8973.48</v>
      </c>
      <c r="I180" s="977">
        <v>0</v>
      </c>
      <c r="J180" s="977">
        <f t="shared" si="10"/>
        <v>8973.48</v>
      </c>
      <c r="K180" s="977">
        <v>3401.38</v>
      </c>
      <c r="L180" s="977">
        <f t="shared" si="11"/>
        <v>1794.6959999999999</v>
      </c>
      <c r="M180" s="977">
        <f t="shared" si="12"/>
        <v>134.60219999999998</v>
      </c>
      <c r="N180" s="977">
        <v>717.87</v>
      </c>
      <c r="O180" s="533">
        <f t="shared" si="13"/>
        <v>2315.1578000000004</v>
      </c>
      <c r="P180" s="533">
        <f t="shared" si="14"/>
        <v>3033.0278000000003</v>
      </c>
      <c r="Q180" s="976"/>
      <c r="R180" s="975"/>
      <c r="S180" s="976"/>
      <c r="T180" s="975"/>
      <c r="U180" s="976"/>
      <c r="V180" s="975"/>
      <c r="W180" s="976"/>
      <c r="X180" s="975"/>
      <c r="Y180" s="975"/>
      <c r="Z180" s="976"/>
      <c r="AA180" s="975"/>
      <c r="AB180" s="976"/>
      <c r="AC180" s="975"/>
    </row>
    <row r="181" spans="1:29" ht="15" customHeight="1" x14ac:dyDescent="0.25">
      <c r="A181" s="975" t="s">
        <v>1180</v>
      </c>
      <c r="B181" s="975" t="s">
        <v>847</v>
      </c>
      <c r="C181" s="976">
        <v>507</v>
      </c>
      <c r="D181" s="980" t="s">
        <v>1137</v>
      </c>
      <c r="E181" s="975" t="s">
        <v>1136</v>
      </c>
      <c r="F181" s="977">
        <v>17538.5</v>
      </c>
      <c r="G181" s="977">
        <v>951.62</v>
      </c>
      <c r="H181" s="977">
        <v>8769.25</v>
      </c>
      <c r="I181" s="977">
        <v>0</v>
      </c>
      <c r="J181" s="977">
        <f t="shared" si="10"/>
        <v>8769.25</v>
      </c>
      <c r="K181" s="977">
        <v>3345.63</v>
      </c>
      <c r="L181" s="977">
        <f t="shared" si="11"/>
        <v>1753.8500000000001</v>
      </c>
      <c r="M181" s="977">
        <f t="shared" si="12"/>
        <v>131.53874999999999</v>
      </c>
      <c r="N181" s="977">
        <v>701.54</v>
      </c>
      <c r="O181" s="533">
        <f t="shared" si="13"/>
        <v>2262.4712500000001</v>
      </c>
      <c r="P181" s="533">
        <f t="shared" si="14"/>
        <v>2964.01125</v>
      </c>
      <c r="Q181" s="976"/>
      <c r="R181" s="975"/>
      <c r="S181" s="976"/>
      <c r="T181" s="975"/>
      <c r="U181" s="976"/>
      <c r="V181" s="975"/>
      <c r="W181" s="976"/>
      <c r="X181" s="975"/>
      <c r="Y181" s="975"/>
      <c r="Z181" s="976"/>
      <c r="AA181" s="975"/>
      <c r="AB181" s="976"/>
      <c r="AC181" s="975"/>
    </row>
    <row r="182" spans="1:29" ht="15" customHeight="1" x14ac:dyDescent="0.25">
      <c r="A182" s="559" t="s">
        <v>1180</v>
      </c>
      <c r="B182" s="559" t="s">
        <v>847</v>
      </c>
      <c r="C182" s="560">
        <v>38</v>
      </c>
      <c r="D182" s="561" t="s">
        <v>28</v>
      </c>
      <c r="E182" s="559" t="s">
        <v>200</v>
      </c>
      <c r="F182" s="562">
        <v>35212.639999999999</v>
      </c>
      <c r="G182" s="562">
        <v>951.62</v>
      </c>
      <c r="H182" s="562">
        <v>17606.32</v>
      </c>
      <c r="I182" s="991">
        <v>0</v>
      </c>
      <c r="J182" s="991">
        <f t="shared" si="10"/>
        <v>17606.32</v>
      </c>
      <c r="K182" s="562">
        <v>5758.15</v>
      </c>
      <c r="L182" s="562">
        <f t="shared" si="11"/>
        <v>3521.2640000000001</v>
      </c>
      <c r="M182" s="977">
        <f t="shared" si="12"/>
        <v>264.09479999999996</v>
      </c>
      <c r="N182" s="562">
        <v>1408.5</v>
      </c>
      <c r="O182" s="562">
        <f t="shared" si="13"/>
        <v>4542.4351999999999</v>
      </c>
      <c r="P182" s="533">
        <f t="shared" si="14"/>
        <v>5950.9351999999999</v>
      </c>
      <c r="Q182" s="976"/>
      <c r="R182" s="975"/>
      <c r="S182" s="976"/>
      <c r="T182" s="975"/>
      <c r="U182" s="976"/>
      <c r="V182" s="975"/>
      <c r="W182" s="976"/>
      <c r="X182" s="975"/>
      <c r="Y182" s="975"/>
      <c r="Z182" s="976"/>
      <c r="AA182" s="975"/>
      <c r="AB182" s="976"/>
      <c r="AC182" s="975"/>
    </row>
    <row r="183" spans="1:29" ht="15" customHeight="1" x14ac:dyDescent="0.25">
      <c r="A183" s="975" t="s">
        <v>1180</v>
      </c>
      <c r="B183" s="975" t="s">
        <v>847</v>
      </c>
      <c r="C183" s="976">
        <v>226</v>
      </c>
      <c r="D183" s="980" t="s">
        <v>116</v>
      </c>
      <c r="E183" s="975" t="s">
        <v>255</v>
      </c>
      <c r="F183" s="977">
        <v>7523.68</v>
      </c>
      <c r="G183" s="977">
        <v>344.82</v>
      </c>
      <c r="H183" s="977">
        <v>3761.84</v>
      </c>
      <c r="I183" s="977">
        <v>0</v>
      </c>
      <c r="J183" s="977">
        <f t="shared" si="10"/>
        <v>3761.84</v>
      </c>
      <c r="K183" s="977">
        <v>1371.8</v>
      </c>
      <c r="L183" s="977">
        <f t="shared" si="11"/>
        <v>752.36800000000005</v>
      </c>
      <c r="M183" s="977">
        <f t="shared" si="12"/>
        <v>56.427599999999998</v>
      </c>
      <c r="N183" s="977">
        <v>300.94</v>
      </c>
      <c r="O183" s="533">
        <f t="shared" si="13"/>
        <v>970.55240000000003</v>
      </c>
      <c r="P183" s="533">
        <f t="shared" si="14"/>
        <v>1271.4924000000001</v>
      </c>
      <c r="Q183" s="976"/>
      <c r="R183" s="975"/>
      <c r="S183" s="976"/>
      <c r="T183" s="975"/>
      <c r="U183" s="976"/>
      <c r="V183" s="975"/>
      <c r="W183" s="976"/>
      <c r="X183" s="975"/>
      <c r="Y183" s="975"/>
      <c r="Z183" s="976"/>
      <c r="AA183" s="975"/>
      <c r="AB183" s="976"/>
      <c r="AC183" s="975"/>
    </row>
    <row r="184" spans="1:29" ht="15" customHeight="1" x14ac:dyDescent="0.25">
      <c r="A184" s="975" t="s">
        <v>1180</v>
      </c>
      <c r="B184" s="975" t="s">
        <v>847</v>
      </c>
      <c r="C184" s="976">
        <v>30</v>
      </c>
      <c r="D184" s="980" t="s">
        <v>22</v>
      </c>
      <c r="E184" s="975" t="s">
        <v>194</v>
      </c>
      <c r="F184" s="977">
        <v>42865.5</v>
      </c>
      <c r="G184" s="977">
        <v>951.62</v>
      </c>
      <c r="H184" s="977">
        <v>21432.75</v>
      </c>
      <c r="I184" s="977">
        <v>0</v>
      </c>
      <c r="J184" s="977">
        <f t="shared" si="10"/>
        <v>21432.75</v>
      </c>
      <c r="K184" s="977">
        <v>6802.76</v>
      </c>
      <c r="L184" s="977">
        <f t="shared" si="11"/>
        <v>4286.55</v>
      </c>
      <c r="M184" s="977">
        <f t="shared" si="12"/>
        <v>321.49124999999998</v>
      </c>
      <c r="N184" s="977">
        <v>1714.62</v>
      </c>
      <c r="O184" s="533">
        <f t="shared" si="13"/>
        <v>5529.6487500000003</v>
      </c>
      <c r="P184" s="533">
        <f t="shared" si="14"/>
        <v>7244.2687500000002</v>
      </c>
      <c r="Q184" s="976"/>
      <c r="R184" s="975"/>
      <c r="S184" s="976"/>
      <c r="T184" s="975"/>
      <c r="U184" s="976"/>
      <c r="V184" s="975"/>
      <c r="W184" s="976"/>
      <c r="X184" s="975"/>
      <c r="Y184" s="975"/>
      <c r="Z184" s="976"/>
      <c r="AA184" s="975"/>
      <c r="AB184" s="976"/>
      <c r="AC184" s="975"/>
    </row>
    <row r="185" spans="1:29" ht="15" customHeight="1" x14ac:dyDescent="0.25">
      <c r="A185" s="975" t="s">
        <v>1180</v>
      </c>
      <c r="B185" s="975" t="s">
        <v>847</v>
      </c>
      <c r="C185" s="976">
        <v>348</v>
      </c>
      <c r="D185" s="980" t="s">
        <v>370</v>
      </c>
      <c r="E185" s="975" t="s">
        <v>371</v>
      </c>
      <c r="F185" s="977">
        <v>42867.56</v>
      </c>
      <c r="G185" s="977">
        <v>951.62</v>
      </c>
      <c r="H185" s="977">
        <v>21433.78</v>
      </c>
      <c r="I185" s="977">
        <v>0</v>
      </c>
      <c r="J185" s="977">
        <f t="shared" si="10"/>
        <v>21433.78</v>
      </c>
      <c r="K185" s="977">
        <v>6803.04</v>
      </c>
      <c r="L185" s="977">
        <f t="shared" si="11"/>
        <v>4286.7560000000003</v>
      </c>
      <c r="M185" s="977">
        <f t="shared" si="12"/>
        <v>321.50669999999997</v>
      </c>
      <c r="N185" s="977">
        <v>1714.7</v>
      </c>
      <c r="O185" s="533">
        <f t="shared" si="13"/>
        <v>5529.9133000000002</v>
      </c>
      <c r="P185" s="533">
        <f t="shared" si="14"/>
        <v>7244.6133</v>
      </c>
      <c r="Q185" s="976"/>
      <c r="R185" s="975"/>
      <c r="S185" s="976"/>
      <c r="T185" s="975"/>
      <c r="U185" s="976"/>
      <c r="V185" s="975"/>
      <c r="W185" s="976"/>
      <c r="X185" s="975"/>
      <c r="Y185" s="975"/>
      <c r="Z185" s="976"/>
      <c r="AA185" s="975"/>
      <c r="AB185" s="976"/>
      <c r="AC185" s="975"/>
    </row>
    <row r="186" spans="1:29" ht="15" customHeight="1" x14ac:dyDescent="0.25">
      <c r="A186" s="975" t="s">
        <v>1180</v>
      </c>
      <c r="B186" s="975" t="s">
        <v>847</v>
      </c>
      <c r="C186" s="976">
        <v>433</v>
      </c>
      <c r="D186" s="980" t="s">
        <v>684</v>
      </c>
      <c r="E186" s="975" t="s">
        <v>685</v>
      </c>
      <c r="F186" s="977">
        <v>21345.82</v>
      </c>
      <c r="G186" s="977">
        <v>951.62</v>
      </c>
      <c r="H186" s="977">
        <v>10672.91</v>
      </c>
      <c r="I186" s="977">
        <v>0</v>
      </c>
      <c r="J186" s="977">
        <f t="shared" si="10"/>
        <v>10672.91</v>
      </c>
      <c r="K186" s="977">
        <v>3865.32</v>
      </c>
      <c r="L186" s="977">
        <f t="shared" si="11"/>
        <v>2134.5819999999999</v>
      </c>
      <c r="M186" s="977">
        <f t="shared" si="12"/>
        <v>160.09365</v>
      </c>
      <c r="N186" s="977">
        <v>853.83</v>
      </c>
      <c r="O186" s="533">
        <f t="shared" si="13"/>
        <v>2753.6063500000005</v>
      </c>
      <c r="P186" s="533">
        <f t="shared" si="14"/>
        <v>3607.4363500000004</v>
      </c>
      <c r="Q186" s="976"/>
      <c r="R186" s="975"/>
      <c r="S186" s="976"/>
      <c r="T186" s="975"/>
      <c r="U186" s="976"/>
      <c r="V186" s="975"/>
      <c r="W186" s="976"/>
      <c r="X186" s="975"/>
      <c r="Y186" s="975"/>
      <c r="Z186" s="976"/>
      <c r="AA186" s="975"/>
      <c r="AB186" s="976"/>
      <c r="AC186" s="975"/>
    </row>
    <row r="187" spans="1:29" ht="15" customHeight="1" x14ac:dyDescent="0.25">
      <c r="A187" s="975" t="s">
        <v>1180</v>
      </c>
      <c r="B187" s="975" t="s">
        <v>847</v>
      </c>
      <c r="C187" s="976">
        <v>2</v>
      </c>
      <c r="D187" s="980" t="s">
        <v>4</v>
      </c>
      <c r="E187" s="975" t="s">
        <v>173</v>
      </c>
      <c r="F187" s="977">
        <v>32114.9</v>
      </c>
      <c r="G187" s="977">
        <v>951.62</v>
      </c>
      <c r="H187" s="977">
        <v>16057.45</v>
      </c>
      <c r="I187" s="977">
        <v>0</v>
      </c>
      <c r="J187" s="977">
        <f t="shared" si="10"/>
        <v>16057.45</v>
      </c>
      <c r="K187" s="977">
        <v>5335.3</v>
      </c>
      <c r="L187" s="977">
        <f t="shared" si="11"/>
        <v>3211.4900000000002</v>
      </c>
      <c r="M187" s="977">
        <f t="shared" si="12"/>
        <v>240.86175</v>
      </c>
      <c r="N187" s="977">
        <v>1284.5899999999999</v>
      </c>
      <c r="O187" s="533">
        <f t="shared" si="13"/>
        <v>4142.8182500000003</v>
      </c>
      <c r="P187" s="533">
        <f t="shared" si="14"/>
        <v>5427.4082500000004</v>
      </c>
      <c r="Q187" s="976"/>
      <c r="R187" s="975"/>
      <c r="S187" s="976"/>
      <c r="T187" s="975"/>
      <c r="U187" s="976"/>
      <c r="V187" s="975"/>
      <c r="W187" s="976"/>
      <c r="X187" s="975"/>
      <c r="Y187" s="975"/>
      <c r="Z187" s="976"/>
      <c r="AA187" s="975"/>
      <c r="AB187" s="976"/>
      <c r="AC187" s="975"/>
    </row>
    <row r="188" spans="1:29" s="989" customFormat="1" ht="15" customHeight="1" x14ac:dyDescent="0.25">
      <c r="A188" s="975" t="s">
        <v>1180</v>
      </c>
      <c r="B188" s="975" t="s">
        <v>847</v>
      </c>
      <c r="C188" s="976">
        <v>487</v>
      </c>
      <c r="D188" s="980" t="s">
        <v>840</v>
      </c>
      <c r="E188" s="975" t="s">
        <v>841</v>
      </c>
      <c r="F188" s="977">
        <v>44461.18</v>
      </c>
      <c r="G188" s="977">
        <v>951.62</v>
      </c>
      <c r="H188" s="977">
        <v>22230.59</v>
      </c>
      <c r="I188" s="977">
        <v>0</v>
      </c>
      <c r="J188" s="977">
        <f t="shared" si="10"/>
        <v>22230.59</v>
      </c>
      <c r="K188" s="977">
        <v>7020.57</v>
      </c>
      <c r="L188" s="977">
        <f t="shared" si="11"/>
        <v>4446.1180000000004</v>
      </c>
      <c r="M188" s="977">
        <f t="shared" si="12"/>
        <v>333.45884999999998</v>
      </c>
      <c r="N188" s="977">
        <v>1778.44</v>
      </c>
      <c r="O188" s="533">
        <f t="shared" si="13"/>
        <v>5735.4911499999998</v>
      </c>
      <c r="P188" s="533">
        <f t="shared" si="14"/>
        <v>7513.9311500000003</v>
      </c>
      <c r="Q188" s="986"/>
      <c r="R188" s="985"/>
      <c r="S188" s="986"/>
      <c r="T188" s="985"/>
      <c r="U188" s="986"/>
      <c r="V188" s="985"/>
      <c r="W188" s="986"/>
      <c r="X188" s="985"/>
      <c r="Y188" s="985"/>
      <c r="Z188" s="986"/>
      <c r="AA188" s="985"/>
      <c r="AB188" s="986"/>
      <c r="AC188" s="985"/>
    </row>
    <row r="189" spans="1:29" ht="15" customHeight="1" x14ac:dyDescent="0.25">
      <c r="A189" s="981" t="s">
        <v>1180</v>
      </c>
      <c r="B189" s="981" t="s">
        <v>847</v>
      </c>
      <c r="C189" s="982">
        <v>20046</v>
      </c>
      <c r="D189" s="983" t="s">
        <v>1110</v>
      </c>
      <c r="E189" s="981" t="s">
        <v>1119</v>
      </c>
      <c r="F189" s="984">
        <v>23550.5</v>
      </c>
      <c r="G189" s="984">
        <v>897.31</v>
      </c>
      <c r="H189" s="984">
        <v>0</v>
      </c>
      <c r="I189" s="984">
        <v>0</v>
      </c>
      <c r="J189" s="984">
        <v>23550.5</v>
      </c>
      <c r="K189" s="984">
        <v>897.31</v>
      </c>
      <c r="L189" s="984">
        <f t="shared" si="11"/>
        <v>4710.1000000000004</v>
      </c>
      <c r="M189" s="984">
        <f t="shared" si="12"/>
        <v>353.25749999999999</v>
      </c>
      <c r="N189" s="984">
        <v>0</v>
      </c>
      <c r="O189" s="535">
        <f>L189</f>
        <v>4710.1000000000004</v>
      </c>
      <c r="P189" s="533">
        <f t="shared" si="14"/>
        <v>4710.1000000000004</v>
      </c>
      <c r="Q189" s="976"/>
      <c r="R189" s="975"/>
      <c r="S189" s="976"/>
      <c r="T189" s="975"/>
      <c r="U189" s="976"/>
      <c r="V189" s="975"/>
      <c r="W189" s="976"/>
      <c r="X189" s="975"/>
      <c r="Y189" s="975"/>
      <c r="Z189" s="976"/>
      <c r="AA189" s="975"/>
      <c r="AB189" s="976"/>
      <c r="AC189" s="975"/>
    </row>
    <row r="190" spans="1:29" ht="15" customHeight="1" x14ac:dyDescent="0.25">
      <c r="A190" s="981" t="s">
        <v>1180</v>
      </c>
      <c r="B190" s="981" t="s">
        <v>847</v>
      </c>
      <c r="C190" s="982">
        <v>20047</v>
      </c>
      <c r="D190" s="983" t="s">
        <v>1132</v>
      </c>
      <c r="E190" s="981" t="s">
        <v>1133</v>
      </c>
      <c r="F190" s="984">
        <v>23550.5</v>
      </c>
      <c r="G190" s="984">
        <v>897.31</v>
      </c>
      <c r="H190" s="984">
        <v>0</v>
      </c>
      <c r="I190" s="984">
        <v>0</v>
      </c>
      <c r="J190" s="984">
        <v>23550.5</v>
      </c>
      <c r="K190" s="984">
        <v>897.31</v>
      </c>
      <c r="L190" s="984">
        <f t="shared" si="11"/>
        <v>4710.1000000000004</v>
      </c>
      <c r="M190" s="984">
        <f t="shared" si="12"/>
        <v>353.25749999999999</v>
      </c>
      <c r="N190" s="984">
        <v>0</v>
      </c>
      <c r="O190" s="535">
        <f t="shared" ref="O190:O193" si="15">L190</f>
        <v>4710.1000000000004</v>
      </c>
      <c r="P190" s="533">
        <f t="shared" si="14"/>
        <v>4710.1000000000004</v>
      </c>
      <c r="Q190" s="976"/>
      <c r="R190" s="975"/>
      <c r="S190" s="976"/>
      <c r="T190" s="975"/>
      <c r="U190" s="976"/>
      <c r="V190" s="975"/>
      <c r="W190" s="976"/>
      <c r="X190" s="975"/>
      <c r="Y190" s="975"/>
      <c r="Z190" s="976"/>
      <c r="AA190" s="975"/>
      <c r="AB190" s="976"/>
      <c r="AC190" s="975"/>
    </row>
    <row r="191" spans="1:29" ht="15" customHeight="1" x14ac:dyDescent="0.25">
      <c r="A191" s="981" t="s">
        <v>1180</v>
      </c>
      <c r="B191" s="981" t="s">
        <v>847</v>
      </c>
      <c r="C191" s="982">
        <v>20045</v>
      </c>
      <c r="D191" s="983" t="s">
        <v>151</v>
      </c>
      <c r="E191" s="981" t="s">
        <v>265</v>
      </c>
      <c r="F191" s="984">
        <v>23550.5</v>
      </c>
      <c r="G191" s="984">
        <v>897.31</v>
      </c>
      <c r="H191" s="984">
        <v>0</v>
      </c>
      <c r="I191" s="984">
        <v>0</v>
      </c>
      <c r="J191" s="984">
        <v>23550.5</v>
      </c>
      <c r="K191" s="984">
        <v>897.31</v>
      </c>
      <c r="L191" s="984">
        <f t="shared" si="11"/>
        <v>4710.1000000000004</v>
      </c>
      <c r="M191" s="984">
        <f t="shared" si="12"/>
        <v>353.25749999999999</v>
      </c>
      <c r="N191" s="984">
        <v>0</v>
      </c>
      <c r="O191" s="535">
        <f t="shared" si="15"/>
        <v>4710.1000000000004</v>
      </c>
      <c r="P191" s="533">
        <f t="shared" si="14"/>
        <v>4710.1000000000004</v>
      </c>
      <c r="Q191" s="976"/>
      <c r="R191" s="975"/>
      <c r="S191" s="976"/>
      <c r="T191" s="975"/>
      <c r="U191" s="976"/>
      <c r="V191" s="975"/>
      <c r="W191" s="976"/>
      <c r="X191" s="975"/>
      <c r="Y191" s="975"/>
      <c r="Z191" s="976"/>
      <c r="AA191" s="975"/>
      <c r="AB191" s="976"/>
      <c r="AC191" s="975"/>
    </row>
    <row r="192" spans="1:29" ht="15" customHeight="1" x14ac:dyDescent="0.25">
      <c r="A192" s="981" t="s">
        <v>1180</v>
      </c>
      <c r="B192" s="981" t="s">
        <v>847</v>
      </c>
      <c r="C192" s="982">
        <v>20039</v>
      </c>
      <c r="D192" s="983" t="s">
        <v>353</v>
      </c>
      <c r="E192" s="981" t="s">
        <v>354</v>
      </c>
      <c r="F192" s="984">
        <v>23550.5</v>
      </c>
      <c r="G192" s="984">
        <v>897.31</v>
      </c>
      <c r="H192" s="984">
        <v>0</v>
      </c>
      <c r="I192" s="984">
        <v>0</v>
      </c>
      <c r="J192" s="984">
        <v>23550.5</v>
      </c>
      <c r="K192" s="984">
        <v>897.31</v>
      </c>
      <c r="L192" s="984">
        <f t="shared" si="11"/>
        <v>4710.1000000000004</v>
      </c>
      <c r="M192" s="984">
        <f t="shared" si="12"/>
        <v>353.25749999999999</v>
      </c>
      <c r="N192" s="984">
        <v>0</v>
      </c>
      <c r="O192" s="535">
        <f t="shared" si="15"/>
        <v>4710.1000000000004</v>
      </c>
      <c r="P192" s="533">
        <f t="shared" si="14"/>
        <v>4710.1000000000004</v>
      </c>
      <c r="Q192" s="976"/>
      <c r="R192" s="975"/>
      <c r="S192" s="976"/>
      <c r="T192" s="975"/>
      <c r="U192" s="976"/>
      <c r="V192" s="975"/>
      <c r="W192" s="976"/>
      <c r="X192" s="975"/>
      <c r="Y192" s="975"/>
      <c r="Z192" s="976"/>
      <c r="AA192" s="975"/>
      <c r="AB192" s="976"/>
      <c r="AC192" s="975"/>
    </row>
    <row r="193" spans="1:29" ht="15" customHeight="1" x14ac:dyDescent="0.25">
      <c r="A193" s="981" t="s">
        <v>1180</v>
      </c>
      <c r="B193" s="981" t="s">
        <v>847</v>
      </c>
      <c r="C193" s="982">
        <v>20043</v>
      </c>
      <c r="D193" s="983" t="s">
        <v>166</v>
      </c>
      <c r="E193" s="981" t="s">
        <v>267</v>
      </c>
      <c r="F193" s="984">
        <v>24823.5</v>
      </c>
      <c r="G193" s="984">
        <v>897.31</v>
      </c>
      <c r="H193" s="984">
        <v>0</v>
      </c>
      <c r="I193" s="984">
        <v>0</v>
      </c>
      <c r="J193" s="984">
        <v>24823.5</v>
      </c>
      <c r="K193" s="984">
        <v>897.31</v>
      </c>
      <c r="L193" s="984">
        <f t="shared" si="11"/>
        <v>4964.7000000000007</v>
      </c>
      <c r="M193" s="984">
        <f t="shared" si="12"/>
        <v>372.35249999999996</v>
      </c>
      <c r="N193" s="984">
        <v>0</v>
      </c>
      <c r="O193" s="535">
        <f t="shared" si="15"/>
        <v>4964.7000000000007</v>
      </c>
      <c r="P193" s="533">
        <f t="shared" si="14"/>
        <v>4964.7000000000007</v>
      </c>
      <c r="Q193" s="976"/>
      <c r="R193" s="975"/>
      <c r="S193" s="976"/>
      <c r="T193" s="975"/>
      <c r="U193" s="976"/>
      <c r="V193" s="975"/>
      <c r="W193" s="976"/>
      <c r="X193" s="975"/>
      <c r="Y193" s="975"/>
      <c r="Z193" s="976"/>
      <c r="AA193" s="975"/>
      <c r="AB193" s="976"/>
      <c r="AC193" s="975"/>
    </row>
    <row r="194" spans="1:29" s="540" customFormat="1" x14ac:dyDescent="0.25">
      <c r="D194" s="679">
        <f>COUNTA(D2:D193)</f>
        <v>192</v>
      </c>
      <c r="F194" s="680">
        <f>SUM(F2:F193)</f>
        <v>5096062.8400000017</v>
      </c>
      <c r="G194" s="680">
        <f>SUM(G2:G193)</f>
        <v>167511.95999999967</v>
      </c>
      <c r="H194" s="680">
        <f>SUM(H2:H193)</f>
        <v>2478530.9900000007</v>
      </c>
      <c r="I194" s="680">
        <f>SUM(I2:I193)</f>
        <v>4431.8100000000004</v>
      </c>
      <c r="J194" s="990">
        <f>H194+I194</f>
        <v>2482962.8000000007</v>
      </c>
      <c r="K194" s="680">
        <f>SUM(K2:K193)</f>
        <v>840271.53000000026</v>
      </c>
      <c r="L194" s="990">
        <f t="shared" si="11"/>
        <v>496592.56000000017</v>
      </c>
      <c r="M194" s="990">
        <f t="shared" si="12"/>
        <v>37244.44200000001</v>
      </c>
      <c r="N194" s="680">
        <f>SUM(N2:N193)</f>
        <v>199879.54000000007</v>
      </c>
      <c r="O194" s="992">
        <f t="shared" si="13"/>
        <v>635515.12800000049</v>
      </c>
      <c r="P194" s="533">
        <f t="shared" si="14"/>
        <v>835394.66800000053</v>
      </c>
    </row>
    <row r="195" spans="1:29" x14ac:dyDescent="0.25">
      <c r="D195" s="349">
        <v>192</v>
      </c>
      <c r="I195" s="977"/>
      <c r="J195" s="977"/>
      <c r="L195" s="977"/>
      <c r="M195" s="977"/>
      <c r="O195" s="533"/>
      <c r="P195" s="533">
        <f t="shared" ref="P195:P196" si="16">N195+O195</f>
        <v>0</v>
      </c>
    </row>
    <row r="196" spans="1:29" x14ac:dyDescent="0.25">
      <c r="D196" s="349">
        <f>D195-D194</f>
        <v>0</v>
      </c>
      <c r="F196" s="328">
        <f>F189+F190+F191+F192+F193</f>
        <v>119025.5</v>
      </c>
      <c r="I196" s="977"/>
      <c r="J196" s="977"/>
      <c r="L196" s="977"/>
      <c r="M196" s="977"/>
      <c r="O196" s="533"/>
      <c r="P196" s="533">
        <f t="shared" si="16"/>
        <v>0</v>
      </c>
    </row>
    <row r="198" spans="1:29" x14ac:dyDescent="0.25">
      <c r="F198" s="328">
        <f>F194-F196</f>
        <v>4977037.3400000017</v>
      </c>
    </row>
  </sheetData>
  <sortState xmlns:xlrd2="http://schemas.microsoft.com/office/spreadsheetml/2017/richdata2" ref="A2:N188">
    <sortCondition ref="D2:D188"/>
  </sortState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5CF911-A0FB-4A9B-8E1C-D7A4762CC41A}">
  <sheetPr>
    <pageSetUpPr fitToPage="1"/>
  </sheetPr>
  <dimension ref="A1:X198"/>
  <sheetViews>
    <sheetView topLeftCell="G1" zoomScale="85" zoomScaleNormal="85" workbookViewId="0">
      <pane ySplit="1" topLeftCell="A182" activePane="bottomLeft" state="frozen"/>
      <selection pane="bottomLeft" activeCell="L194" sqref="L194"/>
    </sheetView>
  </sheetViews>
  <sheetFormatPr defaultColWidth="9.140625" defaultRowHeight="15" x14ac:dyDescent="0.25"/>
  <cols>
    <col min="1" max="1" width="6.42578125" style="919" bestFit="1" customWidth="1"/>
    <col min="2" max="2" width="12.7109375" style="919" bestFit="1" customWidth="1"/>
    <col min="3" max="3" width="12.140625" style="919" bestFit="1" customWidth="1"/>
    <col min="4" max="4" width="9.42578125" style="919" customWidth="1"/>
    <col min="5" max="5" width="48.140625" style="944" customWidth="1"/>
    <col min="6" max="6" width="21.42578125" style="920" customWidth="1"/>
    <col min="7" max="7" width="18.42578125" style="921" customWidth="1"/>
    <col min="8" max="8" width="17" style="921" customWidth="1"/>
    <col min="9" max="9" width="17.28515625" style="921" customWidth="1"/>
    <col min="10" max="10" width="19.28515625" style="921" customWidth="1"/>
    <col min="11" max="11" width="14.28515625" style="921" customWidth="1"/>
    <col min="12" max="12" width="13.85546875" style="921" customWidth="1"/>
    <col min="13" max="13" width="16.85546875" style="921" customWidth="1"/>
    <col min="14" max="14" width="13.5703125" style="921" customWidth="1"/>
    <col min="15" max="15" width="21.85546875" style="921" customWidth="1"/>
    <col min="16" max="16" width="20.5703125" style="921" customWidth="1"/>
    <col min="17" max="17" width="20.42578125" style="921" customWidth="1"/>
    <col min="18" max="18" width="20.140625" style="262" customWidth="1"/>
    <col min="19" max="19" width="17.5703125" style="262" customWidth="1"/>
    <col min="20" max="20" width="16.42578125" style="259" customWidth="1"/>
    <col min="21" max="21" width="24.140625" style="262" customWidth="1"/>
    <col min="22" max="22" width="2.140625" style="236" customWidth="1"/>
    <col min="23" max="23" width="9.85546875" style="236" customWidth="1"/>
    <col min="24" max="24" width="5.85546875" style="236" customWidth="1"/>
    <col min="25" max="25" width="50.42578125" style="236" customWidth="1"/>
    <col min="26" max="26" width="9.28515625" style="236" bestFit="1" customWidth="1"/>
    <col min="27" max="27" width="8.140625" style="236" bestFit="1" customWidth="1"/>
    <col min="28" max="16384" width="9.140625" style="236"/>
  </cols>
  <sheetData>
    <row r="1" spans="1:22" s="918" customFormat="1" ht="92.25" customHeight="1" x14ac:dyDescent="0.25">
      <c r="A1" s="913" t="s">
        <v>643</v>
      </c>
      <c r="B1" s="913" t="s">
        <v>119</v>
      </c>
      <c r="C1" s="913" t="s">
        <v>536</v>
      </c>
      <c r="D1" s="914" t="s">
        <v>537</v>
      </c>
      <c r="E1" s="943" t="s">
        <v>538</v>
      </c>
      <c r="F1" s="915" t="s">
        <v>539</v>
      </c>
      <c r="G1" s="915" t="s">
        <v>96</v>
      </c>
      <c r="H1" s="916" t="s">
        <v>540</v>
      </c>
      <c r="I1" s="917" t="s">
        <v>776</v>
      </c>
      <c r="J1" s="917" t="s">
        <v>835</v>
      </c>
      <c r="K1" s="917" t="s">
        <v>775</v>
      </c>
      <c r="L1" s="916" t="s">
        <v>541</v>
      </c>
      <c r="M1" s="916" t="s">
        <v>542</v>
      </c>
      <c r="N1" s="916" t="s">
        <v>543</v>
      </c>
      <c r="O1" s="915" t="s">
        <v>544</v>
      </c>
      <c r="P1" s="915" t="s">
        <v>545</v>
      </c>
      <c r="Q1" s="916" t="s">
        <v>789</v>
      </c>
      <c r="R1" s="252" t="s">
        <v>546</v>
      </c>
      <c r="S1" s="252" t="s">
        <v>547</v>
      </c>
      <c r="T1" s="253" t="s">
        <v>548</v>
      </c>
      <c r="U1" s="252" t="s">
        <v>113</v>
      </c>
    </row>
    <row r="2" spans="1:22" x14ac:dyDescent="0.25">
      <c r="A2" s="919" t="s">
        <v>86</v>
      </c>
      <c r="B2" s="919">
        <v>1</v>
      </c>
      <c r="C2" s="919">
        <v>271</v>
      </c>
      <c r="D2" s="919" t="s">
        <v>549</v>
      </c>
      <c r="E2" s="944" t="s">
        <v>824</v>
      </c>
      <c r="F2" s="920">
        <v>0</v>
      </c>
      <c r="G2" s="921">
        <v>0</v>
      </c>
      <c r="H2" s="921">
        <v>0</v>
      </c>
      <c r="I2" s="259">
        <v>1819.36</v>
      </c>
      <c r="J2" s="921">
        <v>0</v>
      </c>
      <c r="K2" s="921">
        <v>0</v>
      </c>
      <c r="L2" s="921">
        <v>0</v>
      </c>
      <c r="M2" s="921">
        <v>0</v>
      </c>
      <c r="N2" s="921">
        <v>0</v>
      </c>
      <c r="O2" s="921">
        <v>0</v>
      </c>
      <c r="P2" s="259">
        <v>725.11</v>
      </c>
      <c r="Q2" s="259">
        <v>0</v>
      </c>
      <c r="R2" s="262">
        <v>441.66</v>
      </c>
      <c r="S2" s="262">
        <v>111.46</v>
      </c>
      <c r="T2" s="921">
        <v>0</v>
      </c>
      <c r="U2" s="261">
        <f t="shared" ref="U2:U41" si="0">SUM(F2:T2)</f>
        <v>3097.5899999999997</v>
      </c>
    </row>
    <row r="3" spans="1:22" x14ac:dyDescent="0.25">
      <c r="A3" s="919" t="s">
        <v>86</v>
      </c>
      <c r="B3" s="919">
        <v>1</v>
      </c>
      <c r="C3" s="919">
        <v>37</v>
      </c>
      <c r="D3" s="919" t="s">
        <v>549</v>
      </c>
      <c r="E3" s="944" t="s">
        <v>27</v>
      </c>
      <c r="F3" s="920">
        <v>0</v>
      </c>
      <c r="G3" s="921">
        <v>0</v>
      </c>
      <c r="H3" s="921">
        <v>0</v>
      </c>
      <c r="I3" s="259">
        <v>1884.09</v>
      </c>
      <c r="J3" s="921">
        <v>0</v>
      </c>
      <c r="K3" s="921">
        <v>0</v>
      </c>
      <c r="L3" s="921">
        <v>0</v>
      </c>
      <c r="M3" s="921">
        <v>0</v>
      </c>
      <c r="N3" s="921">
        <v>0</v>
      </c>
      <c r="O3" s="921">
        <v>0</v>
      </c>
      <c r="P3" s="259">
        <v>768.79</v>
      </c>
      <c r="Q3" s="259">
        <v>0</v>
      </c>
      <c r="R3" s="262">
        <v>468.27</v>
      </c>
      <c r="S3" s="262">
        <v>82.13</v>
      </c>
      <c r="T3" s="921">
        <v>0</v>
      </c>
      <c r="U3" s="261">
        <f t="shared" si="0"/>
        <v>3203.28</v>
      </c>
    </row>
    <row r="4" spans="1:22" x14ac:dyDescent="0.25">
      <c r="A4" s="919" t="s">
        <v>84</v>
      </c>
      <c r="B4" s="919">
        <v>1</v>
      </c>
      <c r="C4" s="919">
        <v>490</v>
      </c>
      <c r="E4" s="469" t="s">
        <v>629</v>
      </c>
      <c r="F4" s="920">
        <v>0</v>
      </c>
      <c r="G4" s="921">
        <v>1459</v>
      </c>
      <c r="H4" s="921">
        <v>0</v>
      </c>
      <c r="I4" s="259">
        <v>933.55</v>
      </c>
      <c r="J4" s="921">
        <v>0</v>
      </c>
      <c r="K4" s="921">
        <v>0</v>
      </c>
      <c r="L4" s="921">
        <v>0</v>
      </c>
      <c r="M4" s="921">
        <v>0</v>
      </c>
      <c r="N4" s="921">
        <v>0</v>
      </c>
      <c r="O4" s="921">
        <v>0</v>
      </c>
      <c r="P4" s="259">
        <v>384.4</v>
      </c>
      <c r="Q4" s="921">
        <v>0</v>
      </c>
      <c r="R4" s="260">
        <v>852.66</v>
      </c>
      <c r="S4" s="260">
        <v>88.28</v>
      </c>
      <c r="T4" s="260">
        <v>117.42</v>
      </c>
      <c r="U4" s="261">
        <f t="shared" si="0"/>
        <v>3835.3100000000004</v>
      </c>
    </row>
    <row r="5" spans="1:22" x14ac:dyDescent="0.25">
      <c r="A5" s="919" t="s">
        <v>84</v>
      </c>
      <c r="B5" s="919">
        <v>1</v>
      </c>
      <c r="C5" s="919">
        <v>35</v>
      </c>
      <c r="D5" s="919" t="s">
        <v>549</v>
      </c>
      <c r="E5" s="944" t="s">
        <v>575</v>
      </c>
      <c r="F5" s="920">
        <v>0</v>
      </c>
      <c r="G5" s="921">
        <v>0</v>
      </c>
      <c r="H5" s="921">
        <v>0</v>
      </c>
      <c r="I5" s="259">
        <v>1490.28</v>
      </c>
      <c r="J5" s="921">
        <v>0</v>
      </c>
      <c r="K5" s="921">
        <v>0</v>
      </c>
      <c r="L5" s="921">
        <v>0</v>
      </c>
      <c r="M5" s="921">
        <v>0</v>
      </c>
      <c r="N5" s="921">
        <v>0</v>
      </c>
      <c r="O5" s="921">
        <v>0</v>
      </c>
      <c r="P5" s="259">
        <v>384.4</v>
      </c>
      <c r="Q5" s="921">
        <v>0</v>
      </c>
      <c r="R5" s="260">
        <v>852.66</v>
      </c>
      <c r="S5" s="262">
        <v>84.12</v>
      </c>
      <c r="T5" s="259">
        <v>39.14</v>
      </c>
      <c r="U5" s="261">
        <f t="shared" si="0"/>
        <v>2850.5999999999995</v>
      </c>
    </row>
    <row r="6" spans="1:22" x14ac:dyDescent="0.25">
      <c r="A6" s="919" t="s">
        <v>84</v>
      </c>
      <c r="B6" s="919">
        <v>1</v>
      </c>
      <c r="C6" s="919">
        <v>201</v>
      </c>
      <c r="E6" s="944" t="s">
        <v>619</v>
      </c>
      <c r="F6" s="920">
        <v>0</v>
      </c>
      <c r="G6" s="921">
        <v>0</v>
      </c>
      <c r="H6" s="921">
        <v>0</v>
      </c>
      <c r="I6" s="921">
        <v>3227.22</v>
      </c>
      <c r="J6" s="921">
        <v>0</v>
      </c>
      <c r="K6" s="921">
        <v>0</v>
      </c>
      <c r="L6" s="921">
        <v>0</v>
      </c>
      <c r="M6" s="921">
        <v>0</v>
      </c>
      <c r="N6" s="921">
        <v>0</v>
      </c>
      <c r="O6" s="921">
        <v>0</v>
      </c>
      <c r="P6" s="921">
        <v>873.62</v>
      </c>
      <c r="Q6" s="921">
        <v>0</v>
      </c>
      <c r="R6" s="921">
        <v>532.12</v>
      </c>
      <c r="S6" s="921">
        <v>27.88</v>
      </c>
      <c r="T6" s="921">
        <v>78.28</v>
      </c>
      <c r="U6" s="261">
        <f t="shared" si="0"/>
        <v>4739.12</v>
      </c>
    </row>
    <row r="7" spans="1:22" x14ac:dyDescent="0.25">
      <c r="A7" s="919" t="s">
        <v>84</v>
      </c>
      <c r="B7" s="919">
        <v>1</v>
      </c>
      <c r="C7" s="919">
        <v>20</v>
      </c>
      <c r="D7" s="919" t="s">
        <v>549</v>
      </c>
      <c r="E7" s="944" t="s">
        <v>563</v>
      </c>
      <c r="F7" s="920">
        <v>0</v>
      </c>
      <c r="G7" s="921">
        <v>0</v>
      </c>
      <c r="H7" s="921">
        <v>781.12</v>
      </c>
      <c r="I7" s="259">
        <v>2616.5100000000002</v>
      </c>
      <c r="J7" s="921">
        <v>0</v>
      </c>
      <c r="K7" s="921">
        <v>0</v>
      </c>
      <c r="L7" s="921">
        <v>0</v>
      </c>
      <c r="M7" s="921">
        <v>0</v>
      </c>
      <c r="N7" s="921">
        <v>0</v>
      </c>
      <c r="O7" s="921">
        <v>0</v>
      </c>
      <c r="P7" s="259">
        <v>856.15</v>
      </c>
      <c r="Q7" s="921">
        <v>0</v>
      </c>
      <c r="R7" s="260">
        <v>521.48</v>
      </c>
      <c r="S7" s="262">
        <v>49.44</v>
      </c>
      <c r="T7" s="921">
        <v>0</v>
      </c>
      <c r="U7" s="261">
        <f t="shared" si="0"/>
        <v>4824.7</v>
      </c>
      <c r="V7" s="923"/>
    </row>
    <row r="8" spans="1:22" x14ac:dyDescent="0.25">
      <c r="A8" s="919" t="s">
        <v>86</v>
      </c>
      <c r="B8" s="919">
        <v>1</v>
      </c>
      <c r="C8" s="919">
        <v>146</v>
      </c>
      <c r="D8" s="919" t="s">
        <v>549</v>
      </c>
      <c r="E8" s="944" t="s">
        <v>603</v>
      </c>
      <c r="F8" s="920">
        <v>0</v>
      </c>
      <c r="G8" s="921">
        <v>3036</v>
      </c>
      <c r="H8" s="921">
        <v>0</v>
      </c>
      <c r="I8" s="921">
        <v>0</v>
      </c>
      <c r="J8" s="921">
        <v>0</v>
      </c>
      <c r="K8" s="921">
        <v>0</v>
      </c>
      <c r="L8" s="921">
        <v>0</v>
      </c>
      <c r="M8" s="921">
        <v>0</v>
      </c>
      <c r="N8" s="921">
        <v>0</v>
      </c>
      <c r="O8" s="921">
        <v>0</v>
      </c>
      <c r="P8" s="921">
        <v>0</v>
      </c>
      <c r="Q8" s="259">
        <v>0</v>
      </c>
      <c r="R8" s="262">
        <v>1377.63</v>
      </c>
      <c r="S8" s="262">
        <v>49.15</v>
      </c>
      <c r="T8" s="259">
        <v>0</v>
      </c>
      <c r="U8" s="261">
        <f t="shared" si="0"/>
        <v>4462.78</v>
      </c>
    </row>
    <row r="9" spans="1:22" x14ac:dyDescent="0.25">
      <c r="A9" s="919" t="s">
        <v>84</v>
      </c>
      <c r="B9" s="919">
        <v>1</v>
      </c>
      <c r="C9" s="919">
        <v>50</v>
      </c>
      <c r="D9" s="919" t="s">
        <v>549</v>
      </c>
      <c r="E9" s="944" t="s">
        <v>585</v>
      </c>
      <c r="F9" s="920">
        <v>0</v>
      </c>
      <c r="G9" s="921">
        <v>0</v>
      </c>
      <c r="H9" s="921">
        <v>0</v>
      </c>
      <c r="I9" s="259">
        <v>3576.68</v>
      </c>
      <c r="J9" s="921">
        <v>0</v>
      </c>
      <c r="K9" s="921">
        <v>0</v>
      </c>
      <c r="L9" s="921">
        <v>0</v>
      </c>
      <c r="M9" s="921">
        <v>0</v>
      </c>
      <c r="N9" s="921">
        <v>0</v>
      </c>
      <c r="O9" s="921">
        <v>0</v>
      </c>
      <c r="P9" s="259">
        <v>812.47</v>
      </c>
      <c r="Q9" s="921">
        <v>0</v>
      </c>
      <c r="R9" s="260">
        <v>494.88</v>
      </c>
      <c r="S9" s="262">
        <v>67.09</v>
      </c>
      <c r="T9" s="921">
        <v>0</v>
      </c>
      <c r="U9" s="261">
        <f t="shared" si="0"/>
        <v>4951.12</v>
      </c>
    </row>
    <row r="10" spans="1:22" x14ac:dyDescent="0.25">
      <c r="A10" s="919" t="s">
        <v>84</v>
      </c>
      <c r="B10" s="919">
        <v>1</v>
      </c>
      <c r="C10" s="919">
        <v>349</v>
      </c>
      <c r="D10" s="919" t="s">
        <v>549</v>
      </c>
      <c r="E10" s="944" t="s">
        <v>362</v>
      </c>
      <c r="F10" s="920">
        <v>0</v>
      </c>
      <c r="G10" s="921">
        <v>0</v>
      </c>
      <c r="H10" s="921">
        <v>0</v>
      </c>
      <c r="I10" s="259">
        <v>2980.56</v>
      </c>
      <c r="J10" s="921">
        <v>0</v>
      </c>
      <c r="K10" s="921">
        <v>0</v>
      </c>
      <c r="L10" s="921">
        <v>0</v>
      </c>
      <c r="M10" s="921">
        <v>0</v>
      </c>
      <c r="N10" s="921">
        <v>0</v>
      </c>
      <c r="O10" s="921">
        <v>0</v>
      </c>
      <c r="P10" s="259">
        <v>768.79</v>
      </c>
      <c r="Q10" s="921">
        <v>0</v>
      </c>
      <c r="R10" s="260">
        <v>468.27</v>
      </c>
      <c r="S10" s="921">
        <v>88.28</v>
      </c>
      <c r="T10" s="260">
        <v>78.28</v>
      </c>
      <c r="U10" s="261">
        <f t="shared" si="0"/>
        <v>4384.1799999999994</v>
      </c>
    </row>
    <row r="11" spans="1:22" x14ac:dyDescent="0.25">
      <c r="A11" s="919" t="s">
        <v>84</v>
      </c>
      <c r="B11" s="919">
        <v>1</v>
      </c>
      <c r="C11" s="919">
        <v>461</v>
      </c>
      <c r="E11" s="944" t="s">
        <v>754</v>
      </c>
      <c r="F11" s="920">
        <v>0</v>
      </c>
      <c r="G11" s="921">
        <v>0</v>
      </c>
      <c r="H11" s="921">
        <v>0</v>
      </c>
      <c r="I11" s="259">
        <v>1184.1400000000001</v>
      </c>
      <c r="J11" s="921">
        <v>0</v>
      </c>
      <c r="K11" s="921">
        <v>0</v>
      </c>
      <c r="L11" s="921">
        <v>0</v>
      </c>
      <c r="M11" s="921">
        <v>0</v>
      </c>
      <c r="N11" s="921">
        <v>0</v>
      </c>
      <c r="O11" s="921">
        <v>0</v>
      </c>
      <c r="P11" s="259">
        <v>856.15</v>
      </c>
      <c r="Q11" s="921">
        <v>0</v>
      </c>
      <c r="R11" s="260">
        <v>521.48</v>
      </c>
      <c r="S11" s="262">
        <v>53.51</v>
      </c>
      <c r="T11" s="260">
        <v>0</v>
      </c>
      <c r="U11" s="261">
        <f t="shared" si="0"/>
        <v>2615.2800000000002</v>
      </c>
    </row>
    <row r="12" spans="1:22" x14ac:dyDescent="0.25">
      <c r="A12" s="919" t="s">
        <v>84</v>
      </c>
      <c r="B12" s="919">
        <v>1</v>
      </c>
      <c r="C12" s="919">
        <v>434</v>
      </c>
      <c r="D12" s="919" t="s">
        <v>549</v>
      </c>
      <c r="E12" s="944" t="s">
        <v>696</v>
      </c>
      <c r="F12" s="920">
        <v>0</v>
      </c>
      <c r="G12" s="921">
        <v>0</v>
      </c>
      <c r="H12" s="921">
        <v>0</v>
      </c>
      <c r="I12" s="259">
        <v>775.58</v>
      </c>
      <c r="J12" s="921">
        <v>0</v>
      </c>
      <c r="K12" s="921">
        <v>0</v>
      </c>
      <c r="L12" s="921">
        <v>0</v>
      </c>
      <c r="M12" s="921">
        <v>0</v>
      </c>
      <c r="N12" s="921">
        <v>145.65</v>
      </c>
      <c r="O12" s="921">
        <v>0</v>
      </c>
      <c r="P12" s="259">
        <v>218.4</v>
      </c>
      <c r="Q12" s="921">
        <v>0</v>
      </c>
      <c r="R12" s="260">
        <v>1187.3399999999999</v>
      </c>
      <c r="S12" s="262">
        <v>25.52</v>
      </c>
      <c r="T12" s="260">
        <v>78.28</v>
      </c>
      <c r="U12" s="261">
        <f t="shared" si="0"/>
        <v>2430.7700000000004</v>
      </c>
    </row>
    <row r="13" spans="1:22" x14ac:dyDescent="0.25">
      <c r="A13" s="919" t="s">
        <v>84</v>
      </c>
      <c r="B13" s="919">
        <v>1</v>
      </c>
      <c r="C13" s="919">
        <v>39</v>
      </c>
      <c r="D13" s="919" t="s">
        <v>549</v>
      </c>
      <c r="E13" s="944" t="s">
        <v>577</v>
      </c>
      <c r="F13" s="920">
        <v>0</v>
      </c>
      <c r="G13" s="921">
        <v>0</v>
      </c>
      <c r="H13" s="921">
        <v>0</v>
      </c>
      <c r="I13" s="921">
        <v>0</v>
      </c>
      <c r="J13" s="921">
        <v>0</v>
      </c>
      <c r="K13" s="921">
        <v>0</v>
      </c>
      <c r="L13" s="921">
        <v>0</v>
      </c>
      <c r="M13" s="921">
        <v>0</v>
      </c>
      <c r="N13" s="921">
        <v>0</v>
      </c>
      <c r="O13" s="921">
        <v>0</v>
      </c>
      <c r="P13" s="259">
        <v>864.88</v>
      </c>
      <c r="Q13" s="921">
        <v>0</v>
      </c>
      <c r="R13" s="260">
        <v>526.79999999999995</v>
      </c>
      <c r="S13" s="262">
        <v>44.3</v>
      </c>
      <c r="T13" s="259">
        <v>78.28</v>
      </c>
      <c r="U13" s="261">
        <f t="shared" si="0"/>
        <v>1514.2599999999998</v>
      </c>
    </row>
    <row r="14" spans="1:22" s="964" customFormat="1" x14ac:dyDescent="0.25">
      <c r="A14" s="959" t="s">
        <v>84</v>
      </c>
      <c r="B14" s="959">
        <v>1</v>
      </c>
      <c r="C14" s="959">
        <v>248</v>
      </c>
      <c r="D14" s="959" t="s">
        <v>549</v>
      </c>
      <c r="E14" s="960" t="s">
        <v>622</v>
      </c>
      <c r="F14" s="961">
        <v>0</v>
      </c>
      <c r="G14" s="962">
        <v>0</v>
      </c>
      <c r="H14" s="962">
        <v>0</v>
      </c>
      <c r="I14" s="646">
        <v>1399.11</v>
      </c>
      <c r="J14" s="962">
        <v>0</v>
      </c>
      <c r="K14" s="962">
        <v>0</v>
      </c>
      <c r="L14" s="962">
        <v>0</v>
      </c>
      <c r="M14" s="962">
        <v>0</v>
      </c>
      <c r="N14" s="962">
        <v>0</v>
      </c>
      <c r="O14" s="962">
        <v>0</v>
      </c>
      <c r="P14" s="646">
        <v>725.11</v>
      </c>
      <c r="Q14" s="962">
        <v>0</v>
      </c>
      <c r="R14" s="647">
        <v>441.66</v>
      </c>
      <c r="S14" s="648">
        <v>111.46</v>
      </c>
      <c r="T14" s="647">
        <v>0</v>
      </c>
      <c r="U14" s="649">
        <f t="shared" si="0"/>
        <v>2677.3399999999997</v>
      </c>
      <c r="V14" s="963"/>
    </row>
    <row r="15" spans="1:22" x14ac:dyDescent="0.25">
      <c r="A15" s="919" t="s">
        <v>86</v>
      </c>
      <c r="B15" s="919">
        <v>1</v>
      </c>
      <c r="C15" s="919">
        <v>419</v>
      </c>
      <c r="E15" s="944" t="s">
        <v>645</v>
      </c>
      <c r="F15" s="920">
        <v>0</v>
      </c>
      <c r="G15" s="921">
        <v>1400</v>
      </c>
      <c r="H15" s="921">
        <v>0</v>
      </c>
      <c r="I15" s="921">
        <v>857.63</v>
      </c>
      <c r="J15" s="921">
        <v>0</v>
      </c>
      <c r="K15" s="921">
        <v>0</v>
      </c>
      <c r="L15" s="921">
        <v>0</v>
      </c>
      <c r="M15" s="921">
        <v>0</v>
      </c>
      <c r="N15" s="921">
        <v>0</v>
      </c>
      <c r="O15" s="921">
        <v>0</v>
      </c>
      <c r="P15" s="259">
        <v>768.79</v>
      </c>
      <c r="Q15" s="921">
        <v>0</v>
      </c>
      <c r="R15" s="262">
        <v>468.27</v>
      </c>
      <c r="S15" s="262">
        <v>88.28</v>
      </c>
      <c r="T15" s="921">
        <v>0</v>
      </c>
      <c r="U15" s="261">
        <f t="shared" si="0"/>
        <v>3582.9700000000003</v>
      </c>
      <c r="V15" s="923"/>
    </row>
    <row r="16" spans="1:22" x14ac:dyDescent="0.25">
      <c r="A16" s="919" t="s">
        <v>84</v>
      </c>
      <c r="B16" s="919">
        <v>1</v>
      </c>
      <c r="C16" s="919">
        <v>12</v>
      </c>
      <c r="D16" s="919" t="s">
        <v>549</v>
      </c>
      <c r="E16" s="944" t="s">
        <v>557</v>
      </c>
      <c r="F16" s="920">
        <v>0</v>
      </c>
      <c r="G16" s="921">
        <v>0</v>
      </c>
      <c r="H16" s="921">
        <v>0</v>
      </c>
      <c r="I16" s="259">
        <v>1924.13</v>
      </c>
      <c r="J16" s="921">
        <v>0</v>
      </c>
      <c r="K16" s="921">
        <v>0</v>
      </c>
      <c r="L16" s="921">
        <v>0</v>
      </c>
      <c r="M16" s="921">
        <v>0</v>
      </c>
      <c r="N16" s="921">
        <v>0</v>
      </c>
      <c r="O16" s="921">
        <v>0</v>
      </c>
      <c r="P16" s="259">
        <v>864.89</v>
      </c>
      <c r="Q16" s="921">
        <v>0</v>
      </c>
      <c r="R16" s="260">
        <v>526.79999999999995</v>
      </c>
      <c r="S16" s="262">
        <v>45.24</v>
      </c>
      <c r="T16" s="260">
        <v>78.28</v>
      </c>
      <c r="U16" s="261">
        <f t="shared" si="0"/>
        <v>3439.3399999999997</v>
      </c>
      <c r="V16" s="923"/>
    </row>
    <row r="17" spans="1:22" x14ac:dyDescent="0.25">
      <c r="A17" s="919" t="s">
        <v>86</v>
      </c>
      <c r="B17" s="919">
        <v>1</v>
      </c>
      <c r="C17" s="919">
        <v>318</v>
      </c>
      <c r="E17" s="944" t="s">
        <v>300</v>
      </c>
      <c r="F17" s="920">
        <v>0</v>
      </c>
      <c r="G17" s="921">
        <v>0</v>
      </c>
      <c r="H17" s="921">
        <v>0</v>
      </c>
      <c r="I17" s="921">
        <v>2633.72</v>
      </c>
      <c r="J17" s="921">
        <v>0</v>
      </c>
      <c r="K17" s="921">
        <v>0</v>
      </c>
      <c r="L17" s="921">
        <v>0</v>
      </c>
      <c r="M17" s="921">
        <v>0</v>
      </c>
      <c r="N17" s="921">
        <v>0</v>
      </c>
      <c r="O17" s="921">
        <v>0</v>
      </c>
      <c r="P17" s="921">
        <v>0</v>
      </c>
      <c r="Q17" s="921">
        <v>0</v>
      </c>
      <c r="R17" s="262">
        <v>1166.77</v>
      </c>
      <c r="S17" s="262">
        <v>111.46</v>
      </c>
      <c r="T17" s="260">
        <v>195.7</v>
      </c>
      <c r="U17" s="261">
        <f t="shared" si="0"/>
        <v>4107.6499999999996</v>
      </c>
    </row>
    <row r="18" spans="1:22" x14ac:dyDescent="0.25">
      <c r="A18" s="919" t="s">
        <v>84</v>
      </c>
      <c r="B18" s="919">
        <v>1</v>
      </c>
      <c r="C18" s="919">
        <v>346</v>
      </c>
      <c r="D18" s="919" t="s">
        <v>549</v>
      </c>
      <c r="E18" s="944" t="s">
        <v>377</v>
      </c>
      <c r="F18" s="920">
        <v>0</v>
      </c>
      <c r="G18" s="921">
        <v>0</v>
      </c>
      <c r="H18" s="921">
        <v>0</v>
      </c>
      <c r="I18" s="259">
        <v>0</v>
      </c>
      <c r="J18" s="921">
        <v>0</v>
      </c>
      <c r="K18" s="921">
        <v>0</v>
      </c>
      <c r="L18" s="921">
        <v>0</v>
      </c>
      <c r="M18" s="921">
        <v>0</v>
      </c>
      <c r="N18" s="921">
        <v>0</v>
      </c>
      <c r="O18" s="921">
        <v>0</v>
      </c>
      <c r="P18" s="259">
        <v>1237.06</v>
      </c>
      <c r="Q18" s="921">
        <v>0</v>
      </c>
      <c r="R18" s="921">
        <v>0</v>
      </c>
      <c r="S18" s="262">
        <v>88.28</v>
      </c>
      <c r="T18" s="921">
        <v>0</v>
      </c>
      <c r="U18" s="261">
        <f t="shared" si="0"/>
        <v>1325.34</v>
      </c>
    </row>
    <row r="19" spans="1:22" x14ac:dyDescent="0.25">
      <c r="A19" s="919" t="s">
        <v>84</v>
      </c>
      <c r="B19" s="919">
        <v>1</v>
      </c>
      <c r="C19" s="919">
        <v>452</v>
      </c>
      <c r="E19" s="944" t="s">
        <v>756</v>
      </c>
      <c r="F19" s="920">
        <v>0</v>
      </c>
      <c r="G19" s="921">
        <v>0</v>
      </c>
      <c r="H19" s="921">
        <v>0</v>
      </c>
      <c r="I19" s="921">
        <v>0</v>
      </c>
      <c r="J19" s="921">
        <v>0</v>
      </c>
      <c r="K19" s="921">
        <v>0</v>
      </c>
      <c r="L19" s="921">
        <v>0</v>
      </c>
      <c r="M19" s="921">
        <v>0</v>
      </c>
      <c r="N19" s="921">
        <v>0</v>
      </c>
      <c r="O19" s="921">
        <v>0</v>
      </c>
      <c r="P19" s="921">
        <v>856.15</v>
      </c>
      <c r="Q19" s="921">
        <v>0</v>
      </c>
      <c r="R19" s="921">
        <v>521.48</v>
      </c>
      <c r="S19" s="921">
        <v>53.51</v>
      </c>
      <c r="T19" s="921">
        <v>0</v>
      </c>
      <c r="U19" s="261">
        <f t="shared" si="0"/>
        <v>1431.14</v>
      </c>
    </row>
    <row r="20" spans="1:22" s="972" customFormat="1" x14ac:dyDescent="0.25">
      <c r="A20" s="970" t="s">
        <v>84</v>
      </c>
      <c r="B20" s="970">
        <v>1</v>
      </c>
      <c r="C20" s="970">
        <v>47</v>
      </c>
      <c r="D20" s="970" t="s">
        <v>549</v>
      </c>
      <c r="E20" s="203" t="s">
        <v>583</v>
      </c>
      <c r="F20" s="971">
        <v>0</v>
      </c>
      <c r="G20" s="973">
        <v>0</v>
      </c>
      <c r="H20" s="973">
        <v>0</v>
      </c>
      <c r="I20" s="302">
        <v>3576.68</v>
      </c>
      <c r="J20" s="973">
        <v>0</v>
      </c>
      <c r="K20" s="973">
        <v>0</v>
      </c>
      <c r="L20" s="973">
        <v>0</v>
      </c>
      <c r="M20" s="973">
        <v>0</v>
      </c>
      <c r="N20" s="973">
        <v>0</v>
      </c>
      <c r="O20" s="973">
        <v>0</v>
      </c>
      <c r="P20" s="973">
        <v>0</v>
      </c>
      <c r="Q20" s="973">
        <v>0</v>
      </c>
      <c r="R20" s="309">
        <v>1307.3399999999999</v>
      </c>
      <c r="S20" s="301">
        <v>65.14</v>
      </c>
      <c r="T20" s="302">
        <v>78.28</v>
      </c>
      <c r="U20" s="303">
        <f t="shared" si="0"/>
        <v>5027.4399999999996</v>
      </c>
    </row>
    <row r="21" spans="1:22" x14ac:dyDescent="0.25">
      <c r="A21" s="919" t="s">
        <v>84</v>
      </c>
      <c r="B21" s="919">
        <v>1</v>
      </c>
      <c r="C21" s="919">
        <v>431</v>
      </c>
      <c r="D21" s="919" t="s">
        <v>549</v>
      </c>
      <c r="E21" s="944" t="s">
        <v>686</v>
      </c>
      <c r="F21" s="920">
        <v>0</v>
      </c>
      <c r="G21" s="921">
        <v>0</v>
      </c>
      <c r="H21" s="921">
        <v>0</v>
      </c>
      <c r="I21" s="921">
        <v>1308.75</v>
      </c>
      <c r="J21" s="921">
        <v>0</v>
      </c>
      <c r="K21" s="921">
        <v>0</v>
      </c>
      <c r="L21" s="921">
        <v>0</v>
      </c>
      <c r="M21" s="921">
        <v>0</v>
      </c>
      <c r="N21" s="921">
        <v>0</v>
      </c>
      <c r="O21" s="921">
        <v>0</v>
      </c>
      <c r="P21" s="921">
        <v>0</v>
      </c>
      <c r="Q21" s="921">
        <v>0</v>
      </c>
      <c r="R21" s="921">
        <v>1391.69</v>
      </c>
      <c r="S21" s="262">
        <v>43.67</v>
      </c>
      <c r="T21" s="259">
        <v>39.14</v>
      </c>
      <c r="U21" s="261">
        <f t="shared" si="0"/>
        <v>2783.25</v>
      </c>
    </row>
    <row r="22" spans="1:22" x14ac:dyDescent="0.25">
      <c r="A22" s="919" t="s">
        <v>84</v>
      </c>
      <c r="B22" s="919">
        <v>1</v>
      </c>
      <c r="C22" s="919">
        <v>447</v>
      </c>
      <c r="E22" s="944" t="s">
        <v>715</v>
      </c>
      <c r="F22" s="920">
        <v>0</v>
      </c>
      <c r="G22" s="921">
        <v>0</v>
      </c>
      <c r="H22" s="921">
        <v>0</v>
      </c>
      <c r="I22" s="921">
        <v>0</v>
      </c>
      <c r="J22" s="921">
        <v>0</v>
      </c>
      <c r="K22" s="921">
        <v>0</v>
      </c>
      <c r="L22" s="921">
        <v>0</v>
      </c>
      <c r="M22" s="921">
        <v>0</v>
      </c>
      <c r="N22" s="921">
        <v>0</v>
      </c>
      <c r="O22" s="921">
        <v>0</v>
      </c>
      <c r="P22" s="259">
        <v>1377.63</v>
      </c>
      <c r="Q22" s="921">
        <v>0</v>
      </c>
      <c r="R22" s="260">
        <v>0</v>
      </c>
      <c r="S22" s="921">
        <v>53.51</v>
      </c>
      <c r="T22" s="921">
        <v>39.14</v>
      </c>
      <c r="U22" s="261">
        <f t="shared" si="0"/>
        <v>1470.2800000000002</v>
      </c>
    </row>
    <row r="23" spans="1:22" x14ac:dyDescent="0.25">
      <c r="A23" s="919" t="s">
        <v>84</v>
      </c>
      <c r="B23" s="919">
        <v>1</v>
      </c>
      <c r="C23" s="919">
        <v>498</v>
      </c>
      <c r="E23" s="946" t="s">
        <v>483</v>
      </c>
      <c r="F23" s="920">
        <v>0</v>
      </c>
      <c r="G23" s="921">
        <v>1464</v>
      </c>
      <c r="H23" s="921">
        <v>0</v>
      </c>
      <c r="I23" s="921">
        <v>389.68</v>
      </c>
      <c r="J23" s="921">
        <v>0</v>
      </c>
      <c r="K23" s="921">
        <v>0</v>
      </c>
      <c r="L23" s="921">
        <v>0</v>
      </c>
      <c r="M23" s="921">
        <v>0</v>
      </c>
      <c r="N23" s="921">
        <v>0</v>
      </c>
      <c r="O23" s="921">
        <v>0</v>
      </c>
      <c r="P23" s="259">
        <v>812.47</v>
      </c>
      <c r="Q23" s="921">
        <v>0</v>
      </c>
      <c r="R23" s="260">
        <v>494.88</v>
      </c>
      <c r="S23" s="921">
        <v>69.09</v>
      </c>
      <c r="T23" s="259">
        <v>39.14</v>
      </c>
      <c r="U23" s="261">
        <f t="shared" si="0"/>
        <v>3269.26</v>
      </c>
    </row>
    <row r="24" spans="1:22" x14ac:dyDescent="0.25">
      <c r="A24" s="919" t="s">
        <v>84</v>
      </c>
      <c r="B24" s="919">
        <v>1</v>
      </c>
      <c r="C24" s="919">
        <v>200</v>
      </c>
      <c r="E24" s="944" t="s">
        <v>618</v>
      </c>
      <c r="F24" s="920">
        <v>0</v>
      </c>
      <c r="G24" s="921">
        <v>0</v>
      </c>
      <c r="H24" s="921">
        <v>0</v>
      </c>
      <c r="I24" s="921">
        <v>2402.4499999999998</v>
      </c>
      <c r="J24" s="921">
        <v>0</v>
      </c>
      <c r="K24" s="921">
        <v>0</v>
      </c>
      <c r="L24" s="921">
        <v>0</v>
      </c>
      <c r="M24" s="921">
        <v>270.25</v>
      </c>
      <c r="N24" s="921">
        <v>0</v>
      </c>
      <c r="O24" s="921">
        <v>0</v>
      </c>
      <c r="P24" s="259">
        <v>856.15</v>
      </c>
      <c r="Q24" s="921">
        <v>0</v>
      </c>
      <c r="R24" s="260">
        <v>521.48</v>
      </c>
      <c r="S24" s="921">
        <v>58.48</v>
      </c>
      <c r="T24" s="921">
        <v>39.14</v>
      </c>
      <c r="U24" s="261">
        <f t="shared" si="0"/>
        <v>4147.95</v>
      </c>
    </row>
    <row r="25" spans="1:22" x14ac:dyDescent="0.25">
      <c r="A25" s="919" t="s">
        <v>84</v>
      </c>
      <c r="B25" s="919">
        <v>1</v>
      </c>
      <c r="C25" s="919">
        <v>84</v>
      </c>
      <c r="D25" s="919" t="s">
        <v>549</v>
      </c>
      <c r="E25" s="944" t="s">
        <v>593</v>
      </c>
      <c r="F25" s="920">
        <v>0</v>
      </c>
      <c r="G25" s="921">
        <v>0</v>
      </c>
      <c r="H25" s="921">
        <v>0</v>
      </c>
      <c r="I25" s="259">
        <v>1287.33</v>
      </c>
      <c r="J25" s="921">
        <v>0</v>
      </c>
      <c r="K25" s="921">
        <v>0</v>
      </c>
      <c r="L25" s="921">
        <v>0</v>
      </c>
      <c r="M25" s="921">
        <v>0</v>
      </c>
      <c r="N25" s="921">
        <v>0</v>
      </c>
      <c r="O25" s="921">
        <v>0</v>
      </c>
      <c r="P25" s="259">
        <v>436.81</v>
      </c>
      <c r="Q25" s="259">
        <v>0</v>
      </c>
      <c r="R25" s="260">
        <v>968.93</v>
      </c>
      <c r="S25" s="262">
        <v>31.99</v>
      </c>
      <c r="T25" s="260">
        <v>78.28</v>
      </c>
      <c r="U25" s="261">
        <f t="shared" si="0"/>
        <v>2803.3399999999997</v>
      </c>
    </row>
    <row r="26" spans="1:22" x14ac:dyDescent="0.25">
      <c r="A26" s="919" t="s">
        <v>86</v>
      </c>
      <c r="B26" s="919">
        <v>1</v>
      </c>
      <c r="C26" s="919">
        <v>88</v>
      </c>
      <c r="D26" s="919" t="s">
        <v>549</v>
      </c>
      <c r="E26" s="944" t="s">
        <v>596</v>
      </c>
      <c r="F26" s="920">
        <v>0</v>
      </c>
      <c r="G26" s="921">
        <v>0</v>
      </c>
      <c r="H26" s="921">
        <v>0</v>
      </c>
      <c r="I26" s="259">
        <v>2961.61</v>
      </c>
      <c r="J26" s="921">
        <v>0</v>
      </c>
      <c r="K26" s="921">
        <v>0</v>
      </c>
      <c r="L26" s="921">
        <v>0</v>
      </c>
      <c r="M26" s="921">
        <v>0</v>
      </c>
      <c r="N26" s="921">
        <v>0</v>
      </c>
      <c r="O26" s="921">
        <v>0</v>
      </c>
      <c r="P26" s="259">
        <v>873.62</v>
      </c>
      <c r="Q26" s="259">
        <v>0</v>
      </c>
      <c r="R26" s="262">
        <v>532.12</v>
      </c>
      <c r="S26" s="262">
        <v>37.99</v>
      </c>
      <c r="T26" s="259">
        <v>78.28</v>
      </c>
      <c r="U26" s="261">
        <f t="shared" si="0"/>
        <v>4483.62</v>
      </c>
    </row>
    <row r="27" spans="1:22" x14ac:dyDescent="0.25">
      <c r="A27" s="919" t="s">
        <v>84</v>
      </c>
      <c r="B27" s="919">
        <v>1</v>
      </c>
      <c r="C27" s="919">
        <v>448</v>
      </c>
      <c r="D27" s="919" t="s">
        <v>549</v>
      </c>
      <c r="E27" s="944" t="s">
        <v>757</v>
      </c>
      <c r="F27" s="920">
        <v>0</v>
      </c>
      <c r="G27" s="921">
        <v>0</v>
      </c>
      <c r="H27" s="921">
        <v>0</v>
      </c>
      <c r="I27" s="259">
        <v>1847</v>
      </c>
      <c r="J27" s="921">
        <v>0</v>
      </c>
      <c r="K27" s="921">
        <v>0</v>
      </c>
      <c r="L27" s="921">
        <v>0</v>
      </c>
      <c r="M27" s="921">
        <v>0</v>
      </c>
      <c r="N27" s="921">
        <v>0</v>
      </c>
      <c r="O27" s="921">
        <v>0</v>
      </c>
      <c r="P27" s="259">
        <v>856.15</v>
      </c>
      <c r="Q27" s="259">
        <v>0</v>
      </c>
      <c r="R27" s="260">
        <v>521.48</v>
      </c>
      <c r="S27" s="262">
        <v>53.51</v>
      </c>
      <c r="T27" s="260">
        <v>78.28</v>
      </c>
      <c r="U27" s="261">
        <f t="shared" si="0"/>
        <v>3356.4200000000005</v>
      </c>
    </row>
    <row r="28" spans="1:22" x14ac:dyDescent="0.25">
      <c r="A28" s="919" t="s">
        <v>84</v>
      </c>
      <c r="B28" s="919">
        <v>1</v>
      </c>
      <c r="C28" s="919">
        <v>476</v>
      </c>
      <c r="E28" s="944" t="s">
        <v>788</v>
      </c>
      <c r="F28" s="920">
        <v>0</v>
      </c>
      <c r="G28" s="920">
        <v>0</v>
      </c>
      <c r="H28" s="920">
        <v>0</v>
      </c>
      <c r="I28" s="920">
        <v>1065.1099999999999</v>
      </c>
      <c r="J28" s="920">
        <v>0</v>
      </c>
      <c r="K28" s="920">
        <v>0</v>
      </c>
      <c r="L28" s="920">
        <v>0</v>
      </c>
      <c r="M28" s="920">
        <v>0</v>
      </c>
      <c r="N28" s="920">
        <v>0</v>
      </c>
      <c r="O28" s="920">
        <v>0</v>
      </c>
      <c r="P28" s="920">
        <v>856.15</v>
      </c>
      <c r="Q28" s="921">
        <v>0</v>
      </c>
      <c r="R28" s="920">
        <v>521.48</v>
      </c>
      <c r="S28" s="920">
        <v>53.51</v>
      </c>
      <c r="T28" s="920">
        <v>0</v>
      </c>
      <c r="U28" s="261">
        <f t="shared" si="0"/>
        <v>2496.25</v>
      </c>
      <c r="V28" s="923"/>
    </row>
    <row r="29" spans="1:22" x14ac:dyDescent="0.25">
      <c r="A29" s="919" t="s">
        <v>86</v>
      </c>
      <c r="B29" s="919">
        <v>1</v>
      </c>
      <c r="C29" s="919">
        <v>505</v>
      </c>
      <c r="E29" s="944" t="s">
        <v>1109</v>
      </c>
      <c r="F29" s="920">
        <v>0</v>
      </c>
      <c r="G29" s="921">
        <v>1518</v>
      </c>
      <c r="H29" s="921">
        <v>0</v>
      </c>
      <c r="I29" s="259">
        <v>0</v>
      </c>
      <c r="J29" s="921">
        <v>0</v>
      </c>
      <c r="K29" s="921">
        <v>0</v>
      </c>
      <c r="L29" s="921">
        <v>0</v>
      </c>
      <c r="M29" s="921">
        <v>0</v>
      </c>
      <c r="N29" s="921">
        <v>0</v>
      </c>
      <c r="O29" s="921">
        <v>0</v>
      </c>
      <c r="P29" s="259">
        <v>812.47</v>
      </c>
      <c r="Q29" s="259">
        <v>0</v>
      </c>
      <c r="R29" s="262">
        <v>494.88</v>
      </c>
      <c r="S29" s="262">
        <v>69.09</v>
      </c>
      <c r="T29" s="259">
        <v>195.7</v>
      </c>
      <c r="U29" s="261">
        <f t="shared" si="0"/>
        <v>3090.1400000000003</v>
      </c>
    </row>
    <row r="30" spans="1:22" x14ac:dyDescent="0.25">
      <c r="A30" s="919" t="s">
        <v>84</v>
      </c>
      <c r="B30" s="919">
        <v>1</v>
      </c>
      <c r="C30" s="919">
        <v>23</v>
      </c>
      <c r="D30" s="919" t="s">
        <v>549</v>
      </c>
      <c r="E30" s="944" t="s">
        <v>17</v>
      </c>
      <c r="F30" s="920">
        <v>0</v>
      </c>
      <c r="G30" s="921">
        <v>0</v>
      </c>
      <c r="H30" s="921">
        <v>0</v>
      </c>
      <c r="I30" s="259">
        <v>1080.99</v>
      </c>
      <c r="J30" s="921">
        <v>0</v>
      </c>
      <c r="K30" s="921">
        <v>0</v>
      </c>
      <c r="L30" s="921">
        <v>0</v>
      </c>
      <c r="M30" s="921">
        <v>0</v>
      </c>
      <c r="N30" s="921">
        <v>0</v>
      </c>
      <c r="O30" s="921">
        <v>0</v>
      </c>
      <c r="P30" s="259">
        <v>1116.8900000000001</v>
      </c>
      <c r="Q30" s="259">
        <v>0</v>
      </c>
      <c r="R30" s="260">
        <v>260.74</v>
      </c>
      <c r="S30" s="262">
        <v>62.14</v>
      </c>
      <c r="T30" s="260">
        <v>78.28</v>
      </c>
      <c r="U30" s="261">
        <f t="shared" si="0"/>
        <v>2599.04</v>
      </c>
      <c r="V30" s="923"/>
    </row>
    <row r="31" spans="1:22" x14ac:dyDescent="0.25">
      <c r="A31" s="919" t="s">
        <v>84</v>
      </c>
      <c r="B31" s="919">
        <v>1</v>
      </c>
      <c r="C31" s="919">
        <v>40</v>
      </c>
      <c r="E31" s="944" t="s">
        <v>578</v>
      </c>
      <c r="F31" s="920">
        <v>0</v>
      </c>
      <c r="G31" s="921">
        <v>0</v>
      </c>
      <c r="H31" s="921">
        <v>0</v>
      </c>
      <c r="I31" s="921">
        <v>0</v>
      </c>
      <c r="J31" s="921">
        <v>0</v>
      </c>
      <c r="K31" s="921">
        <v>0</v>
      </c>
      <c r="L31" s="921">
        <v>0</v>
      </c>
      <c r="M31" s="921">
        <v>0</v>
      </c>
      <c r="N31" s="921">
        <v>0</v>
      </c>
      <c r="O31" s="921">
        <v>0</v>
      </c>
      <c r="P31" s="259">
        <v>428.08</v>
      </c>
      <c r="Q31" s="921">
        <v>0</v>
      </c>
      <c r="R31" s="260">
        <v>949.56</v>
      </c>
      <c r="S31" s="262">
        <v>54.76</v>
      </c>
      <c r="T31" s="921">
        <v>0</v>
      </c>
      <c r="U31" s="261">
        <f t="shared" si="0"/>
        <v>1432.3999999999999</v>
      </c>
    </row>
    <row r="32" spans="1:22" x14ac:dyDescent="0.25">
      <c r="A32" s="919" t="s">
        <v>84</v>
      </c>
      <c r="B32" s="919">
        <v>1</v>
      </c>
      <c r="C32" s="919">
        <v>481</v>
      </c>
      <c r="D32" s="919" t="s">
        <v>549</v>
      </c>
      <c r="E32" s="944" t="s">
        <v>803</v>
      </c>
      <c r="F32" s="920">
        <v>0</v>
      </c>
      <c r="G32" s="921">
        <v>0</v>
      </c>
      <c r="H32" s="921">
        <v>0</v>
      </c>
      <c r="I32" s="921">
        <v>1360.49</v>
      </c>
      <c r="J32" s="921">
        <v>0</v>
      </c>
      <c r="K32" s="921">
        <v>0</v>
      </c>
      <c r="L32" s="921">
        <v>0</v>
      </c>
      <c r="M32" s="921">
        <v>0</v>
      </c>
      <c r="N32" s="921">
        <v>0</v>
      </c>
      <c r="O32" s="921">
        <v>0</v>
      </c>
      <c r="P32" s="259">
        <v>856.15</v>
      </c>
      <c r="Q32" s="921">
        <v>0</v>
      </c>
      <c r="R32" s="260">
        <v>521.48</v>
      </c>
      <c r="S32" s="262">
        <v>53.51</v>
      </c>
      <c r="T32" s="921">
        <v>0</v>
      </c>
      <c r="U32" s="261">
        <f t="shared" si="0"/>
        <v>2791.63</v>
      </c>
    </row>
    <row r="33" spans="1:21" x14ac:dyDescent="0.25">
      <c r="A33" s="919" t="s">
        <v>84</v>
      </c>
      <c r="B33" s="919">
        <v>1</v>
      </c>
      <c r="C33" s="919">
        <v>313</v>
      </c>
      <c r="E33" s="944" t="s">
        <v>297</v>
      </c>
      <c r="F33" s="920">
        <v>0</v>
      </c>
      <c r="G33" s="921">
        <v>0</v>
      </c>
      <c r="H33" s="921">
        <v>0</v>
      </c>
      <c r="I33" s="921">
        <v>0</v>
      </c>
      <c r="J33" s="921">
        <v>0</v>
      </c>
      <c r="K33" s="921">
        <v>0</v>
      </c>
      <c r="L33" s="921">
        <v>0</v>
      </c>
      <c r="M33" s="921">
        <v>0</v>
      </c>
      <c r="N33" s="921">
        <v>0</v>
      </c>
      <c r="O33" s="921">
        <v>0</v>
      </c>
      <c r="P33" s="259">
        <v>1166.77</v>
      </c>
      <c r="Q33" s="921">
        <v>0</v>
      </c>
      <c r="R33" s="921">
        <v>0</v>
      </c>
      <c r="S33" s="921">
        <v>0</v>
      </c>
      <c r="T33" s="921">
        <v>0</v>
      </c>
      <c r="U33" s="261">
        <f t="shared" si="0"/>
        <v>1166.77</v>
      </c>
    </row>
    <row r="34" spans="1:21" x14ac:dyDescent="0.25">
      <c r="A34" s="919" t="s">
        <v>84</v>
      </c>
      <c r="B34" s="919">
        <v>1</v>
      </c>
      <c r="C34" s="919">
        <v>149</v>
      </c>
      <c r="D34" s="919" t="s">
        <v>549</v>
      </c>
      <c r="E34" s="944" t="s">
        <v>605</v>
      </c>
      <c r="F34" s="920">
        <v>254.79</v>
      </c>
      <c r="G34" s="921">
        <v>0</v>
      </c>
      <c r="H34" s="921">
        <v>0</v>
      </c>
      <c r="I34" s="259">
        <v>1816.06</v>
      </c>
      <c r="J34" s="921">
        <v>0</v>
      </c>
      <c r="K34" s="921">
        <v>0</v>
      </c>
      <c r="L34" s="921">
        <v>0</v>
      </c>
      <c r="M34" s="921">
        <v>0</v>
      </c>
      <c r="N34" s="921">
        <v>0</v>
      </c>
      <c r="O34" s="921">
        <v>0</v>
      </c>
      <c r="P34" s="259">
        <v>648.66999999999996</v>
      </c>
      <c r="Q34" s="259">
        <v>0</v>
      </c>
      <c r="R34" s="260">
        <v>743.02</v>
      </c>
      <c r="S34" s="262">
        <v>44.99</v>
      </c>
      <c r="T34" s="260">
        <v>117.42</v>
      </c>
      <c r="U34" s="261">
        <f t="shared" si="0"/>
        <v>3624.95</v>
      </c>
    </row>
    <row r="35" spans="1:21" x14ac:dyDescent="0.25">
      <c r="A35" s="919" t="s">
        <v>84</v>
      </c>
      <c r="B35" s="919">
        <v>1</v>
      </c>
      <c r="C35" s="919">
        <v>168</v>
      </c>
      <c r="E35" s="944" t="s">
        <v>611</v>
      </c>
      <c r="F35" s="920">
        <v>0</v>
      </c>
      <c r="G35" s="921">
        <v>0</v>
      </c>
      <c r="H35" s="921">
        <v>0</v>
      </c>
      <c r="I35" s="259">
        <v>592.07000000000005</v>
      </c>
      <c r="J35" s="921">
        <v>0</v>
      </c>
      <c r="K35" s="921">
        <v>0</v>
      </c>
      <c r="L35" s="921">
        <v>0</v>
      </c>
      <c r="M35" s="921">
        <v>0</v>
      </c>
      <c r="N35" s="921">
        <v>0</v>
      </c>
      <c r="O35" s="921">
        <v>0</v>
      </c>
      <c r="P35" s="259">
        <v>864.89</v>
      </c>
      <c r="Q35" s="921">
        <v>0</v>
      </c>
      <c r="R35" s="260">
        <v>526.79999999999995</v>
      </c>
      <c r="S35" s="262">
        <v>44.99</v>
      </c>
      <c r="T35" s="921">
        <v>0</v>
      </c>
      <c r="U35" s="261">
        <f t="shared" si="0"/>
        <v>2028.75</v>
      </c>
    </row>
    <row r="36" spans="1:21" x14ac:dyDescent="0.25">
      <c r="A36" s="919" t="s">
        <v>84</v>
      </c>
      <c r="B36" s="919">
        <v>1</v>
      </c>
      <c r="C36" s="919">
        <v>469</v>
      </c>
      <c r="D36" s="919" t="s">
        <v>549</v>
      </c>
      <c r="E36" s="944" t="s">
        <v>778</v>
      </c>
      <c r="F36" s="920">
        <v>0</v>
      </c>
      <c r="G36" s="921">
        <v>0</v>
      </c>
      <c r="H36" s="921">
        <v>0</v>
      </c>
      <c r="I36" s="921">
        <v>533.86</v>
      </c>
      <c r="J36" s="921">
        <v>0</v>
      </c>
      <c r="K36" s="921">
        <v>0</v>
      </c>
      <c r="L36" s="921">
        <v>0</v>
      </c>
      <c r="M36" s="921">
        <v>0</v>
      </c>
      <c r="N36" s="921">
        <v>0</v>
      </c>
      <c r="O36" s="921">
        <v>0</v>
      </c>
      <c r="P36" s="921">
        <v>655.22</v>
      </c>
      <c r="Q36" s="921">
        <v>0</v>
      </c>
      <c r="R36" s="921">
        <v>750.52</v>
      </c>
      <c r="S36" s="262">
        <v>25.52</v>
      </c>
      <c r="T36" s="921">
        <v>78.28</v>
      </c>
      <c r="U36" s="261">
        <f t="shared" si="0"/>
        <v>2043.3999999999999</v>
      </c>
    </row>
    <row r="37" spans="1:21" x14ac:dyDescent="0.25">
      <c r="A37" s="919" t="s">
        <v>84</v>
      </c>
      <c r="B37" s="919">
        <v>1</v>
      </c>
      <c r="C37" s="919">
        <v>468</v>
      </c>
      <c r="E37" s="944" t="s">
        <v>777</v>
      </c>
      <c r="F37" s="920">
        <v>0</v>
      </c>
      <c r="G37" s="921">
        <v>0</v>
      </c>
      <c r="H37" s="921">
        <v>0</v>
      </c>
      <c r="I37" s="921">
        <v>412.34</v>
      </c>
      <c r="J37" s="921">
        <v>0</v>
      </c>
      <c r="K37" s="921">
        <v>0</v>
      </c>
      <c r="L37" s="921">
        <v>0</v>
      </c>
      <c r="M37" s="921">
        <v>0</v>
      </c>
      <c r="N37" s="921">
        <v>0</v>
      </c>
      <c r="O37" s="921">
        <v>0</v>
      </c>
      <c r="P37" s="259">
        <v>428.08</v>
      </c>
      <c r="Q37" s="921">
        <v>0</v>
      </c>
      <c r="R37" s="921">
        <v>949.56</v>
      </c>
      <c r="S37" s="262">
        <v>53.51</v>
      </c>
      <c r="T37" s="260">
        <v>78.28</v>
      </c>
      <c r="U37" s="261">
        <f t="shared" si="0"/>
        <v>1921.77</v>
      </c>
    </row>
    <row r="38" spans="1:21" x14ac:dyDescent="0.25">
      <c r="A38" s="919" t="s">
        <v>84</v>
      </c>
      <c r="B38" s="919">
        <v>1</v>
      </c>
      <c r="C38" s="919">
        <v>16</v>
      </c>
      <c r="D38" s="919" t="s">
        <v>549</v>
      </c>
      <c r="E38" s="944" t="s">
        <v>560</v>
      </c>
      <c r="F38" s="920">
        <v>0</v>
      </c>
      <c r="G38" s="921">
        <v>0</v>
      </c>
      <c r="H38" s="921">
        <v>0</v>
      </c>
      <c r="I38" s="259">
        <v>1628.21</v>
      </c>
      <c r="J38" s="921">
        <v>0</v>
      </c>
      <c r="K38" s="921">
        <v>0</v>
      </c>
      <c r="L38" s="921">
        <v>0</v>
      </c>
      <c r="M38" s="921">
        <v>0</v>
      </c>
      <c r="N38" s="921">
        <v>0</v>
      </c>
      <c r="O38" s="921">
        <v>0</v>
      </c>
      <c r="P38" s="259">
        <v>218.4</v>
      </c>
      <c r="Q38" s="259">
        <v>0</v>
      </c>
      <c r="R38" s="260">
        <v>1187.3399999999999</v>
      </c>
      <c r="S38" s="262">
        <v>37.43</v>
      </c>
      <c r="T38" s="260">
        <v>39.14</v>
      </c>
      <c r="U38" s="261">
        <f t="shared" si="0"/>
        <v>3110.5199999999995</v>
      </c>
    </row>
    <row r="39" spans="1:21" x14ac:dyDescent="0.25">
      <c r="A39" s="919" t="s">
        <v>84</v>
      </c>
      <c r="B39" s="919">
        <v>1</v>
      </c>
      <c r="C39" s="919">
        <v>473</v>
      </c>
      <c r="E39" s="944" t="s">
        <v>787</v>
      </c>
      <c r="F39" s="259">
        <v>0</v>
      </c>
      <c r="G39" s="921">
        <v>0</v>
      </c>
      <c r="H39" s="259">
        <v>0</v>
      </c>
      <c r="I39" s="259">
        <v>935.93</v>
      </c>
      <c r="J39" s="259">
        <v>0</v>
      </c>
      <c r="K39" s="259">
        <v>0</v>
      </c>
      <c r="L39" s="259">
        <v>0</v>
      </c>
      <c r="M39" s="259">
        <v>0</v>
      </c>
      <c r="N39" s="259">
        <v>0</v>
      </c>
      <c r="O39" s="259">
        <v>0</v>
      </c>
      <c r="P39" s="259">
        <v>428.08</v>
      </c>
      <c r="Q39" s="921">
        <v>0</v>
      </c>
      <c r="R39" s="259">
        <v>949.56</v>
      </c>
      <c r="S39" s="259">
        <v>53.51</v>
      </c>
      <c r="T39" s="259">
        <v>195.7</v>
      </c>
      <c r="U39" s="261">
        <f t="shared" si="0"/>
        <v>2562.7799999999997</v>
      </c>
    </row>
    <row r="40" spans="1:21" x14ac:dyDescent="0.25">
      <c r="A40" s="919" t="s">
        <v>84</v>
      </c>
      <c r="B40" s="919">
        <v>1</v>
      </c>
      <c r="C40" s="919">
        <v>351</v>
      </c>
      <c r="E40" s="944" t="s">
        <v>375</v>
      </c>
      <c r="F40" s="920">
        <v>0</v>
      </c>
      <c r="G40" s="921">
        <v>0</v>
      </c>
      <c r="H40" s="921">
        <v>0</v>
      </c>
      <c r="I40" s="921">
        <v>1341.25</v>
      </c>
      <c r="J40" s="921">
        <v>0</v>
      </c>
      <c r="K40" s="921">
        <v>0</v>
      </c>
      <c r="L40" s="921">
        <v>0</v>
      </c>
      <c r="M40" s="921">
        <v>0</v>
      </c>
      <c r="N40" s="921">
        <v>0</v>
      </c>
      <c r="O40" s="921">
        <v>0</v>
      </c>
      <c r="P40" s="259">
        <v>725.11</v>
      </c>
      <c r="Q40" s="921">
        <v>0</v>
      </c>
      <c r="R40" s="260">
        <v>441.66</v>
      </c>
      <c r="S40" s="921">
        <v>111.46</v>
      </c>
      <c r="T40" s="921">
        <v>0</v>
      </c>
      <c r="U40" s="261">
        <f t="shared" si="0"/>
        <v>2619.48</v>
      </c>
    </row>
    <row r="41" spans="1:21" x14ac:dyDescent="0.25">
      <c r="A41" s="919" t="s">
        <v>84</v>
      </c>
      <c r="B41" s="919">
        <v>1</v>
      </c>
      <c r="C41" s="919">
        <v>465</v>
      </c>
      <c r="E41" s="946" t="s">
        <v>750</v>
      </c>
      <c r="F41" s="920">
        <v>0</v>
      </c>
      <c r="G41" s="921">
        <v>0</v>
      </c>
      <c r="H41" s="921">
        <v>0</v>
      </c>
      <c r="I41" s="921">
        <v>1982.7</v>
      </c>
      <c r="J41" s="921">
        <v>0</v>
      </c>
      <c r="K41" s="921">
        <v>0</v>
      </c>
      <c r="L41" s="921">
        <v>0</v>
      </c>
      <c r="M41" s="921">
        <v>0</v>
      </c>
      <c r="N41" s="921">
        <v>0</v>
      </c>
      <c r="O41" s="921">
        <v>0</v>
      </c>
      <c r="P41" s="259">
        <v>856.15</v>
      </c>
      <c r="Q41" s="921">
        <v>0</v>
      </c>
      <c r="R41" s="260">
        <v>521.48</v>
      </c>
      <c r="S41" s="262">
        <v>53.51</v>
      </c>
      <c r="T41" s="259">
        <v>156.56</v>
      </c>
      <c r="U41" s="261">
        <f t="shared" si="0"/>
        <v>3570.4</v>
      </c>
    </row>
    <row r="42" spans="1:21" s="966" customFormat="1" x14ac:dyDescent="0.25">
      <c r="A42" s="965"/>
      <c r="B42" s="965"/>
      <c r="C42" s="965">
        <v>31</v>
      </c>
      <c r="D42" s="965"/>
      <c r="E42" s="552" t="s">
        <v>23</v>
      </c>
      <c r="F42" s="926">
        <v>0</v>
      </c>
      <c r="G42" s="926">
        <v>0</v>
      </c>
      <c r="H42" s="926">
        <v>0</v>
      </c>
      <c r="I42" s="926">
        <v>0</v>
      </c>
      <c r="J42" s="926">
        <v>0</v>
      </c>
      <c r="K42" s="926">
        <v>0</v>
      </c>
      <c r="L42" s="926">
        <v>0</v>
      </c>
      <c r="M42" s="926">
        <v>0</v>
      </c>
      <c r="N42" s="926">
        <v>0</v>
      </c>
      <c r="O42" s="926">
        <v>0</v>
      </c>
      <c r="P42" s="926">
        <v>0</v>
      </c>
      <c r="Q42" s="926">
        <v>0</v>
      </c>
      <c r="R42" s="926">
        <v>0</v>
      </c>
      <c r="S42" s="926">
        <v>0</v>
      </c>
      <c r="T42" s="926">
        <v>0</v>
      </c>
      <c r="U42" s="926">
        <v>0</v>
      </c>
    </row>
    <row r="43" spans="1:21" x14ac:dyDescent="0.25">
      <c r="A43" s="919" t="s">
        <v>84</v>
      </c>
      <c r="B43" s="919">
        <v>1</v>
      </c>
      <c r="C43" s="919">
        <v>499</v>
      </c>
      <c r="E43" s="946" t="s">
        <v>482</v>
      </c>
      <c r="F43" s="920">
        <v>0</v>
      </c>
      <c r="G43" s="921">
        <v>0</v>
      </c>
      <c r="H43" s="921">
        <v>0</v>
      </c>
      <c r="I43" s="921">
        <v>453.3</v>
      </c>
      <c r="J43" s="921">
        <v>0</v>
      </c>
      <c r="K43" s="921">
        <v>0</v>
      </c>
      <c r="L43" s="921">
        <v>0</v>
      </c>
      <c r="M43" s="921">
        <v>0</v>
      </c>
      <c r="N43" s="921">
        <v>0</v>
      </c>
      <c r="O43" s="921">
        <v>0</v>
      </c>
      <c r="P43" s="259">
        <v>1059.9100000000001</v>
      </c>
      <c r="Q43" s="921">
        <v>0</v>
      </c>
      <c r="R43" s="260">
        <v>247.44</v>
      </c>
      <c r="S43" s="260">
        <v>69.09</v>
      </c>
      <c r="T43" s="260">
        <v>117.42</v>
      </c>
      <c r="U43" s="261">
        <f t="shared" ref="U43:U74" si="1">SUM(F43:T43)</f>
        <v>1947.16</v>
      </c>
    </row>
    <row r="44" spans="1:21" x14ac:dyDescent="0.25">
      <c r="A44" s="919" t="s">
        <v>86</v>
      </c>
      <c r="B44" s="919">
        <v>1</v>
      </c>
      <c r="C44" s="919">
        <v>89</v>
      </c>
      <c r="E44" s="944" t="s">
        <v>597</v>
      </c>
      <c r="F44" s="920">
        <v>0</v>
      </c>
      <c r="G44" s="921">
        <v>0</v>
      </c>
      <c r="H44" s="921">
        <v>0</v>
      </c>
      <c r="I44" s="921">
        <v>1679.44</v>
      </c>
      <c r="J44" s="921">
        <v>0</v>
      </c>
      <c r="K44" s="921">
        <v>0</v>
      </c>
      <c r="L44" s="921">
        <v>0</v>
      </c>
      <c r="M44" s="921">
        <v>0</v>
      </c>
      <c r="N44" s="921">
        <v>0</v>
      </c>
      <c r="O44" s="921">
        <v>0</v>
      </c>
      <c r="P44" s="259">
        <v>856.15</v>
      </c>
      <c r="Q44" s="921">
        <v>0</v>
      </c>
      <c r="R44" s="262">
        <v>521.48</v>
      </c>
      <c r="S44" s="262">
        <v>54.76</v>
      </c>
      <c r="T44" s="259">
        <v>78.28</v>
      </c>
      <c r="U44" s="261">
        <f t="shared" si="1"/>
        <v>3190.1100000000006</v>
      </c>
    </row>
    <row r="45" spans="1:21" x14ac:dyDescent="0.25">
      <c r="A45" s="919" t="s">
        <v>84</v>
      </c>
      <c r="B45" s="919">
        <v>1</v>
      </c>
      <c r="C45" s="919">
        <v>504</v>
      </c>
      <c r="E45" s="946" t="s">
        <v>1104</v>
      </c>
      <c r="F45" s="920">
        <v>0</v>
      </c>
      <c r="G45" s="921">
        <v>0</v>
      </c>
      <c r="H45" s="921">
        <v>0</v>
      </c>
      <c r="I45" s="921">
        <v>1174.04</v>
      </c>
      <c r="J45" s="921">
        <v>0</v>
      </c>
      <c r="K45" s="921">
        <v>0</v>
      </c>
      <c r="L45" s="921">
        <v>0</v>
      </c>
      <c r="M45" s="921">
        <v>0</v>
      </c>
      <c r="N45" s="921">
        <v>0</v>
      </c>
      <c r="O45" s="921">
        <v>0</v>
      </c>
      <c r="P45" s="259">
        <v>768.79</v>
      </c>
      <c r="Q45" s="921">
        <v>0</v>
      </c>
      <c r="R45" s="260">
        <v>468.27</v>
      </c>
      <c r="S45" s="260">
        <v>88.28</v>
      </c>
      <c r="T45" s="260">
        <v>78.28</v>
      </c>
      <c r="U45" s="261">
        <f t="shared" si="1"/>
        <v>2577.6600000000003</v>
      </c>
    </row>
    <row r="46" spans="1:21" x14ac:dyDescent="0.25">
      <c r="A46" s="919" t="s">
        <v>86</v>
      </c>
      <c r="B46" s="919">
        <v>1</v>
      </c>
      <c r="C46" s="919">
        <v>279</v>
      </c>
      <c r="D46" s="919" t="s">
        <v>549</v>
      </c>
      <c r="E46" s="944" t="s">
        <v>165</v>
      </c>
      <c r="F46" s="920">
        <v>0</v>
      </c>
      <c r="G46" s="921">
        <v>0</v>
      </c>
      <c r="H46" s="921">
        <v>0</v>
      </c>
      <c r="I46" s="921">
        <v>1832.64</v>
      </c>
      <c r="J46" s="921">
        <v>0</v>
      </c>
      <c r="K46" s="921">
        <v>0</v>
      </c>
      <c r="L46" s="921">
        <v>0</v>
      </c>
      <c r="M46" s="921">
        <v>0</v>
      </c>
      <c r="N46" s="921">
        <v>0</v>
      </c>
      <c r="O46" s="921">
        <v>0</v>
      </c>
      <c r="P46" s="259">
        <v>436.81</v>
      </c>
      <c r="Q46" s="921">
        <v>0</v>
      </c>
      <c r="R46" s="262">
        <v>968.93</v>
      </c>
      <c r="S46" s="260">
        <v>18.309999999999999</v>
      </c>
      <c r="T46" s="259">
        <v>156.56</v>
      </c>
      <c r="U46" s="261">
        <f t="shared" si="1"/>
        <v>3413.25</v>
      </c>
    </row>
    <row r="47" spans="1:21" x14ac:dyDescent="0.25">
      <c r="A47" s="919" t="s">
        <v>84</v>
      </c>
      <c r="B47" s="919">
        <v>1</v>
      </c>
      <c r="C47" s="919">
        <v>451</v>
      </c>
      <c r="D47" s="919" t="s">
        <v>549</v>
      </c>
      <c r="E47" s="946" t="s">
        <v>759</v>
      </c>
      <c r="F47" s="920">
        <v>0</v>
      </c>
      <c r="G47" s="921">
        <v>0</v>
      </c>
      <c r="H47" s="921">
        <v>0</v>
      </c>
      <c r="I47" s="921">
        <v>1114.92</v>
      </c>
      <c r="J47" s="921">
        <v>0</v>
      </c>
      <c r="K47" s="921">
        <v>0</v>
      </c>
      <c r="L47" s="921">
        <v>4554</v>
      </c>
      <c r="M47" s="921">
        <v>0</v>
      </c>
      <c r="N47" s="921">
        <v>0</v>
      </c>
      <c r="O47" s="921">
        <v>0</v>
      </c>
      <c r="P47" s="259">
        <v>856.15</v>
      </c>
      <c r="Q47" s="259">
        <v>0</v>
      </c>
      <c r="R47" s="260">
        <v>521.48</v>
      </c>
      <c r="S47" s="260">
        <v>53.51</v>
      </c>
      <c r="T47" s="921">
        <v>0</v>
      </c>
      <c r="U47" s="261">
        <f t="shared" si="1"/>
        <v>7100.0599999999995</v>
      </c>
    </row>
    <row r="48" spans="1:21" x14ac:dyDescent="0.25">
      <c r="A48" s="919" t="s">
        <v>84</v>
      </c>
      <c r="B48" s="919">
        <v>1</v>
      </c>
      <c r="C48" s="919">
        <v>353</v>
      </c>
      <c r="E48" s="944" t="s">
        <v>626</v>
      </c>
      <c r="F48" s="920">
        <v>0</v>
      </c>
      <c r="G48" s="921">
        <v>0</v>
      </c>
      <c r="H48" s="921">
        <v>0</v>
      </c>
      <c r="I48" s="921">
        <v>0</v>
      </c>
      <c r="J48" s="921">
        <v>0</v>
      </c>
      <c r="K48" s="921">
        <v>0</v>
      </c>
      <c r="L48" s="921">
        <v>0</v>
      </c>
      <c r="M48" s="921">
        <v>0</v>
      </c>
      <c r="N48" s="921">
        <v>0</v>
      </c>
      <c r="O48" s="921">
        <v>0</v>
      </c>
      <c r="P48" s="259">
        <v>406.24</v>
      </c>
      <c r="Q48" s="921">
        <v>0</v>
      </c>
      <c r="R48" s="260">
        <v>901.1</v>
      </c>
      <c r="S48" s="262">
        <v>69.09</v>
      </c>
      <c r="T48" s="259">
        <v>195.7</v>
      </c>
      <c r="U48" s="261">
        <f t="shared" si="1"/>
        <v>1572.13</v>
      </c>
    </row>
    <row r="49" spans="1:24" x14ac:dyDescent="0.25">
      <c r="A49" s="919" t="s">
        <v>84</v>
      </c>
      <c r="B49" s="919">
        <v>1</v>
      </c>
      <c r="C49" s="919">
        <v>450</v>
      </c>
      <c r="E49" s="944" t="s">
        <v>760</v>
      </c>
      <c r="F49" s="920">
        <v>0</v>
      </c>
      <c r="G49" s="921">
        <v>0</v>
      </c>
      <c r="H49" s="921">
        <v>0</v>
      </c>
      <c r="I49" s="921">
        <v>529.82000000000005</v>
      </c>
      <c r="J49" s="921">
        <v>0</v>
      </c>
      <c r="K49" s="921">
        <v>0</v>
      </c>
      <c r="L49" s="921">
        <v>0</v>
      </c>
      <c r="M49" s="921">
        <v>0</v>
      </c>
      <c r="N49" s="921">
        <v>0</v>
      </c>
      <c r="O49" s="921">
        <v>0</v>
      </c>
      <c r="P49" s="259">
        <v>856.15</v>
      </c>
      <c r="Q49" s="921">
        <v>0</v>
      </c>
      <c r="R49" s="260">
        <v>521.48</v>
      </c>
      <c r="S49" s="262">
        <v>53.51</v>
      </c>
      <c r="T49" s="921">
        <v>0</v>
      </c>
      <c r="U49" s="261">
        <f t="shared" si="1"/>
        <v>1960.96</v>
      </c>
    </row>
    <row r="50" spans="1:24" x14ac:dyDescent="0.25">
      <c r="A50" s="919" t="s">
        <v>84</v>
      </c>
      <c r="B50" s="919">
        <v>1</v>
      </c>
      <c r="C50" s="919">
        <v>489</v>
      </c>
      <c r="D50" s="919" t="s">
        <v>549</v>
      </c>
      <c r="E50" s="946" t="s">
        <v>871</v>
      </c>
      <c r="F50" s="920">
        <v>0</v>
      </c>
      <c r="G50" s="921">
        <v>0</v>
      </c>
      <c r="H50" s="921">
        <v>0</v>
      </c>
      <c r="I50" s="921">
        <v>1155.6300000000001</v>
      </c>
      <c r="J50" s="921">
        <v>0</v>
      </c>
      <c r="K50" s="921">
        <v>0</v>
      </c>
      <c r="L50" s="921">
        <v>0</v>
      </c>
      <c r="M50" s="921">
        <v>0</v>
      </c>
      <c r="N50" s="921">
        <v>0</v>
      </c>
      <c r="O50" s="921">
        <v>0</v>
      </c>
      <c r="P50" s="259">
        <v>0</v>
      </c>
      <c r="Q50" s="921">
        <v>0</v>
      </c>
      <c r="R50" s="260">
        <v>1391.69</v>
      </c>
      <c r="S50" s="921">
        <v>43.97</v>
      </c>
      <c r="T50" s="260">
        <v>156.56</v>
      </c>
      <c r="U50" s="261">
        <f t="shared" si="1"/>
        <v>2747.85</v>
      </c>
    </row>
    <row r="51" spans="1:24" x14ac:dyDescent="0.25">
      <c r="A51" s="919" t="s">
        <v>84</v>
      </c>
      <c r="B51" s="919">
        <v>1</v>
      </c>
      <c r="C51" s="919">
        <v>355</v>
      </c>
      <c r="E51" s="944" t="s">
        <v>381</v>
      </c>
      <c r="F51" s="920">
        <v>0</v>
      </c>
      <c r="G51" s="921">
        <v>0</v>
      </c>
      <c r="H51" s="921">
        <v>0</v>
      </c>
      <c r="I51" s="921">
        <v>783.52</v>
      </c>
      <c r="J51" s="921">
        <v>0</v>
      </c>
      <c r="K51" s="921">
        <v>0</v>
      </c>
      <c r="L51" s="921">
        <v>0</v>
      </c>
      <c r="M51" s="921">
        <v>0</v>
      </c>
      <c r="N51" s="921">
        <v>0</v>
      </c>
      <c r="O51" s="921">
        <v>0</v>
      </c>
      <c r="P51" s="259">
        <v>768.79</v>
      </c>
      <c r="Q51" s="921">
        <v>0</v>
      </c>
      <c r="R51" s="260">
        <v>468.27</v>
      </c>
      <c r="S51" s="262">
        <v>88.28</v>
      </c>
      <c r="T51" s="260">
        <v>78.28</v>
      </c>
      <c r="U51" s="261">
        <f t="shared" si="1"/>
        <v>2187.1400000000003</v>
      </c>
      <c r="V51" s="923"/>
    </row>
    <row r="52" spans="1:24" x14ac:dyDescent="0.25">
      <c r="A52" s="919" t="s">
        <v>84</v>
      </c>
      <c r="B52" s="919">
        <v>1</v>
      </c>
      <c r="C52" s="919">
        <v>361</v>
      </c>
      <c r="E52" s="944" t="s">
        <v>446</v>
      </c>
      <c r="F52" s="920">
        <v>0</v>
      </c>
      <c r="G52" s="921">
        <v>1518</v>
      </c>
      <c r="H52" s="921">
        <v>0</v>
      </c>
      <c r="I52" s="921">
        <v>0</v>
      </c>
      <c r="J52" s="921">
        <v>0</v>
      </c>
      <c r="K52" s="921">
        <v>0</v>
      </c>
      <c r="L52" s="921">
        <v>0</v>
      </c>
      <c r="M52" s="921">
        <v>0</v>
      </c>
      <c r="N52" s="921">
        <v>0</v>
      </c>
      <c r="O52" s="921">
        <v>0</v>
      </c>
      <c r="P52" s="921">
        <v>768.79</v>
      </c>
      <c r="Q52" s="921">
        <v>0</v>
      </c>
      <c r="R52" s="260">
        <v>468.27</v>
      </c>
      <c r="S52" s="921">
        <v>88.28</v>
      </c>
      <c r="T52" s="259">
        <v>39.14</v>
      </c>
      <c r="U52" s="261">
        <f t="shared" si="1"/>
        <v>2882.48</v>
      </c>
    </row>
    <row r="53" spans="1:24" x14ac:dyDescent="0.25">
      <c r="A53" s="919" t="s">
        <v>86</v>
      </c>
      <c r="B53" s="919">
        <v>1</v>
      </c>
      <c r="C53" s="919">
        <v>76</v>
      </c>
      <c r="E53" s="944" t="s">
        <v>588</v>
      </c>
      <c r="F53" s="920">
        <v>0</v>
      </c>
      <c r="G53" s="921">
        <v>0</v>
      </c>
      <c r="H53" s="921">
        <v>0</v>
      </c>
      <c r="I53" s="921">
        <v>2397.89</v>
      </c>
      <c r="J53" s="921">
        <v>0</v>
      </c>
      <c r="K53" s="921">
        <v>0</v>
      </c>
      <c r="L53" s="921">
        <v>0</v>
      </c>
      <c r="M53" s="921">
        <v>0</v>
      </c>
      <c r="N53" s="921">
        <v>0</v>
      </c>
      <c r="O53" s="921">
        <v>0</v>
      </c>
      <c r="P53" s="259">
        <v>362.56</v>
      </c>
      <c r="Q53" s="921">
        <v>0</v>
      </c>
      <c r="R53" s="262">
        <v>804.22</v>
      </c>
      <c r="S53" s="262">
        <v>111.46</v>
      </c>
      <c r="T53" s="921">
        <v>0</v>
      </c>
      <c r="U53" s="261">
        <f t="shared" si="1"/>
        <v>3676.13</v>
      </c>
    </row>
    <row r="54" spans="1:24" x14ac:dyDescent="0.25">
      <c r="A54" s="919" t="s">
        <v>84</v>
      </c>
      <c r="B54" s="919">
        <v>1</v>
      </c>
      <c r="C54" s="919">
        <v>503</v>
      </c>
      <c r="E54" s="944" t="s">
        <v>1105</v>
      </c>
      <c r="F54" s="920">
        <v>0</v>
      </c>
      <c r="G54" s="921">
        <v>0</v>
      </c>
      <c r="H54" s="921">
        <v>0</v>
      </c>
      <c r="I54" s="921">
        <v>0</v>
      </c>
      <c r="J54" s="921">
        <v>0</v>
      </c>
      <c r="K54" s="921">
        <v>0</v>
      </c>
      <c r="L54" s="921">
        <v>0</v>
      </c>
      <c r="M54" s="921">
        <v>0</v>
      </c>
      <c r="N54" s="921">
        <v>0</v>
      </c>
      <c r="O54" s="921">
        <v>0</v>
      </c>
      <c r="P54" s="921">
        <v>725.11</v>
      </c>
      <c r="Q54" s="921">
        <v>0</v>
      </c>
      <c r="R54" s="260">
        <v>441.66</v>
      </c>
      <c r="S54" s="921">
        <v>111.46</v>
      </c>
      <c r="T54" s="259">
        <v>0</v>
      </c>
      <c r="U54" s="261">
        <f t="shared" si="1"/>
        <v>1278.23</v>
      </c>
    </row>
    <row r="55" spans="1:24" x14ac:dyDescent="0.25">
      <c r="A55" s="919" t="s">
        <v>84</v>
      </c>
      <c r="B55" s="919">
        <v>1</v>
      </c>
      <c r="C55" s="919">
        <v>79</v>
      </c>
      <c r="D55" s="919" t="s">
        <v>549</v>
      </c>
      <c r="E55" s="944" t="s">
        <v>589</v>
      </c>
      <c r="F55" s="920">
        <v>0</v>
      </c>
      <c r="G55" s="921">
        <v>0</v>
      </c>
      <c r="H55" s="921">
        <v>0</v>
      </c>
      <c r="I55" s="259">
        <v>3190.88</v>
      </c>
      <c r="J55" s="921">
        <v>0</v>
      </c>
      <c r="K55" s="921">
        <v>0</v>
      </c>
      <c r="L55" s="921">
        <v>0</v>
      </c>
      <c r="M55" s="921">
        <v>0</v>
      </c>
      <c r="N55" s="921">
        <v>0</v>
      </c>
      <c r="O55" s="921">
        <v>0</v>
      </c>
      <c r="P55" s="259">
        <v>216.22</v>
      </c>
      <c r="Q55" s="259">
        <v>0</v>
      </c>
      <c r="R55" s="260">
        <v>1175.47</v>
      </c>
      <c r="S55" s="262">
        <v>45.64</v>
      </c>
      <c r="T55" s="260">
        <v>78.28</v>
      </c>
      <c r="U55" s="261">
        <f t="shared" si="1"/>
        <v>4706.49</v>
      </c>
    </row>
    <row r="56" spans="1:24" x14ac:dyDescent="0.25">
      <c r="A56" s="919" t="s">
        <v>86</v>
      </c>
      <c r="B56" s="919">
        <v>1</v>
      </c>
      <c r="C56" s="919">
        <v>152</v>
      </c>
      <c r="E56" s="944" t="s">
        <v>607</v>
      </c>
      <c r="F56" s="920">
        <v>0</v>
      </c>
      <c r="G56" s="921">
        <v>0</v>
      </c>
      <c r="H56" s="921">
        <v>0</v>
      </c>
      <c r="I56" s="921">
        <v>728.71</v>
      </c>
      <c r="J56" s="921">
        <v>0</v>
      </c>
      <c r="K56" s="921">
        <v>0</v>
      </c>
      <c r="L56" s="921">
        <v>0</v>
      </c>
      <c r="M56" s="921">
        <v>0</v>
      </c>
      <c r="N56" s="268">
        <v>238.76</v>
      </c>
      <c r="O56" s="921">
        <v>0</v>
      </c>
      <c r="P56" s="259">
        <v>218.4</v>
      </c>
      <c r="Q56" s="921">
        <v>0</v>
      </c>
      <c r="R56" s="262">
        <v>1187.3399999999999</v>
      </c>
      <c r="S56" s="262">
        <v>19.43</v>
      </c>
      <c r="T56" s="259">
        <v>39.14</v>
      </c>
      <c r="U56" s="261">
        <f t="shared" si="1"/>
        <v>2431.7799999999997</v>
      </c>
    </row>
    <row r="57" spans="1:24" x14ac:dyDescent="0.25">
      <c r="A57" s="919" t="s">
        <v>84</v>
      </c>
      <c r="B57" s="919">
        <v>1</v>
      </c>
      <c r="C57" s="919">
        <v>148</v>
      </c>
      <c r="D57" s="919" t="s">
        <v>549</v>
      </c>
      <c r="E57" s="944" t="s">
        <v>604</v>
      </c>
      <c r="F57" s="920">
        <v>0</v>
      </c>
      <c r="G57" s="921">
        <v>0</v>
      </c>
      <c r="H57" s="921">
        <v>0</v>
      </c>
      <c r="I57" s="259">
        <v>2762.94</v>
      </c>
      <c r="J57" s="921">
        <v>0</v>
      </c>
      <c r="K57" s="921">
        <v>0</v>
      </c>
      <c r="L57" s="921">
        <v>0</v>
      </c>
      <c r="M57" s="921">
        <v>0</v>
      </c>
      <c r="N57" s="921">
        <v>0</v>
      </c>
      <c r="O57" s="921">
        <v>0</v>
      </c>
      <c r="P57" s="259">
        <v>856.15</v>
      </c>
      <c r="Q57" s="259">
        <v>0</v>
      </c>
      <c r="R57" s="921">
        <v>521.48</v>
      </c>
      <c r="S57" s="262">
        <v>49.15</v>
      </c>
      <c r="T57" s="259">
        <v>117.42</v>
      </c>
      <c r="U57" s="261">
        <f t="shared" si="1"/>
        <v>4307.1399999999994</v>
      </c>
      <c r="V57" s="923"/>
    </row>
    <row r="58" spans="1:24" x14ac:dyDescent="0.25">
      <c r="A58" s="919" t="s">
        <v>84</v>
      </c>
      <c r="B58" s="919">
        <v>1</v>
      </c>
      <c r="C58" s="919">
        <v>474</v>
      </c>
      <c r="E58" s="944" t="s">
        <v>786</v>
      </c>
      <c r="F58" s="920">
        <v>0</v>
      </c>
      <c r="G58" s="921">
        <v>0</v>
      </c>
      <c r="H58" s="921">
        <v>0</v>
      </c>
      <c r="I58" s="921">
        <v>2909</v>
      </c>
      <c r="J58" s="921">
        <v>0</v>
      </c>
      <c r="K58" s="921">
        <v>0</v>
      </c>
      <c r="L58" s="921">
        <v>0</v>
      </c>
      <c r="M58" s="921">
        <v>0</v>
      </c>
      <c r="N58" s="921">
        <v>0</v>
      </c>
      <c r="O58" s="921">
        <v>0</v>
      </c>
      <c r="P58" s="921">
        <v>0</v>
      </c>
      <c r="Q58" s="259">
        <v>0</v>
      </c>
      <c r="R58" s="921">
        <v>1377.63</v>
      </c>
      <c r="S58" s="921">
        <v>53.51</v>
      </c>
      <c r="T58" s="921">
        <v>0</v>
      </c>
      <c r="U58" s="261">
        <f t="shared" si="1"/>
        <v>4340.1400000000003</v>
      </c>
      <c r="V58" s="923"/>
    </row>
    <row r="59" spans="1:24" x14ac:dyDescent="0.25">
      <c r="A59" s="919" t="s">
        <v>84</v>
      </c>
      <c r="B59" s="919">
        <v>1</v>
      </c>
      <c r="C59" s="919">
        <v>80</v>
      </c>
      <c r="E59" s="944" t="s">
        <v>590</v>
      </c>
      <c r="F59" s="920">
        <v>0</v>
      </c>
      <c r="G59" s="921">
        <v>0</v>
      </c>
      <c r="H59" s="921">
        <v>0</v>
      </c>
      <c r="I59" s="921">
        <v>3874.74</v>
      </c>
      <c r="J59" s="921">
        <v>0</v>
      </c>
      <c r="K59" s="921">
        <v>0</v>
      </c>
      <c r="L59" s="921">
        <v>0</v>
      </c>
      <c r="M59" s="921">
        <v>0</v>
      </c>
      <c r="N59" s="921">
        <v>0</v>
      </c>
      <c r="O59" s="921">
        <v>0</v>
      </c>
      <c r="P59" s="259">
        <v>216.22</v>
      </c>
      <c r="Q59" s="921">
        <v>0</v>
      </c>
      <c r="R59" s="260">
        <v>1175.47</v>
      </c>
      <c r="S59" s="921">
        <v>45.64</v>
      </c>
      <c r="T59" s="921">
        <v>0</v>
      </c>
      <c r="U59" s="261">
        <f t="shared" si="1"/>
        <v>5312.07</v>
      </c>
      <c r="X59" s="500"/>
    </row>
    <row r="60" spans="1:24" x14ac:dyDescent="0.25">
      <c r="A60" s="919" t="s">
        <v>86</v>
      </c>
      <c r="B60" s="919">
        <v>1</v>
      </c>
      <c r="C60" s="919">
        <v>214</v>
      </c>
      <c r="D60" s="919" t="s">
        <v>549</v>
      </c>
      <c r="E60" s="944" t="s">
        <v>620</v>
      </c>
      <c r="F60" s="920">
        <v>0</v>
      </c>
      <c r="G60" s="921">
        <v>0</v>
      </c>
      <c r="H60" s="921">
        <v>0</v>
      </c>
      <c r="I60" s="259">
        <v>1848.83</v>
      </c>
      <c r="J60" s="921">
        <v>0</v>
      </c>
      <c r="K60" s="921">
        <v>0</v>
      </c>
      <c r="L60" s="921">
        <v>0</v>
      </c>
      <c r="M60" s="921">
        <v>0</v>
      </c>
      <c r="N60" s="921">
        <v>0</v>
      </c>
      <c r="O60" s="921">
        <v>0</v>
      </c>
      <c r="P60" s="259">
        <v>436.81</v>
      </c>
      <c r="Q60" s="259">
        <v>0</v>
      </c>
      <c r="R60" s="262">
        <v>968.93</v>
      </c>
      <c r="S60" s="262">
        <v>18.86</v>
      </c>
      <c r="T60" s="259">
        <v>78.28</v>
      </c>
      <c r="U60" s="261">
        <f t="shared" si="1"/>
        <v>3351.71</v>
      </c>
    </row>
    <row r="61" spans="1:24" x14ac:dyDescent="0.25">
      <c r="A61" s="919" t="s">
        <v>86</v>
      </c>
      <c r="B61" s="919">
        <v>1</v>
      </c>
      <c r="C61" s="919">
        <v>9</v>
      </c>
      <c r="E61" s="944" t="s">
        <v>7</v>
      </c>
      <c r="F61" s="920">
        <v>0</v>
      </c>
      <c r="G61" s="921">
        <v>0</v>
      </c>
      <c r="H61" s="921">
        <v>0</v>
      </c>
      <c r="I61" s="921">
        <v>1788.34</v>
      </c>
      <c r="J61" s="921">
        <v>0</v>
      </c>
      <c r="K61" s="921">
        <v>0</v>
      </c>
      <c r="L61" s="921">
        <v>0</v>
      </c>
      <c r="M61" s="921">
        <v>0</v>
      </c>
      <c r="N61" s="921">
        <v>0</v>
      </c>
      <c r="O61" s="921">
        <v>0</v>
      </c>
      <c r="P61" s="259">
        <v>856.15</v>
      </c>
      <c r="Q61" s="921">
        <v>0</v>
      </c>
      <c r="R61" s="262">
        <v>521.48</v>
      </c>
      <c r="S61" s="262">
        <v>61.08</v>
      </c>
      <c r="T61" s="921">
        <v>0</v>
      </c>
      <c r="U61" s="261">
        <f t="shared" si="1"/>
        <v>3227.0499999999997</v>
      </c>
    </row>
    <row r="62" spans="1:24" x14ac:dyDescent="0.25">
      <c r="A62" s="919" t="s">
        <v>84</v>
      </c>
      <c r="B62" s="919">
        <v>1</v>
      </c>
      <c r="C62" s="919">
        <v>479</v>
      </c>
      <c r="E62" s="946" t="s">
        <v>804</v>
      </c>
      <c r="F62" s="920">
        <v>0</v>
      </c>
      <c r="G62" s="921">
        <v>0</v>
      </c>
      <c r="H62" s="921">
        <v>0</v>
      </c>
      <c r="I62" s="921">
        <v>0</v>
      </c>
      <c r="J62" s="921">
        <v>0</v>
      </c>
      <c r="K62" s="921">
        <v>0</v>
      </c>
      <c r="L62" s="921">
        <v>0</v>
      </c>
      <c r="M62" s="921">
        <v>0</v>
      </c>
      <c r="N62" s="921">
        <v>0</v>
      </c>
      <c r="O62" s="921">
        <v>0</v>
      </c>
      <c r="P62" s="259">
        <v>856.15</v>
      </c>
      <c r="Q62" s="921">
        <v>0</v>
      </c>
      <c r="R62" s="260">
        <v>521.48</v>
      </c>
      <c r="S62" s="921">
        <v>53.51</v>
      </c>
      <c r="T62" s="259">
        <v>78.28</v>
      </c>
      <c r="U62" s="261">
        <f t="shared" si="1"/>
        <v>1509.42</v>
      </c>
    </row>
    <row r="63" spans="1:24" x14ac:dyDescent="0.25">
      <c r="A63" s="919" t="s">
        <v>86</v>
      </c>
      <c r="B63" s="919">
        <v>1</v>
      </c>
      <c r="C63" s="919">
        <v>24</v>
      </c>
      <c r="D63" s="919" t="s">
        <v>549</v>
      </c>
      <c r="E63" s="944" t="s">
        <v>566</v>
      </c>
      <c r="F63" s="920">
        <v>0</v>
      </c>
      <c r="G63" s="921">
        <v>0</v>
      </c>
      <c r="H63" s="921">
        <v>0</v>
      </c>
      <c r="I63" s="259">
        <v>2159.6</v>
      </c>
      <c r="J63" s="921">
        <v>0</v>
      </c>
      <c r="K63" s="921">
        <v>0</v>
      </c>
      <c r="L63" s="921">
        <v>0</v>
      </c>
      <c r="M63" s="921">
        <v>0</v>
      </c>
      <c r="N63" s="921">
        <v>0</v>
      </c>
      <c r="O63" s="921">
        <v>0</v>
      </c>
      <c r="P63" s="259">
        <v>432.45</v>
      </c>
      <c r="Q63" s="259">
        <v>0</v>
      </c>
      <c r="R63" s="262">
        <v>959.25</v>
      </c>
      <c r="S63" s="260">
        <v>48.51</v>
      </c>
      <c r="T63" s="921">
        <v>0</v>
      </c>
      <c r="U63" s="261">
        <f t="shared" si="1"/>
        <v>3599.81</v>
      </c>
      <c r="V63" s="923"/>
    </row>
    <row r="64" spans="1:24" x14ac:dyDescent="0.25">
      <c r="A64" s="919" t="s">
        <v>84</v>
      </c>
      <c r="B64" s="919">
        <v>1</v>
      </c>
      <c r="C64" s="919">
        <v>457</v>
      </c>
      <c r="E64" s="946" t="s">
        <v>724</v>
      </c>
      <c r="F64" s="920">
        <v>0</v>
      </c>
      <c r="G64" s="921">
        <v>0</v>
      </c>
      <c r="H64" s="921">
        <v>0</v>
      </c>
      <c r="I64" s="921">
        <v>3191.77</v>
      </c>
      <c r="J64" s="921">
        <v>0</v>
      </c>
      <c r="K64" s="921">
        <v>0</v>
      </c>
      <c r="L64" s="921">
        <v>0</v>
      </c>
      <c r="M64" s="921">
        <v>0</v>
      </c>
      <c r="N64" s="921">
        <v>0</v>
      </c>
      <c r="O64" s="921">
        <v>0</v>
      </c>
      <c r="P64" s="921">
        <v>0</v>
      </c>
      <c r="Q64" s="921">
        <v>0</v>
      </c>
      <c r="R64" s="260">
        <v>1377.63</v>
      </c>
      <c r="S64" s="921">
        <v>0</v>
      </c>
      <c r="T64" s="259">
        <v>117.42</v>
      </c>
      <c r="U64" s="261">
        <f t="shared" si="1"/>
        <v>4686.82</v>
      </c>
      <c r="V64" s="923"/>
    </row>
    <row r="65" spans="1:22" s="964" customFormat="1" x14ac:dyDescent="0.25">
      <c r="A65" s="959" t="s">
        <v>84</v>
      </c>
      <c r="B65" s="959">
        <v>1</v>
      </c>
      <c r="C65" s="959">
        <v>145</v>
      </c>
      <c r="D65" s="959"/>
      <c r="E65" s="960" t="s">
        <v>602</v>
      </c>
      <c r="F65" s="961">
        <v>0</v>
      </c>
      <c r="G65" s="962">
        <v>0</v>
      </c>
      <c r="H65" s="962">
        <v>0</v>
      </c>
      <c r="I65" s="962">
        <v>1466.67</v>
      </c>
      <c r="J65" s="962">
        <v>0</v>
      </c>
      <c r="K65" s="962">
        <v>0</v>
      </c>
      <c r="L65" s="962">
        <f>1518*3</f>
        <v>4554</v>
      </c>
      <c r="M65" s="962">
        <v>0</v>
      </c>
      <c r="N65" s="962">
        <v>0</v>
      </c>
      <c r="O65" s="962">
        <v>0</v>
      </c>
      <c r="P65" s="646">
        <v>576.6</v>
      </c>
      <c r="Q65" s="962">
        <v>0</v>
      </c>
      <c r="R65" s="647">
        <v>660.46</v>
      </c>
      <c r="S65" s="648">
        <v>88.28</v>
      </c>
      <c r="T65" s="647">
        <v>117.42</v>
      </c>
      <c r="U65" s="649">
        <f t="shared" si="1"/>
        <v>7463.43</v>
      </c>
    </row>
    <row r="66" spans="1:22" x14ac:dyDescent="0.25">
      <c r="A66" s="919" t="s">
        <v>84</v>
      </c>
      <c r="B66" s="919">
        <v>1</v>
      </c>
      <c r="C66" s="919">
        <v>455</v>
      </c>
      <c r="D66" s="919" t="s">
        <v>549</v>
      </c>
      <c r="E66" s="944" t="s">
        <v>722</v>
      </c>
      <c r="F66" s="920">
        <v>0</v>
      </c>
      <c r="G66" s="921">
        <v>0</v>
      </c>
      <c r="H66" s="921">
        <v>0</v>
      </c>
      <c r="I66" s="259">
        <v>544.61</v>
      </c>
      <c r="J66" s="921">
        <v>0</v>
      </c>
      <c r="K66" s="921">
        <v>0</v>
      </c>
      <c r="L66" s="921">
        <v>0</v>
      </c>
      <c r="M66" s="921">
        <v>0</v>
      </c>
      <c r="N66" s="921">
        <v>0</v>
      </c>
      <c r="O66" s="921">
        <v>0</v>
      </c>
      <c r="P66" s="259">
        <v>856.15</v>
      </c>
      <c r="Q66" s="259">
        <v>0</v>
      </c>
      <c r="R66" s="260">
        <v>521.48</v>
      </c>
      <c r="S66" s="262">
        <v>53.51</v>
      </c>
      <c r="T66" s="260">
        <v>156.56</v>
      </c>
      <c r="U66" s="261">
        <f t="shared" si="1"/>
        <v>2132.31</v>
      </c>
      <c r="V66" s="923"/>
    </row>
    <row r="67" spans="1:22" x14ac:dyDescent="0.25">
      <c r="A67" s="919" t="s">
        <v>84</v>
      </c>
      <c r="B67" s="919">
        <v>1</v>
      </c>
      <c r="C67" s="919">
        <v>325</v>
      </c>
      <c r="E67" s="944" t="s">
        <v>318</v>
      </c>
      <c r="F67" s="920">
        <v>0</v>
      </c>
      <c r="G67" s="921">
        <v>0</v>
      </c>
      <c r="H67" s="921">
        <v>0</v>
      </c>
      <c r="I67" s="921">
        <v>2397.89</v>
      </c>
      <c r="J67" s="921">
        <v>0</v>
      </c>
      <c r="K67" s="921">
        <v>0</v>
      </c>
      <c r="L67" s="921">
        <v>0</v>
      </c>
      <c r="M67" s="921">
        <v>0</v>
      </c>
      <c r="N67" s="921">
        <v>0</v>
      </c>
      <c r="O67" s="921">
        <v>0</v>
      </c>
      <c r="P67" s="259">
        <v>725.11</v>
      </c>
      <c r="Q67" s="921">
        <v>0</v>
      </c>
      <c r="R67" s="260">
        <v>441.66</v>
      </c>
      <c r="S67" s="262">
        <v>111.46</v>
      </c>
      <c r="T67" s="921">
        <v>117.42</v>
      </c>
      <c r="U67" s="261">
        <f t="shared" si="1"/>
        <v>3793.54</v>
      </c>
    </row>
    <row r="68" spans="1:22" x14ac:dyDescent="0.25">
      <c r="A68" s="919" t="s">
        <v>84</v>
      </c>
      <c r="B68" s="919">
        <v>1</v>
      </c>
      <c r="C68" s="919">
        <v>218</v>
      </c>
      <c r="D68" s="919" t="s">
        <v>549</v>
      </c>
      <c r="E68" s="944" t="s">
        <v>621</v>
      </c>
      <c r="F68" s="920">
        <v>0</v>
      </c>
      <c r="G68" s="921">
        <v>0</v>
      </c>
      <c r="H68" s="921">
        <v>0</v>
      </c>
      <c r="I68" s="259">
        <v>837.86</v>
      </c>
      <c r="J68" s="921">
        <v>0</v>
      </c>
      <c r="K68" s="921">
        <v>0</v>
      </c>
      <c r="L68" s="921">
        <v>0</v>
      </c>
      <c r="M68" s="921">
        <v>0</v>
      </c>
      <c r="N68" s="921">
        <v>0</v>
      </c>
      <c r="O68" s="921">
        <v>0</v>
      </c>
      <c r="P68" s="259">
        <v>576.6</v>
      </c>
      <c r="Q68" s="259">
        <v>0</v>
      </c>
      <c r="R68" s="260">
        <v>660.46</v>
      </c>
      <c r="S68" s="260">
        <v>88.28</v>
      </c>
      <c r="T68" s="921">
        <v>0</v>
      </c>
      <c r="U68" s="261">
        <f t="shared" si="1"/>
        <v>2163.2000000000003</v>
      </c>
    </row>
    <row r="69" spans="1:22" x14ac:dyDescent="0.25">
      <c r="A69" s="919" t="s">
        <v>84</v>
      </c>
      <c r="B69" s="919">
        <v>1</v>
      </c>
      <c r="C69" s="919">
        <v>46</v>
      </c>
      <c r="E69" s="944" t="s">
        <v>582</v>
      </c>
      <c r="F69" s="920">
        <v>0</v>
      </c>
      <c r="G69" s="921">
        <v>0</v>
      </c>
      <c r="H69" s="921">
        <v>0</v>
      </c>
      <c r="I69" s="921">
        <v>1788.34</v>
      </c>
      <c r="J69" s="921">
        <v>0</v>
      </c>
      <c r="K69" s="921">
        <v>0</v>
      </c>
      <c r="L69" s="921">
        <v>0</v>
      </c>
      <c r="M69" s="921">
        <v>0</v>
      </c>
      <c r="N69" s="921">
        <v>0</v>
      </c>
      <c r="O69" s="921">
        <v>0</v>
      </c>
      <c r="P69" s="259">
        <v>812.47</v>
      </c>
      <c r="Q69" s="921">
        <v>0</v>
      </c>
      <c r="R69" s="260">
        <v>494.88</v>
      </c>
      <c r="S69" s="260">
        <v>67.09</v>
      </c>
      <c r="T69" s="260">
        <v>39.14</v>
      </c>
      <c r="U69" s="261">
        <f t="shared" si="1"/>
        <v>3201.92</v>
      </c>
    </row>
    <row r="70" spans="1:22" s="964" customFormat="1" x14ac:dyDescent="0.25">
      <c r="A70" s="959" t="s">
        <v>86</v>
      </c>
      <c r="B70" s="959">
        <v>1</v>
      </c>
      <c r="C70" s="959">
        <v>48</v>
      </c>
      <c r="D70" s="959"/>
      <c r="E70" s="960" t="s">
        <v>584</v>
      </c>
      <c r="F70" s="961">
        <v>0</v>
      </c>
      <c r="G70" s="962">
        <v>0</v>
      </c>
      <c r="H70" s="962">
        <v>0</v>
      </c>
      <c r="I70" s="962">
        <v>2335.5</v>
      </c>
      <c r="J70" s="962">
        <v>0</v>
      </c>
      <c r="K70" s="962">
        <v>0</v>
      </c>
      <c r="L70" s="962">
        <v>0</v>
      </c>
      <c r="M70" s="962">
        <v>0</v>
      </c>
      <c r="N70" s="962">
        <v>0</v>
      </c>
      <c r="O70" s="962">
        <v>0</v>
      </c>
      <c r="P70" s="962">
        <v>0</v>
      </c>
      <c r="Q70" s="962">
        <v>0</v>
      </c>
      <c r="R70" s="648">
        <v>1391.69</v>
      </c>
      <c r="S70" s="647">
        <v>43.97</v>
      </c>
      <c r="T70" s="647">
        <v>156.56</v>
      </c>
      <c r="U70" s="649">
        <f t="shared" si="1"/>
        <v>3927.72</v>
      </c>
    </row>
    <row r="71" spans="1:22" x14ac:dyDescent="0.25">
      <c r="A71" s="919" t="s">
        <v>86</v>
      </c>
      <c r="B71" s="919">
        <v>1</v>
      </c>
      <c r="C71" s="919">
        <v>26</v>
      </c>
      <c r="E71" s="944" t="s">
        <v>568</v>
      </c>
      <c r="F71" s="920">
        <v>0</v>
      </c>
      <c r="G71" s="921">
        <v>0</v>
      </c>
      <c r="H71" s="921">
        <v>0</v>
      </c>
      <c r="I71" s="921">
        <v>1968.96</v>
      </c>
      <c r="J71" s="921">
        <v>0</v>
      </c>
      <c r="K71" s="921">
        <v>0</v>
      </c>
      <c r="L71" s="921">
        <v>0</v>
      </c>
      <c r="M71" s="921">
        <v>0</v>
      </c>
      <c r="N71" s="921">
        <v>0</v>
      </c>
      <c r="O71" s="921">
        <v>0</v>
      </c>
      <c r="P71" s="259">
        <v>428.08</v>
      </c>
      <c r="Q71" s="921">
        <v>0</v>
      </c>
      <c r="R71" s="262">
        <v>949.56</v>
      </c>
      <c r="S71" s="262">
        <v>59.24</v>
      </c>
      <c r="T71" s="259">
        <v>117.42</v>
      </c>
      <c r="U71" s="261">
        <f t="shared" si="1"/>
        <v>3523.2599999999998</v>
      </c>
    </row>
    <row r="72" spans="1:22" x14ac:dyDescent="0.25">
      <c r="A72" s="919" t="s">
        <v>84</v>
      </c>
      <c r="B72" s="919">
        <v>1</v>
      </c>
      <c r="C72" s="919">
        <v>324</v>
      </c>
      <c r="D72" s="919" t="s">
        <v>549</v>
      </c>
      <c r="E72" s="944" t="s">
        <v>316</v>
      </c>
      <c r="F72" s="920">
        <v>0</v>
      </c>
      <c r="G72" s="921">
        <v>0</v>
      </c>
      <c r="H72" s="921">
        <v>0</v>
      </c>
      <c r="I72" s="259">
        <v>602.91999999999996</v>
      </c>
      <c r="J72" s="921">
        <v>0</v>
      </c>
      <c r="K72" s="921">
        <v>0</v>
      </c>
      <c r="L72" s="921">
        <v>0</v>
      </c>
      <c r="M72" s="921">
        <v>0</v>
      </c>
      <c r="N72" s="921">
        <v>0</v>
      </c>
      <c r="O72" s="921">
        <v>0</v>
      </c>
      <c r="P72" s="259">
        <v>725.11</v>
      </c>
      <c r="Q72" s="259">
        <v>0</v>
      </c>
      <c r="R72" s="260">
        <v>441.66</v>
      </c>
      <c r="S72" s="262">
        <v>107.47</v>
      </c>
      <c r="T72" s="259">
        <v>117.42</v>
      </c>
      <c r="U72" s="261">
        <f t="shared" si="1"/>
        <v>1994.5800000000002</v>
      </c>
    </row>
    <row r="73" spans="1:22" s="964" customFormat="1" x14ac:dyDescent="0.25">
      <c r="A73" s="959" t="s">
        <v>86</v>
      </c>
      <c r="B73" s="959">
        <v>1</v>
      </c>
      <c r="C73" s="959">
        <v>191</v>
      </c>
      <c r="D73" s="959" t="s">
        <v>549</v>
      </c>
      <c r="E73" s="960" t="s">
        <v>614</v>
      </c>
      <c r="F73" s="961">
        <v>0</v>
      </c>
      <c r="G73" s="962">
        <v>0</v>
      </c>
      <c r="H73" s="962">
        <v>0</v>
      </c>
      <c r="I73" s="962">
        <v>367.15</v>
      </c>
      <c r="J73" s="962">
        <v>0</v>
      </c>
      <c r="K73" s="962">
        <v>0</v>
      </c>
      <c r="L73" s="962">
        <v>0</v>
      </c>
      <c r="M73" s="962">
        <v>0</v>
      </c>
      <c r="N73" s="962">
        <v>0</v>
      </c>
      <c r="O73" s="962">
        <v>0</v>
      </c>
      <c r="P73" s="646">
        <v>768.79</v>
      </c>
      <c r="Q73" s="962">
        <v>0</v>
      </c>
      <c r="R73" s="648">
        <v>468.27</v>
      </c>
      <c r="S73" s="648">
        <v>88.28</v>
      </c>
      <c r="T73" s="646">
        <v>78.28</v>
      </c>
      <c r="U73" s="649">
        <f t="shared" si="1"/>
        <v>1770.77</v>
      </c>
    </row>
    <row r="74" spans="1:22" x14ac:dyDescent="0.25">
      <c r="A74" s="919" t="s">
        <v>84</v>
      </c>
      <c r="B74" s="919">
        <v>1</v>
      </c>
      <c r="C74" s="919">
        <v>21</v>
      </c>
      <c r="D74" s="919" t="s">
        <v>549</v>
      </c>
      <c r="E74" s="944" t="s">
        <v>564</v>
      </c>
      <c r="F74" s="920">
        <v>0</v>
      </c>
      <c r="G74" s="921">
        <v>0</v>
      </c>
      <c r="H74" s="921">
        <v>0</v>
      </c>
      <c r="I74" s="259">
        <v>2552.65</v>
      </c>
      <c r="J74" s="921">
        <v>0</v>
      </c>
      <c r="K74" s="921">
        <v>0</v>
      </c>
      <c r="L74" s="921">
        <v>0</v>
      </c>
      <c r="M74" s="921">
        <v>0</v>
      </c>
      <c r="N74" s="921">
        <v>0</v>
      </c>
      <c r="O74" s="921">
        <v>0</v>
      </c>
      <c r="P74" s="259">
        <v>768.79</v>
      </c>
      <c r="Q74" s="259">
        <v>0</v>
      </c>
      <c r="R74" s="260">
        <v>468.27</v>
      </c>
      <c r="S74" s="262">
        <v>80.8</v>
      </c>
      <c r="T74" s="921">
        <v>0</v>
      </c>
      <c r="U74" s="261">
        <f t="shared" si="1"/>
        <v>3870.51</v>
      </c>
    </row>
    <row r="75" spans="1:22" x14ac:dyDescent="0.25">
      <c r="A75" s="919" t="s">
        <v>84</v>
      </c>
      <c r="B75" s="919">
        <v>1</v>
      </c>
      <c r="C75" s="919">
        <v>330</v>
      </c>
      <c r="E75" s="944" t="s">
        <v>327</v>
      </c>
      <c r="F75" s="920">
        <v>0</v>
      </c>
      <c r="G75" s="921">
        <v>0</v>
      </c>
      <c r="H75" s="921">
        <v>0</v>
      </c>
      <c r="I75" s="921">
        <v>1399.11</v>
      </c>
      <c r="J75" s="921">
        <v>0</v>
      </c>
      <c r="K75" s="921">
        <v>0</v>
      </c>
      <c r="L75" s="921">
        <v>0</v>
      </c>
      <c r="M75" s="921">
        <v>0</v>
      </c>
      <c r="N75" s="921">
        <v>0</v>
      </c>
      <c r="O75" s="921">
        <v>0</v>
      </c>
      <c r="P75" s="259">
        <v>725.11</v>
      </c>
      <c r="Q75" s="921">
        <v>0</v>
      </c>
      <c r="R75" s="260">
        <v>441.66</v>
      </c>
      <c r="S75" s="262">
        <v>0</v>
      </c>
      <c r="T75" s="259">
        <v>117.42</v>
      </c>
      <c r="U75" s="261">
        <f t="shared" ref="U75:U103" si="2">SUM(F75:T75)</f>
        <v>2683.2999999999997</v>
      </c>
    </row>
    <row r="76" spans="1:22" x14ac:dyDescent="0.25">
      <c r="A76" s="919" t="s">
        <v>84</v>
      </c>
      <c r="B76" s="919">
        <v>1</v>
      </c>
      <c r="C76" s="919">
        <v>254</v>
      </c>
      <c r="E76" s="944" t="s">
        <v>145</v>
      </c>
      <c r="F76" s="920">
        <v>0</v>
      </c>
      <c r="G76" s="921">
        <v>0</v>
      </c>
      <c r="H76" s="921">
        <v>0</v>
      </c>
      <c r="I76" s="921">
        <v>0</v>
      </c>
      <c r="J76" s="921">
        <v>0</v>
      </c>
      <c r="K76" s="921">
        <v>0</v>
      </c>
      <c r="L76" s="921">
        <v>0</v>
      </c>
      <c r="M76" s="921">
        <v>0</v>
      </c>
      <c r="N76" s="921">
        <v>0</v>
      </c>
      <c r="O76" s="921">
        <v>0</v>
      </c>
      <c r="P76" s="259">
        <v>873.62</v>
      </c>
      <c r="Q76" s="921">
        <v>0</v>
      </c>
      <c r="R76" s="260">
        <v>532.12</v>
      </c>
      <c r="S76" s="262">
        <v>18.309999999999999</v>
      </c>
      <c r="T76" s="260">
        <v>78.28</v>
      </c>
      <c r="U76" s="261">
        <f t="shared" si="2"/>
        <v>1502.33</v>
      </c>
    </row>
    <row r="77" spans="1:22" s="964" customFormat="1" x14ac:dyDescent="0.25">
      <c r="A77" s="959" t="s">
        <v>84</v>
      </c>
      <c r="B77" s="959">
        <v>1</v>
      </c>
      <c r="C77" s="959">
        <v>196</v>
      </c>
      <c r="D77" s="959"/>
      <c r="E77" s="960" t="s">
        <v>617</v>
      </c>
      <c r="F77" s="961">
        <v>645.4</v>
      </c>
      <c r="G77" s="962">
        <v>0</v>
      </c>
      <c r="H77" s="962">
        <v>0</v>
      </c>
      <c r="I77" s="962">
        <v>775.83</v>
      </c>
      <c r="J77" s="962">
        <v>0</v>
      </c>
      <c r="K77" s="962">
        <v>0</v>
      </c>
      <c r="L77" s="962">
        <v>0</v>
      </c>
      <c r="M77" s="962">
        <v>0</v>
      </c>
      <c r="N77" s="962">
        <v>0</v>
      </c>
      <c r="O77" s="962">
        <v>0</v>
      </c>
      <c r="P77" s="646">
        <v>768.79</v>
      </c>
      <c r="Q77" s="962">
        <v>0</v>
      </c>
      <c r="R77" s="647">
        <v>468.27</v>
      </c>
      <c r="S77" s="648">
        <v>88.28</v>
      </c>
      <c r="T77" s="647">
        <v>156.56</v>
      </c>
      <c r="U77" s="649">
        <f t="shared" si="2"/>
        <v>2903.13</v>
      </c>
    </row>
    <row r="78" spans="1:22" x14ac:dyDescent="0.25">
      <c r="A78" s="919" t="s">
        <v>86</v>
      </c>
      <c r="B78" s="919">
        <v>1</v>
      </c>
      <c r="C78" s="919">
        <v>358</v>
      </c>
      <c r="E78" s="944" t="s">
        <v>387</v>
      </c>
      <c r="F78" s="920">
        <v>0</v>
      </c>
      <c r="G78" s="921">
        <v>0</v>
      </c>
      <c r="H78" s="921">
        <v>0</v>
      </c>
      <c r="I78" s="921">
        <v>422.29</v>
      </c>
      <c r="J78" s="921">
        <v>0</v>
      </c>
      <c r="K78" s="921">
        <v>0</v>
      </c>
      <c r="L78" s="921">
        <v>0</v>
      </c>
      <c r="M78" s="921">
        <v>0</v>
      </c>
      <c r="N78" s="921">
        <v>0</v>
      </c>
      <c r="O78" s="921">
        <v>0</v>
      </c>
      <c r="P78" s="259">
        <v>812.47</v>
      </c>
      <c r="Q78" s="921">
        <v>0</v>
      </c>
      <c r="R78" s="262">
        <v>494.88</v>
      </c>
      <c r="S78" s="921">
        <v>0</v>
      </c>
      <c r="T78" s="260">
        <v>39.14</v>
      </c>
      <c r="U78" s="261">
        <f t="shared" si="2"/>
        <v>1768.78</v>
      </c>
      <c r="V78" s="923"/>
    </row>
    <row r="79" spans="1:22" x14ac:dyDescent="0.25">
      <c r="A79" s="919" t="s">
        <v>86</v>
      </c>
      <c r="B79" s="919">
        <v>1</v>
      </c>
      <c r="C79" s="919">
        <v>188</v>
      </c>
      <c r="E79" s="944" t="s">
        <v>613</v>
      </c>
      <c r="F79" s="920">
        <v>0</v>
      </c>
      <c r="G79" s="921">
        <v>0</v>
      </c>
      <c r="H79" s="921">
        <v>0</v>
      </c>
      <c r="I79" s="921">
        <v>791.75</v>
      </c>
      <c r="J79" s="921">
        <v>0</v>
      </c>
      <c r="K79" s="921">
        <v>0</v>
      </c>
      <c r="L79" s="921">
        <v>0</v>
      </c>
      <c r="M79" s="921">
        <v>0</v>
      </c>
      <c r="N79" s="921">
        <v>0</v>
      </c>
      <c r="O79" s="921">
        <v>0</v>
      </c>
      <c r="P79" s="259">
        <v>986.52</v>
      </c>
      <c r="Q79" s="921">
        <v>0</v>
      </c>
      <c r="R79" s="262">
        <v>391.11</v>
      </c>
      <c r="S79" s="262">
        <v>49.15</v>
      </c>
      <c r="T79" s="921">
        <v>0</v>
      </c>
      <c r="U79" s="261">
        <f t="shared" si="2"/>
        <v>2218.5300000000002</v>
      </c>
      <c r="V79" s="923"/>
    </row>
    <row r="80" spans="1:22" x14ac:dyDescent="0.25">
      <c r="A80" s="919" t="s">
        <v>84</v>
      </c>
      <c r="B80" s="919">
        <v>1</v>
      </c>
      <c r="C80" s="919">
        <v>338</v>
      </c>
      <c r="D80" s="919" t="s">
        <v>549</v>
      </c>
      <c r="E80" s="944" t="s">
        <v>625</v>
      </c>
      <c r="F80" s="920">
        <v>0</v>
      </c>
      <c r="G80" s="921">
        <v>0</v>
      </c>
      <c r="H80" s="921">
        <v>0</v>
      </c>
      <c r="I80" s="259">
        <v>327.44</v>
      </c>
      <c r="J80" s="921">
        <v>0</v>
      </c>
      <c r="K80" s="921">
        <v>0</v>
      </c>
      <c r="L80" s="921">
        <v>0</v>
      </c>
      <c r="M80" s="921">
        <v>0</v>
      </c>
      <c r="N80" s="921">
        <v>0</v>
      </c>
      <c r="O80" s="921">
        <v>0</v>
      </c>
      <c r="P80" s="259">
        <v>725.11</v>
      </c>
      <c r="Q80" s="259">
        <v>0</v>
      </c>
      <c r="R80" s="260">
        <v>441.66</v>
      </c>
      <c r="S80" s="262">
        <v>0</v>
      </c>
      <c r="T80" s="260">
        <v>39.14</v>
      </c>
      <c r="U80" s="261">
        <f t="shared" si="2"/>
        <v>1533.3500000000001</v>
      </c>
    </row>
    <row r="81" spans="1:22" s="972" customFormat="1" x14ac:dyDescent="0.25">
      <c r="A81" s="970" t="s">
        <v>84</v>
      </c>
      <c r="B81" s="970">
        <v>1</v>
      </c>
      <c r="C81" s="970">
        <v>251</v>
      </c>
      <c r="D81" s="970" t="s">
        <v>549</v>
      </c>
      <c r="E81" s="203" t="s">
        <v>143</v>
      </c>
      <c r="F81" s="971">
        <v>0</v>
      </c>
      <c r="G81" s="973">
        <v>1274</v>
      </c>
      <c r="H81" s="973">
        <v>0</v>
      </c>
      <c r="I81" s="302">
        <v>0</v>
      </c>
      <c r="J81" s="973">
        <v>0</v>
      </c>
      <c r="K81" s="973">
        <v>0</v>
      </c>
      <c r="L81" s="973">
        <v>0</v>
      </c>
      <c r="M81" s="973">
        <v>0</v>
      </c>
      <c r="N81" s="973">
        <v>0</v>
      </c>
      <c r="O81" s="973">
        <v>0</v>
      </c>
      <c r="P81" s="302">
        <v>0</v>
      </c>
      <c r="Q81" s="302">
        <v>329.59</v>
      </c>
      <c r="R81" s="309">
        <v>441.66</v>
      </c>
      <c r="S81" s="973">
        <v>111.46</v>
      </c>
      <c r="T81" s="973">
        <v>0</v>
      </c>
      <c r="U81" s="303">
        <f t="shared" si="2"/>
        <v>2156.71</v>
      </c>
    </row>
    <row r="82" spans="1:22" x14ac:dyDescent="0.25">
      <c r="A82" s="919" t="s">
        <v>86</v>
      </c>
      <c r="B82" s="919">
        <v>1</v>
      </c>
      <c r="C82" s="919">
        <v>93</v>
      </c>
      <c r="E82" s="944" t="s">
        <v>53</v>
      </c>
      <c r="F82" s="920">
        <v>0</v>
      </c>
      <c r="G82" s="921">
        <v>0</v>
      </c>
      <c r="H82" s="921">
        <v>0</v>
      </c>
      <c r="I82" s="921">
        <v>1810.73</v>
      </c>
      <c r="J82" s="921">
        <v>0</v>
      </c>
      <c r="K82" s="921">
        <v>0</v>
      </c>
      <c r="L82" s="921">
        <v>0</v>
      </c>
      <c r="M82" s="921">
        <v>0</v>
      </c>
      <c r="N82" s="921">
        <v>0</v>
      </c>
      <c r="O82" s="921">
        <v>0</v>
      </c>
      <c r="P82" s="259">
        <v>436.81</v>
      </c>
      <c r="Q82" s="921">
        <v>0</v>
      </c>
      <c r="R82" s="262">
        <v>968.93</v>
      </c>
      <c r="S82" s="260">
        <v>21.01</v>
      </c>
      <c r="T82" s="260">
        <v>78.28</v>
      </c>
      <c r="U82" s="261">
        <f t="shared" si="2"/>
        <v>3315.76</v>
      </c>
    </row>
    <row r="83" spans="1:22" x14ac:dyDescent="0.25">
      <c r="A83" s="919" t="s">
        <v>84</v>
      </c>
      <c r="B83" s="919">
        <v>1</v>
      </c>
      <c r="C83" s="919">
        <v>8</v>
      </c>
      <c r="E83" s="944" t="s">
        <v>554</v>
      </c>
      <c r="F83" s="920">
        <v>0</v>
      </c>
      <c r="G83" s="921">
        <v>0</v>
      </c>
      <c r="H83" s="921">
        <v>0</v>
      </c>
      <c r="I83" s="921">
        <v>2378.62</v>
      </c>
      <c r="J83" s="921">
        <v>0</v>
      </c>
      <c r="K83" s="921">
        <v>0</v>
      </c>
      <c r="L83" s="921">
        <v>0</v>
      </c>
      <c r="M83" s="921">
        <v>0</v>
      </c>
      <c r="N83" s="921">
        <v>0</v>
      </c>
      <c r="O83" s="921">
        <v>0</v>
      </c>
      <c r="P83" s="259">
        <v>655.22</v>
      </c>
      <c r="Q83" s="921">
        <v>0</v>
      </c>
      <c r="R83" s="260">
        <v>750.52</v>
      </c>
      <c r="S83" s="262">
        <v>37.43</v>
      </c>
      <c r="T83" s="259">
        <v>78.28</v>
      </c>
      <c r="U83" s="261">
        <f t="shared" si="2"/>
        <v>3900.07</v>
      </c>
    </row>
    <row r="84" spans="1:22" s="964" customFormat="1" x14ac:dyDescent="0.25">
      <c r="A84" s="959" t="s">
        <v>86</v>
      </c>
      <c r="B84" s="959">
        <v>1</v>
      </c>
      <c r="C84" s="959">
        <v>44</v>
      </c>
      <c r="D84" s="959"/>
      <c r="E84" s="960" t="s">
        <v>581</v>
      </c>
      <c r="F84" s="961">
        <v>0</v>
      </c>
      <c r="G84" s="962">
        <v>0</v>
      </c>
      <c r="H84" s="962">
        <v>0</v>
      </c>
      <c r="I84" s="646">
        <v>2101.0100000000002</v>
      </c>
      <c r="J84" s="962">
        <v>0</v>
      </c>
      <c r="K84" s="962">
        <v>0</v>
      </c>
      <c r="L84" s="962">
        <v>0</v>
      </c>
      <c r="M84" s="962">
        <v>0</v>
      </c>
      <c r="N84" s="962">
        <v>0</v>
      </c>
      <c r="O84" s="962">
        <v>0</v>
      </c>
      <c r="P84" s="646">
        <v>725.11</v>
      </c>
      <c r="Q84" s="962">
        <v>0</v>
      </c>
      <c r="R84" s="648">
        <v>441.66</v>
      </c>
      <c r="S84" s="648">
        <v>111.46</v>
      </c>
      <c r="T84" s="962">
        <v>0</v>
      </c>
      <c r="U84" s="649">
        <f t="shared" si="2"/>
        <v>3379.2400000000002</v>
      </c>
    </row>
    <row r="85" spans="1:22" s="972" customFormat="1" x14ac:dyDescent="0.25">
      <c r="A85" s="970" t="s">
        <v>84</v>
      </c>
      <c r="B85" s="970">
        <v>1</v>
      </c>
      <c r="C85" s="970">
        <v>396</v>
      </c>
      <c r="D85" s="970" t="s">
        <v>549</v>
      </c>
      <c r="E85" s="974" t="s">
        <v>475</v>
      </c>
      <c r="F85" s="971">
        <v>0</v>
      </c>
      <c r="G85" s="973">
        <v>0</v>
      </c>
      <c r="H85" s="973">
        <v>0</v>
      </c>
      <c r="I85" s="302">
        <v>1388.14</v>
      </c>
      <c r="J85" s="973">
        <v>0</v>
      </c>
      <c r="K85" s="973">
        <v>0</v>
      </c>
      <c r="L85" s="973">
        <v>0</v>
      </c>
      <c r="M85" s="973">
        <v>0</v>
      </c>
      <c r="N85" s="973">
        <v>0</v>
      </c>
      <c r="O85" s="973">
        <v>0</v>
      </c>
      <c r="P85" s="973">
        <v>0</v>
      </c>
      <c r="Q85" s="973">
        <v>39.71</v>
      </c>
      <c r="R85" s="309">
        <v>532.12</v>
      </c>
      <c r="S85" s="309">
        <v>25.52</v>
      </c>
      <c r="T85" s="309">
        <v>117.42</v>
      </c>
      <c r="U85" s="303">
        <f t="shared" si="2"/>
        <v>2102.9100000000003</v>
      </c>
    </row>
    <row r="86" spans="1:22" x14ac:dyDescent="0.25">
      <c r="A86" s="919" t="s">
        <v>84</v>
      </c>
      <c r="B86" s="919">
        <v>1</v>
      </c>
      <c r="C86" s="919">
        <v>83</v>
      </c>
      <c r="E86" s="944" t="s">
        <v>592</v>
      </c>
      <c r="F86" s="920">
        <v>0</v>
      </c>
      <c r="G86" s="921">
        <v>0</v>
      </c>
      <c r="H86" s="921">
        <v>0</v>
      </c>
      <c r="I86" s="921">
        <v>2807.95</v>
      </c>
      <c r="J86" s="921">
        <v>0</v>
      </c>
      <c r="K86" s="921">
        <v>0</v>
      </c>
      <c r="L86" s="921">
        <v>0</v>
      </c>
      <c r="M86" s="921">
        <v>0</v>
      </c>
      <c r="N86" s="921">
        <v>0</v>
      </c>
      <c r="O86" s="921">
        <v>0</v>
      </c>
      <c r="P86" s="259">
        <v>642.12</v>
      </c>
      <c r="Q86" s="921">
        <v>0</v>
      </c>
      <c r="R86" s="260">
        <v>735.51</v>
      </c>
      <c r="S86" s="262">
        <v>56.1</v>
      </c>
      <c r="T86" s="259">
        <v>78.28</v>
      </c>
      <c r="U86" s="261">
        <f t="shared" si="2"/>
        <v>4319.96</v>
      </c>
    </row>
    <row r="87" spans="1:22" x14ac:dyDescent="0.25">
      <c r="A87" s="919" t="s">
        <v>84</v>
      </c>
      <c r="B87" s="919">
        <v>1</v>
      </c>
      <c r="C87" s="919">
        <v>92</v>
      </c>
      <c r="E87" s="944" t="s">
        <v>600</v>
      </c>
      <c r="F87" s="920">
        <v>0</v>
      </c>
      <c r="G87" s="921">
        <v>0</v>
      </c>
      <c r="H87" s="921">
        <v>0</v>
      </c>
      <c r="I87" s="921">
        <v>2642.83</v>
      </c>
      <c r="J87" s="921">
        <v>0</v>
      </c>
      <c r="K87" s="921">
        <v>0</v>
      </c>
      <c r="L87" s="921">
        <v>0</v>
      </c>
      <c r="M87" s="921">
        <v>0</v>
      </c>
      <c r="N87" s="921">
        <v>0</v>
      </c>
      <c r="O87" s="921">
        <v>0</v>
      </c>
      <c r="P87" s="259">
        <v>864.89</v>
      </c>
      <c r="Q87" s="921">
        <v>0</v>
      </c>
      <c r="R87" s="260">
        <v>526.79999999999995</v>
      </c>
      <c r="S87" s="262">
        <v>38.53</v>
      </c>
      <c r="T87" s="260">
        <v>39.14</v>
      </c>
      <c r="U87" s="261">
        <f t="shared" si="2"/>
        <v>4112.1899999999996</v>
      </c>
      <c r="V87" s="923"/>
    </row>
    <row r="88" spans="1:22" x14ac:dyDescent="0.25">
      <c r="A88" s="919" t="s">
        <v>84</v>
      </c>
      <c r="B88" s="919">
        <v>1</v>
      </c>
      <c r="C88" s="919">
        <v>95</v>
      </c>
      <c r="E88" s="944" t="s">
        <v>601</v>
      </c>
      <c r="F88" s="920">
        <v>0</v>
      </c>
      <c r="G88" s="921">
        <v>0</v>
      </c>
      <c r="H88" s="921">
        <v>0</v>
      </c>
      <c r="I88" s="921">
        <v>543</v>
      </c>
      <c r="J88" s="921">
        <v>0</v>
      </c>
      <c r="K88" s="921">
        <v>0</v>
      </c>
      <c r="L88" s="921">
        <v>0</v>
      </c>
      <c r="M88" s="921">
        <v>0</v>
      </c>
      <c r="N88" s="921">
        <v>0</v>
      </c>
      <c r="O88" s="921">
        <v>0</v>
      </c>
      <c r="P88" s="259">
        <v>218.4</v>
      </c>
      <c r="Q88" s="921">
        <v>0</v>
      </c>
      <c r="R88" s="260">
        <v>1187.3399999999999</v>
      </c>
      <c r="S88" s="262">
        <v>36.31</v>
      </c>
      <c r="T88" s="260" t="s">
        <v>551</v>
      </c>
      <c r="U88" s="261">
        <f t="shared" si="2"/>
        <v>1985.0499999999997</v>
      </c>
      <c r="V88" s="923"/>
    </row>
    <row r="89" spans="1:22" x14ac:dyDescent="0.25">
      <c r="A89" s="919" t="s">
        <v>84</v>
      </c>
      <c r="B89" s="919">
        <v>1</v>
      </c>
      <c r="C89" s="919">
        <v>485</v>
      </c>
      <c r="E89" s="944" t="s">
        <v>357</v>
      </c>
      <c r="F89" s="920">
        <v>0</v>
      </c>
      <c r="G89" s="921">
        <v>0</v>
      </c>
      <c r="H89" s="921">
        <v>0</v>
      </c>
      <c r="I89" s="921">
        <v>0</v>
      </c>
      <c r="J89" s="921">
        <v>0</v>
      </c>
      <c r="K89" s="921">
        <v>0</v>
      </c>
      <c r="L89" s="921">
        <v>0</v>
      </c>
      <c r="M89" s="921">
        <v>0</v>
      </c>
      <c r="N89" s="921">
        <v>0</v>
      </c>
      <c r="O89" s="921">
        <v>0</v>
      </c>
      <c r="P89" s="259">
        <v>768.79</v>
      </c>
      <c r="Q89" s="921">
        <v>0</v>
      </c>
      <c r="R89" s="260">
        <v>468.27</v>
      </c>
      <c r="S89" s="262">
        <v>88.28</v>
      </c>
      <c r="T89" s="260">
        <v>0</v>
      </c>
      <c r="U89" s="261">
        <f t="shared" si="2"/>
        <v>1325.34</v>
      </c>
    </row>
    <row r="90" spans="1:22" x14ac:dyDescent="0.25">
      <c r="A90" s="919" t="s">
        <v>84</v>
      </c>
      <c r="B90" s="919">
        <v>1</v>
      </c>
      <c r="C90" s="919">
        <v>33</v>
      </c>
      <c r="E90" s="944" t="s">
        <v>573</v>
      </c>
      <c r="F90" s="920">
        <v>0</v>
      </c>
      <c r="G90" s="921">
        <v>0</v>
      </c>
      <c r="H90" s="921">
        <v>0</v>
      </c>
      <c r="I90" s="921">
        <v>2847.21</v>
      </c>
      <c r="J90" s="921">
        <v>0</v>
      </c>
      <c r="K90" s="921">
        <v>0</v>
      </c>
      <c r="L90" s="921">
        <v>0</v>
      </c>
      <c r="M90" s="921">
        <v>0</v>
      </c>
      <c r="N90" s="921">
        <v>0</v>
      </c>
      <c r="O90" s="921">
        <v>0</v>
      </c>
      <c r="P90" s="259">
        <v>432.45</v>
      </c>
      <c r="Q90" s="921">
        <v>0</v>
      </c>
      <c r="R90" s="260">
        <v>959.25</v>
      </c>
      <c r="S90" s="262">
        <v>38.53</v>
      </c>
      <c r="T90" s="921">
        <v>0</v>
      </c>
      <c r="U90" s="261">
        <f t="shared" si="2"/>
        <v>4277.4399999999996</v>
      </c>
    </row>
    <row r="91" spans="1:22" x14ac:dyDescent="0.25">
      <c r="A91" s="919" t="s">
        <v>84</v>
      </c>
      <c r="B91" s="919">
        <v>1</v>
      </c>
      <c r="C91" s="919">
        <v>81</v>
      </c>
      <c r="E91" s="944" t="s">
        <v>591</v>
      </c>
      <c r="F91" s="920">
        <v>0</v>
      </c>
      <c r="G91" s="921">
        <v>0</v>
      </c>
      <c r="H91" s="921">
        <v>0</v>
      </c>
      <c r="I91" s="921">
        <v>0</v>
      </c>
      <c r="J91" s="921">
        <v>0</v>
      </c>
      <c r="K91" s="921">
        <v>0</v>
      </c>
      <c r="L91" s="921">
        <v>0</v>
      </c>
      <c r="M91" s="921">
        <v>0</v>
      </c>
      <c r="N91" s="921">
        <v>0</v>
      </c>
      <c r="O91" s="921">
        <v>0</v>
      </c>
      <c r="P91" s="259">
        <v>864.89</v>
      </c>
      <c r="Q91" s="921">
        <v>0</v>
      </c>
      <c r="R91" s="260">
        <v>526.79999999999995</v>
      </c>
      <c r="S91" s="262">
        <v>45.64</v>
      </c>
      <c r="T91" s="921">
        <v>0</v>
      </c>
      <c r="U91" s="261">
        <f t="shared" si="2"/>
        <v>1437.3300000000002</v>
      </c>
    </row>
    <row r="92" spans="1:22" x14ac:dyDescent="0.25">
      <c r="A92" s="919" t="s">
        <v>84</v>
      </c>
      <c r="B92" s="919">
        <v>1</v>
      </c>
      <c r="C92" s="919">
        <v>321</v>
      </c>
      <c r="E92" s="944" t="s">
        <v>309</v>
      </c>
      <c r="F92" s="920">
        <v>0</v>
      </c>
      <c r="G92" s="921">
        <v>0</v>
      </c>
      <c r="H92" s="921">
        <v>0</v>
      </c>
      <c r="I92" s="921">
        <v>1685.08</v>
      </c>
      <c r="J92" s="921">
        <v>0</v>
      </c>
      <c r="K92" s="921">
        <v>0</v>
      </c>
      <c r="L92" s="921">
        <v>0</v>
      </c>
      <c r="M92" s="921">
        <v>0</v>
      </c>
      <c r="N92" s="921">
        <v>0</v>
      </c>
      <c r="O92" s="921">
        <v>0</v>
      </c>
      <c r="P92" s="259">
        <v>725.11</v>
      </c>
      <c r="Q92" s="921">
        <v>0</v>
      </c>
      <c r="R92" s="262">
        <v>441.66</v>
      </c>
      <c r="S92" s="262">
        <v>111.46</v>
      </c>
      <c r="T92" s="259">
        <v>117.42</v>
      </c>
      <c r="U92" s="261">
        <f t="shared" si="2"/>
        <v>3080.73</v>
      </c>
    </row>
    <row r="93" spans="1:22" x14ac:dyDescent="0.25">
      <c r="A93" s="919" t="s">
        <v>84</v>
      </c>
      <c r="B93" s="919">
        <v>1</v>
      </c>
      <c r="C93" s="919">
        <v>151</v>
      </c>
      <c r="E93" s="944" t="s">
        <v>606</v>
      </c>
      <c r="F93" s="920">
        <v>0</v>
      </c>
      <c r="G93" s="921">
        <v>0</v>
      </c>
      <c r="H93" s="921">
        <v>0</v>
      </c>
      <c r="I93" s="921">
        <v>502.72</v>
      </c>
      <c r="J93" s="921">
        <v>0</v>
      </c>
      <c r="K93" s="921">
        <v>0</v>
      </c>
      <c r="L93" s="921">
        <v>0</v>
      </c>
      <c r="M93" s="921">
        <v>0</v>
      </c>
      <c r="N93" s="921">
        <v>0</v>
      </c>
      <c r="O93" s="921">
        <v>0</v>
      </c>
      <c r="P93" s="921">
        <v>856.15</v>
      </c>
      <c r="Q93" s="921">
        <v>0</v>
      </c>
      <c r="R93" s="921">
        <v>521.48</v>
      </c>
      <c r="S93" s="921">
        <v>0</v>
      </c>
      <c r="T93" s="921">
        <v>39.14</v>
      </c>
      <c r="U93" s="261">
        <f t="shared" si="2"/>
        <v>1919.49</v>
      </c>
    </row>
    <row r="94" spans="1:22" x14ac:dyDescent="0.25">
      <c r="A94" s="919" t="s">
        <v>84</v>
      </c>
      <c r="B94" s="919">
        <v>1</v>
      </c>
      <c r="C94" s="919">
        <v>170</v>
      </c>
      <c r="E94" s="944" t="s">
        <v>420</v>
      </c>
      <c r="F94" s="920">
        <v>0</v>
      </c>
      <c r="G94" s="921">
        <v>0</v>
      </c>
      <c r="H94" s="921">
        <v>0</v>
      </c>
      <c r="I94" s="921">
        <v>0</v>
      </c>
      <c r="J94" s="921">
        <v>0</v>
      </c>
      <c r="K94" s="921">
        <v>0</v>
      </c>
      <c r="L94" s="921">
        <v>0</v>
      </c>
      <c r="M94" s="921">
        <v>0</v>
      </c>
      <c r="N94" s="921">
        <v>0</v>
      </c>
      <c r="O94" s="921">
        <v>0</v>
      </c>
      <c r="P94" s="921">
        <v>856.15</v>
      </c>
      <c r="Q94" s="921">
        <v>0</v>
      </c>
      <c r="R94" s="921">
        <v>521.48</v>
      </c>
      <c r="S94" s="921">
        <v>58.48</v>
      </c>
      <c r="T94" s="921">
        <v>39.14</v>
      </c>
      <c r="U94" s="261">
        <f t="shared" si="2"/>
        <v>1475.2500000000002</v>
      </c>
    </row>
    <row r="95" spans="1:22" x14ac:dyDescent="0.25">
      <c r="A95" s="919" t="s">
        <v>84</v>
      </c>
      <c r="B95" s="919">
        <v>1</v>
      </c>
      <c r="C95" s="919">
        <v>494</v>
      </c>
      <c r="E95" s="946" t="s">
        <v>479</v>
      </c>
      <c r="F95" s="920">
        <v>0</v>
      </c>
      <c r="G95" s="921">
        <v>0</v>
      </c>
      <c r="H95" s="921">
        <v>0</v>
      </c>
      <c r="I95" s="921">
        <v>0</v>
      </c>
      <c r="J95" s="921">
        <v>0</v>
      </c>
      <c r="K95" s="921">
        <v>0</v>
      </c>
      <c r="L95" s="921">
        <v>0</v>
      </c>
      <c r="M95" s="921">
        <v>0</v>
      </c>
      <c r="N95" s="921">
        <v>0</v>
      </c>
      <c r="O95" s="921">
        <v>0</v>
      </c>
      <c r="P95" s="259">
        <v>406.24</v>
      </c>
      <c r="Q95" s="921">
        <v>0</v>
      </c>
      <c r="R95" s="262">
        <v>901.11</v>
      </c>
      <c r="S95" s="260">
        <v>69.09</v>
      </c>
      <c r="T95" s="260">
        <v>0</v>
      </c>
      <c r="U95" s="261">
        <f t="shared" si="2"/>
        <v>1376.4399999999998</v>
      </c>
      <c r="V95" s="923"/>
    </row>
    <row r="96" spans="1:22" x14ac:dyDescent="0.25">
      <c r="A96" s="919" t="s">
        <v>84</v>
      </c>
      <c r="B96" s="919">
        <v>1</v>
      </c>
      <c r="C96" s="919">
        <v>427</v>
      </c>
      <c r="E96" s="946" t="s">
        <v>687</v>
      </c>
      <c r="F96" s="920">
        <v>0</v>
      </c>
      <c r="G96" s="921">
        <v>0</v>
      </c>
      <c r="H96" s="921">
        <v>0</v>
      </c>
      <c r="I96" s="921">
        <v>0</v>
      </c>
      <c r="J96" s="921">
        <v>0</v>
      </c>
      <c r="K96" s="921">
        <v>0</v>
      </c>
      <c r="L96" s="921">
        <v>0</v>
      </c>
      <c r="M96" s="921">
        <v>0</v>
      </c>
      <c r="N96" s="921">
        <v>0</v>
      </c>
      <c r="O96" s="921">
        <v>0</v>
      </c>
      <c r="P96" s="921">
        <v>856.15</v>
      </c>
      <c r="Q96" s="921">
        <v>0</v>
      </c>
      <c r="R96" s="921">
        <v>521.48</v>
      </c>
      <c r="S96" s="260">
        <v>53.51</v>
      </c>
      <c r="T96" s="921">
        <v>0</v>
      </c>
      <c r="U96" s="261">
        <f t="shared" si="2"/>
        <v>1431.14</v>
      </c>
    </row>
    <row r="97" spans="1:22" x14ac:dyDescent="0.25">
      <c r="A97" s="919" t="s">
        <v>86</v>
      </c>
      <c r="B97" s="919">
        <v>1</v>
      </c>
      <c r="C97" s="919">
        <v>156</v>
      </c>
      <c r="E97" s="944" t="s">
        <v>609</v>
      </c>
      <c r="F97" s="920">
        <v>0</v>
      </c>
      <c r="G97" s="921">
        <v>0</v>
      </c>
      <c r="H97" s="921">
        <v>0</v>
      </c>
      <c r="I97" s="259">
        <v>728.71</v>
      </c>
      <c r="J97" s="921">
        <v>0</v>
      </c>
      <c r="K97" s="921">
        <v>0</v>
      </c>
      <c r="L97" s="921">
        <v>0</v>
      </c>
      <c r="M97" s="921">
        <v>0</v>
      </c>
      <c r="N97" s="921">
        <v>0</v>
      </c>
      <c r="O97" s="921">
        <v>0</v>
      </c>
      <c r="P97" s="259">
        <v>873.62</v>
      </c>
      <c r="Q97" s="259">
        <v>0</v>
      </c>
      <c r="R97" s="262">
        <v>532.12</v>
      </c>
      <c r="S97" s="262">
        <v>19.43</v>
      </c>
      <c r="T97" s="260">
        <v>39.14</v>
      </c>
      <c r="U97" s="261">
        <f t="shared" si="2"/>
        <v>2193.0199999999995</v>
      </c>
    </row>
    <row r="98" spans="1:22" x14ac:dyDescent="0.25">
      <c r="A98" s="919" t="s">
        <v>84</v>
      </c>
      <c r="B98" s="919">
        <v>1</v>
      </c>
      <c r="C98" s="919">
        <v>483</v>
      </c>
      <c r="D98" s="919" t="s">
        <v>549</v>
      </c>
      <c r="E98" s="946" t="s">
        <v>820</v>
      </c>
      <c r="F98" s="920">
        <v>0</v>
      </c>
      <c r="G98" s="921">
        <v>0</v>
      </c>
      <c r="H98" s="921">
        <v>0</v>
      </c>
      <c r="I98" s="921">
        <v>544.61</v>
      </c>
      <c r="J98" s="921">
        <v>0</v>
      </c>
      <c r="K98" s="921">
        <v>0</v>
      </c>
      <c r="L98" s="921">
        <v>0</v>
      </c>
      <c r="M98" s="921">
        <v>0</v>
      </c>
      <c r="N98" s="921">
        <v>0</v>
      </c>
      <c r="O98" s="921">
        <v>0</v>
      </c>
      <c r="P98" s="921">
        <v>856.15</v>
      </c>
      <c r="Q98" s="921">
        <v>0</v>
      </c>
      <c r="R98" s="921">
        <v>521.48</v>
      </c>
      <c r="S98" s="260">
        <v>53.51</v>
      </c>
      <c r="T98" s="260">
        <v>39.14</v>
      </c>
      <c r="U98" s="261">
        <f t="shared" si="2"/>
        <v>2014.89</v>
      </c>
    </row>
    <row r="99" spans="1:22" x14ac:dyDescent="0.25">
      <c r="A99" s="919" t="s">
        <v>84</v>
      </c>
      <c r="B99" s="919">
        <v>1</v>
      </c>
      <c r="C99" s="919">
        <v>495</v>
      </c>
      <c r="E99" s="946" t="s">
        <v>466</v>
      </c>
      <c r="F99" s="920">
        <v>0</v>
      </c>
      <c r="G99" s="921">
        <v>0</v>
      </c>
      <c r="H99" s="921">
        <v>0</v>
      </c>
      <c r="I99" s="921">
        <v>350.47</v>
      </c>
      <c r="J99" s="921">
        <v>0</v>
      </c>
      <c r="K99" s="921">
        <v>0</v>
      </c>
      <c r="L99" s="921">
        <v>0</v>
      </c>
      <c r="M99" s="921">
        <v>0</v>
      </c>
      <c r="N99" s="268">
        <v>0</v>
      </c>
      <c r="O99" s="921">
        <v>0</v>
      </c>
      <c r="P99" s="259">
        <v>812.47</v>
      </c>
      <c r="Q99" s="921">
        <v>0</v>
      </c>
      <c r="R99" s="262">
        <v>494.87</v>
      </c>
      <c r="S99" s="260">
        <v>69.09</v>
      </c>
      <c r="T99" s="260">
        <v>117.42</v>
      </c>
      <c r="U99" s="261">
        <f t="shared" si="2"/>
        <v>1844.32</v>
      </c>
    </row>
    <row r="100" spans="1:22" s="964" customFormat="1" x14ac:dyDescent="0.25">
      <c r="A100" s="959" t="s">
        <v>84</v>
      </c>
      <c r="B100" s="959">
        <v>1</v>
      </c>
      <c r="C100" s="959">
        <v>247</v>
      </c>
      <c r="D100" s="959"/>
      <c r="E100" s="960" t="s">
        <v>1107</v>
      </c>
      <c r="F100" s="961">
        <v>0</v>
      </c>
      <c r="G100" s="962">
        <v>0</v>
      </c>
      <c r="H100" s="962">
        <v>0</v>
      </c>
      <c r="I100" s="962">
        <v>548.13</v>
      </c>
      <c r="J100" s="962">
        <v>548.13</v>
      </c>
      <c r="K100" s="962">
        <v>0</v>
      </c>
      <c r="L100" s="962">
        <v>0</v>
      </c>
      <c r="M100" s="962">
        <v>0</v>
      </c>
      <c r="N100" s="962">
        <v>0</v>
      </c>
      <c r="O100" s="962">
        <v>0</v>
      </c>
      <c r="P100" s="646">
        <v>362.56</v>
      </c>
      <c r="Q100" s="962">
        <v>0</v>
      </c>
      <c r="R100" s="648">
        <v>804.22</v>
      </c>
      <c r="S100" s="648">
        <v>111.46</v>
      </c>
      <c r="T100" s="646">
        <v>78.28</v>
      </c>
      <c r="U100" s="649">
        <f t="shared" si="2"/>
        <v>2452.7800000000002</v>
      </c>
    </row>
    <row r="101" spans="1:22" x14ac:dyDescent="0.25">
      <c r="A101" s="919" t="s">
        <v>84</v>
      </c>
      <c r="B101" s="919">
        <v>1</v>
      </c>
      <c r="C101" s="919">
        <v>435</v>
      </c>
      <c r="E101" s="944" t="s">
        <v>697</v>
      </c>
      <c r="F101" s="920">
        <v>0</v>
      </c>
      <c r="G101" s="921">
        <v>0</v>
      </c>
      <c r="H101" s="921">
        <v>0</v>
      </c>
      <c r="I101" s="921">
        <v>1599.31</v>
      </c>
      <c r="J101" s="921">
        <v>0</v>
      </c>
      <c r="K101" s="921">
        <v>0</v>
      </c>
      <c r="L101" s="921">
        <v>0</v>
      </c>
      <c r="M101" s="921">
        <v>0</v>
      </c>
      <c r="N101" s="921">
        <v>0</v>
      </c>
      <c r="O101" s="921">
        <v>0</v>
      </c>
      <c r="P101" s="259">
        <v>856.15</v>
      </c>
      <c r="Q101" s="921">
        <v>0</v>
      </c>
      <c r="R101" s="262">
        <v>521.48</v>
      </c>
      <c r="S101" s="262">
        <v>53.51</v>
      </c>
      <c r="T101" s="259">
        <v>156.56</v>
      </c>
      <c r="U101" s="261">
        <f t="shared" si="2"/>
        <v>3187.01</v>
      </c>
      <c r="V101" s="923"/>
    </row>
    <row r="102" spans="1:22" x14ac:dyDescent="0.25">
      <c r="A102" s="919" t="s">
        <v>86</v>
      </c>
      <c r="B102" s="919">
        <v>1</v>
      </c>
      <c r="C102" s="919">
        <v>34</v>
      </c>
      <c r="E102" s="944" t="s">
        <v>574</v>
      </c>
      <c r="F102" s="920">
        <v>0</v>
      </c>
      <c r="G102" s="921">
        <v>0</v>
      </c>
      <c r="H102" s="921">
        <v>0</v>
      </c>
      <c r="I102" s="921">
        <v>1068.81</v>
      </c>
      <c r="J102" s="921">
        <v>0</v>
      </c>
      <c r="K102" s="921">
        <v>0</v>
      </c>
      <c r="L102" s="921">
        <v>0</v>
      </c>
      <c r="M102" s="921">
        <v>0</v>
      </c>
      <c r="N102" s="921">
        <v>0</v>
      </c>
      <c r="O102" s="921">
        <v>0</v>
      </c>
      <c r="P102" s="259">
        <v>856.15</v>
      </c>
      <c r="Q102" s="921">
        <v>0</v>
      </c>
      <c r="R102" s="262">
        <v>521.48</v>
      </c>
      <c r="S102" s="260">
        <v>50.12</v>
      </c>
      <c r="T102" s="921">
        <v>0</v>
      </c>
      <c r="U102" s="261">
        <f t="shared" si="2"/>
        <v>2496.56</v>
      </c>
    </row>
    <row r="103" spans="1:22" x14ac:dyDescent="0.25">
      <c r="A103" s="919" t="s">
        <v>84</v>
      </c>
      <c r="B103" s="919">
        <v>1</v>
      </c>
      <c r="C103" s="919">
        <v>187</v>
      </c>
      <c r="E103" s="944" t="s">
        <v>836</v>
      </c>
      <c r="F103" s="920">
        <v>0</v>
      </c>
      <c r="G103" s="921">
        <v>0</v>
      </c>
      <c r="H103" s="921">
        <v>0</v>
      </c>
      <c r="I103" s="921">
        <v>3192.63</v>
      </c>
      <c r="J103" s="921">
        <v>3192.63</v>
      </c>
      <c r="K103" s="921">
        <v>0</v>
      </c>
      <c r="L103" s="921">
        <v>0</v>
      </c>
      <c r="M103" s="921">
        <v>0</v>
      </c>
      <c r="N103" s="921">
        <v>0</v>
      </c>
      <c r="O103" s="921">
        <v>0</v>
      </c>
      <c r="P103" s="921">
        <v>856.15</v>
      </c>
      <c r="Q103" s="921">
        <v>0</v>
      </c>
      <c r="R103" s="921">
        <v>521.48</v>
      </c>
      <c r="S103" s="921">
        <v>58.48</v>
      </c>
      <c r="T103" s="921">
        <v>0</v>
      </c>
      <c r="U103" s="261">
        <f t="shared" si="2"/>
        <v>7821.369999999999</v>
      </c>
    </row>
    <row r="104" spans="1:22" s="969" customFormat="1" x14ac:dyDescent="0.25">
      <c r="A104" s="967"/>
      <c r="B104" s="967"/>
      <c r="C104" s="967">
        <v>4</v>
      </c>
      <c r="D104" s="967"/>
      <c r="E104" s="367" t="s">
        <v>5</v>
      </c>
      <c r="F104" s="968">
        <v>0</v>
      </c>
      <c r="G104" s="968">
        <v>0</v>
      </c>
      <c r="H104" s="968">
        <v>0</v>
      </c>
      <c r="I104" s="968">
        <v>0</v>
      </c>
      <c r="J104" s="968">
        <v>0</v>
      </c>
      <c r="K104" s="968">
        <v>0</v>
      </c>
      <c r="L104" s="968">
        <v>0</v>
      </c>
      <c r="M104" s="968">
        <v>0</v>
      </c>
      <c r="N104" s="968">
        <v>0</v>
      </c>
      <c r="O104" s="968">
        <v>0</v>
      </c>
      <c r="P104" s="968">
        <v>0</v>
      </c>
      <c r="Q104" s="968">
        <v>0</v>
      </c>
      <c r="R104" s="968">
        <v>0</v>
      </c>
      <c r="S104" s="968">
        <v>0</v>
      </c>
      <c r="T104" s="968">
        <v>0</v>
      </c>
      <c r="U104" s="968">
        <v>0</v>
      </c>
    </row>
    <row r="105" spans="1:22" s="924" customFormat="1" x14ac:dyDescent="0.25">
      <c r="A105" s="919" t="s">
        <v>84</v>
      </c>
      <c r="B105" s="919">
        <v>1</v>
      </c>
      <c r="C105" s="919">
        <v>493</v>
      </c>
      <c r="D105" s="919" t="s">
        <v>549</v>
      </c>
      <c r="E105" s="946" t="s">
        <v>451</v>
      </c>
      <c r="F105" s="920">
        <v>0</v>
      </c>
      <c r="G105" s="921">
        <v>0</v>
      </c>
      <c r="H105" s="921">
        <v>0</v>
      </c>
      <c r="I105" s="921">
        <v>2512.27</v>
      </c>
      <c r="J105" s="921">
        <v>0</v>
      </c>
      <c r="K105" s="921">
        <v>0</v>
      </c>
      <c r="L105" s="921">
        <v>0</v>
      </c>
      <c r="M105" s="921">
        <v>0</v>
      </c>
      <c r="N105" s="921">
        <v>0</v>
      </c>
      <c r="O105" s="921">
        <v>0</v>
      </c>
      <c r="P105" s="259">
        <v>812.47</v>
      </c>
      <c r="Q105" s="921">
        <v>0</v>
      </c>
      <c r="R105" s="262">
        <v>494.88</v>
      </c>
      <c r="S105" s="260">
        <v>69.09</v>
      </c>
      <c r="T105" s="259">
        <v>39.14</v>
      </c>
      <c r="U105" s="261">
        <f t="shared" ref="U105:U120" si="3">SUM(F105:T105)</f>
        <v>3927.85</v>
      </c>
    </row>
    <row r="106" spans="1:22" s="924" customFormat="1" x14ac:dyDescent="0.25">
      <c r="A106" s="919" t="s">
        <v>84</v>
      </c>
      <c r="B106" s="919">
        <v>1</v>
      </c>
      <c r="C106" s="919">
        <v>339</v>
      </c>
      <c r="D106" s="919"/>
      <c r="E106" s="944" t="s">
        <v>346</v>
      </c>
      <c r="F106" s="920">
        <v>0</v>
      </c>
      <c r="G106" s="921">
        <v>0</v>
      </c>
      <c r="H106" s="921">
        <v>0</v>
      </c>
      <c r="I106" s="921">
        <v>0</v>
      </c>
      <c r="J106" s="921">
        <v>0</v>
      </c>
      <c r="K106" s="921">
        <v>0</v>
      </c>
      <c r="L106" s="921">
        <v>0</v>
      </c>
      <c r="M106" s="921">
        <v>0</v>
      </c>
      <c r="N106" s="921">
        <v>0</v>
      </c>
      <c r="O106" s="921">
        <v>0</v>
      </c>
      <c r="P106" s="259">
        <v>725.11</v>
      </c>
      <c r="Q106" s="921">
        <v>0</v>
      </c>
      <c r="R106" s="262">
        <v>441.66</v>
      </c>
      <c r="S106" s="262">
        <v>111.46</v>
      </c>
      <c r="T106" s="921">
        <v>0</v>
      </c>
      <c r="U106" s="261">
        <f t="shared" si="3"/>
        <v>1278.23</v>
      </c>
    </row>
    <row r="107" spans="1:22" x14ac:dyDescent="0.25">
      <c r="A107" s="919" t="s">
        <v>86</v>
      </c>
      <c r="B107" s="919">
        <v>1</v>
      </c>
      <c r="C107" s="919">
        <v>87</v>
      </c>
      <c r="D107" s="919" t="s">
        <v>549</v>
      </c>
      <c r="E107" s="944" t="s">
        <v>595</v>
      </c>
      <c r="F107" s="920">
        <v>0</v>
      </c>
      <c r="G107" s="921">
        <v>0</v>
      </c>
      <c r="H107" s="921">
        <v>0</v>
      </c>
      <c r="I107" s="259">
        <v>1895.16</v>
      </c>
      <c r="J107" s="921">
        <v>0</v>
      </c>
      <c r="K107" s="921">
        <v>0</v>
      </c>
      <c r="L107" s="921">
        <v>0</v>
      </c>
      <c r="M107" s="921">
        <v>0</v>
      </c>
      <c r="N107" s="921">
        <v>0</v>
      </c>
      <c r="O107" s="921">
        <v>0</v>
      </c>
      <c r="P107" s="259">
        <v>218.4</v>
      </c>
      <c r="Q107" s="259">
        <v>0</v>
      </c>
      <c r="R107" s="262">
        <v>1187.3399999999999</v>
      </c>
      <c r="S107" s="262">
        <v>31.99</v>
      </c>
      <c r="T107" s="260">
        <v>78.28</v>
      </c>
      <c r="U107" s="261">
        <f t="shared" si="3"/>
        <v>3411.1699999999996</v>
      </c>
    </row>
    <row r="108" spans="1:22" x14ac:dyDescent="0.25">
      <c r="A108" s="919" t="s">
        <v>84</v>
      </c>
      <c r="B108" s="919">
        <v>1</v>
      </c>
      <c r="C108" s="919">
        <v>317</v>
      </c>
      <c r="E108" s="944" t="s">
        <v>623</v>
      </c>
      <c r="F108" s="920">
        <v>0</v>
      </c>
      <c r="G108" s="921">
        <v>0</v>
      </c>
      <c r="H108" s="921">
        <v>0</v>
      </c>
      <c r="I108" s="921">
        <v>0</v>
      </c>
      <c r="J108" s="921">
        <v>0</v>
      </c>
      <c r="K108" s="921">
        <v>0</v>
      </c>
      <c r="L108" s="921">
        <v>0</v>
      </c>
      <c r="M108" s="921">
        <v>0</v>
      </c>
      <c r="N108" s="921">
        <v>0</v>
      </c>
      <c r="O108" s="921">
        <v>0</v>
      </c>
      <c r="P108" s="259">
        <v>725.11</v>
      </c>
      <c r="Q108" s="921">
        <v>0</v>
      </c>
      <c r="R108" s="262">
        <v>441.66</v>
      </c>
      <c r="S108" s="262">
        <v>111.46</v>
      </c>
      <c r="T108" s="259">
        <v>39.14</v>
      </c>
      <c r="U108" s="261">
        <f t="shared" si="3"/>
        <v>1317.3700000000001</v>
      </c>
      <c r="V108" s="924"/>
    </row>
    <row r="109" spans="1:22" x14ac:dyDescent="0.25">
      <c r="A109" s="919" t="s">
        <v>84</v>
      </c>
      <c r="B109" s="919">
        <v>1</v>
      </c>
      <c r="C109" s="919">
        <v>28</v>
      </c>
      <c r="D109" s="919" t="s">
        <v>549</v>
      </c>
      <c r="E109" s="944" t="s">
        <v>570</v>
      </c>
      <c r="F109" s="920">
        <v>299.12</v>
      </c>
      <c r="G109" s="921">
        <v>0</v>
      </c>
      <c r="H109" s="921">
        <v>0</v>
      </c>
      <c r="I109" s="259">
        <v>1447.19</v>
      </c>
      <c r="J109" s="921">
        <v>0</v>
      </c>
      <c r="K109" s="921">
        <v>0</v>
      </c>
      <c r="L109" s="921">
        <v>0</v>
      </c>
      <c r="M109" s="921">
        <v>0</v>
      </c>
      <c r="N109" s="921">
        <v>0</v>
      </c>
      <c r="O109" s="921">
        <v>0</v>
      </c>
      <c r="P109" s="259">
        <v>436.81</v>
      </c>
      <c r="Q109" s="259">
        <v>0</v>
      </c>
      <c r="R109" s="262">
        <v>968.93</v>
      </c>
      <c r="S109" s="262">
        <v>36.31</v>
      </c>
      <c r="T109" s="259">
        <v>117.42</v>
      </c>
      <c r="U109" s="261">
        <f t="shared" si="3"/>
        <v>3305.7799999999997</v>
      </c>
    </row>
    <row r="110" spans="1:22" x14ac:dyDescent="0.25">
      <c r="A110" s="919" t="s">
        <v>86</v>
      </c>
      <c r="B110" s="919">
        <v>1</v>
      </c>
      <c r="C110" s="919">
        <v>6</v>
      </c>
      <c r="E110" s="944" t="s">
        <v>553</v>
      </c>
      <c r="F110" s="920">
        <v>0</v>
      </c>
      <c r="G110" s="921">
        <v>0</v>
      </c>
      <c r="H110" s="921">
        <v>0</v>
      </c>
      <c r="I110" s="921">
        <v>2425.02</v>
      </c>
      <c r="J110" s="921">
        <v>0</v>
      </c>
      <c r="K110" s="921">
        <v>0</v>
      </c>
      <c r="L110" s="921">
        <v>0</v>
      </c>
      <c r="M110" s="921">
        <v>0</v>
      </c>
      <c r="N110" s="921">
        <v>0</v>
      </c>
      <c r="O110" s="921">
        <v>0</v>
      </c>
      <c r="P110" s="259">
        <v>768.79</v>
      </c>
      <c r="Q110" s="921">
        <v>0</v>
      </c>
      <c r="R110" s="262">
        <v>468.27</v>
      </c>
      <c r="S110" s="262">
        <v>95.36</v>
      </c>
      <c r="T110" s="260">
        <v>78.28</v>
      </c>
      <c r="U110" s="261">
        <f t="shared" si="3"/>
        <v>3835.7200000000003</v>
      </c>
    </row>
    <row r="111" spans="1:22" x14ac:dyDescent="0.25">
      <c r="A111" s="919" t="s">
        <v>86</v>
      </c>
      <c r="B111" s="919">
        <v>1</v>
      </c>
      <c r="C111" s="919">
        <v>11</v>
      </c>
      <c r="E111" s="944" t="s">
        <v>556</v>
      </c>
      <c r="F111" s="920">
        <v>0</v>
      </c>
      <c r="G111" s="921">
        <v>0</v>
      </c>
      <c r="H111" s="921">
        <v>0</v>
      </c>
      <c r="I111" s="921">
        <v>2682.5</v>
      </c>
      <c r="J111" s="921">
        <v>0</v>
      </c>
      <c r="K111" s="921">
        <v>0</v>
      </c>
      <c r="L111" s="921">
        <v>0</v>
      </c>
      <c r="M111" s="921">
        <v>0</v>
      </c>
      <c r="N111" s="921">
        <v>0</v>
      </c>
      <c r="O111" s="921">
        <v>0</v>
      </c>
      <c r="P111" s="259">
        <v>384.4</v>
      </c>
      <c r="Q111" s="921">
        <v>0</v>
      </c>
      <c r="R111" s="262">
        <v>852.66</v>
      </c>
      <c r="S111" s="262">
        <v>99.1</v>
      </c>
      <c r="T111" s="259">
        <v>78.28</v>
      </c>
      <c r="U111" s="261">
        <f t="shared" si="3"/>
        <v>4096.9399999999996</v>
      </c>
    </row>
    <row r="112" spans="1:22" x14ac:dyDescent="0.25">
      <c r="A112" s="919" t="s">
        <v>84</v>
      </c>
      <c r="B112" s="919">
        <v>1</v>
      </c>
      <c r="C112" s="919">
        <v>345</v>
      </c>
      <c r="E112" s="944" t="s">
        <v>366</v>
      </c>
      <c r="F112" s="920">
        <v>0</v>
      </c>
      <c r="G112" s="921">
        <v>0</v>
      </c>
      <c r="H112" s="921">
        <v>0</v>
      </c>
      <c r="I112" s="921">
        <v>0</v>
      </c>
      <c r="J112" s="921">
        <v>0</v>
      </c>
      <c r="K112" s="921">
        <v>0</v>
      </c>
      <c r="L112" s="921">
        <v>0</v>
      </c>
      <c r="M112" s="921">
        <v>0</v>
      </c>
      <c r="N112" s="921">
        <v>0</v>
      </c>
      <c r="O112" s="921">
        <v>0</v>
      </c>
      <c r="P112" s="259">
        <v>873.62</v>
      </c>
      <c r="Q112" s="921">
        <v>0</v>
      </c>
      <c r="R112" s="262">
        <v>532.12</v>
      </c>
      <c r="S112" s="262">
        <v>37.69</v>
      </c>
      <c r="T112" s="921">
        <v>0</v>
      </c>
      <c r="U112" s="261">
        <f t="shared" si="3"/>
        <v>1443.43</v>
      </c>
    </row>
    <row r="113" spans="1:22" s="966" customFormat="1" x14ac:dyDescent="0.25">
      <c r="A113" s="965" t="s">
        <v>86</v>
      </c>
      <c r="B113" s="965">
        <v>1</v>
      </c>
      <c r="C113" s="965">
        <v>462</v>
      </c>
      <c r="D113" s="965" t="s">
        <v>549</v>
      </c>
      <c r="E113" s="945" t="s">
        <v>753</v>
      </c>
      <c r="F113" s="926">
        <v>0</v>
      </c>
      <c r="G113" s="922">
        <v>0</v>
      </c>
      <c r="H113" s="922">
        <v>0</v>
      </c>
      <c r="I113" s="922">
        <v>0</v>
      </c>
      <c r="J113" s="922">
        <v>0</v>
      </c>
      <c r="K113" s="922">
        <v>0</v>
      </c>
      <c r="L113" s="922">
        <v>0</v>
      </c>
      <c r="M113" s="922">
        <v>0</v>
      </c>
      <c r="N113" s="922">
        <v>0</v>
      </c>
      <c r="O113" s="922">
        <v>0</v>
      </c>
      <c r="P113" s="925">
        <v>0</v>
      </c>
      <c r="Q113" s="925">
        <v>0</v>
      </c>
      <c r="R113" s="928">
        <v>0</v>
      </c>
      <c r="S113" s="922">
        <v>43.67</v>
      </c>
      <c r="T113" s="922">
        <v>0</v>
      </c>
      <c r="U113" s="626">
        <f t="shared" si="3"/>
        <v>43.67</v>
      </c>
    </row>
    <row r="114" spans="1:22" x14ac:dyDescent="0.25">
      <c r="A114" s="919" t="s">
        <v>84</v>
      </c>
      <c r="B114" s="919">
        <v>1</v>
      </c>
      <c r="C114" s="919">
        <v>438</v>
      </c>
      <c r="E114" s="944" t="s">
        <v>708</v>
      </c>
      <c r="F114" s="920">
        <v>0</v>
      </c>
      <c r="G114" s="921">
        <v>0</v>
      </c>
      <c r="H114" s="921">
        <v>0</v>
      </c>
      <c r="I114" s="259">
        <v>1097.43</v>
      </c>
      <c r="J114" s="921">
        <v>0</v>
      </c>
      <c r="K114" s="921">
        <v>0</v>
      </c>
      <c r="L114" s="921">
        <v>0</v>
      </c>
      <c r="M114" s="921">
        <v>0</v>
      </c>
      <c r="N114" s="921">
        <v>0</v>
      </c>
      <c r="O114" s="921">
        <v>0</v>
      </c>
      <c r="P114" s="259">
        <v>856.15</v>
      </c>
      <c r="Q114" s="921">
        <v>0</v>
      </c>
      <c r="R114" s="262">
        <v>521.48</v>
      </c>
      <c r="S114" s="262">
        <v>53.51</v>
      </c>
      <c r="T114" s="260">
        <v>39.14</v>
      </c>
      <c r="U114" s="261">
        <f t="shared" si="3"/>
        <v>2567.71</v>
      </c>
    </row>
    <row r="115" spans="1:22" x14ac:dyDescent="0.25">
      <c r="A115" s="919" t="s">
        <v>84</v>
      </c>
      <c r="B115" s="919">
        <v>1</v>
      </c>
      <c r="C115" s="919">
        <v>18</v>
      </c>
      <c r="D115" s="919" t="s">
        <v>549</v>
      </c>
      <c r="E115" s="944" t="s">
        <v>561</v>
      </c>
      <c r="F115" s="920">
        <v>0</v>
      </c>
      <c r="G115" s="921">
        <v>0</v>
      </c>
      <c r="H115" s="921">
        <v>0</v>
      </c>
      <c r="I115" s="259">
        <v>3190.88</v>
      </c>
      <c r="J115" s="921">
        <v>0</v>
      </c>
      <c r="K115" s="921">
        <v>0</v>
      </c>
      <c r="L115" s="921">
        <v>0</v>
      </c>
      <c r="M115" s="921">
        <v>0</v>
      </c>
      <c r="N115" s="921">
        <v>0</v>
      </c>
      <c r="O115" s="921">
        <v>0</v>
      </c>
      <c r="P115" s="259">
        <v>406.24</v>
      </c>
      <c r="Q115" s="259">
        <v>0</v>
      </c>
      <c r="R115" s="262">
        <v>901.11</v>
      </c>
      <c r="S115" s="262">
        <v>71.180000000000007</v>
      </c>
      <c r="T115" s="921">
        <v>0</v>
      </c>
      <c r="U115" s="261">
        <f t="shared" si="3"/>
        <v>4569.41</v>
      </c>
    </row>
    <row r="116" spans="1:22" x14ac:dyDescent="0.25">
      <c r="A116" s="919" t="s">
        <v>84</v>
      </c>
      <c r="B116" s="919">
        <v>1</v>
      </c>
      <c r="C116" s="919">
        <v>492</v>
      </c>
      <c r="E116" s="946" t="s">
        <v>456</v>
      </c>
      <c r="F116" s="920">
        <v>0</v>
      </c>
      <c r="G116" s="921">
        <v>1518</v>
      </c>
      <c r="H116" s="921">
        <v>0</v>
      </c>
      <c r="I116" s="921">
        <v>1592.33</v>
      </c>
      <c r="J116" s="921">
        <v>0</v>
      </c>
      <c r="K116" s="921">
        <v>0</v>
      </c>
      <c r="L116" s="921">
        <v>0</v>
      </c>
      <c r="M116" s="921">
        <v>0</v>
      </c>
      <c r="N116" s="921">
        <v>0</v>
      </c>
      <c r="O116" s="921">
        <v>0</v>
      </c>
      <c r="P116" s="259">
        <v>812.47</v>
      </c>
      <c r="Q116" s="921">
        <v>0</v>
      </c>
      <c r="R116" s="262">
        <v>494.88</v>
      </c>
      <c r="S116" s="260">
        <v>69.09</v>
      </c>
      <c r="T116" s="260">
        <v>78.28</v>
      </c>
      <c r="U116" s="261">
        <f t="shared" si="3"/>
        <v>4565.05</v>
      </c>
      <c r="V116" s="923"/>
    </row>
    <row r="117" spans="1:22" x14ac:dyDescent="0.25">
      <c r="A117" s="919" t="s">
        <v>84</v>
      </c>
      <c r="B117" s="919">
        <v>1</v>
      </c>
      <c r="C117" s="919">
        <v>69</v>
      </c>
      <c r="D117" s="919" t="s">
        <v>549</v>
      </c>
      <c r="E117" s="944" t="s">
        <v>587</v>
      </c>
      <c r="F117" s="920">
        <v>0</v>
      </c>
      <c r="G117" s="921">
        <v>0</v>
      </c>
      <c r="H117" s="921">
        <v>0</v>
      </c>
      <c r="I117" s="259">
        <v>2567.23</v>
      </c>
      <c r="J117" s="921">
        <v>0</v>
      </c>
      <c r="K117" s="921">
        <v>0</v>
      </c>
      <c r="L117" s="921">
        <f>3*1518</f>
        <v>4554</v>
      </c>
      <c r="M117" s="921">
        <v>0</v>
      </c>
      <c r="N117" s="921">
        <v>0</v>
      </c>
      <c r="O117" s="921">
        <v>0</v>
      </c>
      <c r="P117" s="259">
        <v>725.11</v>
      </c>
      <c r="Q117" s="259">
        <v>0</v>
      </c>
      <c r="R117" s="262">
        <v>441.66</v>
      </c>
      <c r="S117" s="262">
        <v>111.46</v>
      </c>
      <c r="T117" s="259">
        <v>0</v>
      </c>
      <c r="U117" s="261">
        <f t="shared" si="3"/>
        <v>8399.4599999999991</v>
      </c>
    </row>
    <row r="118" spans="1:22" x14ac:dyDescent="0.25">
      <c r="A118" s="919" t="s">
        <v>86</v>
      </c>
      <c r="B118" s="919">
        <v>1</v>
      </c>
      <c r="C118" s="919">
        <v>443</v>
      </c>
      <c r="E118" s="944" t="s">
        <v>711</v>
      </c>
      <c r="F118" s="920">
        <v>0</v>
      </c>
      <c r="G118" s="921">
        <v>0</v>
      </c>
      <c r="H118" s="921">
        <v>0</v>
      </c>
      <c r="I118" s="921">
        <v>0</v>
      </c>
      <c r="J118" s="921">
        <v>0</v>
      </c>
      <c r="K118" s="921">
        <v>0</v>
      </c>
      <c r="L118" s="921">
        <v>0</v>
      </c>
      <c r="M118" s="921">
        <v>0</v>
      </c>
      <c r="N118" s="921">
        <v>0</v>
      </c>
      <c r="O118" s="921">
        <v>0</v>
      </c>
      <c r="P118" s="921">
        <v>873.62</v>
      </c>
      <c r="Q118" s="921">
        <v>0</v>
      </c>
      <c r="R118" s="921">
        <v>532.12</v>
      </c>
      <c r="S118" s="921">
        <v>0</v>
      </c>
      <c r="T118" s="921">
        <v>39.14</v>
      </c>
      <c r="U118" s="261">
        <f t="shared" si="3"/>
        <v>1444.88</v>
      </c>
    </row>
    <row r="119" spans="1:22" x14ac:dyDescent="0.25">
      <c r="A119" s="919" t="s">
        <v>84</v>
      </c>
      <c r="B119" s="919">
        <v>1</v>
      </c>
      <c r="C119" s="919">
        <v>456</v>
      </c>
      <c r="E119" s="944" t="s">
        <v>723</v>
      </c>
      <c r="F119" s="920">
        <v>0</v>
      </c>
      <c r="G119" s="921">
        <v>0</v>
      </c>
      <c r="H119" s="921">
        <v>0</v>
      </c>
      <c r="I119" s="921">
        <v>889.89</v>
      </c>
      <c r="J119" s="921">
        <v>0</v>
      </c>
      <c r="K119" s="921">
        <v>0</v>
      </c>
      <c r="L119" s="921">
        <v>0</v>
      </c>
      <c r="M119" s="921">
        <v>0</v>
      </c>
      <c r="N119" s="921">
        <v>0</v>
      </c>
      <c r="O119" s="921">
        <v>0</v>
      </c>
      <c r="P119" s="259">
        <v>642.12</v>
      </c>
      <c r="Q119" s="921">
        <v>0</v>
      </c>
      <c r="R119" s="262">
        <v>735.51</v>
      </c>
      <c r="S119" s="262">
        <v>53.51</v>
      </c>
      <c r="T119" s="260">
        <v>78.28</v>
      </c>
      <c r="U119" s="261">
        <f t="shared" si="3"/>
        <v>2399.3100000000004</v>
      </c>
    </row>
    <row r="120" spans="1:22" x14ac:dyDescent="0.25">
      <c r="A120" s="919" t="s">
        <v>86</v>
      </c>
      <c r="B120" s="919">
        <v>1</v>
      </c>
      <c r="C120" s="919">
        <v>425</v>
      </c>
      <c r="E120" s="944" t="s">
        <v>689</v>
      </c>
      <c r="F120" s="920">
        <v>0</v>
      </c>
      <c r="G120" s="921">
        <v>0</v>
      </c>
      <c r="H120" s="921">
        <v>0</v>
      </c>
      <c r="I120" s="921">
        <v>397.18</v>
      </c>
      <c r="J120" s="921">
        <v>0</v>
      </c>
      <c r="K120" s="921">
        <v>0</v>
      </c>
      <c r="L120" s="921">
        <v>0</v>
      </c>
      <c r="M120" s="921">
        <v>0</v>
      </c>
      <c r="N120" s="921">
        <v>0</v>
      </c>
      <c r="O120" s="921">
        <v>0</v>
      </c>
      <c r="P120" s="921">
        <v>864.89</v>
      </c>
      <c r="Q120" s="921">
        <v>0</v>
      </c>
      <c r="R120" s="921">
        <v>526.79999999999995</v>
      </c>
      <c r="S120" s="262">
        <v>43.67</v>
      </c>
      <c r="T120" s="259">
        <v>117.42</v>
      </c>
      <c r="U120" s="261">
        <f t="shared" si="3"/>
        <v>1949.96</v>
      </c>
    </row>
    <row r="121" spans="1:22" s="972" customFormat="1" x14ac:dyDescent="0.25">
      <c r="A121" s="970"/>
      <c r="B121" s="970"/>
      <c r="C121" s="970">
        <v>192</v>
      </c>
      <c r="D121" s="970"/>
      <c r="E121" s="367" t="s">
        <v>419</v>
      </c>
      <c r="F121" s="971">
        <v>0</v>
      </c>
      <c r="G121" s="971">
        <v>0</v>
      </c>
      <c r="H121" s="971">
        <v>0</v>
      </c>
      <c r="I121" s="971">
        <v>0</v>
      </c>
      <c r="J121" s="971">
        <v>0</v>
      </c>
      <c r="K121" s="971">
        <v>0</v>
      </c>
      <c r="L121" s="971">
        <v>0</v>
      </c>
      <c r="M121" s="971">
        <v>0</v>
      </c>
      <c r="N121" s="971">
        <v>0</v>
      </c>
      <c r="O121" s="971">
        <v>0</v>
      </c>
      <c r="P121" s="971">
        <v>0</v>
      </c>
      <c r="Q121" s="971">
        <v>0</v>
      </c>
      <c r="R121" s="971">
        <v>0</v>
      </c>
      <c r="S121" s="971">
        <v>0</v>
      </c>
      <c r="T121" s="971">
        <v>0</v>
      </c>
      <c r="U121" s="971">
        <v>0</v>
      </c>
    </row>
    <row r="122" spans="1:22" x14ac:dyDescent="0.25">
      <c r="A122" s="919" t="s">
        <v>86</v>
      </c>
      <c r="B122" s="919">
        <v>1</v>
      </c>
      <c r="C122" s="919">
        <v>260</v>
      </c>
      <c r="E122" s="944" t="s">
        <v>148</v>
      </c>
      <c r="F122" s="920">
        <v>0</v>
      </c>
      <c r="G122" s="921">
        <v>0</v>
      </c>
      <c r="H122" s="921">
        <v>0</v>
      </c>
      <c r="I122" s="921">
        <v>592.07000000000005</v>
      </c>
      <c r="J122" s="921">
        <v>0</v>
      </c>
      <c r="K122" s="921">
        <v>0</v>
      </c>
      <c r="L122" s="921">
        <v>0</v>
      </c>
      <c r="M122" s="921">
        <v>0</v>
      </c>
      <c r="N122" s="921">
        <v>0</v>
      </c>
      <c r="O122" s="921">
        <v>0</v>
      </c>
      <c r="P122" s="921">
        <v>0</v>
      </c>
      <c r="Q122" s="921">
        <v>0</v>
      </c>
      <c r="R122" s="262">
        <v>1391.69</v>
      </c>
      <c r="S122" s="262">
        <v>46.33</v>
      </c>
      <c r="T122" s="260">
        <v>0</v>
      </c>
      <c r="U122" s="261">
        <f t="shared" ref="U122:U153" si="4">SUM(F122:T122)</f>
        <v>2030.0900000000001</v>
      </c>
    </row>
    <row r="123" spans="1:22" x14ac:dyDescent="0.25">
      <c r="A123" s="919" t="s">
        <v>86</v>
      </c>
      <c r="B123" s="919">
        <v>1</v>
      </c>
      <c r="C123" s="919">
        <v>444</v>
      </c>
      <c r="E123" s="944" t="s">
        <v>712</v>
      </c>
      <c r="F123" s="920">
        <v>0</v>
      </c>
      <c r="G123" s="921">
        <v>0</v>
      </c>
      <c r="H123" s="921">
        <v>0</v>
      </c>
      <c r="I123" s="921">
        <v>0</v>
      </c>
      <c r="J123" s="921">
        <v>0</v>
      </c>
      <c r="K123" s="921">
        <v>0</v>
      </c>
      <c r="L123" s="921">
        <v>0</v>
      </c>
      <c r="M123" s="921">
        <v>0</v>
      </c>
      <c r="N123" s="268">
        <v>264.68</v>
      </c>
      <c r="O123" s="921">
        <v>0</v>
      </c>
      <c r="P123" s="259">
        <v>436.81</v>
      </c>
      <c r="Q123" s="921">
        <v>0</v>
      </c>
      <c r="R123" s="262">
        <v>968.93</v>
      </c>
      <c r="S123" s="921">
        <v>17.260000000000002</v>
      </c>
      <c r="T123" s="921">
        <v>0</v>
      </c>
      <c r="U123" s="261">
        <f t="shared" si="4"/>
        <v>1687.68</v>
      </c>
    </row>
    <row r="124" spans="1:22" x14ac:dyDescent="0.25">
      <c r="A124" s="919" t="s">
        <v>86</v>
      </c>
      <c r="B124" s="919">
        <v>1</v>
      </c>
      <c r="C124" s="919">
        <v>161</v>
      </c>
      <c r="D124" s="919" t="s">
        <v>549</v>
      </c>
      <c r="E124" s="944" t="s">
        <v>63</v>
      </c>
      <c r="F124" s="920">
        <v>0</v>
      </c>
      <c r="G124" s="921">
        <v>0</v>
      </c>
      <c r="H124" s="921">
        <v>0</v>
      </c>
      <c r="I124" s="921">
        <v>976.08</v>
      </c>
      <c r="J124" s="921">
        <v>0</v>
      </c>
      <c r="K124" s="921">
        <v>0</v>
      </c>
      <c r="L124" s="921">
        <v>0</v>
      </c>
      <c r="M124" s="921">
        <v>0</v>
      </c>
      <c r="N124" s="921">
        <v>0</v>
      </c>
      <c r="O124" s="921">
        <v>0</v>
      </c>
      <c r="P124" s="259">
        <v>864.89</v>
      </c>
      <c r="Q124" s="921">
        <v>0</v>
      </c>
      <c r="R124" s="262">
        <v>526.79999999999995</v>
      </c>
      <c r="S124" s="262">
        <v>44.99</v>
      </c>
      <c r="T124" s="260">
        <v>117.42</v>
      </c>
      <c r="U124" s="261">
        <f t="shared" si="4"/>
        <v>2530.1799999999998</v>
      </c>
    </row>
    <row r="125" spans="1:22" x14ac:dyDescent="0.25">
      <c r="A125" s="919" t="s">
        <v>84</v>
      </c>
      <c r="B125" s="919">
        <v>1</v>
      </c>
      <c r="C125" s="919">
        <v>344</v>
      </c>
      <c r="D125" s="919" t="s">
        <v>549</v>
      </c>
      <c r="E125" s="944" t="s">
        <v>364</v>
      </c>
      <c r="F125" s="920">
        <v>0</v>
      </c>
      <c r="G125" s="921">
        <v>0</v>
      </c>
      <c r="H125" s="921">
        <v>0</v>
      </c>
      <c r="I125" s="259">
        <v>1490.28</v>
      </c>
      <c r="J125" s="921">
        <v>0</v>
      </c>
      <c r="K125" s="921">
        <v>0</v>
      </c>
      <c r="L125" s="921">
        <v>0</v>
      </c>
      <c r="M125" s="921">
        <v>0</v>
      </c>
      <c r="N125" s="921">
        <v>0</v>
      </c>
      <c r="O125" s="921">
        <v>0</v>
      </c>
      <c r="P125" s="259">
        <v>768.79</v>
      </c>
      <c r="Q125" s="259">
        <v>0</v>
      </c>
      <c r="R125" s="262">
        <v>468.27</v>
      </c>
      <c r="S125" s="262">
        <v>88.28</v>
      </c>
      <c r="T125" s="921">
        <v>0</v>
      </c>
      <c r="U125" s="261">
        <f t="shared" si="4"/>
        <v>2815.62</v>
      </c>
    </row>
    <row r="126" spans="1:22" x14ac:dyDescent="0.25">
      <c r="A126" s="919" t="s">
        <v>84</v>
      </c>
      <c r="B126" s="919">
        <v>1</v>
      </c>
      <c r="C126" s="919">
        <v>356</v>
      </c>
      <c r="E126" s="944" t="s">
        <v>383</v>
      </c>
      <c r="F126" s="920">
        <v>0</v>
      </c>
      <c r="G126" s="921">
        <v>0</v>
      </c>
      <c r="H126" s="921">
        <v>0</v>
      </c>
      <c r="I126" s="921">
        <v>1065.58</v>
      </c>
      <c r="J126" s="921">
        <v>0</v>
      </c>
      <c r="K126" s="921">
        <v>0</v>
      </c>
      <c r="L126" s="921">
        <v>0</v>
      </c>
      <c r="M126" s="921">
        <v>0</v>
      </c>
      <c r="N126" s="921">
        <v>0</v>
      </c>
      <c r="O126" s="921">
        <v>0</v>
      </c>
      <c r="P126" s="259">
        <v>873.62</v>
      </c>
      <c r="Q126" s="921">
        <v>0</v>
      </c>
      <c r="R126" s="262">
        <v>532.12</v>
      </c>
      <c r="S126" s="262">
        <v>31.41</v>
      </c>
      <c r="T126" s="259">
        <v>39.14</v>
      </c>
      <c r="U126" s="261">
        <f t="shared" si="4"/>
        <v>2541.8699999999994</v>
      </c>
    </row>
    <row r="127" spans="1:22" x14ac:dyDescent="0.25">
      <c r="A127" s="919" t="s">
        <v>84</v>
      </c>
      <c r="B127" s="919">
        <v>1</v>
      </c>
      <c r="C127" s="919">
        <v>172</v>
      </c>
      <c r="E127" s="944" t="s">
        <v>630</v>
      </c>
      <c r="F127" s="920">
        <v>0</v>
      </c>
      <c r="G127" s="921">
        <v>0</v>
      </c>
      <c r="H127" s="921">
        <v>0</v>
      </c>
      <c r="I127" s="921">
        <v>1391.37</v>
      </c>
      <c r="J127" s="921">
        <v>0</v>
      </c>
      <c r="K127" s="921">
        <v>0</v>
      </c>
      <c r="L127" s="921">
        <v>0</v>
      </c>
      <c r="M127" s="921">
        <v>0</v>
      </c>
      <c r="N127" s="921">
        <v>0</v>
      </c>
      <c r="O127" s="921">
        <v>0</v>
      </c>
      <c r="P127" s="921">
        <v>428.08</v>
      </c>
      <c r="Q127" s="921">
        <v>0</v>
      </c>
      <c r="R127" s="921">
        <v>949.56</v>
      </c>
      <c r="S127" s="921">
        <v>56.77</v>
      </c>
      <c r="T127" s="921">
        <v>117.42</v>
      </c>
      <c r="U127" s="261">
        <f t="shared" si="4"/>
        <v>2943.2</v>
      </c>
    </row>
    <row r="128" spans="1:22" x14ac:dyDescent="0.25">
      <c r="A128" s="919" t="s">
        <v>84</v>
      </c>
      <c r="B128" s="919">
        <v>1</v>
      </c>
      <c r="C128" s="919">
        <v>52</v>
      </c>
      <c r="E128" s="944" t="s">
        <v>586</v>
      </c>
      <c r="F128" s="920">
        <v>0</v>
      </c>
      <c r="G128" s="921">
        <v>0</v>
      </c>
      <c r="H128" s="921">
        <v>0</v>
      </c>
      <c r="I128" s="921">
        <v>0</v>
      </c>
      <c r="J128" s="921">
        <v>0</v>
      </c>
      <c r="K128" s="921">
        <v>0</v>
      </c>
      <c r="L128" s="921">
        <v>0</v>
      </c>
      <c r="M128" s="921">
        <v>0</v>
      </c>
      <c r="N128" s="921">
        <v>0</v>
      </c>
      <c r="O128" s="921">
        <v>0</v>
      </c>
      <c r="P128" s="259">
        <v>609.36</v>
      </c>
      <c r="Q128" s="921">
        <v>0</v>
      </c>
      <c r="R128" s="262">
        <v>697.99</v>
      </c>
      <c r="S128" s="262">
        <v>67.09</v>
      </c>
      <c r="T128" s="921">
        <v>0</v>
      </c>
      <c r="U128" s="261">
        <f t="shared" si="4"/>
        <v>1374.4399999999998</v>
      </c>
    </row>
    <row r="129" spans="1:22" s="964" customFormat="1" x14ac:dyDescent="0.25">
      <c r="A129" s="959" t="s">
        <v>84</v>
      </c>
      <c r="B129" s="959">
        <v>1</v>
      </c>
      <c r="C129" s="959">
        <v>42</v>
      </c>
      <c r="D129" s="959"/>
      <c r="E129" s="960" t="s">
        <v>579</v>
      </c>
      <c r="F129" s="961">
        <v>0</v>
      </c>
      <c r="G129" s="962">
        <v>0</v>
      </c>
      <c r="H129" s="962">
        <v>0</v>
      </c>
      <c r="I129" s="962">
        <v>0</v>
      </c>
      <c r="J129" s="962">
        <v>0</v>
      </c>
      <c r="K129" s="962">
        <v>0</v>
      </c>
      <c r="L129" s="962">
        <v>0</v>
      </c>
      <c r="M129" s="962">
        <v>0</v>
      </c>
      <c r="N129" s="962">
        <v>0</v>
      </c>
      <c r="O129" s="962">
        <v>0</v>
      </c>
      <c r="P129" s="646">
        <v>362.56</v>
      </c>
      <c r="Q129" s="962">
        <v>0</v>
      </c>
      <c r="R129" s="648">
        <v>804.22</v>
      </c>
      <c r="S129" s="962">
        <v>111.46</v>
      </c>
      <c r="T129" s="647">
        <v>117.42</v>
      </c>
      <c r="U129" s="649">
        <f t="shared" si="4"/>
        <v>1395.66</v>
      </c>
    </row>
    <row r="130" spans="1:22" x14ac:dyDescent="0.25">
      <c r="A130" s="919" t="s">
        <v>86</v>
      </c>
      <c r="B130" s="919">
        <v>1</v>
      </c>
      <c r="C130" s="919">
        <v>466</v>
      </c>
      <c r="D130" s="919" t="s">
        <v>549</v>
      </c>
      <c r="E130" s="944" t="s">
        <v>749</v>
      </c>
      <c r="F130" s="920">
        <v>0</v>
      </c>
      <c r="G130" s="921">
        <v>0</v>
      </c>
      <c r="H130" s="921">
        <v>0</v>
      </c>
      <c r="I130" s="921">
        <v>2329.38</v>
      </c>
      <c r="J130" s="921">
        <v>0</v>
      </c>
      <c r="K130" s="921">
        <v>0</v>
      </c>
      <c r="L130" s="921">
        <v>0</v>
      </c>
      <c r="M130" s="921">
        <v>0</v>
      </c>
      <c r="N130" s="268">
        <v>264.68</v>
      </c>
      <c r="O130" s="921">
        <v>0</v>
      </c>
      <c r="P130" s="920">
        <v>873.62</v>
      </c>
      <c r="Q130" s="259">
        <v>0</v>
      </c>
      <c r="R130" s="262">
        <v>532.12</v>
      </c>
      <c r="S130" s="260">
        <v>17.260000000000002</v>
      </c>
      <c r="T130" s="260">
        <v>117.42</v>
      </c>
      <c r="U130" s="261">
        <f t="shared" si="4"/>
        <v>4134.4799999999996</v>
      </c>
    </row>
    <row r="131" spans="1:22" x14ac:dyDescent="0.25">
      <c r="A131" s="919" t="s">
        <v>86</v>
      </c>
      <c r="B131" s="919">
        <v>1</v>
      </c>
      <c r="C131" s="919">
        <v>195</v>
      </c>
      <c r="E131" s="944" t="s">
        <v>779</v>
      </c>
      <c r="F131" s="920">
        <v>0</v>
      </c>
      <c r="G131" s="921">
        <v>0</v>
      </c>
      <c r="H131" s="921">
        <v>0</v>
      </c>
      <c r="I131" s="921">
        <v>0</v>
      </c>
      <c r="J131" s="921">
        <v>0</v>
      </c>
      <c r="K131" s="921">
        <v>0</v>
      </c>
      <c r="L131" s="921">
        <v>0</v>
      </c>
      <c r="M131" s="921">
        <v>0</v>
      </c>
      <c r="N131" s="921">
        <v>0</v>
      </c>
      <c r="O131" s="921">
        <v>0</v>
      </c>
      <c r="P131" s="259">
        <v>655.22</v>
      </c>
      <c r="Q131" s="921">
        <v>0</v>
      </c>
      <c r="R131" s="262">
        <v>750.52</v>
      </c>
      <c r="S131" s="262">
        <v>18.86</v>
      </c>
      <c r="T131" s="259">
        <v>117.42</v>
      </c>
      <c r="U131" s="261">
        <f t="shared" si="4"/>
        <v>1542.02</v>
      </c>
    </row>
    <row r="132" spans="1:22" x14ac:dyDescent="0.25">
      <c r="A132" s="919" t="s">
        <v>84</v>
      </c>
      <c r="B132" s="919">
        <v>1</v>
      </c>
      <c r="C132" s="919">
        <v>245</v>
      </c>
      <c r="D132" s="919" t="s">
        <v>549</v>
      </c>
      <c r="E132" s="946" t="s">
        <v>135</v>
      </c>
      <c r="F132" s="920">
        <v>0</v>
      </c>
      <c r="G132" s="921">
        <v>0</v>
      </c>
      <c r="H132" s="921">
        <v>0</v>
      </c>
      <c r="I132" s="259">
        <v>546.53</v>
      </c>
      <c r="J132" s="921">
        <v>0</v>
      </c>
      <c r="K132" s="921">
        <v>0</v>
      </c>
      <c r="L132" s="921">
        <v>0</v>
      </c>
      <c r="M132" s="921">
        <v>0</v>
      </c>
      <c r="N132" s="921">
        <v>0</v>
      </c>
      <c r="O132" s="921">
        <v>0</v>
      </c>
      <c r="P132" s="259">
        <v>642.12</v>
      </c>
      <c r="Q132" s="259">
        <v>0</v>
      </c>
      <c r="R132" s="262">
        <v>735.51</v>
      </c>
      <c r="S132" s="921">
        <v>0</v>
      </c>
      <c r="T132" s="260">
        <v>78.28</v>
      </c>
      <c r="U132" s="261">
        <f t="shared" si="4"/>
        <v>2002.44</v>
      </c>
    </row>
    <row r="133" spans="1:22" x14ac:dyDescent="0.25">
      <c r="A133" s="919" t="s">
        <v>84</v>
      </c>
      <c r="B133" s="919">
        <v>1</v>
      </c>
      <c r="C133" s="919">
        <v>19</v>
      </c>
      <c r="E133" s="944" t="s">
        <v>562</v>
      </c>
      <c r="F133" s="920">
        <v>0</v>
      </c>
      <c r="G133" s="921">
        <v>0</v>
      </c>
      <c r="H133" s="921">
        <v>629.24</v>
      </c>
      <c r="I133" s="921">
        <v>0</v>
      </c>
      <c r="J133" s="921">
        <v>0</v>
      </c>
      <c r="K133" s="921">
        <v>0</v>
      </c>
      <c r="L133" s="921">
        <v>0</v>
      </c>
      <c r="M133" s="921">
        <v>0</v>
      </c>
      <c r="N133" s="921">
        <v>0</v>
      </c>
      <c r="O133" s="921">
        <v>0</v>
      </c>
      <c r="P133" s="921">
        <v>0</v>
      </c>
      <c r="Q133" s="921">
        <v>0</v>
      </c>
      <c r="R133" s="262">
        <v>1237.06</v>
      </c>
      <c r="S133" s="262">
        <v>84.12</v>
      </c>
      <c r="T133" s="260">
        <v>78.28</v>
      </c>
      <c r="U133" s="261">
        <f t="shared" si="4"/>
        <v>2028.7</v>
      </c>
    </row>
    <row r="134" spans="1:22" x14ac:dyDescent="0.25">
      <c r="A134" s="919" t="s">
        <v>84</v>
      </c>
      <c r="B134" s="919">
        <v>1</v>
      </c>
      <c r="C134" s="919">
        <v>475</v>
      </c>
      <c r="E134" s="944" t="s">
        <v>785</v>
      </c>
      <c r="F134" s="920">
        <v>0</v>
      </c>
      <c r="G134" s="920">
        <v>0</v>
      </c>
      <c r="H134" s="920">
        <v>0</v>
      </c>
      <c r="I134" s="920">
        <v>709.05</v>
      </c>
      <c r="J134" s="920">
        <v>0</v>
      </c>
      <c r="K134" s="920">
        <v>0</v>
      </c>
      <c r="L134" s="920">
        <v>0</v>
      </c>
      <c r="M134" s="920">
        <v>0</v>
      </c>
      <c r="N134" s="920">
        <v>0</v>
      </c>
      <c r="O134" s="920">
        <v>0</v>
      </c>
      <c r="P134" s="920">
        <v>856.15</v>
      </c>
      <c r="Q134" s="921">
        <v>0</v>
      </c>
      <c r="R134" s="920">
        <v>521.48</v>
      </c>
      <c r="S134" s="920">
        <v>53.51</v>
      </c>
      <c r="T134" s="920">
        <v>0</v>
      </c>
      <c r="U134" s="261">
        <f t="shared" si="4"/>
        <v>2140.19</v>
      </c>
    </row>
    <row r="135" spans="1:22" s="929" customFormat="1" x14ac:dyDescent="0.25">
      <c r="A135" s="919" t="s">
        <v>84</v>
      </c>
      <c r="B135" s="919">
        <v>1</v>
      </c>
      <c r="C135" s="919">
        <v>496</v>
      </c>
      <c r="D135" s="919"/>
      <c r="E135" s="946" t="s">
        <v>462</v>
      </c>
      <c r="F135" s="920">
        <v>0</v>
      </c>
      <c r="G135" s="921">
        <v>0</v>
      </c>
      <c r="H135" s="921">
        <v>0</v>
      </c>
      <c r="I135" s="921">
        <v>457.37</v>
      </c>
      <c r="J135" s="259">
        <v>0</v>
      </c>
      <c r="K135" s="259">
        <v>0</v>
      </c>
      <c r="L135" s="921">
        <v>0</v>
      </c>
      <c r="M135" s="921">
        <v>0</v>
      </c>
      <c r="N135" s="921">
        <v>0</v>
      </c>
      <c r="O135" s="921">
        <v>0</v>
      </c>
      <c r="P135" s="259">
        <v>1059.9100000000001</v>
      </c>
      <c r="Q135" s="921">
        <v>0</v>
      </c>
      <c r="R135" s="262">
        <v>247.44</v>
      </c>
      <c r="S135" s="921">
        <v>0</v>
      </c>
      <c r="T135" s="260">
        <v>39.14</v>
      </c>
      <c r="U135" s="261">
        <f t="shared" si="4"/>
        <v>1803.8600000000004</v>
      </c>
    </row>
    <row r="136" spans="1:22" x14ac:dyDescent="0.25">
      <c r="A136" s="919" t="s">
        <v>84</v>
      </c>
      <c r="B136" s="919">
        <v>1</v>
      </c>
      <c r="C136" s="919">
        <v>169</v>
      </c>
      <c r="E136" s="944" t="s">
        <v>612</v>
      </c>
      <c r="F136" s="920">
        <v>0</v>
      </c>
      <c r="G136" s="921">
        <v>0</v>
      </c>
      <c r="H136" s="921">
        <v>0</v>
      </c>
      <c r="I136" s="259">
        <v>1336.36</v>
      </c>
      <c r="J136" s="921">
        <v>0</v>
      </c>
      <c r="K136" s="921">
        <v>0</v>
      </c>
      <c r="L136" s="921">
        <v>0</v>
      </c>
      <c r="M136" s="921">
        <v>0</v>
      </c>
      <c r="N136" s="921">
        <v>0</v>
      </c>
      <c r="O136" s="921">
        <v>0</v>
      </c>
      <c r="P136" s="259">
        <v>648.66999999999996</v>
      </c>
      <c r="Q136" s="921">
        <v>0</v>
      </c>
      <c r="R136" s="262">
        <v>743.02</v>
      </c>
      <c r="S136" s="927">
        <v>44.99</v>
      </c>
      <c r="T136" s="259">
        <v>78.28</v>
      </c>
      <c r="U136" s="261">
        <f t="shared" si="4"/>
        <v>2851.3199999999997</v>
      </c>
      <c r="V136" s="923"/>
    </row>
    <row r="137" spans="1:22" x14ac:dyDescent="0.25">
      <c r="A137" s="919" t="s">
        <v>86</v>
      </c>
      <c r="B137" s="919">
        <v>1</v>
      </c>
      <c r="C137" s="919">
        <v>27</v>
      </c>
      <c r="D137" s="919" t="s">
        <v>549</v>
      </c>
      <c r="E137" s="944" t="s">
        <v>569</v>
      </c>
      <c r="F137" s="920">
        <v>0</v>
      </c>
      <c r="G137" s="921">
        <v>0</v>
      </c>
      <c r="H137" s="921">
        <v>792.25</v>
      </c>
      <c r="I137" s="259">
        <v>1687.68</v>
      </c>
      <c r="J137" s="921">
        <v>0</v>
      </c>
      <c r="K137" s="921">
        <v>0</v>
      </c>
      <c r="L137" s="921">
        <v>0</v>
      </c>
      <c r="M137" s="921">
        <v>0</v>
      </c>
      <c r="N137" s="921">
        <v>0</v>
      </c>
      <c r="O137" s="921">
        <v>0</v>
      </c>
      <c r="P137" s="259">
        <v>856.15</v>
      </c>
      <c r="Q137" s="259">
        <v>0</v>
      </c>
      <c r="R137" s="262">
        <v>521.48</v>
      </c>
      <c r="S137" s="260">
        <v>62.14</v>
      </c>
      <c r="T137" s="260">
        <v>78.28</v>
      </c>
      <c r="U137" s="261">
        <f t="shared" si="4"/>
        <v>3997.9800000000005</v>
      </c>
    </row>
    <row r="138" spans="1:22" x14ac:dyDescent="0.25">
      <c r="A138" s="919" t="s">
        <v>84</v>
      </c>
      <c r="B138" s="919">
        <v>1</v>
      </c>
      <c r="C138" s="919">
        <v>429</v>
      </c>
      <c r="E138" s="944" t="s">
        <v>688</v>
      </c>
      <c r="F138" s="920">
        <v>0</v>
      </c>
      <c r="G138" s="921">
        <v>0</v>
      </c>
      <c r="H138" s="921">
        <v>0</v>
      </c>
      <c r="I138" s="921">
        <v>0</v>
      </c>
      <c r="J138" s="921">
        <v>0</v>
      </c>
      <c r="K138" s="921">
        <v>0</v>
      </c>
      <c r="L138" s="921">
        <v>0</v>
      </c>
      <c r="M138" s="921">
        <v>0</v>
      </c>
      <c r="N138" s="921">
        <v>0</v>
      </c>
      <c r="O138" s="921">
        <v>0</v>
      </c>
      <c r="P138" s="259">
        <v>856.15</v>
      </c>
      <c r="Q138" s="921">
        <v>0</v>
      </c>
      <c r="R138" s="262">
        <v>521.48</v>
      </c>
      <c r="S138" s="927">
        <v>53.51</v>
      </c>
      <c r="T138" s="921">
        <v>0</v>
      </c>
      <c r="U138" s="261">
        <f t="shared" si="4"/>
        <v>1431.14</v>
      </c>
    </row>
    <row r="139" spans="1:22" x14ac:dyDescent="0.25">
      <c r="A139" s="919" t="s">
        <v>86</v>
      </c>
      <c r="B139" s="919">
        <v>1</v>
      </c>
      <c r="C139" s="919">
        <v>343</v>
      </c>
      <c r="D139" s="919" t="s">
        <v>549</v>
      </c>
      <c r="E139" s="944" t="s">
        <v>352</v>
      </c>
      <c r="F139" s="920">
        <v>0</v>
      </c>
      <c r="G139" s="921">
        <v>0</v>
      </c>
      <c r="H139" s="921">
        <v>0</v>
      </c>
      <c r="I139" s="259">
        <v>706.78</v>
      </c>
      <c r="J139" s="921">
        <v>0</v>
      </c>
      <c r="K139" s="921">
        <v>0</v>
      </c>
      <c r="L139" s="921">
        <v>0</v>
      </c>
      <c r="M139" s="921">
        <v>0</v>
      </c>
      <c r="N139" s="921">
        <v>0</v>
      </c>
      <c r="O139" s="921">
        <v>0</v>
      </c>
      <c r="P139" s="259">
        <v>543.84</v>
      </c>
      <c r="Q139" s="259">
        <v>0</v>
      </c>
      <c r="R139" s="262">
        <v>622.94000000000005</v>
      </c>
      <c r="S139" s="262">
        <v>111.46</v>
      </c>
      <c r="T139" s="921">
        <v>0</v>
      </c>
      <c r="U139" s="261">
        <f t="shared" si="4"/>
        <v>1985.02</v>
      </c>
    </row>
    <row r="140" spans="1:22" x14ac:dyDescent="0.25">
      <c r="A140" s="919" t="s">
        <v>86</v>
      </c>
      <c r="B140" s="919">
        <v>1</v>
      </c>
      <c r="C140" s="919">
        <v>315</v>
      </c>
      <c r="D140" s="919" t="s">
        <v>549</v>
      </c>
      <c r="E140" s="944" t="s">
        <v>299</v>
      </c>
      <c r="F140" s="920">
        <v>0</v>
      </c>
      <c r="G140" s="921">
        <v>0</v>
      </c>
      <c r="H140" s="921">
        <v>0</v>
      </c>
      <c r="I140" s="259">
        <v>2375.54</v>
      </c>
      <c r="J140" s="921">
        <v>0</v>
      </c>
      <c r="K140" s="921">
        <v>0</v>
      </c>
      <c r="L140" s="921">
        <v>0</v>
      </c>
      <c r="M140" s="921">
        <v>0</v>
      </c>
      <c r="N140" s="921">
        <v>0</v>
      </c>
      <c r="O140" s="921">
        <v>0</v>
      </c>
      <c r="P140" s="921">
        <v>0</v>
      </c>
      <c r="Q140" s="259">
        <v>0</v>
      </c>
      <c r="R140" s="262">
        <v>1237.06</v>
      </c>
      <c r="S140" s="262">
        <v>88.28</v>
      </c>
      <c r="T140" s="921">
        <v>0</v>
      </c>
      <c r="U140" s="261">
        <f t="shared" si="4"/>
        <v>3700.88</v>
      </c>
    </row>
    <row r="141" spans="1:22" x14ac:dyDescent="0.25">
      <c r="A141" s="919" t="s">
        <v>84</v>
      </c>
      <c r="B141" s="919">
        <v>1</v>
      </c>
      <c r="C141" s="919">
        <v>86</v>
      </c>
      <c r="D141" s="919" t="s">
        <v>549</v>
      </c>
      <c r="E141" s="944" t="s">
        <v>594</v>
      </c>
      <c r="F141" s="920">
        <v>0</v>
      </c>
      <c r="G141" s="921">
        <v>0</v>
      </c>
      <c r="H141" s="921">
        <v>0</v>
      </c>
      <c r="I141" s="259">
        <v>1500.2</v>
      </c>
      <c r="J141" s="921">
        <v>0</v>
      </c>
      <c r="K141" s="921">
        <v>0</v>
      </c>
      <c r="L141" s="921">
        <v>0</v>
      </c>
      <c r="M141" s="921">
        <v>0</v>
      </c>
      <c r="N141" s="268">
        <v>109.94</v>
      </c>
      <c r="O141" s="921">
        <v>0</v>
      </c>
      <c r="P141" s="259">
        <v>218.4</v>
      </c>
      <c r="Q141" s="259">
        <v>0</v>
      </c>
      <c r="R141" s="262">
        <v>1187.3399999999999</v>
      </c>
      <c r="S141" s="262">
        <v>31.99</v>
      </c>
      <c r="T141" s="259">
        <v>78.28</v>
      </c>
      <c r="U141" s="261">
        <f t="shared" si="4"/>
        <v>3126.15</v>
      </c>
    </row>
    <row r="142" spans="1:22" s="972" customFormat="1" x14ac:dyDescent="0.25">
      <c r="A142" s="970" t="s">
        <v>84</v>
      </c>
      <c r="B142" s="970">
        <v>1</v>
      </c>
      <c r="C142" s="970">
        <v>49</v>
      </c>
      <c r="D142" s="970"/>
      <c r="E142" s="203" t="s">
        <v>837</v>
      </c>
      <c r="F142" s="971">
        <v>0</v>
      </c>
      <c r="G142" s="973">
        <v>0</v>
      </c>
      <c r="H142" s="973">
        <v>0</v>
      </c>
      <c r="I142" s="973">
        <v>0</v>
      </c>
      <c r="J142" s="302">
        <v>0</v>
      </c>
      <c r="K142" s="302">
        <v>0</v>
      </c>
      <c r="L142" s="973">
        <v>0</v>
      </c>
      <c r="M142" s="973">
        <v>0</v>
      </c>
      <c r="N142" s="973">
        <v>0</v>
      </c>
      <c r="O142" s="973">
        <v>0</v>
      </c>
      <c r="P142" s="973">
        <v>0</v>
      </c>
      <c r="Q142" s="973">
        <v>0</v>
      </c>
      <c r="R142" s="973">
        <v>0</v>
      </c>
      <c r="S142" s="973">
        <v>0</v>
      </c>
      <c r="T142" s="973">
        <v>0</v>
      </c>
      <c r="U142" s="303">
        <f t="shared" si="4"/>
        <v>0</v>
      </c>
    </row>
    <row r="143" spans="1:22" x14ac:dyDescent="0.25">
      <c r="A143" s="919" t="s">
        <v>84</v>
      </c>
      <c r="B143" s="919">
        <v>1</v>
      </c>
      <c r="C143" s="919">
        <v>259</v>
      </c>
      <c r="E143" s="944" t="s">
        <v>147</v>
      </c>
      <c r="F143" s="920">
        <v>0</v>
      </c>
      <c r="G143" s="921">
        <v>0</v>
      </c>
      <c r="H143" s="921">
        <v>0</v>
      </c>
      <c r="I143" s="921">
        <v>2383.58</v>
      </c>
      <c r="J143" s="921">
        <v>0</v>
      </c>
      <c r="K143" s="921">
        <v>0</v>
      </c>
      <c r="L143" s="921">
        <v>0</v>
      </c>
      <c r="M143" s="921">
        <v>0</v>
      </c>
      <c r="N143" s="268">
        <v>12.86</v>
      </c>
      <c r="O143" s="921">
        <v>0</v>
      </c>
      <c r="P143" s="259">
        <v>218.4</v>
      </c>
      <c r="Q143" s="921">
        <v>0</v>
      </c>
      <c r="R143" s="262">
        <v>1187.3399999999999</v>
      </c>
      <c r="S143" s="262">
        <v>18.309999999999999</v>
      </c>
      <c r="T143" s="260">
        <v>156.56</v>
      </c>
      <c r="U143" s="261">
        <f t="shared" si="4"/>
        <v>3977.05</v>
      </c>
    </row>
    <row r="144" spans="1:22" x14ac:dyDescent="0.25">
      <c r="A144" s="919" t="s">
        <v>86</v>
      </c>
      <c r="B144" s="919">
        <v>1</v>
      </c>
      <c r="C144" s="919">
        <v>430</v>
      </c>
      <c r="E144" s="946" t="s">
        <v>690</v>
      </c>
      <c r="F144" s="920">
        <v>0</v>
      </c>
      <c r="G144" s="921">
        <v>0</v>
      </c>
      <c r="H144" s="921">
        <v>0</v>
      </c>
      <c r="I144" s="921">
        <v>452.76</v>
      </c>
      <c r="J144" s="921">
        <v>0</v>
      </c>
      <c r="K144" s="921">
        <v>0</v>
      </c>
      <c r="L144" s="921">
        <v>0</v>
      </c>
      <c r="M144" s="921">
        <v>0</v>
      </c>
      <c r="N144" s="921">
        <v>0</v>
      </c>
      <c r="O144" s="921">
        <v>0</v>
      </c>
      <c r="P144" s="921">
        <v>432.45</v>
      </c>
      <c r="Q144" s="921">
        <v>0</v>
      </c>
      <c r="R144" s="921">
        <v>959.25</v>
      </c>
      <c r="S144" s="262">
        <v>43.67</v>
      </c>
      <c r="T144" s="260">
        <v>78.28</v>
      </c>
      <c r="U144" s="261">
        <f t="shared" si="4"/>
        <v>1966.41</v>
      </c>
    </row>
    <row r="145" spans="1:22" x14ac:dyDescent="0.25">
      <c r="A145" s="919" t="s">
        <v>84</v>
      </c>
      <c r="B145" s="919">
        <v>1</v>
      </c>
      <c r="C145" s="919">
        <v>445</v>
      </c>
      <c r="E145" s="944" t="s">
        <v>713</v>
      </c>
      <c r="F145" s="920">
        <v>0</v>
      </c>
      <c r="G145" s="921">
        <v>0</v>
      </c>
      <c r="H145" s="921">
        <v>0</v>
      </c>
      <c r="I145" s="921">
        <v>0</v>
      </c>
      <c r="J145" s="921">
        <v>0</v>
      </c>
      <c r="K145" s="921">
        <v>0</v>
      </c>
      <c r="L145" s="921">
        <v>0</v>
      </c>
      <c r="M145" s="921">
        <v>0</v>
      </c>
      <c r="N145" s="921">
        <v>0</v>
      </c>
      <c r="O145" s="921">
        <v>0</v>
      </c>
      <c r="P145" s="921">
        <v>986.52</v>
      </c>
      <c r="Q145" s="921">
        <v>0</v>
      </c>
      <c r="R145" s="921">
        <v>391.11</v>
      </c>
      <c r="S145" s="262">
        <v>53.51</v>
      </c>
      <c r="T145" s="260">
        <v>117.42</v>
      </c>
      <c r="U145" s="261">
        <f t="shared" si="4"/>
        <v>1548.5600000000002</v>
      </c>
      <c r="V145" s="923"/>
    </row>
    <row r="146" spans="1:22" s="964" customFormat="1" x14ac:dyDescent="0.25">
      <c r="A146" s="959" t="s">
        <v>86</v>
      </c>
      <c r="B146" s="959">
        <v>1</v>
      </c>
      <c r="C146" s="959">
        <v>193</v>
      </c>
      <c r="D146" s="959" t="s">
        <v>549</v>
      </c>
      <c r="E146" s="960" t="s">
        <v>616</v>
      </c>
      <c r="F146" s="961">
        <v>0</v>
      </c>
      <c r="G146" s="962">
        <v>1334</v>
      </c>
      <c r="H146" s="962">
        <v>0</v>
      </c>
      <c r="I146" s="646">
        <v>1159.47</v>
      </c>
      <c r="J146" s="962">
        <v>0</v>
      </c>
      <c r="K146" s="962">
        <v>0</v>
      </c>
      <c r="L146" s="962">
        <v>0</v>
      </c>
      <c r="M146" s="962">
        <v>0</v>
      </c>
      <c r="N146" s="962">
        <v>0</v>
      </c>
      <c r="O146" s="962">
        <v>0</v>
      </c>
      <c r="P146" s="646">
        <v>812.47</v>
      </c>
      <c r="Q146" s="646">
        <v>0</v>
      </c>
      <c r="R146" s="648">
        <v>494.88</v>
      </c>
      <c r="S146" s="648">
        <v>77.41</v>
      </c>
      <c r="T146" s="647">
        <v>39.14</v>
      </c>
      <c r="U146" s="649">
        <f t="shared" si="4"/>
        <v>3917.3700000000003</v>
      </c>
    </row>
    <row r="147" spans="1:22" x14ac:dyDescent="0.25">
      <c r="A147" s="919" t="s">
        <v>84</v>
      </c>
      <c r="B147" s="919">
        <v>1</v>
      </c>
      <c r="C147" s="919">
        <v>159</v>
      </c>
      <c r="E147" s="944" t="s">
        <v>62</v>
      </c>
      <c r="F147" s="920">
        <v>0</v>
      </c>
      <c r="G147" s="921">
        <v>0</v>
      </c>
      <c r="H147" s="921">
        <v>0</v>
      </c>
      <c r="I147" s="921">
        <v>3501.68</v>
      </c>
      <c r="J147" s="921">
        <v>0</v>
      </c>
      <c r="K147" s="921">
        <v>0</v>
      </c>
      <c r="L147" s="921">
        <v>0</v>
      </c>
      <c r="M147" s="921">
        <v>0</v>
      </c>
      <c r="N147" s="921">
        <v>0</v>
      </c>
      <c r="O147" s="921">
        <v>0</v>
      </c>
      <c r="P147" s="259">
        <v>655.22</v>
      </c>
      <c r="Q147" s="921">
        <v>0</v>
      </c>
      <c r="R147" s="262">
        <v>750.52</v>
      </c>
      <c r="S147" s="262">
        <v>27.88</v>
      </c>
      <c r="T147" s="921">
        <v>39.14</v>
      </c>
      <c r="U147" s="261">
        <f t="shared" si="4"/>
        <v>4974.4400000000005</v>
      </c>
    </row>
    <row r="148" spans="1:22" x14ac:dyDescent="0.25">
      <c r="A148" s="919" t="s">
        <v>84</v>
      </c>
      <c r="B148" s="919">
        <v>1</v>
      </c>
      <c r="C148" s="919">
        <v>91</v>
      </c>
      <c r="D148" s="919" t="s">
        <v>549</v>
      </c>
      <c r="E148" s="944" t="s">
        <v>599</v>
      </c>
      <c r="F148" s="920">
        <v>0</v>
      </c>
      <c r="G148" s="921">
        <v>0</v>
      </c>
      <c r="H148" s="921">
        <v>0</v>
      </c>
      <c r="I148" s="259">
        <v>1738.86</v>
      </c>
      <c r="J148" s="921">
        <v>0</v>
      </c>
      <c r="K148" s="921">
        <v>0</v>
      </c>
      <c r="L148" s="921">
        <v>0</v>
      </c>
      <c r="M148" s="921">
        <v>0</v>
      </c>
      <c r="N148" s="921">
        <v>0</v>
      </c>
      <c r="O148" s="921">
        <v>0</v>
      </c>
      <c r="P148" s="259">
        <v>655.22</v>
      </c>
      <c r="Q148" s="259">
        <v>0</v>
      </c>
      <c r="R148" s="262">
        <v>750.52</v>
      </c>
      <c r="S148" s="262">
        <v>31.99</v>
      </c>
      <c r="T148" s="921">
        <v>0</v>
      </c>
      <c r="U148" s="261">
        <f t="shared" si="4"/>
        <v>3176.5899999999997</v>
      </c>
    </row>
    <row r="149" spans="1:22" x14ac:dyDescent="0.25">
      <c r="A149" s="919" t="s">
        <v>84</v>
      </c>
      <c r="B149" s="919">
        <v>1</v>
      </c>
      <c r="C149" s="919">
        <v>482</v>
      </c>
      <c r="E149" s="944" t="s">
        <v>821</v>
      </c>
      <c r="F149" s="920">
        <v>0</v>
      </c>
      <c r="G149" s="921">
        <v>0</v>
      </c>
      <c r="H149" s="921">
        <v>0</v>
      </c>
      <c r="I149" s="259">
        <v>592.07000000000005</v>
      </c>
      <c r="J149" s="921">
        <v>0</v>
      </c>
      <c r="K149" s="921">
        <v>0</v>
      </c>
      <c r="L149" s="921">
        <v>0</v>
      </c>
      <c r="M149" s="921">
        <v>0</v>
      </c>
      <c r="N149" s="921">
        <v>0</v>
      </c>
      <c r="O149" s="921">
        <v>0</v>
      </c>
      <c r="P149" s="259">
        <v>856.15</v>
      </c>
      <c r="Q149" s="259">
        <v>0</v>
      </c>
      <c r="R149" s="262">
        <v>521.48</v>
      </c>
      <c r="S149" s="262">
        <v>0</v>
      </c>
      <c r="T149" s="921">
        <v>0</v>
      </c>
      <c r="U149" s="261">
        <f t="shared" si="4"/>
        <v>1969.7</v>
      </c>
    </row>
    <row r="150" spans="1:22" s="964" customFormat="1" x14ac:dyDescent="0.25">
      <c r="A150" s="959" t="s">
        <v>86</v>
      </c>
      <c r="B150" s="959">
        <v>1</v>
      </c>
      <c r="C150" s="959">
        <v>326</v>
      </c>
      <c r="D150" s="959"/>
      <c r="E150" s="960" t="s">
        <v>322</v>
      </c>
      <c r="F150" s="961">
        <v>0</v>
      </c>
      <c r="G150" s="962">
        <v>0</v>
      </c>
      <c r="H150" s="962">
        <v>0</v>
      </c>
      <c r="I150" s="962">
        <v>0</v>
      </c>
      <c r="J150" s="962">
        <v>0</v>
      </c>
      <c r="K150" s="962">
        <v>0</v>
      </c>
      <c r="L150" s="962">
        <v>0</v>
      </c>
      <c r="M150" s="962">
        <v>0</v>
      </c>
      <c r="N150" s="962">
        <v>0</v>
      </c>
      <c r="O150" s="962">
        <v>0</v>
      </c>
      <c r="P150" s="646">
        <v>698.9</v>
      </c>
      <c r="Q150" s="962">
        <v>0</v>
      </c>
      <c r="R150" s="648">
        <v>425.7</v>
      </c>
      <c r="S150" s="648">
        <v>133.83000000000001</v>
      </c>
      <c r="T150" s="962">
        <v>0</v>
      </c>
      <c r="U150" s="649">
        <f t="shared" si="4"/>
        <v>1258.4299999999998</v>
      </c>
    </row>
    <row r="151" spans="1:22" x14ac:dyDescent="0.25">
      <c r="A151" s="951" t="s">
        <v>84</v>
      </c>
      <c r="B151" s="951">
        <v>1</v>
      </c>
      <c r="C151" s="951">
        <v>508</v>
      </c>
      <c r="D151" s="951"/>
      <c r="E151" s="952" t="s">
        <v>1170</v>
      </c>
      <c r="F151" s="953">
        <v>0</v>
      </c>
      <c r="G151" s="954">
        <v>0</v>
      </c>
      <c r="H151" s="954">
        <v>0</v>
      </c>
      <c r="I151" s="955">
        <v>0</v>
      </c>
      <c r="J151" s="954">
        <v>0</v>
      </c>
      <c r="K151" s="954">
        <v>0</v>
      </c>
      <c r="L151" s="954">
        <v>0</v>
      </c>
      <c r="M151" s="954">
        <v>0</v>
      </c>
      <c r="N151" s="954">
        <v>0</v>
      </c>
      <c r="O151" s="954">
        <v>0</v>
      </c>
      <c r="P151" s="955">
        <v>0</v>
      </c>
      <c r="Q151" s="955">
        <v>419.34</v>
      </c>
      <c r="R151" s="956">
        <v>0</v>
      </c>
      <c r="S151" s="956">
        <v>88.28</v>
      </c>
      <c r="T151" s="954">
        <v>0</v>
      </c>
      <c r="U151" s="957">
        <f t="shared" si="4"/>
        <v>507.62</v>
      </c>
    </row>
    <row r="152" spans="1:22" x14ac:dyDescent="0.25">
      <c r="A152" s="919" t="s">
        <v>84</v>
      </c>
      <c r="B152" s="919">
        <v>1</v>
      </c>
      <c r="C152" s="919">
        <v>501</v>
      </c>
      <c r="E152" s="944" t="s">
        <v>1108</v>
      </c>
      <c r="F152" s="920">
        <v>0</v>
      </c>
      <c r="G152" s="921">
        <v>0</v>
      </c>
      <c r="H152" s="921">
        <v>0</v>
      </c>
      <c r="I152" s="259">
        <v>1212.51</v>
      </c>
      <c r="J152" s="921">
        <v>0</v>
      </c>
      <c r="K152" s="921">
        <v>0</v>
      </c>
      <c r="L152" s="921">
        <v>0</v>
      </c>
      <c r="M152" s="921">
        <v>0</v>
      </c>
      <c r="N152" s="921">
        <v>0</v>
      </c>
      <c r="O152" s="921">
        <v>0</v>
      </c>
      <c r="P152" s="259">
        <v>609.36</v>
      </c>
      <c r="Q152" s="259">
        <v>0</v>
      </c>
      <c r="R152" s="262">
        <v>697.99</v>
      </c>
      <c r="S152" s="262">
        <v>0</v>
      </c>
      <c r="T152" s="921">
        <v>78.28</v>
      </c>
      <c r="U152" s="261">
        <f t="shared" si="4"/>
        <v>2598.14</v>
      </c>
    </row>
    <row r="153" spans="1:22" x14ac:dyDescent="0.25">
      <c r="A153" s="919" t="s">
        <v>84</v>
      </c>
      <c r="B153" s="919">
        <v>1</v>
      </c>
      <c r="C153" s="919">
        <v>221</v>
      </c>
      <c r="D153" s="919" t="s">
        <v>549</v>
      </c>
      <c r="E153" s="944" t="s">
        <v>109</v>
      </c>
      <c r="F153" s="920">
        <v>0</v>
      </c>
      <c r="G153" s="921">
        <v>0</v>
      </c>
      <c r="H153" s="921">
        <v>0</v>
      </c>
      <c r="I153" s="259">
        <v>3094.88</v>
      </c>
      <c r="J153" s="921">
        <v>0</v>
      </c>
      <c r="K153" s="921">
        <v>0</v>
      </c>
      <c r="L153" s="921">
        <v>0</v>
      </c>
      <c r="M153" s="921">
        <v>0</v>
      </c>
      <c r="N153" s="921">
        <v>0</v>
      </c>
      <c r="O153" s="921">
        <v>0</v>
      </c>
      <c r="P153" s="259">
        <v>856.15</v>
      </c>
      <c r="Q153" s="259">
        <v>0</v>
      </c>
      <c r="R153" s="262">
        <v>521.48</v>
      </c>
      <c r="S153" s="262">
        <v>58.48</v>
      </c>
      <c r="T153" s="260">
        <v>39.14</v>
      </c>
      <c r="U153" s="261">
        <f t="shared" si="4"/>
        <v>4570.13</v>
      </c>
    </row>
    <row r="154" spans="1:22" x14ac:dyDescent="0.25">
      <c r="A154" s="919" t="s">
        <v>84</v>
      </c>
      <c r="B154" s="919">
        <v>1</v>
      </c>
      <c r="C154" s="919">
        <v>13</v>
      </c>
      <c r="E154" s="944" t="s">
        <v>558</v>
      </c>
      <c r="F154" s="920">
        <v>0</v>
      </c>
      <c r="G154" s="921">
        <v>0</v>
      </c>
      <c r="H154" s="921">
        <v>0</v>
      </c>
      <c r="I154" s="921">
        <v>0</v>
      </c>
      <c r="J154" s="921">
        <v>0</v>
      </c>
      <c r="K154" s="921">
        <v>0</v>
      </c>
      <c r="L154" s="921">
        <v>0</v>
      </c>
      <c r="M154" s="921">
        <v>0</v>
      </c>
      <c r="N154" s="921">
        <v>0</v>
      </c>
      <c r="O154" s="921">
        <v>0</v>
      </c>
      <c r="P154" s="259">
        <v>996.59</v>
      </c>
      <c r="Q154" s="921">
        <v>0</v>
      </c>
      <c r="R154" s="262">
        <v>395.1</v>
      </c>
      <c r="S154" s="262">
        <v>44.99</v>
      </c>
      <c r="T154" s="921">
        <v>0</v>
      </c>
      <c r="U154" s="261">
        <f t="shared" ref="U154:U185" si="5">SUM(F154:T154)</f>
        <v>1436.68</v>
      </c>
    </row>
    <row r="155" spans="1:22" x14ac:dyDescent="0.25">
      <c r="A155" s="919" t="s">
        <v>86</v>
      </c>
      <c r="B155" s="919">
        <v>1</v>
      </c>
      <c r="C155" s="919">
        <v>502</v>
      </c>
      <c r="E155" s="944" t="s">
        <v>1036</v>
      </c>
      <c r="F155" s="920">
        <v>0</v>
      </c>
      <c r="G155" s="921">
        <v>0</v>
      </c>
      <c r="H155" s="921">
        <v>0</v>
      </c>
      <c r="I155" s="921">
        <v>0</v>
      </c>
      <c r="J155" s="921">
        <v>0</v>
      </c>
      <c r="K155" s="921">
        <v>0</v>
      </c>
      <c r="L155" s="921">
        <v>0</v>
      </c>
      <c r="M155" s="921">
        <v>0</v>
      </c>
      <c r="N155" s="921">
        <v>0</v>
      </c>
      <c r="O155" s="921">
        <v>0</v>
      </c>
      <c r="P155" s="259">
        <v>576.6</v>
      </c>
      <c r="Q155" s="921">
        <v>0</v>
      </c>
      <c r="R155" s="262">
        <v>660.46</v>
      </c>
      <c r="S155" s="921">
        <v>88.28</v>
      </c>
      <c r="T155" s="260">
        <v>0</v>
      </c>
      <c r="U155" s="261">
        <f t="shared" si="5"/>
        <v>1325.34</v>
      </c>
    </row>
    <row r="156" spans="1:22" x14ac:dyDescent="0.25">
      <c r="A156" s="919" t="s">
        <v>84</v>
      </c>
      <c r="B156" s="919">
        <v>1</v>
      </c>
      <c r="C156" s="919">
        <v>15</v>
      </c>
      <c r="E156" s="944" t="s">
        <v>559</v>
      </c>
      <c r="F156" s="920">
        <v>0</v>
      </c>
      <c r="G156" s="921">
        <v>0</v>
      </c>
      <c r="H156" s="921">
        <v>0</v>
      </c>
      <c r="I156" s="921">
        <v>0</v>
      </c>
      <c r="J156" s="921">
        <v>0</v>
      </c>
      <c r="K156" s="921">
        <v>0</v>
      </c>
      <c r="L156" s="921">
        <v>0</v>
      </c>
      <c r="M156" s="921">
        <v>440.48</v>
      </c>
      <c r="N156" s="921">
        <v>0</v>
      </c>
      <c r="O156" s="921">
        <v>0</v>
      </c>
      <c r="P156" s="259">
        <v>648.66999999999996</v>
      </c>
      <c r="Q156" s="921">
        <v>0</v>
      </c>
      <c r="R156" s="262">
        <v>743.02</v>
      </c>
      <c r="S156" s="262">
        <v>44.25</v>
      </c>
      <c r="T156" s="921">
        <v>0</v>
      </c>
      <c r="U156" s="261">
        <f t="shared" si="5"/>
        <v>1876.42</v>
      </c>
    </row>
    <row r="157" spans="1:22" x14ac:dyDescent="0.25">
      <c r="A157" s="919" t="s">
        <v>84</v>
      </c>
      <c r="B157" s="919">
        <v>1</v>
      </c>
      <c r="C157" s="919">
        <v>253</v>
      </c>
      <c r="E157" s="944" t="s">
        <v>144</v>
      </c>
      <c r="F157" s="920">
        <v>0</v>
      </c>
      <c r="G157" s="921">
        <v>0</v>
      </c>
      <c r="H157" s="921">
        <v>0</v>
      </c>
      <c r="I157" s="921">
        <v>0</v>
      </c>
      <c r="J157" s="921">
        <v>0</v>
      </c>
      <c r="K157" s="921">
        <v>0</v>
      </c>
      <c r="L157" s="921">
        <v>0</v>
      </c>
      <c r="M157" s="921">
        <v>0</v>
      </c>
      <c r="N157" s="921">
        <v>0</v>
      </c>
      <c r="O157" s="921">
        <v>0</v>
      </c>
      <c r="P157" s="259">
        <v>873.62</v>
      </c>
      <c r="Q157" s="921">
        <v>0</v>
      </c>
      <c r="R157" s="262">
        <v>532.12</v>
      </c>
      <c r="S157" s="262">
        <v>18.309999999999999</v>
      </c>
      <c r="T157" s="259">
        <v>39.14</v>
      </c>
      <c r="U157" s="261">
        <f t="shared" si="5"/>
        <v>1463.19</v>
      </c>
    </row>
    <row r="158" spans="1:22" x14ac:dyDescent="0.25">
      <c r="A158" s="919" t="s">
        <v>84</v>
      </c>
      <c r="B158" s="919">
        <v>1</v>
      </c>
      <c r="C158" s="919">
        <v>500</v>
      </c>
      <c r="E158" s="946" t="s">
        <v>467</v>
      </c>
      <c r="F158" s="920">
        <v>0</v>
      </c>
      <c r="G158" s="921">
        <v>0</v>
      </c>
      <c r="H158" s="921">
        <v>0</v>
      </c>
      <c r="I158" s="260">
        <v>2340.4699999999998</v>
      </c>
      <c r="J158" s="921">
        <v>0</v>
      </c>
      <c r="K158" s="921">
        <v>0</v>
      </c>
      <c r="L158" s="921">
        <v>0</v>
      </c>
      <c r="M158" s="921">
        <v>0</v>
      </c>
      <c r="N158" s="921">
        <v>0</v>
      </c>
      <c r="O158" s="921">
        <v>0</v>
      </c>
      <c r="P158" s="259">
        <v>812.47</v>
      </c>
      <c r="Q158" s="921">
        <v>0</v>
      </c>
      <c r="R158" s="262">
        <v>494.88</v>
      </c>
      <c r="S158" s="260">
        <v>69.09</v>
      </c>
      <c r="T158" s="260">
        <v>195.7</v>
      </c>
      <c r="U158" s="261">
        <f t="shared" si="5"/>
        <v>3912.6099999999997</v>
      </c>
    </row>
    <row r="159" spans="1:22" x14ac:dyDescent="0.25">
      <c r="A159" s="919" t="s">
        <v>86</v>
      </c>
      <c r="B159" s="919">
        <v>1</v>
      </c>
      <c r="C159" s="919">
        <v>463</v>
      </c>
      <c r="E159" s="944" t="s">
        <v>761</v>
      </c>
      <c r="F159" s="920">
        <v>0</v>
      </c>
      <c r="G159" s="921">
        <v>0</v>
      </c>
      <c r="H159" s="921">
        <v>0</v>
      </c>
      <c r="I159" s="921">
        <v>0</v>
      </c>
      <c r="J159" s="921">
        <v>0</v>
      </c>
      <c r="K159" s="921">
        <v>0</v>
      </c>
      <c r="L159" s="921">
        <v>0</v>
      </c>
      <c r="M159" s="921">
        <v>0</v>
      </c>
      <c r="N159" s="921">
        <v>0</v>
      </c>
      <c r="O159" s="921">
        <v>0</v>
      </c>
      <c r="P159" s="259">
        <v>725.11</v>
      </c>
      <c r="Q159" s="921">
        <v>0</v>
      </c>
      <c r="R159" s="262">
        <v>441.66</v>
      </c>
      <c r="S159" s="921">
        <v>107.47</v>
      </c>
      <c r="T159" s="260">
        <v>78.28</v>
      </c>
      <c r="U159" s="261">
        <f t="shared" si="5"/>
        <v>1352.52</v>
      </c>
    </row>
    <row r="160" spans="1:22" x14ac:dyDescent="0.25">
      <c r="A160" s="919" t="s">
        <v>84</v>
      </c>
      <c r="B160" s="919">
        <v>1</v>
      </c>
      <c r="C160" s="919">
        <v>506</v>
      </c>
      <c r="E160" s="946" t="s">
        <v>1145</v>
      </c>
      <c r="F160" s="920">
        <v>0</v>
      </c>
      <c r="G160" s="921">
        <v>0</v>
      </c>
      <c r="H160" s="921">
        <v>0</v>
      </c>
      <c r="I160" s="260">
        <v>0</v>
      </c>
      <c r="J160" s="921">
        <v>0</v>
      </c>
      <c r="K160" s="921">
        <v>0</v>
      </c>
      <c r="L160" s="921">
        <v>0</v>
      </c>
      <c r="M160" s="921">
        <v>0</v>
      </c>
      <c r="N160" s="921">
        <v>0</v>
      </c>
      <c r="O160" s="921">
        <v>0</v>
      </c>
      <c r="P160" s="259">
        <v>725.11</v>
      </c>
      <c r="Q160" s="921">
        <v>0</v>
      </c>
      <c r="R160" s="262">
        <v>441.66</v>
      </c>
      <c r="S160" s="260">
        <v>111.46</v>
      </c>
      <c r="T160" s="260">
        <v>78.28</v>
      </c>
      <c r="U160" s="261">
        <f t="shared" si="5"/>
        <v>1356.51</v>
      </c>
    </row>
    <row r="161" spans="1:21" x14ac:dyDescent="0.25">
      <c r="A161" s="919" t="s">
        <v>84</v>
      </c>
      <c r="B161" s="919">
        <v>1</v>
      </c>
      <c r="C161" s="919">
        <v>222</v>
      </c>
      <c r="E161" s="944" t="s">
        <v>80</v>
      </c>
      <c r="F161" s="920">
        <v>0</v>
      </c>
      <c r="G161" s="921">
        <v>0</v>
      </c>
      <c r="H161" s="921">
        <v>0</v>
      </c>
      <c r="I161" s="921">
        <v>2514.5700000000002</v>
      </c>
      <c r="J161" s="921">
        <v>2400.64</v>
      </c>
      <c r="K161" s="921">
        <v>0</v>
      </c>
      <c r="L161" s="921">
        <v>0</v>
      </c>
      <c r="M161" s="921">
        <v>0</v>
      </c>
      <c r="N161" s="921">
        <v>0</v>
      </c>
      <c r="O161" s="921">
        <v>0</v>
      </c>
      <c r="P161" s="259">
        <v>214.04</v>
      </c>
      <c r="Q161" s="921">
        <v>0</v>
      </c>
      <c r="R161" s="262">
        <v>1163.5999999999999</v>
      </c>
      <c r="S161" s="262">
        <v>58.48</v>
      </c>
      <c r="T161" s="259">
        <v>156.56</v>
      </c>
      <c r="U161" s="261">
        <f t="shared" si="5"/>
        <v>6507.89</v>
      </c>
    </row>
    <row r="162" spans="1:21" s="964" customFormat="1" x14ac:dyDescent="0.25">
      <c r="A162" s="959" t="s">
        <v>84</v>
      </c>
      <c r="B162" s="959">
        <v>1</v>
      </c>
      <c r="C162" s="959">
        <v>43</v>
      </c>
      <c r="D162" s="959"/>
      <c r="E162" s="960" t="s">
        <v>1163</v>
      </c>
      <c r="F162" s="961">
        <v>0</v>
      </c>
      <c r="G162" s="962">
        <v>0</v>
      </c>
      <c r="H162" s="962">
        <v>0</v>
      </c>
      <c r="I162" s="962">
        <v>710.38</v>
      </c>
      <c r="J162" s="962">
        <v>0</v>
      </c>
      <c r="K162" s="962">
        <v>0</v>
      </c>
      <c r="L162" s="962">
        <v>0</v>
      </c>
      <c r="M162" s="962">
        <v>0</v>
      </c>
      <c r="N162" s="962">
        <v>0</v>
      </c>
      <c r="O162" s="962">
        <v>0</v>
      </c>
      <c r="P162" s="646">
        <v>576.6</v>
      </c>
      <c r="Q162" s="962">
        <v>0</v>
      </c>
      <c r="R162" s="648">
        <v>660.46</v>
      </c>
      <c r="S162" s="962">
        <v>88.28</v>
      </c>
      <c r="T162" s="962">
        <v>39.14</v>
      </c>
      <c r="U162" s="649">
        <f t="shared" si="5"/>
        <v>2074.86</v>
      </c>
    </row>
    <row r="163" spans="1:21" x14ac:dyDescent="0.25">
      <c r="A163" s="919" t="s">
        <v>84</v>
      </c>
      <c r="B163" s="919">
        <v>1</v>
      </c>
      <c r="C163" s="919">
        <v>472</v>
      </c>
      <c r="E163" s="944" t="s">
        <v>784</v>
      </c>
      <c r="F163" s="920">
        <v>0</v>
      </c>
      <c r="G163" s="920">
        <v>0</v>
      </c>
      <c r="H163" s="920">
        <v>0</v>
      </c>
      <c r="I163" s="920">
        <v>0</v>
      </c>
      <c r="J163" s="920">
        <v>0</v>
      </c>
      <c r="K163" s="920">
        <v>0</v>
      </c>
      <c r="L163" s="920">
        <v>0</v>
      </c>
      <c r="M163" s="920">
        <v>0</v>
      </c>
      <c r="N163" s="920">
        <v>0</v>
      </c>
      <c r="O163" s="920">
        <v>0</v>
      </c>
      <c r="P163" s="920">
        <v>856.15</v>
      </c>
      <c r="Q163" s="921">
        <v>0</v>
      </c>
      <c r="R163" s="920">
        <v>521.48</v>
      </c>
      <c r="S163" s="920">
        <v>53.51</v>
      </c>
      <c r="T163" s="920">
        <v>0</v>
      </c>
      <c r="U163" s="261">
        <f t="shared" si="5"/>
        <v>1431.14</v>
      </c>
    </row>
    <row r="164" spans="1:21" x14ac:dyDescent="0.25">
      <c r="A164" s="919" t="s">
        <v>84</v>
      </c>
      <c r="B164" s="919">
        <v>1</v>
      </c>
      <c r="C164" s="919">
        <v>22</v>
      </c>
      <c r="D164" s="919" t="s">
        <v>549</v>
      </c>
      <c r="E164" s="944" t="s">
        <v>565</v>
      </c>
      <c r="F164" s="920">
        <v>0</v>
      </c>
      <c r="G164" s="921">
        <v>0</v>
      </c>
      <c r="H164" s="921">
        <v>0</v>
      </c>
      <c r="I164" s="259">
        <v>2018.21</v>
      </c>
      <c r="J164" s="921">
        <v>0</v>
      </c>
      <c r="K164" s="921">
        <v>0</v>
      </c>
      <c r="L164" s="921">
        <v>0</v>
      </c>
      <c r="M164" s="921">
        <v>0</v>
      </c>
      <c r="N164" s="921">
        <v>0</v>
      </c>
      <c r="O164" s="921">
        <v>0</v>
      </c>
      <c r="P164" s="921">
        <v>0</v>
      </c>
      <c r="Q164" s="259">
        <v>0</v>
      </c>
      <c r="R164" s="262">
        <v>1307.3399999999999</v>
      </c>
      <c r="S164" s="262">
        <v>78.180000000000007</v>
      </c>
      <c r="T164" s="260">
        <v>78.28</v>
      </c>
      <c r="U164" s="261">
        <f t="shared" si="5"/>
        <v>3482.01</v>
      </c>
    </row>
    <row r="165" spans="1:21" x14ac:dyDescent="0.25">
      <c r="A165" s="919" t="s">
        <v>84</v>
      </c>
      <c r="B165" s="919">
        <v>1</v>
      </c>
      <c r="C165" s="919">
        <v>220</v>
      </c>
      <c r="D165" s="919" t="s">
        <v>549</v>
      </c>
      <c r="E165" s="944" t="s">
        <v>108</v>
      </c>
      <c r="F165" s="920">
        <v>0</v>
      </c>
      <c r="G165" s="921">
        <v>0</v>
      </c>
      <c r="H165" s="921">
        <v>0</v>
      </c>
      <c r="I165" s="259">
        <v>683.16</v>
      </c>
      <c r="J165" s="921">
        <v>0</v>
      </c>
      <c r="K165" s="921">
        <v>0</v>
      </c>
      <c r="L165" s="921">
        <v>0</v>
      </c>
      <c r="M165" s="921">
        <v>0</v>
      </c>
      <c r="N165" s="921">
        <v>0</v>
      </c>
      <c r="O165" s="921">
        <v>0</v>
      </c>
      <c r="P165" s="259">
        <v>218.4</v>
      </c>
      <c r="Q165" s="259">
        <v>0</v>
      </c>
      <c r="R165" s="262">
        <v>1187.3399999999999</v>
      </c>
      <c r="S165" s="262">
        <v>27.88</v>
      </c>
      <c r="T165" s="260">
        <v>39.14</v>
      </c>
      <c r="U165" s="261">
        <f t="shared" si="5"/>
        <v>2155.9199999999996</v>
      </c>
    </row>
    <row r="166" spans="1:21" x14ac:dyDescent="0.25">
      <c r="A166" s="919" t="s">
        <v>84</v>
      </c>
      <c r="B166" s="919">
        <v>1</v>
      </c>
      <c r="C166" s="919">
        <v>224</v>
      </c>
      <c r="E166" s="944" t="s">
        <v>81</v>
      </c>
      <c r="F166" s="920">
        <v>0</v>
      </c>
      <c r="G166" s="921">
        <v>0</v>
      </c>
      <c r="H166" s="921">
        <v>0</v>
      </c>
      <c r="I166" s="921">
        <v>2307.17</v>
      </c>
      <c r="J166" s="921">
        <v>0</v>
      </c>
      <c r="K166" s="921">
        <v>0</v>
      </c>
      <c r="L166" s="921">
        <v>0</v>
      </c>
      <c r="M166" s="921">
        <v>0</v>
      </c>
      <c r="N166" s="921">
        <v>0</v>
      </c>
      <c r="O166" s="921">
        <v>0</v>
      </c>
      <c r="P166" s="259">
        <v>642.12</v>
      </c>
      <c r="Q166" s="921">
        <v>0</v>
      </c>
      <c r="R166" s="262">
        <v>735.51</v>
      </c>
      <c r="S166" s="921">
        <v>0</v>
      </c>
      <c r="T166" s="259">
        <v>78.28</v>
      </c>
      <c r="U166" s="261">
        <f t="shared" si="5"/>
        <v>3763.0800000000004</v>
      </c>
    </row>
    <row r="167" spans="1:21" x14ac:dyDescent="0.25">
      <c r="A167" s="919" t="s">
        <v>84</v>
      </c>
      <c r="B167" s="919">
        <v>1</v>
      </c>
      <c r="C167" s="918">
        <v>25</v>
      </c>
      <c r="D167" s="918"/>
      <c r="E167" s="944" t="s">
        <v>567</v>
      </c>
      <c r="F167" s="920">
        <v>0</v>
      </c>
      <c r="G167" s="921">
        <v>0</v>
      </c>
      <c r="H167" s="921">
        <v>0</v>
      </c>
      <c r="I167" s="921">
        <v>3516.84</v>
      </c>
      <c r="J167" s="921">
        <v>0</v>
      </c>
      <c r="K167" s="921">
        <v>0</v>
      </c>
      <c r="L167" s="921">
        <v>0</v>
      </c>
      <c r="M167" s="921">
        <v>0</v>
      </c>
      <c r="N167" s="921">
        <v>0</v>
      </c>
      <c r="O167" s="921">
        <v>0</v>
      </c>
      <c r="P167" s="259">
        <v>216.22</v>
      </c>
      <c r="Q167" s="921">
        <v>0</v>
      </c>
      <c r="R167" s="262">
        <v>1175.47</v>
      </c>
      <c r="S167" s="262">
        <v>46.47</v>
      </c>
      <c r="T167" s="260">
        <v>117.42</v>
      </c>
      <c r="U167" s="261">
        <f t="shared" si="5"/>
        <v>5072.42</v>
      </c>
    </row>
    <row r="168" spans="1:21" x14ac:dyDescent="0.25">
      <c r="A168" s="919" t="s">
        <v>86</v>
      </c>
      <c r="B168" s="919">
        <v>1</v>
      </c>
      <c r="C168" s="919">
        <v>10</v>
      </c>
      <c r="E168" s="944" t="s">
        <v>555</v>
      </c>
      <c r="F168" s="920">
        <v>0</v>
      </c>
      <c r="G168" s="921">
        <v>0</v>
      </c>
      <c r="H168" s="921">
        <v>0</v>
      </c>
      <c r="I168" s="921">
        <v>0</v>
      </c>
      <c r="J168" s="921">
        <v>0</v>
      </c>
      <c r="K168" s="921">
        <v>0</v>
      </c>
      <c r="L168" s="921">
        <v>0</v>
      </c>
      <c r="M168" s="921">
        <v>0</v>
      </c>
      <c r="N168" s="921">
        <v>0</v>
      </c>
      <c r="O168" s="921">
        <v>0</v>
      </c>
      <c r="P168" s="259">
        <v>192.2</v>
      </c>
      <c r="Q168" s="921">
        <v>0</v>
      </c>
      <c r="R168" s="262">
        <v>1044.8599999999999</v>
      </c>
      <c r="S168" s="262">
        <v>99.1</v>
      </c>
      <c r="T168" s="921">
        <v>0</v>
      </c>
      <c r="U168" s="261">
        <f t="shared" si="5"/>
        <v>1336.1599999999999</v>
      </c>
    </row>
    <row r="169" spans="1:21" x14ac:dyDescent="0.25">
      <c r="A169" s="919" t="s">
        <v>84</v>
      </c>
      <c r="B169" s="919">
        <v>1</v>
      </c>
      <c r="C169" s="918">
        <v>319</v>
      </c>
      <c r="D169" s="918"/>
      <c r="E169" s="944" t="s">
        <v>624</v>
      </c>
      <c r="F169" s="920">
        <v>0</v>
      </c>
      <c r="G169" s="921">
        <v>0</v>
      </c>
      <c r="H169" s="921">
        <v>0</v>
      </c>
      <c r="I169" s="259">
        <v>418.93</v>
      </c>
      <c r="J169" s="921">
        <v>0</v>
      </c>
      <c r="K169" s="921">
        <v>0</v>
      </c>
      <c r="L169" s="921">
        <v>0</v>
      </c>
      <c r="M169" s="921">
        <v>0</v>
      </c>
      <c r="N169" s="921">
        <v>0</v>
      </c>
      <c r="O169" s="921">
        <v>0</v>
      </c>
      <c r="P169" s="259">
        <v>768.79</v>
      </c>
      <c r="Q169" s="921">
        <v>0</v>
      </c>
      <c r="R169" s="262">
        <v>468.27</v>
      </c>
      <c r="S169" s="262">
        <v>88.28</v>
      </c>
      <c r="T169" s="259">
        <v>39.14</v>
      </c>
      <c r="U169" s="261">
        <f t="shared" si="5"/>
        <v>1783.41</v>
      </c>
    </row>
    <row r="170" spans="1:21" x14ac:dyDescent="0.25">
      <c r="A170" s="919" t="s">
        <v>84</v>
      </c>
      <c r="B170" s="919">
        <v>1</v>
      </c>
      <c r="C170" s="919">
        <v>212</v>
      </c>
      <c r="E170" s="944" t="s">
        <v>78</v>
      </c>
      <c r="F170" s="920">
        <v>0</v>
      </c>
      <c r="G170" s="921">
        <v>0</v>
      </c>
      <c r="H170" s="921">
        <v>0</v>
      </c>
      <c r="I170" s="921">
        <v>1438.09</v>
      </c>
      <c r="J170" s="921">
        <v>0</v>
      </c>
      <c r="K170" s="921">
        <v>0</v>
      </c>
      <c r="L170" s="921">
        <f>3*1518</f>
        <v>4554</v>
      </c>
      <c r="M170" s="921">
        <v>0</v>
      </c>
      <c r="N170" s="921">
        <v>0</v>
      </c>
      <c r="O170" s="921">
        <v>0</v>
      </c>
      <c r="P170" s="259">
        <v>648.66999999999996</v>
      </c>
      <c r="Q170" s="921">
        <v>0</v>
      </c>
      <c r="R170" s="262">
        <v>743.02</v>
      </c>
      <c r="S170" s="260">
        <v>43.68</v>
      </c>
      <c r="T170" s="260">
        <v>117.42</v>
      </c>
      <c r="U170" s="261">
        <f t="shared" si="5"/>
        <v>7544.880000000001</v>
      </c>
    </row>
    <row r="171" spans="1:21" s="964" customFormat="1" x14ac:dyDescent="0.25">
      <c r="A171" s="959" t="s">
        <v>84</v>
      </c>
      <c r="B171" s="959">
        <v>1</v>
      </c>
      <c r="C171" s="959">
        <v>90</v>
      </c>
      <c r="D171" s="959" t="s">
        <v>549</v>
      </c>
      <c r="E171" s="960" t="s">
        <v>598</v>
      </c>
      <c r="F171" s="961">
        <v>0</v>
      </c>
      <c r="G171" s="962">
        <v>0</v>
      </c>
      <c r="H171" s="962">
        <v>596.41</v>
      </c>
      <c r="I171" s="646">
        <v>1884.42</v>
      </c>
      <c r="J171" s="962">
        <v>0</v>
      </c>
      <c r="K171" s="962">
        <v>0</v>
      </c>
      <c r="L171" s="962">
        <v>0</v>
      </c>
      <c r="M171" s="962">
        <v>0</v>
      </c>
      <c r="N171" s="962">
        <v>0</v>
      </c>
      <c r="O171" s="962">
        <v>0</v>
      </c>
      <c r="P171" s="646">
        <v>384.4</v>
      </c>
      <c r="Q171" s="646">
        <v>0</v>
      </c>
      <c r="R171" s="648">
        <v>852.66</v>
      </c>
      <c r="S171" s="648">
        <v>88.28</v>
      </c>
      <c r="T171" s="646">
        <v>117.42</v>
      </c>
      <c r="U171" s="649">
        <f t="shared" si="5"/>
        <v>3923.59</v>
      </c>
    </row>
    <row r="172" spans="1:21" x14ac:dyDescent="0.25">
      <c r="A172" s="919" t="s">
        <v>84</v>
      </c>
      <c r="B172" s="919">
        <v>1</v>
      </c>
      <c r="C172" s="919">
        <v>497</v>
      </c>
      <c r="E172" s="946" t="s">
        <v>461</v>
      </c>
      <c r="F172" s="920">
        <v>0</v>
      </c>
      <c r="G172" s="921">
        <v>0</v>
      </c>
      <c r="H172" s="921">
        <v>0</v>
      </c>
      <c r="I172" s="921">
        <v>546.53</v>
      </c>
      <c r="J172" s="921">
        <v>0</v>
      </c>
      <c r="K172" s="921">
        <v>0</v>
      </c>
      <c r="L172" s="921">
        <v>0</v>
      </c>
      <c r="M172" s="921">
        <v>0</v>
      </c>
      <c r="N172" s="921">
        <v>0</v>
      </c>
      <c r="O172" s="921">
        <v>0</v>
      </c>
      <c r="P172" s="259">
        <v>812.47</v>
      </c>
      <c r="Q172" s="921">
        <v>0</v>
      </c>
      <c r="R172" s="262">
        <v>494.88</v>
      </c>
      <c r="S172" s="260">
        <v>69.09</v>
      </c>
      <c r="T172" s="259">
        <v>117.42</v>
      </c>
      <c r="U172" s="261">
        <f t="shared" si="5"/>
        <v>2040.39</v>
      </c>
    </row>
    <row r="173" spans="1:21" x14ac:dyDescent="0.25">
      <c r="A173" s="919" t="s">
        <v>84</v>
      </c>
      <c r="B173" s="919">
        <v>1</v>
      </c>
      <c r="C173" s="919">
        <v>491</v>
      </c>
      <c r="E173" s="946" t="s">
        <v>485</v>
      </c>
      <c r="F173" s="920">
        <v>0</v>
      </c>
      <c r="G173" s="921">
        <v>0</v>
      </c>
      <c r="H173" s="921">
        <v>0</v>
      </c>
      <c r="I173" s="921">
        <v>1788.34</v>
      </c>
      <c r="J173" s="921">
        <v>0</v>
      </c>
      <c r="K173" s="921">
        <v>0</v>
      </c>
      <c r="L173" s="921">
        <v>0</v>
      </c>
      <c r="M173" s="921">
        <v>0</v>
      </c>
      <c r="N173" s="921">
        <v>0</v>
      </c>
      <c r="O173" s="921">
        <v>0</v>
      </c>
      <c r="P173" s="259">
        <v>406.24</v>
      </c>
      <c r="Q173" s="921">
        <v>0</v>
      </c>
      <c r="R173" s="262">
        <v>901.11</v>
      </c>
      <c r="S173" s="260">
        <v>69.09</v>
      </c>
      <c r="T173" s="260">
        <v>0</v>
      </c>
      <c r="U173" s="261">
        <f t="shared" si="5"/>
        <v>3164.78</v>
      </c>
    </row>
    <row r="174" spans="1:21" s="964" customFormat="1" x14ac:dyDescent="0.25">
      <c r="A174" s="959" t="s">
        <v>84</v>
      </c>
      <c r="B174" s="959">
        <v>1</v>
      </c>
      <c r="C174" s="959">
        <v>211</v>
      </c>
      <c r="D174" s="959"/>
      <c r="E174" s="960" t="s">
        <v>77</v>
      </c>
      <c r="F174" s="961">
        <v>0</v>
      </c>
      <c r="G174" s="962">
        <v>0</v>
      </c>
      <c r="H174" s="962">
        <v>0</v>
      </c>
      <c r="I174" s="962">
        <v>418.93</v>
      </c>
      <c r="J174" s="962">
        <v>418.93</v>
      </c>
      <c r="K174" s="962">
        <v>0</v>
      </c>
      <c r="L174" s="962">
        <v>0</v>
      </c>
      <c r="M174" s="962">
        <v>0</v>
      </c>
      <c r="N174" s="962">
        <v>0</v>
      </c>
      <c r="O174" s="962">
        <v>0</v>
      </c>
      <c r="P174" s="646">
        <v>576.6</v>
      </c>
      <c r="Q174" s="962">
        <v>0</v>
      </c>
      <c r="R174" s="648">
        <v>660.46</v>
      </c>
      <c r="S174" s="648">
        <v>88.28</v>
      </c>
      <c r="T174" s="646">
        <v>117.42</v>
      </c>
      <c r="U174" s="649">
        <f t="shared" si="5"/>
        <v>2280.6200000000003</v>
      </c>
    </row>
    <row r="175" spans="1:21" x14ac:dyDescent="0.25">
      <c r="A175" s="919" t="s">
        <v>86</v>
      </c>
      <c r="B175" s="919">
        <v>1</v>
      </c>
      <c r="C175" s="919">
        <v>162</v>
      </c>
      <c r="D175" s="919" t="s">
        <v>549</v>
      </c>
      <c r="E175" s="944" t="s">
        <v>610</v>
      </c>
      <c r="F175" s="920">
        <v>0</v>
      </c>
      <c r="G175" s="921">
        <v>0</v>
      </c>
      <c r="H175" s="921">
        <v>0</v>
      </c>
      <c r="I175" s="259">
        <v>412.34</v>
      </c>
      <c r="J175" s="921">
        <v>0</v>
      </c>
      <c r="K175" s="921">
        <v>0</v>
      </c>
      <c r="L175" s="921">
        <v>0</v>
      </c>
      <c r="M175" s="921">
        <v>0</v>
      </c>
      <c r="N175" s="921">
        <v>0</v>
      </c>
      <c r="O175" s="921">
        <v>0</v>
      </c>
      <c r="P175" s="259">
        <v>642.12</v>
      </c>
      <c r="Q175" s="259">
        <v>0</v>
      </c>
      <c r="R175" s="262">
        <v>735.51</v>
      </c>
      <c r="S175" s="262">
        <v>49.15</v>
      </c>
      <c r="T175" s="260">
        <v>39.14</v>
      </c>
      <c r="U175" s="261">
        <f t="shared" si="5"/>
        <v>1878.2600000000002</v>
      </c>
    </row>
    <row r="176" spans="1:21" x14ac:dyDescent="0.25">
      <c r="A176" s="919" t="s">
        <v>84</v>
      </c>
      <c r="B176" s="919">
        <v>1</v>
      </c>
      <c r="C176" s="919">
        <v>217</v>
      </c>
      <c r="D176" s="919" t="s">
        <v>549</v>
      </c>
      <c r="E176" s="944" t="s">
        <v>79</v>
      </c>
      <c r="F176" s="920">
        <v>0</v>
      </c>
      <c r="G176" s="921">
        <v>0</v>
      </c>
      <c r="H176" s="921">
        <v>0</v>
      </c>
      <c r="I176" s="259">
        <v>1005.44</v>
      </c>
      <c r="J176" s="921">
        <v>0</v>
      </c>
      <c r="K176" s="921">
        <v>0</v>
      </c>
      <c r="L176" s="921">
        <v>0</v>
      </c>
      <c r="M176" s="921">
        <v>0</v>
      </c>
      <c r="N176" s="921">
        <v>0</v>
      </c>
      <c r="O176" s="921">
        <v>0</v>
      </c>
      <c r="P176" s="259">
        <v>642.12</v>
      </c>
      <c r="Q176" s="259">
        <v>0</v>
      </c>
      <c r="R176" s="262">
        <v>735.51</v>
      </c>
      <c r="S176" s="921">
        <v>0</v>
      </c>
      <c r="T176" s="259">
        <v>78.28</v>
      </c>
      <c r="U176" s="261">
        <f t="shared" si="5"/>
        <v>2461.35</v>
      </c>
    </row>
    <row r="177" spans="1:21" x14ac:dyDescent="0.25">
      <c r="A177" s="919" t="s">
        <v>86</v>
      </c>
      <c r="B177" s="919">
        <v>1</v>
      </c>
      <c r="C177" s="919">
        <v>5</v>
      </c>
      <c r="E177" s="944" t="s">
        <v>552</v>
      </c>
      <c r="F177" s="920">
        <v>0</v>
      </c>
      <c r="G177" s="921">
        <v>0</v>
      </c>
      <c r="H177" s="921">
        <v>0</v>
      </c>
      <c r="I177" s="921">
        <v>904.19</v>
      </c>
      <c r="J177" s="921">
        <v>0</v>
      </c>
      <c r="K177" s="921">
        <v>0</v>
      </c>
      <c r="L177" s="921">
        <v>0</v>
      </c>
      <c r="M177" s="921">
        <v>0</v>
      </c>
      <c r="N177" s="921">
        <v>0</v>
      </c>
      <c r="O177" s="921">
        <v>0</v>
      </c>
      <c r="P177" s="259">
        <v>648.66999999999996</v>
      </c>
      <c r="Q177" s="921">
        <v>0</v>
      </c>
      <c r="R177" s="262">
        <v>743.02</v>
      </c>
      <c r="S177" s="262">
        <v>41.63</v>
      </c>
      <c r="T177" s="921">
        <v>0</v>
      </c>
      <c r="U177" s="261">
        <f t="shared" si="5"/>
        <v>2337.5100000000002</v>
      </c>
    </row>
    <row r="178" spans="1:21" x14ac:dyDescent="0.25">
      <c r="A178" s="919" t="s">
        <v>86</v>
      </c>
      <c r="B178" s="919">
        <v>1</v>
      </c>
      <c r="C178" s="919">
        <v>250</v>
      </c>
      <c r="D178" s="919" t="s">
        <v>549</v>
      </c>
      <c r="E178" s="944" t="s">
        <v>142</v>
      </c>
      <c r="F178" s="920">
        <v>0</v>
      </c>
      <c r="G178" s="921">
        <v>0</v>
      </c>
      <c r="H178" s="921">
        <v>0</v>
      </c>
      <c r="I178" s="259">
        <v>1205.92</v>
      </c>
      <c r="J178" s="921">
        <v>0</v>
      </c>
      <c r="K178" s="921">
        <v>0</v>
      </c>
      <c r="L178" s="921">
        <v>0</v>
      </c>
      <c r="M178" s="921">
        <v>0</v>
      </c>
      <c r="N178" s="921">
        <v>0</v>
      </c>
      <c r="O178" s="921">
        <v>0</v>
      </c>
      <c r="P178" s="259">
        <v>873.62</v>
      </c>
      <c r="Q178" s="259">
        <v>0</v>
      </c>
      <c r="R178" s="262">
        <v>532.12</v>
      </c>
      <c r="S178" s="262">
        <v>18.309999999999999</v>
      </c>
      <c r="T178" s="259">
        <v>117.42</v>
      </c>
      <c r="U178" s="261">
        <f t="shared" si="5"/>
        <v>2747.39</v>
      </c>
    </row>
    <row r="179" spans="1:21" x14ac:dyDescent="0.25">
      <c r="A179" s="919" t="s">
        <v>84</v>
      </c>
      <c r="B179" s="919">
        <v>1</v>
      </c>
      <c r="C179" s="919">
        <v>210</v>
      </c>
      <c r="E179" s="944" t="s">
        <v>76</v>
      </c>
      <c r="F179" s="920">
        <v>0</v>
      </c>
      <c r="G179" s="921">
        <v>0</v>
      </c>
      <c r="H179" s="921">
        <v>0</v>
      </c>
      <c r="I179" s="921">
        <v>1788.34</v>
      </c>
      <c r="J179" s="921">
        <v>0</v>
      </c>
      <c r="K179" s="921">
        <v>0</v>
      </c>
      <c r="L179" s="921">
        <v>0</v>
      </c>
      <c r="M179" s="921">
        <v>0</v>
      </c>
      <c r="N179" s="921">
        <v>0</v>
      </c>
      <c r="O179" s="921">
        <v>0</v>
      </c>
      <c r="P179" s="259">
        <v>856.15</v>
      </c>
      <c r="Q179" s="921">
        <v>0</v>
      </c>
      <c r="R179" s="262">
        <v>521.48</v>
      </c>
      <c r="S179" s="262">
        <v>58.48</v>
      </c>
      <c r="T179" s="921">
        <v>0</v>
      </c>
      <c r="U179" s="261">
        <f t="shared" si="5"/>
        <v>3224.45</v>
      </c>
    </row>
    <row r="180" spans="1:21" x14ac:dyDescent="0.25">
      <c r="A180" s="919" t="s">
        <v>84</v>
      </c>
      <c r="B180" s="919">
        <v>1</v>
      </c>
      <c r="C180" s="919">
        <v>155</v>
      </c>
      <c r="E180" s="944" t="s">
        <v>608</v>
      </c>
      <c r="F180" s="920">
        <v>0</v>
      </c>
      <c r="G180" s="921">
        <v>0</v>
      </c>
      <c r="H180" s="921">
        <v>0</v>
      </c>
      <c r="I180" s="921">
        <v>592.07000000000005</v>
      </c>
      <c r="J180" s="921">
        <v>0</v>
      </c>
      <c r="K180" s="921">
        <v>0</v>
      </c>
      <c r="L180" s="921">
        <v>0</v>
      </c>
      <c r="M180" s="921">
        <v>0</v>
      </c>
      <c r="N180" s="921">
        <v>0</v>
      </c>
      <c r="O180" s="921">
        <v>0</v>
      </c>
      <c r="P180" s="259">
        <v>864.89</v>
      </c>
      <c r="Q180" s="921">
        <v>0</v>
      </c>
      <c r="R180" s="262">
        <v>526.79999999999995</v>
      </c>
      <c r="S180" s="921">
        <v>44.99</v>
      </c>
      <c r="T180" s="259">
        <v>39.14</v>
      </c>
      <c r="U180" s="261">
        <f t="shared" si="5"/>
        <v>2067.89</v>
      </c>
    </row>
    <row r="181" spans="1:21" x14ac:dyDescent="0.25">
      <c r="A181" s="919" t="s">
        <v>84</v>
      </c>
      <c r="B181" s="919">
        <v>1</v>
      </c>
      <c r="C181" s="919">
        <v>507</v>
      </c>
      <c r="E181" s="944" t="s">
        <v>1162</v>
      </c>
      <c r="F181" s="920">
        <v>0</v>
      </c>
      <c r="G181" s="921">
        <v>0</v>
      </c>
      <c r="H181" s="921">
        <v>0</v>
      </c>
      <c r="I181" s="921">
        <v>0</v>
      </c>
      <c r="J181" s="921">
        <v>0</v>
      </c>
      <c r="K181" s="921">
        <v>0</v>
      </c>
      <c r="L181" s="921">
        <v>0</v>
      </c>
      <c r="M181" s="921">
        <v>0</v>
      </c>
      <c r="N181" s="921">
        <v>0</v>
      </c>
      <c r="O181" s="921">
        <v>0</v>
      </c>
      <c r="P181" s="259">
        <v>864.89</v>
      </c>
      <c r="Q181" s="921">
        <v>0</v>
      </c>
      <c r="R181" s="262">
        <v>526.79999999999995</v>
      </c>
      <c r="S181" s="921">
        <v>0</v>
      </c>
      <c r="T181" s="259">
        <v>0</v>
      </c>
      <c r="U181" s="261">
        <f t="shared" si="5"/>
        <v>1391.69</v>
      </c>
    </row>
    <row r="182" spans="1:21" s="964" customFormat="1" x14ac:dyDescent="0.25">
      <c r="A182" s="959" t="s">
        <v>86</v>
      </c>
      <c r="B182" s="959">
        <v>1</v>
      </c>
      <c r="C182" s="959">
        <v>38</v>
      </c>
      <c r="D182" s="959" t="s">
        <v>549</v>
      </c>
      <c r="E182" s="960" t="s">
        <v>576</v>
      </c>
      <c r="F182" s="961">
        <v>0</v>
      </c>
      <c r="G182" s="962">
        <v>0</v>
      </c>
      <c r="H182" s="962">
        <v>0</v>
      </c>
      <c r="I182" s="646">
        <v>1461.1</v>
      </c>
      <c r="J182" s="962">
        <v>0</v>
      </c>
      <c r="K182" s="962">
        <v>0</v>
      </c>
      <c r="L182" s="962">
        <v>0</v>
      </c>
      <c r="M182" s="962">
        <v>0</v>
      </c>
      <c r="N182" s="962">
        <v>0</v>
      </c>
      <c r="O182" s="962">
        <v>0</v>
      </c>
      <c r="P182" s="646">
        <v>576.6</v>
      </c>
      <c r="Q182" s="646">
        <v>0</v>
      </c>
      <c r="R182" s="648">
        <v>660.46</v>
      </c>
      <c r="S182" s="648">
        <v>88.28</v>
      </c>
      <c r="T182" s="646">
        <v>78.28</v>
      </c>
      <c r="U182" s="649">
        <f t="shared" si="5"/>
        <v>2864.7200000000003</v>
      </c>
    </row>
    <row r="183" spans="1:21" x14ac:dyDescent="0.25">
      <c r="A183" s="919" t="s">
        <v>86</v>
      </c>
      <c r="B183" s="919">
        <v>1</v>
      </c>
      <c r="C183" s="919">
        <v>226</v>
      </c>
      <c r="E183" s="944" t="s">
        <v>116</v>
      </c>
      <c r="F183" s="920">
        <v>0</v>
      </c>
      <c r="G183" s="921">
        <v>0</v>
      </c>
      <c r="H183" s="921">
        <v>0</v>
      </c>
      <c r="I183" s="921">
        <v>1679.42</v>
      </c>
      <c r="J183" s="921">
        <v>0</v>
      </c>
      <c r="K183" s="921">
        <v>0</v>
      </c>
      <c r="L183" s="921">
        <v>0</v>
      </c>
      <c r="M183" s="921">
        <v>0</v>
      </c>
      <c r="N183" s="268">
        <v>245.53</v>
      </c>
      <c r="O183" s="921">
        <v>0</v>
      </c>
      <c r="P183" s="259">
        <v>655.22</v>
      </c>
      <c r="Q183" s="921">
        <v>0</v>
      </c>
      <c r="R183" s="262">
        <v>750.52</v>
      </c>
      <c r="S183" s="262">
        <v>0</v>
      </c>
      <c r="T183" s="921">
        <v>78.28</v>
      </c>
      <c r="U183" s="261">
        <f t="shared" si="5"/>
        <v>3408.9700000000003</v>
      </c>
    </row>
    <row r="184" spans="1:21" s="964" customFormat="1" x14ac:dyDescent="0.25">
      <c r="A184" s="959" t="s">
        <v>86</v>
      </c>
      <c r="B184" s="959">
        <v>1</v>
      </c>
      <c r="C184" s="959">
        <v>30</v>
      </c>
      <c r="D184" s="959" t="s">
        <v>549</v>
      </c>
      <c r="E184" s="960" t="s">
        <v>571</v>
      </c>
      <c r="F184" s="961">
        <v>0</v>
      </c>
      <c r="G184" s="962">
        <v>0</v>
      </c>
      <c r="H184" s="962">
        <v>0</v>
      </c>
      <c r="I184" s="646">
        <v>710.38</v>
      </c>
      <c r="J184" s="962">
        <v>0</v>
      </c>
      <c r="K184" s="962">
        <v>0</v>
      </c>
      <c r="L184" s="962">
        <v>0</v>
      </c>
      <c r="M184" s="962">
        <v>0</v>
      </c>
      <c r="N184" s="962">
        <v>0</v>
      </c>
      <c r="O184" s="962">
        <v>0</v>
      </c>
      <c r="P184" s="646">
        <v>576.6</v>
      </c>
      <c r="Q184" s="646">
        <v>0</v>
      </c>
      <c r="R184" s="648">
        <v>660.46</v>
      </c>
      <c r="S184" s="648">
        <v>88.28</v>
      </c>
      <c r="T184" s="646">
        <v>156.56</v>
      </c>
      <c r="U184" s="649">
        <f t="shared" si="5"/>
        <v>2192.2800000000002</v>
      </c>
    </row>
    <row r="185" spans="1:21" x14ac:dyDescent="0.25">
      <c r="A185" s="919" t="s">
        <v>84</v>
      </c>
      <c r="B185" s="919">
        <v>1</v>
      </c>
      <c r="C185" s="919">
        <v>348</v>
      </c>
      <c r="E185" s="944" t="s">
        <v>370</v>
      </c>
      <c r="F185" s="920">
        <v>0</v>
      </c>
      <c r="G185" s="921">
        <v>0</v>
      </c>
      <c r="H185" s="921">
        <v>0</v>
      </c>
      <c r="I185" s="921">
        <v>0</v>
      </c>
      <c r="J185" s="921">
        <v>0</v>
      </c>
      <c r="K185" s="921">
        <v>0</v>
      </c>
      <c r="L185" s="921">
        <v>0</v>
      </c>
      <c r="M185" s="921">
        <v>0</v>
      </c>
      <c r="N185" s="921">
        <v>0</v>
      </c>
      <c r="O185" s="921">
        <v>0</v>
      </c>
      <c r="P185" s="259">
        <v>725.11</v>
      </c>
      <c r="Q185" s="921">
        <v>0</v>
      </c>
      <c r="R185" s="262">
        <v>441.66</v>
      </c>
      <c r="S185" s="921">
        <v>107.47</v>
      </c>
      <c r="T185" s="921">
        <v>0</v>
      </c>
      <c r="U185" s="261">
        <f t="shared" si="5"/>
        <v>1274.24</v>
      </c>
    </row>
    <row r="186" spans="1:21" x14ac:dyDescent="0.25">
      <c r="A186" s="919" t="s">
        <v>84</v>
      </c>
      <c r="B186" s="919">
        <v>1</v>
      </c>
      <c r="C186" s="919">
        <v>433</v>
      </c>
      <c r="E186" s="944" t="s">
        <v>684</v>
      </c>
      <c r="F186" s="920">
        <v>0</v>
      </c>
      <c r="G186" s="921">
        <v>0</v>
      </c>
      <c r="H186" s="921">
        <v>0</v>
      </c>
      <c r="I186" s="921">
        <v>923.5</v>
      </c>
      <c r="J186" s="921">
        <v>0</v>
      </c>
      <c r="K186" s="921">
        <v>0</v>
      </c>
      <c r="L186" s="921">
        <v>0</v>
      </c>
      <c r="M186" s="921">
        <v>0</v>
      </c>
      <c r="N186" s="921">
        <v>0</v>
      </c>
      <c r="O186" s="921">
        <v>0</v>
      </c>
      <c r="P186" s="259">
        <v>856.15</v>
      </c>
      <c r="Q186" s="921">
        <v>0</v>
      </c>
      <c r="R186" s="262">
        <v>521.48</v>
      </c>
      <c r="S186" s="921">
        <v>0</v>
      </c>
      <c r="T186" s="921">
        <v>0</v>
      </c>
      <c r="U186" s="261">
        <f t="shared" ref="U186:U188" si="6">SUM(F186:T186)</f>
        <v>2301.13</v>
      </c>
    </row>
    <row r="187" spans="1:21" x14ac:dyDescent="0.25">
      <c r="A187" s="919" t="s">
        <v>84</v>
      </c>
      <c r="B187" s="919">
        <v>1</v>
      </c>
      <c r="C187" s="919">
        <v>2</v>
      </c>
      <c r="D187" s="919" t="s">
        <v>549</v>
      </c>
      <c r="E187" s="944" t="s">
        <v>550</v>
      </c>
      <c r="F187" s="920">
        <v>0</v>
      </c>
      <c r="G187" s="921">
        <v>0</v>
      </c>
      <c r="H187" s="921">
        <v>0</v>
      </c>
      <c r="I187" s="259">
        <v>3576.68</v>
      </c>
      <c r="J187" s="921">
        <v>0</v>
      </c>
      <c r="K187" s="921">
        <v>0</v>
      </c>
      <c r="L187" s="921">
        <v>0</v>
      </c>
      <c r="M187" s="921">
        <v>0</v>
      </c>
      <c r="N187" s="921">
        <v>0</v>
      </c>
      <c r="O187" s="921">
        <v>0</v>
      </c>
      <c r="P187" s="259">
        <v>609.36</v>
      </c>
      <c r="Q187" s="259">
        <v>0</v>
      </c>
      <c r="R187" s="262">
        <v>697.99</v>
      </c>
      <c r="S187" s="262">
        <v>67.09</v>
      </c>
      <c r="T187" s="259">
        <v>78.28</v>
      </c>
      <c r="U187" s="261">
        <f t="shared" si="6"/>
        <v>5029.3999999999996</v>
      </c>
    </row>
    <row r="188" spans="1:21" s="958" customFormat="1" x14ac:dyDescent="0.25">
      <c r="A188" s="919" t="s">
        <v>84</v>
      </c>
      <c r="B188" s="919">
        <v>1</v>
      </c>
      <c r="C188" s="919">
        <v>487</v>
      </c>
      <c r="D188" s="919"/>
      <c r="E188" s="944" t="s">
        <v>840</v>
      </c>
      <c r="F188" s="920">
        <v>0</v>
      </c>
      <c r="G188" s="921">
        <v>0</v>
      </c>
      <c r="H188" s="921">
        <v>0</v>
      </c>
      <c r="I188" s="921">
        <v>0</v>
      </c>
      <c r="J188" s="921">
        <v>0</v>
      </c>
      <c r="K188" s="921">
        <v>0</v>
      </c>
      <c r="L188" s="921">
        <v>0</v>
      </c>
      <c r="M188" s="921">
        <v>0</v>
      </c>
      <c r="N188" s="921">
        <v>0</v>
      </c>
      <c r="O188" s="921">
        <v>0</v>
      </c>
      <c r="P188" s="921">
        <v>362.55</v>
      </c>
      <c r="Q188" s="259">
        <v>0</v>
      </c>
      <c r="R188" s="921">
        <v>804.22</v>
      </c>
      <c r="S188" s="262">
        <v>111.46</v>
      </c>
      <c r="T188" s="259">
        <v>0</v>
      </c>
      <c r="U188" s="261">
        <f t="shared" si="6"/>
        <v>1278.23</v>
      </c>
    </row>
    <row r="189" spans="1:21" x14ac:dyDescent="0.25">
      <c r="A189" s="937"/>
      <c r="B189" s="937"/>
      <c r="C189" s="941">
        <v>20046</v>
      </c>
      <c r="D189" s="942"/>
      <c r="E189" s="336" t="s">
        <v>1110</v>
      </c>
      <c r="F189" s="938">
        <v>0</v>
      </c>
      <c r="G189" s="938">
        <v>0</v>
      </c>
      <c r="H189" s="938">
        <v>0</v>
      </c>
      <c r="I189" s="938">
        <v>0</v>
      </c>
      <c r="J189" s="938">
        <v>0</v>
      </c>
      <c r="K189" s="938">
        <v>0</v>
      </c>
      <c r="L189" s="938">
        <v>0</v>
      </c>
      <c r="M189" s="938">
        <v>0</v>
      </c>
      <c r="N189" s="938">
        <v>0</v>
      </c>
      <c r="O189" s="938">
        <v>0</v>
      </c>
      <c r="P189" s="938">
        <v>0</v>
      </c>
      <c r="Q189" s="938">
        <v>0</v>
      </c>
      <c r="R189" s="938">
        <v>0</v>
      </c>
      <c r="S189" s="938">
        <v>0</v>
      </c>
      <c r="T189" s="938">
        <v>0</v>
      </c>
      <c r="U189" s="938">
        <v>0</v>
      </c>
    </row>
    <row r="190" spans="1:21" x14ac:dyDescent="0.25">
      <c r="A190" s="937" t="s">
        <v>84</v>
      </c>
      <c r="B190" s="937">
        <v>1</v>
      </c>
      <c r="C190" s="937">
        <v>20047</v>
      </c>
      <c r="D190" s="937"/>
      <c r="E190" s="947" t="s">
        <v>1132</v>
      </c>
      <c r="F190" s="938">
        <v>0</v>
      </c>
      <c r="G190" s="939">
        <v>0</v>
      </c>
      <c r="H190" s="939">
        <v>0</v>
      </c>
      <c r="I190" s="939">
        <v>2101.0100000000002</v>
      </c>
      <c r="J190" s="939">
        <v>0</v>
      </c>
      <c r="K190" s="939">
        <v>0</v>
      </c>
      <c r="L190" s="939">
        <v>0</v>
      </c>
      <c r="M190" s="939">
        <v>0</v>
      </c>
      <c r="N190" s="939">
        <v>0</v>
      </c>
      <c r="O190" s="939">
        <v>0</v>
      </c>
      <c r="P190" s="277">
        <v>0</v>
      </c>
      <c r="Q190" s="939">
        <v>0</v>
      </c>
      <c r="R190" s="279">
        <v>0</v>
      </c>
      <c r="S190" s="940">
        <v>0</v>
      </c>
      <c r="T190" s="939">
        <v>0</v>
      </c>
      <c r="U190" s="278">
        <f>SUM(F190:T190)</f>
        <v>2101.0100000000002</v>
      </c>
    </row>
    <row r="191" spans="1:21" x14ac:dyDescent="0.25">
      <c r="A191" s="937" t="s">
        <v>84</v>
      </c>
      <c r="B191" s="937">
        <v>1</v>
      </c>
      <c r="C191" s="937">
        <v>200450</v>
      </c>
      <c r="D191" s="937" t="s">
        <v>549</v>
      </c>
      <c r="E191" s="947" t="s">
        <v>151</v>
      </c>
      <c r="F191" s="938">
        <v>0</v>
      </c>
      <c r="G191" s="938">
        <v>0</v>
      </c>
      <c r="H191" s="938">
        <v>0</v>
      </c>
      <c r="I191" s="938">
        <v>633.63</v>
      </c>
      <c r="J191" s="938">
        <v>0</v>
      </c>
      <c r="K191" s="939">
        <v>0</v>
      </c>
      <c r="L191" s="939">
        <v>0</v>
      </c>
      <c r="M191" s="939">
        <v>0</v>
      </c>
      <c r="N191" s="939">
        <v>0</v>
      </c>
      <c r="O191" s="939">
        <v>0</v>
      </c>
      <c r="P191" s="939">
        <v>0</v>
      </c>
      <c r="Q191" s="939">
        <v>0</v>
      </c>
      <c r="R191" s="939">
        <v>0</v>
      </c>
      <c r="S191" s="939">
        <v>0</v>
      </c>
      <c r="T191" s="939">
        <v>0</v>
      </c>
      <c r="U191" s="278">
        <f>SUM(F191:T191)</f>
        <v>633.63</v>
      </c>
    </row>
    <row r="192" spans="1:21" x14ac:dyDescent="0.25">
      <c r="A192" s="937" t="s">
        <v>84</v>
      </c>
      <c r="B192" s="937">
        <v>1</v>
      </c>
      <c r="C192" s="937">
        <v>20039</v>
      </c>
      <c r="D192" s="937"/>
      <c r="E192" s="947" t="s">
        <v>353</v>
      </c>
      <c r="F192" s="938">
        <v>0</v>
      </c>
      <c r="G192" s="939">
        <v>0</v>
      </c>
      <c r="H192" s="939">
        <v>0</v>
      </c>
      <c r="I192" s="939">
        <v>1751.15</v>
      </c>
      <c r="J192" s="939">
        <v>0</v>
      </c>
      <c r="K192" s="939">
        <v>0</v>
      </c>
      <c r="L192" s="939">
        <v>0</v>
      </c>
      <c r="M192" s="939">
        <v>0</v>
      </c>
      <c r="N192" s="939">
        <v>0</v>
      </c>
      <c r="O192" s="939">
        <v>0</v>
      </c>
      <c r="P192" s="939">
        <v>0</v>
      </c>
      <c r="Q192" s="277">
        <v>0</v>
      </c>
      <c r="R192" s="939">
        <v>0</v>
      </c>
      <c r="S192" s="939">
        <v>0</v>
      </c>
      <c r="T192" s="939">
        <v>0</v>
      </c>
      <c r="U192" s="278">
        <f>SUM(F192:T192)</f>
        <v>1751.15</v>
      </c>
    </row>
    <row r="193" spans="1:23" x14ac:dyDescent="0.25">
      <c r="A193" s="937" t="s">
        <v>84</v>
      </c>
      <c r="B193" s="937">
        <v>1</v>
      </c>
      <c r="C193" s="937">
        <v>20043</v>
      </c>
      <c r="D193" s="937" t="s">
        <v>549</v>
      </c>
      <c r="E193" s="947" t="s">
        <v>166</v>
      </c>
      <c r="F193" s="938">
        <v>0</v>
      </c>
      <c r="G193" s="939">
        <v>0</v>
      </c>
      <c r="H193" s="939">
        <v>0</v>
      </c>
      <c r="I193" s="277">
        <v>1484.36</v>
      </c>
      <c r="J193" s="939">
        <v>0</v>
      </c>
      <c r="K193" s="939">
        <v>0</v>
      </c>
      <c r="L193" s="939">
        <v>0</v>
      </c>
      <c r="M193" s="939">
        <v>0</v>
      </c>
      <c r="N193" s="939">
        <v>0</v>
      </c>
      <c r="O193" s="939">
        <v>0</v>
      </c>
      <c r="P193" s="939">
        <v>0</v>
      </c>
      <c r="Q193" s="277">
        <v>0</v>
      </c>
      <c r="R193" s="939">
        <v>0</v>
      </c>
      <c r="S193" s="939">
        <v>0</v>
      </c>
      <c r="T193" s="939">
        <v>0</v>
      </c>
      <c r="U193" s="278">
        <f>SUM(F193:T193)</f>
        <v>1484.36</v>
      </c>
    </row>
    <row r="194" spans="1:23" s="933" customFormat="1" x14ac:dyDescent="0.25">
      <c r="A194" s="930"/>
      <c r="B194" s="930"/>
      <c r="C194" s="930"/>
      <c r="D194" s="930"/>
      <c r="E194" s="948">
        <f>COUNTA(E2:E193)</f>
        <v>192</v>
      </c>
      <c r="F194" s="931">
        <f>SUBTOTAL(9,F2:F193)</f>
        <v>1199.31</v>
      </c>
      <c r="G194" s="932">
        <f>SUM(G2:G193)</f>
        <v>14521</v>
      </c>
      <c r="H194" s="932">
        <f>SUM(H2:H193)</f>
        <v>2799.02</v>
      </c>
      <c r="I194" s="932">
        <f>SUM(I2:I193)</f>
        <v>225532.74</v>
      </c>
      <c r="J194" s="932">
        <f>SUM(J2:J193)</f>
        <v>6560.33</v>
      </c>
      <c r="K194" s="932">
        <f>SUM(K2:K193)</f>
        <v>0</v>
      </c>
      <c r="L194" s="932">
        <f>SUM(L17:L193)</f>
        <v>18216</v>
      </c>
      <c r="M194" s="932">
        <f>SUBTOTAL(9,M2:M193)</f>
        <v>710.73</v>
      </c>
      <c r="N194" s="932">
        <f t="shared" ref="N194:U194" si="7">SUM(N2:N193)</f>
        <v>1282.0999999999999</v>
      </c>
      <c r="O194" s="932">
        <f t="shared" si="7"/>
        <v>0</v>
      </c>
      <c r="P194" s="931">
        <f t="shared" si="7"/>
        <v>115189.75999999991</v>
      </c>
      <c r="Q194" s="472">
        <f t="shared" si="7"/>
        <v>788.63999999999987</v>
      </c>
      <c r="R194" s="472">
        <f t="shared" si="7"/>
        <v>122989.74000000008</v>
      </c>
      <c r="S194" s="472">
        <f t="shared" si="7"/>
        <v>10567.770000000004</v>
      </c>
      <c r="T194" s="473">
        <f t="shared" si="7"/>
        <v>10372.100000000006</v>
      </c>
      <c r="U194" s="473">
        <f t="shared" si="7"/>
        <v>530729.24000000022</v>
      </c>
    </row>
    <row r="195" spans="1:23" x14ac:dyDescent="0.25">
      <c r="E195" s="949">
        <v>192</v>
      </c>
      <c r="G195" s="934"/>
      <c r="H195" s="935">
        <v>-0.01</v>
      </c>
      <c r="I195" s="936">
        <v>0.11</v>
      </c>
      <c r="J195" s="936"/>
      <c r="K195" s="921">
        <v>0</v>
      </c>
      <c r="L195" s="921">
        <v>0</v>
      </c>
      <c r="O195" s="936"/>
      <c r="P195" s="936"/>
      <c r="Q195" s="936"/>
      <c r="R195" s="271">
        <v>0.01</v>
      </c>
      <c r="S195" s="271"/>
      <c r="T195" s="271"/>
      <c r="U195" s="261"/>
      <c r="W195" s="469"/>
    </row>
    <row r="196" spans="1:23" x14ac:dyDescent="0.25">
      <c r="A196" s="236"/>
      <c r="B196" s="236"/>
      <c r="C196" s="236"/>
      <c r="D196" s="236"/>
      <c r="E196" s="950">
        <f>E195-E194</f>
        <v>0</v>
      </c>
      <c r="R196" s="921"/>
      <c r="S196" s="921"/>
      <c r="T196" s="921"/>
      <c r="U196" s="921"/>
    </row>
    <row r="197" spans="1:23" x14ac:dyDescent="0.25">
      <c r="A197" s="236"/>
      <c r="B197" s="236"/>
      <c r="C197" s="236"/>
      <c r="D197" s="236"/>
      <c r="E197" s="469"/>
      <c r="F197" s="259"/>
      <c r="G197" s="271"/>
      <c r="H197" s="271"/>
      <c r="L197" s="271"/>
      <c r="M197" s="271"/>
      <c r="N197" s="271"/>
      <c r="O197" s="271"/>
      <c r="P197" s="271"/>
      <c r="Q197" s="271"/>
      <c r="R197" s="271"/>
      <c r="S197" s="271"/>
      <c r="T197" s="271"/>
      <c r="U197" s="921"/>
    </row>
    <row r="198" spans="1:23" x14ac:dyDescent="0.25">
      <c r="A198" s="236"/>
      <c r="B198" s="236"/>
      <c r="C198" s="236"/>
      <c r="D198" s="236"/>
      <c r="E198" s="469" t="s">
        <v>855</v>
      </c>
      <c r="F198" s="259">
        <v>1199.31</v>
      </c>
      <c r="G198" s="262">
        <v>14521</v>
      </c>
      <c r="H198" s="262">
        <v>2799.02</v>
      </c>
      <c r="I198" s="262">
        <v>225532.74000000002</v>
      </c>
      <c r="J198" s="262">
        <v>6560.33</v>
      </c>
      <c r="K198" s="262">
        <v>0</v>
      </c>
      <c r="L198" s="262">
        <v>18216</v>
      </c>
      <c r="M198" s="262">
        <v>710.73</v>
      </c>
      <c r="N198" s="262">
        <v>1282.0999999999999</v>
      </c>
      <c r="O198" s="262">
        <v>0</v>
      </c>
      <c r="P198" s="262">
        <v>115189.75999999989</v>
      </c>
      <c r="Q198" s="262">
        <v>788.63999999999987</v>
      </c>
      <c r="R198" s="262">
        <v>122989.74000000011</v>
      </c>
      <c r="S198" s="262">
        <v>10567.770000000002</v>
      </c>
      <c r="T198" s="262">
        <v>10372.100000000006</v>
      </c>
      <c r="U198" s="921">
        <v>530729.24000000022</v>
      </c>
    </row>
  </sheetData>
  <autoFilter ref="A1:U195" xr:uid="{00000000-0001-0000-0000-000000000000}"/>
  <sortState xmlns:xlrd2="http://schemas.microsoft.com/office/spreadsheetml/2017/richdata2" ref="A2:U188">
    <sortCondition ref="E2:E188"/>
  </sortState>
  <pageMargins left="0.511811024" right="0.511811024" top="0.78740157499999996" bottom="0.78740157499999996" header="0.31496062000000002" footer="0.31496062000000002"/>
  <pageSetup paperSize="9" scale="33" fitToHeight="0" orientation="landscape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95D23C31-D1A9-4C03-B63D-86D26A3F8CF1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'BENEF-JUL 2025'!E30:E30</xm:f>
              <xm:sqref>E30</xm:sqref>
            </x14:sparkline>
          </x14:sparklines>
        </x14:sparklineGroup>
      </x14:sparklineGroup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ABCB0-4AA3-43C6-BFB1-31C19063F107}">
  <dimension ref="A3:E11"/>
  <sheetViews>
    <sheetView workbookViewId="0">
      <selection activeCell="G18" sqref="G18"/>
    </sheetView>
  </sheetViews>
  <sheetFormatPr defaultRowHeight="15" x14ac:dyDescent="0.25"/>
  <cols>
    <col min="1" max="1" width="18" bestFit="1" customWidth="1"/>
    <col min="2" max="2" width="18.42578125" bestFit="1" customWidth="1"/>
    <col min="3" max="3" width="14" bestFit="1" customWidth="1"/>
    <col min="4" max="66" width="7.5703125" bestFit="1" customWidth="1"/>
    <col min="67" max="129" width="8.5703125" bestFit="1" customWidth="1"/>
    <col min="130" max="130" width="10.7109375" bestFit="1" customWidth="1"/>
  </cols>
  <sheetData>
    <row r="3" spans="1:5" x14ac:dyDescent="0.25">
      <c r="A3" s="1" t="s">
        <v>114</v>
      </c>
      <c r="B3" t="s">
        <v>274</v>
      </c>
      <c r="C3" t="s">
        <v>161</v>
      </c>
      <c r="D3" t="s">
        <v>1216</v>
      </c>
    </row>
    <row r="4" spans="1:5" x14ac:dyDescent="0.25">
      <c r="A4" s="25" t="s">
        <v>84</v>
      </c>
      <c r="B4" s="126">
        <v>99</v>
      </c>
      <c r="C4" s="3">
        <v>1563134.68</v>
      </c>
      <c r="D4">
        <v>101</v>
      </c>
      <c r="E4" t="s">
        <v>1168</v>
      </c>
    </row>
    <row r="5" spans="1:5" x14ac:dyDescent="0.25">
      <c r="A5" s="25" t="s">
        <v>87</v>
      </c>
      <c r="B5" s="126">
        <v>13</v>
      </c>
      <c r="C5" s="3">
        <v>222376.58</v>
      </c>
    </row>
    <row r="6" spans="1:5" x14ac:dyDescent="0.25">
      <c r="A6" s="25" t="s">
        <v>90</v>
      </c>
      <c r="B6" s="126">
        <v>14</v>
      </c>
      <c r="C6" s="3">
        <v>69000</v>
      </c>
    </row>
    <row r="7" spans="1:5" x14ac:dyDescent="0.25">
      <c r="A7" s="25" t="s">
        <v>431</v>
      </c>
      <c r="B7" s="126">
        <v>5</v>
      </c>
      <c r="C7" s="3">
        <v>140032.76</v>
      </c>
      <c r="D7">
        <v>5</v>
      </c>
      <c r="E7" t="s">
        <v>1167</v>
      </c>
    </row>
    <row r="8" spans="1:5" x14ac:dyDescent="0.25">
      <c r="A8" s="25" t="s">
        <v>118</v>
      </c>
      <c r="B8" s="126">
        <v>29</v>
      </c>
      <c r="C8" s="3">
        <v>42550</v>
      </c>
    </row>
    <row r="9" spans="1:5" x14ac:dyDescent="0.25">
      <c r="A9" s="25" t="s">
        <v>85</v>
      </c>
      <c r="B9" s="126">
        <v>54</v>
      </c>
      <c r="C9" s="3">
        <v>1263724.69</v>
      </c>
      <c r="D9">
        <f>78+53</f>
        <v>131</v>
      </c>
      <c r="E9" t="s">
        <v>635</v>
      </c>
    </row>
    <row r="10" spans="1:5" x14ac:dyDescent="0.25">
      <c r="A10" s="25" t="s">
        <v>487</v>
      </c>
      <c r="B10" s="126">
        <v>29</v>
      </c>
      <c r="C10" s="3">
        <v>404766.06999999989</v>
      </c>
      <c r="D10" s="40">
        <f>SUM(D4:D9)</f>
        <v>237</v>
      </c>
      <c r="E10" t="s">
        <v>1378</v>
      </c>
    </row>
    <row r="11" spans="1:5" x14ac:dyDescent="0.25">
      <c r="A11" s="25" t="s">
        <v>152</v>
      </c>
      <c r="B11" s="125">
        <v>243</v>
      </c>
      <c r="C11" s="3">
        <v>3705584.7799999979</v>
      </c>
    </row>
  </sheetData>
  <pageMargins left="0.511811024" right="0.511811024" top="0.78740157499999996" bottom="0.78740157499999996" header="0.31496062000000002" footer="0.3149606200000000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069A1-4EEF-4A8A-9F97-1D6C69F4CF15}">
  <sheetPr>
    <tabColor rgb="FFFFFF00"/>
  </sheetPr>
  <dimension ref="A1:Z196"/>
  <sheetViews>
    <sheetView topLeftCell="K1" workbookViewId="0">
      <pane ySplit="1" topLeftCell="A179" activePane="bottomLeft" state="frozen"/>
      <selection pane="bottomLeft" activeCell="U197" sqref="U197"/>
    </sheetView>
  </sheetViews>
  <sheetFormatPr defaultColWidth="9.140625" defaultRowHeight="15" x14ac:dyDescent="0.25"/>
  <cols>
    <col min="1" max="1" width="9" style="182" customWidth="1" collapsed="1"/>
    <col min="2" max="2" width="12.5703125" style="182" customWidth="1" collapsed="1"/>
    <col min="3" max="3" width="13.85546875" style="182" customWidth="1" collapsed="1"/>
    <col min="4" max="4" width="34.85546875" style="183" customWidth="1" collapsed="1"/>
    <col min="5" max="5" width="14.42578125" style="182" customWidth="1" collapsed="1"/>
    <col min="6" max="6" width="14.5703125" style="182" customWidth="1" collapsed="1"/>
    <col min="7" max="7" width="14.28515625" style="182" customWidth="1" collapsed="1"/>
    <col min="8" max="8" width="13.7109375" style="182" customWidth="1" collapsed="1"/>
    <col min="9" max="9" width="14.28515625" style="182" customWidth="1" collapsed="1"/>
    <col min="10" max="10" width="15.28515625" style="182" customWidth="1" collapsed="1"/>
    <col min="11" max="12" width="15.7109375" style="182" customWidth="1" collapsed="1"/>
    <col min="13" max="13" width="15.5703125" style="182" customWidth="1" collapsed="1"/>
    <col min="14" max="14" width="13" style="182" customWidth="1" collapsed="1"/>
    <col min="15" max="15" width="15.7109375" style="182" customWidth="1" collapsed="1"/>
    <col min="16" max="16" width="15.28515625" style="182" customWidth="1" collapsed="1"/>
    <col min="17" max="17" width="15.42578125" style="182" customWidth="1" collapsed="1"/>
    <col min="18" max="18" width="13.7109375" style="182" customWidth="1" collapsed="1"/>
    <col min="19" max="19" width="15.28515625" style="182" customWidth="1" collapsed="1"/>
    <col min="20" max="20" width="15.28515625" style="534" customWidth="1" collapsed="1"/>
    <col min="21" max="21" width="13.28515625" style="534" customWidth="1" collapsed="1"/>
    <col min="22" max="22" width="7.7109375" style="547" bestFit="1" customWidth="1" collapsed="1"/>
    <col min="23" max="23" width="13.7109375" style="182" customWidth="1" collapsed="1"/>
    <col min="24" max="24" width="15.5703125" style="182" customWidth="1" collapsed="1"/>
    <col min="25" max="25" width="9.28515625" style="182" customWidth="1" collapsed="1"/>
    <col min="26" max="16384" width="9.140625" style="182"/>
  </cols>
  <sheetData>
    <row r="1" spans="1:26" ht="15" customHeight="1" x14ac:dyDescent="0.25">
      <c r="A1" s="432" t="s">
        <v>127</v>
      </c>
      <c r="B1" s="432" t="s">
        <v>119</v>
      </c>
      <c r="C1" s="432" t="s">
        <v>92</v>
      </c>
      <c r="D1" s="433" t="s">
        <v>93</v>
      </c>
      <c r="E1" s="432" t="s">
        <v>153</v>
      </c>
      <c r="F1" s="432" t="s">
        <v>94</v>
      </c>
      <c r="G1" s="432" t="s">
        <v>126</v>
      </c>
      <c r="H1" s="432" t="s">
        <v>95</v>
      </c>
      <c r="I1" s="432" t="s">
        <v>96</v>
      </c>
      <c r="J1" s="432" t="s">
        <v>833</v>
      </c>
      <c r="K1" s="432" t="s">
        <v>1164</v>
      </c>
      <c r="L1" s="432" t="s">
        <v>97</v>
      </c>
      <c r="M1" s="432" t="s">
        <v>98</v>
      </c>
      <c r="N1" s="432" t="s">
        <v>117</v>
      </c>
      <c r="O1" s="432" t="s">
        <v>97</v>
      </c>
      <c r="P1" s="432" t="s">
        <v>134</v>
      </c>
      <c r="Q1" s="194" t="s">
        <v>1161</v>
      </c>
      <c r="R1" s="432" t="s">
        <v>1165</v>
      </c>
      <c r="S1" s="432" t="s">
        <v>868</v>
      </c>
      <c r="T1" s="532" t="s">
        <v>122</v>
      </c>
      <c r="U1" s="532" t="s">
        <v>1120</v>
      </c>
      <c r="V1" s="548" t="s">
        <v>774</v>
      </c>
      <c r="W1" s="432"/>
      <c r="X1" s="432"/>
      <c r="Y1" s="432"/>
      <c r="Z1" s="432"/>
    </row>
    <row r="2" spans="1:26" ht="15" customHeight="1" x14ac:dyDescent="0.25">
      <c r="A2" s="435" t="s">
        <v>1157</v>
      </c>
      <c r="B2" s="435" t="s">
        <v>847</v>
      </c>
      <c r="C2" s="436">
        <v>271</v>
      </c>
      <c r="D2" s="437" t="s">
        <v>164</v>
      </c>
      <c r="E2" s="435" t="s">
        <v>266</v>
      </c>
      <c r="F2" s="438">
        <v>46280.55</v>
      </c>
      <c r="G2" s="438">
        <v>0</v>
      </c>
      <c r="H2" s="438">
        <v>0</v>
      </c>
      <c r="I2" s="438">
        <v>0</v>
      </c>
      <c r="J2" s="438">
        <v>0</v>
      </c>
      <c r="K2" s="438">
        <v>0</v>
      </c>
      <c r="L2" s="438">
        <v>0</v>
      </c>
      <c r="M2" s="438">
        <v>0</v>
      </c>
      <c r="N2" s="438">
        <v>0</v>
      </c>
      <c r="O2" s="438">
        <v>0</v>
      </c>
      <c r="P2" s="438">
        <v>1819.36</v>
      </c>
      <c r="Q2" s="438">
        <v>0</v>
      </c>
      <c r="R2" s="438">
        <v>0</v>
      </c>
      <c r="S2" s="438">
        <v>0</v>
      </c>
      <c r="T2" s="686">
        <f t="shared" ref="T2:T33" si="0">SUM(G2:S2)</f>
        <v>1819.36</v>
      </c>
      <c r="U2" s="686">
        <f t="shared" ref="U2:U33" si="1">F2-T2</f>
        <v>44461.19</v>
      </c>
      <c r="V2" s="549" t="s">
        <v>167</v>
      </c>
      <c r="W2" s="436"/>
      <c r="X2" s="435"/>
      <c r="Y2" s="436"/>
      <c r="Z2" s="435"/>
    </row>
    <row r="3" spans="1:26" ht="15" customHeight="1" x14ac:dyDescent="0.25">
      <c r="A3" s="435" t="s">
        <v>1157</v>
      </c>
      <c r="B3" s="435" t="s">
        <v>847</v>
      </c>
      <c r="C3" s="436">
        <v>37</v>
      </c>
      <c r="D3" s="437" t="s">
        <v>27</v>
      </c>
      <c r="E3" s="435" t="s">
        <v>199</v>
      </c>
      <c r="F3" s="438">
        <v>18263.55</v>
      </c>
      <c r="G3" s="438">
        <v>0</v>
      </c>
      <c r="H3" s="438">
        <v>0</v>
      </c>
      <c r="I3" s="438">
        <v>0</v>
      </c>
      <c r="J3" s="438">
        <v>0</v>
      </c>
      <c r="K3" s="438">
        <v>0</v>
      </c>
      <c r="L3" s="438">
        <v>0</v>
      </c>
      <c r="M3" s="438">
        <v>0</v>
      </c>
      <c r="N3" s="438">
        <v>0</v>
      </c>
      <c r="O3" s="438">
        <v>0</v>
      </c>
      <c r="P3" s="438">
        <v>1884.09</v>
      </c>
      <c r="Q3" s="438">
        <v>0</v>
      </c>
      <c r="R3" s="438">
        <v>0</v>
      </c>
      <c r="S3" s="438">
        <v>0</v>
      </c>
      <c r="T3" s="686">
        <f t="shared" si="0"/>
        <v>1884.09</v>
      </c>
      <c r="U3" s="686">
        <f t="shared" si="1"/>
        <v>16379.46</v>
      </c>
      <c r="V3" s="549" t="s">
        <v>167</v>
      </c>
      <c r="W3" s="436"/>
      <c r="X3" s="435"/>
      <c r="Y3" s="436"/>
      <c r="Z3" s="435"/>
    </row>
    <row r="4" spans="1:26" ht="15" customHeight="1" x14ac:dyDescent="0.25">
      <c r="A4" s="435" t="s">
        <v>1157</v>
      </c>
      <c r="B4" s="435" t="s">
        <v>847</v>
      </c>
      <c r="C4" s="436">
        <v>490</v>
      </c>
      <c r="D4" s="437" t="s">
        <v>484</v>
      </c>
      <c r="E4" s="435" t="s">
        <v>534</v>
      </c>
      <c r="F4" s="438">
        <v>19998.87</v>
      </c>
      <c r="G4" s="438">
        <v>0</v>
      </c>
      <c r="H4" s="438">
        <v>0</v>
      </c>
      <c r="I4" s="438">
        <v>1459</v>
      </c>
      <c r="J4" s="438">
        <v>0</v>
      </c>
      <c r="K4" s="438">
        <v>0</v>
      </c>
      <c r="L4" s="438">
        <v>933.55</v>
      </c>
      <c r="M4" s="438">
        <v>0</v>
      </c>
      <c r="N4" s="438">
        <v>0</v>
      </c>
      <c r="O4" s="438">
        <v>0</v>
      </c>
      <c r="P4" s="438">
        <v>0</v>
      </c>
      <c r="Q4" s="438">
        <v>0</v>
      </c>
      <c r="R4" s="438">
        <v>0</v>
      </c>
      <c r="S4" s="438">
        <v>0</v>
      </c>
      <c r="T4" s="686">
        <f t="shared" si="0"/>
        <v>2392.5500000000002</v>
      </c>
      <c r="U4" s="686">
        <f t="shared" si="1"/>
        <v>17606.32</v>
      </c>
      <c r="V4" s="549" t="s">
        <v>167</v>
      </c>
      <c r="W4" s="436"/>
      <c r="X4" s="435"/>
      <c r="Y4" s="436"/>
      <c r="Z4" s="435"/>
    </row>
    <row r="5" spans="1:26" ht="15" customHeight="1" x14ac:dyDescent="0.25">
      <c r="A5" s="435" t="s">
        <v>1157</v>
      </c>
      <c r="B5" s="435" t="s">
        <v>847</v>
      </c>
      <c r="C5" s="436">
        <v>35</v>
      </c>
      <c r="D5" s="437" t="s">
        <v>26</v>
      </c>
      <c r="E5" s="435" t="s">
        <v>198</v>
      </c>
      <c r="F5" s="438">
        <v>18453.439999999999</v>
      </c>
      <c r="G5" s="438">
        <v>0</v>
      </c>
      <c r="H5" s="438">
        <v>0</v>
      </c>
      <c r="I5" s="438">
        <v>0</v>
      </c>
      <c r="J5" s="438">
        <v>0</v>
      </c>
      <c r="K5" s="438">
        <v>0</v>
      </c>
      <c r="L5" s="438">
        <v>0</v>
      </c>
      <c r="M5" s="438">
        <v>0</v>
      </c>
      <c r="N5" s="438">
        <v>0</v>
      </c>
      <c r="O5" s="438">
        <v>0</v>
      </c>
      <c r="P5" s="438">
        <v>1490.28</v>
      </c>
      <c r="Q5" s="438">
        <v>0</v>
      </c>
      <c r="R5" s="438">
        <v>0</v>
      </c>
      <c r="S5" s="438">
        <v>0</v>
      </c>
      <c r="T5" s="686">
        <f t="shared" si="0"/>
        <v>1490.28</v>
      </c>
      <c r="U5" s="686">
        <f t="shared" si="1"/>
        <v>16963.16</v>
      </c>
      <c r="V5" s="549" t="s">
        <v>167</v>
      </c>
      <c r="W5" s="436"/>
      <c r="X5" s="435"/>
      <c r="Y5" s="436"/>
      <c r="Z5" s="435"/>
    </row>
    <row r="6" spans="1:26" ht="15" customHeight="1" x14ac:dyDescent="0.25">
      <c r="A6" s="435" t="s">
        <v>1157</v>
      </c>
      <c r="B6" s="435" t="s">
        <v>847</v>
      </c>
      <c r="C6" s="436">
        <v>201</v>
      </c>
      <c r="D6" s="437" t="s">
        <v>75</v>
      </c>
      <c r="E6" s="435" t="s">
        <v>865</v>
      </c>
      <c r="F6" s="438">
        <v>8493.7099999999991</v>
      </c>
      <c r="G6" s="438">
        <v>0</v>
      </c>
      <c r="H6" s="438">
        <v>0</v>
      </c>
      <c r="I6" s="438">
        <v>0</v>
      </c>
      <c r="J6" s="438">
        <v>0</v>
      </c>
      <c r="K6" s="438">
        <v>0</v>
      </c>
      <c r="L6" s="438">
        <v>2932.57</v>
      </c>
      <c r="M6" s="438">
        <v>0</v>
      </c>
      <c r="N6" s="438">
        <v>0</v>
      </c>
      <c r="O6" s="438">
        <v>0</v>
      </c>
      <c r="P6" s="438">
        <v>0</v>
      </c>
      <c r="Q6" s="438">
        <v>0</v>
      </c>
      <c r="R6" s="438">
        <v>0</v>
      </c>
      <c r="S6" s="438">
        <v>0</v>
      </c>
      <c r="T6" s="686">
        <f t="shared" si="0"/>
        <v>2932.57</v>
      </c>
      <c r="U6" s="686">
        <f t="shared" si="1"/>
        <v>5561.1399999999994</v>
      </c>
      <c r="V6" s="549" t="s">
        <v>167</v>
      </c>
      <c r="W6" s="436"/>
      <c r="X6" s="435"/>
      <c r="Y6" s="436"/>
      <c r="Z6" s="435"/>
    </row>
    <row r="7" spans="1:26" ht="15" customHeight="1" x14ac:dyDescent="0.25">
      <c r="A7" s="435" t="s">
        <v>1157</v>
      </c>
      <c r="B7" s="435" t="s">
        <v>847</v>
      </c>
      <c r="C7" s="436">
        <v>20</v>
      </c>
      <c r="D7" s="437" t="s">
        <v>14</v>
      </c>
      <c r="E7" s="435" t="s">
        <v>186</v>
      </c>
      <c r="F7" s="438">
        <v>13258.04</v>
      </c>
      <c r="G7" s="438">
        <v>0</v>
      </c>
      <c r="H7" s="438">
        <v>0</v>
      </c>
      <c r="I7" s="438">
        <v>0</v>
      </c>
      <c r="J7" s="438">
        <v>0</v>
      </c>
      <c r="K7" s="438">
        <v>0</v>
      </c>
      <c r="L7" s="438">
        <v>0</v>
      </c>
      <c r="M7" s="438">
        <v>0</v>
      </c>
      <c r="N7" s="438">
        <v>0</v>
      </c>
      <c r="O7" s="438">
        <v>781.12</v>
      </c>
      <c r="P7" s="438">
        <v>2616.5100000000002</v>
      </c>
      <c r="Q7" s="438">
        <v>0</v>
      </c>
      <c r="R7" s="438">
        <v>0</v>
      </c>
      <c r="S7" s="438">
        <v>0</v>
      </c>
      <c r="T7" s="686">
        <f t="shared" si="0"/>
        <v>3397.63</v>
      </c>
      <c r="U7" s="686">
        <f t="shared" si="1"/>
        <v>9860.41</v>
      </c>
      <c r="V7" s="549" t="s">
        <v>167</v>
      </c>
      <c r="W7" s="436"/>
      <c r="X7" s="435"/>
      <c r="Y7" s="436"/>
      <c r="Z7" s="435"/>
    </row>
    <row r="8" spans="1:26" ht="15" customHeight="1" x14ac:dyDescent="0.25">
      <c r="A8" s="435" t="s">
        <v>1157</v>
      </c>
      <c r="B8" s="435" t="s">
        <v>847</v>
      </c>
      <c r="C8" s="436">
        <v>146</v>
      </c>
      <c r="D8" s="437" t="s">
        <v>56</v>
      </c>
      <c r="E8" s="435" t="s">
        <v>228</v>
      </c>
      <c r="F8" s="438">
        <v>12839.53</v>
      </c>
      <c r="G8" s="438">
        <v>0</v>
      </c>
      <c r="H8" s="438">
        <v>0</v>
      </c>
      <c r="I8" s="438">
        <v>3036</v>
      </c>
      <c r="J8" s="438">
        <v>0</v>
      </c>
      <c r="K8" s="438">
        <v>0</v>
      </c>
      <c r="L8" s="438">
        <v>0</v>
      </c>
      <c r="M8" s="438">
        <v>0</v>
      </c>
      <c r="N8" s="438">
        <v>0</v>
      </c>
      <c r="O8" s="438">
        <v>0</v>
      </c>
      <c r="P8" s="438">
        <v>0</v>
      </c>
      <c r="Q8" s="438">
        <v>0</v>
      </c>
      <c r="R8" s="438">
        <v>0</v>
      </c>
      <c r="S8" s="438">
        <v>0</v>
      </c>
      <c r="T8" s="686">
        <f t="shared" si="0"/>
        <v>3036</v>
      </c>
      <c r="U8" s="686">
        <f t="shared" si="1"/>
        <v>9803.5300000000007</v>
      </c>
      <c r="V8" s="549" t="s">
        <v>167</v>
      </c>
      <c r="W8" s="436"/>
      <c r="X8" s="435"/>
      <c r="Y8" s="436"/>
      <c r="Z8" s="435"/>
    </row>
    <row r="9" spans="1:26" ht="15" customHeight="1" x14ac:dyDescent="0.25">
      <c r="A9" s="435" t="s">
        <v>1157</v>
      </c>
      <c r="B9" s="435" t="s">
        <v>847</v>
      </c>
      <c r="C9" s="436">
        <v>50</v>
      </c>
      <c r="D9" s="437" t="s">
        <v>38</v>
      </c>
      <c r="E9" s="435" t="s">
        <v>209</v>
      </c>
      <c r="F9" s="438">
        <v>18147.330000000002</v>
      </c>
      <c r="G9" s="438">
        <v>0</v>
      </c>
      <c r="H9" s="438">
        <v>0</v>
      </c>
      <c r="I9" s="438">
        <v>0</v>
      </c>
      <c r="J9" s="438">
        <v>0</v>
      </c>
      <c r="K9" s="438">
        <v>0</v>
      </c>
      <c r="L9" s="438">
        <v>0</v>
      </c>
      <c r="M9" s="438">
        <v>0</v>
      </c>
      <c r="N9" s="438">
        <v>0</v>
      </c>
      <c r="O9" s="438">
        <v>0</v>
      </c>
      <c r="P9" s="438">
        <v>3576.68</v>
      </c>
      <c r="Q9" s="438">
        <v>0</v>
      </c>
      <c r="R9" s="438">
        <v>0</v>
      </c>
      <c r="S9" s="438">
        <v>0</v>
      </c>
      <c r="T9" s="686">
        <f t="shared" si="0"/>
        <v>3576.68</v>
      </c>
      <c r="U9" s="686">
        <f t="shared" si="1"/>
        <v>14570.650000000001</v>
      </c>
      <c r="V9" s="549" t="s">
        <v>167</v>
      </c>
      <c r="W9" s="436"/>
      <c r="X9" s="435"/>
      <c r="Y9" s="436"/>
      <c r="Z9" s="435"/>
    </row>
    <row r="10" spans="1:26" ht="15" customHeight="1" x14ac:dyDescent="0.25">
      <c r="A10" s="435" t="s">
        <v>1157</v>
      </c>
      <c r="B10" s="435" t="s">
        <v>847</v>
      </c>
      <c r="C10" s="436">
        <v>349</v>
      </c>
      <c r="D10" s="437" t="s">
        <v>362</v>
      </c>
      <c r="E10" s="435" t="s">
        <v>372</v>
      </c>
      <c r="F10" s="438">
        <v>20586.88</v>
      </c>
      <c r="G10" s="438">
        <v>0</v>
      </c>
      <c r="H10" s="438">
        <v>0</v>
      </c>
      <c r="I10" s="438">
        <v>0</v>
      </c>
      <c r="J10" s="438">
        <v>0</v>
      </c>
      <c r="K10" s="438">
        <v>0</v>
      </c>
      <c r="L10" s="438">
        <v>0</v>
      </c>
      <c r="M10" s="438">
        <v>0</v>
      </c>
      <c r="N10" s="438">
        <v>0</v>
      </c>
      <c r="O10" s="438">
        <v>0</v>
      </c>
      <c r="P10" s="438">
        <v>2980.56</v>
      </c>
      <c r="Q10" s="438">
        <v>0</v>
      </c>
      <c r="R10" s="438">
        <v>0</v>
      </c>
      <c r="S10" s="438">
        <v>0</v>
      </c>
      <c r="T10" s="686">
        <f t="shared" si="0"/>
        <v>2980.56</v>
      </c>
      <c r="U10" s="686">
        <f t="shared" si="1"/>
        <v>17606.32</v>
      </c>
      <c r="V10" s="549" t="s">
        <v>167</v>
      </c>
      <c r="W10" s="436"/>
      <c r="X10" s="435"/>
      <c r="Y10" s="436"/>
      <c r="Z10" s="435"/>
    </row>
    <row r="11" spans="1:26" ht="15" customHeight="1" x14ac:dyDescent="0.25">
      <c r="A11" s="435" t="s">
        <v>1157</v>
      </c>
      <c r="B11" s="435" t="s">
        <v>847</v>
      </c>
      <c r="C11" s="436">
        <v>461</v>
      </c>
      <c r="D11" s="437" t="s">
        <v>754</v>
      </c>
      <c r="E11" s="435" t="s">
        <v>767</v>
      </c>
      <c r="F11" s="438">
        <v>18497.98</v>
      </c>
      <c r="G11" s="438">
        <v>0</v>
      </c>
      <c r="H11" s="438">
        <v>0</v>
      </c>
      <c r="I11" s="438">
        <v>0</v>
      </c>
      <c r="J11" s="438">
        <v>0</v>
      </c>
      <c r="K11" s="438">
        <v>0</v>
      </c>
      <c r="L11" s="438">
        <v>1184.1400000000001</v>
      </c>
      <c r="M11" s="438">
        <v>0</v>
      </c>
      <c r="N11" s="438">
        <v>0</v>
      </c>
      <c r="O11" s="438">
        <v>0</v>
      </c>
      <c r="P11" s="438">
        <v>0</v>
      </c>
      <c r="Q11" s="438">
        <v>0</v>
      </c>
      <c r="R11" s="438">
        <v>0</v>
      </c>
      <c r="S11" s="438">
        <v>0</v>
      </c>
      <c r="T11" s="686">
        <f t="shared" si="0"/>
        <v>1184.1400000000001</v>
      </c>
      <c r="U11" s="686">
        <f t="shared" si="1"/>
        <v>17313.84</v>
      </c>
      <c r="V11" s="549" t="s">
        <v>167</v>
      </c>
      <c r="W11" s="436"/>
      <c r="X11" s="435"/>
      <c r="Y11" s="436"/>
      <c r="Z11" s="435"/>
    </row>
    <row r="12" spans="1:26" ht="15" customHeight="1" x14ac:dyDescent="0.25">
      <c r="A12" s="435" t="s">
        <v>1157</v>
      </c>
      <c r="B12" s="435" t="s">
        <v>847</v>
      </c>
      <c r="C12" s="436">
        <v>434</v>
      </c>
      <c r="D12" s="437" t="s">
        <v>696</v>
      </c>
      <c r="E12" s="435" t="s">
        <v>706</v>
      </c>
      <c r="F12" s="438">
        <v>6970.52</v>
      </c>
      <c r="G12" s="438">
        <v>0</v>
      </c>
      <c r="H12" s="438">
        <v>0</v>
      </c>
      <c r="I12" s="438">
        <v>0</v>
      </c>
      <c r="J12" s="438">
        <v>0</v>
      </c>
      <c r="K12" s="438">
        <v>0</v>
      </c>
      <c r="L12" s="438">
        <v>0</v>
      </c>
      <c r="M12" s="438">
        <v>0</v>
      </c>
      <c r="N12" s="438">
        <v>0</v>
      </c>
      <c r="O12" s="438">
        <v>0</v>
      </c>
      <c r="P12" s="438">
        <v>775.58</v>
      </c>
      <c r="Q12" s="438">
        <v>0</v>
      </c>
      <c r="R12" s="438">
        <v>0</v>
      </c>
      <c r="S12" s="438">
        <v>0</v>
      </c>
      <c r="T12" s="686">
        <f t="shared" si="0"/>
        <v>775.58</v>
      </c>
      <c r="U12" s="686">
        <f t="shared" si="1"/>
        <v>6194.9400000000005</v>
      </c>
      <c r="V12" s="549" t="s">
        <v>167</v>
      </c>
      <c r="W12" s="436"/>
      <c r="X12" s="435"/>
      <c r="Y12" s="436"/>
      <c r="Z12" s="435"/>
    </row>
    <row r="13" spans="1:26" ht="15" customHeight="1" x14ac:dyDescent="0.25">
      <c r="A13" s="435" t="s">
        <v>1157</v>
      </c>
      <c r="B13" s="435" t="s">
        <v>847</v>
      </c>
      <c r="C13" s="436">
        <v>39</v>
      </c>
      <c r="D13" s="437" t="s">
        <v>29</v>
      </c>
      <c r="E13" s="435" t="s">
        <v>201</v>
      </c>
      <c r="F13" s="438">
        <v>8835.58</v>
      </c>
      <c r="G13" s="438">
        <v>0</v>
      </c>
      <c r="H13" s="438">
        <v>0</v>
      </c>
      <c r="I13" s="438">
        <v>0</v>
      </c>
      <c r="J13" s="438">
        <v>0</v>
      </c>
      <c r="K13" s="438">
        <v>0</v>
      </c>
      <c r="L13" s="438">
        <v>0</v>
      </c>
      <c r="M13" s="438">
        <v>0</v>
      </c>
      <c r="N13" s="438">
        <v>0</v>
      </c>
      <c r="O13" s="438">
        <v>0</v>
      </c>
      <c r="P13" s="438">
        <v>0</v>
      </c>
      <c r="Q13" s="438">
        <v>0</v>
      </c>
      <c r="R13" s="438">
        <v>0</v>
      </c>
      <c r="S13" s="438">
        <v>0</v>
      </c>
      <c r="T13" s="686">
        <f t="shared" si="0"/>
        <v>0</v>
      </c>
      <c r="U13" s="686">
        <f t="shared" si="1"/>
        <v>8835.58</v>
      </c>
      <c r="V13" s="549" t="s">
        <v>167</v>
      </c>
      <c r="W13" s="436"/>
      <c r="X13" s="435"/>
      <c r="Y13" s="436"/>
      <c r="Z13" s="435"/>
    </row>
    <row r="14" spans="1:26" s="582" customFormat="1" ht="15" customHeight="1" x14ac:dyDescent="0.25">
      <c r="A14" s="576" t="s">
        <v>1157</v>
      </c>
      <c r="B14" s="576" t="s">
        <v>847</v>
      </c>
      <c r="C14" s="577">
        <v>248</v>
      </c>
      <c r="D14" s="578" t="s">
        <v>137</v>
      </c>
      <c r="E14" s="576" t="s">
        <v>258</v>
      </c>
      <c r="F14" s="579">
        <v>23629.7</v>
      </c>
      <c r="G14" s="579">
        <v>0</v>
      </c>
      <c r="H14" s="579">
        <v>0</v>
      </c>
      <c r="I14" s="579">
        <v>0</v>
      </c>
      <c r="J14" s="579">
        <v>0</v>
      </c>
      <c r="K14" s="579">
        <v>0</v>
      </c>
      <c r="L14" s="579">
        <v>0</v>
      </c>
      <c r="M14" s="579">
        <v>0</v>
      </c>
      <c r="N14" s="579">
        <v>0</v>
      </c>
      <c r="O14" s="579">
        <v>0</v>
      </c>
      <c r="P14" s="579">
        <v>1399.11</v>
      </c>
      <c r="Q14" s="579">
        <v>0</v>
      </c>
      <c r="R14" s="579">
        <v>0</v>
      </c>
      <c r="S14" s="579">
        <v>0</v>
      </c>
      <c r="T14" s="580">
        <f t="shared" si="0"/>
        <v>1399.11</v>
      </c>
      <c r="U14" s="580">
        <f t="shared" si="1"/>
        <v>22230.59</v>
      </c>
      <c r="V14" s="581" t="s">
        <v>167</v>
      </c>
      <c r="W14" s="577"/>
      <c r="X14" s="576"/>
      <c r="Y14" s="577"/>
      <c r="Z14" s="576"/>
    </row>
    <row r="15" spans="1:26" ht="15" customHeight="1" x14ac:dyDescent="0.25">
      <c r="A15" s="435" t="s">
        <v>1157</v>
      </c>
      <c r="B15" s="435" t="s">
        <v>847</v>
      </c>
      <c r="C15" s="436">
        <v>419</v>
      </c>
      <c r="D15" s="437" t="s">
        <v>637</v>
      </c>
      <c r="E15" s="435" t="s">
        <v>652</v>
      </c>
      <c r="F15" s="438">
        <v>19863.95</v>
      </c>
      <c r="G15" s="438">
        <v>0</v>
      </c>
      <c r="H15" s="438">
        <v>0</v>
      </c>
      <c r="I15" s="438">
        <v>1400</v>
      </c>
      <c r="J15" s="438">
        <v>0</v>
      </c>
      <c r="K15" s="438">
        <v>0</v>
      </c>
      <c r="L15" s="438">
        <v>857.63</v>
      </c>
      <c r="M15" s="438">
        <v>0</v>
      </c>
      <c r="N15" s="438">
        <v>0</v>
      </c>
      <c r="O15" s="438">
        <v>0</v>
      </c>
      <c r="P15" s="438">
        <v>0</v>
      </c>
      <c r="Q15" s="438">
        <v>0</v>
      </c>
      <c r="R15" s="438">
        <v>0</v>
      </c>
      <c r="S15" s="438">
        <v>0</v>
      </c>
      <c r="T15" s="686">
        <f t="shared" si="0"/>
        <v>2257.63</v>
      </c>
      <c r="U15" s="686">
        <f t="shared" si="1"/>
        <v>17606.32</v>
      </c>
      <c r="V15" s="549" t="s">
        <v>167</v>
      </c>
      <c r="W15" s="436"/>
      <c r="X15" s="435"/>
      <c r="Y15" s="436"/>
      <c r="Z15" s="435"/>
    </row>
    <row r="16" spans="1:26" ht="15" customHeight="1" x14ac:dyDescent="0.25">
      <c r="A16" s="435" t="s">
        <v>1157</v>
      </c>
      <c r="B16" s="435" t="s">
        <v>847</v>
      </c>
      <c r="C16" s="436">
        <v>12</v>
      </c>
      <c r="D16" s="437" t="s">
        <v>9</v>
      </c>
      <c r="E16" s="435" t="s">
        <v>180</v>
      </c>
      <c r="F16" s="438">
        <v>10946.13</v>
      </c>
      <c r="G16" s="438">
        <v>0</v>
      </c>
      <c r="H16" s="438">
        <v>0</v>
      </c>
      <c r="I16" s="438">
        <v>0</v>
      </c>
      <c r="J16" s="438">
        <v>0</v>
      </c>
      <c r="K16" s="438">
        <v>0</v>
      </c>
      <c r="L16" s="438">
        <v>0</v>
      </c>
      <c r="M16" s="438">
        <v>0</v>
      </c>
      <c r="N16" s="438">
        <v>0</v>
      </c>
      <c r="O16" s="438">
        <v>0</v>
      </c>
      <c r="P16" s="438">
        <v>1924.13</v>
      </c>
      <c r="Q16" s="438">
        <v>0</v>
      </c>
      <c r="R16" s="438">
        <v>0</v>
      </c>
      <c r="S16" s="438">
        <v>0</v>
      </c>
      <c r="T16" s="686">
        <f t="shared" si="0"/>
        <v>1924.13</v>
      </c>
      <c r="U16" s="686">
        <f t="shared" si="1"/>
        <v>9022</v>
      </c>
      <c r="V16" s="549" t="s">
        <v>167</v>
      </c>
      <c r="W16" s="436"/>
      <c r="X16" s="435"/>
      <c r="Y16" s="436"/>
      <c r="Z16" s="435"/>
    </row>
    <row r="17" spans="1:26" ht="15" customHeight="1" x14ac:dyDescent="0.25">
      <c r="A17" s="435" t="s">
        <v>1157</v>
      </c>
      <c r="B17" s="435" t="s">
        <v>847</v>
      </c>
      <c r="C17" s="436">
        <v>318</v>
      </c>
      <c r="D17" s="437" t="s">
        <v>300</v>
      </c>
      <c r="E17" s="435" t="s">
        <v>305</v>
      </c>
      <c r="F17" s="438">
        <v>24864.31</v>
      </c>
      <c r="G17" s="438">
        <v>0</v>
      </c>
      <c r="H17" s="438">
        <v>0</v>
      </c>
      <c r="I17" s="438">
        <v>0</v>
      </c>
      <c r="J17" s="438">
        <v>0</v>
      </c>
      <c r="K17" s="438">
        <v>0</v>
      </c>
      <c r="L17" s="438">
        <v>2633.72</v>
      </c>
      <c r="M17" s="438">
        <v>0</v>
      </c>
      <c r="N17" s="438">
        <v>0</v>
      </c>
      <c r="O17" s="438">
        <v>0</v>
      </c>
      <c r="P17" s="438">
        <v>0</v>
      </c>
      <c r="Q17" s="438">
        <v>0</v>
      </c>
      <c r="R17" s="438">
        <v>0</v>
      </c>
      <c r="S17" s="438">
        <v>0</v>
      </c>
      <c r="T17" s="686">
        <f t="shared" si="0"/>
        <v>2633.72</v>
      </c>
      <c r="U17" s="686">
        <f t="shared" si="1"/>
        <v>22230.59</v>
      </c>
      <c r="V17" s="549" t="s">
        <v>167</v>
      </c>
      <c r="W17" s="436"/>
      <c r="X17" s="435"/>
      <c r="Y17" s="436"/>
      <c r="Z17" s="435"/>
    </row>
    <row r="18" spans="1:26" ht="15" customHeight="1" x14ac:dyDescent="0.25">
      <c r="A18" s="435" t="s">
        <v>1157</v>
      </c>
      <c r="B18" s="435" t="s">
        <v>847</v>
      </c>
      <c r="C18" s="436">
        <v>346</v>
      </c>
      <c r="D18" s="437" t="s">
        <v>368</v>
      </c>
      <c r="E18" s="435" t="s">
        <v>369</v>
      </c>
      <c r="F18" s="438">
        <v>19171.330000000002</v>
      </c>
      <c r="G18" s="438">
        <v>0</v>
      </c>
      <c r="H18" s="438">
        <v>0</v>
      </c>
      <c r="I18" s="438">
        <v>0</v>
      </c>
      <c r="J18" s="438">
        <v>0</v>
      </c>
      <c r="K18" s="438">
        <v>0</v>
      </c>
      <c r="L18" s="438">
        <v>0</v>
      </c>
      <c r="M18" s="438">
        <v>0</v>
      </c>
      <c r="N18" s="438">
        <v>0</v>
      </c>
      <c r="O18" s="438">
        <v>0</v>
      </c>
      <c r="P18" s="438">
        <v>0</v>
      </c>
      <c r="Q18" s="438">
        <v>0</v>
      </c>
      <c r="R18" s="438">
        <v>0</v>
      </c>
      <c r="S18" s="438">
        <v>0</v>
      </c>
      <c r="T18" s="686">
        <f t="shared" si="0"/>
        <v>0</v>
      </c>
      <c r="U18" s="686">
        <f t="shared" si="1"/>
        <v>19171.330000000002</v>
      </c>
      <c r="V18" s="549" t="s">
        <v>167</v>
      </c>
      <c r="W18" s="436"/>
      <c r="X18" s="435"/>
      <c r="Y18" s="436"/>
      <c r="Z18" s="435"/>
    </row>
    <row r="19" spans="1:26" ht="15" customHeight="1" x14ac:dyDescent="0.25">
      <c r="A19" s="435" t="s">
        <v>1157</v>
      </c>
      <c r="B19" s="435" t="s">
        <v>847</v>
      </c>
      <c r="C19" s="436">
        <v>452</v>
      </c>
      <c r="D19" s="437" t="s">
        <v>719</v>
      </c>
      <c r="E19" s="435" t="s">
        <v>740</v>
      </c>
      <c r="F19" s="438">
        <v>10672.91</v>
      </c>
      <c r="G19" s="438">
        <v>0</v>
      </c>
      <c r="H19" s="438">
        <v>0</v>
      </c>
      <c r="I19" s="438">
        <v>0</v>
      </c>
      <c r="J19" s="438">
        <v>0</v>
      </c>
      <c r="K19" s="438">
        <v>0</v>
      </c>
      <c r="L19" s="438">
        <v>0</v>
      </c>
      <c r="M19" s="438">
        <v>0</v>
      </c>
      <c r="N19" s="438">
        <v>0</v>
      </c>
      <c r="O19" s="438">
        <v>0</v>
      </c>
      <c r="P19" s="438">
        <v>0</v>
      </c>
      <c r="Q19" s="438">
        <v>0</v>
      </c>
      <c r="R19" s="438">
        <v>0</v>
      </c>
      <c r="S19" s="438">
        <v>0</v>
      </c>
      <c r="T19" s="686">
        <f t="shared" si="0"/>
        <v>0</v>
      </c>
      <c r="U19" s="686">
        <f t="shared" si="1"/>
        <v>10672.91</v>
      </c>
      <c r="V19" s="549" t="s">
        <v>167</v>
      </c>
      <c r="W19" s="436"/>
      <c r="X19" s="435"/>
      <c r="Y19" s="436"/>
      <c r="Z19" s="435"/>
    </row>
    <row r="20" spans="1:26" ht="15" customHeight="1" x14ac:dyDescent="0.25">
      <c r="A20" s="435" t="s">
        <v>1157</v>
      </c>
      <c r="B20" s="435" t="s">
        <v>847</v>
      </c>
      <c r="C20" s="436">
        <v>47</v>
      </c>
      <c r="D20" s="437" t="s">
        <v>35</v>
      </c>
      <c r="E20" s="435" t="s">
        <v>207</v>
      </c>
      <c r="F20" s="438">
        <v>16568.150000000001</v>
      </c>
      <c r="G20" s="438">
        <v>0</v>
      </c>
      <c r="H20" s="438">
        <v>0</v>
      </c>
      <c r="I20" s="438">
        <v>0</v>
      </c>
      <c r="J20" s="438">
        <v>0</v>
      </c>
      <c r="K20" s="438">
        <v>0</v>
      </c>
      <c r="L20" s="438">
        <v>0</v>
      </c>
      <c r="M20" s="438">
        <v>0</v>
      </c>
      <c r="N20" s="438">
        <v>0</v>
      </c>
      <c r="O20" s="438">
        <v>0</v>
      </c>
      <c r="P20" s="438">
        <v>3576.68</v>
      </c>
      <c r="Q20" s="438">
        <v>0</v>
      </c>
      <c r="R20" s="438">
        <v>0</v>
      </c>
      <c r="S20" s="438">
        <v>0</v>
      </c>
      <c r="T20" s="686">
        <f t="shared" si="0"/>
        <v>3576.68</v>
      </c>
      <c r="U20" s="686">
        <f t="shared" si="1"/>
        <v>12991.470000000001</v>
      </c>
      <c r="V20" s="549" t="s">
        <v>167</v>
      </c>
      <c r="W20" s="436"/>
      <c r="X20" s="435"/>
      <c r="Y20" s="436"/>
      <c r="Z20" s="435"/>
    </row>
    <row r="21" spans="1:26" ht="15" customHeight="1" x14ac:dyDescent="0.25">
      <c r="A21" s="435" t="s">
        <v>1157</v>
      </c>
      <c r="B21" s="435" t="s">
        <v>847</v>
      </c>
      <c r="C21" s="436">
        <v>431</v>
      </c>
      <c r="D21" s="437" t="s">
        <v>680</v>
      </c>
      <c r="E21" s="435" t="s">
        <v>681</v>
      </c>
      <c r="F21" s="438">
        <v>13987.09</v>
      </c>
      <c r="G21" s="438">
        <v>0</v>
      </c>
      <c r="H21" s="438">
        <v>0</v>
      </c>
      <c r="I21" s="438">
        <v>0</v>
      </c>
      <c r="J21" s="438">
        <v>0</v>
      </c>
      <c r="K21" s="438">
        <v>0</v>
      </c>
      <c r="L21" s="438">
        <v>0</v>
      </c>
      <c r="M21" s="438">
        <v>0</v>
      </c>
      <c r="N21" s="438">
        <v>0</v>
      </c>
      <c r="O21" s="438">
        <v>0</v>
      </c>
      <c r="P21" s="438">
        <v>1308.75</v>
      </c>
      <c r="Q21" s="438">
        <v>0</v>
      </c>
      <c r="R21" s="438">
        <v>0</v>
      </c>
      <c r="S21" s="438">
        <v>0</v>
      </c>
      <c r="T21" s="686">
        <f t="shared" si="0"/>
        <v>1308.75</v>
      </c>
      <c r="U21" s="686">
        <f t="shared" si="1"/>
        <v>12678.34</v>
      </c>
      <c r="V21" s="549" t="s">
        <v>167</v>
      </c>
      <c r="W21" s="436"/>
      <c r="X21" s="435"/>
      <c r="Y21" s="436"/>
      <c r="Z21" s="435"/>
    </row>
    <row r="22" spans="1:26" ht="15" customHeight="1" x14ac:dyDescent="0.25">
      <c r="A22" s="435" t="s">
        <v>1157</v>
      </c>
      <c r="B22" s="435" t="s">
        <v>847</v>
      </c>
      <c r="C22" s="436">
        <v>447</v>
      </c>
      <c r="D22" s="437" t="s">
        <v>715</v>
      </c>
      <c r="E22" s="435" t="s">
        <v>736</v>
      </c>
      <c r="F22" s="438">
        <v>21555.01</v>
      </c>
      <c r="G22" s="438">
        <v>0</v>
      </c>
      <c r="H22" s="438">
        <v>0</v>
      </c>
      <c r="I22" s="438">
        <v>0</v>
      </c>
      <c r="J22" s="438">
        <v>0</v>
      </c>
      <c r="K22" s="438">
        <v>0</v>
      </c>
      <c r="L22" s="438">
        <v>0</v>
      </c>
      <c r="M22" s="438">
        <v>0</v>
      </c>
      <c r="N22" s="438">
        <v>0</v>
      </c>
      <c r="O22" s="438">
        <v>0</v>
      </c>
      <c r="P22" s="438">
        <v>0</v>
      </c>
      <c r="Q22" s="438">
        <v>0</v>
      </c>
      <c r="R22" s="438">
        <v>0</v>
      </c>
      <c r="S22" s="438">
        <v>0</v>
      </c>
      <c r="T22" s="686">
        <f t="shared" si="0"/>
        <v>0</v>
      </c>
      <c r="U22" s="686">
        <f t="shared" si="1"/>
        <v>21555.01</v>
      </c>
      <c r="V22" s="549" t="s">
        <v>167</v>
      </c>
      <c r="W22" s="436"/>
      <c r="X22" s="435"/>
      <c r="Y22" s="436"/>
      <c r="Z22" s="435"/>
    </row>
    <row r="23" spans="1:26" ht="15" customHeight="1" x14ac:dyDescent="0.25">
      <c r="A23" s="435" t="s">
        <v>1157</v>
      </c>
      <c r="B23" s="435" t="s">
        <v>847</v>
      </c>
      <c r="C23" s="436">
        <v>498</v>
      </c>
      <c r="D23" s="437" t="s">
        <v>483</v>
      </c>
      <c r="E23" s="435" t="s">
        <v>533</v>
      </c>
      <c r="F23" s="438">
        <v>15632.55</v>
      </c>
      <c r="G23" s="438">
        <v>0</v>
      </c>
      <c r="H23" s="438">
        <v>0</v>
      </c>
      <c r="I23" s="438">
        <v>1464</v>
      </c>
      <c r="J23" s="438">
        <v>0</v>
      </c>
      <c r="K23" s="438">
        <v>0</v>
      </c>
      <c r="L23" s="438">
        <v>389.68</v>
      </c>
      <c r="M23" s="438">
        <v>0</v>
      </c>
      <c r="N23" s="438">
        <v>0</v>
      </c>
      <c r="O23" s="438">
        <v>0</v>
      </c>
      <c r="P23" s="438">
        <v>0</v>
      </c>
      <c r="Q23" s="438">
        <v>0</v>
      </c>
      <c r="R23" s="438">
        <v>0</v>
      </c>
      <c r="S23" s="438">
        <v>0</v>
      </c>
      <c r="T23" s="686">
        <f t="shared" si="0"/>
        <v>1853.68</v>
      </c>
      <c r="U23" s="686">
        <f t="shared" si="1"/>
        <v>13778.869999999999</v>
      </c>
      <c r="V23" s="549" t="s">
        <v>167</v>
      </c>
      <c r="W23" s="436"/>
      <c r="X23" s="435"/>
      <c r="Y23" s="436"/>
      <c r="Z23" s="435"/>
    </row>
    <row r="24" spans="1:26" ht="15" customHeight="1" x14ac:dyDescent="0.25">
      <c r="A24" s="435" t="s">
        <v>1157</v>
      </c>
      <c r="B24" s="435" t="s">
        <v>847</v>
      </c>
      <c r="C24" s="436">
        <v>200</v>
      </c>
      <c r="D24" s="437" t="s">
        <v>74</v>
      </c>
      <c r="E24" s="435" t="s">
        <v>245</v>
      </c>
      <c r="F24" s="438">
        <v>14335.28</v>
      </c>
      <c r="G24" s="438">
        <v>0</v>
      </c>
      <c r="H24" s="438">
        <v>0</v>
      </c>
      <c r="I24" s="438">
        <v>0</v>
      </c>
      <c r="J24" s="438">
        <v>0</v>
      </c>
      <c r="K24" s="438">
        <v>0</v>
      </c>
      <c r="L24" s="438">
        <v>2402.4499999999998</v>
      </c>
      <c r="M24" s="438">
        <v>270.25</v>
      </c>
      <c r="N24" s="438">
        <v>0</v>
      </c>
      <c r="O24" s="438">
        <v>0</v>
      </c>
      <c r="P24" s="438">
        <v>0</v>
      </c>
      <c r="Q24" s="438">
        <v>0</v>
      </c>
      <c r="R24" s="438">
        <v>0</v>
      </c>
      <c r="S24" s="438">
        <v>0</v>
      </c>
      <c r="T24" s="686">
        <f t="shared" si="0"/>
        <v>2672.7</v>
      </c>
      <c r="U24" s="686">
        <f t="shared" si="1"/>
        <v>11662.580000000002</v>
      </c>
      <c r="V24" s="549" t="s">
        <v>167</v>
      </c>
      <c r="W24" s="436"/>
      <c r="X24" s="435"/>
      <c r="Y24" s="436"/>
      <c r="Z24" s="435"/>
    </row>
    <row r="25" spans="1:26" ht="15" customHeight="1" x14ac:dyDescent="0.25">
      <c r="A25" s="435" t="s">
        <v>1157</v>
      </c>
      <c r="B25" s="435" t="s">
        <v>847</v>
      </c>
      <c r="C25" s="436">
        <v>84</v>
      </c>
      <c r="D25" s="437" t="s">
        <v>45</v>
      </c>
      <c r="E25" s="435" t="s">
        <v>217</v>
      </c>
      <c r="F25" s="438">
        <v>14262.14</v>
      </c>
      <c r="G25" s="438">
        <v>0</v>
      </c>
      <c r="H25" s="438">
        <v>0</v>
      </c>
      <c r="I25" s="438">
        <v>0</v>
      </c>
      <c r="J25" s="438">
        <v>0</v>
      </c>
      <c r="K25" s="438">
        <v>0</v>
      </c>
      <c r="L25" s="438">
        <v>0</v>
      </c>
      <c r="M25" s="438">
        <v>0</v>
      </c>
      <c r="N25" s="438">
        <v>0</v>
      </c>
      <c r="O25" s="438">
        <v>0</v>
      </c>
      <c r="P25" s="438">
        <v>1287.33</v>
      </c>
      <c r="Q25" s="438">
        <v>0</v>
      </c>
      <c r="R25" s="438">
        <v>0</v>
      </c>
      <c r="S25" s="438">
        <v>0</v>
      </c>
      <c r="T25" s="686">
        <f t="shared" si="0"/>
        <v>1287.33</v>
      </c>
      <c r="U25" s="686">
        <f t="shared" si="1"/>
        <v>12974.81</v>
      </c>
      <c r="V25" s="549" t="s">
        <v>167</v>
      </c>
      <c r="W25" s="436"/>
      <c r="X25" s="435"/>
      <c r="Y25" s="436"/>
      <c r="Z25" s="435"/>
    </row>
    <row r="26" spans="1:26" ht="15" customHeight="1" x14ac:dyDescent="0.25">
      <c r="A26" s="435" t="s">
        <v>1157</v>
      </c>
      <c r="B26" s="435" t="s">
        <v>847</v>
      </c>
      <c r="C26" s="436">
        <v>88</v>
      </c>
      <c r="D26" s="437" t="s">
        <v>48</v>
      </c>
      <c r="E26" s="435" t="s">
        <v>220</v>
      </c>
      <c r="F26" s="438">
        <v>16449.36</v>
      </c>
      <c r="G26" s="438">
        <v>0</v>
      </c>
      <c r="H26" s="438">
        <v>0</v>
      </c>
      <c r="I26" s="438">
        <v>0</v>
      </c>
      <c r="J26" s="438">
        <v>0</v>
      </c>
      <c r="K26" s="438">
        <v>0</v>
      </c>
      <c r="L26" s="438">
        <v>0</v>
      </c>
      <c r="M26" s="438">
        <v>0</v>
      </c>
      <c r="N26" s="438">
        <v>0</v>
      </c>
      <c r="O26" s="438">
        <v>0</v>
      </c>
      <c r="P26" s="438">
        <v>2961.61</v>
      </c>
      <c r="Q26" s="438">
        <v>0</v>
      </c>
      <c r="R26" s="438">
        <v>0</v>
      </c>
      <c r="S26" s="438">
        <v>0</v>
      </c>
      <c r="T26" s="686">
        <f t="shared" si="0"/>
        <v>2961.61</v>
      </c>
      <c r="U26" s="686">
        <f t="shared" si="1"/>
        <v>13487.75</v>
      </c>
      <c r="V26" s="549" t="s">
        <v>167</v>
      </c>
      <c r="W26" s="436"/>
      <c r="X26" s="435"/>
      <c r="Y26" s="436"/>
      <c r="Z26" s="435"/>
    </row>
    <row r="27" spans="1:26" ht="15" customHeight="1" x14ac:dyDescent="0.25">
      <c r="A27" s="435" t="s">
        <v>1157</v>
      </c>
      <c r="B27" s="435" t="s">
        <v>847</v>
      </c>
      <c r="C27" s="436">
        <v>448</v>
      </c>
      <c r="D27" s="437" t="s">
        <v>716</v>
      </c>
      <c r="E27" s="435" t="s">
        <v>737</v>
      </c>
      <c r="F27" s="438">
        <v>17290.419999999998</v>
      </c>
      <c r="G27" s="438">
        <v>0</v>
      </c>
      <c r="H27" s="438">
        <v>0</v>
      </c>
      <c r="I27" s="438">
        <v>0</v>
      </c>
      <c r="J27" s="438">
        <v>0</v>
      </c>
      <c r="K27" s="438">
        <v>0</v>
      </c>
      <c r="L27" s="438">
        <v>0</v>
      </c>
      <c r="M27" s="438">
        <v>0</v>
      </c>
      <c r="N27" s="438">
        <v>0</v>
      </c>
      <c r="O27" s="438">
        <v>0</v>
      </c>
      <c r="P27" s="438">
        <v>1715.25</v>
      </c>
      <c r="Q27" s="438">
        <v>0</v>
      </c>
      <c r="R27" s="438">
        <v>0</v>
      </c>
      <c r="S27" s="438">
        <v>0</v>
      </c>
      <c r="T27" s="686">
        <f t="shared" si="0"/>
        <v>1715.25</v>
      </c>
      <c r="U27" s="686">
        <f t="shared" si="1"/>
        <v>15575.169999999998</v>
      </c>
      <c r="V27" s="549" t="s">
        <v>167</v>
      </c>
      <c r="W27" s="436"/>
      <c r="X27" s="435"/>
      <c r="Y27" s="436"/>
      <c r="Z27" s="435"/>
    </row>
    <row r="28" spans="1:26" ht="15" customHeight="1" x14ac:dyDescent="0.25">
      <c r="A28" s="435" t="s">
        <v>1157</v>
      </c>
      <c r="B28" s="435" t="s">
        <v>847</v>
      </c>
      <c r="C28" s="436">
        <v>476</v>
      </c>
      <c r="D28" s="437" t="s">
        <v>790</v>
      </c>
      <c r="E28" s="435" t="s">
        <v>795</v>
      </c>
      <c r="F28" s="438">
        <v>11622.88</v>
      </c>
      <c r="G28" s="438">
        <v>0</v>
      </c>
      <c r="H28" s="438">
        <v>0</v>
      </c>
      <c r="I28" s="438">
        <v>0</v>
      </c>
      <c r="J28" s="438">
        <v>0</v>
      </c>
      <c r="K28" s="438">
        <v>0</v>
      </c>
      <c r="L28" s="438">
        <v>949.97</v>
      </c>
      <c r="M28" s="438">
        <v>0</v>
      </c>
      <c r="N28" s="438">
        <v>0</v>
      </c>
      <c r="O28" s="438">
        <v>0</v>
      </c>
      <c r="P28" s="438">
        <v>0</v>
      </c>
      <c r="Q28" s="438">
        <v>0</v>
      </c>
      <c r="R28" s="438">
        <v>0</v>
      </c>
      <c r="S28" s="438">
        <v>0</v>
      </c>
      <c r="T28" s="686">
        <f t="shared" si="0"/>
        <v>949.97</v>
      </c>
      <c r="U28" s="686">
        <f t="shared" si="1"/>
        <v>10672.91</v>
      </c>
      <c r="V28" s="549" t="s">
        <v>167</v>
      </c>
      <c r="W28" s="436"/>
      <c r="X28" s="435"/>
      <c r="Y28" s="436"/>
      <c r="Z28" s="435"/>
    </row>
    <row r="29" spans="1:26" s="188" customFormat="1" ht="15" customHeight="1" x14ac:dyDescent="0.25">
      <c r="A29" s="184" t="s">
        <v>1157</v>
      </c>
      <c r="B29" s="184" t="s">
        <v>847</v>
      </c>
      <c r="C29" s="185">
        <v>454</v>
      </c>
      <c r="D29" s="186" t="s">
        <v>721</v>
      </c>
      <c r="E29" s="184" t="s">
        <v>742</v>
      </c>
      <c r="F29" s="187">
        <v>34564.78</v>
      </c>
      <c r="G29" s="187">
        <v>0</v>
      </c>
      <c r="H29" s="187">
        <v>0</v>
      </c>
      <c r="I29" s="187">
        <v>0</v>
      </c>
      <c r="J29" s="187">
        <v>0</v>
      </c>
      <c r="K29" s="187">
        <v>0</v>
      </c>
      <c r="L29" s="187">
        <v>1004.41</v>
      </c>
      <c r="M29" s="187">
        <v>0</v>
      </c>
      <c r="N29" s="187">
        <v>0</v>
      </c>
      <c r="O29" s="187">
        <v>0</v>
      </c>
      <c r="P29" s="187">
        <v>0</v>
      </c>
      <c r="Q29" s="187">
        <v>0</v>
      </c>
      <c r="R29" s="187">
        <v>0</v>
      </c>
      <c r="S29" s="187">
        <v>0</v>
      </c>
      <c r="T29" s="873">
        <f t="shared" si="0"/>
        <v>1004.41</v>
      </c>
      <c r="U29" s="873">
        <f t="shared" si="1"/>
        <v>33560.369999999995</v>
      </c>
      <c r="V29" s="550" t="s">
        <v>167</v>
      </c>
      <c r="W29" s="185"/>
      <c r="X29" s="184"/>
      <c r="Y29" s="185"/>
      <c r="Z29" s="184"/>
    </row>
    <row r="30" spans="1:26" ht="15" customHeight="1" x14ac:dyDescent="0.25">
      <c r="A30" s="435" t="s">
        <v>1157</v>
      </c>
      <c r="B30" s="435" t="s">
        <v>847</v>
      </c>
      <c r="C30" s="436">
        <v>505</v>
      </c>
      <c r="D30" s="437" t="s">
        <v>1109</v>
      </c>
      <c r="E30" s="435" t="s">
        <v>1118</v>
      </c>
      <c r="F30" s="438">
        <v>15296.87</v>
      </c>
      <c r="G30" s="438">
        <v>0</v>
      </c>
      <c r="H30" s="438">
        <v>0</v>
      </c>
      <c r="I30" s="438">
        <v>1518</v>
      </c>
      <c r="J30" s="438">
        <v>0</v>
      </c>
      <c r="K30" s="438">
        <v>0</v>
      </c>
      <c r="L30" s="438">
        <v>0</v>
      </c>
      <c r="M30" s="438">
        <v>0</v>
      </c>
      <c r="N30" s="438">
        <v>0</v>
      </c>
      <c r="O30" s="438">
        <v>0</v>
      </c>
      <c r="P30" s="438">
        <v>0</v>
      </c>
      <c r="Q30" s="438">
        <v>0</v>
      </c>
      <c r="R30" s="438">
        <v>0</v>
      </c>
      <c r="S30" s="438">
        <v>0</v>
      </c>
      <c r="T30" s="686">
        <f t="shared" si="0"/>
        <v>1518</v>
      </c>
      <c r="U30" s="686">
        <f t="shared" si="1"/>
        <v>13778.87</v>
      </c>
      <c r="V30" s="549" t="s">
        <v>167</v>
      </c>
      <c r="W30" s="436"/>
      <c r="X30" s="435"/>
      <c r="Y30" s="436"/>
      <c r="Z30" s="435"/>
    </row>
    <row r="31" spans="1:26" ht="15" customHeight="1" x14ac:dyDescent="0.25">
      <c r="A31" s="435" t="s">
        <v>1157</v>
      </c>
      <c r="B31" s="435" t="s">
        <v>847</v>
      </c>
      <c r="C31" s="436">
        <v>23</v>
      </c>
      <c r="D31" s="437" t="s">
        <v>17</v>
      </c>
      <c r="E31" s="435" t="s">
        <v>188</v>
      </c>
      <c r="F31" s="438">
        <v>13474.53</v>
      </c>
      <c r="G31" s="438">
        <v>0</v>
      </c>
      <c r="H31" s="438">
        <v>0</v>
      </c>
      <c r="I31" s="438">
        <v>0</v>
      </c>
      <c r="J31" s="438">
        <v>0</v>
      </c>
      <c r="K31" s="438">
        <v>0</v>
      </c>
      <c r="L31" s="438">
        <v>0</v>
      </c>
      <c r="M31" s="438">
        <v>0</v>
      </c>
      <c r="N31" s="438">
        <v>0</v>
      </c>
      <c r="O31" s="438">
        <v>0</v>
      </c>
      <c r="P31" s="438">
        <v>1080.99</v>
      </c>
      <c r="Q31" s="438">
        <v>0</v>
      </c>
      <c r="R31" s="438">
        <v>0</v>
      </c>
      <c r="S31" s="438">
        <v>0</v>
      </c>
      <c r="T31" s="686">
        <f t="shared" si="0"/>
        <v>1080.99</v>
      </c>
      <c r="U31" s="686">
        <f t="shared" si="1"/>
        <v>12393.54</v>
      </c>
      <c r="V31" s="549" t="s">
        <v>167</v>
      </c>
      <c r="W31" s="436"/>
      <c r="X31" s="435"/>
      <c r="Y31" s="436"/>
      <c r="Z31" s="435"/>
    </row>
    <row r="32" spans="1:26" ht="15" customHeight="1" x14ac:dyDescent="0.25">
      <c r="A32" s="435" t="s">
        <v>1157</v>
      </c>
      <c r="B32" s="435" t="s">
        <v>847</v>
      </c>
      <c r="C32" s="436">
        <v>40</v>
      </c>
      <c r="D32" s="437" t="s">
        <v>30</v>
      </c>
      <c r="E32" s="435" t="s">
        <v>202</v>
      </c>
      <c r="F32" s="438">
        <v>14728.21</v>
      </c>
      <c r="G32" s="438">
        <v>0</v>
      </c>
      <c r="H32" s="438">
        <v>0</v>
      </c>
      <c r="I32" s="438">
        <v>0</v>
      </c>
      <c r="J32" s="438">
        <v>0</v>
      </c>
      <c r="K32" s="438">
        <v>0</v>
      </c>
      <c r="L32" s="438">
        <v>0</v>
      </c>
      <c r="M32" s="438">
        <v>0</v>
      </c>
      <c r="N32" s="438">
        <v>0</v>
      </c>
      <c r="O32" s="438">
        <v>0</v>
      </c>
      <c r="P32" s="438">
        <v>0</v>
      </c>
      <c r="Q32" s="438">
        <v>0</v>
      </c>
      <c r="R32" s="438">
        <v>0</v>
      </c>
      <c r="S32" s="438">
        <v>0</v>
      </c>
      <c r="T32" s="686">
        <f t="shared" si="0"/>
        <v>0</v>
      </c>
      <c r="U32" s="686">
        <f t="shared" si="1"/>
        <v>14728.21</v>
      </c>
      <c r="V32" s="549" t="s">
        <v>167</v>
      </c>
      <c r="W32" s="436"/>
      <c r="X32" s="435"/>
      <c r="Y32" s="436"/>
      <c r="Z32" s="435"/>
    </row>
    <row r="33" spans="1:26" s="192" customFormat="1" ht="15" customHeight="1" x14ac:dyDescent="0.25">
      <c r="A33" s="189" t="s">
        <v>1157</v>
      </c>
      <c r="B33" s="189" t="s">
        <v>847</v>
      </c>
      <c r="C33" s="190">
        <v>481</v>
      </c>
      <c r="D33" s="193" t="s">
        <v>803</v>
      </c>
      <c r="E33" s="189" t="s">
        <v>817</v>
      </c>
      <c r="F33" s="191">
        <v>10481.75</v>
      </c>
      <c r="G33" s="191">
        <v>0</v>
      </c>
      <c r="H33" s="191">
        <v>0</v>
      </c>
      <c r="I33" s="191">
        <v>0</v>
      </c>
      <c r="J33" s="191">
        <v>0</v>
      </c>
      <c r="K33" s="191">
        <v>0</v>
      </c>
      <c r="L33" s="191">
        <v>0</v>
      </c>
      <c r="M33" s="191">
        <v>0</v>
      </c>
      <c r="N33" s="191">
        <v>0</v>
      </c>
      <c r="O33" s="191">
        <v>0</v>
      </c>
      <c r="P33" s="191">
        <v>1360.49</v>
      </c>
      <c r="Q33" s="191">
        <v>0</v>
      </c>
      <c r="R33" s="191">
        <v>0</v>
      </c>
      <c r="S33" s="191">
        <v>0</v>
      </c>
      <c r="T33" s="707">
        <f t="shared" si="0"/>
        <v>1360.49</v>
      </c>
      <c r="U33" s="707">
        <f t="shared" si="1"/>
        <v>9121.26</v>
      </c>
      <c r="V33" s="569" t="s">
        <v>167</v>
      </c>
      <c r="W33" s="190"/>
      <c r="X33" s="189"/>
      <c r="Y33" s="190"/>
      <c r="Z33" s="189"/>
    </row>
    <row r="34" spans="1:26" ht="15" customHeight="1" x14ac:dyDescent="0.25">
      <c r="A34" s="435" t="s">
        <v>1157</v>
      </c>
      <c r="B34" s="435" t="s">
        <v>847</v>
      </c>
      <c r="C34" s="436">
        <v>313</v>
      </c>
      <c r="D34" s="437" t="s">
        <v>298</v>
      </c>
      <c r="E34" s="435" t="s">
        <v>296</v>
      </c>
      <c r="F34" s="438">
        <v>22230.59</v>
      </c>
      <c r="G34" s="438">
        <v>0</v>
      </c>
      <c r="H34" s="438">
        <v>0</v>
      </c>
      <c r="I34" s="438">
        <v>0</v>
      </c>
      <c r="J34" s="438">
        <v>0</v>
      </c>
      <c r="K34" s="438">
        <v>0</v>
      </c>
      <c r="L34" s="438">
        <v>0</v>
      </c>
      <c r="M34" s="438">
        <v>0</v>
      </c>
      <c r="N34" s="438">
        <v>0</v>
      </c>
      <c r="O34" s="438">
        <v>0</v>
      </c>
      <c r="P34" s="438">
        <v>0</v>
      </c>
      <c r="Q34" s="438">
        <v>0</v>
      </c>
      <c r="R34" s="438">
        <v>0</v>
      </c>
      <c r="S34" s="438">
        <v>0</v>
      </c>
      <c r="T34" s="686">
        <f t="shared" ref="T34:T65" si="2">SUM(G34:S34)</f>
        <v>0</v>
      </c>
      <c r="U34" s="686">
        <f t="shared" ref="U34:U65" si="3">F34-T34</f>
        <v>22230.59</v>
      </c>
      <c r="V34" s="549" t="s">
        <v>167</v>
      </c>
      <c r="W34" s="436"/>
      <c r="X34" s="435"/>
      <c r="Y34" s="436"/>
      <c r="Z34" s="435"/>
    </row>
    <row r="35" spans="1:26" ht="15" customHeight="1" x14ac:dyDescent="0.25">
      <c r="A35" s="435" t="s">
        <v>1157</v>
      </c>
      <c r="B35" s="435" t="s">
        <v>847</v>
      </c>
      <c r="C35" s="436">
        <v>149</v>
      </c>
      <c r="D35" s="437" t="s">
        <v>104</v>
      </c>
      <c r="E35" s="435" t="s">
        <v>230</v>
      </c>
      <c r="F35" s="438">
        <v>15443.25</v>
      </c>
      <c r="G35" s="438">
        <v>0</v>
      </c>
      <c r="H35" s="438">
        <v>0</v>
      </c>
      <c r="I35" s="438">
        <v>0</v>
      </c>
      <c r="J35" s="438">
        <v>0</v>
      </c>
      <c r="K35" s="438">
        <v>0</v>
      </c>
      <c r="L35" s="438">
        <v>0</v>
      </c>
      <c r="M35" s="438">
        <v>0</v>
      </c>
      <c r="N35" s="438">
        <v>4554</v>
      </c>
      <c r="O35" s="438">
        <v>0</v>
      </c>
      <c r="P35" s="438">
        <v>1816.06</v>
      </c>
      <c r="Q35" s="438">
        <v>0</v>
      </c>
      <c r="R35" s="438">
        <v>0</v>
      </c>
      <c r="S35" s="438">
        <v>0</v>
      </c>
      <c r="T35" s="686">
        <f t="shared" si="2"/>
        <v>6370.0599999999995</v>
      </c>
      <c r="U35" s="686">
        <f t="shared" si="3"/>
        <v>9073.19</v>
      </c>
      <c r="V35" s="549" t="s">
        <v>167</v>
      </c>
      <c r="W35" s="436"/>
      <c r="X35" s="435"/>
      <c r="Y35" s="436"/>
      <c r="Z35" s="435"/>
    </row>
    <row r="36" spans="1:26" ht="15" customHeight="1" x14ac:dyDescent="0.25">
      <c r="A36" s="435" t="s">
        <v>1157</v>
      </c>
      <c r="B36" s="435" t="s">
        <v>847</v>
      </c>
      <c r="C36" s="436">
        <v>168</v>
      </c>
      <c r="D36" s="437" t="s">
        <v>66</v>
      </c>
      <c r="E36" s="435" t="s">
        <v>237</v>
      </c>
      <c r="F36" s="438">
        <v>9565.5499999999993</v>
      </c>
      <c r="G36" s="438">
        <v>0</v>
      </c>
      <c r="H36" s="438">
        <v>0</v>
      </c>
      <c r="I36" s="438">
        <v>0</v>
      </c>
      <c r="J36" s="438">
        <v>0</v>
      </c>
      <c r="K36" s="438">
        <v>0</v>
      </c>
      <c r="L36" s="438">
        <v>592.07000000000005</v>
      </c>
      <c r="M36" s="438">
        <v>0</v>
      </c>
      <c r="N36" s="438">
        <v>0</v>
      </c>
      <c r="O36" s="438">
        <v>0</v>
      </c>
      <c r="P36" s="438">
        <v>0</v>
      </c>
      <c r="Q36" s="438">
        <v>0</v>
      </c>
      <c r="R36" s="438">
        <v>0</v>
      </c>
      <c r="S36" s="438">
        <v>0</v>
      </c>
      <c r="T36" s="686">
        <f t="shared" si="2"/>
        <v>592.07000000000005</v>
      </c>
      <c r="U36" s="686">
        <f t="shared" si="3"/>
        <v>8973.48</v>
      </c>
      <c r="V36" s="549" t="s">
        <v>167</v>
      </c>
      <c r="W36" s="436"/>
      <c r="X36" s="435"/>
      <c r="Y36" s="436"/>
      <c r="Z36" s="435"/>
    </row>
    <row r="37" spans="1:26" ht="15" customHeight="1" x14ac:dyDescent="0.25">
      <c r="A37" s="435" t="s">
        <v>1157</v>
      </c>
      <c r="B37" s="435" t="s">
        <v>847</v>
      </c>
      <c r="C37" s="436">
        <v>469</v>
      </c>
      <c r="D37" s="437" t="s">
        <v>781</v>
      </c>
      <c r="E37" s="435" t="s">
        <v>780</v>
      </c>
      <c r="F37" s="438">
        <v>5888.07</v>
      </c>
      <c r="G37" s="438">
        <v>0</v>
      </c>
      <c r="H37" s="438">
        <v>0</v>
      </c>
      <c r="I37" s="438">
        <v>0</v>
      </c>
      <c r="J37" s="438">
        <v>0</v>
      </c>
      <c r="K37" s="438">
        <v>0</v>
      </c>
      <c r="L37" s="438">
        <v>0</v>
      </c>
      <c r="M37" s="438">
        <v>0</v>
      </c>
      <c r="N37" s="438">
        <v>0</v>
      </c>
      <c r="O37" s="438">
        <v>0</v>
      </c>
      <c r="P37" s="438">
        <v>533.86</v>
      </c>
      <c r="Q37" s="438">
        <v>0</v>
      </c>
      <c r="R37" s="438">
        <v>0</v>
      </c>
      <c r="S37" s="438">
        <v>0</v>
      </c>
      <c r="T37" s="686">
        <f t="shared" si="2"/>
        <v>533.86</v>
      </c>
      <c r="U37" s="686">
        <f t="shared" si="3"/>
        <v>5354.21</v>
      </c>
      <c r="V37" s="549" t="s">
        <v>167</v>
      </c>
      <c r="W37" s="436"/>
      <c r="X37" s="435"/>
      <c r="Y37" s="436"/>
      <c r="Z37" s="435"/>
    </row>
    <row r="38" spans="1:26" ht="15" customHeight="1" x14ac:dyDescent="0.25">
      <c r="A38" s="435" t="s">
        <v>1157</v>
      </c>
      <c r="B38" s="435" t="s">
        <v>847</v>
      </c>
      <c r="C38" s="436">
        <v>468</v>
      </c>
      <c r="D38" s="437" t="s">
        <v>777</v>
      </c>
      <c r="E38" s="435" t="s">
        <v>782</v>
      </c>
      <c r="F38" s="438">
        <v>11085.25</v>
      </c>
      <c r="G38" s="438">
        <v>0</v>
      </c>
      <c r="H38" s="438">
        <v>0</v>
      </c>
      <c r="I38" s="438">
        <v>0</v>
      </c>
      <c r="J38" s="438">
        <v>0</v>
      </c>
      <c r="K38" s="438">
        <v>0</v>
      </c>
      <c r="L38" s="438">
        <v>412.34</v>
      </c>
      <c r="M38" s="438">
        <v>0</v>
      </c>
      <c r="N38" s="438">
        <v>0</v>
      </c>
      <c r="O38" s="438">
        <v>0</v>
      </c>
      <c r="P38" s="438">
        <v>0</v>
      </c>
      <c r="Q38" s="438">
        <v>0</v>
      </c>
      <c r="R38" s="438">
        <v>0</v>
      </c>
      <c r="S38" s="438">
        <v>0</v>
      </c>
      <c r="T38" s="686">
        <f t="shared" si="2"/>
        <v>412.34</v>
      </c>
      <c r="U38" s="686">
        <f t="shared" si="3"/>
        <v>10672.91</v>
      </c>
      <c r="V38" s="549" t="s">
        <v>167</v>
      </c>
      <c r="W38" s="436"/>
      <c r="X38" s="435"/>
      <c r="Y38" s="436"/>
      <c r="Z38" s="435"/>
    </row>
    <row r="39" spans="1:26" ht="15" customHeight="1" x14ac:dyDescent="0.25">
      <c r="A39" s="435" t="s">
        <v>1157</v>
      </c>
      <c r="B39" s="435" t="s">
        <v>847</v>
      </c>
      <c r="C39" s="436">
        <v>16</v>
      </c>
      <c r="D39" s="437" t="s">
        <v>11</v>
      </c>
      <c r="E39" s="435" t="s">
        <v>183</v>
      </c>
      <c r="F39" s="438">
        <v>12945.16</v>
      </c>
      <c r="G39" s="438">
        <v>0</v>
      </c>
      <c r="H39" s="438">
        <v>0</v>
      </c>
      <c r="I39" s="438">
        <v>0</v>
      </c>
      <c r="J39" s="438">
        <v>0</v>
      </c>
      <c r="K39" s="438">
        <v>0</v>
      </c>
      <c r="L39" s="438">
        <v>0</v>
      </c>
      <c r="M39" s="438">
        <v>0</v>
      </c>
      <c r="N39" s="438">
        <v>0</v>
      </c>
      <c r="O39" s="438">
        <v>0</v>
      </c>
      <c r="P39" s="438">
        <v>1628.21</v>
      </c>
      <c r="Q39" s="438">
        <v>0</v>
      </c>
      <c r="R39" s="438">
        <v>0</v>
      </c>
      <c r="S39" s="438">
        <v>0</v>
      </c>
      <c r="T39" s="686">
        <f t="shared" si="2"/>
        <v>1628.21</v>
      </c>
      <c r="U39" s="686">
        <f t="shared" si="3"/>
        <v>11316.95</v>
      </c>
      <c r="V39" s="549" t="s">
        <v>167</v>
      </c>
      <c r="W39" s="436"/>
      <c r="X39" s="435"/>
      <c r="Y39" s="436"/>
      <c r="Z39" s="435"/>
    </row>
    <row r="40" spans="1:26" ht="15" customHeight="1" x14ac:dyDescent="0.25">
      <c r="A40" s="435" t="s">
        <v>1157</v>
      </c>
      <c r="B40" s="435" t="s">
        <v>847</v>
      </c>
      <c r="C40" s="436">
        <v>473</v>
      </c>
      <c r="D40" s="437" t="s">
        <v>787</v>
      </c>
      <c r="E40" s="435" t="s">
        <v>792</v>
      </c>
      <c r="F40" s="438">
        <v>12998.04</v>
      </c>
      <c r="G40" s="438">
        <v>0</v>
      </c>
      <c r="H40" s="438">
        <v>0</v>
      </c>
      <c r="I40" s="438">
        <v>0</v>
      </c>
      <c r="J40" s="438">
        <v>0</v>
      </c>
      <c r="K40" s="438">
        <v>0</v>
      </c>
      <c r="L40" s="438">
        <v>935.93</v>
      </c>
      <c r="M40" s="438">
        <v>0</v>
      </c>
      <c r="N40" s="438">
        <v>0</v>
      </c>
      <c r="O40" s="438">
        <v>0</v>
      </c>
      <c r="P40" s="438">
        <v>0</v>
      </c>
      <c r="Q40" s="438">
        <v>0</v>
      </c>
      <c r="R40" s="438">
        <v>0</v>
      </c>
      <c r="S40" s="438">
        <v>0</v>
      </c>
      <c r="T40" s="686">
        <f t="shared" si="2"/>
        <v>935.93</v>
      </c>
      <c r="U40" s="686">
        <f t="shared" si="3"/>
        <v>12062.11</v>
      </c>
      <c r="V40" s="549" t="s">
        <v>167</v>
      </c>
      <c r="W40" s="436"/>
      <c r="X40" s="435"/>
      <c r="Y40" s="436"/>
      <c r="Z40" s="435"/>
    </row>
    <row r="41" spans="1:26" ht="15" customHeight="1" x14ac:dyDescent="0.25">
      <c r="A41" s="435" t="s">
        <v>1157</v>
      </c>
      <c r="B41" s="435" t="s">
        <v>847</v>
      </c>
      <c r="C41" s="436">
        <v>351</v>
      </c>
      <c r="D41" s="437" t="s">
        <v>375</v>
      </c>
      <c r="E41" s="435" t="s">
        <v>376</v>
      </c>
      <c r="F41" s="438">
        <v>25547.88</v>
      </c>
      <c r="G41" s="438">
        <v>0</v>
      </c>
      <c r="H41" s="438">
        <v>0</v>
      </c>
      <c r="I41" s="438">
        <v>0</v>
      </c>
      <c r="J41" s="438">
        <v>0</v>
      </c>
      <c r="K41" s="438">
        <v>0</v>
      </c>
      <c r="L41" s="438">
        <v>1341.25</v>
      </c>
      <c r="M41" s="438">
        <v>0</v>
      </c>
      <c r="N41" s="438">
        <v>0</v>
      </c>
      <c r="O41" s="438">
        <v>0</v>
      </c>
      <c r="P41" s="438">
        <v>0</v>
      </c>
      <c r="Q41" s="438">
        <v>0</v>
      </c>
      <c r="R41" s="438">
        <v>0</v>
      </c>
      <c r="S41" s="438">
        <v>0</v>
      </c>
      <c r="T41" s="686">
        <f t="shared" si="2"/>
        <v>1341.25</v>
      </c>
      <c r="U41" s="686">
        <f t="shared" si="3"/>
        <v>24206.63</v>
      </c>
      <c r="V41" s="549" t="s">
        <v>167</v>
      </c>
      <c r="W41" s="436"/>
      <c r="X41" s="435"/>
      <c r="Y41" s="436"/>
      <c r="Z41" s="435"/>
    </row>
    <row r="42" spans="1:26" ht="15" customHeight="1" x14ac:dyDescent="0.25">
      <c r="A42" s="435" t="s">
        <v>1157</v>
      </c>
      <c r="B42" s="435" t="s">
        <v>847</v>
      </c>
      <c r="C42" s="436">
        <v>465</v>
      </c>
      <c r="D42" s="437" t="s">
        <v>750</v>
      </c>
      <c r="E42" s="435" t="s">
        <v>763</v>
      </c>
      <c r="F42" s="438">
        <v>12655.61</v>
      </c>
      <c r="G42" s="438">
        <v>0</v>
      </c>
      <c r="H42" s="438">
        <v>0</v>
      </c>
      <c r="I42" s="438">
        <v>0</v>
      </c>
      <c r="J42" s="438">
        <v>0</v>
      </c>
      <c r="K42" s="438">
        <v>0</v>
      </c>
      <c r="L42" s="438">
        <v>1982.7</v>
      </c>
      <c r="M42" s="438">
        <v>0</v>
      </c>
      <c r="N42" s="438">
        <v>0</v>
      </c>
      <c r="O42" s="438">
        <v>0</v>
      </c>
      <c r="P42" s="438">
        <v>0</v>
      </c>
      <c r="Q42" s="438">
        <v>0</v>
      </c>
      <c r="R42" s="438">
        <v>0</v>
      </c>
      <c r="S42" s="438">
        <v>0</v>
      </c>
      <c r="T42" s="686">
        <f t="shared" si="2"/>
        <v>1982.7</v>
      </c>
      <c r="U42" s="686">
        <f t="shared" si="3"/>
        <v>10672.91</v>
      </c>
      <c r="V42" s="549" t="s">
        <v>167</v>
      </c>
      <c r="W42" s="436"/>
      <c r="X42" s="435"/>
      <c r="Y42" s="436"/>
      <c r="Z42" s="435"/>
    </row>
    <row r="43" spans="1:26" s="192" customFormat="1" ht="15" customHeight="1" x14ac:dyDescent="0.25">
      <c r="A43" s="189" t="s">
        <v>1157</v>
      </c>
      <c r="B43" s="189" t="s">
        <v>847</v>
      </c>
      <c r="C43" s="190">
        <v>31</v>
      </c>
      <c r="D43" s="193" t="s">
        <v>23</v>
      </c>
      <c r="E43" s="189" t="s">
        <v>195</v>
      </c>
      <c r="F43" s="191">
        <v>2993.25</v>
      </c>
      <c r="G43" s="191">
        <v>12.69</v>
      </c>
      <c r="H43" s="191">
        <v>0</v>
      </c>
      <c r="I43" s="191">
        <v>0</v>
      </c>
      <c r="J43" s="191">
        <v>0</v>
      </c>
      <c r="K43" s="191">
        <v>0</v>
      </c>
      <c r="L43" s="191">
        <v>0</v>
      </c>
      <c r="M43" s="191">
        <v>0</v>
      </c>
      <c r="N43" s="191">
        <v>0</v>
      </c>
      <c r="O43" s="191">
        <v>0</v>
      </c>
      <c r="P43" s="191">
        <v>2980.56</v>
      </c>
      <c r="Q43" s="191">
        <v>0</v>
      </c>
      <c r="R43" s="191">
        <v>0</v>
      </c>
      <c r="S43" s="191">
        <v>0</v>
      </c>
      <c r="T43" s="707">
        <f t="shared" si="2"/>
        <v>2993.25</v>
      </c>
      <c r="U43" s="707">
        <f t="shared" si="3"/>
        <v>0</v>
      </c>
      <c r="V43" s="569" t="s">
        <v>167</v>
      </c>
      <c r="W43" s="190"/>
      <c r="X43" s="189"/>
      <c r="Y43" s="190"/>
      <c r="Z43" s="189"/>
    </row>
    <row r="44" spans="1:26" ht="15" customHeight="1" x14ac:dyDescent="0.25">
      <c r="A44" s="435" t="s">
        <v>1157</v>
      </c>
      <c r="B44" s="435" t="s">
        <v>847</v>
      </c>
      <c r="C44" s="436">
        <v>499</v>
      </c>
      <c r="D44" s="437" t="s">
        <v>482</v>
      </c>
      <c r="E44" s="435" t="s">
        <v>532</v>
      </c>
      <c r="F44" s="438">
        <v>14183.17</v>
      </c>
      <c r="G44" s="438">
        <v>0</v>
      </c>
      <c r="H44" s="438">
        <v>0</v>
      </c>
      <c r="I44" s="438">
        <v>0</v>
      </c>
      <c r="J44" s="438">
        <v>0</v>
      </c>
      <c r="K44" s="438">
        <v>0</v>
      </c>
      <c r="L44" s="438">
        <v>404.3</v>
      </c>
      <c r="M44" s="438">
        <v>0</v>
      </c>
      <c r="N44" s="438">
        <v>0</v>
      </c>
      <c r="O44" s="438">
        <v>0</v>
      </c>
      <c r="P44" s="438">
        <v>0</v>
      </c>
      <c r="Q44" s="438">
        <v>0</v>
      </c>
      <c r="R44" s="438">
        <v>0</v>
      </c>
      <c r="S44" s="438">
        <v>0</v>
      </c>
      <c r="T44" s="686">
        <f t="shared" si="2"/>
        <v>404.3</v>
      </c>
      <c r="U44" s="686">
        <f t="shared" si="3"/>
        <v>13778.87</v>
      </c>
      <c r="V44" s="549" t="s">
        <v>167</v>
      </c>
      <c r="W44" s="436"/>
      <c r="X44" s="435"/>
      <c r="Y44" s="436"/>
      <c r="Z44" s="435"/>
    </row>
    <row r="45" spans="1:26" ht="15" customHeight="1" x14ac:dyDescent="0.25">
      <c r="A45" s="435" t="s">
        <v>1157</v>
      </c>
      <c r="B45" s="435" t="s">
        <v>847</v>
      </c>
      <c r="C45" s="436">
        <v>89</v>
      </c>
      <c r="D45" s="437" t="s">
        <v>49</v>
      </c>
      <c r="E45" s="435" t="s">
        <v>221</v>
      </c>
      <c r="F45" s="438">
        <v>13125.96</v>
      </c>
      <c r="G45" s="438">
        <v>0</v>
      </c>
      <c r="H45" s="438">
        <v>0</v>
      </c>
      <c r="I45" s="438">
        <v>0</v>
      </c>
      <c r="J45" s="438">
        <v>0</v>
      </c>
      <c r="K45" s="438">
        <v>0</v>
      </c>
      <c r="L45" s="438">
        <v>1679.44</v>
      </c>
      <c r="M45" s="438">
        <v>0</v>
      </c>
      <c r="N45" s="438">
        <v>0</v>
      </c>
      <c r="O45" s="438">
        <v>0</v>
      </c>
      <c r="P45" s="438">
        <v>0</v>
      </c>
      <c r="Q45" s="438">
        <v>0</v>
      </c>
      <c r="R45" s="438">
        <v>0</v>
      </c>
      <c r="S45" s="438">
        <v>0</v>
      </c>
      <c r="T45" s="686">
        <f t="shared" si="2"/>
        <v>1679.44</v>
      </c>
      <c r="U45" s="686">
        <f t="shared" si="3"/>
        <v>11446.519999999999</v>
      </c>
      <c r="V45" s="549" t="s">
        <v>167</v>
      </c>
      <c r="W45" s="436"/>
      <c r="X45" s="435"/>
      <c r="Y45" s="436"/>
      <c r="Z45" s="435"/>
    </row>
    <row r="46" spans="1:26" ht="15" customHeight="1" x14ac:dyDescent="0.25">
      <c r="A46" s="694" t="s">
        <v>1157</v>
      </c>
      <c r="B46" s="694" t="s">
        <v>847</v>
      </c>
      <c r="C46" s="695">
        <v>504</v>
      </c>
      <c r="D46" s="696" t="s">
        <v>1104</v>
      </c>
      <c r="E46" s="694" t="s">
        <v>1117</v>
      </c>
      <c r="F46" s="697">
        <v>18868.39</v>
      </c>
      <c r="G46" s="697">
        <v>0</v>
      </c>
      <c r="H46" s="697">
        <v>0</v>
      </c>
      <c r="I46" s="697">
        <v>0</v>
      </c>
      <c r="J46" s="697">
        <v>0</v>
      </c>
      <c r="K46" s="697">
        <v>0</v>
      </c>
      <c r="L46" s="697">
        <v>1174.04</v>
      </c>
      <c r="M46" s="697">
        <v>0</v>
      </c>
      <c r="N46" s="697">
        <v>0</v>
      </c>
      <c r="O46" s="697">
        <v>0</v>
      </c>
      <c r="P46" s="697">
        <v>0</v>
      </c>
      <c r="Q46" s="697">
        <v>0</v>
      </c>
      <c r="R46" s="697">
        <v>88.03</v>
      </c>
      <c r="S46" s="697">
        <v>0</v>
      </c>
      <c r="T46" s="698">
        <f t="shared" si="2"/>
        <v>1262.07</v>
      </c>
      <c r="U46" s="698">
        <f t="shared" si="3"/>
        <v>17606.32</v>
      </c>
      <c r="V46" s="347" t="s">
        <v>167</v>
      </c>
      <c r="W46" s="436"/>
      <c r="X46" s="435"/>
      <c r="Y46" s="436"/>
      <c r="Z46" s="435"/>
    </row>
    <row r="47" spans="1:26" ht="15" customHeight="1" x14ac:dyDescent="0.25">
      <c r="A47" s="435" t="s">
        <v>1157</v>
      </c>
      <c r="B47" s="435" t="s">
        <v>847</v>
      </c>
      <c r="C47" s="436">
        <v>279</v>
      </c>
      <c r="D47" s="437" t="s">
        <v>165</v>
      </c>
      <c r="E47" s="435" t="s">
        <v>268</v>
      </c>
      <c r="F47" s="438">
        <v>5849.48</v>
      </c>
      <c r="G47" s="438">
        <v>0</v>
      </c>
      <c r="H47" s="438">
        <v>0</v>
      </c>
      <c r="I47" s="438">
        <v>0</v>
      </c>
      <c r="J47" s="438">
        <v>0</v>
      </c>
      <c r="K47" s="438">
        <v>0</v>
      </c>
      <c r="L47" s="438">
        <v>1832.64</v>
      </c>
      <c r="M47" s="438">
        <v>0</v>
      </c>
      <c r="N47" s="438">
        <v>0</v>
      </c>
      <c r="O47" s="438">
        <v>0</v>
      </c>
      <c r="P47" s="438">
        <v>0</v>
      </c>
      <c r="Q47" s="438">
        <v>0</v>
      </c>
      <c r="R47" s="438">
        <v>0</v>
      </c>
      <c r="S47" s="438">
        <v>0</v>
      </c>
      <c r="T47" s="686">
        <f t="shared" si="2"/>
        <v>1832.64</v>
      </c>
      <c r="U47" s="686">
        <f t="shared" si="3"/>
        <v>4016.8399999999992</v>
      </c>
      <c r="V47" s="549" t="s">
        <v>167</v>
      </c>
      <c r="W47" s="436"/>
      <c r="X47" s="435"/>
      <c r="Y47" s="436"/>
      <c r="Z47" s="435"/>
    </row>
    <row r="48" spans="1:26" ht="15" customHeight="1" x14ac:dyDescent="0.25">
      <c r="A48" s="435" t="s">
        <v>1157</v>
      </c>
      <c r="B48" s="435" t="s">
        <v>847</v>
      </c>
      <c r="C48" s="436">
        <v>451</v>
      </c>
      <c r="D48" s="437" t="s">
        <v>718</v>
      </c>
      <c r="E48" s="435" t="s">
        <v>739</v>
      </c>
      <c r="F48" s="438">
        <v>16341.83</v>
      </c>
      <c r="G48" s="438">
        <v>0</v>
      </c>
      <c r="H48" s="438">
        <v>0</v>
      </c>
      <c r="I48" s="438">
        <v>0</v>
      </c>
      <c r="J48" s="438">
        <v>0</v>
      </c>
      <c r="K48" s="438">
        <v>0</v>
      </c>
      <c r="L48" s="438">
        <v>0</v>
      </c>
      <c r="M48" s="438">
        <v>0</v>
      </c>
      <c r="N48" s="438">
        <v>4554</v>
      </c>
      <c r="O48" s="438">
        <v>0</v>
      </c>
      <c r="P48" s="438">
        <v>1114.92</v>
      </c>
      <c r="Q48" s="438">
        <v>0</v>
      </c>
      <c r="R48" s="438">
        <v>0</v>
      </c>
      <c r="S48" s="438">
        <v>0</v>
      </c>
      <c r="T48" s="686">
        <f t="shared" si="2"/>
        <v>5668.92</v>
      </c>
      <c r="U48" s="686">
        <f t="shared" si="3"/>
        <v>10672.91</v>
      </c>
      <c r="V48" s="549" t="s">
        <v>167</v>
      </c>
      <c r="W48" s="436"/>
      <c r="X48" s="435"/>
      <c r="Y48" s="436"/>
      <c r="Z48" s="435"/>
    </row>
    <row r="49" spans="1:26" ht="15" customHeight="1" x14ac:dyDescent="0.25">
      <c r="A49" s="435" t="s">
        <v>1157</v>
      </c>
      <c r="B49" s="435" t="s">
        <v>847</v>
      </c>
      <c r="C49" s="436">
        <v>353</v>
      </c>
      <c r="D49" s="437" t="s">
        <v>379</v>
      </c>
      <c r="E49" s="435" t="s">
        <v>380</v>
      </c>
      <c r="F49" s="438">
        <v>13778.87</v>
      </c>
      <c r="G49" s="438">
        <v>0</v>
      </c>
      <c r="H49" s="438">
        <v>0</v>
      </c>
      <c r="I49" s="438">
        <v>0</v>
      </c>
      <c r="J49" s="438">
        <v>0</v>
      </c>
      <c r="K49" s="438">
        <v>0</v>
      </c>
      <c r="L49" s="438">
        <v>0</v>
      </c>
      <c r="M49" s="438">
        <v>0</v>
      </c>
      <c r="N49" s="438">
        <v>0</v>
      </c>
      <c r="O49" s="438">
        <v>0</v>
      </c>
      <c r="P49" s="438">
        <v>0</v>
      </c>
      <c r="Q49" s="438">
        <v>0</v>
      </c>
      <c r="R49" s="438">
        <v>0</v>
      </c>
      <c r="S49" s="438">
        <v>0</v>
      </c>
      <c r="T49" s="686">
        <f t="shared" si="2"/>
        <v>0</v>
      </c>
      <c r="U49" s="686">
        <f t="shared" si="3"/>
        <v>13778.87</v>
      </c>
      <c r="V49" s="549" t="s">
        <v>167</v>
      </c>
      <c r="W49" s="436"/>
      <c r="X49" s="435"/>
      <c r="Y49" s="436"/>
      <c r="Z49" s="435"/>
    </row>
    <row r="50" spans="1:26" s="188" customFormat="1" ht="15" customHeight="1" x14ac:dyDescent="0.25">
      <c r="A50" s="184" t="s">
        <v>1157</v>
      </c>
      <c r="B50" s="184" t="s">
        <v>847</v>
      </c>
      <c r="C50" s="185">
        <v>453</v>
      </c>
      <c r="D50" s="186" t="s">
        <v>720</v>
      </c>
      <c r="E50" s="184" t="s">
        <v>741</v>
      </c>
      <c r="F50" s="187">
        <v>19329.830000000002</v>
      </c>
      <c r="G50" s="187">
        <v>0</v>
      </c>
      <c r="H50" s="187">
        <v>0</v>
      </c>
      <c r="I50" s="187">
        <v>0</v>
      </c>
      <c r="J50" s="187">
        <v>0</v>
      </c>
      <c r="K50" s="187">
        <v>0</v>
      </c>
      <c r="L50" s="187">
        <v>0</v>
      </c>
      <c r="M50" s="187">
        <v>0</v>
      </c>
      <c r="N50" s="187">
        <v>0</v>
      </c>
      <c r="O50" s="187">
        <v>0</v>
      </c>
      <c r="P50" s="187">
        <v>0</v>
      </c>
      <c r="Q50" s="187">
        <v>0</v>
      </c>
      <c r="R50" s="187">
        <v>0</v>
      </c>
      <c r="S50" s="187">
        <v>0</v>
      </c>
      <c r="T50" s="873">
        <f t="shared" si="2"/>
        <v>0</v>
      </c>
      <c r="U50" s="873">
        <f t="shared" si="3"/>
        <v>19329.830000000002</v>
      </c>
      <c r="V50" s="550" t="s">
        <v>167</v>
      </c>
      <c r="W50" s="185"/>
      <c r="X50" s="184"/>
      <c r="Y50" s="185"/>
      <c r="Z50" s="184"/>
    </row>
    <row r="51" spans="1:26" ht="15" customHeight="1" x14ac:dyDescent="0.25">
      <c r="A51" s="435" t="s">
        <v>1157</v>
      </c>
      <c r="B51" s="435" t="s">
        <v>847</v>
      </c>
      <c r="C51" s="436">
        <v>450</v>
      </c>
      <c r="D51" s="437" t="s">
        <v>717</v>
      </c>
      <c r="E51" s="435" t="s">
        <v>738</v>
      </c>
      <c r="F51" s="438">
        <v>11202.73</v>
      </c>
      <c r="G51" s="438">
        <v>0</v>
      </c>
      <c r="H51" s="438">
        <v>0</v>
      </c>
      <c r="I51" s="438">
        <v>0</v>
      </c>
      <c r="J51" s="438">
        <v>0</v>
      </c>
      <c r="K51" s="438">
        <v>0</v>
      </c>
      <c r="L51" s="438">
        <v>529.82000000000005</v>
      </c>
      <c r="M51" s="438">
        <v>0</v>
      </c>
      <c r="N51" s="438">
        <v>0</v>
      </c>
      <c r="O51" s="438">
        <v>0</v>
      </c>
      <c r="P51" s="438">
        <v>0</v>
      </c>
      <c r="Q51" s="438">
        <v>0</v>
      </c>
      <c r="R51" s="438">
        <v>0</v>
      </c>
      <c r="S51" s="438">
        <v>0</v>
      </c>
      <c r="T51" s="686">
        <f t="shared" si="2"/>
        <v>529.82000000000005</v>
      </c>
      <c r="U51" s="686">
        <f t="shared" si="3"/>
        <v>10672.91</v>
      </c>
      <c r="V51" s="549" t="s">
        <v>167</v>
      </c>
      <c r="W51" s="436"/>
      <c r="X51" s="435"/>
      <c r="Y51" s="436"/>
      <c r="Z51" s="435"/>
    </row>
    <row r="52" spans="1:26" ht="15" customHeight="1" x14ac:dyDescent="0.25">
      <c r="A52" s="435" t="s">
        <v>1157</v>
      </c>
      <c r="B52" s="435" t="s">
        <v>847</v>
      </c>
      <c r="C52" s="436">
        <v>489</v>
      </c>
      <c r="D52" s="437" t="s">
        <v>871</v>
      </c>
      <c r="E52" s="435" t="s">
        <v>872</v>
      </c>
      <c r="F52" s="438">
        <v>9924.8799999999992</v>
      </c>
      <c r="G52" s="438">
        <v>0</v>
      </c>
      <c r="H52" s="438">
        <v>0</v>
      </c>
      <c r="I52" s="438">
        <v>0</v>
      </c>
      <c r="J52" s="438">
        <v>0</v>
      </c>
      <c r="K52" s="438">
        <v>0</v>
      </c>
      <c r="L52" s="438">
        <v>0</v>
      </c>
      <c r="M52" s="438">
        <v>0</v>
      </c>
      <c r="N52" s="438">
        <v>0</v>
      </c>
      <c r="O52" s="438">
        <v>0</v>
      </c>
      <c r="P52" s="438">
        <v>1155.6300000000001</v>
      </c>
      <c r="Q52" s="438">
        <v>0</v>
      </c>
      <c r="R52" s="438">
        <v>0</v>
      </c>
      <c r="S52" s="438">
        <v>0</v>
      </c>
      <c r="T52" s="686">
        <f t="shared" si="2"/>
        <v>1155.6300000000001</v>
      </c>
      <c r="U52" s="686">
        <f t="shared" si="3"/>
        <v>8769.25</v>
      </c>
      <c r="V52" s="549" t="s">
        <v>167</v>
      </c>
      <c r="W52" s="436"/>
      <c r="X52" s="435"/>
      <c r="Y52" s="436"/>
      <c r="Z52" s="435"/>
    </row>
    <row r="53" spans="1:26" ht="15" customHeight="1" x14ac:dyDescent="0.25">
      <c r="A53" s="435" t="s">
        <v>1157</v>
      </c>
      <c r="B53" s="435" t="s">
        <v>847</v>
      </c>
      <c r="C53" s="436">
        <v>355</v>
      </c>
      <c r="D53" s="437" t="s">
        <v>381</v>
      </c>
      <c r="E53" s="435" t="s">
        <v>382</v>
      </c>
      <c r="F53" s="438">
        <v>18389.84</v>
      </c>
      <c r="G53" s="438">
        <v>0</v>
      </c>
      <c r="H53" s="438">
        <v>0</v>
      </c>
      <c r="I53" s="438">
        <v>0</v>
      </c>
      <c r="J53" s="438">
        <v>0</v>
      </c>
      <c r="K53" s="438">
        <v>0</v>
      </c>
      <c r="L53" s="438">
        <v>783.52</v>
      </c>
      <c r="M53" s="438">
        <v>0</v>
      </c>
      <c r="N53" s="438">
        <v>0</v>
      </c>
      <c r="O53" s="438">
        <v>0</v>
      </c>
      <c r="P53" s="438">
        <v>0</v>
      </c>
      <c r="Q53" s="438">
        <v>0</v>
      </c>
      <c r="R53" s="438">
        <v>0</v>
      </c>
      <c r="S53" s="438">
        <v>0</v>
      </c>
      <c r="T53" s="686">
        <f t="shared" si="2"/>
        <v>783.52</v>
      </c>
      <c r="U53" s="686">
        <f t="shared" si="3"/>
        <v>17606.32</v>
      </c>
      <c r="V53" s="549" t="s">
        <v>167</v>
      </c>
      <c r="W53" s="436"/>
      <c r="X53" s="435"/>
      <c r="Y53" s="436"/>
      <c r="Z53" s="435"/>
    </row>
    <row r="54" spans="1:26" ht="15" customHeight="1" x14ac:dyDescent="0.25">
      <c r="A54" s="435" t="s">
        <v>1157</v>
      </c>
      <c r="B54" s="435" t="s">
        <v>847</v>
      </c>
      <c r="C54" s="436">
        <v>361</v>
      </c>
      <c r="D54" s="437" t="s">
        <v>446</v>
      </c>
      <c r="E54" s="435" t="s">
        <v>447</v>
      </c>
      <c r="F54" s="438">
        <v>21863.08</v>
      </c>
      <c r="G54" s="438">
        <v>0</v>
      </c>
      <c r="H54" s="438">
        <v>0</v>
      </c>
      <c r="I54" s="438">
        <v>1518</v>
      </c>
      <c r="J54" s="438">
        <v>0</v>
      </c>
      <c r="K54" s="438">
        <v>0</v>
      </c>
      <c r="L54" s="438">
        <v>0</v>
      </c>
      <c r="M54" s="438">
        <v>0</v>
      </c>
      <c r="N54" s="438">
        <v>0</v>
      </c>
      <c r="O54" s="438">
        <v>0</v>
      </c>
      <c r="P54" s="438">
        <v>0</v>
      </c>
      <c r="Q54" s="438">
        <v>0</v>
      </c>
      <c r="R54" s="438">
        <v>0</v>
      </c>
      <c r="S54" s="438">
        <v>0</v>
      </c>
      <c r="T54" s="686">
        <f t="shared" si="2"/>
        <v>1518</v>
      </c>
      <c r="U54" s="686">
        <f t="shared" si="3"/>
        <v>20345.080000000002</v>
      </c>
      <c r="V54" s="549" t="s">
        <v>167</v>
      </c>
      <c r="W54" s="436"/>
      <c r="X54" s="435"/>
      <c r="Y54" s="436"/>
      <c r="Z54" s="435"/>
    </row>
    <row r="55" spans="1:26" ht="15" customHeight="1" x14ac:dyDescent="0.25">
      <c r="A55" s="435" t="s">
        <v>1157</v>
      </c>
      <c r="B55" s="435" t="s">
        <v>847</v>
      </c>
      <c r="C55" s="436">
        <v>76</v>
      </c>
      <c r="D55" s="437" t="s">
        <v>40</v>
      </c>
      <c r="E55" s="435" t="s">
        <v>212</v>
      </c>
      <c r="F55" s="438">
        <v>25282.02</v>
      </c>
      <c r="G55" s="438">
        <v>0</v>
      </c>
      <c r="H55" s="438">
        <v>0</v>
      </c>
      <c r="I55" s="438">
        <v>0</v>
      </c>
      <c r="J55" s="438">
        <v>0</v>
      </c>
      <c r="K55" s="438">
        <v>0</v>
      </c>
      <c r="L55" s="438">
        <v>1816.4</v>
      </c>
      <c r="M55" s="438">
        <v>0</v>
      </c>
      <c r="N55" s="438">
        <v>0</v>
      </c>
      <c r="O55" s="438">
        <v>0</v>
      </c>
      <c r="P55" s="438">
        <v>0</v>
      </c>
      <c r="Q55" s="438">
        <v>0</v>
      </c>
      <c r="R55" s="438">
        <v>0</v>
      </c>
      <c r="S55" s="438">
        <v>0</v>
      </c>
      <c r="T55" s="686">
        <f t="shared" si="2"/>
        <v>1816.4</v>
      </c>
      <c r="U55" s="686">
        <f t="shared" si="3"/>
        <v>23465.62</v>
      </c>
      <c r="V55" s="549" t="s">
        <v>167</v>
      </c>
      <c r="W55" s="436"/>
      <c r="X55" s="435"/>
      <c r="Y55" s="436"/>
      <c r="Z55" s="435"/>
    </row>
    <row r="56" spans="1:26" ht="15" customHeight="1" x14ac:dyDescent="0.25">
      <c r="A56" s="435" t="s">
        <v>1157</v>
      </c>
      <c r="B56" s="435" t="s">
        <v>847</v>
      </c>
      <c r="C56" s="436">
        <v>503</v>
      </c>
      <c r="D56" s="437" t="s">
        <v>1115</v>
      </c>
      <c r="E56" s="435" t="s">
        <v>1116</v>
      </c>
      <c r="F56" s="438">
        <v>22230.59</v>
      </c>
      <c r="G56" s="438">
        <v>0</v>
      </c>
      <c r="H56" s="438">
        <v>0</v>
      </c>
      <c r="I56" s="438">
        <v>0</v>
      </c>
      <c r="J56" s="438">
        <v>0</v>
      </c>
      <c r="K56" s="438">
        <v>0</v>
      </c>
      <c r="L56" s="438">
        <v>0</v>
      </c>
      <c r="M56" s="438">
        <v>0</v>
      </c>
      <c r="N56" s="438">
        <v>0</v>
      </c>
      <c r="O56" s="438">
        <v>0</v>
      </c>
      <c r="P56" s="438">
        <v>0</v>
      </c>
      <c r="Q56" s="438">
        <v>0</v>
      </c>
      <c r="R56" s="438">
        <v>0</v>
      </c>
      <c r="S56" s="438">
        <v>0</v>
      </c>
      <c r="T56" s="686">
        <f t="shared" si="2"/>
        <v>0</v>
      </c>
      <c r="U56" s="686">
        <f t="shared" si="3"/>
        <v>22230.59</v>
      </c>
      <c r="V56" s="549" t="s">
        <v>167</v>
      </c>
      <c r="W56" s="436"/>
      <c r="X56" s="435"/>
      <c r="Y56" s="436"/>
      <c r="Z56" s="435"/>
    </row>
    <row r="57" spans="1:26" ht="15" customHeight="1" x14ac:dyDescent="0.25">
      <c r="A57" s="435" t="s">
        <v>1157</v>
      </c>
      <c r="B57" s="435" t="s">
        <v>847</v>
      </c>
      <c r="C57" s="436">
        <v>79</v>
      </c>
      <c r="D57" s="437" t="s">
        <v>41</v>
      </c>
      <c r="E57" s="435" t="s">
        <v>213</v>
      </c>
      <c r="F57" s="438">
        <v>12293.13</v>
      </c>
      <c r="G57" s="438">
        <v>0</v>
      </c>
      <c r="H57" s="438">
        <v>0</v>
      </c>
      <c r="I57" s="438">
        <v>0</v>
      </c>
      <c r="J57" s="438">
        <v>0</v>
      </c>
      <c r="K57" s="438">
        <v>0</v>
      </c>
      <c r="L57" s="438">
        <v>0</v>
      </c>
      <c r="M57" s="438">
        <v>0</v>
      </c>
      <c r="N57" s="438">
        <v>0</v>
      </c>
      <c r="O57" s="438">
        <v>0</v>
      </c>
      <c r="P57" s="438">
        <v>3190.88</v>
      </c>
      <c r="Q57" s="438">
        <v>0</v>
      </c>
      <c r="R57" s="438">
        <v>0</v>
      </c>
      <c r="S57" s="438">
        <v>0</v>
      </c>
      <c r="T57" s="686">
        <f t="shared" si="2"/>
        <v>3190.88</v>
      </c>
      <c r="U57" s="686">
        <f t="shared" si="3"/>
        <v>9102.25</v>
      </c>
      <c r="V57" s="549" t="s">
        <v>167</v>
      </c>
      <c r="W57" s="436"/>
      <c r="X57" s="435"/>
      <c r="Y57" s="436"/>
      <c r="Z57" s="435"/>
    </row>
    <row r="58" spans="1:26" ht="15" customHeight="1" x14ac:dyDescent="0.25">
      <c r="A58" s="435" t="s">
        <v>1157</v>
      </c>
      <c r="B58" s="435" t="s">
        <v>847</v>
      </c>
      <c r="C58" s="436">
        <v>152</v>
      </c>
      <c r="D58" s="437" t="s">
        <v>59</v>
      </c>
      <c r="E58" s="435" t="s">
        <v>231</v>
      </c>
      <c r="F58" s="438">
        <v>7876.88</v>
      </c>
      <c r="G58" s="438">
        <v>0</v>
      </c>
      <c r="H58" s="438">
        <v>0</v>
      </c>
      <c r="I58" s="438">
        <v>0</v>
      </c>
      <c r="J58" s="438">
        <v>0</v>
      </c>
      <c r="K58" s="438">
        <v>0</v>
      </c>
      <c r="L58" s="438">
        <v>728.71</v>
      </c>
      <c r="M58" s="438">
        <v>0</v>
      </c>
      <c r="N58" s="438">
        <v>0</v>
      </c>
      <c r="O58" s="438">
        <v>0</v>
      </c>
      <c r="P58" s="438">
        <v>0</v>
      </c>
      <c r="Q58" s="438">
        <v>475</v>
      </c>
      <c r="R58" s="438">
        <v>0</v>
      </c>
      <c r="S58" s="438">
        <v>0</v>
      </c>
      <c r="T58" s="686">
        <f t="shared" si="2"/>
        <v>1203.71</v>
      </c>
      <c r="U58" s="686">
        <f t="shared" si="3"/>
        <v>6673.17</v>
      </c>
      <c r="V58" s="549" t="s">
        <v>167</v>
      </c>
      <c r="W58" s="436"/>
      <c r="X58" s="435"/>
      <c r="Y58" s="436"/>
      <c r="Z58" s="435"/>
    </row>
    <row r="59" spans="1:26" ht="15" customHeight="1" x14ac:dyDescent="0.25">
      <c r="A59" s="435" t="s">
        <v>1157</v>
      </c>
      <c r="B59" s="435" t="s">
        <v>847</v>
      </c>
      <c r="C59" s="436">
        <v>148</v>
      </c>
      <c r="D59" s="437" t="s">
        <v>57</v>
      </c>
      <c r="E59" s="435" t="s">
        <v>229</v>
      </c>
      <c r="F59" s="438">
        <v>12566.47</v>
      </c>
      <c r="G59" s="438">
        <v>0</v>
      </c>
      <c r="H59" s="438">
        <v>0</v>
      </c>
      <c r="I59" s="438">
        <v>0</v>
      </c>
      <c r="J59" s="438">
        <v>0</v>
      </c>
      <c r="K59" s="438">
        <v>0</v>
      </c>
      <c r="L59" s="438">
        <v>0</v>
      </c>
      <c r="M59" s="438">
        <v>0</v>
      </c>
      <c r="N59" s="438">
        <v>0</v>
      </c>
      <c r="O59" s="438">
        <v>0</v>
      </c>
      <c r="P59" s="438">
        <v>2762.94</v>
      </c>
      <c r="Q59" s="438">
        <v>0</v>
      </c>
      <c r="R59" s="438">
        <v>0</v>
      </c>
      <c r="S59" s="438">
        <v>0</v>
      </c>
      <c r="T59" s="686">
        <f t="shared" si="2"/>
        <v>2762.94</v>
      </c>
      <c r="U59" s="686">
        <f t="shared" si="3"/>
        <v>9803.5299999999988</v>
      </c>
      <c r="V59" s="549" t="s">
        <v>167</v>
      </c>
      <c r="W59" s="436"/>
      <c r="X59" s="435"/>
      <c r="Y59" s="436"/>
      <c r="Z59" s="435"/>
    </row>
    <row r="60" spans="1:26" ht="15" customHeight="1" x14ac:dyDescent="0.25">
      <c r="A60" s="435" t="s">
        <v>1157</v>
      </c>
      <c r="B60" s="435" t="s">
        <v>847</v>
      </c>
      <c r="C60" s="436">
        <v>474</v>
      </c>
      <c r="D60" s="437" t="s">
        <v>786</v>
      </c>
      <c r="E60" s="435" t="s">
        <v>793</v>
      </c>
      <c r="F60" s="438">
        <v>13581.91</v>
      </c>
      <c r="G60" s="438">
        <v>0</v>
      </c>
      <c r="H60" s="438">
        <v>0</v>
      </c>
      <c r="I60" s="438">
        <v>0</v>
      </c>
      <c r="J60" s="438">
        <v>0</v>
      </c>
      <c r="K60" s="438">
        <v>0</v>
      </c>
      <c r="L60" s="438">
        <v>2909</v>
      </c>
      <c r="M60" s="438">
        <v>0</v>
      </c>
      <c r="N60" s="438">
        <v>0</v>
      </c>
      <c r="O60" s="438">
        <v>0</v>
      </c>
      <c r="P60" s="438">
        <v>0</v>
      </c>
      <c r="Q60" s="438">
        <v>0</v>
      </c>
      <c r="R60" s="438">
        <v>0</v>
      </c>
      <c r="S60" s="438">
        <v>0</v>
      </c>
      <c r="T60" s="686">
        <f t="shared" si="2"/>
        <v>2909</v>
      </c>
      <c r="U60" s="686">
        <f t="shared" si="3"/>
        <v>10672.91</v>
      </c>
      <c r="V60" s="549" t="s">
        <v>167</v>
      </c>
      <c r="W60" s="436"/>
      <c r="X60" s="435"/>
      <c r="Y60" s="436"/>
      <c r="Z60" s="435"/>
    </row>
    <row r="61" spans="1:26" ht="15" customHeight="1" x14ac:dyDescent="0.25">
      <c r="A61" s="435" t="s">
        <v>1157</v>
      </c>
      <c r="B61" s="435" t="s">
        <v>847</v>
      </c>
      <c r="C61" s="436">
        <v>80</v>
      </c>
      <c r="D61" s="437" t="s">
        <v>42</v>
      </c>
      <c r="E61" s="435" t="s">
        <v>214</v>
      </c>
      <c r="F61" s="438">
        <v>18337.21</v>
      </c>
      <c r="G61" s="438">
        <v>0</v>
      </c>
      <c r="H61" s="438">
        <v>0</v>
      </c>
      <c r="I61" s="438">
        <v>0</v>
      </c>
      <c r="J61" s="438">
        <v>0</v>
      </c>
      <c r="K61" s="438">
        <v>0</v>
      </c>
      <c r="L61" s="438">
        <v>3874.74</v>
      </c>
      <c r="M61" s="438">
        <v>0</v>
      </c>
      <c r="N61" s="438">
        <v>0</v>
      </c>
      <c r="O61" s="438">
        <v>0</v>
      </c>
      <c r="P61" s="438">
        <v>0</v>
      </c>
      <c r="Q61" s="438">
        <v>0</v>
      </c>
      <c r="R61" s="438">
        <v>0</v>
      </c>
      <c r="S61" s="438">
        <v>0</v>
      </c>
      <c r="T61" s="686">
        <f t="shared" si="2"/>
        <v>3874.74</v>
      </c>
      <c r="U61" s="686">
        <f t="shared" si="3"/>
        <v>14462.47</v>
      </c>
      <c r="V61" s="549" t="s">
        <v>167</v>
      </c>
      <c r="W61" s="436"/>
      <c r="X61" s="435"/>
      <c r="Y61" s="436"/>
      <c r="Z61" s="435"/>
    </row>
    <row r="62" spans="1:26" ht="15" customHeight="1" x14ac:dyDescent="0.25">
      <c r="A62" s="435" t="s">
        <v>1157</v>
      </c>
      <c r="B62" s="435" t="s">
        <v>847</v>
      </c>
      <c r="C62" s="436">
        <v>214</v>
      </c>
      <c r="D62" s="437" t="s">
        <v>106</v>
      </c>
      <c r="E62" s="435" t="s">
        <v>249</v>
      </c>
      <c r="F62" s="438">
        <v>5610.67</v>
      </c>
      <c r="G62" s="438">
        <v>0</v>
      </c>
      <c r="H62" s="438">
        <v>0</v>
      </c>
      <c r="I62" s="438">
        <v>0</v>
      </c>
      <c r="J62" s="438">
        <v>0</v>
      </c>
      <c r="K62" s="438">
        <v>0</v>
      </c>
      <c r="L62" s="438">
        <v>0</v>
      </c>
      <c r="M62" s="438">
        <v>0</v>
      </c>
      <c r="N62" s="438">
        <v>0</v>
      </c>
      <c r="O62" s="438">
        <v>0</v>
      </c>
      <c r="P62" s="438">
        <v>1848.83</v>
      </c>
      <c r="Q62" s="438">
        <v>0</v>
      </c>
      <c r="R62" s="438">
        <v>0</v>
      </c>
      <c r="S62" s="438">
        <v>0</v>
      </c>
      <c r="T62" s="686">
        <f t="shared" si="2"/>
        <v>1848.83</v>
      </c>
      <c r="U62" s="686">
        <f t="shared" si="3"/>
        <v>3761.84</v>
      </c>
      <c r="V62" s="549" t="s">
        <v>167</v>
      </c>
      <c r="W62" s="436"/>
      <c r="X62" s="435"/>
      <c r="Y62" s="436"/>
      <c r="Z62" s="435"/>
    </row>
    <row r="63" spans="1:26" ht="15" customHeight="1" x14ac:dyDescent="0.25">
      <c r="A63" s="435" t="s">
        <v>1157</v>
      </c>
      <c r="B63" s="435" t="s">
        <v>847</v>
      </c>
      <c r="C63" s="436">
        <v>9</v>
      </c>
      <c r="D63" s="437" t="s">
        <v>7</v>
      </c>
      <c r="E63" s="435" t="s">
        <v>177</v>
      </c>
      <c r="F63" s="438">
        <v>20466.919999999998</v>
      </c>
      <c r="G63" s="438">
        <v>0</v>
      </c>
      <c r="H63" s="438">
        <v>0</v>
      </c>
      <c r="I63" s="438">
        <v>0</v>
      </c>
      <c r="J63" s="438">
        <v>0</v>
      </c>
      <c r="K63" s="438">
        <v>0</v>
      </c>
      <c r="L63" s="438">
        <v>1788.34</v>
      </c>
      <c r="M63" s="438">
        <v>0</v>
      </c>
      <c r="N63" s="438">
        <v>0</v>
      </c>
      <c r="O63" s="438">
        <v>0</v>
      </c>
      <c r="P63" s="438">
        <v>0</v>
      </c>
      <c r="Q63" s="438">
        <v>0</v>
      </c>
      <c r="R63" s="438">
        <v>0</v>
      </c>
      <c r="S63" s="438">
        <v>0</v>
      </c>
      <c r="T63" s="686">
        <f t="shared" si="2"/>
        <v>1788.34</v>
      </c>
      <c r="U63" s="686">
        <f t="shared" si="3"/>
        <v>18678.579999999998</v>
      </c>
      <c r="V63" s="549" t="s">
        <v>167</v>
      </c>
      <c r="W63" s="436"/>
      <c r="X63" s="435"/>
      <c r="Y63" s="436"/>
      <c r="Z63" s="435"/>
    </row>
    <row r="64" spans="1:26" ht="15" customHeight="1" x14ac:dyDescent="0.25">
      <c r="A64" s="435" t="s">
        <v>1157</v>
      </c>
      <c r="B64" s="435" t="s">
        <v>847</v>
      </c>
      <c r="C64" s="436">
        <v>479</v>
      </c>
      <c r="D64" s="437" t="s">
        <v>804</v>
      </c>
      <c r="E64" s="435" t="s">
        <v>815</v>
      </c>
      <c r="F64" s="438">
        <v>14823.11</v>
      </c>
      <c r="G64" s="438">
        <v>0</v>
      </c>
      <c r="H64" s="438">
        <v>0</v>
      </c>
      <c r="I64" s="438">
        <v>0</v>
      </c>
      <c r="J64" s="438">
        <v>0</v>
      </c>
      <c r="K64" s="438">
        <v>0</v>
      </c>
      <c r="L64" s="438">
        <v>0</v>
      </c>
      <c r="M64" s="438">
        <v>0</v>
      </c>
      <c r="N64" s="438">
        <v>0</v>
      </c>
      <c r="O64" s="438">
        <v>0</v>
      </c>
      <c r="P64" s="438">
        <v>0</v>
      </c>
      <c r="Q64" s="438">
        <v>0</v>
      </c>
      <c r="R64" s="438">
        <v>0</v>
      </c>
      <c r="S64" s="438">
        <v>0</v>
      </c>
      <c r="T64" s="686">
        <f t="shared" si="2"/>
        <v>0</v>
      </c>
      <c r="U64" s="686">
        <f t="shared" si="3"/>
        <v>14823.11</v>
      </c>
      <c r="V64" s="549" t="s">
        <v>167</v>
      </c>
      <c r="W64" s="436"/>
      <c r="X64" s="435"/>
      <c r="Y64" s="436"/>
      <c r="Z64" s="435"/>
    </row>
    <row r="65" spans="1:26" ht="15" customHeight="1" x14ac:dyDescent="0.25">
      <c r="A65" s="435" t="s">
        <v>1157</v>
      </c>
      <c r="B65" s="435" t="s">
        <v>847</v>
      </c>
      <c r="C65" s="436">
        <v>24</v>
      </c>
      <c r="D65" s="437" t="s">
        <v>832</v>
      </c>
      <c r="E65" s="435" t="s">
        <v>189</v>
      </c>
      <c r="F65" s="438">
        <v>11833.67</v>
      </c>
      <c r="G65" s="438">
        <v>0</v>
      </c>
      <c r="H65" s="438">
        <v>0</v>
      </c>
      <c r="I65" s="438">
        <v>0</v>
      </c>
      <c r="J65" s="438">
        <v>0</v>
      </c>
      <c r="K65" s="438">
        <v>0</v>
      </c>
      <c r="L65" s="438">
        <v>0</v>
      </c>
      <c r="M65" s="438">
        <v>0</v>
      </c>
      <c r="N65" s="438">
        <v>0</v>
      </c>
      <c r="O65" s="438">
        <v>0</v>
      </c>
      <c r="P65" s="438">
        <v>2159.6</v>
      </c>
      <c r="Q65" s="438">
        <v>0</v>
      </c>
      <c r="R65" s="438">
        <v>0</v>
      </c>
      <c r="S65" s="438">
        <v>0</v>
      </c>
      <c r="T65" s="686">
        <f t="shared" si="2"/>
        <v>2159.6</v>
      </c>
      <c r="U65" s="686">
        <f t="shared" si="3"/>
        <v>9674.07</v>
      </c>
      <c r="V65" s="549" t="s">
        <v>167</v>
      </c>
      <c r="W65" s="436"/>
      <c r="X65" s="435"/>
      <c r="Y65" s="436"/>
      <c r="Z65" s="435"/>
    </row>
    <row r="66" spans="1:26" ht="15" customHeight="1" x14ac:dyDescent="0.25">
      <c r="A66" s="435" t="s">
        <v>1157</v>
      </c>
      <c r="B66" s="435" t="s">
        <v>847</v>
      </c>
      <c r="C66" s="436">
        <v>457</v>
      </c>
      <c r="D66" s="437" t="s">
        <v>724</v>
      </c>
      <c r="E66" s="435" t="s">
        <v>745</v>
      </c>
      <c r="F66" s="438">
        <v>18726.79</v>
      </c>
      <c r="G66" s="438">
        <v>0</v>
      </c>
      <c r="H66" s="438">
        <v>0</v>
      </c>
      <c r="I66" s="438">
        <v>0</v>
      </c>
      <c r="J66" s="438">
        <v>0</v>
      </c>
      <c r="K66" s="438">
        <v>0</v>
      </c>
      <c r="L66" s="438">
        <v>3191.77</v>
      </c>
      <c r="M66" s="438">
        <v>0</v>
      </c>
      <c r="N66" s="438">
        <v>0</v>
      </c>
      <c r="O66" s="438">
        <v>0</v>
      </c>
      <c r="P66" s="438">
        <v>0</v>
      </c>
      <c r="Q66" s="438">
        <v>0</v>
      </c>
      <c r="R66" s="438">
        <v>0</v>
      </c>
      <c r="S66" s="438">
        <v>0</v>
      </c>
      <c r="T66" s="686">
        <f t="shared" ref="T66:T97" si="4">SUM(G66:S66)</f>
        <v>3191.77</v>
      </c>
      <c r="U66" s="686">
        <f t="shared" ref="U66:U97" si="5">F66-T66</f>
        <v>15535.02</v>
      </c>
      <c r="V66" s="549" t="s">
        <v>167</v>
      </c>
      <c r="W66" s="436"/>
      <c r="X66" s="435"/>
      <c r="Y66" s="436"/>
      <c r="Z66" s="435"/>
    </row>
    <row r="67" spans="1:26" s="563" customFormat="1" ht="15" customHeight="1" x14ac:dyDescent="0.25">
      <c r="A67" s="559" t="s">
        <v>1157</v>
      </c>
      <c r="B67" s="559" t="s">
        <v>847</v>
      </c>
      <c r="C67" s="560">
        <v>145</v>
      </c>
      <c r="D67" s="561" t="s">
        <v>55</v>
      </c>
      <c r="E67" s="559" t="s">
        <v>227</v>
      </c>
      <c r="F67" s="562">
        <v>31647.65</v>
      </c>
      <c r="G67" s="562">
        <v>0</v>
      </c>
      <c r="H67" s="562">
        <v>0</v>
      </c>
      <c r="I67" s="562">
        <v>0</v>
      </c>
      <c r="J67" s="562">
        <v>0</v>
      </c>
      <c r="K67" s="562">
        <v>0</v>
      </c>
      <c r="L67" s="562">
        <v>1466.67</v>
      </c>
      <c r="M67" s="562">
        <v>0</v>
      </c>
      <c r="N67" s="562">
        <v>4554</v>
      </c>
      <c r="O67" s="562">
        <v>0</v>
      </c>
      <c r="P67" s="562">
        <v>0</v>
      </c>
      <c r="Q67" s="562">
        <v>0</v>
      </c>
      <c r="R67" s="562">
        <v>0</v>
      </c>
      <c r="S67" s="562">
        <v>0</v>
      </c>
      <c r="T67" s="574">
        <f t="shared" si="4"/>
        <v>6020.67</v>
      </c>
      <c r="U67" s="574">
        <f t="shared" si="5"/>
        <v>25626.980000000003</v>
      </c>
      <c r="V67" s="575" t="s">
        <v>167</v>
      </c>
      <c r="W67" s="560"/>
      <c r="X67" s="559"/>
      <c r="Y67" s="560"/>
      <c r="Z67" s="559"/>
    </row>
    <row r="68" spans="1:26" ht="15" customHeight="1" x14ac:dyDescent="0.25">
      <c r="A68" s="435" t="s">
        <v>1157</v>
      </c>
      <c r="B68" s="435" t="s">
        <v>847</v>
      </c>
      <c r="C68" s="436">
        <v>455</v>
      </c>
      <c r="D68" s="437" t="s">
        <v>722</v>
      </c>
      <c r="E68" s="435" t="s">
        <v>743</v>
      </c>
      <c r="F68" s="438">
        <v>11217.52</v>
      </c>
      <c r="G68" s="438">
        <v>0</v>
      </c>
      <c r="H68" s="438">
        <v>0</v>
      </c>
      <c r="I68" s="438">
        <v>0</v>
      </c>
      <c r="J68" s="438">
        <v>0</v>
      </c>
      <c r="K68" s="438">
        <v>0</v>
      </c>
      <c r="L68" s="438">
        <v>0</v>
      </c>
      <c r="M68" s="438">
        <v>0</v>
      </c>
      <c r="N68" s="438">
        <v>0</v>
      </c>
      <c r="O68" s="438">
        <v>0</v>
      </c>
      <c r="P68" s="438">
        <v>544.61</v>
      </c>
      <c r="Q68" s="438">
        <v>0</v>
      </c>
      <c r="R68" s="438">
        <v>0</v>
      </c>
      <c r="S68" s="438">
        <v>0</v>
      </c>
      <c r="T68" s="686">
        <f t="shared" si="4"/>
        <v>544.61</v>
      </c>
      <c r="U68" s="686">
        <f t="shared" si="5"/>
        <v>10672.91</v>
      </c>
      <c r="V68" s="549" t="s">
        <v>167</v>
      </c>
      <c r="W68" s="436"/>
      <c r="X68" s="435"/>
      <c r="Y68" s="436"/>
      <c r="Z68" s="435"/>
    </row>
    <row r="69" spans="1:26" ht="15" customHeight="1" x14ac:dyDescent="0.25">
      <c r="A69" s="435" t="s">
        <v>1157</v>
      </c>
      <c r="B69" s="435" t="s">
        <v>847</v>
      </c>
      <c r="C69" s="436">
        <v>325</v>
      </c>
      <c r="D69" s="437" t="s">
        <v>318</v>
      </c>
      <c r="E69" s="435" t="s">
        <v>319</v>
      </c>
      <c r="F69" s="438">
        <v>26357.53</v>
      </c>
      <c r="G69" s="438">
        <v>0</v>
      </c>
      <c r="H69" s="438">
        <v>0</v>
      </c>
      <c r="I69" s="438">
        <v>0</v>
      </c>
      <c r="J69" s="438">
        <v>0</v>
      </c>
      <c r="K69" s="438">
        <v>0</v>
      </c>
      <c r="L69" s="438">
        <v>2397.89</v>
      </c>
      <c r="M69" s="438">
        <v>0</v>
      </c>
      <c r="N69" s="438">
        <v>0</v>
      </c>
      <c r="O69" s="438">
        <v>0</v>
      </c>
      <c r="P69" s="438">
        <v>0</v>
      </c>
      <c r="Q69" s="438">
        <v>0</v>
      </c>
      <c r="R69" s="438">
        <v>0</v>
      </c>
      <c r="S69" s="438">
        <v>0</v>
      </c>
      <c r="T69" s="686">
        <f t="shared" si="4"/>
        <v>2397.89</v>
      </c>
      <c r="U69" s="686">
        <f t="shared" si="5"/>
        <v>23959.64</v>
      </c>
      <c r="V69" s="549" t="s">
        <v>167</v>
      </c>
      <c r="W69" s="436"/>
      <c r="X69" s="435"/>
      <c r="Y69" s="436"/>
      <c r="Z69" s="435"/>
    </row>
    <row r="70" spans="1:26" s="563" customFormat="1" ht="15" customHeight="1" x14ac:dyDescent="0.25">
      <c r="A70" s="559" t="s">
        <v>1157</v>
      </c>
      <c r="B70" s="559" t="s">
        <v>847</v>
      </c>
      <c r="C70" s="560">
        <v>218</v>
      </c>
      <c r="D70" s="561" t="s">
        <v>107</v>
      </c>
      <c r="E70" s="559" t="s">
        <v>251</v>
      </c>
      <c r="F70" s="562">
        <v>18444.18</v>
      </c>
      <c r="G70" s="562">
        <v>0</v>
      </c>
      <c r="H70" s="562">
        <v>0</v>
      </c>
      <c r="I70" s="562">
        <v>0</v>
      </c>
      <c r="J70" s="562">
        <v>0</v>
      </c>
      <c r="K70" s="562">
        <v>0</v>
      </c>
      <c r="L70" s="562">
        <v>0</v>
      </c>
      <c r="M70" s="562">
        <v>0</v>
      </c>
      <c r="N70" s="562">
        <v>0</v>
      </c>
      <c r="O70" s="562">
        <v>0</v>
      </c>
      <c r="P70" s="562">
        <v>837.86</v>
      </c>
      <c r="Q70" s="562">
        <v>0</v>
      </c>
      <c r="R70" s="562">
        <v>0</v>
      </c>
      <c r="S70" s="562">
        <v>0</v>
      </c>
      <c r="T70" s="574">
        <f t="shared" si="4"/>
        <v>837.86</v>
      </c>
      <c r="U70" s="574">
        <f t="shared" si="5"/>
        <v>17606.32</v>
      </c>
      <c r="V70" s="575" t="s">
        <v>167</v>
      </c>
      <c r="W70" s="560"/>
      <c r="X70" s="559"/>
      <c r="Y70" s="560"/>
      <c r="Z70" s="559"/>
    </row>
    <row r="71" spans="1:26" ht="15" customHeight="1" x14ac:dyDescent="0.25">
      <c r="A71" s="435" t="s">
        <v>1157</v>
      </c>
      <c r="B71" s="435" t="s">
        <v>847</v>
      </c>
      <c r="C71" s="436">
        <v>46</v>
      </c>
      <c r="D71" s="437" t="s">
        <v>34</v>
      </c>
      <c r="E71" s="435" t="s">
        <v>206</v>
      </c>
      <c r="F71" s="438">
        <v>15169.55</v>
      </c>
      <c r="G71" s="438">
        <v>0</v>
      </c>
      <c r="H71" s="438">
        <v>0</v>
      </c>
      <c r="I71" s="438">
        <v>0</v>
      </c>
      <c r="J71" s="438">
        <v>0</v>
      </c>
      <c r="K71" s="438">
        <v>0</v>
      </c>
      <c r="L71" s="438">
        <v>1788.34</v>
      </c>
      <c r="M71" s="438">
        <v>0</v>
      </c>
      <c r="N71" s="438">
        <v>0</v>
      </c>
      <c r="O71" s="438">
        <v>0</v>
      </c>
      <c r="P71" s="438">
        <v>0</v>
      </c>
      <c r="Q71" s="438">
        <v>0</v>
      </c>
      <c r="R71" s="438">
        <v>0</v>
      </c>
      <c r="S71" s="438">
        <v>0</v>
      </c>
      <c r="T71" s="686">
        <f t="shared" si="4"/>
        <v>1788.34</v>
      </c>
      <c r="U71" s="686">
        <f t="shared" si="5"/>
        <v>13381.21</v>
      </c>
      <c r="V71" s="549" t="s">
        <v>167</v>
      </c>
      <c r="W71" s="436"/>
      <c r="X71" s="435"/>
      <c r="Y71" s="436"/>
      <c r="Z71" s="435"/>
    </row>
    <row r="72" spans="1:26" s="563" customFormat="1" ht="15" customHeight="1" x14ac:dyDescent="0.25">
      <c r="A72" s="559" t="s">
        <v>1157</v>
      </c>
      <c r="B72" s="559" t="s">
        <v>847</v>
      </c>
      <c r="C72" s="560">
        <v>48</v>
      </c>
      <c r="D72" s="561" t="s">
        <v>36</v>
      </c>
      <c r="E72" s="559" t="s">
        <v>208</v>
      </c>
      <c r="F72" s="562">
        <v>10675.92</v>
      </c>
      <c r="G72" s="562">
        <v>0</v>
      </c>
      <c r="H72" s="562">
        <v>0</v>
      </c>
      <c r="I72" s="562">
        <v>0</v>
      </c>
      <c r="J72" s="562">
        <v>0</v>
      </c>
      <c r="K72" s="562">
        <v>0</v>
      </c>
      <c r="L72" s="562">
        <v>1906.67</v>
      </c>
      <c r="M72" s="562">
        <v>0</v>
      </c>
      <c r="N72" s="562">
        <v>0</v>
      </c>
      <c r="O72" s="562">
        <v>0</v>
      </c>
      <c r="P72" s="562">
        <v>0</v>
      </c>
      <c r="Q72" s="562">
        <v>0</v>
      </c>
      <c r="R72" s="562">
        <v>0</v>
      </c>
      <c r="S72" s="562">
        <v>0</v>
      </c>
      <c r="T72" s="574">
        <f t="shared" si="4"/>
        <v>1906.67</v>
      </c>
      <c r="U72" s="574">
        <f t="shared" si="5"/>
        <v>8769.25</v>
      </c>
      <c r="V72" s="575" t="s">
        <v>167</v>
      </c>
      <c r="W72" s="560"/>
      <c r="X72" s="559"/>
      <c r="Y72" s="560"/>
      <c r="Z72" s="559"/>
    </row>
    <row r="73" spans="1:26" ht="15" customHeight="1" x14ac:dyDescent="0.25">
      <c r="A73" s="435" t="s">
        <v>1157</v>
      </c>
      <c r="B73" s="435" t="s">
        <v>847</v>
      </c>
      <c r="C73" s="436">
        <v>26</v>
      </c>
      <c r="D73" s="437" t="s">
        <v>19</v>
      </c>
      <c r="E73" s="435" t="s">
        <v>191</v>
      </c>
      <c r="F73" s="438">
        <v>13783.18</v>
      </c>
      <c r="G73" s="438">
        <v>0</v>
      </c>
      <c r="H73" s="438">
        <v>0</v>
      </c>
      <c r="I73" s="438">
        <v>0</v>
      </c>
      <c r="J73" s="438">
        <v>0</v>
      </c>
      <c r="K73" s="438">
        <v>0</v>
      </c>
      <c r="L73" s="438">
        <v>1968.96</v>
      </c>
      <c r="M73" s="438">
        <v>0</v>
      </c>
      <c r="N73" s="438">
        <v>0</v>
      </c>
      <c r="O73" s="438">
        <v>0</v>
      </c>
      <c r="P73" s="438">
        <v>0</v>
      </c>
      <c r="Q73" s="438">
        <v>0</v>
      </c>
      <c r="R73" s="438">
        <v>0</v>
      </c>
      <c r="S73" s="438">
        <v>0</v>
      </c>
      <c r="T73" s="686">
        <f t="shared" si="4"/>
        <v>1968.96</v>
      </c>
      <c r="U73" s="686">
        <f t="shared" si="5"/>
        <v>11814.220000000001</v>
      </c>
      <c r="V73" s="549" t="s">
        <v>167</v>
      </c>
      <c r="W73" s="436"/>
      <c r="X73" s="435"/>
      <c r="Y73" s="436"/>
      <c r="Z73" s="435"/>
    </row>
    <row r="74" spans="1:26" ht="15" customHeight="1" x14ac:dyDescent="0.25">
      <c r="A74" s="435" t="s">
        <v>1157</v>
      </c>
      <c r="B74" s="435" t="s">
        <v>847</v>
      </c>
      <c r="C74" s="436">
        <v>324</v>
      </c>
      <c r="D74" s="437" t="s">
        <v>316</v>
      </c>
      <c r="E74" s="435" t="s">
        <v>317</v>
      </c>
      <c r="F74" s="438">
        <v>25609</v>
      </c>
      <c r="G74" s="438">
        <v>0</v>
      </c>
      <c r="H74" s="438">
        <v>0</v>
      </c>
      <c r="I74" s="438">
        <v>0</v>
      </c>
      <c r="J74" s="438">
        <v>0</v>
      </c>
      <c r="K74" s="438">
        <v>0</v>
      </c>
      <c r="L74" s="438">
        <v>0</v>
      </c>
      <c r="M74" s="438">
        <v>0</v>
      </c>
      <c r="N74" s="438">
        <v>0</v>
      </c>
      <c r="O74" s="438">
        <v>0</v>
      </c>
      <c r="P74" s="438">
        <v>602.91999999999996</v>
      </c>
      <c r="Q74" s="438">
        <v>0</v>
      </c>
      <c r="R74" s="438">
        <v>0</v>
      </c>
      <c r="S74" s="438">
        <v>0</v>
      </c>
      <c r="T74" s="686">
        <f t="shared" si="4"/>
        <v>602.91999999999996</v>
      </c>
      <c r="U74" s="686">
        <f t="shared" si="5"/>
        <v>25006.080000000002</v>
      </c>
      <c r="V74" s="549" t="s">
        <v>167</v>
      </c>
      <c r="W74" s="436"/>
      <c r="X74" s="435"/>
      <c r="Y74" s="436"/>
      <c r="Z74" s="435"/>
    </row>
    <row r="75" spans="1:26" s="563" customFormat="1" ht="15" customHeight="1" x14ac:dyDescent="0.25">
      <c r="A75" s="559" t="s">
        <v>1157</v>
      </c>
      <c r="B75" s="559" t="s">
        <v>847</v>
      </c>
      <c r="C75" s="560">
        <v>191</v>
      </c>
      <c r="D75" s="561" t="s">
        <v>71</v>
      </c>
      <c r="E75" s="559" t="s">
        <v>241</v>
      </c>
      <c r="F75" s="562">
        <v>17973.47</v>
      </c>
      <c r="G75" s="562">
        <v>0</v>
      </c>
      <c r="H75" s="562">
        <v>0</v>
      </c>
      <c r="I75" s="562">
        <v>0</v>
      </c>
      <c r="J75" s="562">
        <v>0</v>
      </c>
      <c r="K75" s="562">
        <v>0</v>
      </c>
      <c r="L75" s="562">
        <v>0</v>
      </c>
      <c r="M75" s="562">
        <v>0</v>
      </c>
      <c r="N75" s="562">
        <v>0</v>
      </c>
      <c r="O75" s="562">
        <v>0</v>
      </c>
      <c r="P75" s="562">
        <v>367.15</v>
      </c>
      <c r="Q75" s="562">
        <v>0</v>
      </c>
      <c r="R75" s="562">
        <v>0</v>
      </c>
      <c r="S75" s="562">
        <v>0</v>
      </c>
      <c r="T75" s="574">
        <f t="shared" si="4"/>
        <v>367.15</v>
      </c>
      <c r="U75" s="574">
        <f t="shared" si="5"/>
        <v>17606.32</v>
      </c>
      <c r="V75" s="575" t="s">
        <v>167</v>
      </c>
      <c r="W75" s="560"/>
      <c r="X75" s="559"/>
      <c r="Y75" s="560"/>
      <c r="Z75" s="559"/>
    </row>
    <row r="76" spans="1:26" ht="15" customHeight="1" x14ac:dyDescent="0.25">
      <c r="A76" s="435" t="s">
        <v>1157</v>
      </c>
      <c r="B76" s="435" t="s">
        <v>847</v>
      </c>
      <c r="C76" s="436">
        <v>21</v>
      </c>
      <c r="D76" s="437" t="s">
        <v>15</v>
      </c>
      <c r="E76" s="435" t="s">
        <v>187</v>
      </c>
      <c r="F76" s="438">
        <v>18667.669999999998</v>
      </c>
      <c r="G76" s="438">
        <v>0</v>
      </c>
      <c r="H76" s="438">
        <v>0</v>
      </c>
      <c r="I76" s="438">
        <v>0</v>
      </c>
      <c r="J76" s="438">
        <v>0</v>
      </c>
      <c r="K76" s="438">
        <v>0</v>
      </c>
      <c r="L76" s="438">
        <v>0</v>
      </c>
      <c r="M76" s="438">
        <v>0</v>
      </c>
      <c r="N76" s="438">
        <v>0</v>
      </c>
      <c r="O76" s="438">
        <v>0</v>
      </c>
      <c r="P76" s="438">
        <v>2552.65</v>
      </c>
      <c r="Q76" s="438">
        <v>0</v>
      </c>
      <c r="R76" s="438">
        <v>0</v>
      </c>
      <c r="S76" s="438">
        <v>0</v>
      </c>
      <c r="T76" s="686">
        <f t="shared" si="4"/>
        <v>2552.65</v>
      </c>
      <c r="U76" s="686">
        <f t="shared" si="5"/>
        <v>16115.019999999999</v>
      </c>
      <c r="V76" s="549" t="s">
        <v>167</v>
      </c>
      <c r="W76" s="436"/>
      <c r="X76" s="435"/>
      <c r="Y76" s="436"/>
      <c r="Z76" s="435"/>
    </row>
    <row r="77" spans="1:26" ht="15" customHeight="1" x14ac:dyDescent="0.25">
      <c r="A77" s="435" t="s">
        <v>1157</v>
      </c>
      <c r="B77" s="435" t="s">
        <v>847</v>
      </c>
      <c r="C77" s="436">
        <v>330</v>
      </c>
      <c r="D77" s="437" t="s">
        <v>327</v>
      </c>
      <c r="E77" s="435" t="s">
        <v>329</v>
      </c>
      <c r="F77" s="438">
        <v>23957.14</v>
      </c>
      <c r="G77" s="438">
        <v>0</v>
      </c>
      <c r="H77" s="438">
        <v>0</v>
      </c>
      <c r="I77" s="438">
        <v>0</v>
      </c>
      <c r="J77" s="438">
        <v>0</v>
      </c>
      <c r="K77" s="438">
        <v>0</v>
      </c>
      <c r="L77" s="438">
        <v>1726.55</v>
      </c>
      <c r="M77" s="438">
        <v>0</v>
      </c>
      <c r="N77" s="438">
        <v>0</v>
      </c>
      <c r="O77" s="438">
        <v>0</v>
      </c>
      <c r="P77" s="438">
        <v>0</v>
      </c>
      <c r="Q77" s="438">
        <v>0</v>
      </c>
      <c r="R77" s="438">
        <v>0</v>
      </c>
      <c r="S77" s="438">
        <v>0</v>
      </c>
      <c r="T77" s="686">
        <f t="shared" si="4"/>
        <v>1726.55</v>
      </c>
      <c r="U77" s="686">
        <f t="shared" si="5"/>
        <v>22230.59</v>
      </c>
      <c r="V77" s="549" t="s">
        <v>167</v>
      </c>
      <c r="W77" s="436"/>
      <c r="X77" s="435"/>
      <c r="Y77" s="436"/>
      <c r="Z77" s="435"/>
    </row>
    <row r="78" spans="1:26" ht="15" customHeight="1" x14ac:dyDescent="0.25">
      <c r="A78" s="435" t="s">
        <v>1157</v>
      </c>
      <c r="B78" s="435" t="s">
        <v>847</v>
      </c>
      <c r="C78" s="436">
        <v>254</v>
      </c>
      <c r="D78" s="437" t="s">
        <v>145</v>
      </c>
      <c r="E78" s="435" t="s">
        <v>262</v>
      </c>
      <c r="F78" s="438">
        <v>5815.75</v>
      </c>
      <c r="G78" s="438">
        <v>0</v>
      </c>
      <c r="H78" s="438">
        <v>0</v>
      </c>
      <c r="I78" s="438">
        <v>0</v>
      </c>
      <c r="J78" s="438">
        <v>0</v>
      </c>
      <c r="K78" s="438">
        <v>0</v>
      </c>
      <c r="L78" s="438">
        <v>0</v>
      </c>
      <c r="M78" s="438">
        <v>0</v>
      </c>
      <c r="N78" s="438">
        <v>0</v>
      </c>
      <c r="O78" s="438">
        <v>0</v>
      </c>
      <c r="P78" s="438">
        <v>0</v>
      </c>
      <c r="Q78" s="438">
        <v>0</v>
      </c>
      <c r="R78" s="438">
        <v>0</v>
      </c>
      <c r="S78" s="438">
        <v>0</v>
      </c>
      <c r="T78" s="686">
        <f t="shared" si="4"/>
        <v>0</v>
      </c>
      <c r="U78" s="686">
        <f t="shared" si="5"/>
        <v>5815.75</v>
      </c>
      <c r="V78" s="549" t="s">
        <v>167</v>
      </c>
      <c r="W78" s="436"/>
      <c r="X78" s="435"/>
      <c r="Y78" s="436"/>
      <c r="Z78" s="435"/>
    </row>
    <row r="79" spans="1:26" s="563" customFormat="1" ht="15" customHeight="1" x14ac:dyDescent="0.25">
      <c r="A79" s="559" t="s">
        <v>1157</v>
      </c>
      <c r="B79" s="559" t="s">
        <v>847</v>
      </c>
      <c r="C79" s="560">
        <v>196</v>
      </c>
      <c r="D79" s="561" t="s">
        <v>105</v>
      </c>
      <c r="E79" s="559" t="s">
        <v>244</v>
      </c>
      <c r="F79" s="562">
        <v>19223.18</v>
      </c>
      <c r="G79" s="562">
        <v>0</v>
      </c>
      <c r="H79" s="562">
        <v>645.4</v>
      </c>
      <c r="I79" s="562">
        <v>0</v>
      </c>
      <c r="J79" s="562">
        <v>0</v>
      </c>
      <c r="K79" s="562">
        <v>0</v>
      </c>
      <c r="L79" s="562">
        <v>775.83</v>
      </c>
      <c r="M79" s="562">
        <v>0</v>
      </c>
      <c r="N79" s="562">
        <v>0</v>
      </c>
      <c r="O79" s="562">
        <v>0</v>
      </c>
      <c r="P79" s="562">
        <v>0</v>
      </c>
      <c r="Q79" s="562">
        <v>0</v>
      </c>
      <c r="R79" s="562">
        <v>0</v>
      </c>
      <c r="S79" s="562">
        <v>0</v>
      </c>
      <c r="T79" s="574">
        <f t="shared" si="4"/>
        <v>1421.23</v>
      </c>
      <c r="U79" s="574">
        <f t="shared" si="5"/>
        <v>17801.95</v>
      </c>
      <c r="V79" s="575" t="s">
        <v>167</v>
      </c>
      <c r="W79" s="560"/>
      <c r="X79" s="559"/>
      <c r="Y79" s="560"/>
      <c r="Z79" s="559"/>
    </row>
    <row r="80" spans="1:26" ht="15" customHeight="1" x14ac:dyDescent="0.25">
      <c r="A80" s="435" t="s">
        <v>1157</v>
      </c>
      <c r="B80" s="435" t="s">
        <v>847</v>
      </c>
      <c r="C80" s="436">
        <v>358</v>
      </c>
      <c r="D80" s="437" t="s">
        <v>387</v>
      </c>
      <c r="E80" s="435" t="s">
        <v>388</v>
      </c>
      <c r="F80" s="438">
        <v>14201.16</v>
      </c>
      <c r="G80" s="438">
        <v>0</v>
      </c>
      <c r="H80" s="438">
        <v>0</v>
      </c>
      <c r="I80" s="438">
        <v>0</v>
      </c>
      <c r="J80" s="438">
        <v>0</v>
      </c>
      <c r="K80" s="438">
        <v>0</v>
      </c>
      <c r="L80" s="438">
        <v>422.29</v>
      </c>
      <c r="M80" s="438">
        <v>0</v>
      </c>
      <c r="N80" s="438">
        <v>0</v>
      </c>
      <c r="O80" s="438">
        <v>0</v>
      </c>
      <c r="P80" s="438">
        <v>0</v>
      </c>
      <c r="Q80" s="438">
        <v>0</v>
      </c>
      <c r="R80" s="438">
        <v>0</v>
      </c>
      <c r="S80" s="438">
        <v>0</v>
      </c>
      <c r="T80" s="686">
        <f t="shared" si="4"/>
        <v>422.29</v>
      </c>
      <c r="U80" s="686">
        <f t="shared" si="5"/>
        <v>13778.869999999999</v>
      </c>
      <c r="V80" s="549" t="s">
        <v>167</v>
      </c>
      <c r="W80" s="436"/>
      <c r="X80" s="435"/>
      <c r="Y80" s="436"/>
      <c r="Z80" s="435"/>
    </row>
    <row r="81" spans="1:26" ht="15" customHeight="1" x14ac:dyDescent="0.25">
      <c r="A81" s="435" t="s">
        <v>1157</v>
      </c>
      <c r="B81" s="435" t="s">
        <v>847</v>
      </c>
      <c r="C81" s="436">
        <v>188</v>
      </c>
      <c r="D81" s="437" t="s">
        <v>70</v>
      </c>
      <c r="E81" s="435" t="s">
        <v>240</v>
      </c>
      <c r="F81" s="438">
        <v>10595.28</v>
      </c>
      <c r="G81" s="438">
        <v>0</v>
      </c>
      <c r="H81" s="438">
        <v>0</v>
      </c>
      <c r="I81" s="438">
        <v>0</v>
      </c>
      <c r="J81" s="438">
        <v>0</v>
      </c>
      <c r="K81" s="438">
        <v>0</v>
      </c>
      <c r="L81" s="438">
        <v>791.75</v>
      </c>
      <c r="M81" s="438">
        <v>0</v>
      </c>
      <c r="N81" s="438">
        <v>0</v>
      </c>
      <c r="O81" s="438">
        <v>0</v>
      </c>
      <c r="P81" s="438">
        <v>0</v>
      </c>
      <c r="Q81" s="438">
        <v>0</v>
      </c>
      <c r="R81" s="438">
        <v>0</v>
      </c>
      <c r="S81" s="438">
        <v>0</v>
      </c>
      <c r="T81" s="686">
        <f t="shared" si="4"/>
        <v>791.75</v>
      </c>
      <c r="U81" s="686">
        <f t="shared" si="5"/>
        <v>9803.5300000000007</v>
      </c>
      <c r="V81" s="549" t="s">
        <v>167</v>
      </c>
      <c r="W81" s="436"/>
      <c r="X81" s="435"/>
      <c r="Y81" s="436"/>
      <c r="Z81" s="435"/>
    </row>
    <row r="82" spans="1:26" ht="15" customHeight="1" x14ac:dyDescent="0.25">
      <c r="A82" s="435" t="s">
        <v>1157</v>
      </c>
      <c r="B82" s="435" t="s">
        <v>847</v>
      </c>
      <c r="C82" s="436">
        <v>338</v>
      </c>
      <c r="D82" s="437" t="s">
        <v>347</v>
      </c>
      <c r="E82" s="435" t="s">
        <v>348</v>
      </c>
      <c r="F82" s="438">
        <v>45704.93</v>
      </c>
      <c r="G82" s="438">
        <v>0</v>
      </c>
      <c r="H82" s="438">
        <v>916.3</v>
      </c>
      <c r="I82" s="438">
        <v>0</v>
      </c>
      <c r="J82" s="438">
        <v>0</v>
      </c>
      <c r="K82" s="438">
        <v>0</v>
      </c>
      <c r="L82" s="438">
        <v>0</v>
      </c>
      <c r="M82" s="438">
        <v>0</v>
      </c>
      <c r="N82" s="438">
        <v>0</v>
      </c>
      <c r="O82" s="438">
        <v>0</v>
      </c>
      <c r="P82" s="438">
        <v>327.44</v>
      </c>
      <c r="Q82" s="438">
        <v>0</v>
      </c>
      <c r="R82" s="438">
        <v>0</v>
      </c>
      <c r="S82" s="438">
        <v>0</v>
      </c>
      <c r="T82" s="686">
        <f t="shared" si="4"/>
        <v>1243.74</v>
      </c>
      <c r="U82" s="686">
        <f t="shared" si="5"/>
        <v>44461.19</v>
      </c>
      <c r="V82" s="549" t="s">
        <v>167</v>
      </c>
      <c r="W82" s="436"/>
      <c r="X82" s="435"/>
      <c r="Y82" s="436"/>
      <c r="Z82" s="435"/>
    </row>
    <row r="83" spans="1:26" s="563" customFormat="1" ht="15" customHeight="1" x14ac:dyDescent="0.25">
      <c r="A83" s="559" t="s">
        <v>1157</v>
      </c>
      <c r="B83" s="559" t="s">
        <v>847</v>
      </c>
      <c r="C83" s="560">
        <v>251</v>
      </c>
      <c r="D83" s="561" t="s">
        <v>143</v>
      </c>
      <c r="E83" s="559" t="s">
        <v>260</v>
      </c>
      <c r="F83" s="562">
        <v>13590.84</v>
      </c>
      <c r="G83" s="562">
        <v>0</v>
      </c>
      <c r="H83" s="562">
        <v>0</v>
      </c>
      <c r="I83" s="562">
        <v>1274</v>
      </c>
      <c r="J83" s="562">
        <v>0</v>
      </c>
      <c r="K83" s="562">
        <v>0</v>
      </c>
      <c r="L83" s="562">
        <v>0</v>
      </c>
      <c r="M83" s="562">
        <v>0</v>
      </c>
      <c r="N83" s="562">
        <v>0</v>
      </c>
      <c r="O83" s="562">
        <v>0</v>
      </c>
      <c r="P83" s="562">
        <v>1201.54</v>
      </c>
      <c r="Q83" s="562">
        <v>0</v>
      </c>
      <c r="R83" s="562">
        <v>0</v>
      </c>
      <c r="S83" s="562">
        <v>0</v>
      </c>
      <c r="T83" s="574">
        <f t="shared" si="4"/>
        <v>2475.54</v>
      </c>
      <c r="U83" s="574">
        <f t="shared" si="5"/>
        <v>11115.3</v>
      </c>
      <c r="V83" s="575" t="s">
        <v>167</v>
      </c>
      <c r="W83" s="560"/>
      <c r="X83" s="559"/>
      <c r="Y83" s="560"/>
      <c r="Z83" s="559"/>
    </row>
    <row r="84" spans="1:26" ht="15" customHeight="1" x14ac:dyDescent="0.25">
      <c r="A84" s="435" t="s">
        <v>1157</v>
      </c>
      <c r="B84" s="435" t="s">
        <v>847</v>
      </c>
      <c r="C84" s="436">
        <v>93</v>
      </c>
      <c r="D84" s="437" t="s">
        <v>53</v>
      </c>
      <c r="E84" s="435" t="s">
        <v>225</v>
      </c>
      <c r="F84" s="438">
        <v>8733.1299999999992</v>
      </c>
      <c r="G84" s="438">
        <v>0</v>
      </c>
      <c r="H84" s="438">
        <v>0</v>
      </c>
      <c r="I84" s="438">
        <v>0</v>
      </c>
      <c r="J84" s="438">
        <v>0</v>
      </c>
      <c r="K84" s="438">
        <v>0</v>
      </c>
      <c r="L84" s="438">
        <v>1810.73</v>
      </c>
      <c r="M84" s="438">
        <v>0</v>
      </c>
      <c r="N84" s="438">
        <v>0</v>
      </c>
      <c r="O84" s="438">
        <v>0</v>
      </c>
      <c r="P84" s="438">
        <v>0</v>
      </c>
      <c r="Q84" s="438">
        <v>0</v>
      </c>
      <c r="R84" s="438">
        <v>0</v>
      </c>
      <c r="S84" s="438">
        <v>0</v>
      </c>
      <c r="T84" s="686">
        <f t="shared" si="4"/>
        <v>1810.73</v>
      </c>
      <c r="U84" s="686">
        <f t="shared" si="5"/>
        <v>6922.4</v>
      </c>
      <c r="V84" s="549" t="s">
        <v>167</v>
      </c>
      <c r="W84" s="436"/>
      <c r="X84" s="435"/>
      <c r="Y84" s="436"/>
      <c r="Z84" s="435"/>
    </row>
    <row r="85" spans="1:26" ht="15" customHeight="1" x14ac:dyDescent="0.25">
      <c r="A85" s="435" t="s">
        <v>1157</v>
      </c>
      <c r="B85" s="435" t="s">
        <v>847</v>
      </c>
      <c r="C85" s="436">
        <v>8</v>
      </c>
      <c r="D85" s="437" t="s">
        <v>100</v>
      </c>
      <c r="E85" s="435" t="s">
        <v>176</v>
      </c>
      <c r="F85" s="438">
        <v>9926.18</v>
      </c>
      <c r="G85" s="438">
        <v>0</v>
      </c>
      <c r="H85" s="438">
        <v>0</v>
      </c>
      <c r="I85" s="438">
        <v>0</v>
      </c>
      <c r="J85" s="438">
        <v>0</v>
      </c>
      <c r="K85" s="438">
        <v>0</v>
      </c>
      <c r="L85" s="438">
        <v>2378.62</v>
      </c>
      <c r="M85" s="438">
        <v>0</v>
      </c>
      <c r="N85" s="438">
        <v>0</v>
      </c>
      <c r="O85" s="438">
        <v>0</v>
      </c>
      <c r="P85" s="438">
        <v>0</v>
      </c>
      <c r="Q85" s="438">
        <v>0</v>
      </c>
      <c r="R85" s="438">
        <v>0</v>
      </c>
      <c r="S85" s="438">
        <v>0</v>
      </c>
      <c r="T85" s="686">
        <f t="shared" si="4"/>
        <v>2378.62</v>
      </c>
      <c r="U85" s="686">
        <f t="shared" si="5"/>
        <v>7547.56</v>
      </c>
      <c r="V85" s="549" t="s">
        <v>167</v>
      </c>
      <c r="W85" s="436"/>
      <c r="X85" s="435"/>
      <c r="Y85" s="436"/>
      <c r="Z85" s="435"/>
    </row>
    <row r="86" spans="1:26" s="563" customFormat="1" ht="15" customHeight="1" x14ac:dyDescent="0.25">
      <c r="A86" s="559" t="s">
        <v>1157</v>
      </c>
      <c r="B86" s="559" t="s">
        <v>847</v>
      </c>
      <c r="C86" s="560">
        <v>44</v>
      </c>
      <c r="D86" s="561" t="s">
        <v>33</v>
      </c>
      <c r="E86" s="559" t="s">
        <v>205</v>
      </c>
      <c r="F86" s="562">
        <v>28036.69</v>
      </c>
      <c r="G86" s="562">
        <v>0</v>
      </c>
      <c r="H86" s="562">
        <v>0</v>
      </c>
      <c r="I86" s="562">
        <v>0</v>
      </c>
      <c r="J86" s="562">
        <v>0</v>
      </c>
      <c r="K86" s="562">
        <v>0</v>
      </c>
      <c r="L86" s="562">
        <v>2101.0100000000002</v>
      </c>
      <c r="M86" s="562">
        <v>0</v>
      </c>
      <c r="N86" s="562">
        <v>0</v>
      </c>
      <c r="O86" s="562">
        <v>0</v>
      </c>
      <c r="P86" s="562">
        <v>0</v>
      </c>
      <c r="Q86" s="562">
        <v>0</v>
      </c>
      <c r="R86" s="562">
        <v>0</v>
      </c>
      <c r="S86" s="562">
        <v>0</v>
      </c>
      <c r="T86" s="574">
        <f t="shared" si="4"/>
        <v>2101.0100000000002</v>
      </c>
      <c r="U86" s="574">
        <f t="shared" si="5"/>
        <v>25935.68</v>
      </c>
      <c r="V86" s="575" t="s">
        <v>167</v>
      </c>
      <c r="W86" s="560"/>
      <c r="X86" s="559"/>
      <c r="Y86" s="560"/>
      <c r="Z86" s="559"/>
    </row>
    <row r="87" spans="1:26" s="192" customFormat="1" ht="15" customHeight="1" x14ac:dyDescent="0.25">
      <c r="A87" s="189" t="s">
        <v>1157</v>
      </c>
      <c r="B87" s="189" t="s">
        <v>847</v>
      </c>
      <c r="C87" s="190">
        <v>396</v>
      </c>
      <c r="D87" s="193" t="s">
        <v>475</v>
      </c>
      <c r="E87" s="189" t="s">
        <v>524</v>
      </c>
      <c r="F87" s="191">
        <v>6257.56</v>
      </c>
      <c r="G87" s="191">
        <v>0</v>
      </c>
      <c r="H87" s="191">
        <v>0</v>
      </c>
      <c r="I87" s="191">
        <v>0</v>
      </c>
      <c r="J87" s="191">
        <v>0</v>
      </c>
      <c r="K87" s="191">
        <v>0</v>
      </c>
      <c r="L87" s="191">
        <v>0</v>
      </c>
      <c r="M87" s="191">
        <v>0</v>
      </c>
      <c r="N87" s="191">
        <v>0</v>
      </c>
      <c r="O87" s="191">
        <v>0</v>
      </c>
      <c r="P87" s="191">
        <v>1168.32</v>
      </c>
      <c r="Q87" s="191">
        <v>0</v>
      </c>
      <c r="R87" s="191">
        <v>0</v>
      </c>
      <c r="S87" s="191">
        <v>0</v>
      </c>
      <c r="T87" s="707">
        <f t="shared" si="4"/>
        <v>1168.32</v>
      </c>
      <c r="U87" s="707">
        <f t="shared" si="5"/>
        <v>5089.2400000000007</v>
      </c>
      <c r="V87" s="569" t="s">
        <v>167</v>
      </c>
      <c r="W87" s="190"/>
      <c r="X87" s="189"/>
      <c r="Y87" s="190"/>
      <c r="Z87" s="189"/>
    </row>
    <row r="88" spans="1:26" ht="15" customHeight="1" x14ac:dyDescent="0.25">
      <c r="A88" s="435" t="s">
        <v>1157</v>
      </c>
      <c r="B88" s="435" t="s">
        <v>847</v>
      </c>
      <c r="C88" s="436">
        <v>83</v>
      </c>
      <c r="D88" s="437" t="s">
        <v>44</v>
      </c>
      <c r="E88" s="435" t="s">
        <v>216</v>
      </c>
      <c r="F88" s="438">
        <v>17238.509999999998</v>
      </c>
      <c r="G88" s="438">
        <v>0</v>
      </c>
      <c r="H88" s="438">
        <v>0</v>
      </c>
      <c r="I88" s="438">
        <v>0</v>
      </c>
      <c r="J88" s="438">
        <v>0</v>
      </c>
      <c r="K88" s="438">
        <v>0</v>
      </c>
      <c r="L88" s="438">
        <v>2807.95</v>
      </c>
      <c r="M88" s="438">
        <v>0</v>
      </c>
      <c r="N88" s="438">
        <v>0</v>
      </c>
      <c r="O88" s="438">
        <v>0</v>
      </c>
      <c r="P88" s="438">
        <v>0</v>
      </c>
      <c r="Q88" s="438">
        <v>0</v>
      </c>
      <c r="R88" s="438">
        <v>0</v>
      </c>
      <c r="S88" s="438">
        <v>0</v>
      </c>
      <c r="T88" s="686">
        <f t="shared" si="4"/>
        <v>2807.95</v>
      </c>
      <c r="U88" s="686">
        <f t="shared" si="5"/>
        <v>14430.559999999998</v>
      </c>
      <c r="V88" s="549" t="s">
        <v>167</v>
      </c>
      <c r="W88" s="436"/>
      <c r="X88" s="435"/>
      <c r="Y88" s="436"/>
      <c r="Z88" s="435"/>
    </row>
    <row r="89" spans="1:26" ht="15" customHeight="1" x14ac:dyDescent="0.25">
      <c r="A89" s="435" t="s">
        <v>1157</v>
      </c>
      <c r="B89" s="435" t="s">
        <v>847</v>
      </c>
      <c r="C89" s="436">
        <v>92</v>
      </c>
      <c r="D89" s="437" t="s">
        <v>52</v>
      </c>
      <c r="E89" s="435" t="s">
        <v>224</v>
      </c>
      <c r="F89" s="438">
        <v>13886.64</v>
      </c>
      <c r="G89" s="438">
        <v>0</v>
      </c>
      <c r="H89" s="438">
        <v>0</v>
      </c>
      <c r="I89" s="438">
        <v>0</v>
      </c>
      <c r="J89" s="438">
        <v>0</v>
      </c>
      <c r="K89" s="438">
        <v>0</v>
      </c>
      <c r="L89" s="438">
        <v>2642.83</v>
      </c>
      <c r="M89" s="438">
        <v>0</v>
      </c>
      <c r="N89" s="438">
        <v>0</v>
      </c>
      <c r="O89" s="438">
        <v>0</v>
      </c>
      <c r="P89" s="438">
        <v>0</v>
      </c>
      <c r="Q89" s="438">
        <v>0</v>
      </c>
      <c r="R89" s="438">
        <v>0</v>
      </c>
      <c r="S89" s="438">
        <v>0</v>
      </c>
      <c r="T89" s="686">
        <f t="shared" si="4"/>
        <v>2642.83</v>
      </c>
      <c r="U89" s="686">
        <f t="shared" si="5"/>
        <v>11243.81</v>
      </c>
      <c r="V89" s="549" t="s">
        <v>167</v>
      </c>
      <c r="W89" s="436"/>
      <c r="X89" s="435"/>
      <c r="Y89" s="436"/>
      <c r="Z89" s="435"/>
    </row>
    <row r="90" spans="1:26" ht="15" customHeight="1" x14ac:dyDescent="0.25">
      <c r="A90" s="435" t="s">
        <v>1157</v>
      </c>
      <c r="B90" s="435" t="s">
        <v>847</v>
      </c>
      <c r="C90" s="436">
        <v>95</v>
      </c>
      <c r="D90" s="437" t="s">
        <v>54</v>
      </c>
      <c r="E90" s="435" t="s">
        <v>226</v>
      </c>
      <c r="F90" s="438">
        <v>12048.59</v>
      </c>
      <c r="G90" s="438">
        <v>0</v>
      </c>
      <c r="H90" s="438">
        <v>0</v>
      </c>
      <c r="I90" s="438">
        <v>0</v>
      </c>
      <c r="J90" s="438">
        <v>0</v>
      </c>
      <c r="K90" s="438">
        <v>0</v>
      </c>
      <c r="L90" s="438">
        <v>543</v>
      </c>
      <c r="M90" s="438">
        <v>0</v>
      </c>
      <c r="N90" s="438">
        <v>0</v>
      </c>
      <c r="O90" s="438">
        <v>0</v>
      </c>
      <c r="P90" s="438">
        <v>0</v>
      </c>
      <c r="Q90" s="438">
        <v>0</v>
      </c>
      <c r="R90" s="438">
        <v>0</v>
      </c>
      <c r="S90" s="438">
        <v>0</v>
      </c>
      <c r="T90" s="686">
        <f t="shared" si="4"/>
        <v>543</v>
      </c>
      <c r="U90" s="686">
        <f t="shared" si="5"/>
        <v>11505.59</v>
      </c>
      <c r="V90" s="549" t="s">
        <v>167</v>
      </c>
      <c r="W90" s="436"/>
      <c r="X90" s="435"/>
      <c r="Y90" s="436"/>
      <c r="Z90" s="435"/>
    </row>
    <row r="91" spans="1:26" ht="15" customHeight="1" x14ac:dyDescent="0.25">
      <c r="A91" s="435" t="s">
        <v>1157</v>
      </c>
      <c r="B91" s="435" t="s">
        <v>847</v>
      </c>
      <c r="C91" s="436">
        <v>485</v>
      </c>
      <c r="D91" s="437" t="s">
        <v>831</v>
      </c>
      <c r="E91" s="435" t="s">
        <v>830</v>
      </c>
      <c r="F91" s="438">
        <v>17606.32</v>
      </c>
      <c r="G91" s="438">
        <v>0</v>
      </c>
      <c r="H91" s="438">
        <v>0</v>
      </c>
      <c r="I91" s="438">
        <v>0</v>
      </c>
      <c r="J91" s="438">
        <v>0</v>
      </c>
      <c r="K91" s="438">
        <v>0</v>
      </c>
      <c r="L91" s="438">
        <v>0</v>
      </c>
      <c r="M91" s="438">
        <v>0</v>
      </c>
      <c r="N91" s="438">
        <v>0</v>
      </c>
      <c r="O91" s="438">
        <v>0</v>
      </c>
      <c r="P91" s="438">
        <v>0</v>
      </c>
      <c r="Q91" s="438">
        <v>0</v>
      </c>
      <c r="R91" s="438">
        <v>0</v>
      </c>
      <c r="S91" s="438">
        <v>0</v>
      </c>
      <c r="T91" s="686">
        <f t="shared" si="4"/>
        <v>0</v>
      </c>
      <c r="U91" s="686">
        <f t="shared" si="5"/>
        <v>17606.32</v>
      </c>
      <c r="V91" s="549" t="s">
        <v>167</v>
      </c>
      <c r="W91" s="436"/>
      <c r="X91" s="435"/>
      <c r="Y91" s="436"/>
      <c r="Z91" s="435"/>
    </row>
    <row r="92" spans="1:26" ht="15" customHeight="1" x14ac:dyDescent="0.25">
      <c r="A92" s="435" t="s">
        <v>1157</v>
      </c>
      <c r="B92" s="435" t="s">
        <v>847</v>
      </c>
      <c r="C92" s="436">
        <v>33</v>
      </c>
      <c r="D92" s="437" t="s">
        <v>24</v>
      </c>
      <c r="E92" s="435" t="s">
        <v>196</v>
      </c>
      <c r="F92" s="438">
        <v>20060.59</v>
      </c>
      <c r="G92" s="438">
        <v>0</v>
      </c>
      <c r="H92" s="438">
        <v>0</v>
      </c>
      <c r="I92" s="438">
        <v>0</v>
      </c>
      <c r="J92" s="438">
        <v>0</v>
      </c>
      <c r="K92" s="438">
        <v>0</v>
      </c>
      <c r="L92" s="438">
        <v>2847.21</v>
      </c>
      <c r="M92" s="438">
        <v>0</v>
      </c>
      <c r="N92" s="438">
        <v>0</v>
      </c>
      <c r="O92" s="438">
        <v>0</v>
      </c>
      <c r="P92" s="438">
        <v>0</v>
      </c>
      <c r="Q92" s="438">
        <v>0</v>
      </c>
      <c r="R92" s="438">
        <v>0</v>
      </c>
      <c r="S92" s="438">
        <v>0</v>
      </c>
      <c r="T92" s="686">
        <f t="shared" si="4"/>
        <v>2847.21</v>
      </c>
      <c r="U92" s="686">
        <f t="shared" si="5"/>
        <v>17213.38</v>
      </c>
      <c r="V92" s="549" t="s">
        <v>167</v>
      </c>
      <c r="W92" s="436"/>
      <c r="X92" s="435"/>
      <c r="Y92" s="436"/>
      <c r="Z92" s="435"/>
    </row>
    <row r="93" spans="1:26" ht="15" customHeight="1" x14ac:dyDescent="0.25">
      <c r="A93" s="435" t="s">
        <v>1157</v>
      </c>
      <c r="B93" s="435" t="s">
        <v>847</v>
      </c>
      <c r="C93" s="436">
        <v>81</v>
      </c>
      <c r="D93" s="437" t="s">
        <v>43</v>
      </c>
      <c r="E93" s="435" t="s">
        <v>215</v>
      </c>
      <c r="F93" s="438">
        <v>9102.25</v>
      </c>
      <c r="G93" s="438">
        <v>0</v>
      </c>
      <c r="H93" s="438">
        <v>0</v>
      </c>
      <c r="I93" s="438">
        <v>0</v>
      </c>
      <c r="J93" s="438">
        <v>0</v>
      </c>
      <c r="K93" s="438">
        <v>0</v>
      </c>
      <c r="L93" s="438">
        <v>0</v>
      </c>
      <c r="M93" s="438">
        <v>0</v>
      </c>
      <c r="N93" s="438">
        <v>0</v>
      </c>
      <c r="O93" s="438">
        <v>0</v>
      </c>
      <c r="P93" s="438">
        <v>0</v>
      </c>
      <c r="Q93" s="438">
        <v>0</v>
      </c>
      <c r="R93" s="438">
        <v>0</v>
      </c>
      <c r="S93" s="438">
        <v>0</v>
      </c>
      <c r="T93" s="686">
        <f t="shared" si="4"/>
        <v>0</v>
      </c>
      <c r="U93" s="686">
        <f t="shared" si="5"/>
        <v>9102.25</v>
      </c>
      <c r="V93" s="549" t="s">
        <v>167</v>
      </c>
      <c r="W93" s="436"/>
      <c r="X93" s="435"/>
      <c r="Y93" s="436"/>
      <c r="Z93" s="435"/>
    </row>
    <row r="94" spans="1:26" ht="15" customHeight="1" x14ac:dyDescent="0.25">
      <c r="A94" s="435" t="s">
        <v>1157</v>
      </c>
      <c r="B94" s="435" t="s">
        <v>847</v>
      </c>
      <c r="C94" s="436">
        <v>321</v>
      </c>
      <c r="D94" s="437" t="s">
        <v>309</v>
      </c>
      <c r="E94" s="435" t="s">
        <v>312</v>
      </c>
      <c r="F94" s="438">
        <v>23915.67</v>
      </c>
      <c r="G94" s="438">
        <v>0</v>
      </c>
      <c r="H94" s="438">
        <v>0</v>
      </c>
      <c r="I94" s="438">
        <v>0</v>
      </c>
      <c r="J94" s="438">
        <v>0</v>
      </c>
      <c r="K94" s="438">
        <v>0</v>
      </c>
      <c r="L94" s="438">
        <v>1685.08</v>
      </c>
      <c r="M94" s="438">
        <v>0</v>
      </c>
      <c r="N94" s="438">
        <v>0</v>
      </c>
      <c r="O94" s="438">
        <v>0</v>
      </c>
      <c r="P94" s="438">
        <v>0</v>
      </c>
      <c r="Q94" s="438">
        <v>0</v>
      </c>
      <c r="R94" s="438">
        <v>0</v>
      </c>
      <c r="S94" s="438">
        <v>0</v>
      </c>
      <c r="T94" s="686">
        <f t="shared" si="4"/>
        <v>1685.08</v>
      </c>
      <c r="U94" s="686">
        <f t="shared" si="5"/>
        <v>22230.589999999997</v>
      </c>
      <c r="V94" s="549" t="s">
        <v>167</v>
      </c>
      <c r="W94" s="436"/>
      <c r="X94" s="435"/>
      <c r="Y94" s="436"/>
      <c r="Z94" s="435"/>
    </row>
    <row r="95" spans="1:26" ht="15" customHeight="1" x14ac:dyDescent="0.25">
      <c r="A95" s="435" t="s">
        <v>1157</v>
      </c>
      <c r="B95" s="435" t="s">
        <v>847</v>
      </c>
      <c r="C95" s="436">
        <v>151</v>
      </c>
      <c r="D95" s="437" t="s">
        <v>58</v>
      </c>
      <c r="E95" s="435" t="s">
        <v>842</v>
      </c>
      <c r="F95" s="438">
        <v>12165.3</v>
      </c>
      <c r="G95" s="438">
        <v>0</v>
      </c>
      <c r="H95" s="438">
        <v>0</v>
      </c>
      <c r="I95" s="438">
        <v>0</v>
      </c>
      <c r="J95" s="438">
        <v>0</v>
      </c>
      <c r="K95" s="438">
        <v>0</v>
      </c>
      <c r="L95" s="438">
        <v>502.72</v>
      </c>
      <c r="M95" s="438">
        <v>0</v>
      </c>
      <c r="N95" s="438">
        <v>0</v>
      </c>
      <c r="O95" s="438">
        <v>0</v>
      </c>
      <c r="P95" s="438">
        <v>0</v>
      </c>
      <c r="Q95" s="438">
        <v>0</v>
      </c>
      <c r="R95" s="438">
        <v>0</v>
      </c>
      <c r="S95" s="438">
        <v>0</v>
      </c>
      <c r="T95" s="686">
        <f t="shared" si="4"/>
        <v>502.72</v>
      </c>
      <c r="U95" s="686">
        <f t="shared" si="5"/>
        <v>11662.58</v>
      </c>
      <c r="V95" s="549" t="s">
        <v>167</v>
      </c>
      <c r="W95" s="436"/>
      <c r="X95" s="435"/>
      <c r="Y95" s="436"/>
      <c r="Z95" s="435"/>
    </row>
    <row r="96" spans="1:26" ht="15" customHeight="1" x14ac:dyDescent="0.25">
      <c r="A96" s="435" t="s">
        <v>1157</v>
      </c>
      <c r="B96" s="435" t="s">
        <v>847</v>
      </c>
      <c r="C96" s="436">
        <v>170</v>
      </c>
      <c r="D96" s="437" t="s">
        <v>839</v>
      </c>
      <c r="E96" s="435" t="s">
        <v>838</v>
      </c>
      <c r="F96" s="438">
        <v>12310.5</v>
      </c>
      <c r="G96" s="438">
        <v>0</v>
      </c>
      <c r="H96" s="438">
        <v>0</v>
      </c>
      <c r="I96" s="438">
        <v>0</v>
      </c>
      <c r="J96" s="438">
        <v>0</v>
      </c>
      <c r="K96" s="438">
        <v>0</v>
      </c>
      <c r="L96" s="438">
        <v>0</v>
      </c>
      <c r="M96" s="438">
        <v>0</v>
      </c>
      <c r="N96" s="438">
        <v>0</v>
      </c>
      <c r="O96" s="438">
        <v>0</v>
      </c>
      <c r="P96" s="438">
        <v>0</v>
      </c>
      <c r="Q96" s="438">
        <v>0</v>
      </c>
      <c r="R96" s="438">
        <v>0</v>
      </c>
      <c r="S96" s="438">
        <v>0</v>
      </c>
      <c r="T96" s="686">
        <f t="shared" si="4"/>
        <v>0</v>
      </c>
      <c r="U96" s="686">
        <f t="shared" si="5"/>
        <v>12310.5</v>
      </c>
      <c r="V96" s="549" t="s">
        <v>167</v>
      </c>
      <c r="W96" s="436"/>
      <c r="X96" s="435"/>
      <c r="Y96" s="436"/>
      <c r="Z96" s="435"/>
    </row>
    <row r="97" spans="1:26" ht="15" customHeight="1" x14ac:dyDescent="0.25">
      <c r="A97" s="435" t="s">
        <v>1157</v>
      </c>
      <c r="B97" s="435" t="s">
        <v>847</v>
      </c>
      <c r="C97" s="436">
        <v>494</v>
      </c>
      <c r="D97" s="437" t="s">
        <v>528</v>
      </c>
      <c r="E97" s="435" t="s">
        <v>529</v>
      </c>
      <c r="F97" s="438">
        <v>13778.87</v>
      </c>
      <c r="G97" s="438">
        <v>0</v>
      </c>
      <c r="H97" s="438">
        <v>0</v>
      </c>
      <c r="I97" s="438">
        <v>0</v>
      </c>
      <c r="J97" s="438">
        <v>0</v>
      </c>
      <c r="K97" s="438">
        <v>0</v>
      </c>
      <c r="L97" s="438">
        <v>0</v>
      </c>
      <c r="M97" s="438">
        <v>0</v>
      </c>
      <c r="N97" s="438">
        <v>0</v>
      </c>
      <c r="O97" s="438">
        <v>0</v>
      </c>
      <c r="P97" s="438">
        <v>0</v>
      </c>
      <c r="Q97" s="438">
        <v>0</v>
      </c>
      <c r="R97" s="438">
        <v>0</v>
      </c>
      <c r="S97" s="438">
        <v>0</v>
      </c>
      <c r="T97" s="686">
        <f t="shared" si="4"/>
        <v>0</v>
      </c>
      <c r="U97" s="686">
        <f t="shared" si="5"/>
        <v>13778.87</v>
      </c>
      <c r="V97" s="549" t="s">
        <v>167</v>
      </c>
      <c r="W97" s="436"/>
      <c r="X97" s="435"/>
      <c r="Y97" s="436"/>
      <c r="Z97" s="435"/>
    </row>
    <row r="98" spans="1:26" ht="15" customHeight="1" x14ac:dyDescent="0.25">
      <c r="A98" s="435" t="s">
        <v>1157</v>
      </c>
      <c r="B98" s="435" t="s">
        <v>847</v>
      </c>
      <c r="C98" s="436">
        <v>427</v>
      </c>
      <c r="D98" s="437" t="s">
        <v>674</v>
      </c>
      <c r="E98" s="435" t="s">
        <v>675</v>
      </c>
      <c r="F98" s="438">
        <v>11150.6</v>
      </c>
      <c r="G98" s="438">
        <v>0</v>
      </c>
      <c r="H98" s="438">
        <v>0</v>
      </c>
      <c r="I98" s="438">
        <v>0</v>
      </c>
      <c r="J98" s="438">
        <v>0</v>
      </c>
      <c r="K98" s="438">
        <v>0</v>
      </c>
      <c r="L98" s="438">
        <v>0</v>
      </c>
      <c r="M98" s="438">
        <v>0</v>
      </c>
      <c r="N98" s="438">
        <v>0</v>
      </c>
      <c r="O98" s="438">
        <v>0</v>
      </c>
      <c r="P98" s="438">
        <v>0</v>
      </c>
      <c r="Q98" s="438">
        <v>0</v>
      </c>
      <c r="R98" s="438">
        <v>0</v>
      </c>
      <c r="S98" s="438">
        <v>0</v>
      </c>
      <c r="T98" s="686">
        <f t="shared" ref="T98:T106" si="6">SUM(G98:S98)</f>
        <v>0</v>
      </c>
      <c r="U98" s="686">
        <f t="shared" ref="U98:U106" si="7">F98-T98</f>
        <v>11150.6</v>
      </c>
      <c r="V98" s="549" t="s">
        <v>167</v>
      </c>
      <c r="W98" s="436"/>
      <c r="X98" s="435"/>
      <c r="Y98" s="436"/>
      <c r="Z98" s="435"/>
    </row>
    <row r="99" spans="1:26" ht="15" customHeight="1" x14ac:dyDescent="0.25">
      <c r="A99" s="435" t="s">
        <v>1157</v>
      </c>
      <c r="B99" s="435" t="s">
        <v>847</v>
      </c>
      <c r="C99" s="436">
        <v>156</v>
      </c>
      <c r="D99" s="437" t="s">
        <v>61</v>
      </c>
      <c r="E99" s="435" t="s">
        <v>233</v>
      </c>
      <c r="F99" s="438">
        <v>4603.42</v>
      </c>
      <c r="G99" s="438">
        <v>0</v>
      </c>
      <c r="H99" s="438">
        <v>0</v>
      </c>
      <c r="I99" s="438">
        <v>0</v>
      </c>
      <c r="J99" s="438">
        <v>0</v>
      </c>
      <c r="K99" s="438">
        <v>0</v>
      </c>
      <c r="L99" s="438">
        <v>728.71</v>
      </c>
      <c r="M99" s="438">
        <v>0</v>
      </c>
      <c r="N99" s="438">
        <v>0</v>
      </c>
      <c r="O99" s="438">
        <v>0</v>
      </c>
      <c r="P99" s="438">
        <v>0</v>
      </c>
      <c r="Q99" s="438">
        <v>0</v>
      </c>
      <c r="R99" s="438">
        <v>0</v>
      </c>
      <c r="S99" s="438">
        <v>0</v>
      </c>
      <c r="T99" s="686">
        <f t="shared" si="6"/>
        <v>728.71</v>
      </c>
      <c r="U99" s="686">
        <f t="shared" si="7"/>
        <v>3874.71</v>
      </c>
      <c r="V99" s="549" t="s">
        <v>167</v>
      </c>
      <c r="W99" s="436"/>
      <c r="X99" s="435"/>
      <c r="Y99" s="436"/>
      <c r="Z99" s="435"/>
    </row>
    <row r="100" spans="1:26" ht="15" customHeight="1" x14ac:dyDescent="0.25">
      <c r="A100" s="435" t="s">
        <v>1157</v>
      </c>
      <c r="B100" s="435" t="s">
        <v>847</v>
      </c>
      <c r="C100" s="436">
        <v>483</v>
      </c>
      <c r="D100" s="437" t="s">
        <v>820</v>
      </c>
      <c r="E100" s="435" t="s">
        <v>823</v>
      </c>
      <c r="F100" s="438">
        <v>12284.82</v>
      </c>
      <c r="G100" s="438">
        <v>0</v>
      </c>
      <c r="H100" s="438">
        <v>0</v>
      </c>
      <c r="I100" s="438">
        <v>0</v>
      </c>
      <c r="J100" s="438">
        <v>0</v>
      </c>
      <c r="K100" s="438">
        <v>0</v>
      </c>
      <c r="L100" s="438">
        <v>0</v>
      </c>
      <c r="M100" s="438">
        <v>0</v>
      </c>
      <c r="N100" s="438">
        <v>0</v>
      </c>
      <c r="O100" s="438">
        <v>0</v>
      </c>
      <c r="P100" s="438">
        <v>544.61</v>
      </c>
      <c r="Q100" s="438">
        <v>0</v>
      </c>
      <c r="R100" s="438">
        <v>0</v>
      </c>
      <c r="S100" s="438">
        <v>0</v>
      </c>
      <c r="T100" s="686">
        <f t="shared" si="6"/>
        <v>544.61</v>
      </c>
      <c r="U100" s="686">
        <f t="shared" si="7"/>
        <v>11740.21</v>
      </c>
      <c r="V100" s="549" t="s">
        <v>167</v>
      </c>
      <c r="W100" s="436"/>
      <c r="X100" s="435"/>
      <c r="Y100" s="436"/>
      <c r="Z100" s="435"/>
    </row>
    <row r="101" spans="1:26" ht="15" customHeight="1" x14ac:dyDescent="0.25">
      <c r="A101" s="435" t="s">
        <v>1157</v>
      </c>
      <c r="B101" s="435" t="s">
        <v>847</v>
      </c>
      <c r="C101" s="436">
        <v>495</v>
      </c>
      <c r="D101" s="437" t="s">
        <v>466</v>
      </c>
      <c r="E101" s="435" t="s">
        <v>513</v>
      </c>
      <c r="F101" s="438">
        <v>14129.34</v>
      </c>
      <c r="G101" s="438">
        <v>0</v>
      </c>
      <c r="H101" s="438">
        <v>0</v>
      </c>
      <c r="I101" s="438">
        <v>0</v>
      </c>
      <c r="J101" s="438">
        <v>0</v>
      </c>
      <c r="K101" s="438">
        <v>0</v>
      </c>
      <c r="L101" s="438">
        <v>350.47</v>
      </c>
      <c r="M101" s="438">
        <v>0</v>
      </c>
      <c r="N101" s="438">
        <v>0</v>
      </c>
      <c r="O101" s="438">
        <v>0</v>
      </c>
      <c r="P101" s="438">
        <v>0</v>
      </c>
      <c r="Q101" s="438">
        <v>0</v>
      </c>
      <c r="R101" s="438">
        <v>0</v>
      </c>
      <c r="S101" s="438">
        <v>0</v>
      </c>
      <c r="T101" s="686">
        <f t="shared" si="6"/>
        <v>350.47</v>
      </c>
      <c r="U101" s="686">
        <f t="shared" si="7"/>
        <v>13778.87</v>
      </c>
      <c r="V101" s="549" t="s">
        <v>167</v>
      </c>
      <c r="W101" s="436"/>
      <c r="X101" s="435"/>
      <c r="Y101" s="436"/>
      <c r="Z101" s="435"/>
    </row>
    <row r="102" spans="1:26" s="563" customFormat="1" ht="15" customHeight="1" x14ac:dyDescent="0.25">
      <c r="A102" s="559" t="s">
        <v>1157</v>
      </c>
      <c r="B102" s="559" t="s">
        <v>847</v>
      </c>
      <c r="C102" s="560">
        <v>247</v>
      </c>
      <c r="D102" s="561" t="s">
        <v>1107</v>
      </c>
      <c r="E102" s="559" t="s">
        <v>257</v>
      </c>
      <c r="F102" s="562">
        <v>22230.59</v>
      </c>
      <c r="G102" s="562">
        <v>0</v>
      </c>
      <c r="H102" s="562">
        <v>0</v>
      </c>
      <c r="I102" s="562">
        <v>0</v>
      </c>
      <c r="J102" s="562">
        <v>0</v>
      </c>
      <c r="K102" s="562">
        <v>0</v>
      </c>
      <c r="L102" s="562">
        <v>0</v>
      </c>
      <c r="M102" s="562">
        <v>0</v>
      </c>
      <c r="N102" s="562">
        <v>0</v>
      </c>
      <c r="O102" s="562">
        <v>0</v>
      </c>
      <c r="P102" s="562">
        <v>0</v>
      </c>
      <c r="Q102" s="562">
        <v>0</v>
      </c>
      <c r="R102" s="562">
        <v>0</v>
      </c>
      <c r="S102" s="562">
        <v>0</v>
      </c>
      <c r="T102" s="574">
        <f t="shared" si="6"/>
        <v>0</v>
      </c>
      <c r="U102" s="574">
        <f t="shared" si="7"/>
        <v>22230.59</v>
      </c>
      <c r="V102" s="575" t="s">
        <v>167</v>
      </c>
      <c r="W102" s="560"/>
      <c r="X102" s="559"/>
      <c r="Y102" s="560"/>
      <c r="Z102" s="559"/>
    </row>
    <row r="103" spans="1:26" s="188" customFormat="1" ht="15" customHeight="1" x14ac:dyDescent="0.25">
      <c r="A103" s="350" t="s">
        <v>1157</v>
      </c>
      <c r="B103" s="350" t="s">
        <v>847</v>
      </c>
      <c r="C103" s="351">
        <v>446</v>
      </c>
      <c r="D103" s="354" t="s">
        <v>714</v>
      </c>
      <c r="E103" s="350" t="s">
        <v>735</v>
      </c>
      <c r="F103" s="363">
        <v>37319.64</v>
      </c>
      <c r="G103" s="363">
        <v>0</v>
      </c>
      <c r="H103" s="363">
        <v>0</v>
      </c>
      <c r="I103" s="363">
        <v>1309</v>
      </c>
      <c r="J103" s="363">
        <v>0</v>
      </c>
      <c r="K103" s="363">
        <v>158.84</v>
      </c>
      <c r="L103" s="363">
        <v>0</v>
      </c>
      <c r="M103" s="363">
        <v>0</v>
      </c>
      <c r="N103" s="363">
        <v>0</v>
      </c>
      <c r="O103" s="363">
        <v>0</v>
      </c>
      <c r="P103" s="363">
        <v>0</v>
      </c>
      <c r="Q103" s="363">
        <v>0</v>
      </c>
      <c r="R103" s="363">
        <v>0</v>
      </c>
      <c r="S103" s="363">
        <v>0</v>
      </c>
      <c r="T103" s="885">
        <f t="shared" si="6"/>
        <v>1467.84</v>
      </c>
      <c r="U103" s="885">
        <f t="shared" si="7"/>
        <v>35851.800000000003</v>
      </c>
      <c r="V103" s="365" t="s">
        <v>167</v>
      </c>
      <c r="W103" s="185"/>
      <c r="X103" s="184"/>
      <c r="Y103" s="185"/>
      <c r="Z103" s="184"/>
    </row>
    <row r="104" spans="1:26" ht="15" customHeight="1" x14ac:dyDescent="0.25">
      <c r="A104" s="435" t="s">
        <v>1157</v>
      </c>
      <c r="B104" s="435" t="s">
        <v>847</v>
      </c>
      <c r="C104" s="436">
        <v>435</v>
      </c>
      <c r="D104" s="437" t="s">
        <v>697</v>
      </c>
      <c r="E104" s="435" t="s">
        <v>707</v>
      </c>
      <c r="F104" s="438">
        <v>13829.36</v>
      </c>
      <c r="G104" s="438">
        <v>0</v>
      </c>
      <c r="H104" s="438">
        <v>0</v>
      </c>
      <c r="I104" s="438">
        <v>0</v>
      </c>
      <c r="J104" s="438">
        <v>0</v>
      </c>
      <c r="K104" s="438">
        <v>0</v>
      </c>
      <c r="L104" s="438">
        <v>1599.31</v>
      </c>
      <c r="M104" s="438">
        <v>0</v>
      </c>
      <c r="N104" s="438">
        <v>0</v>
      </c>
      <c r="O104" s="438">
        <v>0</v>
      </c>
      <c r="P104" s="438">
        <v>0</v>
      </c>
      <c r="Q104" s="438">
        <v>0</v>
      </c>
      <c r="R104" s="438">
        <v>0</v>
      </c>
      <c r="S104" s="438">
        <v>0</v>
      </c>
      <c r="T104" s="686">
        <f t="shared" si="6"/>
        <v>1599.31</v>
      </c>
      <c r="U104" s="686">
        <f t="shared" si="7"/>
        <v>12230.050000000001</v>
      </c>
      <c r="V104" s="549" t="s">
        <v>167</v>
      </c>
      <c r="W104" s="436"/>
      <c r="X104" s="435"/>
      <c r="Y104" s="436"/>
      <c r="Z104" s="435"/>
    </row>
    <row r="105" spans="1:26" ht="15" customHeight="1" x14ac:dyDescent="0.25">
      <c r="A105" s="435" t="s">
        <v>1157</v>
      </c>
      <c r="B105" s="435" t="s">
        <v>847</v>
      </c>
      <c r="C105" s="436">
        <v>34</v>
      </c>
      <c r="D105" s="437" t="s">
        <v>25</v>
      </c>
      <c r="E105" s="435" t="s">
        <v>197</v>
      </c>
      <c r="F105" s="438">
        <v>11064.76</v>
      </c>
      <c r="G105" s="438">
        <v>0</v>
      </c>
      <c r="H105" s="438">
        <v>0</v>
      </c>
      <c r="I105" s="438">
        <v>0</v>
      </c>
      <c r="J105" s="438">
        <v>0</v>
      </c>
      <c r="K105" s="438">
        <v>0</v>
      </c>
      <c r="L105" s="438">
        <v>1068.81</v>
      </c>
      <c r="M105" s="438">
        <v>0</v>
      </c>
      <c r="N105" s="438">
        <v>0</v>
      </c>
      <c r="O105" s="438">
        <v>0</v>
      </c>
      <c r="P105" s="438">
        <v>0</v>
      </c>
      <c r="Q105" s="438">
        <v>0</v>
      </c>
      <c r="R105" s="438">
        <v>0</v>
      </c>
      <c r="S105" s="438">
        <v>0</v>
      </c>
      <c r="T105" s="686">
        <f t="shared" si="6"/>
        <v>1068.81</v>
      </c>
      <c r="U105" s="686">
        <f t="shared" si="7"/>
        <v>9995.9500000000007</v>
      </c>
      <c r="V105" s="549" t="s">
        <v>167</v>
      </c>
      <c r="W105" s="436"/>
      <c r="X105" s="435"/>
      <c r="Y105" s="436"/>
      <c r="Z105" s="435"/>
    </row>
    <row r="106" spans="1:26" s="192" customFormat="1" ht="15" customHeight="1" x14ac:dyDescent="0.25">
      <c r="A106" s="189" t="s">
        <v>1157</v>
      </c>
      <c r="B106" s="189" t="s">
        <v>847</v>
      </c>
      <c r="C106" s="190">
        <v>187</v>
      </c>
      <c r="D106" s="193" t="s">
        <v>69</v>
      </c>
      <c r="E106" s="189" t="s">
        <v>870</v>
      </c>
      <c r="F106" s="191">
        <v>11457.06</v>
      </c>
      <c r="G106" s="191">
        <v>0</v>
      </c>
      <c r="H106" s="191">
        <v>0</v>
      </c>
      <c r="I106" s="191">
        <v>0</v>
      </c>
      <c r="J106" s="191">
        <v>0</v>
      </c>
      <c r="K106" s="191">
        <v>0</v>
      </c>
      <c r="L106" s="191">
        <v>0</v>
      </c>
      <c r="M106" s="191">
        <v>0</v>
      </c>
      <c r="N106" s="191">
        <v>0</v>
      </c>
      <c r="O106" s="191">
        <v>0</v>
      </c>
      <c r="P106" s="191">
        <v>0</v>
      </c>
      <c r="Q106" s="191">
        <v>0</v>
      </c>
      <c r="R106" s="191">
        <v>0</v>
      </c>
      <c r="S106" s="191">
        <v>0</v>
      </c>
      <c r="T106" s="707">
        <f t="shared" si="6"/>
        <v>0</v>
      </c>
      <c r="U106" s="707">
        <f t="shared" si="7"/>
        <v>11457.06</v>
      </c>
      <c r="V106" s="569" t="s">
        <v>167</v>
      </c>
      <c r="W106" s="190"/>
      <c r="X106" s="189"/>
      <c r="Y106" s="190"/>
      <c r="Z106" s="189"/>
    </row>
    <row r="107" spans="1:26" s="192" customFormat="1" ht="15" customHeight="1" x14ac:dyDescent="0.25">
      <c r="A107" s="189"/>
      <c r="B107" s="189"/>
      <c r="C107" s="190">
        <v>4</v>
      </c>
      <c r="D107" s="367" t="s">
        <v>5</v>
      </c>
      <c r="E107" s="189"/>
      <c r="F107" s="191">
        <v>0</v>
      </c>
      <c r="G107" s="191"/>
      <c r="H107" s="191"/>
      <c r="I107" s="191"/>
      <c r="J107" s="191"/>
      <c r="K107" s="191"/>
      <c r="L107" s="191"/>
      <c r="M107" s="191"/>
      <c r="N107" s="191"/>
      <c r="O107" s="191"/>
      <c r="P107" s="191"/>
      <c r="Q107" s="191"/>
      <c r="R107" s="191"/>
      <c r="S107" s="191"/>
      <c r="T107" s="707">
        <v>0</v>
      </c>
      <c r="U107" s="707">
        <v>0</v>
      </c>
      <c r="V107" s="569"/>
      <c r="W107" s="190"/>
      <c r="X107" s="189"/>
      <c r="Y107" s="190"/>
      <c r="Z107" s="189"/>
    </row>
    <row r="108" spans="1:26" s="467" customFormat="1" ht="15" customHeight="1" x14ac:dyDescent="0.25">
      <c r="A108" s="463" t="s">
        <v>1157</v>
      </c>
      <c r="B108" s="463" t="s">
        <v>847</v>
      </c>
      <c r="C108" s="464">
        <v>493</v>
      </c>
      <c r="D108" s="465" t="s">
        <v>451</v>
      </c>
      <c r="E108" s="463" t="s">
        <v>494</v>
      </c>
      <c r="F108" s="466">
        <v>16291.14</v>
      </c>
      <c r="G108" s="466">
        <v>0</v>
      </c>
      <c r="H108" s="466">
        <v>0</v>
      </c>
      <c r="I108" s="466">
        <v>0</v>
      </c>
      <c r="J108" s="466">
        <v>0</v>
      </c>
      <c r="K108" s="466">
        <v>0</v>
      </c>
      <c r="L108" s="466">
        <v>0</v>
      </c>
      <c r="M108" s="466">
        <v>0</v>
      </c>
      <c r="N108" s="466">
        <v>0</v>
      </c>
      <c r="O108" s="466">
        <v>0</v>
      </c>
      <c r="P108" s="466">
        <v>2512.27</v>
      </c>
      <c r="Q108" s="466">
        <v>0</v>
      </c>
      <c r="R108" s="466">
        <v>0</v>
      </c>
      <c r="S108" s="466">
        <v>0</v>
      </c>
      <c r="T108" s="556">
        <f t="shared" ref="T108:T123" si="8">SUM(G108:S108)</f>
        <v>2512.27</v>
      </c>
      <c r="U108" s="556">
        <f t="shared" ref="U108:U123" si="9">F108-T108</f>
        <v>13778.869999999999</v>
      </c>
      <c r="V108" s="833" t="s">
        <v>167</v>
      </c>
      <c r="W108" s="464"/>
      <c r="X108" s="463"/>
      <c r="Y108" s="464"/>
      <c r="Z108" s="463"/>
    </row>
    <row r="109" spans="1:26" ht="15" customHeight="1" x14ac:dyDescent="0.25">
      <c r="A109" s="435" t="s">
        <v>1157</v>
      </c>
      <c r="B109" s="435" t="s">
        <v>847</v>
      </c>
      <c r="C109" s="436">
        <v>339</v>
      </c>
      <c r="D109" s="437" t="s">
        <v>346</v>
      </c>
      <c r="E109" s="435" t="s">
        <v>350</v>
      </c>
      <c r="F109" s="438">
        <v>22230.59</v>
      </c>
      <c r="G109" s="438">
        <v>0</v>
      </c>
      <c r="H109" s="438">
        <v>0</v>
      </c>
      <c r="I109" s="438">
        <v>0</v>
      </c>
      <c r="J109" s="438">
        <v>0</v>
      </c>
      <c r="K109" s="438">
        <v>0</v>
      </c>
      <c r="L109" s="438">
        <v>0</v>
      </c>
      <c r="M109" s="438">
        <v>0</v>
      </c>
      <c r="N109" s="438">
        <v>0</v>
      </c>
      <c r="O109" s="438">
        <v>0</v>
      </c>
      <c r="P109" s="438">
        <v>0</v>
      </c>
      <c r="Q109" s="438">
        <v>0</v>
      </c>
      <c r="R109" s="438">
        <v>0</v>
      </c>
      <c r="S109" s="438">
        <v>0</v>
      </c>
      <c r="T109" s="686">
        <f t="shared" si="8"/>
        <v>0</v>
      </c>
      <c r="U109" s="686">
        <f t="shared" si="9"/>
        <v>22230.59</v>
      </c>
      <c r="V109" s="549" t="s">
        <v>167</v>
      </c>
      <c r="W109" s="436"/>
      <c r="X109" s="435"/>
      <c r="Y109" s="436"/>
      <c r="Z109" s="435"/>
    </row>
    <row r="110" spans="1:26" ht="15" customHeight="1" x14ac:dyDescent="0.25">
      <c r="A110" s="435" t="s">
        <v>1157</v>
      </c>
      <c r="B110" s="435" t="s">
        <v>847</v>
      </c>
      <c r="C110" s="436">
        <v>87</v>
      </c>
      <c r="D110" s="437" t="s">
        <v>47</v>
      </c>
      <c r="E110" s="435" t="s">
        <v>219</v>
      </c>
      <c r="F110" s="438">
        <v>13100.72</v>
      </c>
      <c r="G110" s="438">
        <v>0</v>
      </c>
      <c r="H110" s="438">
        <v>0</v>
      </c>
      <c r="I110" s="438">
        <v>0</v>
      </c>
      <c r="J110" s="438">
        <v>0</v>
      </c>
      <c r="K110" s="438">
        <v>0</v>
      </c>
      <c r="L110" s="438">
        <v>0</v>
      </c>
      <c r="M110" s="438">
        <v>0</v>
      </c>
      <c r="N110" s="438">
        <v>0</v>
      </c>
      <c r="O110" s="438">
        <v>0</v>
      </c>
      <c r="P110" s="438">
        <v>1895.16</v>
      </c>
      <c r="Q110" s="438">
        <v>0</v>
      </c>
      <c r="R110" s="438">
        <v>0</v>
      </c>
      <c r="S110" s="438">
        <v>0</v>
      </c>
      <c r="T110" s="686">
        <f t="shared" si="8"/>
        <v>1895.16</v>
      </c>
      <c r="U110" s="686">
        <f t="shared" si="9"/>
        <v>11205.56</v>
      </c>
      <c r="V110" s="549" t="s">
        <v>167</v>
      </c>
      <c r="W110" s="436"/>
      <c r="X110" s="435"/>
      <c r="Y110" s="436"/>
      <c r="Z110" s="435"/>
    </row>
    <row r="111" spans="1:26" ht="15" customHeight="1" x14ac:dyDescent="0.25">
      <c r="A111" s="435" t="s">
        <v>1157</v>
      </c>
      <c r="B111" s="435" t="s">
        <v>847</v>
      </c>
      <c r="C111" s="436">
        <v>317</v>
      </c>
      <c r="D111" s="437" t="s">
        <v>303</v>
      </c>
      <c r="E111" s="435" t="s">
        <v>304</v>
      </c>
      <c r="F111" s="438">
        <v>22230.59</v>
      </c>
      <c r="G111" s="438">
        <v>0</v>
      </c>
      <c r="H111" s="438">
        <v>0</v>
      </c>
      <c r="I111" s="438">
        <v>0</v>
      </c>
      <c r="J111" s="438">
        <v>0</v>
      </c>
      <c r="K111" s="438">
        <v>0</v>
      </c>
      <c r="L111" s="438">
        <v>0</v>
      </c>
      <c r="M111" s="438">
        <v>0</v>
      </c>
      <c r="N111" s="438">
        <v>0</v>
      </c>
      <c r="O111" s="438">
        <v>0</v>
      </c>
      <c r="P111" s="438">
        <v>0</v>
      </c>
      <c r="Q111" s="438">
        <v>0</v>
      </c>
      <c r="R111" s="438">
        <v>0</v>
      </c>
      <c r="S111" s="438">
        <v>0</v>
      </c>
      <c r="T111" s="686">
        <f t="shared" si="8"/>
        <v>0</v>
      </c>
      <c r="U111" s="686">
        <f t="shared" si="9"/>
        <v>22230.59</v>
      </c>
      <c r="V111" s="549" t="s">
        <v>167</v>
      </c>
      <c r="W111" s="436"/>
      <c r="X111" s="435"/>
      <c r="Y111" s="436"/>
      <c r="Z111" s="435"/>
    </row>
    <row r="112" spans="1:26" ht="15" customHeight="1" x14ac:dyDescent="0.25">
      <c r="A112" s="435" t="s">
        <v>1157</v>
      </c>
      <c r="B112" s="435" t="s">
        <v>847</v>
      </c>
      <c r="C112" s="436">
        <v>28</v>
      </c>
      <c r="D112" s="437" t="s">
        <v>21</v>
      </c>
      <c r="E112" s="435" t="s">
        <v>193</v>
      </c>
      <c r="F112" s="438">
        <v>19188.52</v>
      </c>
      <c r="G112" s="438">
        <v>0</v>
      </c>
      <c r="H112" s="438">
        <v>358.92</v>
      </c>
      <c r="I112" s="438">
        <v>0</v>
      </c>
      <c r="J112" s="438">
        <v>0</v>
      </c>
      <c r="K112" s="438">
        <v>0</v>
      </c>
      <c r="L112" s="438">
        <v>0</v>
      </c>
      <c r="M112" s="438">
        <v>0</v>
      </c>
      <c r="N112" s="438">
        <v>0</v>
      </c>
      <c r="O112" s="438">
        <v>0</v>
      </c>
      <c r="P112" s="438">
        <v>1447.19</v>
      </c>
      <c r="Q112" s="438">
        <v>0</v>
      </c>
      <c r="R112" s="438">
        <v>0</v>
      </c>
      <c r="S112" s="438">
        <v>0</v>
      </c>
      <c r="T112" s="686">
        <f t="shared" si="8"/>
        <v>1806.1100000000001</v>
      </c>
      <c r="U112" s="686">
        <f t="shared" si="9"/>
        <v>17382.41</v>
      </c>
      <c r="V112" s="549" t="s">
        <v>167</v>
      </c>
      <c r="W112" s="436"/>
      <c r="X112" s="435"/>
      <c r="Y112" s="436"/>
      <c r="Z112" s="435"/>
    </row>
    <row r="113" spans="1:26" ht="15" customHeight="1" x14ac:dyDescent="0.25">
      <c r="A113" s="435" t="s">
        <v>1157</v>
      </c>
      <c r="B113" s="435" t="s">
        <v>847</v>
      </c>
      <c r="C113" s="436">
        <v>6</v>
      </c>
      <c r="D113" s="437" t="s">
        <v>99</v>
      </c>
      <c r="E113" s="435" t="s">
        <v>175</v>
      </c>
      <c r="F113" s="438">
        <v>45598.1</v>
      </c>
      <c r="G113" s="438">
        <v>0</v>
      </c>
      <c r="H113" s="438">
        <v>0</v>
      </c>
      <c r="I113" s="438">
        <v>0</v>
      </c>
      <c r="J113" s="438">
        <v>0</v>
      </c>
      <c r="K113" s="438">
        <v>0</v>
      </c>
      <c r="L113" s="438">
        <v>2425.02</v>
      </c>
      <c r="M113" s="438">
        <v>0</v>
      </c>
      <c r="N113" s="438">
        <v>0</v>
      </c>
      <c r="O113" s="438">
        <v>0</v>
      </c>
      <c r="P113" s="438">
        <v>0</v>
      </c>
      <c r="Q113" s="438">
        <v>0</v>
      </c>
      <c r="R113" s="438">
        <v>0</v>
      </c>
      <c r="S113" s="438">
        <v>0</v>
      </c>
      <c r="T113" s="686">
        <f t="shared" si="8"/>
        <v>2425.02</v>
      </c>
      <c r="U113" s="686">
        <f t="shared" si="9"/>
        <v>43173.08</v>
      </c>
      <c r="V113" s="549" t="s">
        <v>167</v>
      </c>
      <c r="W113" s="436"/>
      <c r="X113" s="435"/>
      <c r="Y113" s="436"/>
      <c r="Z113" s="435"/>
    </row>
    <row r="114" spans="1:26" ht="15" customHeight="1" x14ac:dyDescent="0.25">
      <c r="A114" s="435" t="s">
        <v>1157</v>
      </c>
      <c r="B114" s="435" t="s">
        <v>847</v>
      </c>
      <c r="C114" s="436">
        <v>11</v>
      </c>
      <c r="D114" s="437" t="s">
        <v>101</v>
      </c>
      <c r="E114" s="435" t="s">
        <v>179</v>
      </c>
      <c r="F114" s="438">
        <v>22446.720000000001</v>
      </c>
      <c r="G114" s="438">
        <v>0</v>
      </c>
      <c r="H114" s="438">
        <v>0</v>
      </c>
      <c r="I114" s="438">
        <v>0</v>
      </c>
      <c r="J114" s="438">
        <v>0</v>
      </c>
      <c r="K114" s="438">
        <v>0</v>
      </c>
      <c r="L114" s="438">
        <v>2682.5</v>
      </c>
      <c r="M114" s="438">
        <v>0</v>
      </c>
      <c r="N114" s="438">
        <v>0</v>
      </c>
      <c r="O114" s="438">
        <v>0</v>
      </c>
      <c r="P114" s="438">
        <v>0</v>
      </c>
      <c r="Q114" s="438">
        <v>0</v>
      </c>
      <c r="R114" s="438">
        <v>0</v>
      </c>
      <c r="S114" s="438">
        <v>0</v>
      </c>
      <c r="T114" s="686">
        <f t="shared" si="8"/>
        <v>2682.5</v>
      </c>
      <c r="U114" s="686">
        <f t="shared" si="9"/>
        <v>19764.22</v>
      </c>
      <c r="V114" s="549" t="s">
        <v>167</v>
      </c>
      <c r="W114" s="436"/>
      <c r="X114" s="435"/>
      <c r="Y114" s="436"/>
      <c r="Z114" s="435"/>
    </row>
    <row r="115" spans="1:26" ht="15" customHeight="1" x14ac:dyDescent="0.25">
      <c r="A115" s="435" t="s">
        <v>1157</v>
      </c>
      <c r="B115" s="435" t="s">
        <v>847</v>
      </c>
      <c r="C115" s="436">
        <v>345</v>
      </c>
      <c r="D115" s="437" t="s">
        <v>366</v>
      </c>
      <c r="E115" s="435" t="s">
        <v>367</v>
      </c>
      <c r="F115" s="438">
        <v>8184.63</v>
      </c>
      <c r="G115" s="438">
        <v>0</v>
      </c>
      <c r="H115" s="438">
        <v>0</v>
      </c>
      <c r="I115" s="438">
        <v>0</v>
      </c>
      <c r="J115" s="438">
        <v>0</v>
      </c>
      <c r="K115" s="438">
        <v>0</v>
      </c>
      <c r="L115" s="438">
        <v>0</v>
      </c>
      <c r="M115" s="438">
        <v>0</v>
      </c>
      <c r="N115" s="438">
        <v>0</v>
      </c>
      <c r="O115" s="438">
        <v>0</v>
      </c>
      <c r="P115" s="438">
        <v>0</v>
      </c>
      <c r="Q115" s="438">
        <v>0</v>
      </c>
      <c r="R115" s="438">
        <v>0</v>
      </c>
      <c r="S115" s="438">
        <v>0</v>
      </c>
      <c r="T115" s="686">
        <f t="shared" si="8"/>
        <v>0</v>
      </c>
      <c r="U115" s="686">
        <f t="shared" si="9"/>
        <v>8184.63</v>
      </c>
      <c r="V115" s="549" t="s">
        <v>167</v>
      </c>
      <c r="W115" s="436"/>
      <c r="X115" s="435"/>
      <c r="Y115" s="436"/>
      <c r="Z115" s="435"/>
    </row>
    <row r="116" spans="1:26" ht="15" customHeight="1" x14ac:dyDescent="0.25">
      <c r="A116" s="435" t="s">
        <v>1157</v>
      </c>
      <c r="B116" s="435" t="s">
        <v>847</v>
      </c>
      <c r="C116" s="436">
        <v>462</v>
      </c>
      <c r="D116" s="437" t="s">
        <v>753</v>
      </c>
      <c r="E116" s="435" t="s">
        <v>766</v>
      </c>
      <c r="F116" s="438">
        <v>11878.2</v>
      </c>
      <c r="G116" s="438">
        <v>0</v>
      </c>
      <c r="H116" s="438">
        <v>0</v>
      </c>
      <c r="I116" s="438">
        <v>0</v>
      </c>
      <c r="J116" s="438">
        <v>0</v>
      </c>
      <c r="K116" s="438">
        <v>0</v>
      </c>
      <c r="L116" s="438">
        <v>0</v>
      </c>
      <c r="M116" s="438">
        <v>0</v>
      </c>
      <c r="N116" s="438">
        <v>0</v>
      </c>
      <c r="O116" s="438">
        <v>0</v>
      </c>
      <c r="P116" s="438">
        <v>2368.09</v>
      </c>
      <c r="Q116" s="438">
        <v>0</v>
      </c>
      <c r="R116" s="438">
        <v>0</v>
      </c>
      <c r="S116" s="438">
        <v>0</v>
      </c>
      <c r="T116" s="686">
        <f t="shared" si="8"/>
        <v>2368.09</v>
      </c>
      <c r="U116" s="686">
        <f t="shared" si="9"/>
        <v>9510.11</v>
      </c>
      <c r="V116" s="549" t="s">
        <v>167</v>
      </c>
      <c r="W116" s="436"/>
      <c r="X116" s="435"/>
      <c r="Y116" s="436"/>
      <c r="Z116" s="435"/>
    </row>
    <row r="117" spans="1:26" ht="15" customHeight="1" x14ac:dyDescent="0.25">
      <c r="A117" s="435" t="s">
        <v>1157</v>
      </c>
      <c r="B117" s="435" t="s">
        <v>847</v>
      </c>
      <c r="C117" s="436">
        <v>438</v>
      </c>
      <c r="D117" s="437" t="s">
        <v>708</v>
      </c>
      <c r="E117" s="435" t="s">
        <v>729</v>
      </c>
      <c r="F117" s="438">
        <v>11888.93</v>
      </c>
      <c r="G117" s="438">
        <v>0</v>
      </c>
      <c r="H117" s="438">
        <v>0</v>
      </c>
      <c r="I117" s="438">
        <v>0</v>
      </c>
      <c r="J117" s="438">
        <v>0</v>
      </c>
      <c r="K117" s="438">
        <v>0</v>
      </c>
      <c r="L117" s="438">
        <v>1097.43</v>
      </c>
      <c r="M117" s="438">
        <v>0</v>
      </c>
      <c r="N117" s="438">
        <v>0</v>
      </c>
      <c r="O117" s="438">
        <v>0</v>
      </c>
      <c r="P117" s="438">
        <v>0</v>
      </c>
      <c r="Q117" s="438">
        <v>0</v>
      </c>
      <c r="R117" s="438">
        <v>0</v>
      </c>
      <c r="S117" s="438">
        <v>0</v>
      </c>
      <c r="T117" s="686">
        <f t="shared" si="8"/>
        <v>1097.43</v>
      </c>
      <c r="U117" s="686">
        <f t="shared" si="9"/>
        <v>10791.5</v>
      </c>
      <c r="V117" s="549" t="s">
        <v>167</v>
      </c>
      <c r="W117" s="436"/>
      <c r="X117" s="435"/>
      <c r="Y117" s="436"/>
      <c r="Z117" s="435"/>
    </row>
    <row r="118" spans="1:26" ht="15" customHeight="1" x14ac:dyDescent="0.25">
      <c r="A118" s="435" t="s">
        <v>1157</v>
      </c>
      <c r="B118" s="435" t="s">
        <v>847</v>
      </c>
      <c r="C118" s="436">
        <v>18</v>
      </c>
      <c r="D118" s="437" t="s">
        <v>12</v>
      </c>
      <c r="E118" s="435" t="s">
        <v>184</v>
      </c>
      <c r="F118" s="438">
        <v>19674.740000000002</v>
      </c>
      <c r="G118" s="438">
        <v>0</v>
      </c>
      <c r="H118" s="438">
        <v>0</v>
      </c>
      <c r="I118" s="438">
        <v>0</v>
      </c>
      <c r="J118" s="438">
        <v>0</v>
      </c>
      <c r="K118" s="438">
        <v>0</v>
      </c>
      <c r="L118" s="438">
        <v>0</v>
      </c>
      <c r="M118" s="438">
        <v>0</v>
      </c>
      <c r="N118" s="438">
        <v>0</v>
      </c>
      <c r="O118" s="438">
        <v>0</v>
      </c>
      <c r="P118" s="438">
        <v>3190.88</v>
      </c>
      <c r="Q118" s="438">
        <v>0</v>
      </c>
      <c r="R118" s="438">
        <v>0</v>
      </c>
      <c r="S118" s="438">
        <v>0</v>
      </c>
      <c r="T118" s="686">
        <f t="shared" si="8"/>
        <v>3190.88</v>
      </c>
      <c r="U118" s="686">
        <f t="shared" si="9"/>
        <v>16483.86</v>
      </c>
      <c r="V118" s="549" t="s">
        <v>167</v>
      </c>
      <c r="W118" s="436"/>
      <c r="X118" s="435"/>
      <c r="Y118" s="436"/>
      <c r="Z118" s="435"/>
    </row>
    <row r="119" spans="1:26" ht="15" customHeight="1" x14ac:dyDescent="0.25">
      <c r="A119" s="435" t="s">
        <v>1157</v>
      </c>
      <c r="B119" s="435" t="s">
        <v>847</v>
      </c>
      <c r="C119" s="436">
        <v>492</v>
      </c>
      <c r="D119" s="437" t="s">
        <v>456</v>
      </c>
      <c r="E119" s="435" t="s">
        <v>499</v>
      </c>
      <c r="F119" s="438">
        <v>16889.2</v>
      </c>
      <c r="G119" s="438">
        <v>0</v>
      </c>
      <c r="H119" s="438">
        <v>0</v>
      </c>
      <c r="I119" s="438">
        <v>1518</v>
      </c>
      <c r="J119" s="438">
        <v>0</v>
      </c>
      <c r="K119" s="438">
        <v>0</v>
      </c>
      <c r="L119" s="438">
        <v>1592.33</v>
      </c>
      <c r="M119" s="438">
        <v>0</v>
      </c>
      <c r="N119" s="438">
        <v>0</v>
      </c>
      <c r="O119" s="438">
        <v>0</v>
      </c>
      <c r="P119" s="438">
        <v>0</v>
      </c>
      <c r="Q119" s="438">
        <v>0</v>
      </c>
      <c r="R119" s="438">
        <v>0</v>
      </c>
      <c r="S119" s="438">
        <v>0</v>
      </c>
      <c r="T119" s="686">
        <f t="shared" si="8"/>
        <v>3110.33</v>
      </c>
      <c r="U119" s="686">
        <f t="shared" si="9"/>
        <v>13778.87</v>
      </c>
      <c r="V119" s="549" t="s">
        <v>167</v>
      </c>
      <c r="W119" s="436"/>
      <c r="X119" s="435"/>
      <c r="Y119" s="436"/>
      <c r="Z119" s="435"/>
    </row>
    <row r="120" spans="1:26" ht="15" customHeight="1" x14ac:dyDescent="0.25">
      <c r="A120" s="435" t="s">
        <v>1157</v>
      </c>
      <c r="B120" s="435" t="s">
        <v>847</v>
      </c>
      <c r="C120" s="436">
        <v>69</v>
      </c>
      <c r="D120" s="437" t="s">
        <v>103</v>
      </c>
      <c r="E120" s="435" t="s">
        <v>211</v>
      </c>
      <c r="F120" s="438">
        <v>29351.82</v>
      </c>
      <c r="G120" s="438">
        <v>0</v>
      </c>
      <c r="H120" s="438">
        <v>0</v>
      </c>
      <c r="I120" s="438">
        <v>0</v>
      </c>
      <c r="J120" s="438">
        <v>0</v>
      </c>
      <c r="K120" s="438">
        <v>0</v>
      </c>
      <c r="L120" s="438">
        <v>0</v>
      </c>
      <c r="M120" s="438">
        <v>0</v>
      </c>
      <c r="N120" s="438">
        <v>4554</v>
      </c>
      <c r="O120" s="438">
        <v>0</v>
      </c>
      <c r="P120" s="438">
        <v>2567.23</v>
      </c>
      <c r="Q120" s="438">
        <v>0</v>
      </c>
      <c r="R120" s="438">
        <v>0</v>
      </c>
      <c r="S120" s="438">
        <v>0</v>
      </c>
      <c r="T120" s="686">
        <f t="shared" si="8"/>
        <v>7121.23</v>
      </c>
      <c r="U120" s="686">
        <f t="shared" si="9"/>
        <v>22230.59</v>
      </c>
      <c r="V120" s="549" t="s">
        <v>167</v>
      </c>
      <c r="W120" s="436"/>
      <c r="X120" s="435"/>
      <c r="Y120" s="436"/>
      <c r="Z120" s="435"/>
    </row>
    <row r="121" spans="1:26" ht="15" customHeight="1" x14ac:dyDescent="0.25">
      <c r="A121" s="435" t="s">
        <v>1157</v>
      </c>
      <c r="B121" s="435" t="s">
        <v>847</v>
      </c>
      <c r="C121" s="436">
        <v>443</v>
      </c>
      <c r="D121" s="437" t="s">
        <v>711</v>
      </c>
      <c r="E121" s="435" t="s">
        <v>732</v>
      </c>
      <c r="F121" s="438">
        <v>3442.61</v>
      </c>
      <c r="G121" s="438">
        <v>0</v>
      </c>
      <c r="H121" s="438">
        <v>0</v>
      </c>
      <c r="I121" s="438">
        <v>0</v>
      </c>
      <c r="J121" s="438">
        <v>0</v>
      </c>
      <c r="K121" s="438">
        <v>0</v>
      </c>
      <c r="L121" s="438">
        <v>0</v>
      </c>
      <c r="M121" s="438">
        <v>0</v>
      </c>
      <c r="N121" s="438">
        <v>0</v>
      </c>
      <c r="O121" s="438">
        <v>0</v>
      </c>
      <c r="P121" s="438">
        <v>0</v>
      </c>
      <c r="Q121" s="438">
        <v>0</v>
      </c>
      <c r="R121" s="438">
        <v>0</v>
      </c>
      <c r="S121" s="438">
        <v>0</v>
      </c>
      <c r="T121" s="686">
        <f t="shared" si="8"/>
        <v>0</v>
      </c>
      <c r="U121" s="686">
        <f t="shared" si="9"/>
        <v>3442.61</v>
      </c>
      <c r="V121" s="549" t="s">
        <v>167</v>
      </c>
      <c r="W121" s="436"/>
      <c r="X121" s="435"/>
      <c r="Y121" s="436"/>
      <c r="Z121" s="435"/>
    </row>
    <row r="122" spans="1:26" ht="15" customHeight="1" x14ac:dyDescent="0.25">
      <c r="A122" s="435" t="s">
        <v>1157</v>
      </c>
      <c r="B122" s="435" t="s">
        <v>847</v>
      </c>
      <c r="C122" s="436">
        <v>456</v>
      </c>
      <c r="D122" s="437" t="s">
        <v>723</v>
      </c>
      <c r="E122" s="435" t="s">
        <v>744</v>
      </c>
      <c r="F122" s="438">
        <v>11547.81</v>
      </c>
      <c r="G122" s="438">
        <v>0</v>
      </c>
      <c r="H122" s="438">
        <v>0</v>
      </c>
      <c r="I122" s="438">
        <v>0</v>
      </c>
      <c r="J122" s="438">
        <v>0</v>
      </c>
      <c r="K122" s="438">
        <v>0</v>
      </c>
      <c r="L122" s="438">
        <v>0</v>
      </c>
      <c r="M122" s="438">
        <v>0</v>
      </c>
      <c r="N122" s="438">
        <v>0</v>
      </c>
      <c r="O122" s="438">
        <v>0</v>
      </c>
      <c r="P122" s="438">
        <v>0</v>
      </c>
      <c r="Q122" s="438">
        <v>756.31</v>
      </c>
      <c r="R122" s="438">
        <v>0</v>
      </c>
      <c r="S122" s="438">
        <v>0</v>
      </c>
      <c r="T122" s="686">
        <f t="shared" si="8"/>
        <v>756.31</v>
      </c>
      <c r="U122" s="686">
        <f t="shared" si="9"/>
        <v>10791.5</v>
      </c>
      <c r="V122" s="549" t="s">
        <v>167</v>
      </c>
      <c r="W122" s="436"/>
      <c r="X122" s="435"/>
      <c r="Y122" s="436"/>
      <c r="Z122" s="435"/>
    </row>
    <row r="123" spans="1:26" s="192" customFormat="1" ht="15" customHeight="1" x14ac:dyDescent="0.25">
      <c r="A123" s="435" t="s">
        <v>1157</v>
      </c>
      <c r="B123" s="435" t="s">
        <v>847</v>
      </c>
      <c r="C123" s="436">
        <v>425</v>
      </c>
      <c r="D123" s="437" t="s">
        <v>672</v>
      </c>
      <c r="E123" s="435" t="s">
        <v>673</v>
      </c>
      <c r="F123" s="438">
        <v>10191.969999999999</v>
      </c>
      <c r="G123" s="438">
        <v>0</v>
      </c>
      <c r="H123" s="438">
        <v>0</v>
      </c>
      <c r="I123" s="438">
        <v>0</v>
      </c>
      <c r="J123" s="438">
        <v>0</v>
      </c>
      <c r="K123" s="438">
        <v>0</v>
      </c>
      <c r="L123" s="438">
        <v>592.07000000000005</v>
      </c>
      <c r="M123" s="438">
        <v>0</v>
      </c>
      <c r="N123" s="438">
        <v>0</v>
      </c>
      <c r="O123" s="438">
        <v>0</v>
      </c>
      <c r="P123" s="438">
        <v>0</v>
      </c>
      <c r="Q123" s="438">
        <v>390</v>
      </c>
      <c r="R123" s="438">
        <v>0</v>
      </c>
      <c r="S123" s="438">
        <v>0</v>
      </c>
      <c r="T123" s="686">
        <f t="shared" si="8"/>
        <v>982.07</v>
      </c>
      <c r="U123" s="686">
        <f t="shared" si="9"/>
        <v>9209.9</v>
      </c>
      <c r="V123" s="549" t="s">
        <v>167</v>
      </c>
      <c r="W123" s="190"/>
      <c r="X123" s="189"/>
      <c r="Y123" s="190"/>
      <c r="Z123" s="189"/>
    </row>
    <row r="124" spans="1:26" ht="15" customHeight="1" x14ac:dyDescent="0.25">
      <c r="A124" s="189"/>
      <c r="B124" s="189"/>
      <c r="C124" s="190">
        <v>192</v>
      </c>
      <c r="D124" s="367" t="s">
        <v>419</v>
      </c>
      <c r="E124" s="189"/>
      <c r="F124" s="191">
        <v>0</v>
      </c>
      <c r="G124" s="191"/>
      <c r="H124" s="191"/>
      <c r="I124" s="191"/>
      <c r="J124" s="191"/>
      <c r="K124" s="191"/>
      <c r="L124" s="191"/>
      <c r="M124" s="191"/>
      <c r="N124" s="191"/>
      <c r="O124" s="191"/>
      <c r="P124" s="191"/>
      <c r="Q124" s="191"/>
      <c r="R124" s="191"/>
      <c r="S124" s="191"/>
      <c r="T124" s="707">
        <v>0</v>
      </c>
      <c r="U124" s="707">
        <v>0</v>
      </c>
      <c r="V124" s="569"/>
      <c r="W124" s="436"/>
      <c r="X124" s="435"/>
      <c r="Y124" s="436"/>
      <c r="Z124" s="435"/>
    </row>
    <row r="125" spans="1:26" ht="15" customHeight="1" x14ac:dyDescent="0.25">
      <c r="A125" s="435" t="s">
        <v>1157</v>
      </c>
      <c r="B125" s="435" t="s">
        <v>847</v>
      </c>
      <c r="C125" s="436">
        <v>260</v>
      </c>
      <c r="D125" s="437" t="s">
        <v>150</v>
      </c>
      <c r="E125" s="435" t="s">
        <v>264</v>
      </c>
      <c r="F125" s="438">
        <v>9832.83</v>
      </c>
      <c r="G125" s="438">
        <v>0</v>
      </c>
      <c r="H125" s="438">
        <v>0</v>
      </c>
      <c r="I125" s="438">
        <v>0</v>
      </c>
      <c r="J125" s="438">
        <v>0</v>
      </c>
      <c r="K125" s="438">
        <v>0</v>
      </c>
      <c r="L125" s="438">
        <v>592.07000000000005</v>
      </c>
      <c r="M125" s="438">
        <v>0</v>
      </c>
      <c r="N125" s="438">
        <v>0</v>
      </c>
      <c r="O125" s="438">
        <v>0</v>
      </c>
      <c r="P125" s="438">
        <v>0</v>
      </c>
      <c r="Q125" s="438">
        <v>0</v>
      </c>
      <c r="R125" s="438">
        <v>0</v>
      </c>
      <c r="S125" s="438">
        <v>0</v>
      </c>
      <c r="T125" s="686">
        <f t="shared" ref="T125:T144" si="10">SUM(G125:S125)</f>
        <v>592.07000000000005</v>
      </c>
      <c r="U125" s="686">
        <f t="shared" ref="U125:U144" si="11">F125-T125</f>
        <v>9240.76</v>
      </c>
      <c r="V125" s="549" t="s">
        <v>167</v>
      </c>
      <c r="W125" s="436"/>
      <c r="X125" s="435"/>
      <c r="Y125" s="436"/>
      <c r="Z125" s="435"/>
    </row>
    <row r="126" spans="1:26" ht="15" customHeight="1" x14ac:dyDescent="0.25">
      <c r="A126" s="435" t="s">
        <v>1157</v>
      </c>
      <c r="B126" s="435" t="s">
        <v>847</v>
      </c>
      <c r="C126" s="436">
        <v>444</v>
      </c>
      <c r="D126" s="437" t="s">
        <v>712</v>
      </c>
      <c r="E126" s="435" t="s">
        <v>733</v>
      </c>
      <c r="F126" s="438">
        <v>3442.61</v>
      </c>
      <c r="G126" s="438">
        <v>0</v>
      </c>
      <c r="H126" s="438">
        <v>0</v>
      </c>
      <c r="I126" s="438">
        <v>0</v>
      </c>
      <c r="J126" s="438">
        <v>0</v>
      </c>
      <c r="K126" s="438">
        <v>0</v>
      </c>
      <c r="L126" s="438">
        <v>0</v>
      </c>
      <c r="M126" s="438">
        <v>0</v>
      </c>
      <c r="N126" s="438">
        <v>0</v>
      </c>
      <c r="O126" s="438">
        <v>0</v>
      </c>
      <c r="P126" s="438">
        <v>0</v>
      </c>
      <c r="Q126" s="438">
        <v>0</v>
      </c>
      <c r="R126" s="438">
        <v>0</v>
      </c>
      <c r="S126" s="438">
        <v>0</v>
      </c>
      <c r="T126" s="686">
        <f t="shared" si="10"/>
        <v>0</v>
      </c>
      <c r="U126" s="686">
        <f t="shared" si="11"/>
        <v>3442.61</v>
      </c>
      <c r="V126" s="549" t="s">
        <v>167</v>
      </c>
      <c r="W126" s="436"/>
      <c r="X126" s="435"/>
      <c r="Y126" s="436"/>
      <c r="Z126" s="435"/>
    </row>
    <row r="127" spans="1:26" ht="15" customHeight="1" x14ac:dyDescent="0.25">
      <c r="A127" s="435" t="s">
        <v>1157</v>
      </c>
      <c r="B127" s="435" t="s">
        <v>847</v>
      </c>
      <c r="C127" s="436">
        <v>161</v>
      </c>
      <c r="D127" s="437" t="s">
        <v>63</v>
      </c>
      <c r="E127" s="435" t="s">
        <v>234</v>
      </c>
      <c r="F127" s="438">
        <v>9949.56</v>
      </c>
      <c r="G127" s="438">
        <v>0</v>
      </c>
      <c r="H127" s="438">
        <v>0</v>
      </c>
      <c r="I127" s="438">
        <v>0</v>
      </c>
      <c r="J127" s="438">
        <v>0</v>
      </c>
      <c r="K127" s="438">
        <v>0</v>
      </c>
      <c r="L127" s="438">
        <v>0</v>
      </c>
      <c r="M127" s="438">
        <v>0</v>
      </c>
      <c r="N127" s="438">
        <v>0</v>
      </c>
      <c r="O127" s="438">
        <v>0</v>
      </c>
      <c r="P127" s="438">
        <v>976.08</v>
      </c>
      <c r="Q127" s="438">
        <v>0</v>
      </c>
      <c r="R127" s="438">
        <v>0</v>
      </c>
      <c r="S127" s="438">
        <v>0</v>
      </c>
      <c r="T127" s="686">
        <f t="shared" si="10"/>
        <v>976.08</v>
      </c>
      <c r="U127" s="686">
        <f t="shared" si="11"/>
        <v>8973.48</v>
      </c>
      <c r="V127" s="549" t="s">
        <v>167</v>
      </c>
      <c r="W127" s="436"/>
      <c r="X127" s="435"/>
      <c r="Y127" s="436"/>
      <c r="Z127" s="435"/>
    </row>
    <row r="128" spans="1:26" ht="15" customHeight="1" x14ac:dyDescent="0.25">
      <c r="A128" s="435" t="s">
        <v>1157</v>
      </c>
      <c r="B128" s="435" t="s">
        <v>847</v>
      </c>
      <c r="C128" s="436">
        <v>344</v>
      </c>
      <c r="D128" s="437" t="s">
        <v>364</v>
      </c>
      <c r="E128" s="435" t="s">
        <v>365</v>
      </c>
      <c r="F128" s="438">
        <v>20661.61</v>
      </c>
      <c r="G128" s="438">
        <v>0</v>
      </c>
      <c r="H128" s="438">
        <v>0</v>
      </c>
      <c r="I128" s="438">
        <v>0</v>
      </c>
      <c r="J128" s="438">
        <v>0</v>
      </c>
      <c r="K128" s="438">
        <v>0</v>
      </c>
      <c r="L128" s="438">
        <v>0</v>
      </c>
      <c r="M128" s="438">
        <v>0</v>
      </c>
      <c r="N128" s="438">
        <v>0</v>
      </c>
      <c r="O128" s="438">
        <v>0</v>
      </c>
      <c r="P128" s="438">
        <v>1490.28</v>
      </c>
      <c r="Q128" s="438">
        <v>0</v>
      </c>
      <c r="R128" s="438">
        <v>0</v>
      </c>
      <c r="S128" s="438">
        <v>0</v>
      </c>
      <c r="T128" s="686">
        <f t="shared" si="10"/>
        <v>1490.28</v>
      </c>
      <c r="U128" s="686">
        <f t="shared" si="11"/>
        <v>19171.330000000002</v>
      </c>
      <c r="V128" s="549" t="s">
        <v>167</v>
      </c>
      <c r="W128" s="436"/>
      <c r="X128" s="435"/>
      <c r="Y128" s="436"/>
      <c r="Z128" s="435"/>
    </row>
    <row r="129" spans="1:26" ht="15" customHeight="1" x14ac:dyDescent="0.25">
      <c r="A129" s="435" t="s">
        <v>1157</v>
      </c>
      <c r="B129" s="435" t="s">
        <v>847</v>
      </c>
      <c r="C129" s="436">
        <v>356</v>
      </c>
      <c r="D129" s="437" t="s">
        <v>383</v>
      </c>
      <c r="E129" s="435" t="s">
        <v>384</v>
      </c>
      <c r="F129" s="438">
        <v>7329.34</v>
      </c>
      <c r="G129" s="438">
        <v>0</v>
      </c>
      <c r="H129" s="438">
        <v>0</v>
      </c>
      <c r="I129" s="438">
        <v>0</v>
      </c>
      <c r="J129" s="438">
        <v>0</v>
      </c>
      <c r="K129" s="438">
        <v>0</v>
      </c>
      <c r="L129" s="438">
        <v>1065.58</v>
      </c>
      <c r="M129" s="438">
        <v>0</v>
      </c>
      <c r="N129" s="438">
        <v>0</v>
      </c>
      <c r="O129" s="438">
        <v>0</v>
      </c>
      <c r="P129" s="438">
        <v>0</v>
      </c>
      <c r="Q129" s="438">
        <v>0</v>
      </c>
      <c r="R129" s="438">
        <v>0</v>
      </c>
      <c r="S129" s="438">
        <v>0</v>
      </c>
      <c r="T129" s="686">
        <f t="shared" si="10"/>
        <v>1065.58</v>
      </c>
      <c r="U129" s="686">
        <f t="shared" si="11"/>
        <v>6263.76</v>
      </c>
      <c r="V129" s="549" t="s">
        <v>167</v>
      </c>
      <c r="W129" s="436"/>
      <c r="X129" s="435"/>
      <c r="Y129" s="436"/>
      <c r="Z129" s="435"/>
    </row>
    <row r="130" spans="1:26" ht="15" customHeight="1" x14ac:dyDescent="0.25">
      <c r="A130" s="435" t="s">
        <v>1157</v>
      </c>
      <c r="B130" s="435" t="s">
        <v>847</v>
      </c>
      <c r="C130" s="436">
        <v>172</v>
      </c>
      <c r="D130" s="437" t="s">
        <v>68</v>
      </c>
      <c r="E130" s="435" t="s">
        <v>239</v>
      </c>
      <c r="F130" s="438">
        <v>12714.25</v>
      </c>
      <c r="G130" s="438">
        <v>0</v>
      </c>
      <c r="H130" s="438">
        <v>0</v>
      </c>
      <c r="I130" s="438">
        <v>0</v>
      </c>
      <c r="J130" s="438">
        <v>0</v>
      </c>
      <c r="K130" s="438">
        <v>0</v>
      </c>
      <c r="L130" s="438">
        <v>1391.37</v>
      </c>
      <c r="M130" s="438">
        <v>0</v>
      </c>
      <c r="N130" s="438">
        <v>0</v>
      </c>
      <c r="O130" s="438">
        <v>0</v>
      </c>
      <c r="P130" s="438">
        <v>0</v>
      </c>
      <c r="Q130" s="438">
        <v>0</v>
      </c>
      <c r="R130" s="438">
        <v>0</v>
      </c>
      <c r="S130" s="438">
        <v>0</v>
      </c>
      <c r="T130" s="686">
        <f t="shared" si="10"/>
        <v>1391.37</v>
      </c>
      <c r="U130" s="686">
        <f t="shared" si="11"/>
        <v>11322.880000000001</v>
      </c>
      <c r="V130" s="549" t="s">
        <v>167</v>
      </c>
      <c r="W130" s="436"/>
      <c r="X130" s="435"/>
      <c r="Y130" s="436"/>
      <c r="Z130" s="435"/>
    </row>
    <row r="131" spans="1:26" s="563" customFormat="1" ht="15" customHeight="1" x14ac:dyDescent="0.25">
      <c r="A131" s="435" t="s">
        <v>1157</v>
      </c>
      <c r="B131" s="435" t="s">
        <v>847</v>
      </c>
      <c r="C131" s="436">
        <v>52</v>
      </c>
      <c r="D131" s="437" t="s">
        <v>39</v>
      </c>
      <c r="E131" s="435" t="s">
        <v>210</v>
      </c>
      <c r="F131" s="438">
        <v>20994.13</v>
      </c>
      <c r="G131" s="438">
        <v>0</v>
      </c>
      <c r="H131" s="438">
        <v>0</v>
      </c>
      <c r="I131" s="438">
        <v>0</v>
      </c>
      <c r="J131" s="438">
        <v>0</v>
      </c>
      <c r="K131" s="438">
        <v>0</v>
      </c>
      <c r="L131" s="438">
        <v>0</v>
      </c>
      <c r="M131" s="438">
        <v>0</v>
      </c>
      <c r="N131" s="438">
        <v>0</v>
      </c>
      <c r="O131" s="438">
        <v>0</v>
      </c>
      <c r="P131" s="438">
        <v>0</v>
      </c>
      <c r="Q131" s="438">
        <v>0</v>
      </c>
      <c r="R131" s="438">
        <v>0</v>
      </c>
      <c r="S131" s="438">
        <v>0</v>
      </c>
      <c r="T131" s="686">
        <f t="shared" si="10"/>
        <v>0</v>
      </c>
      <c r="U131" s="686">
        <f t="shared" si="11"/>
        <v>20994.13</v>
      </c>
      <c r="V131" s="549" t="s">
        <v>167</v>
      </c>
      <c r="W131" s="560"/>
      <c r="X131" s="559"/>
      <c r="Y131" s="560"/>
      <c r="Z131" s="559"/>
    </row>
    <row r="132" spans="1:26" ht="15" customHeight="1" x14ac:dyDescent="0.25">
      <c r="A132" s="559" t="s">
        <v>1157</v>
      </c>
      <c r="B132" s="559" t="s">
        <v>847</v>
      </c>
      <c r="C132" s="560">
        <v>42</v>
      </c>
      <c r="D132" s="561" t="s">
        <v>31</v>
      </c>
      <c r="E132" s="559" t="s">
        <v>203</v>
      </c>
      <c r="F132" s="562">
        <v>22230.59</v>
      </c>
      <c r="G132" s="562">
        <v>0</v>
      </c>
      <c r="H132" s="562">
        <v>0</v>
      </c>
      <c r="I132" s="562">
        <v>0</v>
      </c>
      <c r="J132" s="562">
        <v>0</v>
      </c>
      <c r="K132" s="562">
        <v>0</v>
      </c>
      <c r="L132" s="562">
        <v>0</v>
      </c>
      <c r="M132" s="562">
        <v>0</v>
      </c>
      <c r="N132" s="562">
        <v>0</v>
      </c>
      <c r="O132" s="562">
        <v>0</v>
      </c>
      <c r="P132" s="562">
        <v>0</v>
      </c>
      <c r="Q132" s="562">
        <v>0</v>
      </c>
      <c r="R132" s="562">
        <v>0</v>
      </c>
      <c r="S132" s="562">
        <v>0</v>
      </c>
      <c r="T132" s="574">
        <f t="shared" si="10"/>
        <v>0</v>
      </c>
      <c r="U132" s="574">
        <f t="shared" si="11"/>
        <v>22230.59</v>
      </c>
      <c r="V132" s="575" t="s">
        <v>167</v>
      </c>
      <c r="W132" s="436"/>
      <c r="X132" s="435"/>
      <c r="Y132" s="436"/>
      <c r="Z132" s="435"/>
    </row>
    <row r="133" spans="1:26" ht="15" customHeight="1" x14ac:dyDescent="0.25">
      <c r="A133" s="435" t="s">
        <v>1157</v>
      </c>
      <c r="B133" s="435" t="s">
        <v>847</v>
      </c>
      <c r="C133" s="436">
        <v>466</v>
      </c>
      <c r="D133" s="437" t="s">
        <v>749</v>
      </c>
      <c r="E133" s="435" t="s">
        <v>762</v>
      </c>
      <c r="F133" s="438">
        <v>5771.99</v>
      </c>
      <c r="G133" s="438">
        <v>0</v>
      </c>
      <c r="H133" s="438">
        <v>0</v>
      </c>
      <c r="I133" s="438">
        <v>0</v>
      </c>
      <c r="J133" s="438">
        <v>0</v>
      </c>
      <c r="K133" s="438">
        <v>0</v>
      </c>
      <c r="L133" s="438">
        <v>0</v>
      </c>
      <c r="M133" s="438">
        <v>0</v>
      </c>
      <c r="N133" s="438">
        <v>0</v>
      </c>
      <c r="O133" s="438">
        <v>0</v>
      </c>
      <c r="P133" s="438">
        <v>2329.38</v>
      </c>
      <c r="Q133" s="438">
        <v>0</v>
      </c>
      <c r="R133" s="438">
        <v>0</v>
      </c>
      <c r="S133" s="438">
        <v>0</v>
      </c>
      <c r="T133" s="686">
        <f t="shared" si="10"/>
        <v>2329.38</v>
      </c>
      <c r="U133" s="686">
        <f t="shared" si="11"/>
        <v>3442.6099999999997</v>
      </c>
      <c r="V133" s="549" t="s">
        <v>167</v>
      </c>
      <c r="W133" s="436"/>
      <c r="X133" s="435"/>
      <c r="Y133" s="436"/>
      <c r="Z133" s="435"/>
    </row>
    <row r="134" spans="1:26" ht="15" customHeight="1" x14ac:dyDescent="0.25">
      <c r="A134" s="435" t="s">
        <v>1157</v>
      </c>
      <c r="B134" s="435" t="s">
        <v>847</v>
      </c>
      <c r="C134" s="436">
        <v>195</v>
      </c>
      <c r="D134" s="437" t="s">
        <v>783</v>
      </c>
      <c r="E134" s="435" t="s">
        <v>243</v>
      </c>
      <c r="F134" s="438">
        <v>3761.84</v>
      </c>
      <c r="G134" s="438">
        <v>0</v>
      </c>
      <c r="H134" s="438">
        <v>0</v>
      </c>
      <c r="I134" s="438">
        <v>0</v>
      </c>
      <c r="J134" s="438">
        <v>0</v>
      </c>
      <c r="K134" s="438">
        <v>0</v>
      </c>
      <c r="L134" s="438">
        <v>0</v>
      </c>
      <c r="M134" s="438">
        <v>0</v>
      </c>
      <c r="N134" s="438">
        <v>0</v>
      </c>
      <c r="O134" s="438">
        <v>0</v>
      </c>
      <c r="P134" s="438">
        <v>0</v>
      </c>
      <c r="Q134" s="438">
        <v>0</v>
      </c>
      <c r="R134" s="438">
        <v>0</v>
      </c>
      <c r="S134" s="438">
        <v>0</v>
      </c>
      <c r="T134" s="686">
        <f t="shared" si="10"/>
        <v>0</v>
      </c>
      <c r="U134" s="686">
        <f t="shared" si="11"/>
        <v>3761.84</v>
      </c>
      <c r="V134" s="549" t="s">
        <v>167</v>
      </c>
      <c r="W134" s="436"/>
      <c r="X134" s="435"/>
      <c r="Y134" s="436"/>
      <c r="Z134" s="435"/>
    </row>
    <row r="135" spans="1:26" ht="15" customHeight="1" x14ac:dyDescent="0.25">
      <c r="A135" s="435" t="s">
        <v>1157</v>
      </c>
      <c r="B135" s="435" t="s">
        <v>847</v>
      </c>
      <c r="C135" s="436">
        <v>245</v>
      </c>
      <c r="D135" s="437" t="s">
        <v>135</v>
      </c>
      <c r="E135" s="435" t="s">
        <v>256</v>
      </c>
      <c r="F135" s="438">
        <v>19166.39</v>
      </c>
      <c r="G135" s="438">
        <v>0</v>
      </c>
      <c r="H135" s="438">
        <v>0</v>
      </c>
      <c r="I135" s="438">
        <v>0</v>
      </c>
      <c r="J135" s="438">
        <v>0</v>
      </c>
      <c r="K135" s="438">
        <v>0</v>
      </c>
      <c r="L135" s="438">
        <v>0</v>
      </c>
      <c r="M135" s="438">
        <v>0</v>
      </c>
      <c r="N135" s="438">
        <v>0</v>
      </c>
      <c r="O135" s="438">
        <v>0</v>
      </c>
      <c r="P135" s="438">
        <v>546.53</v>
      </c>
      <c r="Q135" s="438">
        <v>0</v>
      </c>
      <c r="R135" s="438">
        <v>0</v>
      </c>
      <c r="S135" s="438">
        <v>0</v>
      </c>
      <c r="T135" s="686">
        <f t="shared" si="10"/>
        <v>546.53</v>
      </c>
      <c r="U135" s="686">
        <f t="shared" si="11"/>
        <v>18619.86</v>
      </c>
      <c r="V135" s="549" t="s">
        <v>167</v>
      </c>
      <c r="W135" s="436"/>
      <c r="X135" s="435"/>
      <c r="Y135" s="436"/>
      <c r="Z135" s="435"/>
    </row>
    <row r="136" spans="1:26" ht="15" customHeight="1" x14ac:dyDescent="0.25">
      <c r="A136" s="435" t="s">
        <v>1157</v>
      </c>
      <c r="B136" s="435" t="s">
        <v>847</v>
      </c>
      <c r="C136" s="436">
        <v>19</v>
      </c>
      <c r="D136" s="437" t="s">
        <v>13</v>
      </c>
      <c r="E136" s="435" t="s">
        <v>185</v>
      </c>
      <c r="F136" s="438">
        <v>17406</v>
      </c>
      <c r="G136" s="438">
        <v>0</v>
      </c>
      <c r="H136" s="438">
        <v>0</v>
      </c>
      <c r="I136" s="438">
        <v>0</v>
      </c>
      <c r="J136" s="438">
        <v>0</v>
      </c>
      <c r="K136" s="438">
        <v>0</v>
      </c>
      <c r="L136" s="438">
        <v>0</v>
      </c>
      <c r="M136" s="438">
        <v>0</v>
      </c>
      <c r="N136" s="438">
        <v>0</v>
      </c>
      <c r="O136" s="438">
        <v>629.24</v>
      </c>
      <c r="P136" s="438">
        <v>0</v>
      </c>
      <c r="Q136" s="438">
        <v>0</v>
      </c>
      <c r="R136" s="438">
        <v>0</v>
      </c>
      <c r="S136" s="438">
        <v>0</v>
      </c>
      <c r="T136" s="686">
        <f t="shared" si="10"/>
        <v>629.24</v>
      </c>
      <c r="U136" s="686">
        <f t="shared" si="11"/>
        <v>16776.759999999998</v>
      </c>
      <c r="V136" s="549" t="s">
        <v>167</v>
      </c>
      <c r="W136" s="436"/>
      <c r="X136" s="435"/>
      <c r="Y136" s="436"/>
      <c r="Z136" s="435"/>
    </row>
    <row r="137" spans="1:26" ht="15" customHeight="1" x14ac:dyDescent="0.25">
      <c r="A137" s="435" t="s">
        <v>1157</v>
      </c>
      <c r="B137" s="435" t="s">
        <v>847</v>
      </c>
      <c r="C137" s="436">
        <v>475</v>
      </c>
      <c r="D137" s="437" t="s">
        <v>785</v>
      </c>
      <c r="E137" s="435" t="s">
        <v>794</v>
      </c>
      <c r="F137" s="438">
        <v>11381.96</v>
      </c>
      <c r="G137" s="438">
        <v>0</v>
      </c>
      <c r="H137" s="438">
        <v>0</v>
      </c>
      <c r="I137" s="438">
        <v>0</v>
      </c>
      <c r="J137" s="438">
        <v>0</v>
      </c>
      <c r="K137" s="438">
        <v>0</v>
      </c>
      <c r="L137" s="438">
        <v>709.05</v>
      </c>
      <c r="M137" s="438">
        <v>0</v>
      </c>
      <c r="N137" s="438">
        <v>0</v>
      </c>
      <c r="O137" s="438">
        <v>0</v>
      </c>
      <c r="P137" s="438">
        <v>0</v>
      </c>
      <c r="Q137" s="438">
        <v>0</v>
      </c>
      <c r="R137" s="438">
        <v>0</v>
      </c>
      <c r="S137" s="438">
        <v>0</v>
      </c>
      <c r="T137" s="686">
        <f t="shared" si="10"/>
        <v>709.05</v>
      </c>
      <c r="U137" s="686">
        <f t="shared" si="11"/>
        <v>10672.91</v>
      </c>
      <c r="V137" s="549" t="s">
        <v>167</v>
      </c>
      <c r="W137" s="436"/>
      <c r="X137" s="435"/>
      <c r="Y137" s="436"/>
      <c r="Z137" s="435"/>
    </row>
    <row r="138" spans="1:26" ht="15" customHeight="1" x14ac:dyDescent="0.25">
      <c r="A138" s="435" t="s">
        <v>1157</v>
      </c>
      <c r="B138" s="435" t="s">
        <v>847</v>
      </c>
      <c r="C138" s="436">
        <v>496</v>
      </c>
      <c r="D138" s="437" t="s">
        <v>462</v>
      </c>
      <c r="E138" s="435" t="s">
        <v>507</v>
      </c>
      <c r="F138" s="438">
        <v>14236.24</v>
      </c>
      <c r="G138" s="438">
        <v>0</v>
      </c>
      <c r="H138" s="438">
        <v>0</v>
      </c>
      <c r="I138" s="438">
        <v>0</v>
      </c>
      <c r="J138" s="438">
        <v>0</v>
      </c>
      <c r="K138" s="438">
        <v>0</v>
      </c>
      <c r="L138" s="438">
        <v>457.37</v>
      </c>
      <c r="M138" s="438">
        <v>0</v>
      </c>
      <c r="N138" s="438">
        <v>0</v>
      </c>
      <c r="O138" s="438">
        <v>0</v>
      </c>
      <c r="P138" s="438">
        <v>0</v>
      </c>
      <c r="Q138" s="438">
        <v>0</v>
      </c>
      <c r="R138" s="438">
        <v>0</v>
      </c>
      <c r="S138" s="438">
        <v>0</v>
      </c>
      <c r="T138" s="686">
        <f t="shared" si="10"/>
        <v>457.37</v>
      </c>
      <c r="U138" s="686">
        <f t="shared" si="11"/>
        <v>13778.869999999999</v>
      </c>
      <c r="V138" s="549" t="s">
        <v>167</v>
      </c>
      <c r="W138" s="436"/>
      <c r="X138" s="435"/>
      <c r="Y138" s="436"/>
      <c r="Z138" s="435"/>
    </row>
    <row r="139" spans="1:26" ht="15" customHeight="1" x14ac:dyDescent="0.25">
      <c r="A139" s="435" t="s">
        <v>1157</v>
      </c>
      <c r="B139" s="435" t="s">
        <v>847</v>
      </c>
      <c r="C139" s="436">
        <v>169</v>
      </c>
      <c r="D139" s="437" t="s">
        <v>67</v>
      </c>
      <c r="E139" s="435" t="s">
        <v>238</v>
      </c>
      <c r="F139" s="438">
        <v>15594.23</v>
      </c>
      <c r="G139" s="438">
        <v>0</v>
      </c>
      <c r="H139" s="438">
        <v>0</v>
      </c>
      <c r="I139" s="438">
        <v>0</v>
      </c>
      <c r="J139" s="438">
        <v>0</v>
      </c>
      <c r="K139" s="438">
        <v>0</v>
      </c>
      <c r="L139" s="438">
        <v>1336.36</v>
      </c>
      <c r="M139" s="438">
        <v>0</v>
      </c>
      <c r="N139" s="438">
        <v>0</v>
      </c>
      <c r="O139" s="438">
        <v>0</v>
      </c>
      <c r="P139" s="438">
        <v>0</v>
      </c>
      <c r="Q139" s="438">
        <v>0</v>
      </c>
      <c r="R139" s="438">
        <v>0</v>
      </c>
      <c r="S139" s="438">
        <v>0</v>
      </c>
      <c r="T139" s="686">
        <f t="shared" si="10"/>
        <v>1336.36</v>
      </c>
      <c r="U139" s="686">
        <f t="shared" si="11"/>
        <v>14257.869999999999</v>
      </c>
      <c r="V139" s="549" t="s">
        <v>167</v>
      </c>
      <c r="W139" s="436"/>
      <c r="X139" s="435"/>
      <c r="Y139" s="436"/>
      <c r="Z139" s="435"/>
    </row>
    <row r="140" spans="1:26" ht="15" customHeight="1" x14ac:dyDescent="0.25">
      <c r="A140" s="435" t="s">
        <v>1157</v>
      </c>
      <c r="B140" s="435" t="s">
        <v>847</v>
      </c>
      <c r="C140" s="436">
        <v>27</v>
      </c>
      <c r="D140" s="437" t="s">
        <v>20</v>
      </c>
      <c r="E140" s="435" t="s">
        <v>192</v>
      </c>
      <c r="F140" s="438">
        <v>14873.46</v>
      </c>
      <c r="G140" s="438">
        <v>0</v>
      </c>
      <c r="H140" s="438">
        <v>0</v>
      </c>
      <c r="I140" s="438">
        <v>0</v>
      </c>
      <c r="J140" s="438">
        <v>0</v>
      </c>
      <c r="K140" s="438">
        <v>0</v>
      </c>
      <c r="L140" s="438">
        <v>0</v>
      </c>
      <c r="M140" s="438">
        <v>0</v>
      </c>
      <c r="N140" s="438">
        <v>0</v>
      </c>
      <c r="O140" s="438">
        <v>792.25</v>
      </c>
      <c r="P140" s="438">
        <v>1687.68</v>
      </c>
      <c r="Q140" s="438">
        <v>0</v>
      </c>
      <c r="R140" s="438">
        <v>0</v>
      </c>
      <c r="S140" s="438">
        <v>0</v>
      </c>
      <c r="T140" s="686">
        <f t="shared" si="10"/>
        <v>2479.9300000000003</v>
      </c>
      <c r="U140" s="686">
        <f t="shared" si="11"/>
        <v>12393.529999999999</v>
      </c>
      <c r="V140" s="549" t="s">
        <v>167</v>
      </c>
      <c r="W140" s="436"/>
      <c r="X140" s="435"/>
      <c r="Y140" s="436"/>
      <c r="Z140" s="435"/>
    </row>
    <row r="141" spans="1:26" s="333" customFormat="1" ht="15" customHeight="1" x14ac:dyDescent="0.25">
      <c r="A141" s="435" t="s">
        <v>1157</v>
      </c>
      <c r="B141" s="435" t="s">
        <v>847</v>
      </c>
      <c r="C141" s="436">
        <v>429</v>
      </c>
      <c r="D141" s="437" t="s">
        <v>676</v>
      </c>
      <c r="E141" s="435" t="s">
        <v>677</v>
      </c>
      <c r="F141" s="438">
        <v>10672.91</v>
      </c>
      <c r="G141" s="438">
        <v>0</v>
      </c>
      <c r="H141" s="438">
        <v>0</v>
      </c>
      <c r="I141" s="438">
        <v>0</v>
      </c>
      <c r="J141" s="438">
        <v>0</v>
      </c>
      <c r="K141" s="438">
        <v>0</v>
      </c>
      <c r="L141" s="438">
        <v>0</v>
      </c>
      <c r="M141" s="438">
        <v>0</v>
      </c>
      <c r="N141" s="438">
        <v>0</v>
      </c>
      <c r="O141" s="438">
        <v>0</v>
      </c>
      <c r="P141" s="438">
        <v>0</v>
      </c>
      <c r="Q141" s="438">
        <v>0</v>
      </c>
      <c r="R141" s="438">
        <v>0</v>
      </c>
      <c r="S141" s="438">
        <v>0</v>
      </c>
      <c r="T141" s="686">
        <f t="shared" si="10"/>
        <v>0</v>
      </c>
      <c r="U141" s="686">
        <f t="shared" si="11"/>
        <v>10672.91</v>
      </c>
      <c r="V141" s="549" t="s">
        <v>167</v>
      </c>
      <c r="W141" s="695"/>
      <c r="X141" s="694"/>
      <c r="Y141" s="695"/>
      <c r="Z141" s="694"/>
    </row>
    <row r="142" spans="1:26" ht="15" customHeight="1" x14ac:dyDescent="0.25">
      <c r="A142" s="435" t="s">
        <v>1157</v>
      </c>
      <c r="B142" s="435" t="s">
        <v>847</v>
      </c>
      <c r="C142" s="436">
        <v>343</v>
      </c>
      <c r="D142" s="437" t="s">
        <v>310</v>
      </c>
      <c r="E142" s="435" t="s">
        <v>313</v>
      </c>
      <c r="F142" s="438">
        <v>22937.37</v>
      </c>
      <c r="G142" s="438">
        <v>0</v>
      </c>
      <c r="H142" s="438">
        <v>0</v>
      </c>
      <c r="I142" s="438">
        <v>0</v>
      </c>
      <c r="J142" s="438">
        <v>0</v>
      </c>
      <c r="K142" s="438">
        <v>0</v>
      </c>
      <c r="L142" s="438">
        <v>0</v>
      </c>
      <c r="M142" s="438">
        <v>0</v>
      </c>
      <c r="N142" s="438">
        <v>0</v>
      </c>
      <c r="O142" s="438">
        <v>0</v>
      </c>
      <c r="P142" s="438">
        <v>706.78</v>
      </c>
      <c r="Q142" s="438">
        <v>0</v>
      </c>
      <c r="R142" s="438">
        <v>0</v>
      </c>
      <c r="S142" s="438">
        <v>0</v>
      </c>
      <c r="T142" s="686">
        <f t="shared" si="10"/>
        <v>706.78</v>
      </c>
      <c r="U142" s="686">
        <f t="shared" si="11"/>
        <v>22230.59</v>
      </c>
      <c r="V142" s="549" t="s">
        <v>167</v>
      </c>
      <c r="W142" s="436"/>
      <c r="X142" s="435"/>
      <c r="Y142" s="436"/>
      <c r="Z142" s="435"/>
    </row>
    <row r="143" spans="1:26" ht="15" customHeight="1" x14ac:dyDescent="0.25">
      <c r="A143" s="435" t="s">
        <v>1157</v>
      </c>
      <c r="B143" s="435" t="s">
        <v>847</v>
      </c>
      <c r="C143" s="436">
        <v>315</v>
      </c>
      <c r="D143" s="437" t="s">
        <v>299</v>
      </c>
      <c r="E143" s="435" t="s">
        <v>302</v>
      </c>
      <c r="F143" s="438">
        <v>19981.86</v>
      </c>
      <c r="G143" s="438">
        <v>0</v>
      </c>
      <c r="H143" s="438">
        <v>0</v>
      </c>
      <c r="I143" s="438">
        <v>0</v>
      </c>
      <c r="J143" s="438">
        <v>0</v>
      </c>
      <c r="K143" s="438">
        <v>0</v>
      </c>
      <c r="L143" s="438">
        <v>0</v>
      </c>
      <c r="M143" s="438">
        <v>0</v>
      </c>
      <c r="N143" s="438">
        <v>0</v>
      </c>
      <c r="O143" s="438">
        <v>0</v>
      </c>
      <c r="P143" s="438">
        <v>2375.54</v>
      </c>
      <c r="Q143" s="438">
        <v>0</v>
      </c>
      <c r="R143" s="438">
        <v>0</v>
      </c>
      <c r="S143" s="438">
        <v>0</v>
      </c>
      <c r="T143" s="686">
        <f t="shared" si="10"/>
        <v>2375.54</v>
      </c>
      <c r="U143" s="686">
        <f t="shared" si="11"/>
        <v>17606.32</v>
      </c>
      <c r="V143" s="549" t="s">
        <v>167</v>
      </c>
      <c r="W143" s="436"/>
      <c r="X143" s="435"/>
      <c r="Y143" s="436"/>
      <c r="Z143" s="435"/>
    </row>
    <row r="144" spans="1:26" s="192" customFormat="1" ht="15" customHeight="1" x14ac:dyDescent="0.25">
      <c r="A144" s="435" t="s">
        <v>1157</v>
      </c>
      <c r="B144" s="435" t="s">
        <v>847</v>
      </c>
      <c r="C144" s="436">
        <v>86</v>
      </c>
      <c r="D144" s="437" t="s">
        <v>46</v>
      </c>
      <c r="E144" s="435" t="s">
        <v>218</v>
      </c>
      <c r="F144" s="438">
        <v>11858.69</v>
      </c>
      <c r="G144" s="438">
        <v>0</v>
      </c>
      <c r="H144" s="438">
        <v>0</v>
      </c>
      <c r="I144" s="438">
        <v>0</v>
      </c>
      <c r="J144" s="438">
        <v>0</v>
      </c>
      <c r="K144" s="438">
        <v>0</v>
      </c>
      <c r="L144" s="438">
        <v>0</v>
      </c>
      <c r="M144" s="438">
        <v>0</v>
      </c>
      <c r="N144" s="438">
        <v>0</v>
      </c>
      <c r="O144" s="438">
        <v>0</v>
      </c>
      <c r="P144" s="438">
        <v>1223.5999999999999</v>
      </c>
      <c r="Q144" s="438">
        <v>0</v>
      </c>
      <c r="R144" s="438">
        <v>0</v>
      </c>
      <c r="S144" s="438">
        <v>0</v>
      </c>
      <c r="T144" s="686">
        <f t="shared" si="10"/>
        <v>1223.5999999999999</v>
      </c>
      <c r="U144" s="686">
        <f t="shared" si="11"/>
        <v>10635.09</v>
      </c>
      <c r="V144" s="549" t="s">
        <v>167</v>
      </c>
      <c r="W144" s="190"/>
      <c r="X144" s="189"/>
      <c r="Y144" s="190"/>
      <c r="Z144" s="189"/>
    </row>
    <row r="145" spans="1:26" ht="15" customHeight="1" x14ac:dyDescent="0.25">
      <c r="A145" s="189"/>
      <c r="B145" s="189"/>
      <c r="C145" s="190">
        <v>49</v>
      </c>
      <c r="D145" s="367" t="s">
        <v>37</v>
      </c>
      <c r="E145" s="189"/>
      <c r="F145" s="191">
        <v>0</v>
      </c>
      <c r="G145" s="191">
        <v>0</v>
      </c>
      <c r="H145" s="191">
        <v>0</v>
      </c>
      <c r="I145" s="191">
        <v>0</v>
      </c>
      <c r="J145" s="191">
        <v>0</v>
      </c>
      <c r="K145" s="191">
        <v>0</v>
      </c>
      <c r="L145" s="191">
        <v>0</v>
      </c>
      <c r="M145" s="191">
        <v>0</v>
      </c>
      <c r="N145" s="191">
        <v>0</v>
      </c>
      <c r="O145" s="191">
        <v>0</v>
      </c>
      <c r="P145" s="191">
        <v>0</v>
      </c>
      <c r="Q145" s="191">
        <v>0</v>
      </c>
      <c r="R145" s="191">
        <v>0</v>
      </c>
      <c r="S145" s="191">
        <v>0</v>
      </c>
      <c r="T145" s="191">
        <v>0</v>
      </c>
      <c r="U145" s="191">
        <v>0</v>
      </c>
      <c r="V145" s="569"/>
      <c r="W145" s="436"/>
      <c r="X145" s="435"/>
      <c r="Y145" s="436"/>
      <c r="Z145" s="435"/>
    </row>
    <row r="146" spans="1:26" ht="15" customHeight="1" x14ac:dyDescent="0.25">
      <c r="A146" s="435" t="s">
        <v>1157</v>
      </c>
      <c r="B146" s="435" t="s">
        <v>847</v>
      </c>
      <c r="C146" s="436">
        <v>259</v>
      </c>
      <c r="D146" s="437" t="s">
        <v>147</v>
      </c>
      <c r="E146" s="435" t="s">
        <v>263</v>
      </c>
      <c r="F146" s="438">
        <v>7639.44</v>
      </c>
      <c r="G146" s="438">
        <v>0</v>
      </c>
      <c r="H146" s="438">
        <v>0</v>
      </c>
      <c r="I146" s="438">
        <v>0</v>
      </c>
      <c r="J146" s="438">
        <v>0</v>
      </c>
      <c r="K146" s="438">
        <v>0</v>
      </c>
      <c r="L146" s="438">
        <v>2893.44</v>
      </c>
      <c r="M146" s="438">
        <v>0</v>
      </c>
      <c r="N146" s="438">
        <v>0</v>
      </c>
      <c r="O146" s="438">
        <v>0</v>
      </c>
      <c r="P146" s="438">
        <v>0</v>
      </c>
      <c r="Q146" s="438">
        <v>0</v>
      </c>
      <c r="R146" s="438">
        <v>0</v>
      </c>
      <c r="S146" s="438">
        <v>0</v>
      </c>
      <c r="T146" s="686">
        <f t="shared" ref="T146:T177" si="12">SUM(G146:S146)</f>
        <v>2893.44</v>
      </c>
      <c r="U146" s="686">
        <f t="shared" ref="U146:U177" si="13">F146-T146</f>
        <v>4746</v>
      </c>
      <c r="V146" s="549" t="s">
        <v>167</v>
      </c>
      <c r="W146" s="436"/>
      <c r="X146" s="435"/>
      <c r="Y146" s="436"/>
      <c r="Z146" s="435"/>
    </row>
    <row r="147" spans="1:26" ht="15" customHeight="1" x14ac:dyDescent="0.25">
      <c r="A147" s="435" t="s">
        <v>1157</v>
      </c>
      <c r="B147" s="435" t="s">
        <v>847</v>
      </c>
      <c r="C147" s="436">
        <v>430</v>
      </c>
      <c r="D147" s="437" t="s">
        <v>678</v>
      </c>
      <c r="E147" s="435" t="s">
        <v>679</v>
      </c>
      <c r="F147" s="438">
        <v>14969.95</v>
      </c>
      <c r="G147" s="438">
        <v>0</v>
      </c>
      <c r="H147" s="438">
        <v>0</v>
      </c>
      <c r="I147" s="438">
        <v>0</v>
      </c>
      <c r="J147" s="438">
        <v>0</v>
      </c>
      <c r="K147" s="438">
        <v>0</v>
      </c>
      <c r="L147" s="438">
        <v>452.76</v>
      </c>
      <c r="M147" s="438">
        <v>0</v>
      </c>
      <c r="N147" s="438">
        <v>0</v>
      </c>
      <c r="O147" s="438">
        <v>0</v>
      </c>
      <c r="P147" s="438">
        <v>0</v>
      </c>
      <c r="Q147" s="438">
        <v>0</v>
      </c>
      <c r="R147" s="438">
        <v>0</v>
      </c>
      <c r="S147" s="438">
        <v>0</v>
      </c>
      <c r="T147" s="686">
        <f t="shared" si="12"/>
        <v>452.76</v>
      </c>
      <c r="U147" s="686">
        <f t="shared" si="13"/>
        <v>14517.19</v>
      </c>
      <c r="V147" s="549" t="s">
        <v>167</v>
      </c>
      <c r="W147" s="436"/>
      <c r="X147" s="435"/>
      <c r="Y147" s="436"/>
      <c r="Z147" s="435"/>
    </row>
    <row r="148" spans="1:26" s="563" customFormat="1" ht="15" customHeight="1" x14ac:dyDescent="0.25">
      <c r="A148" s="435" t="s">
        <v>1157</v>
      </c>
      <c r="B148" s="435" t="s">
        <v>847</v>
      </c>
      <c r="C148" s="436">
        <v>445</v>
      </c>
      <c r="D148" s="437" t="s">
        <v>713</v>
      </c>
      <c r="E148" s="435" t="s">
        <v>734</v>
      </c>
      <c r="F148" s="438">
        <v>10672.91</v>
      </c>
      <c r="G148" s="438">
        <v>0</v>
      </c>
      <c r="H148" s="438">
        <v>0</v>
      </c>
      <c r="I148" s="438">
        <v>0</v>
      </c>
      <c r="J148" s="438">
        <v>0</v>
      </c>
      <c r="K148" s="438">
        <v>0</v>
      </c>
      <c r="L148" s="438">
        <v>0</v>
      </c>
      <c r="M148" s="438">
        <v>0</v>
      </c>
      <c r="N148" s="438">
        <v>0</v>
      </c>
      <c r="O148" s="438">
        <v>0</v>
      </c>
      <c r="P148" s="438">
        <v>0</v>
      </c>
      <c r="Q148" s="438">
        <v>0</v>
      </c>
      <c r="R148" s="438">
        <v>0</v>
      </c>
      <c r="S148" s="438">
        <v>0</v>
      </c>
      <c r="T148" s="686">
        <f t="shared" si="12"/>
        <v>0</v>
      </c>
      <c r="U148" s="686">
        <f t="shared" si="13"/>
        <v>10672.91</v>
      </c>
      <c r="V148" s="549" t="s">
        <v>167</v>
      </c>
      <c r="W148" s="560"/>
      <c r="X148" s="559"/>
      <c r="Y148" s="560"/>
      <c r="Z148" s="559"/>
    </row>
    <row r="149" spans="1:26" ht="15" customHeight="1" x14ac:dyDescent="0.25">
      <c r="A149" s="559" t="s">
        <v>1157</v>
      </c>
      <c r="B149" s="559" t="s">
        <v>847</v>
      </c>
      <c r="C149" s="560">
        <v>193</v>
      </c>
      <c r="D149" s="561" t="s">
        <v>72</v>
      </c>
      <c r="E149" s="559" t="s">
        <v>242</v>
      </c>
      <c r="F149" s="562">
        <v>17931.36</v>
      </c>
      <c r="G149" s="562">
        <v>0</v>
      </c>
      <c r="H149" s="562">
        <v>0</v>
      </c>
      <c r="I149" s="562">
        <v>1334</v>
      </c>
      <c r="J149" s="562">
        <v>0</v>
      </c>
      <c r="K149" s="562">
        <v>0</v>
      </c>
      <c r="L149" s="562">
        <v>0</v>
      </c>
      <c r="M149" s="562">
        <v>0</v>
      </c>
      <c r="N149" s="562">
        <v>0</v>
      </c>
      <c r="O149" s="562">
        <v>0</v>
      </c>
      <c r="P149" s="562">
        <v>1159.47</v>
      </c>
      <c r="Q149" s="562">
        <v>0</v>
      </c>
      <c r="R149" s="562">
        <v>0</v>
      </c>
      <c r="S149" s="562">
        <v>0</v>
      </c>
      <c r="T149" s="574">
        <f t="shared" si="12"/>
        <v>2493.4700000000003</v>
      </c>
      <c r="U149" s="574">
        <f t="shared" si="13"/>
        <v>15437.89</v>
      </c>
      <c r="V149" s="575" t="s">
        <v>167</v>
      </c>
      <c r="W149" s="436"/>
      <c r="X149" s="435"/>
      <c r="Y149" s="436"/>
      <c r="Z149" s="435"/>
    </row>
    <row r="150" spans="1:26" ht="15" customHeight="1" x14ac:dyDescent="0.25">
      <c r="A150" s="435" t="s">
        <v>1157</v>
      </c>
      <c r="B150" s="435" t="s">
        <v>847</v>
      </c>
      <c r="C150" s="436">
        <v>159</v>
      </c>
      <c r="D150" s="437" t="s">
        <v>62</v>
      </c>
      <c r="E150" s="435" t="s">
        <v>284</v>
      </c>
      <c r="F150" s="438">
        <v>9371.77</v>
      </c>
      <c r="G150" s="438">
        <v>0</v>
      </c>
      <c r="H150" s="438">
        <v>0</v>
      </c>
      <c r="I150" s="438">
        <v>0</v>
      </c>
      <c r="J150" s="438">
        <v>0</v>
      </c>
      <c r="K150" s="438">
        <v>0</v>
      </c>
      <c r="L150" s="438">
        <v>3501.68</v>
      </c>
      <c r="M150" s="438">
        <v>0</v>
      </c>
      <c r="N150" s="438">
        <v>0</v>
      </c>
      <c r="O150" s="438">
        <v>0</v>
      </c>
      <c r="P150" s="438">
        <v>0</v>
      </c>
      <c r="Q150" s="438">
        <v>0</v>
      </c>
      <c r="R150" s="438">
        <v>0</v>
      </c>
      <c r="S150" s="438">
        <v>0</v>
      </c>
      <c r="T150" s="686">
        <f t="shared" si="12"/>
        <v>3501.68</v>
      </c>
      <c r="U150" s="686">
        <f t="shared" si="13"/>
        <v>5870.09</v>
      </c>
      <c r="V150" s="549" t="s">
        <v>167</v>
      </c>
      <c r="W150" s="436"/>
      <c r="X150" s="435"/>
      <c r="Y150" s="436"/>
      <c r="Z150" s="435"/>
    </row>
    <row r="151" spans="1:26" ht="15" customHeight="1" x14ac:dyDescent="0.25">
      <c r="A151" s="435" t="s">
        <v>1157</v>
      </c>
      <c r="B151" s="435" t="s">
        <v>847</v>
      </c>
      <c r="C151" s="436">
        <v>91</v>
      </c>
      <c r="D151" s="437" t="s">
        <v>51</v>
      </c>
      <c r="E151" s="435" t="s">
        <v>223</v>
      </c>
      <c r="F151" s="438">
        <v>8119.91</v>
      </c>
      <c r="G151" s="438">
        <v>0</v>
      </c>
      <c r="H151" s="438">
        <v>0</v>
      </c>
      <c r="I151" s="438">
        <v>0</v>
      </c>
      <c r="J151" s="438">
        <v>0</v>
      </c>
      <c r="K151" s="438">
        <v>0</v>
      </c>
      <c r="L151" s="438">
        <v>0</v>
      </c>
      <c r="M151" s="438">
        <v>0</v>
      </c>
      <c r="N151" s="438">
        <v>0</v>
      </c>
      <c r="O151" s="438">
        <v>0</v>
      </c>
      <c r="P151" s="438">
        <v>1738.86</v>
      </c>
      <c r="Q151" s="438">
        <v>0</v>
      </c>
      <c r="R151" s="438">
        <v>0</v>
      </c>
      <c r="S151" s="438">
        <v>0</v>
      </c>
      <c r="T151" s="686">
        <f t="shared" si="12"/>
        <v>1738.86</v>
      </c>
      <c r="U151" s="686">
        <f t="shared" si="13"/>
        <v>6381.05</v>
      </c>
      <c r="V151" s="549" t="s">
        <v>167</v>
      </c>
      <c r="W151" s="436"/>
      <c r="X151" s="435"/>
      <c r="Y151" s="436"/>
      <c r="Z151" s="435"/>
    </row>
    <row r="152" spans="1:26" s="563" customFormat="1" ht="15" customHeight="1" x14ac:dyDescent="0.25">
      <c r="A152" s="435" t="s">
        <v>1157</v>
      </c>
      <c r="B152" s="435" t="s">
        <v>847</v>
      </c>
      <c r="C152" s="436">
        <v>482</v>
      </c>
      <c r="D152" s="437" t="s">
        <v>821</v>
      </c>
      <c r="E152" s="435" t="s">
        <v>822</v>
      </c>
      <c r="F152" s="438">
        <v>12213.68</v>
      </c>
      <c r="G152" s="438">
        <v>0</v>
      </c>
      <c r="H152" s="438">
        <v>0</v>
      </c>
      <c r="I152" s="438">
        <v>0</v>
      </c>
      <c r="J152" s="438">
        <v>0</v>
      </c>
      <c r="K152" s="438">
        <v>0</v>
      </c>
      <c r="L152" s="438">
        <v>592.07000000000005</v>
      </c>
      <c r="M152" s="438">
        <v>0</v>
      </c>
      <c r="N152" s="438">
        <v>0</v>
      </c>
      <c r="O152" s="438">
        <v>0</v>
      </c>
      <c r="P152" s="438">
        <v>0</v>
      </c>
      <c r="Q152" s="438">
        <v>0</v>
      </c>
      <c r="R152" s="438">
        <v>0</v>
      </c>
      <c r="S152" s="438">
        <v>0</v>
      </c>
      <c r="T152" s="686">
        <f t="shared" si="12"/>
        <v>592.07000000000005</v>
      </c>
      <c r="U152" s="686">
        <f t="shared" si="13"/>
        <v>11621.61</v>
      </c>
      <c r="V152" s="549" t="s">
        <v>167</v>
      </c>
      <c r="W152" s="560"/>
      <c r="X152" s="559"/>
      <c r="Y152" s="560"/>
      <c r="Z152" s="559"/>
    </row>
    <row r="153" spans="1:26" ht="15" customHeight="1" x14ac:dyDescent="0.25">
      <c r="A153" s="559" t="s">
        <v>1157</v>
      </c>
      <c r="B153" s="559" t="s">
        <v>847</v>
      </c>
      <c r="C153" s="560">
        <v>326</v>
      </c>
      <c r="D153" s="561" t="s">
        <v>322</v>
      </c>
      <c r="E153" s="559" t="s">
        <v>323</v>
      </c>
      <c r="F153" s="562">
        <v>26690.5</v>
      </c>
      <c r="G153" s="562">
        <v>0</v>
      </c>
      <c r="H153" s="562">
        <v>0</v>
      </c>
      <c r="I153" s="562">
        <v>0</v>
      </c>
      <c r="J153" s="562">
        <v>0</v>
      </c>
      <c r="K153" s="562">
        <v>0</v>
      </c>
      <c r="L153" s="562">
        <v>0</v>
      </c>
      <c r="M153" s="562">
        <v>0</v>
      </c>
      <c r="N153" s="562">
        <v>0</v>
      </c>
      <c r="O153" s="562">
        <v>0</v>
      </c>
      <c r="P153" s="562">
        <v>0</v>
      </c>
      <c r="Q153" s="562">
        <v>0</v>
      </c>
      <c r="R153" s="562">
        <v>0</v>
      </c>
      <c r="S153" s="562">
        <v>0</v>
      </c>
      <c r="T153" s="574">
        <f t="shared" si="12"/>
        <v>0</v>
      </c>
      <c r="U153" s="574">
        <f t="shared" si="13"/>
        <v>26690.5</v>
      </c>
      <c r="V153" s="575" t="s">
        <v>167</v>
      </c>
      <c r="W153" s="436"/>
      <c r="X153" s="435"/>
      <c r="Y153" s="436"/>
      <c r="Z153" s="435"/>
    </row>
    <row r="154" spans="1:26" ht="15" customHeight="1" x14ac:dyDescent="0.25">
      <c r="A154" s="435" t="s">
        <v>1157</v>
      </c>
      <c r="B154" s="435" t="s">
        <v>847</v>
      </c>
      <c r="C154" s="436">
        <v>501</v>
      </c>
      <c r="D154" s="437" t="s">
        <v>1042</v>
      </c>
      <c r="E154" s="435" t="s">
        <v>1041</v>
      </c>
      <c r="F154" s="438">
        <v>14991.38</v>
      </c>
      <c r="G154" s="438">
        <v>0</v>
      </c>
      <c r="H154" s="438">
        <v>0</v>
      </c>
      <c r="I154" s="438">
        <v>0</v>
      </c>
      <c r="J154" s="438">
        <v>0</v>
      </c>
      <c r="K154" s="438">
        <v>0</v>
      </c>
      <c r="L154" s="438">
        <v>1212.51</v>
      </c>
      <c r="M154" s="438">
        <v>0</v>
      </c>
      <c r="N154" s="438">
        <v>0</v>
      </c>
      <c r="O154" s="438">
        <v>0</v>
      </c>
      <c r="P154" s="438">
        <v>0</v>
      </c>
      <c r="Q154" s="438">
        <v>0</v>
      </c>
      <c r="R154" s="438">
        <v>0</v>
      </c>
      <c r="S154" s="438">
        <v>0</v>
      </c>
      <c r="T154" s="686">
        <f t="shared" si="12"/>
        <v>1212.51</v>
      </c>
      <c r="U154" s="686">
        <f t="shared" si="13"/>
        <v>13778.869999999999</v>
      </c>
      <c r="V154" s="549" t="s">
        <v>167</v>
      </c>
      <c r="W154" s="436"/>
      <c r="X154" s="435"/>
      <c r="Y154" s="436"/>
      <c r="Z154" s="435"/>
    </row>
    <row r="155" spans="1:26" ht="15" customHeight="1" x14ac:dyDescent="0.25">
      <c r="A155" s="435" t="s">
        <v>1157</v>
      </c>
      <c r="B155" s="435" t="s">
        <v>847</v>
      </c>
      <c r="C155" s="436">
        <v>221</v>
      </c>
      <c r="D155" s="437" t="s">
        <v>109</v>
      </c>
      <c r="E155" s="435" t="s">
        <v>252</v>
      </c>
      <c r="F155" s="438">
        <v>14757.46</v>
      </c>
      <c r="G155" s="438">
        <v>0</v>
      </c>
      <c r="H155" s="438">
        <v>0</v>
      </c>
      <c r="I155" s="438">
        <v>0</v>
      </c>
      <c r="J155" s="438">
        <v>0</v>
      </c>
      <c r="K155" s="438">
        <v>0</v>
      </c>
      <c r="L155" s="438">
        <v>0</v>
      </c>
      <c r="M155" s="438">
        <v>0</v>
      </c>
      <c r="N155" s="438">
        <v>0</v>
      </c>
      <c r="O155" s="438">
        <v>0</v>
      </c>
      <c r="P155" s="438">
        <v>3094.88</v>
      </c>
      <c r="Q155" s="438">
        <v>0</v>
      </c>
      <c r="R155" s="438">
        <v>0</v>
      </c>
      <c r="S155" s="438">
        <v>0</v>
      </c>
      <c r="T155" s="686">
        <f t="shared" si="12"/>
        <v>3094.88</v>
      </c>
      <c r="U155" s="686">
        <f t="shared" si="13"/>
        <v>11662.579999999998</v>
      </c>
      <c r="V155" s="549" t="s">
        <v>167</v>
      </c>
      <c r="W155" s="436"/>
      <c r="X155" s="435"/>
      <c r="Y155" s="436"/>
      <c r="Z155" s="435"/>
    </row>
    <row r="156" spans="1:26" ht="15" customHeight="1" x14ac:dyDescent="0.25">
      <c r="A156" s="435" t="s">
        <v>1157</v>
      </c>
      <c r="B156" s="435" t="s">
        <v>847</v>
      </c>
      <c r="C156" s="436">
        <v>13</v>
      </c>
      <c r="D156" s="437" t="s">
        <v>102</v>
      </c>
      <c r="E156" s="435" t="s">
        <v>181</v>
      </c>
      <c r="F156" s="438">
        <v>8973.48</v>
      </c>
      <c r="G156" s="438">
        <v>0</v>
      </c>
      <c r="H156" s="438">
        <v>0</v>
      </c>
      <c r="I156" s="438">
        <v>0</v>
      </c>
      <c r="J156" s="438">
        <v>0</v>
      </c>
      <c r="K156" s="438">
        <v>0</v>
      </c>
      <c r="L156" s="438">
        <v>0</v>
      </c>
      <c r="M156" s="438">
        <v>0</v>
      </c>
      <c r="N156" s="438">
        <v>0</v>
      </c>
      <c r="O156" s="438">
        <v>0</v>
      </c>
      <c r="P156" s="438">
        <v>0</v>
      </c>
      <c r="Q156" s="438">
        <v>0</v>
      </c>
      <c r="R156" s="438">
        <v>0</v>
      </c>
      <c r="S156" s="438">
        <v>0</v>
      </c>
      <c r="T156" s="686">
        <f t="shared" si="12"/>
        <v>0</v>
      </c>
      <c r="U156" s="686">
        <f t="shared" si="13"/>
        <v>8973.48</v>
      </c>
      <c r="V156" s="549" t="s">
        <v>167</v>
      </c>
      <c r="W156" s="436"/>
      <c r="X156" s="435"/>
      <c r="Y156" s="436"/>
      <c r="Z156" s="435"/>
    </row>
    <row r="157" spans="1:26" ht="15" customHeight="1" x14ac:dyDescent="0.25">
      <c r="A157" s="435" t="s">
        <v>1157</v>
      </c>
      <c r="B157" s="435" t="s">
        <v>847</v>
      </c>
      <c r="C157" s="436">
        <v>502</v>
      </c>
      <c r="D157" s="437" t="s">
        <v>1036</v>
      </c>
      <c r="E157" s="435" t="s">
        <v>1040</v>
      </c>
      <c r="F157" s="438">
        <v>17606.32</v>
      </c>
      <c r="G157" s="438">
        <v>0</v>
      </c>
      <c r="H157" s="438">
        <v>0</v>
      </c>
      <c r="I157" s="438">
        <v>0</v>
      </c>
      <c r="J157" s="438">
        <v>0</v>
      </c>
      <c r="K157" s="438">
        <v>0</v>
      </c>
      <c r="L157" s="438">
        <v>0</v>
      </c>
      <c r="M157" s="438">
        <v>0</v>
      </c>
      <c r="N157" s="438">
        <v>0</v>
      </c>
      <c r="O157" s="438">
        <v>0</v>
      </c>
      <c r="P157" s="438">
        <v>0</v>
      </c>
      <c r="Q157" s="438">
        <v>0</v>
      </c>
      <c r="R157" s="438">
        <v>0</v>
      </c>
      <c r="S157" s="438">
        <v>0</v>
      </c>
      <c r="T157" s="686">
        <f t="shared" si="12"/>
        <v>0</v>
      </c>
      <c r="U157" s="686">
        <f t="shared" si="13"/>
        <v>17606.32</v>
      </c>
      <c r="V157" s="549" t="s">
        <v>167</v>
      </c>
      <c r="W157" s="436"/>
      <c r="X157" s="435"/>
      <c r="Y157" s="436"/>
      <c r="Z157" s="435"/>
    </row>
    <row r="158" spans="1:26" ht="15" customHeight="1" x14ac:dyDescent="0.25">
      <c r="A158" s="435" t="s">
        <v>1157</v>
      </c>
      <c r="B158" s="435" t="s">
        <v>847</v>
      </c>
      <c r="C158" s="436">
        <v>15</v>
      </c>
      <c r="D158" s="437" t="s">
        <v>10</v>
      </c>
      <c r="E158" s="435" t="s">
        <v>182</v>
      </c>
      <c r="F158" s="438">
        <v>9265.82</v>
      </c>
      <c r="G158" s="438">
        <v>0</v>
      </c>
      <c r="H158" s="438">
        <v>0</v>
      </c>
      <c r="I158" s="438">
        <v>0</v>
      </c>
      <c r="J158" s="438">
        <v>0</v>
      </c>
      <c r="K158" s="438">
        <v>0</v>
      </c>
      <c r="L158" s="438">
        <v>0</v>
      </c>
      <c r="M158" s="438">
        <v>440.48</v>
      </c>
      <c r="N158" s="438">
        <v>0</v>
      </c>
      <c r="O158" s="438">
        <v>0</v>
      </c>
      <c r="P158" s="438">
        <v>0</v>
      </c>
      <c r="Q158" s="438">
        <v>0</v>
      </c>
      <c r="R158" s="438">
        <v>0</v>
      </c>
      <c r="S158" s="438">
        <v>0</v>
      </c>
      <c r="T158" s="686">
        <f t="shared" si="12"/>
        <v>440.48</v>
      </c>
      <c r="U158" s="686">
        <f t="shared" si="13"/>
        <v>8825.34</v>
      </c>
      <c r="V158" s="549" t="s">
        <v>167</v>
      </c>
      <c r="W158" s="436"/>
      <c r="X158" s="435"/>
      <c r="Y158" s="436"/>
      <c r="Z158" s="435"/>
    </row>
    <row r="159" spans="1:26" ht="15" customHeight="1" x14ac:dyDescent="0.25">
      <c r="A159" s="435" t="s">
        <v>1157</v>
      </c>
      <c r="B159" s="435" t="s">
        <v>847</v>
      </c>
      <c r="C159" s="436">
        <v>253</v>
      </c>
      <c r="D159" s="437" t="s">
        <v>146</v>
      </c>
      <c r="E159" s="435" t="s">
        <v>261</v>
      </c>
      <c r="F159" s="438">
        <v>4624.47</v>
      </c>
      <c r="G159" s="438">
        <v>0</v>
      </c>
      <c r="H159" s="438">
        <v>0</v>
      </c>
      <c r="I159" s="438">
        <v>0</v>
      </c>
      <c r="J159" s="438">
        <v>0</v>
      </c>
      <c r="K159" s="438">
        <v>0</v>
      </c>
      <c r="L159" s="438">
        <v>0</v>
      </c>
      <c r="M159" s="438">
        <v>0</v>
      </c>
      <c r="N159" s="438">
        <v>0</v>
      </c>
      <c r="O159" s="438">
        <v>0</v>
      </c>
      <c r="P159" s="438">
        <v>0</v>
      </c>
      <c r="Q159" s="438">
        <v>0</v>
      </c>
      <c r="R159" s="438">
        <v>0</v>
      </c>
      <c r="S159" s="438">
        <v>0</v>
      </c>
      <c r="T159" s="686">
        <f t="shared" si="12"/>
        <v>0</v>
      </c>
      <c r="U159" s="686">
        <f t="shared" si="13"/>
        <v>4624.47</v>
      </c>
      <c r="V159" s="549" t="s">
        <v>167</v>
      </c>
      <c r="W159" s="436"/>
      <c r="X159" s="435"/>
      <c r="Y159" s="436"/>
      <c r="Z159" s="435"/>
    </row>
    <row r="160" spans="1:26" ht="15" customHeight="1" x14ac:dyDescent="0.25">
      <c r="A160" s="435" t="s">
        <v>1157</v>
      </c>
      <c r="B160" s="435" t="s">
        <v>847</v>
      </c>
      <c r="C160" s="436">
        <v>500</v>
      </c>
      <c r="D160" s="437" t="s">
        <v>467</v>
      </c>
      <c r="E160" s="435" t="s">
        <v>514</v>
      </c>
      <c r="F160" s="438">
        <v>16119.34</v>
      </c>
      <c r="G160" s="438">
        <v>0</v>
      </c>
      <c r="H160" s="438">
        <v>0</v>
      </c>
      <c r="I160" s="438">
        <v>0</v>
      </c>
      <c r="J160" s="438">
        <v>0</v>
      </c>
      <c r="K160" s="438">
        <v>0</v>
      </c>
      <c r="L160" s="438">
        <v>2340.4699999999998</v>
      </c>
      <c r="M160" s="438">
        <v>0</v>
      </c>
      <c r="N160" s="438">
        <v>0</v>
      </c>
      <c r="O160" s="438">
        <v>0</v>
      </c>
      <c r="P160" s="438">
        <v>0</v>
      </c>
      <c r="Q160" s="438">
        <v>0</v>
      </c>
      <c r="R160" s="438">
        <v>0</v>
      </c>
      <c r="S160" s="438">
        <v>0</v>
      </c>
      <c r="T160" s="686">
        <f t="shared" si="12"/>
        <v>2340.4699999999998</v>
      </c>
      <c r="U160" s="686">
        <f t="shared" si="13"/>
        <v>13778.87</v>
      </c>
      <c r="V160" s="549" t="s">
        <v>167</v>
      </c>
      <c r="W160" s="436"/>
      <c r="X160" s="435"/>
      <c r="Y160" s="436"/>
      <c r="Z160" s="435"/>
    </row>
    <row r="161" spans="1:26" ht="15" customHeight="1" x14ac:dyDescent="0.25">
      <c r="A161" s="435" t="s">
        <v>1157</v>
      </c>
      <c r="B161" s="435" t="s">
        <v>847</v>
      </c>
      <c r="C161" s="436">
        <v>463</v>
      </c>
      <c r="D161" s="437" t="s">
        <v>752</v>
      </c>
      <c r="E161" s="435" t="s">
        <v>765</v>
      </c>
      <c r="F161" s="438">
        <v>32865.129999999997</v>
      </c>
      <c r="G161" s="438">
        <v>0</v>
      </c>
      <c r="H161" s="438">
        <v>0</v>
      </c>
      <c r="I161" s="438">
        <v>0</v>
      </c>
      <c r="J161" s="438">
        <v>0</v>
      </c>
      <c r="K161" s="438">
        <v>0</v>
      </c>
      <c r="L161" s="438">
        <v>0</v>
      </c>
      <c r="M161" s="438">
        <v>0</v>
      </c>
      <c r="N161" s="438">
        <v>0</v>
      </c>
      <c r="O161" s="438">
        <v>0</v>
      </c>
      <c r="P161" s="438">
        <v>0</v>
      </c>
      <c r="Q161" s="438">
        <v>0</v>
      </c>
      <c r="R161" s="438">
        <v>0</v>
      </c>
      <c r="S161" s="438">
        <v>0</v>
      </c>
      <c r="T161" s="686">
        <f t="shared" si="12"/>
        <v>0</v>
      </c>
      <c r="U161" s="686">
        <f t="shared" si="13"/>
        <v>32865.129999999997</v>
      </c>
      <c r="V161" s="549" t="s">
        <v>167</v>
      </c>
      <c r="W161" s="436"/>
      <c r="X161" s="435"/>
      <c r="Y161" s="436"/>
      <c r="Z161" s="435"/>
    </row>
    <row r="162" spans="1:26" ht="15" customHeight="1" x14ac:dyDescent="0.25">
      <c r="A162" s="435" t="s">
        <v>1157</v>
      </c>
      <c r="B162" s="435" t="s">
        <v>847</v>
      </c>
      <c r="C162" s="436">
        <v>506</v>
      </c>
      <c r="D162" s="437" t="s">
        <v>1139</v>
      </c>
      <c r="E162" s="435" t="s">
        <v>1138</v>
      </c>
      <c r="F162" s="438">
        <v>22230.59</v>
      </c>
      <c r="G162" s="438">
        <v>0</v>
      </c>
      <c r="H162" s="438">
        <v>0</v>
      </c>
      <c r="I162" s="438">
        <v>0</v>
      </c>
      <c r="J162" s="438">
        <v>0</v>
      </c>
      <c r="K162" s="438">
        <v>0</v>
      </c>
      <c r="L162" s="438">
        <v>0</v>
      </c>
      <c r="M162" s="438">
        <v>0</v>
      </c>
      <c r="N162" s="438">
        <v>0</v>
      </c>
      <c r="O162" s="438">
        <v>0</v>
      </c>
      <c r="P162" s="438">
        <v>0</v>
      </c>
      <c r="Q162" s="438">
        <v>0</v>
      </c>
      <c r="R162" s="438">
        <v>0</v>
      </c>
      <c r="S162" s="438">
        <v>0</v>
      </c>
      <c r="T162" s="686">
        <f t="shared" si="12"/>
        <v>0</v>
      </c>
      <c r="U162" s="686">
        <f t="shared" si="13"/>
        <v>22230.59</v>
      </c>
      <c r="V162" s="549" t="s">
        <v>167</v>
      </c>
      <c r="W162" s="436"/>
      <c r="X162" s="435"/>
      <c r="Y162" s="436"/>
      <c r="Z162" s="435"/>
    </row>
    <row r="163" spans="1:26" s="563" customFormat="1" ht="15" customHeight="1" x14ac:dyDescent="0.25">
      <c r="A163" s="435" t="s">
        <v>1157</v>
      </c>
      <c r="B163" s="435" t="s">
        <v>847</v>
      </c>
      <c r="C163" s="436">
        <v>222</v>
      </c>
      <c r="D163" s="437" t="s">
        <v>80</v>
      </c>
      <c r="E163" s="435" t="s">
        <v>253</v>
      </c>
      <c r="F163" s="438">
        <v>12252.83</v>
      </c>
      <c r="G163" s="438">
        <v>0</v>
      </c>
      <c r="H163" s="438">
        <v>0</v>
      </c>
      <c r="I163" s="438">
        <v>0</v>
      </c>
      <c r="J163" s="438">
        <v>0</v>
      </c>
      <c r="K163" s="438">
        <v>0</v>
      </c>
      <c r="L163" s="438">
        <v>0</v>
      </c>
      <c r="M163" s="438">
        <v>590.25</v>
      </c>
      <c r="N163" s="438">
        <v>0</v>
      </c>
      <c r="O163" s="438">
        <v>0</v>
      </c>
      <c r="P163" s="438">
        <v>0</v>
      </c>
      <c r="Q163" s="438">
        <v>0</v>
      </c>
      <c r="R163" s="438">
        <v>0</v>
      </c>
      <c r="S163" s="438">
        <v>0</v>
      </c>
      <c r="T163" s="686">
        <f t="shared" si="12"/>
        <v>590.25</v>
      </c>
      <c r="U163" s="686">
        <f t="shared" si="13"/>
        <v>11662.58</v>
      </c>
      <c r="V163" s="549" t="s">
        <v>167</v>
      </c>
      <c r="W163" s="560"/>
      <c r="X163" s="559"/>
      <c r="Y163" s="560"/>
      <c r="Z163" s="559"/>
    </row>
    <row r="164" spans="1:26" ht="15" customHeight="1" x14ac:dyDescent="0.25">
      <c r="A164" s="559" t="s">
        <v>1157</v>
      </c>
      <c r="B164" s="559" t="s">
        <v>847</v>
      </c>
      <c r="C164" s="560">
        <v>43</v>
      </c>
      <c r="D164" s="561" t="s">
        <v>1158</v>
      </c>
      <c r="E164" s="559" t="s">
        <v>204</v>
      </c>
      <c r="F164" s="562">
        <v>18316.7</v>
      </c>
      <c r="G164" s="562">
        <v>0</v>
      </c>
      <c r="H164" s="562">
        <v>0</v>
      </c>
      <c r="I164" s="562">
        <v>0</v>
      </c>
      <c r="J164" s="562">
        <v>0</v>
      </c>
      <c r="K164" s="562">
        <v>0</v>
      </c>
      <c r="L164" s="562">
        <v>710.38</v>
      </c>
      <c r="M164" s="562">
        <v>0</v>
      </c>
      <c r="N164" s="562">
        <v>0</v>
      </c>
      <c r="O164" s="562">
        <v>0</v>
      </c>
      <c r="P164" s="562">
        <v>0</v>
      </c>
      <c r="Q164" s="562">
        <v>0</v>
      </c>
      <c r="R164" s="562">
        <v>0</v>
      </c>
      <c r="S164" s="562">
        <v>0</v>
      </c>
      <c r="T164" s="574">
        <f t="shared" si="12"/>
        <v>710.38</v>
      </c>
      <c r="U164" s="574">
        <f t="shared" si="13"/>
        <v>17606.32</v>
      </c>
      <c r="V164" s="575" t="s">
        <v>167</v>
      </c>
      <c r="W164" s="436"/>
      <c r="X164" s="435"/>
      <c r="Y164" s="436"/>
      <c r="Z164" s="435"/>
    </row>
    <row r="165" spans="1:26" ht="15" customHeight="1" x14ac:dyDescent="0.25">
      <c r="A165" s="435" t="s">
        <v>1157</v>
      </c>
      <c r="B165" s="435" t="s">
        <v>847</v>
      </c>
      <c r="C165" s="436">
        <v>472</v>
      </c>
      <c r="D165" s="437" t="s">
        <v>784</v>
      </c>
      <c r="E165" s="435" t="s">
        <v>791</v>
      </c>
      <c r="F165" s="438">
        <v>12761.94</v>
      </c>
      <c r="G165" s="438">
        <v>0</v>
      </c>
      <c r="H165" s="438">
        <v>0</v>
      </c>
      <c r="I165" s="438">
        <v>0</v>
      </c>
      <c r="J165" s="438">
        <v>0</v>
      </c>
      <c r="K165" s="438">
        <v>0</v>
      </c>
      <c r="L165" s="438">
        <v>0</v>
      </c>
      <c r="M165" s="438">
        <v>0</v>
      </c>
      <c r="N165" s="438">
        <v>0</v>
      </c>
      <c r="O165" s="438">
        <v>0</v>
      </c>
      <c r="P165" s="438">
        <v>0</v>
      </c>
      <c r="Q165" s="438">
        <v>0</v>
      </c>
      <c r="R165" s="438">
        <v>0</v>
      </c>
      <c r="S165" s="438">
        <v>0</v>
      </c>
      <c r="T165" s="686">
        <f t="shared" si="12"/>
        <v>0</v>
      </c>
      <c r="U165" s="686">
        <f t="shared" si="13"/>
        <v>12761.94</v>
      </c>
      <c r="V165" s="549" t="s">
        <v>167</v>
      </c>
      <c r="W165" s="436"/>
      <c r="X165" s="435"/>
      <c r="Y165" s="436"/>
      <c r="Z165" s="435"/>
    </row>
    <row r="166" spans="1:26" ht="15" customHeight="1" x14ac:dyDescent="0.25">
      <c r="A166" s="435" t="s">
        <v>1157</v>
      </c>
      <c r="B166" s="435" t="s">
        <v>847</v>
      </c>
      <c r="C166" s="436">
        <v>22</v>
      </c>
      <c r="D166" s="437" t="s">
        <v>16</v>
      </c>
      <c r="E166" s="435" t="s">
        <v>269</v>
      </c>
      <c r="F166" s="438">
        <v>17784.88</v>
      </c>
      <c r="G166" s="438">
        <v>0</v>
      </c>
      <c r="H166" s="438">
        <v>0</v>
      </c>
      <c r="I166" s="438">
        <v>0</v>
      </c>
      <c r="J166" s="438">
        <v>0</v>
      </c>
      <c r="K166" s="438">
        <v>0</v>
      </c>
      <c r="L166" s="438">
        <v>0</v>
      </c>
      <c r="M166" s="438">
        <v>0</v>
      </c>
      <c r="N166" s="438">
        <v>0</v>
      </c>
      <c r="O166" s="438">
        <v>0</v>
      </c>
      <c r="P166" s="438">
        <v>2018.21</v>
      </c>
      <c r="Q166" s="438">
        <v>0</v>
      </c>
      <c r="R166" s="438">
        <v>0</v>
      </c>
      <c r="S166" s="438">
        <v>0</v>
      </c>
      <c r="T166" s="686">
        <f t="shared" si="12"/>
        <v>2018.21</v>
      </c>
      <c r="U166" s="686">
        <f t="shared" si="13"/>
        <v>15766.670000000002</v>
      </c>
      <c r="V166" s="549" t="s">
        <v>167</v>
      </c>
      <c r="W166" s="436"/>
      <c r="X166" s="435"/>
      <c r="Y166" s="436"/>
      <c r="Z166" s="435"/>
    </row>
    <row r="167" spans="1:26" ht="15" customHeight="1" x14ac:dyDescent="0.25">
      <c r="A167" s="435" t="s">
        <v>1157</v>
      </c>
      <c r="B167" s="435" t="s">
        <v>847</v>
      </c>
      <c r="C167" s="436">
        <v>220</v>
      </c>
      <c r="D167" s="437" t="s">
        <v>108</v>
      </c>
      <c r="E167" s="435" t="s">
        <v>390</v>
      </c>
      <c r="F167" s="438">
        <v>6244.3</v>
      </c>
      <c r="G167" s="438">
        <v>0</v>
      </c>
      <c r="H167" s="438">
        <v>0</v>
      </c>
      <c r="I167" s="438">
        <v>0</v>
      </c>
      <c r="J167" s="438">
        <v>0</v>
      </c>
      <c r="K167" s="438">
        <v>0</v>
      </c>
      <c r="L167" s="438">
        <v>0</v>
      </c>
      <c r="M167" s="438">
        <v>0</v>
      </c>
      <c r="N167" s="438">
        <v>0</v>
      </c>
      <c r="O167" s="438">
        <v>0</v>
      </c>
      <c r="P167" s="438">
        <v>683.16</v>
      </c>
      <c r="Q167" s="438">
        <v>0</v>
      </c>
      <c r="R167" s="438">
        <v>0</v>
      </c>
      <c r="S167" s="438">
        <v>0</v>
      </c>
      <c r="T167" s="686">
        <f t="shared" si="12"/>
        <v>683.16</v>
      </c>
      <c r="U167" s="686">
        <f t="shared" si="13"/>
        <v>5561.14</v>
      </c>
      <c r="V167" s="549" t="s">
        <v>167</v>
      </c>
      <c r="W167" s="436"/>
      <c r="X167" s="435"/>
      <c r="Y167" s="436"/>
      <c r="Z167" s="435"/>
    </row>
    <row r="168" spans="1:26" ht="15" customHeight="1" x14ac:dyDescent="0.25">
      <c r="A168" s="435" t="s">
        <v>1157</v>
      </c>
      <c r="B168" s="435" t="s">
        <v>847</v>
      </c>
      <c r="C168" s="436">
        <v>224</v>
      </c>
      <c r="D168" s="437" t="s">
        <v>81</v>
      </c>
      <c r="E168" s="435" t="s">
        <v>254</v>
      </c>
      <c r="F168" s="438">
        <v>15004.6</v>
      </c>
      <c r="G168" s="438">
        <v>0</v>
      </c>
      <c r="H168" s="438">
        <v>0</v>
      </c>
      <c r="I168" s="438">
        <v>0</v>
      </c>
      <c r="J168" s="438">
        <v>0</v>
      </c>
      <c r="K168" s="438">
        <v>0</v>
      </c>
      <c r="L168" s="438">
        <v>2307.17</v>
      </c>
      <c r="M168" s="438">
        <v>0</v>
      </c>
      <c r="N168" s="438">
        <v>0</v>
      </c>
      <c r="O168" s="438">
        <v>0</v>
      </c>
      <c r="P168" s="438">
        <v>0</v>
      </c>
      <c r="Q168" s="438">
        <v>0</v>
      </c>
      <c r="R168" s="438">
        <v>0</v>
      </c>
      <c r="S168" s="438">
        <v>0</v>
      </c>
      <c r="T168" s="686">
        <f t="shared" si="12"/>
        <v>2307.17</v>
      </c>
      <c r="U168" s="686">
        <f t="shared" si="13"/>
        <v>12697.43</v>
      </c>
      <c r="V168" s="549" t="s">
        <v>167</v>
      </c>
      <c r="W168" s="436"/>
      <c r="X168" s="435"/>
      <c r="Y168" s="436"/>
      <c r="Z168" s="435"/>
    </row>
    <row r="169" spans="1:26" ht="15" customHeight="1" x14ac:dyDescent="0.25">
      <c r="A169" s="435" t="s">
        <v>1157</v>
      </c>
      <c r="B169" s="435" t="s">
        <v>847</v>
      </c>
      <c r="C169" s="436">
        <v>25</v>
      </c>
      <c r="D169" s="437" t="s">
        <v>18</v>
      </c>
      <c r="E169" s="435" t="s">
        <v>190</v>
      </c>
      <c r="F169" s="438">
        <v>21452.02</v>
      </c>
      <c r="G169" s="438">
        <v>0</v>
      </c>
      <c r="H169" s="438">
        <v>0</v>
      </c>
      <c r="I169" s="438">
        <v>0</v>
      </c>
      <c r="J169" s="438">
        <v>0</v>
      </c>
      <c r="K169" s="438">
        <v>0</v>
      </c>
      <c r="L169" s="438">
        <v>3516.82</v>
      </c>
      <c r="M169" s="438">
        <v>0</v>
      </c>
      <c r="N169" s="438">
        <v>0</v>
      </c>
      <c r="O169" s="438">
        <v>0</v>
      </c>
      <c r="P169" s="438">
        <v>0</v>
      </c>
      <c r="Q169" s="438">
        <v>0</v>
      </c>
      <c r="R169" s="438">
        <v>0</v>
      </c>
      <c r="S169" s="438">
        <v>0</v>
      </c>
      <c r="T169" s="686">
        <f t="shared" si="12"/>
        <v>3516.82</v>
      </c>
      <c r="U169" s="686">
        <f t="shared" si="13"/>
        <v>17935.2</v>
      </c>
      <c r="V169" s="549" t="s">
        <v>167</v>
      </c>
      <c r="W169" s="436"/>
      <c r="X169" s="435"/>
      <c r="Y169" s="436"/>
      <c r="Z169" s="435"/>
    </row>
    <row r="170" spans="1:26" ht="15" customHeight="1" x14ac:dyDescent="0.25">
      <c r="A170" s="435" t="s">
        <v>1157</v>
      </c>
      <c r="B170" s="435" t="s">
        <v>847</v>
      </c>
      <c r="C170" s="436">
        <v>10</v>
      </c>
      <c r="D170" s="437" t="s">
        <v>8</v>
      </c>
      <c r="E170" s="435" t="s">
        <v>178</v>
      </c>
      <c r="F170" s="438">
        <v>19764.22</v>
      </c>
      <c r="G170" s="438">
        <v>0</v>
      </c>
      <c r="H170" s="438">
        <v>0</v>
      </c>
      <c r="I170" s="438">
        <v>0</v>
      </c>
      <c r="J170" s="438">
        <v>0</v>
      </c>
      <c r="K170" s="438">
        <v>0</v>
      </c>
      <c r="L170" s="438">
        <v>0</v>
      </c>
      <c r="M170" s="438">
        <v>0</v>
      </c>
      <c r="N170" s="438">
        <v>0</v>
      </c>
      <c r="O170" s="438">
        <v>0</v>
      </c>
      <c r="P170" s="438">
        <v>0</v>
      </c>
      <c r="Q170" s="438">
        <v>0</v>
      </c>
      <c r="R170" s="438">
        <v>0</v>
      </c>
      <c r="S170" s="438">
        <v>0</v>
      </c>
      <c r="T170" s="686">
        <f t="shared" si="12"/>
        <v>0</v>
      </c>
      <c r="U170" s="686">
        <f t="shared" si="13"/>
        <v>19764.22</v>
      </c>
      <c r="V170" s="549" t="s">
        <v>167</v>
      </c>
      <c r="W170" s="436"/>
      <c r="X170" s="435"/>
      <c r="Y170" s="436"/>
      <c r="Z170" s="435"/>
    </row>
    <row r="171" spans="1:26" ht="15" customHeight="1" x14ac:dyDescent="0.25">
      <c r="A171" s="435" t="s">
        <v>1157</v>
      </c>
      <c r="B171" s="435" t="s">
        <v>847</v>
      </c>
      <c r="C171" s="436">
        <v>319</v>
      </c>
      <c r="D171" s="437" t="s">
        <v>306</v>
      </c>
      <c r="E171" s="435" t="s">
        <v>307</v>
      </c>
      <c r="F171" s="438">
        <v>18025.25</v>
      </c>
      <c r="G171" s="438">
        <v>0</v>
      </c>
      <c r="H171" s="438">
        <v>0</v>
      </c>
      <c r="I171" s="438">
        <v>0</v>
      </c>
      <c r="J171" s="438">
        <v>0</v>
      </c>
      <c r="K171" s="438">
        <v>0</v>
      </c>
      <c r="L171" s="438">
        <v>418.93</v>
      </c>
      <c r="M171" s="438">
        <v>0</v>
      </c>
      <c r="N171" s="438">
        <v>0</v>
      </c>
      <c r="O171" s="438">
        <v>0</v>
      </c>
      <c r="P171" s="438">
        <v>0</v>
      </c>
      <c r="Q171" s="438">
        <v>0</v>
      </c>
      <c r="R171" s="438">
        <v>0</v>
      </c>
      <c r="S171" s="438">
        <v>0</v>
      </c>
      <c r="T171" s="686">
        <f t="shared" si="12"/>
        <v>418.93</v>
      </c>
      <c r="U171" s="686">
        <f t="shared" si="13"/>
        <v>17606.32</v>
      </c>
      <c r="V171" s="549" t="s">
        <v>167</v>
      </c>
      <c r="W171" s="436"/>
      <c r="X171" s="435"/>
      <c r="Y171" s="436"/>
      <c r="Z171" s="435"/>
    </row>
    <row r="172" spans="1:26" s="563" customFormat="1" ht="15" customHeight="1" x14ac:dyDescent="0.25">
      <c r="A172" s="435" t="s">
        <v>1157</v>
      </c>
      <c r="B172" s="435" t="s">
        <v>847</v>
      </c>
      <c r="C172" s="436">
        <v>212</v>
      </c>
      <c r="D172" s="437" t="s">
        <v>78</v>
      </c>
      <c r="E172" s="435" t="s">
        <v>248</v>
      </c>
      <c r="F172" s="438">
        <v>14704.21</v>
      </c>
      <c r="G172" s="438">
        <v>0</v>
      </c>
      <c r="H172" s="438">
        <v>0</v>
      </c>
      <c r="I172" s="438">
        <v>0</v>
      </c>
      <c r="J172" s="438">
        <v>0</v>
      </c>
      <c r="K172" s="438">
        <v>0</v>
      </c>
      <c r="L172" s="438">
        <v>1438.09</v>
      </c>
      <c r="M172" s="438">
        <v>0</v>
      </c>
      <c r="N172" s="438">
        <v>4554</v>
      </c>
      <c r="O172" s="438">
        <v>0</v>
      </c>
      <c r="P172" s="438">
        <v>0</v>
      </c>
      <c r="Q172" s="438">
        <v>0</v>
      </c>
      <c r="R172" s="438">
        <v>0</v>
      </c>
      <c r="S172" s="438">
        <v>0</v>
      </c>
      <c r="T172" s="686">
        <f t="shared" si="12"/>
        <v>5992.09</v>
      </c>
      <c r="U172" s="686">
        <f t="shared" si="13"/>
        <v>8712.119999999999</v>
      </c>
      <c r="V172" s="549" t="s">
        <v>167</v>
      </c>
      <c r="W172" s="560"/>
      <c r="X172" s="559"/>
      <c r="Y172" s="560"/>
      <c r="Z172" s="559"/>
    </row>
    <row r="173" spans="1:26" ht="15" customHeight="1" x14ac:dyDescent="0.25">
      <c r="A173" s="559" t="s">
        <v>1157</v>
      </c>
      <c r="B173" s="559" t="s">
        <v>847</v>
      </c>
      <c r="C173" s="560">
        <v>90</v>
      </c>
      <c r="D173" s="561" t="s">
        <v>50</v>
      </c>
      <c r="E173" s="559" t="s">
        <v>222</v>
      </c>
      <c r="F173" s="562">
        <v>21362.560000000001</v>
      </c>
      <c r="G173" s="562">
        <v>0</v>
      </c>
      <c r="H173" s="562">
        <v>0</v>
      </c>
      <c r="I173" s="562">
        <v>0</v>
      </c>
      <c r="J173" s="562">
        <v>0</v>
      </c>
      <c r="K173" s="562">
        <v>0</v>
      </c>
      <c r="L173" s="562">
        <v>0</v>
      </c>
      <c r="M173" s="562">
        <v>0</v>
      </c>
      <c r="N173" s="562">
        <v>0</v>
      </c>
      <c r="O173" s="562">
        <v>638.67999999999995</v>
      </c>
      <c r="P173" s="562">
        <v>1884.42</v>
      </c>
      <c r="Q173" s="562">
        <v>0</v>
      </c>
      <c r="R173" s="562">
        <v>0</v>
      </c>
      <c r="S173" s="562">
        <v>0</v>
      </c>
      <c r="T173" s="574">
        <f t="shared" si="12"/>
        <v>2523.1</v>
      </c>
      <c r="U173" s="574">
        <f t="shared" si="13"/>
        <v>18839.460000000003</v>
      </c>
      <c r="V173" s="575" t="s">
        <v>167</v>
      </c>
      <c r="W173" s="436"/>
      <c r="X173" s="435"/>
      <c r="Y173" s="436"/>
      <c r="Z173" s="435"/>
    </row>
    <row r="174" spans="1:26" ht="15" customHeight="1" x14ac:dyDescent="0.25">
      <c r="A174" s="435" t="s">
        <v>1157</v>
      </c>
      <c r="B174" s="435" t="s">
        <v>847</v>
      </c>
      <c r="C174" s="436">
        <v>497</v>
      </c>
      <c r="D174" s="437" t="s">
        <v>461</v>
      </c>
      <c r="E174" s="435" t="s">
        <v>506</v>
      </c>
      <c r="F174" s="438">
        <v>14325.4</v>
      </c>
      <c r="G174" s="438">
        <v>0</v>
      </c>
      <c r="H174" s="438">
        <v>0</v>
      </c>
      <c r="I174" s="438">
        <v>0</v>
      </c>
      <c r="J174" s="438">
        <v>0</v>
      </c>
      <c r="K174" s="438">
        <v>0</v>
      </c>
      <c r="L174" s="438">
        <v>546.53</v>
      </c>
      <c r="M174" s="438">
        <v>0</v>
      </c>
      <c r="N174" s="438">
        <v>0</v>
      </c>
      <c r="O174" s="438">
        <v>0</v>
      </c>
      <c r="P174" s="438">
        <v>0</v>
      </c>
      <c r="Q174" s="438">
        <v>0</v>
      </c>
      <c r="R174" s="438">
        <v>0</v>
      </c>
      <c r="S174" s="438">
        <v>0</v>
      </c>
      <c r="T174" s="686">
        <f t="shared" si="12"/>
        <v>546.53</v>
      </c>
      <c r="U174" s="686">
        <f t="shared" si="13"/>
        <v>13778.869999999999</v>
      </c>
      <c r="V174" s="549" t="s">
        <v>167</v>
      </c>
      <c r="W174" s="436"/>
      <c r="X174" s="435"/>
      <c r="Y174" s="436"/>
      <c r="Z174" s="435"/>
    </row>
    <row r="175" spans="1:26" ht="15" customHeight="1" x14ac:dyDescent="0.25">
      <c r="A175" s="435" t="s">
        <v>1157</v>
      </c>
      <c r="B175" s="435" t="s">
        <v>847</v>
      </c>
      <c r="C175" s="436">
        <v>491</v>
      </c>
      <c r="D175" s="437" t="s">
        <v>485</v>
      </c>
      <c r="E175" s="435" t="s">
        <v>535</v>
      </c>
      <c r="F175" s="438">
        <v>15567.21</v>
      </c>
      <c r="G175" s="438">
        <v>0</v>
      </c>
      <c r="H175" s="438">
        <v>0</v>
      </c>
      <c r="I175" s="438">
        <v>0</v>
      </c>
      <c r="J175" s="438">
        <v>0</v>
      </c>
      <c r="K175" s="438">
        <v>0</v>
      </c>
      <c r="L175" s="438">
        <v>1788.34</v>
      </c>
      <c r="M175" s="438">
        <v>0</v>
      </c>
      <c r="N175" s="438">
        <v>0</v>
      </c>
      <c r="O175" s="438">
        <v>0</v>
      </c>
      <c r="P175" s="438">
        <v>0</v>
      </c>
      <c r="Q175" s="438">
        <v>0</v>
      </c>
      <c r="R175" s="438">
        <v>0</v>
      </c>
      <c r="S175" s="438">
        <v>0</v>
      </c>
      <c r="T175" s="686">
        <f t="shared" si="12"/>
        <v>1788.34</v>
      </c>
      <c r="U175" s="686">
        <f t="shared" si="13"/>
        <v>13778.869999999999</v>
      </c>
      <c r="V175" s="549" t="s">
        <v>167</v>
      </c>
      <c r="W175" s="436"/>
      <c r="X175" s="435"/>
      <c r="Y175" s="436"/>
      <c r="Z175" s="435"/>
    </row>
    <row r="176" spans="1:26" s="563" customFormat="1" ht="15" customHeight="1" x14ac:dyDescent="0.25">
      <c r="A176" s="559" t="s">
        <v>1157</v>
      </c>
      <c r="B176" s="559" t="s">
        <v>847</v>
      </c>
      <c r="C176" s="560">
        <v>211</v>
      </c>
      <c r="D176" s="561" t="s">
        <v>77</v>
      </c>
      <c r="E176" s="559" t="s">
        <v>247</v>
      </c>
      <c r="F176" s="562">
        <v>17606.32</v>
      </c>
      <c r="G176" s="562">
        <v>0</v>
      </c>
      <c r="H176" s="562">
        <v>0</v>
      </c>
      <c r="I176" s="562">
        <v>0</v>
      </c>
      <c r="J176" s="562">
        <v>0</v>
      </c>
      <c r="K176" s="562">
        <v>0</v>
      </c>
      <c r="L176" s="562">
        <v>0</v>
      </c>
      <c r="M176" s="562">
        <v>0</v>
      </c>
      <c r="N176" s="562">
        <v>0</v>
      </c>
      <c r="O176" s="562">
        <v>0</v>
      </c>
      <c r="P176" s="562">
        <v>0</v>
      </c>
      <c r="Q176" s="562">
        <v>0</v>
      </c>
      <c r="R176" s="562">
        <v>0</v>
      </c>
      <c r="S176" s="562">
        <v>0</v>
      </c>
      <c r="T176" s="574">
        <f t="shared" si="12"/>
        <v>0</v>
      </c>
      <c r="U176" s="574">
        <f t="shared" si="13"/>
        <v>17606.32</v>
      </c>
      <c r="V176" s="575" t="s">
        <v>167</v>
      </c>
      <c r="W176" s="560"/>
      <c r="X176" s="559"/>
      <c r="Y176" s="560"/>
      <c r="Z176" s="559"/>
    </row>
    <row r="177" spans="1:26" ht="15" customHeight="1" x14ac:dyDescent="0.25">
      <c r="A177" s="435" t="s">
        <v>1157</v>
      </c>
      <c r="B177" s="435" t="s">
        <v>847</v>
      </c>
      <c r="C177" s="436">
        <v>162</v>
      </c>
      <c r="D177" s="437" t="s">
        <v>64</v>
      </c>
      <c r="E177" s="435" t="s">
        <v>235</v>
      </c>
      <c r="F177" s="438">
        <v>11047.38</v>
      </c>
      <c r="G177" s="438">
        <v>0</v>
      </c>
      <c r="H177" s="438">
        <v>0</v>
      </c>
      <c r="I177" s="438">
        <v>0</v>
      </c>
      <c r="J177" s="438">
        <v>0</v>
      </c>
      <c r="K177" s="438">
        <v>0</v>
      </c>
      <c r="L177" s="438">
        <v>0</v>
      </c>
      <c r="M177" s="438">
        <v>0</v>
      </c>
      <c r="N177" s="438">
        <v>0</v>
      </c>
      <c r="O177" s="438">
        <v>0</v>
      </c>
      <c r="P177" s="438">
        <v>412.34</v>
      </c>
      <c r="Q177" s="438">
        <v>0</v>
      </c>
      <c r="R177" s="438">
        <v>0</v>
      </c>
      <c r="S177" s="438">
        <v>0</v>
      </c>
      <c r="T177" s="686">
        <f t="shared" si="12"/>
        <v>412.34</v>
      </c>
      <c r="U177" s="686">
        <f t="shared" si="13"/>
        <v>10635.039999999999</v>
      </c>
      <c r="V177" s="549" t="s">
        <v>167</v>
      </c>
      <c r="W177" s="436"/>
      <c r="X177" s="435"/>
      <c r="Y177" s="436"/>
      <c r="Z177" s="435"/>
    </row>
    <row r="178" spans="1:26" ht="15" customHeight="1" x14ac:dyDescent="0.25">
      <c r="A178" s="435" t="s">
        <v>1157</v>
      </c>
      <c r="B178" s="435" t="s">
        <v>847</v>
      </c>
      <c r="C178" s="436">
        <v>217</v>
      </c>
      <c r="D178" s="437" t="s">
        <v>79</v>
      </c>
      <c r="E178" s="435" t="s">
        <v>250</v>
      </c>
      <c r="F178" s="438">
        <v>12668.02</v>
      </c>
      <c r="G178" s="438">
        <v>0</v>
      </c>
      <c r="H178" s="438">
        <v>0</v>
      </c>
      <c r="I178" s="438">
        <v>0</v>
      </c>
      <c r="J178" s="438">
        <v>0</v>
      </c>
      <c r="K178" s="438">
        <v>0</v>
      </c>
      <c r="L178" s="438">
        <v>0</v>
      </c>
      <c r="M178" s="438">
        <v>0</v>
      </c>
      <c r="N178" s="438">
        <v>0</v>
      </c>
      <c r="O178" s="438">
        <v>0</v>
      </c>
      <c r="P178" s="438">
        <v>1005.44</v>
      </c>
      <c r="Q178" s="438">
        <v>0</v>
      </c>
      <c r="R178" s="438">
        <v>0</v>
      </c>
      <c r="S178" s="438">
        <v>0</v>
      </c>
      <c r="T178" s="686">
        <f t="shared" ref="T178:T195" si="14">SUM(G178:S178)</f>
        <v>1005.44</v>
      </c>
      <c r="U178" s="686">
        <f t="shared" ref="U178:U195" si="15">F178-T178</f>
        <v>11662.58</v>
      </c>
      <c r="V178" s="549" t="s">
        <v>167</v>
      </c>
      <c r="W178" s="436"/>
      <c r="X178" s="435"/>
      <c r="Y178" s="436"/>
      <c r="Z178" s="435"/>
    </row>
    <row r="179" spans="1:26" ht="15" customHeight="1" x14ac:dyDescent="0.25">
      <c r="A179" s="435" t="s">
        <v>1157</v>
      </c>
      <c r="B179" s="435" t="s">
        <v>847</v>
      </c>
      <c r="C179" s="436">
        <v>5</v>
      </c>
      <c r="D179" s="437" t="s">
        <v>6</v>
      </c>
      <c r="E179" s="435" t="s">
        <v>174</v>
      </c>
      <c r="F179" s="438">
        <v>9206.5499999999993</v>
      </c>
      <c r="G179" s="438">
        <v>0</v>
      </c>
      <c r="H179" s="438">
        <v>0</v>
      </c>
      <c r="I179" s="438">
        <v>0</v>
      </c>
      <c r="J179" s="438">
        <v>0</v>
      </c>
      <c r="K179" s="438">
        <v>0</v>
      </c>
      <c r="L179" s="438">
        <v>904.19</v>
      </c>
      <c r="M179" s="438">
        <v>0</v>
      </c>
      <c r="N179" s="438">
        <v>0</v>
      </c>
      <c r="O179" s="438">
        <v>0</v>
      </c>
      <c r="P179" s="438">
        <v>0</v>
      </c>
      <c r="Q179" s="438">
        <v>0</v>
      </c>
      <c r="R179" s="438">
        <v>0</v>
      </c>
      <c r="S179" s="438">
        <v>0</v>
      </c>
      <c r="T179" s="686">
        <f t="shared" si="14"/>
        <v>904.19</v>
      </c>
      <c r="U179" s="686">
        <f t="shared" si="15"/>
        <v>8302.3599999999988</v>
      </c>
      <c r="V179" s="549" t="s">
        <v>167</v>
      </c>
      <c r="W179" s="436"/>
      <c r="X179" s="435"/>
      <c r="Y179" s="436"/>
      <c r="Z179" s="435"/>
    </row>
    <row r="180" spans="1:26" ht="15" customHeight="1" x14ac:dyDescent="0.25">
      <c r="A180" s="435" t="s">
        <v>1157</v>
      </c>
      <c r="B180" s="435" t="s">
        <v>847</v>
      </c>
      <c r="C180" s="436">
        <v>250</v>
      </c>
      <c r="D180" s="437" t="s">
        <v>142</v>
      </c>
      <c r="E180" s="435" t="s">
        <v>259</v>
      </c>
      <c r="F180" s="438">
        <v>4617</v>
      </c>
      <c r="G180" s="438">
        <v>0</v>
      </c>
      <c r="H180" s="438">
        <v>0</v>
      </c>
      <c r="I180" s="438">
        <v>0</v>
      </c>
      <c r="J180" s="438">
        <v>0</v>
      </c>
      <c r="K180" s="438">
        <v>0</v>
      </c>
      <c r="L180" s="438">
        <v>0</v>
      </c>
      <c r="M180" s="438">
        <v>0</v>
      </c>
      <c r="N180" s="438">
        <v>0</v>
      </c>
      <c r="O180" s="438">
        <v>0</v>
      </c>
      <c r="P180" s="438">
        <v>964.74</v>
      </c>
      <c r="Q180" s="438">
        <v>0</v>
      </c>
      <c r="R180" s="438">
        <v>0</v>
      </c>
      <c r="S180" s="438">
        <v>0</v>
      </c>
      <c r="T180" s="686">
        <f t="shared" si="14"/>
        <v>964.74</v>
      </c>
      <c r="U180" s="686">
        <f t="shared" si="15"/>
        <v>3652.26</v>
      </c>
      <c r="V180" s="549" t="s">
        <v>167</v>
      </c>
      <c r="W180" s="436"/>
      <c r="X180" s="435"/>
      <c r="Y180" s="436"/>
      <c r="Z180" s="435"/>
    </row>
    <row r="181" spans="1:26" ht="15" customHeight="1" x14ac:dyDescent="0.25">
      <c r="A181" s="435" t="s">
        <v>1157</v>
      </c>
      <c r="B181" s="435" t="s">
        <v>847</v>
      </c>
      <c r="C181" s="436">
        <v>210</v>
      </c>
      <c r="D181" s="437" t="s">
        <v>76</v>
      </c>
      <c r="E181" s="435" t="s">
        <v>246</v>
      </c>
      <c r="F181" s="438">
        <v>15005.93</v>
      </c>
      <c r="G181" s="438">
        <v>0</v>
      </c>
      <c r="H181" s="438">
        <v>0</v>
      </c>
      <c r="I181" s="438">
        <v>0</v>
      </c>
      <c r="J181" s="438">
        <v>0</v>
      </c>
      <c r="K181" s="438">
        <v>0</v>
      </c>
      <c r="L181" s="438">
        <v>1788.34</v>
      </c>
      <c r="M181" s="438">
        <v>0</v>
      </c>
      <c r="N181" s="438">
        <v>0</v>
      </c>
      <c r="O181" s="438">
        <v>0</v>
      </c>
      <c r="P181" s="438">
        <v>0</v>
      </c>
      <c r="Q181" s="438">
        <v>0</v>
      </c>
      <c r="R181" s="438">
        <v>0</v>
      </c>
      <c r="S181" s="438">
        <v>0</v>
      </c>
      <c r="T181" s="686">
        <f t="shared" si="14"/>
        <v>1788.34</v>
      </c>
      <c r="U181" s="686">
        <f t="shared" si="15"/>
        <v>13217.59</v>
      </c>
      <c r="V181" s="549" t="s">
        <v>167</v>
      </c>
      <c r="W181" s="436"/>
      <c r="X181" s="435"/>
      <c r="Y181" s="436"/>
      <c r="Z181" s="435"/>
    </row>
    <row r="182" spans="1:26" ht="15" customHeight="1" x14ac:dyDescent="0.25">
      <c r="A182" s="435" t="s">
        <v>1157</v>
      </c>
      <c r="B182" s="435" t="s">
        <v>847</v>
      </c>
      <c r="C182" s="436">
        <v>155</v>
      </c>
      <c r="D182" s="437" t="s">
        <v>60</v>
      </c>
      <c r="E182" s="435" t="s">
        <v>232</v>
      </c>
      <c r="F182" s="438">
        <v>9565.5499999999993</v>
      </c>
      <c r="G182" s="438">
        <v>0</v>
      </c>
      <c r="H182" s="438">
        <v>0</v>
      </c>
      <c r="I182" s="438">
        <v>0</v>
      </c>
      <c r="J182" s="438">
        <v>0</v>
      </c>
      <c r="K182" s="438">
        <v>0</v>
      </c>
      <c r="L182" s="438">
        <v>592.07000000000005</v>
      </c>
      <c r="M182" s="438">
        <v>0</v>
      </c>
      <c r="N182" s="438">
        <v>0</v>
      </c>
      <c r="O182" s="438">
        <v>0</v>
      </c>
      <c r="P182" s="438">
        <v>0</v>
      </c>
      <c r="Q182" s="438">
        <v>0</v>
      </c>
      <c r="R182" s="438">
        <v>0</v>
      </c>
      <c r="S182" s="438">
        <v>0</v>
      </c>
      <c r="T182" s="686">
        <f t="shared" si="14"/>
        <v>592.07000000000005</v>
      </c>
      <c r="U182" s="686">
        <f t="shared" si="15"/>
        <v>8973.48</v>
      </c>
      <c r="V182" s="549" t="s">
        <v>167</v>
      </c>
      <c r="W182" s="436"/>
      <c r="X182" s="435"/>
      <c r="Y182" s="436"/>
      <c r="Z182" s="435"/>
    </row>
    <row r="183" spans="1:26" s="563" customFormat="1" ht="15" customHeight="1" x14ac:dyDescent="0.25">
      <c r="A183" s="435" t="s">
        <v>1157</v>
      </c>
      <c r="B183" s="435" t="s">
        <v>847</v>
      </c>
      <c r="C183" s="436">
        <v>507</v>
      </c>
      <c r="D183" s="437" t="s">
        <v>1137</v>
      </c>
      <c r="E183" s="435" t="s">
        <v>1136</v>
      </c>
      <c r="F183" s="438">
        <v>8769.25</v>
      </c>
      <c r="G183" s="438">
        <v>0</v>
      </c>
      <c r="H183" s="438">
        <v>0</v>
      </c>
      <c r="I183" s="438">
        <v>0</v>
      </c>
      <c r="J183" s="438">
        <v>0</v>
      </c>
      <c r="K183" s="438">
        <v>0</v>
      </c>
      <c r="L183" s="438">
        <v>0</v>
      </c>
      <c r="M183" s="438">
        <v>0</v>
      </c>
      <c r="N183" s="438">
        <v>0</v>
      </c>
      <c r="O183" s="438">
        <v>0</v>
      </c>
      <c r="P183" s="438">
        <v>0</v>
      </c>
      <c r="Q183" s="438">
        <v>0</v>
      </c>
      <c r="R183" s="438">
        <v>0</v>
      </c>
      <c r="S183" s="438">
        <v>0</v>
      </c>
      <c r="T183" s="686">
        <f t="shared" si="14"/>
        <v>0</v>
      </c>
      <c r="U183" s="686">
        <f t="shared" si="15"/>
        <v>8769.25</v>
      </c>
      <c r="V183" s="549" t="s">
        <v>167</v>
      </c>
      <c r="W183" s="560"/>
      <c r="X183" s="559"/>
      <c r="Y183" s="560"/>
      <c r="Z183" s="559"/>
    </row>
    <row r="184" spans="1:26" ht="15" customHeight="1" x14ac:dyDescent="0.25">
      <c r="A184" s="559" t="s">
        <v>1157</v>
      </c>
      <c r="B184" s="559" t="s">
        <v>847</v>
      </c>
      <c r="C184" s="560">
        <v>38</v>
      </c>
      <c r="D184" s="561" t="s">
        <v>28</v>
      </c>
      <c r="E184" s="559" t="s">
        <v>200</v>
      </c>
      <c r="F184" s="562">
        <v>20045.55</v>
      </c>
      <c r="G184" s="562">
        <v>0</v>
      </c>
      <c r="H184" s="562">
        <v>0</v>
      </c>
      <c r="I184" s="562">
        <v>0</v>
      </c>
      <c r="J184" s="562">
        <v>0</v>
      </c>
      <c r="K184" s="562">
        <v>0</v>
      </c>
      <c r="L184" s="562">
        <v>0</v>
      </c>
      <c r="M184" s="562">
        <v>0</v>
      </c>
      <c r="N184" s="562">
        <v>0</v>
      </c>
      <c r="O184" s="562">
        <v>0</v>
      </c>
      <c r="P184" s="562">
        <v>1461.1</v>
      </c>
      <c r="Q184" s="562">
        <v>0</v>
      </c>
      <c r="R184" s="562">
        <v>0</v>
      </c>
      <c r="S184" s="562">
        <v>0</v>
      </c>
      <c r="T184" s="574">
        <f t="shared" si="14"/>
        <v>1461.1</v>
      </c>
      <c r="U184" s="574">
        <f t="shared" si="15"/>
        <v>18584.45</v>
      </c>
      <c r="V184" s="575" t="s">
        <v>167</v>
      </c>
      <c r="W184" s="436"/>
      <c r="X184" s="435"/>
      <c r="Y184" s="436"/>
      <c r="Z184" s="435"/>
    </row>
    <row r="185" spans="1:26" s="563" customFormat="1" ht="15" customHeight="1" x14ac:dyDescent="0.25">
      <c r="A185" s="435" t="s">
        <v>1157</v>
      </c>
      <c r="B185" s="435" t="s">
        <v>847</v>
      </c>
      <c r="C185" s="436">
        <v>226</v>
      </c>
      <c r="D185" s="437" t="s">
        <v>116</v>
      </c>
      <c r="E185" s="435" t="s">
        <v>255</v>
      </c>
      <c r="F185" s="438">
        <v>5441.26</v>
      </c>
      <c r="G185" s="438">
        <v>0</v>
      </c>
      <c r="H185" s="438">
        <v>0</v>
      </c>
      <c r="I185" s="438">
        <v>0</v>
      </c>
      <c r="J185" s="438">
        <v>0</v>
      </c>
      <c r="K185" s="438">
        <v>0</v>
      </c>
      <c r="L185" s="438">
        <v>1679.42</v>
      </c>
      <c r="M185" s="438">
        <v>0</v>
      </c>
      <c r="N185" s="438">
        <v>0</v>
      </c>
      <c r="O185" s="438">
        <v>0</v>
      </c>
      <c r="P185" s="438">
        <v>0</v>
      </c>
      <c r="Q185" s="438">
        <v>0</v>
      </c>
      <c r="R185" s="438">
        <v>0</v>
      </c>
      <c r="S185" s="438">
        <v>0</v>
      </c>
      <c r="T185" s="686">
        <f t="shared" si="14"/>
        <v>1679.42</v>
      </c>
      <c r="U185" s="686">
        <f t="shared" si="15"/>
        <v>3761.84</v>
      </c>
      <c r="V185" s="549" t="s">
        <v>167</v>
      </c>
      <c r="W185" s="560"/>
      <c r="X185" s="559"/>
      <c r="Y185" s="560"/>
      <c r="Z185" s="559"/>
    </row>
    <row r="186" spans="1:26" s="333" customFormat="1" ht="15" customHeight="1" x14ac:dyDescent="0.25">
      <c r="A186" s="559" t="s">
        <v>1157</v>
      </c>
      <c r="B186" s="559" t="s">
        <v>847</v>
      </c>
      <c r="C186" s="560">
        <v>30</v>
      </c>
      <c r="D186" s="561" t="s">
        <v>22</v>
      </c>
      <c r="E186" s="559" t="s">
        <v>194</v>
      </c>
      <c r="F186" s="562">
        <v>18316.7</v>
      </c>
      <c r="G186" s="562">
        <v>0</v>
      </c>
      <c r="H186" s="562">
        <v>0</v>
      </c>
      <c r="I186" s="562">
        <v>0</v>
      </c>
      <c r="J186" s="562">
        <v>0</v>
      </c>
      <c r="K186" s="562">
        <v>0</v>
      </c>
      <c r="L186" s="562">
        <v>0</v>
      </c>
      <c r="M186" s="562">
        <v>0</v>
      </c>
      <c r="N186" s="562">
        <v>0</v>
      </c>
      <c r="O186" s="562">
        <v>0</v>
      </c>
      <c r="P186" s="562">
        <v>710.38</v>
      </c>
      <c r="Q186" s="562">
        <v>0</v>
      </c>
      <c r="R186" s="562">
        <v>0</v>
      </c>
      <c r="S186" s="562">
        <v>0</v>
      </c>
      <c r="T186" s="574">
        <f t="shared" si="14"/>
        <v>710.38</v>
      </c>
      <c r="U186" s="574">
        <f t="shared" si="15"/>
        <v>17606.32</v>
      </c>
      <c r="V186" s="575" t="s">
        <v>167</v>
      </c>
      <c r="W186" s="695"/>
      <c r="X186" s="694"/>
      <c r="Y186" s="695"/>
      <c r="Z186" s="694"/>
    </row>
    <row r="187" spans="1:26" ht="15" customHeight="1" x14ac:dyDescent="0.25">
      <c r="A187" s="435" t="s">
        <v>1157</v>
      </c>
      <c r="B187" s="435" t="s">
        <v>847</v>
      </c>
      <c r="C187" s="436">
        <v>348</v>
      </c>
      <c r="D187" s="437" t="s">
        <v>370</v>
      </c>
      <c r="E187" s="435" t="s">
        <v>371</v>
      </c>
      <c r="F187" s="438">
        <v>21433.78</v>
      </c>
      <c r="G187" s="438">
        <v>0</v>
      </c>
      <c r="H187" s="438">
        <v>0</v>
      </c>
      <c r="I187" s="438">
        <v>0</v>
      </c>
      <c r="J187" s="438">
        <v>0</v>
      </c>
      <c r="K187" s="438">
        <v>0</v>
      </c>
      <c r="L187" s="438">
        <v>0</v>
      </c>
      <c r="M187" s="438">
        <v>0</v>
      </c>
      <c r="N187" s="438">
        <v>0</v>
      </c>
      <c r="O187" s="438">
        <v>0</v>
      </c>
      <c r="P187" s="438">
        <v>0</v>
      </c>
      <c r="Q187" s="438">
        <v>0</v>
      </c>
      <c r="R187" s="438">
        <v>0</v>
      </c>
      <c r="S187" s="438">
        <v>0</v>
      </c>
      <c r="T187" s="686">
        <f t="shared" si="14"/>
        <v>0</v>
      </c>
      <c r="U187" s="686">
        <f t="shared" si="15"/>
        <v>21433.78</v>
      </c>
      <c r="V187" s="549" t="s">
        <v>167</v>
      </c>
      <c r="W187" s="436"/>
      <c r="X187" s="435"/>
      <c r="Y187" s="436"/>
      <c r="Z187" s="435"/>
    </row>
    <row r="188" spans="1:26" ht="15" customHeight="1" x14ac:dyDescent="0.25">
      <c r="A188" s="435" t="s">
        <v>1157</v>
      </c>
      <c r="B188" s="435" t="s">
        <v>847</v>
      </c>
      <c r="C188" s="436">
        <v>433</v>
      </c>
      <c r="D188" s="437" t="s">
        <v>684</v>
      </c>
      <c r="E188" s="435" t="s">
        <v>685</v>
      </c>
      <c r="F188" s="438">
        <v>13375.23</v>
      </c>
      <c r="G188" s="438">
        <v>0</v>
      </c>
      <c r="H188" s="438">
        <v>0</v>
      </c>
      <c r="I188" s="438">
        <v>0</v>
      </c>
      <c r="J188" s="438">
        <v>0</v>
      </c>
      <c r="K188" s="438">
        <v>0</v>
      </c>
      <c r="L188" s="438">
        <v>923.5</v>
      </c>
      <c r="M188" s="438">
        <v>0</v>
      </c>
      <c r="N188" s="438">
        <v>0</v>
      </c>
      <c r="O188" s="438">
        <v>0</v>
      </c>
      <c r="P188" s="438">
        <v>0</v>
      </c>
      <c r="Q188" s="438">
        <v>0</v>
      </c>
      <c r="R188" s="438">
        <v>0</v>
      </c>
      <c r="S188" s="438">
        <v>0</v>
      </c>
      <c r="T188" s="686">
        <f t="shared" si="14"/>
        <v>923.5</v>
      </c>
      <c r="U188" s="686">
        <f t="shared" si="15"/>
        <v>12451.73</v>
      </c>
      <c r="V188" s="549" t="s">
        <v>167</v>
      </c>
      <c r="W188" s="436"/>
      <c r="X188" s="435"/>
      <c r="Y188" s="436"/>
      <c r="Z188" s="435"/>
    </row>
    <row r="189" spans="1:26" ht="15" customHeight="1" x14ac:dyDescent="0.25">
      <c r="A189" s="435" t="s">
        <v>1157</v>
      </c>
      <c r="B189" s="435" t="s">
        <v>847</v>
      </c>
      <c r="C189" s="436">
        <v>2</v>
      </c>
      <c r="D189" s="437" t="s">
        <v>4</v>
      </c>
      <c r="E189" s="435" t="s">
        <v>173</v>
      </c>
      <c r="F189" s="438">
        <v>16957.89</v>
      </c>
      <c r="G189" s="438">
        <v>0</v>
      </c>
      <c r="H189" s="438">
        <v>0</v>
      </c>
      <c r="I189" s="438">
        <v>0</v>
      </c>
      <c r="J189" s="438">
        <v>0</v>
      </c>
      <c r="K189" s="438">
        <v>0</v>
      </c>
      <c r="L189" s="438">
        <v>0</v>
      </c>
      <c r="M189" s="438">
        <v>0</v>
      </c>
      <c r="N189" s="438">
        <v>0</v>
      </c>
      <c r="O189" s="438">
        <v>0</v>
      </c>
      <c r="P189" s="438">
        <v>3576.68</v>
      </c>
      <c r="Q189" s="438">
        <v>0</v>
      </c>
      <c r="R189" s="438">
        <v>0</v>
      </c>
      <c r="S189" s="438">
        <v>0</v>
      </c>
      <c r="T189" s="686">
        <f t="shared" si="14"/>
        <v>3576.68</v>
      </c>
      <c r="U189" s="686">
        <f t="shared" si="15"/>
        <v>13381.21</v>
      </c>
      <c r="V189" s="549" t="s">
        <v>167</v>
      </c>
      <c r="W189" s="436"/>
      <c r="X189" s="435"/>
      <c r="Y189" s="436"/>
      <c r="Z189" s="435"/>
    </row>
    <row r="190" spans="1:26" ht="15" customHeight="1" x14ac:dyDescent="0.25">
      <c r="A190" s="435" t="s">
        <v>1157</v>
      </c>
      <c r="B190" s="435" t="s">
        <v>847</v>
      </c>
      <c r="C190" s="436">
        <v>487</v>
      </c>
      <c r="D190" s="437" t="s">
        <v>840</v>
      </c>
      <c r="E190" s="435" t="s">
        <v>841</v>
      </c>
      <c r="F190" s="438">
        <v>22230.59</v>
      </c>
      <c r="G190" s="438">
        <v>0</v>
      </c>
      <c r="H190" s="438">
        <v>0</v>
      </c>
      <c r="I190" s="438">
        <v>0</v>
      </c>
      <c r="J190" s="438">
        <v>0</v>
      </c>
      <c r="K190" s="438">
        <v>0</v>
      </c>
      <c r="L190" s="438">
        <v>0</v>
      </c>
      <c r="M190" s="438">
        <v>0</v>
      </c>
      <c r="N190" s="438">
        <v>0</v>
      </c>
      <c r="O190" s="438">
        <v>0</v>
      </c>
      <c r="P190" s="438">
        <v>0</v>
      </c>
      <c r="Q190" s="438">
        <v>0</v>
      </c>
      <c r="R190" s="438">
        <v>0</v>
      </c>
      <c r="S190" s="438">
        <v>0</v>
      </c>
      <c r="T190" s="686">
        <f t="shared" si="14"/>
        <v>0</v>
      </c>
      <c r="U190" s="686">
        <f t="shared" si="15"/>
        <v>22230.59</v>
      </c>
      <c r="V190" s="549" t="s">
        <v>167</v>
      </c>
      <c r="W190" s="436"/>
      <c r="X190" s="435"/>
      <c r="Y190" s="436"/>
      <c r="Z190" s="435"/>
    </row>
    <row r="191" spans="1:26" ht="15" customHeight="1" x14ac:dyDescent="0.25">
      <c r="A191" s="458" t="s">
        <v>1157</v>
      </c>
      <c r="B191" s="458" t="s">
        <v>847</v>
      </c>
      <c r="C191" s="459">
        <v>20046</v>
      </c>
      <c r="D191" s="460" t="s">
        <v>1110</v>
      </c>
      <c r="E191" s="458" t="s">
        <v>1119</v>
      </c>
      <c r="F191" s="462">
        <v>23550.5</v>
      </c>
      <c r="G191" s="462">
        <v>0</v>
      </c>
      <c r="H191" s="462">
        <v>0</v>
      </c>
      <c r="I191" s="462">
        <v>0</v>
      </c>
      <c r="J191" s="462">
        <v>0</v>
      </c>
      <c r="K191" s="462">
        <v>0</v>
      </c>
      <c r="L191" s="462">
        <v>0</v>
      </c>
      <c r="M191" s="462">
        <v>0</v>
      </c>
      <c r="N191" s="462">
        <v>0</v>
      </c>
      <c r="O191" s="462">
        <v>0</v>
      </c>
      <c r="P191" s="462">
        <v>0</v>
      </c>
      <c r="Q191" s="462">
        <v>0</v>
      </c>
      <c r="R191" s="462">
        <v>0</v>
      </c>
      <c r="S191" s="462">
        <v>0</v>
      </c>
      <c r="T191" s="822">
        <f t="shared" si="14"/>
        <v>0</v>
      </c>
      <c r="U191" s="822">
        <f t="shared" si="15"/>
        <v>23550.5</v>
      </c>
      <c r="V191" s="823" t="s">
        <v>167</v>
      </c>
      <c r="W191" s="436"/>
      <c r="X191" s="435"/>
      <c r="Y191" s="436"/>
      <c r="Z191" s="435"/>
    </row>
    <row r="192" spans="1:26" ht="15" customHeight="1" x14ac:dyDescent="0.25">
      <c r="A192" s="458" t="s">
        <v>1157</v>
      </c>
      <c r="B192" s="458" t="s">
        <v>847</v>
      </c>
      <c r="C192" s="459">
        <v>20047</v>
      </c>
      <c r="D192" s="460" t="s">
        <v>1132</v>
      </c>
      <c r="E192" s="458" t="s">
        <v>1133</v>
      </c>
      <c r="F192" s="462">
        <v>25651.51</v>
      </c>
      <c r="G192" s="462">
        <v>0</v>
      </c>
      <c r="H192" s="462">
        <v>0</v>
      </c>
      <c r="I192" s="462">
        <v>0</v>
      </c>
      <c r="J192" s="462">
        <v>0</v>
      </c>
      <c r="K192" s="462">
        <v>0</v>
      </c>
      <c r="L192" s="462">
        <v>2101.0100000000002</v>
      </c>
      <c r="M192" s="462">
        <v>0</v>
      </c>
      <c r="N192" s="462">
        <v>0</v>
      </c>
      <c r="O192" s="462">
        <v>0</v>
      </c>
      <c r="P192" s="462">
        <v>0</v>
      </c>
      <c r="Q192" s="462">
        <v>0</v>
      </c>
      <c r="R192" s="462">
        <v>0</v>
      </c>
      <c r="S192" s="462">
        <v>0</v>
      </c>
      <c r="T192" s="822">
        <f t="shared" si="14"/>
        <v>2101.0100000000002</v>
      </c>
      <c r="U192" s="822">
        <f t="shared" si="15"/>
        <v>23550.5</v>
      </c>
      <c r="V192" s="823" t="s">
        <v>167</v>
      </c>
      <c r="W192" s="436"/>
      <c r="X192" s="435"/>
      <c r="Y192" s="436"/>
      <c r="Z192" s="435"/>
    </row>
    <row r="193" spans="1:26" ht="15" customHeight="1" x14ac:dyDescent="0.25">
      <c r="A193" s="458" t="s">
        <v>1157</v>
      </c>
      <c r="B193" s="458" t="s">
        <v>847</v>
      </c>
      <c r="C193" s="459">
        <v>20045</v>
      </c>
      <c r="D193" s="460" t="s">
        <v>151</v>
      </c>
      <c r="E193" s="458" t="s">
        <v>265</v>
      </c>
      <c r="F193" s="462">
        <v>24184.13</v>
      </c>
      <c r="G193" s="462">
        <v>0</v>
      </c>
      <c r="H193" s="462">
        <v>0</v>
      </c>
      <c r="I193" s="462">
        <v>0</v>
      </c>
      <c r="J193" s="462">
        <v>0</v>
      </c>
      <c r="K193" s="462">
        <v>0</v>
      </c>
      <c r="L193" s="462">
        <v>0</v>
      </c>
      <c r="M193" s="462">
        <v>0</v>
      </c>
      <c r="N193" s="462">
        <v>0</v>
      </c>
      <c r="O193" s="462">
        <v>0</v>
      </c>
      <c r="P193" s="462">
        <v>633.63</v>
      </c>
      <c r="Q193" s="462">
        <v>0</v>
      </c>
      <c r="R193" s="462">
        <v>0</v>
      </c>
      <c r="S193" s="462">
        <v>0</v>
      </c>
      <c r="T193" s="822">
        <f t="shared" si="14"/>
        <v>633.63</v>
      </c>
      <c r="U193" s="822">
        <f t="shared" si="15"/>
        <v>23550.5</v>
      </c>
      <c r="V193" s="823" t="s">
        <v>167</v>
      </c>
      <c r="W193" s="436"/>
      <c r="X193" s="435"/>
      <c r="Y193" s="436"/>
      <c r="Z193" s="435"/>
    </row>
    <row r="194" spans="1:26" ht="15" customHeight="1" x14ac:dyDescent="0.25">
      <c r="A194" s="458" t="s">
        <v>1157</v>
      </c>
      <c r="B194" s="458" t="s">
        <v>847</v>
      </c>
      <c r="C194" s="459">
        <v>20039</v>
      </c>
      <c r="D194" s="460" t="s">
        <v>353</v>
      </c>
      <c r="E194" s="458" t="s">
        <v>354</v>
      </c>
      <c r="F194" s="462">
        <v>25301.65</v>
      </c>
      <c r="G194" s="462">
        <v>0</v>
      </c>
      <c r="H194" s="462">
        <v>0</v>
      </c>
      <c r="I194" s="462">
        <v>0</v>
      </c>
      <c r="J194" s="462">
        <v>0</v>
      </c>
      <c r="K194" s="462">
        <v>0</v>
      </c>
      <c r="L194" s="462">
        <v>1751.15</v>
      </c>
      <c r="M194" s="462">
        <v>0</v>
      </c>
      <c r="N194" s="462">
        <v>0</v>
      </c>
      <c r="O194" s="462">
        <v>0</v>
      </c>
      <c r="P194" s="462">
        <v>0</v>
      </c>
      <c r="Q194" s="462">
        <v>0</v>
      </c>
      <c r="R194" s="462">
        <v>0</v>
      </c>
      <c r="S194" s="462">
        <v>0</v>
      </c>
      <c r="T194" s="822">
        <f t="shared" si="14"/>
        <v>1751.15</v>
      </c>
      <c r="U194" s="822">
        <f t="shared" si="15"/>
        <v>23550.5</v>
      </c>
      <c r="V194" s="823" t="s">
        <v>167</v>
      </c>
      <c r="W194" s="436"/>
      <c r="X194" s="435"/>
      <c r="Y194" s="436"/>
      <c r="Z194" s="435"/>
    </row>
    <row r="195" spans="1:26" s="540" customFormat="1" x14ac:dyDescent="0.25">
      <c r="A195" s="458" t="s">
        <v>1157</v>
      </c>
      <c r="B195" s="458" t="s">
        <v>847</v>
      </c>
      <c r="C195" s="459">
        <v>20043</v>
      </c>
      <c r="D195" s="460" t="s">
        <v>166</v>
      </c>
      <c r="E195" s="458" t="s">
        <v>267</v>
      </c>
      <c r="F195" s="462">
        <v>26307.86</v>
      </c>
      <c r="G195" s="462">
        <v>0</v>
      </c>
      <c r="H195" s="462">
        <v>0</v>
      </c>
      <c r="I195" s="462">
        <v>0</v>
      </c>
      <c r="J195" s="462">
        <v>0</v>
      </c>
      <c r="K195" s="462">
        <v>0</v>
      </c>
      <c r="L195" s="462">
        <v>0</v>
      </c>
      <c r="M195" s="462">
        <v>0</v>
      </c>
      <c r="N195" s="462">
        <v>0</v>
      </c>
      <c r="O195" s="462">
        <v>0</v>
      </c>
      <c r="P195" s="462">
        <v>1484.36</v>
      </c>
      <c r="Q195" s="462">
        <v>0</v>
      </c>
      <c r="R195" s="462">
        <v>0</v>
      </c>
      <c r="S195" s="462">
        <v>0</v>
      </c>
      <c r="T195" s="822">
        <f t="shared" si="14"/>
        <v>1484.36</v>
      </c>
      <c r="U195" s="822">
        <f t="shared" si="15"/>
        <v>24823.5</v>
      </c>
      <c r="V195" s="823" t="s">
        <v>167</v>
      </c>
    </row>
    <row r="196" spans="1:26" x14ac:dyDescent="0.25">
      <c r="A196" s="540"/>
      <c r="B196" s="540"/>
      <c r="C196" s="540"/>
      <c r="D196" s="679">
        <f>COUNTA(D2:D195)</f>
        <v>194</v>
      </c>
      <c r="E196" s="540"/>
      <c r="F196" s="680">
        <f t="shared" ref="F196:T196" si="16">SUM(F2:F195)</f>
        <v>3040460.1799999992</v>
      </c>
      <c r="G196" s="680">
        <f t="shared" si="16"/>
        <v>12.69</v>
      </c>
      <c r="H196" s="680">
        <f t="shared" si="16"/>
        <v>1920.62</v>
      </c>
      <c r="I196" s="680">
        <f t="shared" si="16"/>
        <v>15830</v>
      </c>
      <c r="J196" s="680">
        <f t="shared" si="16"/>
        <v>0</v>
      </c>
      <c r="K196" s="680">
        <f t="shared" si="16"/>
        <v>158.84</v>
      </c>
      <c r="L196" s="680">
        <f t="shared" si="16"/>
        <v>118976.54999999999</v>
      </c>
      <c r="M196" s="680">
        <f t="shared" si="16"/>
        <v>1300.98</v>
      </c>
      <c r="N196" s="680">
        <f t="shared" si="16"/>
        <v>22770</v>
      </c>
      <c r="O196" s="680">
        <f t="shared" si="16"/>
        <v>2841.29</v>
      </c>
      <c r="P196" s="680">
        <f t="shared" si="16"/>
        <v>105240.35000000002</v>
      </c>
      <c r="Q196" s="680">
        <f t="shared" si="16"/>
        <v>1621.31</v>
      </c>
      <c r="R196" s="680">
        <f t="shared" si="16"/>
        <v>88.03</v>
      </c>
      <c r="S196" s="680">
        <f t="shared" si="16"/>
        <v>0</v>
      </c>
      <c r="T196" s="551">
        <f t="shared" si="16"/>
        <v>270760.66000000003</v>
      </c>
      <c r="U196" s="551">
        <f>SUM(U2:U195)</f>
        <v>2769699.5200000009</v>
      </c>
    </row>
  </sheetData>
  <sortState xmlns:xlrd2="http://schemas.microsoft.com/office/spreadsheetml/2017/richdata2" ref="A2:V190">
    <sortCondition ref="D2:D190"/>
  </sortState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C9E98-8EA1-4B02-94DB-0F22D621ED3A}">
  <dimension ref="A1:AA204"/>
  <sheetViews>
    <sheetView topLeftCell="E1" workbookViewId="0">
      <pane ySplit="1" topLeftCell="A32" activePane="bottomLeft" state="frozen"/>
      <selection pane="bottomLeft" activeCell="P45" sqref="P45"/>
    </sheetView>
  </sheetViews>
  <sheetFormatPr defaultColWidth="9.140625" defaultRowHeight="15" x14ac:dyDescent="0.25"/>
  <cols>
    <col min="1" max="1" width="9" style="182" customWidth="1" collapsed="1"/>
    <col min="2" max="2" width="12.5703125" style="182" customWidth="1" collapsed="1"/>
    <col min="3" max="3" width="13.85546875" style="182" customWidth="1" collapsed="1"/>
    <col min="4" max="4" width="34.85546875" style="183" customWidth="1" collapsed="1"/>
    <col min="5" max="5" width="14.42578125" style="182" customWidth="1" collapsed="1"/>
    <col min="6" max="6" width="15" style="182" customWidth="1" collapsed="1"/>
    <col min="7" max="8" width="15.42578125" style="182" customWidth="1" collapsed="1"/>
    <col min="9" max="12" width="15.42578125" style="182" customWidth="1"/>
    <col min="13" max="13" width="15" style="182" customWidth="1" collapsed="1"/>
    <col min="14" max="14" width="12.140625" style="182" customWidth="1" collapsed="1"/>
    <col min="15" max="15" width="13.7109375" style="534" customWidth="1" collapsed="1"/>
    <col min="16" max="16" width="17.7109375" style="183" customWidth="1" collapsed="1"/>
    <col min="17" max="17" width="9.140625" style="182" customWidth="1" collapsed="1"/>
    <col min="18" max="18" width="29.85546875" style="183" customWidth="1" collapsed="1"/>
    <col min="19" max="19" width="9.140625" style="182" customWidth="1" collapsed="1"/>
    <col min="20" max="20" width="30.7109375" style="182" customWidth="1" collapsed="1"/>
    <col min="21" max="21" width="9.28515625" style="182" customWidth="1" collapsed="1"/>
    <col min="22" max="22" width="32.28515625" style="182" customWidth="1" collapsed="1"/>
    <col min="23" max="23" width="22.7109375" style="182" customWidth="1" collapsed="1"/>
    <col min="24" max="24" width="13.7109375" style="182" customWidth="1" collapsed="1"/>
    <col min="25" max="25" width="15.5703125" style="182" customWidth="1" collapsed="1"/>
    <col min="26" max="26" width="9.28515625" style="182" customWidth="1" collapsed="1"/>
    <col min="27" max="16384" width="9.140625" style="182"/>
  </cols>
  <sheetData>
    <row r="1" spans="1:27" ht="15" customHeight="1" x14ac:dyDescent="0.25">
      <c r="A1" s="432" t="s">
        <v>127</v>
      </c>
      <c r="B1" s="432" t="s">
        <v>119</v>
      </c>
      <c r="C1" s="432" t="s">
        <v>92</v>
      </c>
      <c r="D1" s="433" t="s">
        <v>93</v>
      </c>
      <c r="E1" s="432" t="s">
        <v>153</v>
      </c>
      <c r="F1" s="432" t="s">
        <v>273</v>
      </c>
      <c r="G1" s="432" t="s">
        <v>270</v>
      </c>
      <c r="H1" s="432" t="s">
        <v>112</v>
      </c>
      <c r="I1" s="432" t="s">
        <v>796</v>
      </c>
      <c r="J1" s="432" t="s">
        <v>1156</v>
      </c>
      <c r="K1" s="432" t="s">
        <v>1166</v>
      </c>
      <c r="L1" s="432" t="s">
        <v>448</v>
      </c>
      <c r="M1" s="432" t="s">
        <v>449</v>
      </c>
      <c r="N1" s="432" t="s">
        <v>450</v>
      </c>
      <c r="O1" s="532" t="s">
        <v>331</v>
      </c>
      <c r="P1" s="198" t="s">
        <v>856</v>
      </c>
      <c r="Q1" s="432"/>
      <c r="R1" s="433"/>
      <c r="S1" s="432"/>
      <c r="T1" s="432"/>
      <c r="U1" s="432"/>
      <c r="V1" s="432"/>
      <c r="W1" s="432"/>
      <c r="X1" s="432"/>
      <c r="Y1" s="432"/>
      <c r="Z1" s="432"/>
      <c r="AA1" s="432"/>
    </row>
    <row r="2" spans="1:27" ht="15" customHeight="1" x14ac:dyDescent="0.25">
      <c r="A2" s="435" t="s">
        <v>1157</v>
      </c>
      <c r="B2" s="435" t="s">
        <v>847</v>
      </c>
      <c r="C2" s="436">
        <v>271</v>
      </c>
      <c r="D2" s="437" t="s">
        <v>164</v>
      </c>
      <c r="E2" s="435" t="s">
        <v>266</v>
      </c>
      <c r="F2" s="438">
        <v>58046.54</v>
      </c>
      <c r="G2" s="438">
        <v>951.62</v>
      </c>
      <c r="H2" s="438">
        <v>23465.62</v>
      </c>
      <c r="I2" s="438">
        <v>0</v>
      </c>
      <c r="J2" s="438">
        <f t="shared" ref="J2:J42" si="0">H2+I2</f>
        <v>23465.62</v>
      </c>
      <c r="K2" s="438">
        <f t="shared" ref="K2:K42" si="1">J2*0.2</f>
        <v>4693.1239999999998</v>
      </c>
      <c r="L2" s="438">
        <f t="shared" ref="L2:L42" si="2">J2*1.5%</f>
        <v>351.98429999999996</v>
      </c>
      <c r="M2" s="438">
        <v>7357.73</v>
      </c>
      <c r="N2" s="438">
        <v>2766.47</v>
      </c>
      <c r="O2" s="686">
        <f>M2-L2-G2</f>
        <v>6054.1256999999996</v>
      </c>
      <c r="P2" s="199">
        <f>N2+O2</f>
        <v>8820.5956999999999</v>
      </c>
      <c r="Q2" s="436"/>
      <c r="R2" s="199">
        <f>J2*1.5%</f>
        <v>351.98429999999996</v>
      </c>
      <c r="S2" s="889">
        <v>1.5</v>
      </c>
      <c r="T2" s="435"/>
      <c r="U2" s="436"/>
      <c r="V2" s="435"/>
      <c r="W2" s="435"/>
      <c r="X2" s="436"/>
      <c r="Y2" s="435"/>
      <c r="Z2" s="436"/>
      <c r="AA2" s="435"/>
    </row>
    <row r="3" spans="1:27" ht="15" customHeight="1" x14ac:dyDescent="0.25">
      <c r="A3" s="435" t="s">
        <v>1157</v>
      </c>
      <c r="B3" s="435" t="s">
        <v>847</v>
      </c>
      <c r="C3" s="436">
        <v>37</v>
      </c>
      <c r="D3" s="437" t="s">
        <v>27</v>
      </c>
      <c r="E3" s="435" t="s">
        <v>199</v>
      </c>
      <c r="F3" s="438">
        <v>32758.92</v>
      </c>
      <c r="G3" s="438">
        <v>951.62</v>
      </c>
      <c r="H3" s="438">
        <v>16379.46</v>
      </c>
      <c r="I3" s="438">
        <v>0</v>
      </c>
      <c r="J3" s="438">
        <f t="shared" si="0"/>
        <v>16379.46</v>
      </c>
      <c r="K3" s="438">
        <f t="shared" si="1"/>
        <v>3275.8919999999998</v>
      </c>
      <c r="L3" s="438">
        <f t="shared" si="2"/>
        <v>245.69189999999998</v>
      </c>
      <c r="M3" s="438">
        <v>5423.21</v>
      </c>
      <c r="N3" s="438">
        <v>1310.3499999999999</v>
      </c>
      <c r="O3" s="686">
        <f t="shared" ref="O3:O66" si="3">M3-L3-G3</f>
        <v>4225.8981000000003</v>
      </c>
      <c r="P3" s="199">
        <f t="shared" ref="P3:P66" si="4">N3+O3</f>
        <v>5536.2481000000007</v>
      </c>
      <c r="Q3" s="436"/>
      <c r="R3" s="437">
        <f>J2*5.8%</f>
        <v>1361.00596</v>
      </c>
      <c r="S3" s="889">
        <v>5.8</v>
      </c>
      <c r="T3" s="435"/>
      <c r="U3" s="436"/>
      <c r="V3" s="435"/>
      <c r="W3" s="435"/>
      <c r="X3" s="436"/>
      <c r="Y3" s="435"/>
      <c r="Z3" s="436"/>
      <c r="AA3" s="435"/>
    </row>
    <row r="4" spans="1:27" ht="15" customHeight="1" x14ac:dyDescent="0.25">
      <c r="A4" s="435" t="s">
        <v>1157</v>
      </c>
      <c r="B4" s="435" t="s">
        <v>847</v>
      </c>
      <c r="C4" s="436">
        <v>490</v>
      </c>
      <c r="D4" s="437" t="s">
        <v>484</v>
      </c>
      <c r="E4" s="435" t="s">
        <v>534</v>
      </c>
      <c r="F4" s="438">
        <v>38130.639999999999</v>
      </c>
      <c r="G4" s="438">
        <v>951.62</v>
      </c>
      <c r="H4" s="438">
        <v>19065.32</v>
      </c>
      <c r="I4" s="438">
        <v>0</v>
      </c>
      <c r="J4" s="438">
        <f t="shared" si="0"/>
        <v>19065.32</v>
      </c>
      <c r="K4" s="438">
        <f t="shared" si="1"/>
        <v>3813.0640000000003</v>
      </c>
      <c r="L4" s="438">
        <f t="shared" si="2"/>
        <v>285.97980000000001</v>
      </c>
      <c r="M4" s="438">
        <v>6156.45</v>
      </c>
      <c r="N4" s="438">
        <v>1525.22</v>
      </c>
      <c r="O4" s="686">
        <f t="shared" si="3"/>
        <v>4918.8501999999999</v>
      </c>
      <c r="P4" s="199">
        <f t="shared" si="4"/>
        <v>6444.0702000000001</v>
      </c>
      <c r="Q4" s="436"/>
      <c r="R4" s="437">
        <f>J2*0.2</f>
        <v>4693.1239999999998</v>
      </c>
      <c r="S4" s="436">
        <v>20</v>
      </c>
      <c r="T4" s="435"/>
      <c r="U4" s="436"/>
      <c r="V4" s="435"/>
      <c r="W4" s="435"/>
      <c r="X4" s="436"/>
      <c r="Y4" s="435"/>
      <c r="Z4" s="436"/>
      <c r="AA4" s="435"/>
    </row>
    <row r="5" spans="1:27" ht="15" customHeight="1" x14ac:dyDescent="0.25">
      <c r="A5" s="435" t="s">
        <v>1157</v>
      </c>
      <c r="B5" s="435" t="s">
        <v>847</v>
      </c>
      <c r="C5" s="436">
        <v>35</v>
      </c>
      <c r="D5" s="437" t="s">
        <v>26</v>
      </c>
      <c r="E5" s="435" t="s">
        <v>198</v>
      </c>
      <c r="F5" s="438">
        <v>33926.32</v>
      </c>
      <c r="G5" s="438">
        <v>951.62</v>
      </c>
      <c r="H5" s="438">
        <v>16963.16</v>
      </c>
      <c r="I5" s="438">
        <v>0</v>
      </c>
      <c r="J5" s="438">
        <f t="shared" si="0"/>
        <v>16963.16</v>
      </c>
      <c r="K5" s="438">
        <f t="shared" si="1"/>
        <v>3392.6320000000001</v>
      </c>
      <c r="L5" s="438">
        <f t="shared" si="2"/>
        <v>254.44739999999999</v>
      </c>
      <c r="M5" s="438">
        <v>5582.56</v>
      </c>
      <c r="N5" s="438">
        <v>1357.05</v>
      </c>
      <c r="O5" s="686">
        <f t="shared" si="3"/>
        <v>4376.4926000000005</v>
      </c>
      <c r="P5" s="199">
        <f t="shared" si="4"/>
        <v>5733.5426000000007</v>
      </c>
      <c r="Q5" s="436"/>
      <c r="R5" s="437">
        <v>951.62</v>
      </c>
      <c r="S5" s="436">
        <v>14</v>
      </c>
      <c r="T5" s="435"/>
      <c r="U5" s="436"/>
      <c r="V5" s="435"/>
      <c r="W5" s="435"/>
      <c r="X5" s="436"/>
      <c r="Y5" s="435"/>
      <c r="Z5" s="436"/>
      <c r="AA5" s="435"/>
    </row>
    <row r="6" spans="1:27" ht="15" customHeight="1" x14ac:dyDescent="0.25">
      <c r="A6" s="435" t="s">
        <v>1157</v>
      </c>
      <c r="B6" s="435" t="s">
        <v>847</v>
      </c>
      <c r="C6" s="436">
        <v>201</v>
      </c>
      <c r="D6" s="437" t="s">
        <v>75</v>
      </c>
      <c r="E6" s="435" t="s">
        <v>865</v>
      </c>
      <c r="F6" s="438">
        <v>11122.28</v>
      </c>
      <c r="G6" s="438">
        <v>588.14</v>
      </c>
      <c r="H6" s="438">
        <v>5561.14</v>
      </c>
      <c r="I6" s="438">
        <v>0</v>
      </c>
      <c r="J6" s="438">
        <f t="shared" si="0"/>
        <v>5561.14</v>
      </c>
      <c r="K6" s="438">
        <f t="shared" si="1"/>
        <v>1112.2280000000001</v>
      </c>
      <c r="L6" s="438">
        <f t="shared" si="2"/>
        <v>83.417100000000005</v>
      </c>
      <c r="M6" s="438">
        <v>2106.33</v>
      </c>
      <c r="N6" s="438">
        <v>444.89</v>
      </c>
      <c r="O6" s="686">
        <f t="shared" si="3"/>
        <v>1434.7728999999999</v>
      </c>
      <c r="P6" s="199">
        <f t="shared" si="4"/>
        <v>1879.6628999999998</v>
      </c>
      <c r="Q6" s="436"/>
      <c r="R6" s="437">
        <f>SUM(R2:R5)</f>
        <v>7357.7342600000002</v>
      </c>
      <c r="S6" s="436"/>
      <c r="T6" s="435"/>
      <c r="U6" s="436"/>
      <c r="V6" s="435"/>
      <c r="W6" s="435"/>
      <c r="X6" s="436"/>
      <c r="Y6" s="435"/>
      <c r="Z6" s="436"/>
      <c r="AA6" s="435"/>
    </row>
    <row r="7" spans="1:27" ht="15" customHeight="1" x14ac:dyDescent="0.25">
      <c r="A7" s="435" t="s">
        <v>1157</v>
      </c>
      <c r="B7" s="435" t="s">
        <v>847</v>
      </c>
      <c r="C7" s="436">
        <v>20</v>
      </c>
      <c r="D7" s="437" t="s">
        <v>14</v>
      </c>
      <c r="E7" s="435" t="s">
        <v>186</v>
      </c>
      <c r="F7" s="438">
        <v>19720.82</v>
      </c>
      <c r="G7" s="438">
        <v>951.62</v>
      </c>
      <c r="H7" s="438">
        <v>9860.41</v>
      </c>
      <c r="I7" s="438">
        <v>0</v>
      </c>
      <c r="J7" s="438">
        <f t="shared" si="0"/>
        <v>9860.41</v>
      </c>
      <c r="K7" s="438">
        <f t="shared" si="1"/>
        <v>1972.0820000000001</v>
      </c>
      <c r="L7" s="438">
        <f t="shared" si="2"/>
        <v>147.90615</v>
      </c>
      <c r="M7" s="438">
        <v>3643.51</v>
      </c>
      <c r="N7" s="438">
        <v>788.83</v>
      </c>
      <c r="O7" s="686">
        <f t="shared" si="3"/>
        <v>2543.9838500000005</v>
      </c>
      <c r="P7" s="199">
        <f t="shared" si="4"/>
        <v>3332.8138500000005</v>
      </c>
      <c r="Q7" s="436"/>
      <c r="R7" s="437"/>
      <c r="S7" s="436"/>
      <c r="T7" s="435"/>
      <c r="U7" s="436"/>
      <c r="V7" s="435"/>
      <c r="W7" s="435"/>
      <c r="X7" s="436"/>
      <c r="Y7" s="435"/>
      <c r="Z7" s="436"/>
      <c r="AA7" s="435"/>
    </row>
    <row r="8" spans="1:27" ht="15" customHeight="1" x14ac:dyDescent="0.25">
      <c r="A8" s="435" t="s">
        <v>1157</v>
      </c>
      <c r="B8" s="435" t="s">
        <v>847</v>
      </c>
      <c r="C8" s="436">
        <v>146</v>
      </c>
      <c r="D8" s="437" t="s">
        <v>56</v>
      </c>
      <c r="E8" s="435" t="s">
        <v>228</v>
      </c>
      <c r="F8" s="438">
        <v>25679.06</v>
      </c>
      <c r="G8" s="438">
        <v>951.62</v>
      </c>
      <c r="H8" s="438">
        <v>12839.53</v>
      </c>
      <c r="I8" s="438">
        <v>0</v>
      </c>
      <c r="J8" s="438">
        <f t="shared" si="0"/>
        <v>12839.53</v>
      </c>
      <c r="K8" s="438">
        <f t="shared" si="1"/>
        <v>2567.9060000000004</v>
      </c>
      <c r="L8" s="438">
        <f t="shared" si="2"/>
        <v>192.59295</v>
      </c>
      <c r="M8" s="438">
        <v>4456.8100000000004</v>
      </c>
      <c r="N8" s="438">
        <v>1027.1600000000001</v>
      </c>
      <c r="O8" s="686">
        <f t="shared" si="3"/>
        <v>3312.5970500000003</v>
      </c>
      <c r="P8" s="199">
        <f t="shared" si="4"/>
        <v>4339.7570500000002</v>
      </c>
      <c r="Q8" s="436"/>
      <c r="R8" s="437"/>
      <c r="S8" s="436"/>
      <c r="T8" s="435"/>
      <c r="U8" s="436"/>
      <c r="V8" s="435"/>
      <c r="W8" s="435"/>
      <c r="X8" s="436"/>
      <c r="Y8" s="435"/>
      <c r="Z8" s="436"/>
      <c r="AA8" s="435"/>
    </row>
    <row r="9" spans="1:27" ht="15" customHeight="1" x14ac:dyDescent="0.25">
      <c r="A9" s="435" t="s">
        <v>1157</v>
      </c>
      <c r="B9" s="435" t="s">
        <v>847</v>
      </c>
      <c r="C9" s="436">
        <v>50</v>
      </c>
      <c r="D9" s="437" t="s">
        <v>38</v>
      </c>
      <c r="E9" s="435" t="s">
        <v>209</v>
      </c>
      <c r="F9" s="438">
        <v>29141.3</v>
      </c>
      <c r="G9" s="438">
        <v>951.62</v>
      </c>
      <c r="H9" s="438">
        <v>14570.65</v>
      </c>
      <c r="I9" s="438">
        <v>0</v>
      </c>
      <c r="J9" s="438">
        <f t="shared" si="0"/>
        <v>14570.65</v>
      </c>
      <c r="K9" s="438">
        <f t="shared" si="1"/>
        <v>2914.13</v>
      </c>
      <c r="L9" s="438">
        <f t="shared" si="2"/>
        <v>218.55974999999998</v>
      </c>
      <c r="M9" s="438">
        <v>4929.41</v>
      </c>
      <c r="N9" s="438">
        <v>1165.6500000000001</v>
      </c>
      <c r="O9" s="686">
        <f t="shared" si="3"/>
        <v>3759.2302499999996</v>
      </c>
      <c r="P9" s="199">
        <f t="shared" si="4"/>
        <v>4924.8802500000002</v>
      </c>
      <c r="Q9" s="436"/>
      <c r="R9" s="437"/>
      <c r="S9" s="436"/>
      <c r="T9" s="435"/>
      <c r="U9" s="436"/>
      <c r="V9" s="435"/>
      <c r="W9" s="435"/>
      <c r="X9" s="436"/>
      <c r="Y9" s="435"/>
      <c r="Z9" s="436"/>
      <c r="AA9" s="435"/>
    </row>
    <row r="10" spans="1:27" ht="15" customHeight="1" x14ac:dyDescent="0.25">
      <c r="A10" s="435" t="s">
        <v>1157</v>
      </c>
      <c r="B10" s="435" t="s">
        <v>847</v>
      </c>
      <c r="C10" s="436">
        <v>349</v>
      </c>
      <c r="D10" s="437" t="s">
        <v>362</v>
      </c>
      <c r="E10" s="435" t="s">
        <v>372</v>
      </c>
      <c r="F10" s="438">
        <v>35212.639999999999</v>
      </c>
      <c r="G10" s="438">
        <v>951.62</v>
      </c>
      <c r="H10" s="438">
        <v>17606.32</v>
      </c>
      <c r="I10" s="438">
        <v>0</v>
      </c>
      <c r="J10" s="438">
        <f t="shared" si="0"/>
        <v>17606.32</v>
      </c>
      <c r="K10" s="438">
        <f t="shared" si="1"/>
        <v>3521.2640000000001</v>
      </c>
      <c r="L10" s="438">
        <f t="shared" si="2"/>
        <v>264.09479999999996</v>
      </c>
      <c r="M10" s="438">
        <v>5758.15</v>
      </c>
      <c r="N10" s="438">
        <v>1408.5</v>
      </c>
      <c r="O10" s="686">
        <f t="shared" si="3"/>
        <v>4542.4351999999999</v>
      </c>
      <c r="P10" s="199">
        <f t="shared" si="4"/>
        <v>5950.9351999999999</v>
      </c>
      <c r="Q10" s="436"/>
      <c r="R10" s="437"/>
      <c r="S10" s="436"/>
      <c r="T10" s="435"/>
      <c r="U10" s="436"/>
      <c r="V10" s="435"/>
      <c r="W10" s="435"/>
      <c r="X10" s="436"/>
      <c r="Y10" s="435"/>
      <c r="Z10" s="436"/>
      <c r="AA10" s="435"/>
    </row>
    <row r="11" spans="1:27" ht="15" customHeight="1" x14ac:dyDescent="0.25">
      <c r="A11" s="435" t="s">
        <v>1157</v>
      </c>
      <c r="B11" s="435" t="s">
        <v>847</v>
      </c>
      <c r="C11" s="436">
        <v>461</v>
      </c>
      <c r="D11" s="437" t="s">
        <v>754</v>
      </c>
      <c r="E11" s="435" t="s">
        <v>767</v>
      </c>
      <c r="F11" s="438">
        <v>25140.639999999999</v>
      </c>
      <c r="G11" s="438">
        <v>951.62</v>
      </c>
      <c r="H11" s="438">
        <v>12570.32</v>
      </c>
      <c r="I11" s="438">
        <v>0</v>
      </c>
      <c r="J11" s="438">
        <f t="shared" si="0"/>
        <v>12570.32</v>
      </c>
      <c r="K11" s="438">
        <f t="shared" si="1"/>
        <v>2514.0640000000003</v>
      </c>
      <c r="L11" s="438">
        <f t="shared" si="2"/>
        <v>188.5548</v>
      </c>
      <c r="M11" s="438">
        <v>4383.32</v>
      </c>
      <c r="N11" s="438">
        <v>1005.62</v>
      </c>
      <c r="O11" s="686">
        <f t="shared" si="3"/>
        <v>3243.1451999999999</v>
      </c>
      <c r="P11" s="199">
        <f t="shared" si="4"/>
        <v>4248.7651999999998</v>
      </c>
      <c r="Q11" s="436"/>
      <c r="R11" s="437"/>
      <c r="S11" s="436"/>
      <c r="T11" s="435"/>
      <c r="U11" s="436"/>
      <c r="V11" s="435"/>
      <c r="W11" s="435"/>
      <c r="X11" s="436"/>
      <c r="Y11" s="435"/>
      <c r="Z11" s="436"/>
      <c r="AA11" s="435"/>
    </row>
    <row r="12" spans="1:27" ht="15" customHeight="1" x14ac:dyDescent="0.25">
      <c r="A12" s="435" t="s">
        <v>1157</v>
      </c>
      <c r="B12" s="435" t="s">
        <v>847</v>
      </c>
      <c r="C12" s="436">
        <v>434</v>
      </c>
      <c r="D12" s="437" t="s">
        <v>696</v>
      </c>
      <c r="E12" s="435" t="s">
        <v>706</v>
      </c>
      <c r="F12" s="438">
        <v>12389.88</v>
      </c>
      <c r="G12" s="438">
        <v>676.87</v>
      </c>
      <c r="H12" s="438">
        <v>6194.94</v>
      </c>
      <c r="I12" s="438">
        <v>0</v>
      </c>
      <c r="J12" s="438">
        <f t="shared" si="0"/>
        <v>6194.94</v>
      </c>
      <c r="K12" s="438">
        <f t="shared" si="1"/>
        <v>1238.9880000000001</v>
      </c>
      <c r="L12" s="438">
        <f t="shared" si="2"/>
        <v>92.924099999999996</v>
      </c>
      <c r="M12" s="438">
        <v>2368.09</v>
      </c>
      <c r="N12" s="438">
        <v>495.59</v>
      </c>
      <c r="O12" s="686">
        <f t="shared" si="3"/>
        <v>1598.2959000000001</v>
      </c>
      <c r="P12" s="199">
        <f t="shared" si="4"/>
        <v>2093.8859000000002</v>
      </c>
      <c r="Q12" s="436"/>
      <c r="R12" s="437"/>
      <c r="S12" s="436"/>
      <c r="T12" s="435"/>
      <c r="U12" s="436"/>
      <c r="V12" s="435"/>
      <c r="W12" s="435"/>
      <c r="X12" s="436"/>
      <c r="Y12" s="435"/>
      <c r="Z12" s="436"/>
      <c r="AA12" s="435"/>
    </row>
    <row r="13" spans="1:27" ht="15" customHeight="1" x14ac:dyDescent="0.25">
      <c r="A13" s="435" t="s">
        <v>1157</v>
      </c>
      <c r="B13" s="435" t="s">
        <v>847</v>
      </c>
      <c r="C13" s="436">
        <v>39</v>
      </c>
      <c r="D13" s="437" t="s">
        <v>29</v>
      </c>
      <c r="E13" s="435" t="s">
        <v>201</v>
      </c>
      <c r="F13" s="438">
        <v>17671.16</v>
      </c>
      <c r="G13" s="438">
        <v>951.62</v>
      </c>
      <c r="H13" s="438">
        <v>8835.58</v>
      </c>
      <c r="I13" s="438">
        <v>0</v>
      </c>
      <c r="J13" s="438">
        <f t="shared" si="0"/>
        <v>8835.58</v>
      </c>
      <c r="K13" s="438">
        <f t="shared" si="1"/>
        <v>1767.116</v>
      </c>
      <c r="L13" s="438">
        <f t="shared" si="2"/>
        <v>132.53369999999998</v>
      </c>
      <c r="M13" s="438">
        <v>3363.73</v>
      </c>
      <c r="N13" s="438">
        <v>706.84</v>
      </c>
      <c r="O13" s="686">
        <f t="shared" si="3"/>
        <v>2279.5763000000002</v>
      </c>
      <c r="P13" s="199">
        <f t="shared" si="4"/>
        <v>2986.4163000000003</v>
      </c>
      <c r="Q13" s="436"/>
      <c r="R13" s="437"/>
      <c r="S13" s="436"/>
      <c r="T13" s="435"/>
      <c r="U13" s="436"/>
      <c r="V13" s="435"/>
      <c r="W13" s="435"/>
      <c r="X13" s="436"/>
      <c r="Y13" s="435"/>
      <c r="Z13" s="436"/>
      <c r="AA13" s="435"/>
    </row>
    <row r="14" spans="1:27" s="582" customFormat="1" ht="15" customHeight="1" x14ac:dyDescent="0.25">
      <c r="A14" s="576" t="s">
        <v>1157</v>
      </c>
      <c r="B14" s="576" t="s">
        <v>847</v>
      </c>
      <c r="C14" s="577">
        <v>248</v>
      </c>
      <c r="D14" s="578" t="s">
        <v>137</v>
      </c>
      <c r="E14" s="576" t="s">
        <v>258</v>
      </c>
      <c r="F14" s="579">
        <v>44461.18</v>
      </c>
      <c r="G14" s="579">
        <v>951.62</v>
      </c>
      <c r="H14" s="579">
        <v>22230.59</v>
      </c>
      <c r="I14" s="579">
        <v>0</v>
      </c>
      <c r="J14" s="579">
        <f t="shared" si="0"/>
        <v>22230.59</v>
      </c>
      <c r="K14" s="579">
        <f t="shared" si="1"/>
        <v>4446.1180000000004</v>
      </c>
      <c r="L14" s="579">
        <f t="shared" si="2"/>
        <v>333.45884999999998</v>
      </c>
      <c r="M14" s="579">
        <v>7020.57</v>
      </c>
      <c r="N14" s="579">
        <v>1778.44</v>
      </c>
      <c r="O14" s="574">
        <f t="shared" si="3"/>
        <v>5735.4911499999998</v>
      </c>
      <c r="P14" s="561">
        <f t="shared" si="4"/>
        <v>7513.9311500000003</v>
      </c>
      <c r="Q14" s="577"/>
      <c r="R14" s="578"/>
      <c r="S14" s="577"/>
      <c r="T14" s="576"/>
      <c r="U14" s="577"/>
      <c r="V14" s="576"/>
      <c r="W14" s="576"/>
      <c r="X14" s="577"/>
      <c r="Y14" s="576"/>
      <c r="Z14" s="577"/>
      <c r="AA14" s="576"/>
    </row>
    <row r="15" spans="1:27" ht="15" customHeight="1" x14ac:dyDescent="0.25">
      <c r="A15" s="435" t="s">
        <v>1157</v>
      </c>
      <c r="B15" s="435" t="s">
        <v>847</v>
      </c>
      <c r="C15" s="436">
        <v>419</v>
      </c>
      <c r="D15" s="437" t="s">
        <v>637</v>
      </c>
      <c r="E15" s="435" t="s">
        <v>652</v>
      </c>
      <c r="F15" s="438">
        <v>38012.639999999999</v>
      </c>
      <c r="G15" s="438">
        <v>951.62</v>
      </c>
      <c r="H15" s="438">
        <v>19006.32</v>
      </c>
      <c r="I15" s="438">
        <v>0</v>
      </c>
      <c r="J15" s="438">
        <f t="shared" si="0"/>
        <v>19006.32</v>
      </c>
      <c r="K15" s="438">
        <f t="shared" si="1"/>
        <v>3801.2640000000001</v>
      </c>
      <c r="L15" s="438">
        <f t="shared" si="2"/>
        <v>285.09479999999996</v>
      </c>
      <c r="M15" s="438">
        <v>6140.35</v>
      </c>
      <c r="N15" s="438">
        <v>1520.5</v>
      </c>
      <c r="O15" s="686">
        <f t="shared" si="3"/>
        <v>4903.6352000000006</v>
      </c>
      <c r="P15" s="199">
        <f t="shared" si="4"/>
        <v>6424.1352000000006</v>
      </c>
      <c r="Q15" s="436"/>
      <c r="R15" s="437"/>
      <c r="S15" s="436"/>
      <c r="T15" s="435"/>
      <c r="U15" s="436"/>
      <c r="V15" s="435"/>
      <c r="W15" s="435"/>
      <c r="X15" s="436"/>
      <c r="Y15" s="435"/>
      <c r="Z15" s="436"/>
      <c r="AA15" s="435"/>
    </row>
    <row r="16" spans="1:27" ht="15" customHeight="1" x14ac:dyDescent="0.25">
      <c r="A16" s="435" t="s">
        <v>1157</v>
      </c>
      <c r="B16" s="435" t="s">
        <v>847</v>
      </c>
      <c r="C16" s="436">
        <v>12</v>
      </c>
      <c r="D16" s="437" t="s">
        <v>9</v>
      </c>
      <c r="E16" s="435" t="s">
        <v>180</v>
      </c>
      <c r="F16" s="438">
        <v>18044</v>
      </c>
      <c r="G16" s="438">
        <v>951.62</v>
      </c>
      <c r="H16" s="438">
        <v>9022</v>
      </c>
      <c r="I16" s="438">
        <v>0</v>
      </c>
      <c r="J16" s="438">
        <f t="shared" si="0"/>
        <v>9022</v>
      </c>
      <c r="K16" s="438">
        <f t="shared" si="1"/>
        <v>1804.4</v>
      </c>
      <c r="L16" s="438">
        <f t="shared" si="2"/>
        <v>135.32999999999998</v>
      </c>
      <c r="M16" s="438">
        <v>3414.63</v>
      </c>
      <c r="N16" s="438">
        <v>721.76</v>
      </c>
      <c r="O16" s="686">
        <f t="shared" si="3"/>
        <v>2327.6800000000003</v>
      </c>
      <c r="P16" s="199">
        <f t="shared" si="4"/>
        <v>3049.4400000000005</v>
      </c>
      <c r="Q16" s="436"/>
      <c r="R16" s="437"/>
      <c r="S16" s="436"/>
      <c r="T16" s="435"/>
      <c r="U16" s="436"/>
      <c r="V16" s="435"/>
      <c r="W16" s="435"/>
      <c r="X16" s="436"/>
      <c r="Y16" s="435"/>
      <c r="Z16" s="436"/>
      <c r="AA16" s="435"/>
    </row>
    <row r="17" spans="1:27" ht="15" customHeight="1" x14ac:dyDescent="0.25">
      <c r="A17" s="435" t="s">
        <v>1157</v>
      </c>
      <c r="B17" s="435" t="s">
        <v>847</v>
      </c>
      <c r="C17" s="436">
        <v>318</v>
      </c>
      <c r="D17" s="437" t="s">
        <v>300</v>
      </c>
      <c r="E17" s="435" t="s">
        <v>305</v>
      </c>
      <c r="F17" s="438">
        <v>44461.18</v>
      </c>
      <c r="G17" s="438">
        <v>951.62</v>
      </c>
      <c r="H17" s="438">
        <v>22230.59</v>
      </c>
      <c r="I17" s="438">
        <v>0</v>
      </c>
      <c r="J17" s="438">
        <f t="shared" si="0"/>
        <v>22230.59</v>
      </c>
      <c r="K17" s="438">
        <f t="shared" si="1"/>
        <v>4446.1180000000004</v>
      </c>
      <c r="L17" s="438">
        <f t="shared" si="2"/>
        <v>333.45884999999998</v>
      </c>
      <c r="M17" s="438">
        <v>7020.57</v>
      </c>
      <c r="N17" s="438">
        <v>1778.44</v>
      </c>
      <c r="O17" s="686">
        <f t="shared" si="3"/>
        <v>5735.4911499999998</v>
      </c>
      <c r="P17" s="199">
        <f t="shared" si="4"/>
        <v>7513.9311500000003</v>
      </c>
      <c r="Q17" s="436"/>
      <c r="R17" s="437"/>
      <c r="S17" s="436"/>
      <c r="T17" s="435"/>
      <c r="U17" s="436"/>
      <c r="V17" s="435"/>
      <c r="W17" s="435"/>
      <c r="X17" s="436"/>
      <c r="Y17" s="435"/>
      <c r="Z17" s="436"/>
      <c r="AA17" s="435"/>
    </row>
    <row r="18" spans="1:27" ht="15" customHeight="1" x14ac:dyDescent="0.25">
      <c r="A18" s="435" t="s">
        <v>1157</v>
      </c>
      <c r="B18" s="435" t="s">
        <v>847</v>
      </c>
      <c r="C18" s="436">
        <v>346</v>
      </c>
      <c r="D18" s="437" t="s">
        <v>368</v>
      </c>
      <c r="E18" s="435" t="s">
        <v>369</v>
      </c>
      <c r="F18" s="438">
        <v>38342.660000000003</v>
      </c>
      <c r="G18" s="438">
        <v>951.62</v>
      </c>
      <c r="H18" s="438">
        <v>19171.330000000002</v>
      </c>
      <c r="I18" s="438">
        <v>0</v>
      </c>
      <c r="J18" s="438">
        <f t="shared" si="0"/>
        <v>19171.330000000002</v>
      </c>
      <c r="K18" s="438">
        <f t="shared" si="1"/>
        <v>3834.2660000000005</v>
      </c>
      <c r="L18" s="438">
        <f t="shared" si="2"/>
        <v>287.56995000000001</v>
      </c>
      <c r="M18" s="438">
        <v>6185.39</v>
      </c>
      <c r="N18" s="438">
        <v>1533.7</v>
      </c>
      <c r="O18" s="686">
        <f t="shared" si="3"/>
        <v>4946.2000500000004</v>
      </c>
      <c r="P18" s="199">
        <f t="shared" si="4"/>
        <v>6479.9000500000002</v>
      </c>
      <c r="Q18" s="436"/>
      <c r="R18" s="437"/>
      <c r="S18" s="436"/>
      <c r="T18" s="435"/>
      <c r="U18" s="436"/>
      <c r="V18" s="435"/>
      <c r="W18" s="435"/>
      <c r="X18" s="436"/>
      <c r="Y18" s="435"/>
      <c r="Z18" s="436"/>
      <c r="AA18" s="435"/>
    </row>
    <row r="19" spans="1:27" ht="15" customHeight="1" x14ac:dyDescent="0.25">
      <c r="A19" s="435" t="s">
        <v>1157</v>
      </c>
      <c r="B19" s="435" t="s">
        <v>847</v>
      </c>
      <c r="C19" s="436">
        <v>452</v>
      </c>
      <c r="D19" s="437" t="s">
        <v>719</v>
      </c>
      <c r="E19" s="435" t="s">
        <v>740</v>
      </c>
      <c r="F19" s="438">
        <v>21345.82</v>
      </c>
      <c r="G19" s="438">
        <v>951.62</v>
      </c>
      <c r="H19" s="438">
        <v>10672.91</v>
      </c>
      <c r="I19" s="438">
        <v>0</v>
      </c>
      <c r="J19" s="438">
        <f t="shared" si="0"/>
        <v>10672.91</v>
      </c>
      <c r="K19" s="438">
        <f t="shared" si="1"/>
        <v>2134.5819999999999</v>
      </c>
      <c r="L19" s="438">
        <f t="shared" si="2"/>
        <v>160.09365</v>
      </c>
      <c r="M19" s="438">
        <v>3865.32</v>
      </c>
      <c r="N19" s="438">
        <v>853.83</v>
      </c>
      <c r="O19" s="686">
        <f t="shared" si="3"/>
        <v>2753.6063500000005</v>
      </c>
      <c r="P19" s="199">
        <f t="shared" si="4"/>
        <v>3607.4363500000004</v>
      </c>
      <c r="Q19" s="436"/>
      <c r="R19" s="437"/>
      <c r="S19" s="436"/>
      <c r="T19" s="435"/>
      <c r="U19" s="436"/>
      <c r="V19" s="435"/>
      <c r="W19" s="435"/>
      <c r="X19" s="436"/>
      <c r="Y19" s="435"/>
      <c r="Z19" s="436"/>
      <c r="AA19" s="435"/>
    </row>
    <row r="20" spans="1:27" ht="15" customHeight="1" x14ac:dyDescent="0.25">
      <c r="A20" s="435" t="s">
        <v>1157</v>
      </c>
      <c r="B20" s="435" t="s">
        <v>847</v>
      </c>
      <c r="C20" s="436">
        <v>47</v>
      </c>
      <c r="D20" s="437" t="s">
        <v>35</v>
      </c>
      <c r="E20" s="435" t="s">
        <v>207</v>
      </c>
      <c r="F20" s="438">
        <v>25982.94</v>
      </c>
      <c r="G20" s="438">
        <v>951.62</v>
      </c>
      <c r="H20" s="438">
        <v>12991.47</v>
      </c>
      <c r="I20" s="438">
        <v>0</v>
      </c>
      <c r="J20" s="438">
        <f t="shared" si="0"/>
        <v>12991.47</v>
      </c>
      <c r="K20" s="438">
        <f t="shared" si="1"/>
        <v>2598.2939999999999</v>
      </c>
      <c r="L20" s="438">
        <f t="shared" si="2"/>
        <v>194.87204999999997</v>
      </c>
      <c r="M20" s="438">
        <v>4498.29</v>
      </c>
      <c r="N20" s="438">
        <v>1039.31</v>
      </c>
      <c r="O20" s="686">
        <f t="shared" si="3"/>
        <v>3351.7979500000001</v>
      </c>
      <c r="P20" s="199">
        <f t="shared" si="4"/>
        <v>4391.1079499999996</v>
      </c>
      <c r="Q20" s="436"/>
      <c r="R20" s="437"/>
      <c r="S20" s="436"/>
      <c r="T20" s="435"/>
      <c r="U20" s="436"/>
      <c r="V20" s="435"/>
      <c r="W20" s="435"/>
      <c r="X20" s="436"/>
      <c r="Y20" s="435"/>
      <c r="Z20" s="436"/>
      <c r="AA20" s="435"/>
    </row>
    <row r="21" spans="1:27" ht="15" customHeight="1" x14ac:dyDescent="0.25">
      <c r="A21" s="435" t="s">
        <v>1157</v>
      </c>
      <c r="B21" s="435" t="s">
        <v>847</v>
      </c>
      <c r="C21" s="436">
        <v>431</v>
      </c>
      <c r="D21" s="437" t="s">
        <v>680</v>
      </c>
      <c r="E21" s="435" t="s">
        <v>681</v>
      </c>
      <c r="F21" s="438">
        <v>17614.18</v>
      </c>
      <c r="G21" s="438">
        <v>951.62</v>
      </c>
      <c r="H21" s="438">
        <v>8807.09</v>
      </c>
      <c r="I21" s="438">
        <v>0</v>
      </c>
      <c r="J21" s="438">
        <f t="shared" si="0"/>
        <v>8807.09</v>
      </c>
      <c r="K21" s="438">
        <f t="shared" si="1"/>
        <v>1761.4180000000001</v>
      </c>
      <c r="L21" s="438">
        <f t="shared" si="2"/>
        <v>132.10634999999999</v>
      </c>
      <c r="M21" s="438">
        <v>3355.96</v>
      </c>
      <c r="N21" s="438">
        <v>704.56</v>
      </c>
      <c r="O21" s="686">
        <f t="shared" si="3"/>
        <v>2272.2336500000001</v>
      </c>
      <c r="P21" s="199">
        <f t="shared" si="4"/>
        <v>2976.7936500000001</v>
      </c>
      <c r="Q21" s="436"/>
      <c r="R21" s="437"/>
      <c r="S21" s="436"/>
      <c r="T21" s="435"/>
      <c r="U21" s="436"/>
      <c r="V21" s="435"/>
      <c r="W21" s="435"/>
      <c r="X21" s="436"/>
      <c r="Y21" s="435"/>
      <c r="Z21" s="436"/>
      <c r="AA21" s="435"/>
    </row>
    <row r="22" spans="1:27" ht="15" customHeight="1" x14ac:dyDescent="0.25">
      <c r="A22" s="435" t="s">
        <v>1157</v>
      </c>
      <c r="B22" s="435" t="s">
        <v>847</v>
      </c>
      <c r="C22" s="436">
        <v>447</v>
      </c>
      <c r="D22" s="437" t="s">
        <v>715</v>
      </c>
      <c r="E22" s="435" t="s">
        <v>736</v>
      </c>
      <c r="F22" s="438">
        <v>28007.62</v>
      </c>
      <c r="G22" s="438">
        <v>951.62</v>
      </c>
      <c r="H22" s="438">
        <v>11335.58</v>
      </c>
      <c r="I22" s="438">
        <v>0</v>
      </c>
      <c r="J22" s="438">
        <f t="shared" si="0"/>
        <v>11335.58</v>
      </c>
      <c r="K22" s="438">
        <f t="shared" si="1"/>
        <v>2267.116</v>
      </c>
      <c r="L22" s="438">
        <f t="shared" si="2"/>
        <v>170.03369999999998</v>
      </c>
      <c r="M22" s="438">
        <v>4046.23</v>
      </c>
      <c r="N22" s="438">
        <v>1333.76</v>
      </c>
      <c r="O22" s="686">
        <f t="shared" si="3"/>
        <v>2924.5763000000002</v>
      </c>
      <c r="P22" s="199">
        <f t="shared" si="4"/>
        <v>4258.3362999999999</v>
      </c>
      <c r="Q22" s="436"/>
      <c r="R22" s="437"/>
      <c r="S22" s="436"/>
      <c r="T22" s="435"/>
      <c r="U22" s="436"/>
      <c r="V22" s="435"/>
      <c r="W22" s="435"/>
      <c r="X22" s="436"/>
      <c r="Y22" s="435"/>
      <c r="Z22" s="436"/>
      <c r="AA22" s="435"/>
    </row>
    <row r="23" spans="1:27" ht="15" customHeight="1" x14ac:dyDescent="0.25">
      <c r="A23" s="435" t="s">
        <v>1157</v>
      </c>
      <c r="B23" s="435" t="s">
        <v>847</v>
      </c>
      <c r="C23" s="436">
        <v>498</v>
      </c>
      <c r="D23" s="437" t="s">
        <v>483</v>
      </c>
      <c r="E23" s="435" t="s">
        <v>533</v>
      </c>
      <c r="F23" s="438">
        <v>30485.74</v>
      </c>
      <c r="G23" s="438">
        <v>951.62</v>
      </c>
      <c r="H23" s="438">
        <v>15242.87</v>
      </c>
      <c r="I23" s="438">
        <v>0</v>
      </c>
      <c r="J23" s="438">
        <f t="shared" si="0"/>
        <v>15242.87</v>
      </c>
      <c r="K23" s="438">
        <f t="shared" si="1"/>
        <v>3048.5740000000005</v>
      </c>
      <c r="L23" s="438">
        <f t="shared" si="2"/>
        <v>228.64305000000002</v>
      </c>
      <c r="M23" s="438">
        <v>5112.92</v>
      </c>
      <c r="N23" s="438">
        <v>1219.42</v>
      </c>
      <c r="O23" s="686">
        <f t="shared" si="3"/>
        <v>3932.6569500000005</v>
      </c>
      <c r="P23" s="199">
        <f t="shared" si="4"/>
        <v>5152.0769500000006</v>
      </c>
      <c r="Q23" s="436"/>
      <c r="R23" s="437"/>
      <c r="S23" s="436"/>
      <c r="T23" s="435"/>
      <c r="U23" s="436"/>
      <c r="V23" s="435"/>
      <c r="W23" s="435"/>
      <c r="X23" s="436"/>
      <c r="Y23" s="435"/>
      <c r="Z23" s="436"/>
      <c r="AA23" s="435"/>
    </row>
    <row r="24" spans="1:27" ht="15" customHeight="1" x14ac:dyDescent="0.25">
      <c r="A24" s="435" t="s">
        <v>1157</v>
      </c>
      <c r="B24" s="435" t="s">
        <v>847</v>
      </c>
      <c r="C24" s="436">
        <v>200</v>
      </c>
      <c r="D24" s="437" t="s">
        <v>74</v>
      </c>
      <c r="E24" s="435" t="s">
        <v>245</v>
      </c>
      <c r="F24" s="438">
        <v>23865.66</v>
      </c>
      <c r="G24" s="438">
        <v>951.62</v>
      </c>
      <c r="H24" s="438">
        <v>11932.83</v>
      </c>
      <c r="I24" s="438">
        <v>0</v>
      </c>
      <c r="J24" s="438">
        <f t="shared" si="0"/>
        <v>11932.83</v>
      </c>
      <c r="K24" s="438">
        <f t="shared" si="1"/>
        <v>2386.5660000000003</v>
      </c>
      <c r="L24" s="438">
        <f t="shared" si="2"/>
        <v>178.99244999999999</v>
      </c>
      <c r="M24" s="438">
        <v>4209.28</v>
      </c>
      <c r="N24" s="438">
        <v>954.62</v>
      </c>
      <c r="O24" s="686">
        <f t="shared" si="3"/>
        <v>3078.6675499999997</v>
      </c>
      <c r="P24" s="199">
        <f t="shared" si="4"/>
        <v>4033.2875499999996</v>
      </c>
      <c r="Q24" s="436"/>
      <c r="R24" s="437"/>
      <c r="S24" s="436"/>
      <c r="T24" s="435"/>
      <c r="U24" s="436"/>
      <c r="V24" s="435"/>
      <c r="W24" s="435"/>
      <c r="X24" s="436"/>
      <c r="Y24" s="435"/>
      <c r="Z24" s="436"/>
      <c r="AA24" s="435"/>
    </row>
    <row r="25" spans="1:27" ht="15" customHeight="1" x14ac:dyDescent="0.25">
      <c r="A25" s="435" t="s">
        <v>1157</v>
      </c>
      <c r="B25" s="435" t="s">
        <v>847</v>
      </c>
      <c r="C25" s="436">
        <v>84</v>
      </c>
      <c r="D25" s="437" t="s">
        <v>45</v>
      </c>
      <c r="E25" s="435" t="s">
        <v>217</v>
      </c>
      <c r="F25" s="438">
        <v>17087.03</v>
      </c>
      <c r="G25" s="438">
        <v>782.33</v>
      </c>
      <c r="H25" s="438">
        <v>6948.25</v>
      </c>
      <c r="I25" s="438">
        <v>0</v>
      </c>
      <c r="J25" s="438">
        <f t="shared" si="0"/>
        <v>6948.25</v>
      </c>
      <c r="K25" s="438">
        <f t="shared" si="1"/>
        <v>1389.65</v>
      </c>
      <c r="L25" s="438">
        <f t="shared" si="2"/>
        <v>104.22375</v>
      </c>
      <c r="M25" s="438">
        <v>2679.2</v>
      </c>
      <c r="N25" s="438">
        <v>811.1</v>
      </c>
      <c r="O25" s="686">
        <f t="shared" si="3"/>
        <v>1792.6462499999998</v>
      </c>
      <c r="P25" s="199">
        <f t="shared" si="4"/>
        <v>2603.7462499999997</v>
      </c>
      <c r="Q25" s="436"/>
      <c r="R25" s="437"/>
      <c r="S25" s="436"/>
      <c r="T25" s="435"/>
      <c r="U25" s="436"/>
      <c r="V25" s="435"/>
      <c r="W25" s="435"/>
      <c r="X25" s="436"/>
      <c r="Y25" s="435"/>
      <c r="Z25" s="436"/>
      <c r="AA25" s="435"/>
    </row>
    <row r="26" spans="1:27" ht="15" customHeight="1" x14ac:dyDescent="0.25">
      <c r="A26" s="435" t="s">
        <v>1157</v>
      </c>
      <c r="B26" s="435" t="s">
        <v>847</v>
      </c>
      <c r="C26" s="436">
        <v>88</v>
      </c>
      <c r="D26" s="437" t="s">
        <v>48</v>
      </c>
      <c r="E26" s="435" t="s">
        <v>220</v>
      </c>
      <c r="F26" s="438">
        <v>26975.5</v>
      </c>
      <c r="G26" s="438">
        <v>951.62</v>
      </c>
      <c r="H26" s="438">
        <v>13487.75</v>
      </c>
      <c r="I26" s="438">
        <v>0</v>
      </c>
      <c r="J26" s="438">
        <f t="shared" si="0"/>
        <v>13487.75</v>
      </c>
      <c r="K26" s="438">
        <f t="shared" si="1"/>
        <v>2697.55</v>
      </c>
      <c r="L26" s="438">
        <f t="shared" si="2"/>
        <v>202.31625</v>
      </c>
      <c r="M26" s="438">
        <v>4633.78</v>
      </c>
      <c r="N26" s="438">
        <v>1079.02</v>
      </c>
      <c r="O26" s="686">
        <f t="shared" si="3"/>
        <v>3479.84375</v>
      </c>
      <c r="P26" s="199">
        <f t="shared" si="4"/>
        <v>4558.8637500000004</v>
      </c>
      <c r="Q26" s="436"/>
      <c r="R26" s="437"/>
      <c r="S26" s="436"/>
      <c r="T26" s="435"/>
      <c r="U26" s="436"/>
      <c r="V26" s="435"/>
      <c r="W26" s="435"/>
      <c r="X26" s="436"/>
      <c r="Y26" s="435"/>
      <c r="Z26" s="436"/>
      <c r="AA26" s="435"/>
    </row>
    <row r="27" spans="1:27" ht="15" customHeight="1" x14ac:dyDescent="0.25">
      <c r="A27" s="435" t="s">
        <v>1157</v>
      </c>
      <c r="B27" s="435" t="s">
        <v>847</v>
      </c>
      <c r="C27" s="436">
        <v>448</v>
      </c>
      <c r="D27" s="437" t="s">
        <v>716</v>
      </c>
      <c r="E27" s="435" t="s">
        <v>737</v>
      </c>
      <c r="F27" s="438">
        <v>31150.34</v>
      </c>
      <c r="G27" s="438">
        <v>951.62</v>
      </c>
      <c r="H27" s="438">
        <v>15575.17</v>
      </c>
      <c r="I27" s="438">
        <v>0</v>
      </c>
      <c r="J27" s="438">
        <f t="shared" si="0"/>
        <v>15575.17</v>
      </c>
      <c r="K27" s="438">
        <f t="shared" si="1"/>
        <v>3115.0340000000001</v>
      </c>
      <c r="L27" s="438">
        <f t="shared" si="2"/>
        <v>233.62754999999999</v>
      </c>
      <c r="M27" s="438">
        <v>5203.6400000000003</v>
      </c>
      <c r="N27" s="438">
        <v>1246.01</v>
      </c>
      <c r="O27" s="686">
        <f t="shared" si="3"/>
        <v>4018.3924500000003</v>
      </c>
      <c r="P27" s="199">
        <f t="shared" si="4"/>
        <v>5264.4024500000005</v>
      </c>
      <c r="Q27" s="436"/>
      <c r="R27" s="437"/>
      <c r="S27" s="436"/>
      <c r="T27" s="435"/>
      <c r="U27" s="436"/>
      <c r="V27" s="435"/>
      <c r="W27" s="435"/>
      <c r="X27" s="436"/>
      <c r="Y27" s="435"/>
      <c r="Z27" s="436"/>
      <c r="AA27" s="435"/>
    </row>
    <row r="28" spans="1:27" ht="15" customHeight="1" x14ac:dyDescent="0.25">
      <c r="A28" s="435" t="s">
        <v>1157</v>
      </c>
      <c r="B28" s="435" t="s">
        <v>847</v>
      </c>
      <c r="C28" s="436">
        <v>476</v>
      </c>
      <c r="D28" s="437" t="s">
        <v>790</v>
      </c>
      <c r="E28" s="435" t="s">
        <v>795</v>
      </c>
      <c r="F28" s="438">
        <v>21345.82</v>
      </c>
      <c r="G28" s="438">
        <v>951.62</v>
      </c>
      <c r="H28" s="438">
        <v>10672.91</v>
      </c>
      <c r="I28" s="438">
        <v>0</v>
      </c>
      <c r="J28" s="438">
        <f t="shared" si="0"/>
        <v>10672.91</v>
      </c>
      <c r="K28" s="438">
        <f t="shared" si="1"/>
        <v>2134.5819999999999</v>
      </c>
      <c r="L28" s="438">
        <f t="shared" si="2"/>
        <v>160.09365</v>
      </c>
      <c r="M28" s="438">
        <v>3865.32</v>
      </c>
      <c r="N28" s="438">
        <v>853.83</v>
      </c>
      <c r="O28" s="686">
        <f t="shared" si="3"/>
        <v>2753.6063500000005</v>
      </c>
      <c r="P28" s="199">
        <f t="shared" si="4"/>
        <v>3607.4363500000004</v>
      </c>
      <c r="Q28" s="436"/>
      <c r="R28" s="437"/>
      <c r="S28" s="436"/>
      <c r="T28" s="435"/>
      <c r="U28" s="436"/>
      <c r="V28" s="435"/>
      <c r="W28" s="435"/>
      <c r="X28" s="436"/>
      <c r="Y28" s="435"/>
      <c r="Z28" s="436"/>
      <c r="AA28" s="435"/>
    </row>
    <row r="29" spans="1:27" s="188" customFormat="1" ht="15" customHeight="1" x14ac:dyDescent="0.25">
      <c r="A29" s="184" t="s">
        <v>1157</v>
      </c>
      <c r="B29" s="184" t="s">
        <v>847</v>
      </c>
      <c r="C29" s="185">
        <v>454</v>
      </c>
      <c r="D29" s="186" t="s">
        <v>721</v>
      </c>
      <c r="E29" s="184" t="s">
        <v>742</v>
      </c>
      <c r="F29" s="187">
        <v>16720.900000000001</v>
      </c>
      <c r="G29" s="187">
        <v>1163.17</v>
      </c>
      <c r="H29" s="187">
        <v>5692.22</v>
      </c>
      <c r="I29" s="187">
        <v>5336.46</v>
      </c>
      <c r="J29" s="187">
        <f t="shared" si="0"/>
        <v>11028.68</v>
      </c>
      <c r="K29" s="187">
        <f t="shared" si="1"/>
        <v>2205.7360000000003</v>
      </c>
      <c r="L29" s="187">
        <f t="shared" si="2"/>
        <v>165.43019999999999</v>
      </c>
      <c r="M29" s="187">
        <v>4174</v>
      </c>
      <c r="N29" s="187">
        <v>882.28</v>
      </c>
      <c r="O29" s="873">
        <f t="shared" si="3"/>
        <v>2845.3998000000001</v>
      </c>
      <c r="P29" s="186">
        <f t="shared" si="4"/>
        <v>3727.6797999999999</v>
      </c>
      <c r="Q29" s="185"/>
      <c r="R29" s="186"/>
      <c r="S29" s="185"/>
      <c r="T29" s="184"/>
      <c r="U29" s="185"/>
      <c r="V29" s="184"/>
      <c r="W29" s="184"/>
      <c r="X29" s="185"/>
      <c r="Y29" s="184"/>
      <c r="Z29" s="185"/>
      <c r="AA29" s="184"/>
    </row>
    <row r="30" spans="1:27" ht="15" customHeight="1" x14ac:dyDescent="0.25">
      <c r="A30" s="435" t="s">
        <v>1157</v>
      </c>
      <c r="B30" s="435" t="s">
        <v>847</v>
      </c>
      <c r="C30" s="436">
        <v>505</v>
      </c>
      <c r="D30" s="437" t="s">
        <v>1109</v>
      </c>
      <c r="E30" s="435" t="s">
        <v>1118</v>
      </c>
      <c r="F30" s="438">
        <v>30593.74</v>
      </c>
      <c r="G30" s="438">
        <v>951.62</v>
      </c>
      <c r="H30" s="438">
        <v>15296.87</v>
      </c>
      <c r="I30" s="438">
        <v>0</v>
      </c>
      <c r="J30" s="438">
        <f t="shared" si="0"/>
        <v>15296.87</v>
      </c>
      <c r="K30" s="438">
        <f t="shared" si="1"/>
        <v>3059.3740000000003</v>
      </c>
      <c r="L30" s="438">
        <f t="shared" si="2"/>
        <v>229.45304999999999</v>
      </c>
      <c r="M30" s="438">
        <v>5127.67</v>
      </c>
      <c r="N30" s="438">
        <v>1223.74</v>
      </c>
      <c r="O30" s="686">
        <f t="shared" si="3"/>
        <v>3946.5969500000001</v>
      </c>
      <c r="P30" s="199">
        <f t="shared" si="4"/>
        <v>5170.3369499999999</v>
      </c>
      <c r="Q30" s="436"/>
      <c r="R30" s="437"/>
      <c r="S30" s="436"/>
      <c r="T30" s="435"/>
      <c r="U30" s="436"/>
      <c r="V30" s="435"/>
      <c r="W30" s="435"/>
      <c r="X30" s="436"/>
      <c r="Y30" s="435"/>
      <c r="Z30" s="436"/>
      <c r="AA30" s="435"/>
    </row>
    <row r="31" spans="1:27" ht="15" customHeight="1" x14ac:dyDescent="0.25">
      <c r="A31" s="435" t="s">
        <v>1157</v>
      </c>
      <c r="B31" s="435" t="s">
        <v>847</v>
      </c>
      <c r="C31" s="436">
        <v>23</v>
      </c>
      <c r="D31" s="437" t="s">
        <v>17</v>
      </c>
      <c r="E31" s="435" t="s">
        <v>188</v>
      </c>
      <c r="F31" s="438">
        <v>24787.08</v>
      </c>
      <c r="G31" s="438">
        <v>951.62</v>
      </c>
      <c r="H31" s="438">
        <v>12393.54</v>
      </c>
      <c r="I31" s="438">
        <v>0</v>
      </c>
      <c r="J31" s="438">
        <f t="shared" si="0"/>
        <v>12393.54</v>
      </c>
      <c r="K31" s="438">
        <f t="shared" si="1"/>
        <v>2478.7080000000005</v>
      </c>
      <c r="L31" s="438">
        <f t="shared" si="2"/>
        <v>185.90309999999999</v>
      </c>
      <c r="M31" s="438">
        <v>4335.0600000000004</v>
      </c>
      <c r="N31" s="438">
        <v>991.48</v>
      </c>
      <c r="O31" s="686">
        <f t="shared" si="3"/>
        <v>3197.5369000000001</v>
      </c>
      <c r="P31" s="199">
        <f t="shared" si="4"/>
        <v>4189.0169000000005</v>
      </c>
      <c r="Q31" s="436"/>
      <c r="R31" s="437"/>
      <c r="S31" s="436"/>
      <c r="T31" s="435"/>
      <c r="U31" s="436"/>
      <c r="V31" s="435"/>
      <c r="W31" s="435"/>
      <c r="X31" s="436"/>
      <c r="Y31" s="435"/>
      <c r="Z31" s="436"/>
      <c r="AA31" s="435"/>
    </row>
    <row r="32" spans="1:27" ht="15" customHeight="1" x14ac:dyDescent="0.25">
      <c r="A32" s="435" t="s">
        <v>1157</v>
      </c>
      <c r="B32" s="435" t="s">
        <v>847</v>
      </c>
      <c r="C32" s="436">
        <v>40</v>
      </c>
      <c r="D32" s="437" t="s">
        <v>30</v>
      </c>
      <c r="E32" s="435" t="s">
        <v>202</v>
      </c>
      <c r="F32" s="438">
        <v>29456.42</v>
      </c>
      <c r="G32" s="438">
        <v>951.62</v>
      </c>
      <c r="H32" s="438">
        <v>14728.21</v>
      </c>
      <c r="I32" s="438">
        <v>0</v>
      </c>
      <c r="J32" s="438">
        <f t="shared" si="0"/>
        <v>14728.21</v>
      </c>
      <c r="K32" s="438">
        <f t="shared" si="1"/>
        <v>2945.6419999999998</v>
      </c>
      <c r="L32" s="438">
        <f t="shared" si="2"/>
        <v>220.92314999999999</v>
      </c>
      <c r="M32" s="438">
        <v>4972.42</v>
      </c>
      <c r="N32" s="438">
        <v>1178.25</v>
      </c>
      <c r="O32" s="686">
        <f t="shared" si="3"/>
        <v>3799.8768500000006</v>
      </c>
      <c r="P32" s="199">
        <f t="shared" si="4"/>
        <v>4978.1268500000006</v>
      </c>
      <c r="Q32" s="436"/>
      <c r="R32" s="437"/>
      <c r="S32" s="436"/>
      <c r="T32" s="435"/>
      <c r="U32" s="436"/>
      <c r="V32" s="435"/>
      <c r="W32" s="435"/>
      <c r="X32" s="436"/>
      <c r="Y32" s="435"/>
      <c r="Z32" s="436"/>
      <c r="AA32" s="435"/>
    </row>
    <row r="33" spans="1:27" s="192" customFormat="1" ht="15" customHeight="1" x14ac:dyDescent="0.25">
      <c r="A33" s="189" t="s">
        <v>1157</v>
      </c>
      <c r="B33" s="189" t="s">
        <v>847</v>
      </c>
      <c r="C33" s="190">
        <v>481</v>
      </c>
      <c r="D33" s="193" t="s">
        <v>803</v>
      </c>
      <c r="E33" s="189" t="s">
        <v>817</v>
      </c>
      <c r="F33" s="191">
        <v>13519.02</v>
      </c>
      <c r="G33" s="191">
        <v>755.91</v>
      </c>
      <c r="H33" s="191">
        <v>6759.51</v>
      </c>
      <c r="I33" s="191">
        <v>0</v>
      </c>
      <c r="J33" s="191">
        <f t="shared" si="0"/>
        <v>6759.51</v>
      </c>
      <c r="K33" s="191">
        <f t="shared" si="1"/>
        <v>1351.902</v>
      </c>
      <c r="L33" s="191">
        <f t="shared" si="2"/>
        <v>101.39265</v>
      </c>
      <c r="M33" s="191">
        <v>2601.2600000000002</v>
      </c>
      <c r="N33" s="191">
        <v>540.76</v>
      </c>
      <c r="O33" s="707">
        <f t="shared" si="3"/>
        <v>1743.9573500000006</v>
      </c>
      <c r="P33" s="193">
        <f t="shared" si="4"/>
        <v>2284.7173500000008</v>
      </c>
      <c r="Q33" s="190"/>
      <c r="R33" s="193"/>
      <c r="S33" s="190"/>
      <c r="T33" s="189"/>
      <c r="U33" s="190"/>
      <c r="V33" s="189"/>
      <c r="W33" s="189"/>
      <c r="X33" s="190"/>
      <c r="Y33" s="189"/>
      <c r="Z33" s="190"/>
      <c r="AA33" s="189"/>
    </row>
    <row r="34" spans="1:27" ht="15" customHeight="1" x14ac:dyDescent="0.25">
      <c r="A34" s="435" t="s">
        <v>1157</v>
      </c>
      <c r="B34" s="435" t="s">
        <v>847</v>
      </c>
      <c r="C34" s="436">
        <v>313</v>
      </c>
      <c r="D34" s="437" t="s">
        <v>298</v>
      </c>
      <c r="E34" s="435" t="s">
        <v>296</v>
      </c>
      <c r="F34" s="438">
        <v>44461.18</v>
      </c>
      <c r="G34" s="438">
        <v>951.62</v>
      </c>
      <c r="H34" s="438">
        <v>22230.59</v>
      </c>
      <c r="I34" s="438">
        <v>0</v>
      </c>
      <c r="J34" s="438">
        <f t="shared" si="0"/>
        <v>22230.59</v>
      </c>
      <c r="K34" s="438">
        <f t="shared" si="1"/>
        <v>4446.1180000000004</v>
      </c>
      <c r="L34" s="438">
        <f t="shared" si="2"/>
        <v>333.45884999999998</v>
      </c>
      <c r="M34" s="438">
        <v>7020.57</v>
      </c>
      <c r="N34" s="438">
        <v>1778.44</v>
      </c>
      <c r="O34" s="686">
        <f t="shared" si="3"/>
        <v>5735.4911499999998</v>
      </c>
      <c r="P34" s="199">
        <f t="shared" si="4"/>
        <v>7513.9311500000003</v>
      </c>
      <c r="Q34" s="436"/>
      <c r="R34" s="437"/>
      <c r="S34" s="436"/>
      <c r="T34" s="435"/>
      <c r="U34" s="436"/>
      <c r="V34" s="435"/>
      <c r="W34" s="435"/>
      <c r="X34" s="436"/>
      <c r="Y34" s="435"/>
      <c r="Z34" s="436"/>
      <c r="AA34" s="435"/>
    </row>
    <row r="35" spans="1:27" ht="15" customHeight="1" x14ac:dyDescent="0.25">
      <c r="A35" s="435" t="s">
        <v>1157</v>
      </c>
      <c r="B35" s="435" t="s">
        <v>847</v>
      </c>
      <c r="C35" s="436">
        <v>149</v>
      </c>
      <c r="D35" s="437" t="s">
        <v>104</v>
      </c>
      <c r="E35" s="435" t="s">
        <v>230</v>
      </c>
      <c r="F35" s="438">
        <v>27254.38</v>
      </c>
      <c r="G35" s="438">
        <v>951.62</v>
      </c>
      <c r="H35" s="438">
        <v>13627.19</v>
      </c>
      <c r="I35" s="438">
        <v>0</v>
      </c>
      <c r="J35" s="438">
        <f t="shared" si="0"/>
        <v>13627.19</v>
      </c>
      <c r="K35" s="438">
        <f t="shared" si="1"/>
        <v>2725.4380000000001</v>
      </c>
      <c r="L35" s="438">
        <f t="shared" si="2"/>
        <v>204.40785</v>
      </c>
      <c r="M35" s="438">
        <v>4671.84</v>
      </c>
      <c r="N35" s="438">
        <v>1090.17</v>
      </c>
      <c r="O35" s="686">
        <f t="shared" si="3"/>
        <v>3515.8121500000007</v>
      </c>
      <c r="P35" s="199">
        <f t="shared" si="4"/>
        <v>4605.9821500000007</v>
      </c>
      <c r="Q35" s="436"/>
      <c r="R35" s="437"/>
      <c r="S35" s="436"/>
      <c r="T35" s="435"/>
      <c r="U35" s="436"/>
      <c r="V35" s="435"/>
      <c r="W35" s="435"/>
      <c r="X35" s="436"/>
      <c r="Y35" s="435"/>
      <c r="Z35" s="436"/>
      <c r="AA35" s="435"/>
    </row>
    <row r="36" spans="1:27" ht="15" customHeight="1" x14ac:dyDescent="0.25">
      <c r="A36" s="435" t="s">
        <v>1157</v>
      </c>
      <c r="B36" s="435" t="s">
        <v>847</v>
      </c>
      <c r="C36" s="436">
        <v>168</v>
      </c>
      <c r="D36" s="437" t="s">
        <v>66</v>
      </c>
      <c r="E36" s="435" t="s">
        <v>237</v>
      </c>
      <c r="F36" s="438">
        <v>17946.96</v>
      </c>
      <c r="G36" s="438">
        <v>951.62</v>
      </c>
      <c r="H36" s="438">
        <v>8973.48</v>
      </c>
      <c r="I36" s="438">
        <v>0</v>
      </c>
      <c r="J36" s="438">
        <f t="shared" si="0"/>
        <v>8973.48</v>
      </c>
      <c r="K36" s="438">
        <f t="shared" si="1"/>
        <v>1794.6959999999999</v>
      </c>
      <c r="L36" s="438">
        <f t="shared" si="2"/>
        <v>134.60219999999998</v>
      </c>
      <c r="M36" s="438">
        <v>3401.38</v>
      </c>
      <c r="N36" s="438">
        <v>717.87</v>
      </c>
      <c r="O36" s="686">
        <f t="shared" si="3"/>
        <v>2315.1578000000004</v>
      </c>
      <c r="P36" s="199">
        <f t="shared" si="4"/>
        <v>3033.0278000000003</v>
      </c>
      <c r="Q36" s="436"/>
      <c r="R36" s="437"/>
      <c r="S36" s="436"/>
      <c r="T36" s="435"/>
      <c r="U36" s="436"/>
      <c r="V36" s="435"/>
      <c r="W36" s="435"/>
      <c r="X36" s="436"/>
      <c r="Y36" s="435"/>
      <c r="Z36" s="436"/>
      <c r="AA36" s="435"/>
    </row>
    <row r="37" spans="1:27" ht="15" customHeight="1" x14ac:dyDescent="0.25">
      <c r="A37" s="435" t="s">
        <v>1157</v>
      </c>
      <c r="B37" s="435" t="s">
        <v>847</v>
      </c>
      <c r="C37" s="436">
        <v>469</v>
      </c>
      <c r="D37" s="437" t="s">
        <v>781</v>
      </c>
      <c r="E37" s="435" t="s">
        <v>780</v>
      </c>
      <c r="F37" s="438">
        <v>10708.42</v>
      </c>
      <c r="G37" s="438">
        <v>559.16999999999996</v>
      </c>
      <c r="H37" s="438">
        <v>5354.21</v>
      </c>
      <c r="I37" s="438">
        <v>0</v>
      </c>
      <c r="J37" s="438">
        <f t="shared" si="0"/>
        <v>5354.21</v>
      </c>
      <c r="K37" s="438">
        <f t="shared" si="1"/>
        <v>1070.8420000000001</v>
      </c>
      <c r="L37" s="438">
        <f t="shared" si="2"/>
        <v>80.313149999999993</v>
      </c>
      <c r="M37" s="438">
        <v>2020.87</v>
      </c>
      <c r="N37" s="438">
        <v>428.33</v>
      </c>
      <c r="O37" s="686">
        <f t="shared" si="3"/>
        <v>1381.3868499999999</v>
      </c>
      <c r="P37" s="199">
        <f t="shared" si="4"/>
        <v>1809.7168499999998</v>
      </c>
      <c r="Q37" s="436"/>
      <c r="R37" s="437"/>
      <c r="S37" s="436"/>
      <c r="T37" s="435"/>
      <c r="U37" s="436"/>
      <c r="V37" s="435"/>
      <c r="W37" s="435"/>
      <c r="X37" s="436"/>
      <c r="Y37" s="435"/>
      <c r="Z37" s="436"/>
      <c r="AA37" s="435"/>
    </row>
    <row r="38" spans="1:27" ht="15" customHeight="1" x14ac:dyDescent="0.25">
      <c r="A38" s="435" t="s">
        <v>1157</v>
      </c>
      <c r="B38" s="435" t="s">
        <v>847</v>
      </c>
      <c r="C38" s="436">
        <v>468</v>
      </c>
      <c r="D38" s="437" t="s">
        <v>777</v>
      </c>
      <c r="E38" s="435" t="s">
        <v>782</v>
      </c>
      <c r="F38" s="438">
        <v>21345.82</v>
      </c>
      <c r="G38" s="438">
        <v>951.62</v>
      </c>
      <c r="H38" s="438">
        <v>10672.91</v>
      </c>
      <c r="I38" s="438">
        <v>0</v>
      </c>
      <c r="J38" s="438">
        <f t="shared" si="0"/>
        <v>10672.91</v>
      </c>
      <c r="K38" s="438">
        <f t="shared" si="1"/>
        <v>2134.5819999999999</v>
      </c>
      <c r="L38" s="438">
        <f t="shared" si="2"/>
        <v>160.09365</v>
      </c>
      <c r="M38" s="438">
        <v>3865.32</v>
      </c>
      <c r="N38" s="438">
        <v>853.83</v>
      </c>
      <c r="O38" s="686">
        <f t="shared" si="3"/>
        <v>2753.6063500000005</v>
      </c>
      <c r="P38" s="199">
        <f t="shared" si="4"/>
        <v>3607.4363500000004</v>
      </c>
      <c r="Q38" s="436"/>
      <c r="R38" s="437"/>
      <c r="S38" s="436"/>
      <c r="T38" s="435"/>
      <c r="U38" s="436"/>
      <c r="V38" s="435"/>
      <c r="W38" s="435"/>
      <c r="X38" s="436"/>
      <c r="Y38" s="435"/>
      <c r="Z38" s="436"/>
      <c r="AA38" s="435"/>
    </row>
    <row r="39" spans="1:27" ht="15" customHeight="1" x14ac:dyDescent="0.25">
      <c r="A39" s="435" t="s">
        <v>1157</v>
      </c>
      <c r="B39" s="435" t="s">
        <v>847</v>
      </c>
      <c r="C39" s="436">
        <v>16</v>
      </c>
      <c r="D39" s="437" t="s">
        <v>11</v>
      </c>
      <c r="E39" s="435" t="s">
        <v>183</v>
      </c>
      <c r="F39" s="438">
        <v>22633.9</v>
      </c>
      <c r="G39" s="438">
        <v>951.62</v>
      </c>
      <c r="H39" s="438">
        <v>11316.95</v>
      </c>
      <c r="I39" s="438">
        <v>0</v>
      </c>
      <c r="J39" s="438">
        <f t="shared" si="0"/>
        <v>11316.95</v>
      </c>
      <c r="K39" s="438">
        <f t="shared" si="1"/>
        <v>2263.3900000000003</v>
      </c>
      <c r="L39" s="438">
        <f t="shared" si="2"/>
        <v>169.75425000000001</v>
      </c>
      <c r="M39" s="438">
        <v>4041.15</v>
      </c>
      <c r="N39" s="438">
        <v>905.35</v>
      </c>
      <c r="O39" s="686">
        <f t="shared" si="3"/>
        <v>2919.7757500000002</v>
      </c>
      <c r="P39" s="199">
        <f t="shared" si="4"/>
        <v>3825.1257500000002</v>
      </c>
      <c r="Q39" s="436"/>
      <c r="R39" s="437"/>
      <c r="S39" s="436"/>
      <c r="T39" s="435"/>
      <c r="U39" s="436"/>
      <c r="V39" s="435"/>
      <c r="W39" s="435"/>
      <c r="X39" s="436"/>
      <c r="Y39" s="435"/>
      <c r="Z39" s="436"/>
      <c r="AA39" s="435"/>
    </row>
    <row r="40" spans="1:27" ht="15" customHeight="1" x14ac:dyDescent="0.25">
      <c r="A40" s="435" t="s">
        <v>1157</v>
      </c>
      <c r="B40" s="435" t="s">
        <v>847</v>
      </c>
      <c r="C40" s="436">
        <v>473</v>
      </c>
      <c r="D40" s="437" t="s">
        <v>787</v>
      </c>
      <c r="E40" s="435" t="s">
        <v>792</v>
      </c>
      <c r="F40" s="438">
        <v>24124.22</v>
      </c>
      <c r="G40" s="438">
        <v>951.62</v>
      </c>
      <c r="H40" s="438">
        <v>12062.11</v>
      </c>
      <c r="I40" s="438">
        <v>0</v>
      </c>
      <c r="J40" s="438">
        <f t="shared" si="0"/>
        <v>12062.11</v>
      </c>
      <c r="K40" s="438">
        <f t="shared" si="1"/>
        <v>2412.422</v>
      </c>
      <c r="L40" s="438">
        <f t="shared" si="2"/>
        <v>180.93164999999999</v>
      </c>
      <c r="M40" s="438">
        <v>4244.58</v>
      </c>
      <c r="N40" s="438">
        <v>964.96</v>
      </c>
      <c r="O40" s="686">
        <f t="shared" si="3"/>
        <v>3112.02835</v>
      </c>
      <c r="P40" s="199">
        <f t="shared" si="4"/>
        <v>4076.9883500000001</v>
      </c>
      <c r="Q40" s="436"/>
      <c r="R40" s="437"/>
      <c r="S40" s="436"/>
      <c r="T40" s="435"/>
      <c r="U40" s="436"/>
      <c r="V40" s="435"/>
      <c r="W40" s="435"/>
      <c r="X40" s="436"/>
      <c r="Y40" s="435"/>
      <c r="Z40" s="436"/>
      <c r="AA40" s="435"/>
    </row>
    <row r="41" spans="1:27" ht="15" customHeight="1" x14ac:dyDescent="0.25">
      <c r="A41" s="435" t="s">
        <v>1157</v>
      </c>
      <c r="B41" s="435" t="s">
        <v>847</v>
      </c>
      <c r="C41" s="436">
        <v>351</v>
      </c>
      <c r="D41" s="437" t="s">
        <v>375</v>
      </c>
      <c r="E41" s="435" t="s">
        <v>376</v>
      </c>
      <c r="F41" s="438">
        <v>48413.26</v>
      </c>
      <c r="G41" s="438">
        <v>951.62</v>
      </c>
      <c r="H41" s="438">
        <v>24206.63</v>
      </c>
      <c r="I41" s="438">
        <v>0</v>
      </c>
      <c r="J41" s="438">
        <f t="shared" si="0"/>
        <v>24206.63</v>
      </c>
      <c r="K41" s="438">
        <f t="shared" si="1"/>
        <v>4841.326</v>
      </c>
      <c r="L41" s="438">
        <f t="shared" si="2"/>
        <v>363.09944999999999</v>
      </c>
      <c r="M41" s="438">
        <v>7560.03</v>
      </c>
      <c r="N41" s="438">
        <v>1936.53</v>
      </c>
      <c r="O41" s="686">
        <f t="shared" si="3"/>
        <v>6245.3105500000001</v>
      </c>
      <c r="P41" s="199">
        <f t="shared" si="4"/>
        <v>8181.8405499999999</v>
      </c>
      <c r="Q41" s="436"/>
      <c r="R41" s="437"/>
      <c r="S41" s="436"/>
      <c r="T41" s="435"/>
      <c r="U41" s="436"/>
      <c r="V41" s="435"/>
      <c r="W41" s="435"/>
      <c r="X41" s="436"/>
      <c r="Y41" s="435"/>
      <c r="Z41" s="436"/>
      <c r="AA41" s="435"/>
    </row>
    <row r="42" spans="1:27" ht="15" customHeight="1" x14ac:dyDescent="0.25">
      <c r="A42" s="435" t="s">
        <v>1157</v>
      </c>
      <c r="B42" s="435" t="s">
        <v>847</v>
      </c>
      <c r="C42" s="436">
        <v>465</v>
      </c>
      <c r="D42" s="437" t="s">
        <v>750</v>
      </c>
      <c r="E42" s="435" t="s">
        <v>763</v>
      </c>
      <c r="F42" s="438">
        <v>21345.82</v>
      </c>
      <c r="G42" s="438">
        <v>951.62</v>
      </c>
      <c r="H42" s="438">
        <v>10672.91</v>
      </c>
      <c r="I42" s="438">
        <v>0</v>
      </c>
      <c r="J42" s="438">
        <f t="shared" si="0"/>
        <v>10672.91</v>
      </c>
      <c r="K42" s="438">
        <f t="shared" si="1"/>
        <v>2134.5819999999999</v>
      </c>
      <c r="L42" s="438">
        <f t="shared" si="2"/>
        <v>160.09365</v>
      </c>
      <c r="M42" s="438">
        <v>3865.32</v>
      </c>
      <c r="N42" s="438">
        <v>853.83</v>
      </c>
      <c r="O42" s="686">
        <f t="shared" si="3"/>
        <v>2753.6063500000005</v>
      </c>
      <c r="P42" s="199">
        <f t="shared" si="4"/>
        <v>3607.4363500000004</v>
      </c>
      <c r="Q42" s="436"/>
      <c r="R42" s="437"/>
      <c r="S42" s="436"/>
      <c r="T42" s="435"/>
      <c r="U42" s="436"/>
      <c r="V42" s="435"/>
      <c r="W42" s="435"/>
      <c r="X42" s="436"/>
      <c r="Y42" s="435"/>
      <c r="Z42" s="436"/>
      <c r="AA42" s="435"/>
    </row>
    <row r="43" spans="1:27" ht="15" customHeight="1" x14ac:dyDescent="0.25">
      <c r="A43" s="435"/>
      <c r="B43" s="435"/>
      <c r="C43" s="436"/>
      <c r="D43" s="865" t="s">
        <v>572</v>
      </c>
      <c r="E43" s="435"/>
      <c r="F43" s="438">
        <v>0</v>
      </c>
      <c r="G43" s="438">
        <v>0</v>
      </c>
      <c r="H43" s="438">
        <v>0</v>
      </c>
      <c r="I43" s="438">
        <v>0</v>
      </c>
      <c r="J43" s="438">
        <v>0</v>
      </c>
      <c r="K43" s="438">
        <v>0</v>
      </c>
      <c r="L43" s="438">
        <v>0</v>
      </c>
      <c r="M43" s="438">
        <v>0</v>
      </c>
      <c r="N43" s="438">
        <v>0</v>
      </c>
      <c r="O43" s="686">
        <f t="shared" si="3"/>
        <v>0</v>
      </c>
      <c r="P43" s="199">
        <f t="shared" si="4"/>
        <v>0</v>
      </c>
      <c r="Q43" s="436"/>
      <c r="R43" s="437"/>
      <c r="S43" s="436"/>
      <c r="T43" s="435"/>
      <c r="U43" s="436"/>
      <c r="V43" s="435"/>
      <c r="W43" s="435"/>
      <c r="X43" s="436"/>
      <c r="Y43" s="435"/>
      <c r="Z43" s="436"/>
      <c r="AA43" s="435"/>
    </row>
    <row r="44" spans="1:27" ht="15" customHeight="1" x14ac:dyDescent="0.25">
      <c r="A44" s="435" t="s">
        <v>1157</v>
      </c>
      <c r="B44" s="435" t="s">
        <v>847</v>
      </c>
      <c r="C44" s="436">
        <v>499</v>
      </c>
      <c r="D44" s="437" t="s">
        <v>482</v>
      </c>
      <c r="E44" s="435" t="s">
        <v>532</v>
      </c>
      <c r="F44" s="438">
        <v>27557.74</v>
      </c>
      <c r="G44" s="438">
        <v>951.62</v>
      </c>
      <c r="H44" s="438">
        <v>13778.87</v>
      </c>
      <c r="I44" s="438">
        <v>0</v>
      </c>
      <c r="J44" s="438">
        <f t="shared" ref="J44:J75" si="5">H44+I44</f>
        <v>13778.87</v>
      </c>
      <c r="K44" s="438">
        <f t="shared" ref="K44:K75" si="6">J44*0.2</f>
        <v>2755.7740000000003</v>
      </c>
      <c r="L44" s="438">
        <f t="shared" ref="L44:L75" si="7">J44*1.5%</f>
        <v>206.68305000000001</v>
      </c>
      <c r="M44" s="438">
        <v>4713.25</v>
      </c>
      <c r="N44" s="438">
        <v>1102.3</v>
      </c>
      <c r="O44" s="686">
        <f t="shared" si="3"/>
        <v>3554.9469500000005</v>
      </c>
      <c r="P44" s="199">
        <f t="shared" si="4"/>
        <v>4657.2469500000007</v>
      </c>
      <c r="Q44" s="436"/>
      <c r="R44" s="437"/>
      <c r="S44" s="436"/>
      <c r="T44" s="435"/>
      <c r="U44" s="436"/>
      <c r="V44" s="435"/>
      <c r="W44" s="435"/>
      <c r="X44" s="436"/>
      <c r="Y44" s="435"/>
      <c r="Z44" s="436"/>
      <c r="AA44" s="435"/>
    </row>
    <row r="45" spans="1:27" ht="15" customHeight="1" x14ac:dyDescent="0.25">
      <c r="A45" s="435" t="s">
        <v>1157</v>
      </c>
      <c r="B45" s="435" t="s">
        <v>847</v>
      </c>
      <c r="C45" s="436">
        <v>89</v>
      </c>
      <c r="D45" s="437" t="s">
        <v>49</v>
      </c>
      <c r="E45" s="435" t="s">
        <v>221</v>
      </c>
      <c r="F45" s="438">
        <v>22893.040000000001</v>
      </c>
      <c r="G45" s="438">
        <v>951.62</v>
      </c>
      <c r="H45" s="438">
        <v>11446.52</v>
      </c>
      <c r="I45" s="438">
        <v>0</v>
      </c>
      <c r="J45" s="438">
        <f t="shared" si="5"/>
        <v>11446.52</v>
      </c>
      <c r="K45" s="438">
        <f t="shared" si="6"/>
        <v>2289.3040000000001</v>
      </c>
      <c r="L45" s="438">
        <f t="shared" si="7"/>
        <v>171.6978</v>
      </c>
      <c r="M45" s="438">
        <v>4076.52</v>
      </c>
      <c r="N45" s="438">
        <v>915.72</v>
      </c>
      <c r="O45" s="686">
        <f t="shared" si="3"/>
        <v>2953.2022000000002</v>
      </c>
      <c r="P45" s="199">
        <f t="shared" si="4"/>
        <v>3868.9222</v>
      </c>
      <c r="Q45" s="436"/>
      <c r="R45" s="437"/>
      <c r="S45" s="436"/>
      <c r="T45" s="435"/>
      <c r="U45" s="436"/>
      <c r="V45" s="435"/>
      <c r="W45" s="435"/>
      <c r="X45" s="436"/>
      <c r="Y45" s="435"/>
      <c r="Z45" s="436"/>
      <c r="AA45" s="435"/>
    </row>
    <row r="46" spans="1:27" ht="15" customHeight="1" x14ac:dyDescent="0.25">
      <c r="A46" s="435" t="s">
        <v>1157</v>
      </c>
      <c r="B46" s="435" t="s">
        <v>847</v>
      </c>
      <c r="C46" s="436">
        <v>504</v>
      </c>
      <c r="D46" s="437" t="s">
        <v>1104</v>
      </c>
      <c r="E46" s="435" t="s">
        <v>1117</v>
      </c>
      <c r="F46" s="438">
        <v>35212.639999999999</v>
      </c>
      <c r="G46" s="438">
        <v>951.62</v>
      </c>
      <c r="H46" s="438">
        <v>17606.32</v>
      </c>
      <c r="I46" s="438">
        <v>0</v>
      </c>
      <c r="J46" s="438">
        <f t="shared" si="5"/>
        <v>17606.32</v>
      </c>
      <c r="K46" s="438">
        <f t="shared" si="6"/>
        <v>3521.2640000000001</v>
      </c>
      <c r="L46" s="438">
        <f t="shared" si="7"/>
        <v>264.09479999999996</v>
      </c>
      <c r="M46" s="438">
        <v>5758.15</v>
      </c>
      <c r="N46" s="438">
        <v>1408.5</v>
      </c>
      <c r="O46" s="686">
        <f t="shared" si="3"/>
        <v>4542.4351999999999</v>
      </c>
      <c r="P46" s="199">
        <f t="shared" si="4"/>
        <v>5950.9351999999999</v>
      </c>
      <c r="Q46" s="436"/>
      <c r="R46" s="437"/>
      <c r="S46" s="436"/>
      <c r="T46" s="435"/>
      <c r="U46" s="436"/>
      <c r="V46" s="435"/>
      <c r="W46" s="435"/>
      <c r="X46" s="436"/>
      <c r="Y46" s="435"/>
      <c r="Z46" s="436"/>
      <c r="AA46" s="435"/>
    </row>
    <row r="47" spans="1:27" ht="15" customHeight="1" x14ac:dyDescent="0.25">
      <c r="A47" s="435" t="s">
        <v>1157</v>
      </c>
      <c r="B47" s="435" t="s">
        <v>847</v>
      </c>
      <c r="C47" s="436">
        <v>279</v>
      </c>
      <c r="D47" s="437" t="s">
        <v>165</v>
      </c>
      <c r="E47" s="435" t="s">
        <v>268</v>
      </c>
      <c r="F47" s="438">
        <v>8033.68</v>
      </c>
      <c r="G47" s="438">
        <v>375.42</v>
      </c>
      <c r="H47" s="438">
        <v>4016.84</v>
      </c>
      <c r="I47" s="438">
        <v>0</v>
      </c>
      <c r="J47" s="438">
        <f t="shared" si="5"/>
        <v>4016.84</v>
      </c>
      <c r="K47" s="438">
        <f t="shared" si="6"/>
        <v>803.36800000000005</v>
      </c>
      <c r="L47" s="438">
        <f t="shared" si="7"/>
        <v>60.252600000000001</v>
      </c>
      <c r="M47" s="438">
        <v>1472.02</v>
      </c>
      <c r="N47" s="438">
        <v>321.33999999999997</v>
      </c>
      <c r="O47" s="686">
        <f t="shared" si="3"/>
        <v>1036.3473999999999</v>
      </c>
      <c r="P47" s="199">
        <f t="shared" si="4"/>
        <v>1357.6873999999998</v>
      </c>
      <c r="Q47" s="436"/>
      <c r="R47" s="437"/>
      <c r="S47" s="436"/>
      <c r="T47" s="435"/>
      <c r="U47" s="436"/>
      <c r="V47" s="435"/>
      <c r="W47" s="435"/>
      <c r="X47" s="436"/>
      <c r="Y47" s="435"/>
      <c r="Z47" s="436"/>
      <c r="AA47" s="435"/>
    </row>
    <row r="48" spans="1:27" ht="15" customHeight="1" x14ac:dyDescent="0.25">
      <c r="A48" s="435" t="s">
        <v>1157</v>
      </c>
      <c r="B48" s="435" t="s">
        <v>847</v>
      </c>
      <c r="C48" s="436">
        <v>451</v>
      </c>
      <c r="D48" s="437" t="s">
        <v>718</v>
      </c>
      <c r="E48" s="435" t="s">
        <v>739</v>
      </c>
      <c r="F48" s="438">
        <v>30453.82</v>
      </c>
      <c r="G48" s="438">
        <v>951.62</v>
      </c>
      <c r="H48" s="438">
        <v>15226.91</v>
      </c>
      <c r="I48" s="438">
        <v>0</v>
      </c>
      <c r="J48" s="438">
        <f t="shared" si="5"/>
        <v>15226.91</v>
      </c>
      <c r="K48" s="438">
        <f t="shared" si="6"/>
        <v>3045.3820000000001</v>
      </c>
      <c r="L48" s="438">
        <f t="shared" si="7"/>
        <v>228.40365</v>
      </c>
      <c r="M48" s="438">
        <v>5108.57</v>
      </c>
      <c r="N48" s="438">
        <v>1218.1500000000001</v>
      </c>
      <c r="O48" s="686">
        <f t="shared" si="3"/>
        <v>3928.5463499999996</v>
      </c>
      <c r="P48" s="199">
        <f t="shared" si="4"/>
        <v>5146.6963500000002</v>
      </c>
      <c r="Q48" s="436"/>
      <c r="R48" s="437"/>
      <c r="S48" s="436"/>
      <c r="T48" s="435"/>
      <c r="U48" s="436"/>
      <c r="V48" s="435"/>
      <c r="W48" s="435"/>
      <c r="X48" s="436"/>
      <c r="Y48" s="435"/>
      <c r="Z48" s="436"/>
      <c r="AA48" s="435"/>
    </row>
    <row r="49" spans="1:27" ht="15" customHeight="1" x14ac:dyDescent="0.25">
      <c r="A49" s="435" t="s">
        <v>1157</v>
      </c>
      <c r="B49" s="435" t="s">
        <v>847</v>
      </c>
      <c r="C49" s="436">
        <v>353</v>
      </c>
      <c r="D49" s="437" t="s">
        <v>379</v>
      </c>
      <c r="E49" s="435" t="s">
        <v>380</v>
      </c>
      <c r="F49" s="438">
        <v>27557.74</v>
      </c>
      <c r="G49" s="438">
        <v>951.62</v>
      </c>
      <c r="H49" s="438">
        <v>13778.87</v>
      </c>
      <c r="I49" s="438">
        <v>0</v>
      </c>
      <c r="J49" s="438">
        <f t="shared" si="5"/>
        <v>13778.87</v>
      </c>
      <c r="K49" s="438">
        <f t="shared" si="6"/>
        <v>2755.7740000000003</v>
      </c>
      <c r="L49" s="438">
        <f t="shared" si="7"/>
        <v>206.68305000000001</v>
      </c>
      <c r="M49" s="438">
        <v>4713.25</v>
      </c>
      <c r="N49" s="438">
        <v>1102.3</v>
      </c>
      <c r="O49" s="686">
        <f t="shared" si="3"/>
        <v>3554.9469500000005</v>
      </c>
      <c r="P49" s="199">
        <f t="shared" si="4"/>
        <v>4657.2469500000007</v>
      </c>
      <c r="Q49" s="436"/>
      <c r="R49" s="437"/>
      <c r="S49" s="436"/>
      <c r="T49" s="435"/>
      <c r="U49" s="436"/>
      <c r="V49" s="435"/>
      <c r="W49" s="435"/>
      <c r="X49" s="436"/>
      <c r="Y49" s="435"/>
      <c r="Z49" s="436"/>
      <c r="AA49" s="435"/>
    </row>
    <row r="50" spans="1:27" s="188" customFormat="1" ht="15" customHeight="1" x14ac:dyDescent="0.25">
      <c r="A50" s="184" t="s">
        <v>1157</v>
      </c>
      <c r="B50" s="184" t="s">
        <v>847</v>
      </c>
      <c r="C50" s="185">
        <v>453</v>
      </c>
      <c r="D50" s="186" t="s">
        <v>720</v>
      </c>
      <c r="E50" s="184" t="s">
        <v>741</v>
      </c>
      <c r="F50" s="187">
        <v>16720.900000000001</v>
      </c>
      <c r="G50" s="187">
        <v>1163.17</v>
      </c>
      <c r="H50" s="187">
        <v>5692.22</v>
      </c>
      <c r="I50" s="187">
        <v>5336.46</v>
      </c>
      <c r="J50" s="187">
        <f t="shared" si="5"/>
        <v>11028.68</v>
      </c>
      <c r="K50" s="187">
        <f t="shared" si="6"/>
        <v>2205.7360000000003</v>
      </c>
      <c r="L50" s="187">
        <f t="shared" si="7"/>
        <v>165.43019999999999</v>
      </c>
      <c r="M50" s="187">
        <v>4174</v>
      </c>
      <c r="N50" s="187">
        <v>882.28</v>
      </c>
      <c r="O50" s="873">
        <f t="shared" si="3"/>
        <v>2845.3998000000001</v>
      </c>
      <c r="P50" s="186">
        <f t="shared" si="4"/>
        <v>3727.6797999999999</v>
      </c>
      <c r="Q50" s="185"/>
      <c r="R50" s="186"/>
      <c r="S50" s="185"/>
      <c r="T50" s="184"/>
      <c r="U50" s="185"/>
      <c r="V50" s="184"/>
      <c r="W50" s="184"/>
      <c r="X50" s="185"/>
      <c r="Y50" s="184"/>
      <c r="Z50" s="185"/>
      <c r="AA50" s="184"/>
    </row>
    <row r="51" spans="1:27" ht="15" customHeight="1" x14ac:dyDescent="0.25">
      <c r="A51" s="435" t="s">
        <v>1157</v>
      </c>
      <c r="B51" s="435" t="s">
        <v>847</v>
      </c>
      <c r="C51" s="436">
        <v>450</v>
      </c>
      <c r="D51" s="437" t="s">
        <v>717</v>
      </c>
      <c r="E51" s="435" t="s">
        <v>738</v>
      </c>
      <c r="F51" s="438">
        <v>21345.82</v>
      </c>
      <c r="G51" s="438">
        <v>951.62</v>
      </c>
      <c r="H51" s="438">
        <v>10672.91</v>
      </c>
      <c r="I51" s="438">
        <v>0</v>
      </c>
      <c r="J51" s="438">
        <f t="shared" si="5"/>
        <v>10672.91</v>
      </c>
      <c r="K51" s="438">
        <f t="shared" si="6"/>
        <v>2134.5819999999999</v>
      </c>
      <c r="L51" s="438">
        <f t="shared" si="7"/>
        <v>160.09365</v>
      </c>
      <c r="M51" s="438">
        <v>3865.32</v>
      </c>
      <c r="N51" s="438">
        <v>853.83</v>
      </c>
      <c r="O51" s="686">
        <f t="shared" si="3"/>
        <v>2753.6063500000005</v>
      </c>
      <c r="P51" s="199">
        <f t="shared" si="4"/>
        <v>3607.4363500000004</v>
      </c>
      <c r="Q51" s="436"/>
      <c r="R51" s="437"/>
      <c r="S51" s="436"/>
      <c r="T51" s="435"/>
      <c r="U51" s="436"/>
      <c r="V51" s="435"/>
      <c r="W51" s="435"/>
      <c r="X51" s="436"/>
      <c r="Y51" s="435"/>
      <c r="Z51" s="436"/>
      <c r="AA51" s="435"/>
    </row>
    <row r="52" spans="1:27" ht="15" customHeight="1" x14ac:dyDescent="0.25">
      <c r="A52" s="435" t="s">
        <v>1157</v>
      </c>
      <c r="B52" s="435" t="s">
        <v>847</v>
      </c>
      <c r="C52" s="436">
        <v>489</v>
      </c>
      <c r="D52" s="437" t="s">
        <v>871</v>
      </c>
      <c r="E52" s="435" t="s">
        <v>872</v>
      </c>
      <c r="F52" s="438">
        <v>17538.5</v>
      </c>
      <c r="G52" s="438">
        <v>951.62</v>
      </c>
      <c r="H52" s="438">
        <v>8769.25</v>
      </c>
      <c r="I52" s="438">
        <v>0</v>
      </c>
      <c r="J52" s="438">
        <f t="shared" si="5"/>
        <v>8769.25</v>
      </c>
      <c r="K52" s="438">
        <f t="shared" si="6"/>
        <v>1753.8500000000001</v>
      </c>
      <c r="L52" s="438">
        <f t="shared" si="7"/>
        <v>131.53874999999999</v>
      </c>
      <c r="M52" s="438">
        <v>3345.63</v>
      </c>
      <c r="N52" s="438">
        <v>701.54</v>
      </c>
      <c r="O52" s="686">
        <f t="shared" si="3"/>
        <v>2262.4712500000001</v>
      </c>
      <c r="P52" s="199">
        <f t="shared" si="4"/>
        <v>2964.01125</v>
      </c>
      <c r="Q52" s="436"/>
      <c r="R52" s="437"/>
      <c r="S52" s="436"/>
      <c r="T52" s="435"/>
      <c r="U52" s="436"/>
      <c r="V52" s="435"/>
      <c r="W52" s="435"/>
      <c r="X52" s="436"/>
      <c r="Y52" s="435"/>
      <c r="Z52" s="436"/>
      <c r="AA52" s="435"/>
    </row>
    <row r="53" spans="1:27" ht="15" customHeight="1" x14ac:dyDescent="0.25">
      <c r="A53" s="435" t="s">
        <v>1157</v>
      </c>
      <c r="B53" s="435" t="s">
        <v>847</v>
      </c>
      <c r="C53" s="436">
        <v>355</v>
      </c>
      <c r="D53" s="437" t="s">
        <v>381</v>
      </c>
      <c r="E53" s="435" t="s">
        <v>382</v>
      </c>
      <c r="F53" s="438">
        <v>35212.639999999999</v>
      </c>
      <c r="G53" s="438">
        <v>951.62</v>
      </c>
      <c r="H53" s="438">
        <v>17606.32</v>
      </c>
      <c r="I53" s="438">
        <v>0</v>
      </c>
      <c r="J53" s="438">
        <f t="shared" si="5"/>
        <v>17606.32</v>
      </c>
      <c r="K53" s="438">
        <f t="shared" si="6"/>
        <v>3521.2640000000001</v>
      </c>
      <c r="L53" s="438">
        <f t="shared" si="7"/>
        <v>264.09479999999996</v>
      </c>
      <c r="M53" s="438">
        <v>5758.15</v>
      </c>
      <c r="N53" s="438">
        <v>1408.5</v>
      </c>
      <c r="O53" s="686">
        <f t="shared" si="3"/>
        <v>4542.4351999999999</v>
      </c>
      <c r="P53" s="199">
        <f t="shared" si="4"/>
        <v>5950.9351999999999</v>
      </c>
      <c r="Q53" s="436"/>
      <c r="R53" s="437"/>
      <c r="S53" s="436"/>
      <c r="T53" s="435"/>
      <c r="U53" s="436"/>
      <c r="V53" s="435"/>
      <c r="W53" s="435"/>
      <c r="X53" s="436"/>
      <c r="Y53" s="435"/>
      <c r="Z53" s="436"/>
      <c r="AA53" s="435"/>
    </row>
    <row r="54" spans="1:27" ht="15" customHeight="1" x14ac:dyDescent="0.25">
      <c r="A54" s="435" t="s">
        <v>1157</v>
      </c>
      <c r="B54" s="435" t="s">
        <v>847</v>
      </c>
      <c r="C54" s="436">
        <v>361</v>
      </c>
      <c r="D54" s="437" t="s">
        <v>446</v>
      </c>
      <c r="E54" s="435" t="s">
        <v>447</v>
      </c>
      <c r="F54" s="438">
        <v>43726.16</v>
      </c>
      <c r="G54" s="438">
        <v>951.62</v>
      </c>
      <c r="H54" s="438">
        <v>21863.08</v>
      </c>
      <c r="I54" s="438">
        <v>0</v>
      </c>
      <c r="J54" s="438">
        <f t="shared" si="5"/>
        <v>21863.08</v>
      </c>
      <c r="K54" s="438">
        <f t="shared" si="6"/>
        <v>4372.6160000000009</v>
      </c>
      <c r="L54" s="438">
        <f t="shared" si="7"/>
        <v>327.94620000000003</v>
      </c>
      <c r="M54" s="438">
        <v>6920.24</v>
      </c>
      <c r="N54" s="438">
        <v>1749.04</v>
      </c>
      <c r="O54" s="686">
        <f t="shared" si="3"/>
        <v>5640.6737999999996</v>
      </c>
      <c r="P54" s="199">
        <f t="shared" si="4"/>
        <v>7389.7137999999995</v>
      </c>
      <c r="Q54" s="436"/>
      <c r="R54" s="437"/>
      <c r="S54" s="436"/>
      <c r="T54" s="435"/>
      <c r="U54" s="436"/>
      <c r="V54" s="435"/>
      <c r="W54" s="435"/>
      <c r="X54" s="436"/>
      <c r="Y54" s="435"/>
      <c r="Z54" s="436"/>
      <c r="AA54" s="435"/>
    </row>
    <row r="55" spans="1:27" ht="15" customHeight="1" x14ac:dyDescent="0.25">
      <c r="A55" s="435" t="s">
        <v>1157</v>
      </c>
      <c r="B55" s="435" t="s">
        <v>847</v>
      </c>
      <c r="C55" s="436">
        <v>76</v>
      </c>
      <c r="D55" s="437" t="s">
        <v>40</v>
      </c>
      <c r="E55" s="435" t="s">
        <v>212</v>
      </c>
      <c r="F55" s="438">
        <v>46931.24</v>
      </c>
      <c r="G55" s="438">
        <v>951.62</v>
      </c>
      <c r="H55" s="438">
        <v>23465.62</v>
      </c>
      <c r="I55" s="438">
        <v>0</v>
      </c>
      <c r="J55" s="438">
        <f t="shared" si="5"/>
        <v>23465.62</v>
      </c>
      <c r="K55" s="438">
        <f t="shared" si="6"/>
        <v>4693.1239999999998</v>
      </c>
      <c r="L55" s="438">
        <f t="shared" si="7"/>
        <v>351.98429999999996</v>
      </c>
      <c r="M55" s="438">
        <v>7357.73</v>
      </c>
      <c r="N55" s="438">
        <v>1877.24</v>
      </c>
      <c r="O55" s="686">
        <f t="shared" si="3"/>
        <v>6054.1256999999996</v>
      </c>
      <c r="P55" s="199">
        <f t="shared" si="4"/>
        <v>7931.3656999999994</v>
      </c>
      <c r="Q55" s="436"/>
      <c r="R55" s="437"/>
      <c r="S55" s="436"/>
      <c r="T55" s="435"/>
      <c r="U55" s="436"/>
      <c r="V55" s="435"/>
      <c r="W55" s="435"/>
      <c r="X55" s="436"/>
      <c r="Y55" s="435"/>
      <c r="Z55" s="436"/>
      <c r="AA55" s="435"/>
    </row>
    <row r="56" spans="1:27" ht="15" customHeight="1" x14ac:dyDescent="0.25">
      <c r="A56" s="435" t="s">
        <v>1157</v>
      </c>
      <c r="B56" s="435" t="s">
        <v>847</v>
      </c>
      <c r="C56" s="436">
        <v>503</v>
      </c>
      <c r="D56" s="437" t="s">
        <v>1115</v>
      </c>
      <c r="E56" s="435" t="s">
        <v>1116</v>
      </c>
      <c r="F56" s="438">
        <v>44461.18</v>
      </c>
      <c r="G56" s="438">
        <v>951.62</v>
      </c>
      <c r="H56" s="438">
        <v>22230.59</v>
      </c>
      <c r="I56" s="438">
        <v>0</v>
      </c>
      <c r="J56" s="438">
        <f t="shared" si="5"/>
        <v>22230.59</v>
      </c>
      <c r="K56" s="438">
        <f t="shared" si="6"/>
        <v>4446.1180000000004</v>
      </c>
      <c r="L56" s="438">
        <f t="shared" si="7"/>
        <v>333.45884999999998</v>
      </c>
      <c r="M56" s="438">
        <v>7020.57</v>
      </c>
      <c r="N56" s="438">
        <v>1778.44</v>
      </c>
      <c r="O56" s="686">
        <f t="shared" si="3"/>
        <v>5735.4911499999998</v>
      </c>
      <c r="P56" s="199">
        <f t="shared" si="4"/>
        <v>7513.9311500000003</v>
      </c>
      <c r="Q56" s="436"/>
      <c r="R56" s="437"/>
      <c r="S56" s="436"/>
      <c r="T56" s="435"/>
      <c r="U56" s="436"/>
      <c r="V56" s="435"/>
      <c r="W56" s="435"/>
      <c r="X56" s="436"/>
      <c r="Y56" s="435"/>
      <c r="Z56" s="436"/>
      <c r="AA56" s="435"/>
    </row>
    <row r="57" spans="1:27" ht="15" customHeight="1" x14ac:dyDescent="0.25">
      <c r="A57" s="435" t="s">
        <v>1157</v>
      </c>
      <c r="B57" s="435" t="s">
        <v>847</v>
      </c>
      <c r="C57" s="436">
        <v>79</v>
      </c>
      <c r="D57" s="437" t="s">
        <v>41</v>
      </c>
      <c r="E57" s="435" t="s">
        <v>213</v>
      </c>
      <c r="F57" s="438">
        <v>18204.5</v>
      </c>
      <c r="G57" s="438">
        <v>951.62</v>
      </c>
      <c r="H57" s="438">
        <v>9102.25</v>
      </c>
      <c r="I57" s="438">
        <v>0</v>
      </c>
      <c r="J57" s="438">
        <f t="shared" si="5"/>
        <v>9102.25</v>
      </c>
      <c r="K57" s="438">
        <f t="shared" si="6"/>
        <v>1820.45</v>
      </c>
      <c r="L57" s="438">
        <f t="shared" si="7"/>
        <v>136.53375</v>
      </c>
      <c r="M57" s="438">
        <v>3436.53</v>
      </c>
      <c r="N57" s="438">
        <v>728.18</v>
      </c>
      <c r="O57" s="686">
        <f t="shared" si="3"/>
        <v>2348.3762500000003</v>
      </c>
      <c r="P57" s="199">
        <f t="shared" si="4"/>
        <v>3076.5562500000001</v>
      </c>
      <c r="Q57" s="436"/>
      <c r="R57" s="437"/>
      <c r="S57" s="436"/>
      <c r="T57" s="435"/>
      <c r="U57" s="436"/>
      <c r="V57" s="435"/>
      <c r="W57" s="435"/>
      <c r="X57" s="436"/>
      <c r="Y57" s="435"/>
      <c r="Z57" s="436"/>
      <c r="AA57" s="435"/>
    </row>
    <row r="58" spans="1:27" ht="15" customHeight="1" x14ac:dyDescent="0.25">
      <c r="A58" s="435" t="s">
        <v>1157</v>
      </c>
      <c r="B58" s="435" t="s">
        <v>847</v>
      </c>
      <c r="C58" s="436">
        <v>152</v>
      </c>
      <c r="D58" s="437" t="s">
        <v>59</v>
      </c>
      <c r="E58" s="435" t="s">
        <v>231</v>
      </c>
      <c r="F58" s="438">
        <v>11408.98</v>
      </c>
      <c r="G58" s="438">
        <v>472.59</v>
      </c>
      <c r="H58" s="438">
        <v>4735.8100000000004</v>
      </c>
      <c r="I58" s="438">
        <v>0</v>
      </c>
      <c r="J58" s="438">
        <f t="shared" si="5"/>
        <v>4735.8100000000004</v>
      </c>
      <c r="K58" s="438">
        <f t="shared" si="6"/>
        <v>947.16200000000015</v>
      </c>
      <c r="L58" s="438">
        <f t="shared" si="7"/>
        <v>71.037149999999997</v>
      </c>
      <c r="M58" s="438">
        <v>1765.47</v>
      </c>
      <c r="N58" s="438">
        <v>533.85</v>
      </c>
      <c r="O58" s="686">
        <f t="shared" si="3"/>
        <v>1221.8428500000002</v>
      </c>
      <c r="P58" s="199">
        <f t="shared" si="4"/>
        <v>1755.6928500000004</v>
      </c>
      <c r="Q58" s="436"/>
      <c r="R58" s="437"/>
      <c r="S58" s="436"/>
      <c r="T58" s="435"/>
      <c r="U58" s="436"/>
      <c r="V58" s="435"/>
      <c r="W58" s="435"/>
      <c r="X58" s="436"/>
      <c r="Y58" s="435"/>
      <c r="Z58" s="436"/>
      <c r="AA58" s="435"/>
    </row>
    <row r="59" spans="1:27" ht="15" customHeight="1" x14ac:dyDescent="0.25">
      <c r="A59" s="435" t="s">
        <v>1157</v>
      </c>
      <c r="B59" s="435" t="s">
        <v>847</v>
      </c>
      <c r="C59" s="436">
        <v>148</v>
      </c>
      <c r="D59" s="437" t="s">
        <v>57</v>
      </c>
      <c r="E59" s="435" t="s">
        <v>229</v>
      </c>
      <c r="F59" s="438">
        <v>19607.060000000001</v>
      </c>
      <c r="G59" s="438">
        <v>951.62</v>
      </c>
      <c r="H59" s="438">
        <v>9803.5300000000007</v>
      </c>
      <c r="I59" s="438">
        <v>0</v>
      </c>
      <c r="J59" s="438">
        <f t="shared" si="5"/>
        <v>9803.5300000000007</v>
      </c>
      <c r="K59" s="438">
        <f t="shared" si="6"/>
        <v>1960.7060000000001</v>
      </c>
      <c r="L59" s="438">
        <f t="shared" si="7"/>
        <v>147.05295000000001</v>
      </c>
      <c r="M59" s="438">
        <v>3627.98</v>
      </c>
      <c r="N59" s="438">
        <v>784.28</v>
      </c>
      <c r="O59" s="686">
        <f t="shared" si="3"/>
        <v>2529.3070500000003</v>
      </c>
      <c r="P59" s="199">
        <f t="shared" si="4"/>
        <v>3313.5870500000001</v>
      </c>
      <c r="Q59" s="436"/>
      <c r="R59" s="437"/>
      <c r="S59" s="436"/>
      <c r="T59" s="435"/>
      <c r="U59" s="436"/>
      <c r="V59" s="435"/>
      <c r="W59" s="435"/>
      <c r="X59" s="436"/>
      <c r="Y59" s="435"/>
      <c r="Z59" s="436"/>
      <c r="AA59" s="435"/>
    </row>
    <row r="60" spans="1:27" ht="15" customHeight="1" x14ac:dyDescent="0.25">
      <c r="A60" s="435" t="s">
        <v>1157</v>
      </c>
      <c r="B60" s="435" t="s">
        <v>847</v>
      </c>
      <c r="C60" s="436">
        <v>474</v>
      </c>
      <c r="D60" s="437" t="s">
        <v>786</v>
      </c>
      <c r="E60" s="435" t="s">
        <v>793</v>
      </c>
      <c r="F60" s="438">
        <v>21345.82</v>
      </c>
      <c r="G60" s="438">
        <v>951.62</v>
      </c>
      <c r="H60" s="438">
        <v>10672.91</v>
      </c>
      <c r="I60" s="438">
        <v>0</v>
      </c>
      <c r="J60" s="438">
        <f t="shared" si="5"/>
        <v>10672.91</v>
      </c>
      <c r="K60" s="438">
        <f t="shared" si="6"/>
        <v>2134.5819999999999</v>
      </c>
      <c r="L60" s="438">
        <f t="shared" si="7"/>
        <v>160.09365</v>
      </c>
      <c r="M60" s="438">
        <v>3865.32</v>
      </c>
      <c r="N60" s="438">
        <v>853.83</v>
      </c>
      <c r="O60" s="686">
        <f t="shared" si="3"/>
        <v>2753.6063500000005</v>
      </c>
      <c r="P60" s="199">
        <f t="shared" si="4"/>
        <v>3607.4363500000004</v>
      </c>
      <c r="Q60" s="436"/>
      <c r="R60" s="437"/>
      <c r="S60" s="436"/>
      <c r="T60" s="435"/>
      <c r="U60" s="436"/>
      <c r="V60" s="435"/>
      <c r="W60" s="435"/>
      <c r="X60" s="436"/>
      <c r="Y60" s="435"/>
      <c r="Z60" s="436"/>
      <c r="AA60" s="435"/>
    </row>
    <row r="61" spans="1:27" ht="15" customHeight="1" x14ac:dyDescent="0.25">
      <c r="A61" s="435" t="s">
        <v>1157</v>
      </c>
      <c r="B61" s="435" t="s">
        <v>847</v>
      </c>
      <c r="C61" s="436">
        <v>80</v>
      </c>
      <c r="D61" s="437" t="s">
        <v>42</v>
      </c>
      <c r="E61" s="435" t="s">
        <v>214</v>
      </c>
      <c r="F61" s="438">
        <v>24373.81</v>
      </c>
      <c r="G61" s="438">
        <v>951.62</v>
      </c>
      <c r="H61" s="438">
        <v>9911.34</v>
      </c>
      <c r="I61" s="438">
        <v>0</v>
      </c>
      <c r="J61" s="438">
        <f t="shared" si="5"/>
        <v>9911.34</v>
      </c>
      <c r="K61" s="438">
        <f t="shared" si="6"/>
        <v>1982.268</v>
      </c>
      <c r="L61" s="438">
        <f t="shared" si="7"/>
        <v>148.67009999999999</v>
      </c>
      <c r="M61" s="438">
        <v>3657.42</v>
      </c>
      <c r="N61" s="438">
        <v>1156.99</v>
      </c>
      <c r="O61" s="686">
        <f t="shared" si="3"/>
        <v>2557.1299000000004</v>
      </c>
      <c r="P61" s="199">
        <f t="shared" si="4"/>
        <v>3714.1199000000006</v>
      </c>
      <c r="Q61" s="436"/>
      <c r="R61" s="437"/>
      <c r="S61" s="436"/>
      <c r="T61" s="435"/>
      <c r="U61" s="436"/>
      <c r="V61" s="435"/>
      <c r="W61" s="435"/>
      <c r="X61" s="436"/>
      <c r="Y61" s="435"/>
      <c r="Z61" s="436"/>
      <c r="AA61" s="435"/>
    </row>
    <row r="62" spans="1:27" ht="15" customHeight="1" x14ac:dyDescent="0.25">
      <c r="A62" s="435" t="s">
        <v>1157</v>
      </c>
      <c r="B62" s="435" t="s">
        <v>847</v>
      </c>
      <c r="C62" s="436">
        <v>214</v>
      </c>
      <c r="D62" s="437" t="s">
        <v>106</v>
      </c>
      <c r="E62" s="435" t="s">
        <v>249</v>
      </c>
      <c r="F62" s="438">
        <v>7523.68</v>
      </c>
      <c r="G62" s="438">
        <v>344.82</v>
      </c>
      <c r="H62" s="438">
        <v>3761.84</v>
      </c>
      <c r="I62" s="438">
        <v>0</v>
      </c>
      <c r="J62" s="438">
        <f t="shared" si="5"/>
        <v>3761.84</v>
      </c>
      <c r="K62" s="438">
        <f t="shared" si="6"/>
        <v>752.36800000000005</v>
      </c>
      <c r="L62" s="438">
        <f t="shared" si="7"/>
        <v>56.427599999999998</v>
      </c>
      <c r="M62" s="438">
        <v>1371.8</v>
      </c>
      <c r="N62" s="438">
        <v>300.94</v>
      </c>
      <c r="O62" s="686">
        <f t="shared" si="3"/>
        <v>970.55240000000003</v>
      </c>
      <c r="P62" s="199">
        <f t="shared" si="4"/>
        <v>1271.4924000000001</v>
      </c>
      <c r="Q62" s="436"/>
      <c r="R62" s="437"/>
      <c r="S62" s="436"/>
      <c r="T62" s="435"/>
      <c r="U62" s="436"/>
      <c r="V62" s="435"/>
      <c r="W62" s="435"/>
      <c r="X62" s="436"/>
      <c r="Y62" s="435"/>
      <c r="Z62" s="436"/>
      <c r="AA62" s="435"/>
    </row>
    <row r="63" spans="1:27" ht="15" customHeight="1" x14ac:dyDescent="0.25">
      <c r="A63" s="435" t="s">
        <v>1157</v>
      </c>
      <c r="B63" s="435" t="s">
        <v>847</v>
      </c>
      <c r="C63" s="436">
        <v>9</v>
      </c>
      <c r="D63" s="437" t="s">
        <v>7</v>
      </c>
      <c r="E63" s="435" t="s">
        <v>177</v>
      </c>
      <c r="F63" s="438">
        <v>26529</v>
      </c>
      <c r="G63" s="438">
        <v>951.62</v>
      </c>
      <c r="H63" s="438">
        <v>13264.5</v>
      </c>
      <c r="I63" s="438">
        <v>0</v>
      </c>
      <c r="J63" s="438">
        <f t="shared" si="5"/>
        <v>13264.5</v>
      </c>
      <c r="K63" s="438">
        <f t="shared" si="6"/>
        <v>2652.9</v>
      </c>
      <c r="L63" s="438">
        <f t="shared" si="7"/>
        <v>198.9675</v>
      </c>
      <c r="M63" s="438">
        <v>4572.83</v>
      </c>
      <c r="N63" s="438">
        <v>1061.1600000000001</v>
      </c>
      <c r="O63" s="686">
        <f t="shared" si="3"/>
        <v>3422.2425000000003</v>
      </c>
      <c r="P63" s="199">
        <f t="shared" si="4"/>
        <v>4483.4025000000001</v>
      </c>
      <c r="Q63" s="436"/>
      <c r="R63" s="437"/>
      <c r="S63" s="436"/>
      <c r="T63" s="435"/>
      <c r="U63" s="436"/>
      <c r="V63" s="435"/>
      <c r="W63" s="435"/>
      <c r="X63" s="436"/>
      <c r="Y63" s="435"/>
      <c r="Z63" s="436"/>
      <c r="AA63" s="435"/>
    </row>
    <row r="64" spans="1:27" ht="15" customHeight="1" x14ac:dyDescent="0.25">
      <c r="A64" s="435" t="s">
        <v>1157</v>
      </c>
      <c r="B64" s="435" t="s">
        <v>847</v>
      </c>
      <c r="C64" s="436">
        <v>479</v>
      </c>
      <c r="D64" s="437" t="s">
        <v>804</v>
      </c>
      <c r="E64" s="435" t="s">
        <v>815</v>
      </c>
      <c r="F64" s="438">
        <v>29646.22</v>
      </c>
      <c r="G64" s="438">
        <v>951.62</v>
      </c>
      <c r="H64" s="438">
        <v>14823.11</v>
      </c>
      <c r="I64" s="438">
        <v>0</v>
      </c>
      <c r="J64" s="438">
        <f t="shared" si="5"/>
        <v>14823.11</v>
      </c>
      <c r="K64" s="438">
        <f t="shared" si="6"/>
        <v>2964.6220000000003</v>
      </c>
      <c r="L64" s="438">
        <f t="shared" si="7"/>
        <v>222.34665000000001</v>
      </c>
      <c r="M64" s="438">
        <v>4998.33</v>
      </c>
      <c r="N64" s="438">
        <v>1185.8399999999999</v>
      </c>
      <c r="O64" s="686">
        <f t="shared" si="3"/>
        <v>3824.3633499999996</v>
      </c>
      <c r="P64" s="199">
        <f t="shared" si="4"/>
        <v>5010.2033499999998</v>
      </c>
      <c r="Q64" s="436"/>
      <c r="R64" s="437"/>
      <c r="S64" s="436"/>
      <c r="T64" s="435"/>
      <c r="U64" s="436"/>
      <c r="V64" s="435"/>
      <c r="W64" s="435"/>
      <c r="X64" s="436"/>
      <c r="Y64" s="435"/>
      <c r="Z64" s="436"/>
      <c r="AA64" s="435"/>
    </row>
    <row r="65" spans="1:27" ht="15" customHeight="1" x14ac:dyDescent="0.25">
      <c r="A65" s="435" t="s">
        <v>1157</v>
      </c>
      <c r="B65" s="435" t="s">
        <v>847</v>
      </c>
      <c r="C65" s="436">
        <v>24</v>
      </c>
      <c r="D65" s="437" t="s">
        <v>832</v>
      </c>
      <c r="E65" s="435" t="s">
        <v>189</v>
      </c>
      <c r="F65" s="438">
        <v>19348.14</v>
      </c>
      <c r="G65" s="438">
        <v>951.62</v>
      </c>
      <c r="H65" s="438">
        <v>9674.07</v>
      </c>
      <c r="I65" s="438">
        <v>0</v>
      </c>
      <c r="J65" s="438">
        <f t="shared" si="5"/>
        <v>9674.07</v>
      </c>
      <c r="K65" s="438">
        <f t="shared" si="6"/>
        <v>1934.8140000000001</v>
      </c>
      <c r="L65" s="438">
        <f t="shared" si="7"/>
        <v>145.11104999999998</v>
      </c>
      <c r="M65" s="438">
        <v>3592.64</v>
      </c>
      <c r="N65" s="438">
        <v>773.92</v>
      </c>
      <c r="O65" s="686">
        <f t="shared" si="3"/>
        <v>2495.90895</v>
      </c>
      <c r="P65" s="199">
        <f t="shared" si="4"/>
        <v>3269.8289500000001</v>
      </c>
      <c r="Q65" s="436"/>
      <c r="R65" s="437"/>
      <c r="S65" s="436"/>
      <c r="T65" s="435"/>
      <c r="U65" s="436"/>
      <c r="V65" s="435"/>
      <c r="W65" s="435"/>
      <c r="X65" s="436"/>
      <c r="Y65" s="435"/>
      <c r="Z65" s="436"/>
      <c r="AA65" s="435"/>
    </row>
    <row r="66" spans="1:27" ht="15" customHeight="1" x14ac:dyDescent="0.25">
      <c r="A66" s="435" t="s">
        <v>1157</v>
      </c>
      <c r="B66" s="435" t="s">
        <v>847</v>
      </c>
      <c r="C66" s="436">
        <v>457</v>
      </c>
      <c r="D66" s="437" t="s">
        <v>724</v>
      </c>
      <c r="E66" s="435" t="s">
        <v>745</v>
      </c>
      <c r="F66" s="438">
        <v>21583</v>
      </c>
      <c r="G66" s="438">
        <v>951.62</v>
      </c>
      <c r="H66" s="438">
        <v>10791.5</v>
      </c>
      <c r="I66" s="438">
        <v>0</v>
      </c>
      <c r="J66" s="438">
        <f t="shared" si="5"/>
        <v>10791.5</v>
      </c>
      <c r="K66" s="438">
        <f t="shared" si="6"/>
        <v>2158.3000000000002</v>
      </c>
      <c r="L66" s="438">
        <f t="shared" si="7"/>
        <v>161.8725</v>
      </c>
      <c r="M66" s="438">
        <v>3897.7</v>
      </c>
      <c r="N66" s="438">
        <v>863.32</v>
      </c>
      <c r="O66" s="686">
        <f t="shared" si="3"/>
        <v>2784.2075</v>
      </c>
      <c r="P66" s="199">
        <f t="shared" si="4"/>
        <v>3647.5275000000001</v>
      </c>
      <c r="Q66" s="436"/>
      <c r="R66" s="437"/>
      <c r="S66" s="436"/>
      <c r="T66" s="435"/>
      <c r="U66" s="436"/>
      <c r="V66" s="435"/>
      <c r="W66" s="435"/>
      <c r="X66" s="436"/>
      <c r="Y66" s="435"/>
      <c r="Z66" s="436"/>
      <c r="AA66" s="435"/>
    </row>
    <row r="67" spans="1:27" s="563" customFormat="1" ht="15" customHeight="1" x14ac:dyDescent="0.25">
      <c r="A67" s="559" t="s">
        <v>1157</v>
      </c>
      <c r="B67" s="559" t="s">
        <v>847</v>
      </c>
      <c r="C67" s="560">
        <v>145</v>
      </c>
      <c r="D67" s="561" t="s">
        <v>55</v>
      </c>
      <c r="E67" s="559" t="s">
        <v>227</v>
      </c>
      <c r="F67" s="562">
        <v>44711.9</v>
      </c>
      <c r="G67" s="562">
        <v>951.62</v>
      </c>
      <c r="H67" s="562">
        <v>22355.95</v>
      </c>
      <c r="I67" s="562">
        <v>0</v>
      </c>
      <c r="J67" s="562">
        <f t="shared" si="5"/>
        <v>22355.95</v>
      </c>
      <c r="K67" s="562">
        <f t="shared" si="6"/>
        <v>4471.1900000000005</v>
      </c>
      <c r="L67" s="562">
        <f t="shared" si="7"/>
        <v>335.33924999999999</v>
      </c>
      <c r="M67" s="562">
        <v>7054.79</v>
      </c>
      <c r="N67" s="562">
        <v>1788.47</v>
      </c>
      <c r="O67" s="574">
        <f t="shared" ref="O67:O130" si="8">M67-L67-G67</f>
        <v>5767.8307500000001</v>
      </c>
      <c r="P67" s="561">
        <f t="shared" ref="P67:P130" si="9">N67+O67</f>
        <v>7556.3007500000003</v>
      </c>
      <c r="Q67" s="560"/>
      <c r="R67" s="561"/>
      <c r="S67" s="560"/>
      <c r="T67" s="559"/>
      <c r="U67" s="560"/>
      <c r="V67" s="559"/>
      <c r="W67" s="559"/>
      <c r="X67" s="560"/>
      <c r="Y67" s="559"/>
      <c r="Z67" s="560"/>
      <c r="AA67" s="559"/>
    </row>
    <row r="68" spans="1:27" ht="15" customHeight="1" x14ac:dyDescent="0.25">
      <c r="A68" s="435" t="s">
        <v>1157</v>
      </c>
      <c r="B68" s="435" t="s">
        <v>847</v>
      </c>
      <c r="C68" s="436">
        <v>455</v>
      </c>
      <c r="D68" s="437" t="s">
        <v>722</v>
      </c>
      <c r="E68" s="435" t="s">
        <v>743</v>
      </c>
      <c r="F68" s="438">
        <v>21345.82</v>
      </c>
      <c r="G68" s="438">
        <v>951.62</v>
      </c>
      <c r="H68" s="438">
        <v>10672.91</v>
      </c>
      <c r="I68" s="438">
        <v>0</v>
      </c>
      <c r="J68" s="438">
        <f t="shared" si="5"/>
        <v>10672.91</v>
      </c>
      <c r="K68" s="438">
        <f t="shared" si="6"/>
        <v>2134.5819999999999</v>
      </c>
      <c r="L68" s="438">
        <f t="shared" si="7"/>
        <v>160.09365</v>
      </c>
      <c r="M68" s="438">
        <v>3865.32</v>
      </c>
      <c r="N68" s="438">
        <v>853.83</v>
      </c>
      <c r="O68" s="686">
        <f t="shared" si="8"/>
        <v>2753.6063500000005</v>
      </c>
      <c r="P68" s="199">
        <f t="shared" si="9"/>
        <v>3607.4363500000004</v>
      </c>
      <c r="Q68" s="436"/>
      <c r="R68" s="437"/>
      <c r="S68" s="436"/>
      <c r="T68" s="435"/>
      <c r="U68" s="436"/>
      <c r="V68" s="435"/>
      <c r="W68" s="435"/>
      <c r="X68" s="436"/>
      <c r="Y68" s="435"/>
      <c r="Z68" s="436"/>
      <c r="AA68" s="435"/>
    </row>
    <row r="69" spans="1:27" ht="15" customHeight="1" x14ac:dyDescent="0.25">
      <c r="A69" s="435" t="s">
        <v>1157</v>
      </c>
      <c r="B69" s="435" t="s">
        <v>847</v>
      </c>
      <c r="C69" s="436">
        <v>325</v>
      </c>
      <c r="D69" s="437" t="s">
        <v>318</v>
      </c>
      <c r="E69" s="435" t="s">
        <v>319</v>
      </c>
      <c r="F69" s="438">
        <v>47919.28</v>
      </c>
      <c r="G69" s="438">
        <v>951.62</v>
      </c>
      <c r="H69" s="438">
        <v>23959.64</v>
      </c>
      <c r="I69" s="438">
        <v>0</v>
      </c>
      <c r="J69" s="438">
        <f t="shared" si="5"/>
        <v>23959.64</v>
      </c>
      <c r="K69" s="438">
        <f t="shared" si="6"/>
        <v>4791.9279999999999</v>
      </c>
      <c r="L69" s="438">
        <f t="shared" si="7"/>
        <v>359.39459999999997</v>
      </c>
      <c r="M69" s="438">
        <v>7492.6</v>
      </c>
      <c r="N69" s="438">
        <v>1916.77</v>
      </c>
      <c r="O69" s="686">
        <f t="shared" si="8"/>
        <v>6181.5854000000008</v>
      </c>
      <c r="P69" s="199">
        <f t="shared" si="9"/>
        <v>8098.3554000000004</v>
      </c>
      <c r="Q69" s="436"/>
      <c r="R69" s="437"/>
      <c r="S69" s="436"/>
      <c r="T69" s="435"/>
      <c r="U69" s="436"/>
      <c r="V69" s="435"/>
      <c r="W69" s="435"/>
      <c r="X69" s="436"/>
      <c r="Y69" s="435"/>
      <c r="Z69" s="436"/>
      <c r="AA69" s="435"/>
    </row>
    <row r="70" spans="1:27" s="563" customFormat="1" ht="15" customHeight="1" x14ac:dyDescent="0.25">
      <c r="A70" s="559" t="s">
        <v>1157</v>
      </c>
      <c r="B70" s="559" t="s">
        <v>847</v>
      </c>
      <c r="C70" s="560">
        <v>218</v>
      </c>
      <c r="D70" s="561" t="s">
        <v>107</v>
      </c>
      <c r="E70" s="559" t="s">
        <v>251</v>
      </c>
      <c r="F70" s="562">
        <v>35212.639999999999</v>
      </c>
      <c r="G70" s="562">
        <v>951.62</v>
      </c>
      <c r="H70" s="562">
        <v>17606.32</v>
      </c>
      <c r="I70" s="562">
        <v>0</v>
      </c>
      <c r="J70" s="562">
        <f t="shared" si="5"/>
        <v>17606.32</v>
      </c>
      <c r="K70" s="562">
        <f t="shared" si="6"/>
        <v>3521.2640000000001</v>
      </c>
      <c r="L70" s="562">
        <f t="shared" si="7"/>
        <v>264.09479999999996</v>
      </c>
      <c r="M70" s="562">
        <v>5758.15</v>
      </c>
      <c r="N70" s="562">
        <v>1408.5</v>
      </c>
      <c r="O70" s="574">
        <f t="shared" si="8"/>
        <v>4542.4351999999999</v>
      </c>
      <c r="P70" s="561">
        <f t="shared" si="9"/>
        <v>5950.9351999999999</v>
      </c>
      <c r="Q70" s="560"/>
      <c r="R70" s="561"/>
      <c r="S70" s="560"/>
      <c r="T70" s="559"/>
      <c r="U70" s="560"/>
      <c r="V70" s="559"/>
      <c r="W70" s="559"/>
      <c r="X70" s="560"/>
      <c r="Y70" s="559"/>
      <c r="Z70" s="560"/>
      <c r="AA70" s="559"/>
    </row>
    <row r="71" spans="1:27" ht="15" customHeight="1" x14ac:dyDescent="0.25">
      <c r="A71" s="435" t="s">
        <v>1157</v>
      </c>
      <c r="B71" s="435" t="s">
        <v>847</v>
      </c>
      <c r="C71" s="436">
        <v>46</v>
      </c>
      <c r="D71" s="437" t="s">
        <v>34</v>
      </c>
      <c r="E71" s="435" t="s">
        <v>206</v>
      </c>
      <c r="F71" s="438">
        <v>26762.42</v>
      </c>
      <c r="G71" s="438">
        <v>951.62</v>
      </c>
      <c r="H71" s="438">
        <v>13381.21</v>
      </c>
      <c r="I71" s="438">
        <v>0</v>
      </c>
      <c r="J71" s="438">
        <f t="shared" si="5"/>
        <v>13381.21</v>
      </c>
      <c r="K71" s="438">
        <f t="shared" si="6"/>
        <v>2676.2420000000002</v>
      </c>
      <c r="L71" s="438">
        <f t="shared" si="7"/>
        <v>200.71814999999998</v>
      </c>
      <c r="M71" s="438">
        <v>4604.6899999999996</v>
      </c>
      <c r="N71" s="438">
        <v>1070.49</v>
      </c>
      <c r="O71" s="686">
        <f t="shared" si="8"/>
        <v>3452.35185</v>
      </c>
      <c r="P71" s="199">
        <f t="shared" si="9"/>
        <v>4522.8418499999998</v>
      </c>
      <c r="Q71" s="436"/>
      <c r="R71" s="437"/>
      <c r="S71" s="436"/>
      <c r="T71" s="435"/>
      <c r="U71" s="436"/>
      <c r="V71" s="435"/>
      <c r="W71" s="435"/>
      <c r="X71" s="436"/>
      <c r="Y71" s="435"/>
      <c r="Z71" s="436"/>
      <c r="AA71" s="435"/>
    </row>
    <row r="72" spans="1:27" s="563" customFormat="1" ht="15" customHeight="1" x14ac:dyDescent="0.25">
      <c r="A72" s="559" t="s">
        <v>1157</v>
      </c>
      <c r="B72" s="559" t="s">
        <v>847</v>
      </c>
      <c r="C72" s="560">
        <v>48</v>
      </c>
      <c r="D72" s="561" t="s">
        <v>36</v>
      </c>
      <c r="E72" s="559" t="s">
        <v>208</v>
      </c>
      <c r="F72" s="562">
        <v>17538.5</v>
      </c>
      <c r="G72" s="562">
        <v>951.62</v>
      </c>
      <c r="H72" s="562">
        <v>8769.25</v>
      </c>
      <c r="I72" s="562">
        <v>0</v>
      </c>
      <c r="J72" s="562">
        <f t="shared" si="5"/>
        <v>8769.25</v>
      </c>
      <c r="K72" s="562">
        <f t="shared" si="6"/>
        <v>1753.8500000000001</v>
      </c>
      <c r="L72" s="562">
        <f t="shared" si="7"/>
        <v>131.53874999999999</v>
      </c>
      <c r="M72" s="562">
        <v>3345.63</v>
      </c>
      <c r="N72" s="562">
        <v>701.54</v>
      </c>
      <c r="O72" s="574">
        <f t="shared" si="8"/>
        <v>2262.4712500000001</v>
      </c>
      <c r="P72" s="561">
        <f t="shared" si="9"/>
        <v>2964.01125</v>
      </c>
      <c r="Q72" s="560"/>
      <c r="R72" s="561"/>
      <c r="S72" s="560"/>
      <c r="T72" s="559"/>
      <c r="U72" s="560"/>
      <c r="V72" s="559"/>
      <c r="W72" s="559"/>
      <c r="X72" s="560"/>
      <c r="Y72" s="559"/>
      <c r="Z72" s="560"/>
      <c r="AA72" s="559"/>
    </row>
    <row r="73" spans="1:27" ht="15" customHeight="1" x14ac:dyDescent="0.25">
      <c r="A73" s="435" t="s">
        <v>1157</v>
      </c>
      <c r="B73" s="435" t="s">
        <v>847</v>
      </c>
      <c r="C73" s="436">
        <v>26</v>
      </c>
      <c r="D73" s="437" t="s">
        <v>19</v>
      </c>
      <c r="E73" s="435" t="s">
        <v>191</v>
      </c>
      <c r="F73" s="438">
        <v>23628.44</v>
      </c>
      <c r="G73" s="438">
        <v>951.62</v>
      </c>
      <c r="H73" s="438">
        <v>11814.22</v>
      </c>
      <c r="I73" s="438">
        <v>0</v>
      </c>
      <c r="J73" s="438">
        <f t="shared" si="5"/>
        <v>11814.22</v>
      </c>
      <c r="K73" s="438">
        <f t="shared" si="6"/>
        <v>2362.8440000000001</v>
      </c>
      <c r="L73" s="438">
        <f t="shared" si="7"/>
        <v>177.21329999999998</v>
      </c>
      <c r="M73" s="438">
        <v>4176.8999999999996</v>
      </c>
      <c r="N73" s="438">
        <v>945.13</v>
      </c>
      <c r="O73" s="686">
        <f t="shared" si="8"/>
        <v>3048.0666999999999</v>
      </c>
      <c r="P73" s="199">
        <f t="shared" si="9"/>
        <v>3993.1967</v>
      </c>
      <c r="Q73" s="436"/>
      <c r="R73" s="437"/>
      <c r="S73" s="436"/>
      <c r="T73" s="435"/>
      <c r="U73" s="436"/>
      <c r="V73" s="435"/>
      <c r="W73" s="435"/>
      <c r="X73" s="436"/>
      <c r="Y73" s="435"/>
      <c r="Z73" s="436"/>
      <c r="AA73" s="435"/>
    </row>
    <row r="74" spans="1:27" ht="15" customHeight="1" x14ac:dyDescent="0.25">
      <c r="A74" s="435" t="s">
        <v>1157</v>
      </c>
      <c r="B74" s="435" t="s">
        <v>847</v>
      </c>
      <c r="C74" s="436">
        <v>324</v>
      </c>
      <c r="D74" s="437" t="s">
        <v>316</v>
      </c>
      <c r="E74" s="435" t="s">
        <v>317</v>
      </c>
      <c r="F74" s="438">
        <v>50012.160000000003</v>
      </c>
      <c r="G74" s="438">
        <v>951.62</v>
      </c>
      <c r="H74" s="438">
        <v>25006.080000000002</v>
      </c>
      <c r="I74" s="438">
        <v>0</v>
      </c>
      <c r="J74" s="438">
        <f t="shared" si="5"/>
        <v>25006.080000000002</v>
      </c>
      <c r="K74" s="438">
        <f t="shared" si="6"/>
        <v>5001.2160000000003</v>
      </c>
      <c r="L74" s="438">
        <f t="shared" si="7"/>
        <v>375.09120000000001</v>
      </c>
      <c r="M74" s="438">
        <v>7778.28</v>
      </c>
      <c r="N74" s="438">
        <v>2000.48</v>
      </c>
      <c r="O74" s="686">
        <f t="shared" si="8"/>
        <v>6451.5688</v>
      </c>
      <c r="P74" s="199">
        <f t="shared" si="9"/>
        <v>8452.0488000000005</v>
      </c>
      <c r="Q74" s="436"/>
      <c r="R74" s="437"/>
      <c r="S74" s="436"/>
      <c r="T74" s="435"/>
      <c r="U74" s="436"/>
      <c r="V74" s="435"/>
      <c r="W74" s="435"/>
      <c r="X74" s="436"/>
      <c r="Y74" s="435"/>
      <c r="Z74" s="436"/>
      <c r="AA74" s="435"/>
    </row>
    <row r="75" spans="1:27" s="563" customFormat="1" ht="15" customHeight="1" x14ac:dyDescent="0.25">
      <c r="A75" s="559" t="s">
        <v>1157</v>
      </c>
      <c r="B75" s="559" t="s">
        <v>847</v>
      </c>
      <c r="C75" s="560">
        <v>191</v>
      </c>
      <c r="D75" s="561" t="s">
        <v>71</v>
      </c>
      <c r="E75" s="559" t="s">
        <v>241</v>
      </c>
      <c r="F75" s="562">
        <v>35212.639999999999</v>
      </c>
      <c r="G75" s="562">
        <v>951.62</v>
      </c>
      <c r="H75" s="562">
        <v>17606.32</v>
      </c>
      <c r="I75" s="562">
        <v>0</v>
      </c>
      <c r="J75" s="562">
        <f t="shared" si="5"/>
        <v>17606.32</v>
      </c>
      <c r="K75" s="562">
        <f t="shared" si="6"/>
        <v>3521.2640000000001</v>
      </c>
      <c r="L75" s="562">
        <f t="shared" si="7"/>
        <v>264.09479999999996</v>
      </c>
      <c r="M75" s="562">
        <v>5758.15</v>
      </c>
      <c r="N75" s="562">
        <v>1408.5</v>
      </c>
      <c r="O75" s="686">
        <f t="shared" si="8"/>
        <v>4542.4351999999999</v>
      </c>
      <c r="P75" s="561">
        <f t="shared" si="9"/>
        <v>5950.9351999999999</v>
      </c>
      <c r="Q75" s="560"/>
      <c r="R75" s="561"/>
      <c r="S75" s="560"/>
      <c r="T75" s="559"/>
      <c r="U75" s="560"/>
      <c r="V75" s="559"/>
      <c r="W75" s="559"/>
      <c r="X75" s="560"/>
      <c r="Y75" s="559"/>
      <c r="Z75" s="560"/>
      <c r="AA75" s="559"/>
    </row>
    <row r="76" spans="1:27" ht="15" customHeight="1" x14ac:dyDescent="0.25">
      <c r="A76" s="435" t="s">
        <v>1157</v>
      </c>
      <c r="B76" s="435" t="s">
        <v>847</v>
      </c>
      <c r="C76" s="436">
        <v>21</v>
      </c>
      <c r="D76" s="437" t="s">
        <v>15</v>
      </c>
      <c r="E76" s="435" t="s">
        <v>187</v>
      </c>
      <c r="F76" s="438">
        <v>32230.04</v>
      </c>
      <c r="G76" s="438">
        <v>951.62</v>
      </c>
      <c r="H76" s="438">
        <v>16115.02</v>
      </c>
      <c r="I76" s="438">
        <v>0</v>
      </c>
      <c r="J76" s="438">
        <f t="shared" ref="J76:J106" si="10">H76+I76</f>
        <v>16115.02</v>
      </c>
      <c r="K76" s="438">
        <f t="shared" ref="K76:K106" si="11">J76*0.2</f>
        <v>3223.0040000000004</v>
      </c>
      <c r="L76" s="438">
        <f t="shared" ref="L76:L106" si="12">J76*1.5%</f>
        <v>241.7253</v>
      </c>
      <c r="M76" s="438">
        <v>5351.02</v>
      </c>
      <c r="N76" s="438">
        <v>1289.2</v>
      </c>
      <c r="O76" s="686">
        <f t="shared" si="8"/>
        <v>4157.6747000000005</v>
      </c>
      <c r="P76" s="199">
        <f t="shared" si="9"/>
        <v>5446.8747000000003</v>
      </c>
      <c r="Q76" s="436"/>
      <c r="R76" s="437"/>
      <c r="S76" s="436"/>
      <c r="T76" s="435"/>
      <c r="U76" s="436"/>
      <c r="V76" s="435"/>
      <c r="W76" s="435"/>
      <c r="X76" s="436"/>
      <c r="Y76" s="435"/>
      <c r="Z76" s="436"/>
      <c r="AA76" s="435"/>
    </row>
    <row r="77" spans="1:27" ht="15" customHeight="1" x14ac:dyDescent="0.25">
      <c r="A77" s="435" t="s">
        <v>1157</v>
      </c>
      <c r="B77" s="435" t="s">
        <v>847</v>
      </c>
      <c r="C77" s="436">
        <v>330</v>
      </c>
      <c r="D77" s="437" t="s">
        <v>327</v>
      </c>
      <c r="E77" s="435" t="s">
        <v>329</v>
      </c>
      <c r="F77" s="438">
        <v>44461.18</v>
      </c>
      <c r="G77" s="438">
        <v>951.62</v>
      </c>
      <c r="H77" s="438">
        <v>22230.59</v>
      </c>
      <c r="I77" s="438">
        <v>0</v>
      </c>
      <c r="J77" s="438">
        <f t="shared" si="10"/>
        <v>22230.59</v>
      </c>
      <c r="K77" s="438">
        <f t="shared" si="11"/>
        <v>4446.1180000000004</v>
      </c>
      <c r="L77" s="438">
        <f t="shared" si="12"/>
        <v>333.45884999999998</v>
      </c>
      <c r="M77" s="438">
        <v>7020.57</v>
      </c>
      <c r="N77" s="438">
        <v>1778.44</v>
      </c>
      <c r="O77" s="686">
        <f t="shared" si="8"/>
        <v>5735.4911499999998</v>
      </c>
      <c r="P77" s="199">
        <f t="shared" si="9"/>
        <v>7513.9311500000003</v>
      </c>
      <c r="Q77" s="436"/>
      <c r="R77" s="437"/>
      <c r="S77" s="436"/>
      <c r="T77" s="435"/>
      <c r="U77" s="436"/>
      <c r="V77" s="435"/>
      <c r="W77" s="435"/>
      <c r="X77" s="436"/>
      <c r="Y77" s="435"/>
      <c r="Z77" s="436"/>
      <c r="AA77" s="435"/>
    </row>
    <row r="78" spans="1:27" ht="15" customHeight="1" x14ac:dyDescent="0.25">
      <c r="A78" s="435" t="s">
        <v>1157</v>
      </c>
      <c r="B78" s="435" t="s">
        <v>847</v>
      </c>
      <c r="C78" s="436">
        <v>254</v>
      </c>
      <c r="D78" s="437" t="s">
        <v>145</v>
      </c>
      <c r="E78" s="435" t="s">
        <v>262</v>
      </c>
      <c r="F78" s="438">
        <v>11631.5</v>
      </c>
      <c r="G78" s="438">
        <v>623.78</v>
      </c>
      <c r="H78" s="438">
        <v>5815.75</v>
      </c>
      <c r="I78" s="438">
        <v>0</v>
      </c>
      <c r="J78" s="438">
        <f t="shared" si="10"/>
        <v>5815.75</v>
      </c>
      <c r="K78" s="438">
        <f t="shared" si="11"/>
        <v>1163.1500000000001</v>
      </c>
      <c r="L78" s="438">
        <f t="shared" si="12"/>
        <v>87.236249999999998</v>
      </c>
      <c r="M78" s="438">
        <v>2211.48</v>
      </c>
      <c r="N78" s="438">
        <v>465.26</v>
      </c>
      <c r="O78" s="686">
        <f t="shared" si="8"/>
        <v>1500.4637500000001</v>
      </c>
      <c r="P78" s="199">
        <f t="shared" si="9"/>
        <v>1965.7237500000001</v>
      </c>
      <c r="Q78" s="436"/>
      <c r="R78" s="437"/>
      <c r="S78" s="436"/>
      <c r="T78" s="435"/>
      <c r="U78" s="436"/>
      <c r="V78" s="435"/>
      <c r="W78" s="435"/>
      <c r="X78" s="436"/>
      <c r="Y78" s="435"/>
      <c r="Z78" s="436"/>
      <c r="AA78" s="435"/>
    </row>
    <row r="79" spans="1:27" s="563" customFormat="1" ht="15" customHeight="1" x14ac:dyDescent="0.25">
      <c r="A79" s="559" t="s">
        <v>1157</v>
      </c>
      <c r="B79" s="559" t="s">
        <v>847</v>
      </c>
      <c r="C79" s="560">
        <v>196</v>
      </c>
      <c r="D79" s="561" t="s">
        <v>105</v>
      </c>
      <c r="E79" s="559" t="s">
        <v>244</v>
      </c>
      <c r="F79" s="562">
        <v>36894.699999999997</v>
      </c>
      <c r="G79" s="562">
        <v>951.62</v>
      </c>
      <c r="H79" s="562">
        <v>18447.349999999999</v>
      </c>
      <c r="I79" s="562">
        <v>0</v>
      </c>
      <c r="J79" s="562">
        <f t="shared" si="10"/>
        <v>18447.349999999999</v>
      </c>
      <c r="K79" s="562">
        <f t="shared" si="11"/>
        <v>3689.47</v>
      </c>
      <c r="L79" s="562">
        <f t="shared" si="12"/>
        <v>276.71024999999997</v>
      </c>
      <c r="M79" s="562">
        <v>5987.75</v>
      </c>
      <c r="N79" s="562">
        <v>1475.78</v>
      </c>
      <c r="O79" s="686">
        <f t="shared" si="8"/>
        <v>4759.41975</v>
      </c>
      <c r="P79" s="561">
        <f t="shared" si="9"/>
        <v>6235.1997499999998</v>
      </c>
      <c r="Q79" s="560"/>
      <c r="R79" s="561"/>
      <c r="S79" s="560"/>
      <c r="T79" s="559"/>
      <c r="U79" s="560"/>
      <c r="V79" s="559"/>
      <c r="W79" s="559"/>
      <c r="X79" s="560"/>
      <c r="Y79" s="559"/>
      <c r="Z79" s="560"/>
      <c r="AA79" s="559"/>
    </row>
    <row r="80" spans="1:27" ht="15" customHeight="1" x14ac:dyDescent="0.25">
      <c r="A80" s="435" t="s">
        <v>1157</v>
      </c>
      <c r="B80" s="435" t="s">
        <v>847</v>
      </c>
      <c r="C80" s="436">
        <v>358</v>
      </c>
      <c r="D80" s="437" t="s">
        <v>387</v>
      </c>
      <c r="E80" s="435" t="s">
        <v>388</v>
      </c>
      <c r="F80" s="438">
        <v>27557.74</v>
      </c>
      <c r="G80" s="438">
        <v>951.62</v>
      </c>
      <c r="H80" s="438">
        <v>13778.87</v>
      </c>
      <c r="I80" s="438">
        <v>0</v>
      </c>
      <c r="J80" s="438">
        <f t="shared" si="10"/>
        <v>13778.87</v>
      </c>
      <c r="K80" s="438">
        <f t="shared" si="11"/>
        <v>2755.7740000000003</v>
      </c>
      <c r="L80" s="438">
        <f t="shared" si="12"/>
        <v>206.68305000000001</v>
      </c>
      <c r="M80" s="438">
        <v>4713.25</v>
      </c>
      <c r="N80" s="438">
        <v>1102.3</v>
      </c>
      <c r="O80" s="686">
        <f t="shared" si="8"/>
        <v>3554.9469500000005</v>
      </c>
      <c r="P80" s="199">
        <f t="shared" si="9"/>
        <v>4657.2469500000007</v>
      </c>
      <c r="Q80" s="436"/>
      <c r="R80" s="437"/>
      <c r="S80" s="436"/>
      <c r="T80" s="435"/>
      <c r="U80" s="436"/>
      <c r="V80" s="435"/>
      <c r="W80" s="435"/>
      <c r="X80" s="436"/>
      <c r="Y80" s="435"/>
      <c r="Z80" s="436"/>
      <c r="AA80" s="435"/>
    </row>
    <row r="81" spans="1:27" ht="15" customHeight="1" x14ac:dyDescent="0.25">
      <c r="A81" s="435" t="s">
        <v>1157</v>
      </c>
      <c r="B81" s="435" t="s">
        <v>847</v>
      </c>
      <c r="C81" s="436">
        <v>188</v>
      </c>
      <c r="D81" s="437" t="s">
        <v>70</v>
      </c>
      <c r="E81" s="435" t="s">
        <v>240</v>
      </c>
      <c r="F81" s="438">
        <v>19607.060000000001</v>
      </c>
      <c r="G81" s="438">
        <v>951.62</v>
      </c>
      <c r="H81" s="438">
        <v>9803.5300000000007</v>
      </c>
      <c r="I81" s="438">
        <v>0</v>
      </c>
      <c r="J81" s="438">
        <f t="shared" si="10"/>
        <v>9803.5300000000007</v>
      </c>
      <c r="K81" s="438">
        <f t="shared" si="11"/>
        <v>1960.7060000000001</v>
      </c>
      <c r="L81" s="438">
        <f t="shared" si="12"/>
        <v>147.05295000000001</v>
      </c>
      <c r="M81" s="438">
        <v>3627.98</v>
      </c>
      <c r="N81" s="438">
        <v>784.28</v>
      </c>
      <c r="O81" s="686">
        <f t="shared" si="8"/>
        <v>2529.3070500000003</v>
      </c>
      <c r="P81" s="199">
        <f t="shared" si="9"/>
        <v>3313.5870500000001</v>
      </c>
      <c r="Q81" s="436"/>
      <c r="R81" s="437"/>
      <c r="S81" s="436"/>
      <c r="T81" s="435"/>
      <c r="U81" s="436"/>
      <c r="V81" s="435"/>
      <c r="W81" s="435"/>
      <c r="X81" s="436"/>
      <c r="Y81" s="435"/>
      <c r="Z81" s="436"/>
      <c r="AA81" s="435"/>
    </row>
    <row r="82" spans="1:27" ht="15" customHeight="1" x14ac:dyDescent="0.25">
      <c r="A82" s="435" t="s">
        <v>1157</v>
      </c>
      <c r="B82" s="435" t="s">
        <v>847</v>
      </c>
      <c r="C82" s="436">
        <v>338</v>
      </c>
      <c r="D82" s="437" t="s">
        <v>347</v>
      </c>
      <c r="E82" s="435" t="s">
        <v>348</v>
      </c>
      <c r="F82" s="438">
        <v>59879.14</v>
      </c>
      <c r="G82" s="438">
        <v>951.62</v>
      </c>
      <c r="H82" s="438">
        <v>24381.919999999998</v>
      </c>
      <c r="I82" s="438">
        <v>0</v>
      </c>
      <c r="J82" s="438">
        <f t="shared" si="10"/>
        <v>24381.919999999998</v>
      </c>
      <c r="K82" s="438">
        <f t="shared" si="11"/>
        <v>4876.384</v>
      </c>
      <c r="L82" s="438">
        <f t="shared" si="12"/>
        <v>365.72879999999998</v>
      </c>
      <c r="M82" s="438">
        <v>7607.88</v>
      </c>
      <c r="N82" s="438">
        <v>2839.77</v>
      </c>
      <c r="O82" s="686">
        <f t="shared" si="8"/>
        <v>6290.5312000000004</v>
      </c>
      <c r="P82" s="199">
        <f t="shared" si="9"/>
        <v>9130.3011999999999</v>
      </c>
      <c r="Q82" s="436"/>
      <c r="R82" s="437"/>
      <c r="S82" s="436"/>
      <c r="T82" s="435"/>
      <c r="U82" s="436"/>
      <c r="V82" s="435"/>
      <c r="W82" s="435"/>
      <c r="X82" s="436"/>
      <c r="Y82" s="435"/>
      <c r="Z82" s="436"/>
      <c r="AA82" s="435"/>
    </row>
    <row r="83" spans="1:27" s="563" customFormat="1" ht="15" customHeight="1" x14ac:dyDescent="0.25">
      <c r="A83" s="559" t="s">
        <v>1157</v>
      </c>
      <c r="B83" s="559" t="s">
        <v>847</v>
      </c>
      <c r="C83" s="560">
        <v>251</v>
      </c>
      <c r="D83" s="561" t="s">
        <v>143</v>
      </c>
      <c r="E83" s="559" t="s">
        <v>260</v>
      </c>
      <c r="F83" s="562">
        <v>24778.6</v>
      </c>
      <c r="G83" s="562">
        <v>951.62</v>
      </c>
      <c r="H83" s="562">
        <v>12389.3</v>
      </c>
      <c r="I83" s="562">
        <v>0</v>
      </c>
      <c r="J83" s="562">
        <f t="shared" si="10"/>
        <v>12389.3</v>
      </c>
      <c r="K83" s="562">
        <f t="shared" si="11"/>
        <v>2477.86</v>
      </c>
      <c r="L83" s="562">
        <f t="shared" si="12"/>
        <v>185.83949999999999</v>
      </c>
      <c r="M83" s="562">
        <v>4333.8999999999996</v>
      </c>
      <c r="N83" s="562">
        <v>991.14</v>
      </c>
      <c r="O83" s="686">
        <f t="shared" si="8"/>
        <v>3196.4404999999997</v>
      </c>
      <c r="P83" s="561">
        <f t="shared" si="9"/>
        <v>4187.5805</v>
      </c>
      <c r="Q83" s="560"/>
      <c r="R83" s="561"/>
      <c r="S83" s="560"/>
      <c r="T83" s="559"/>
      <c r="U83" s="560"/>
      <c r="V83" s="559"/>
      <c r="W83" s="559"/>
      <c r="X83" s="560"/>
      <c r="Y83" s="559"/>
      <c r="Z83" s="560"/>
      <c r="AA83" s="559"/>
    </row>
    <row r="84" spans="1:27" ht="15" customHeight="1" x14ac:dyDescent="0.25">
      <c r="A84" s="435" t="s">
        <v>1157</v>
      </c>
      <c r="B84" s="435" t="s">
        <v>847</v>
      </c>
      <c r="C84" s="436">
        <v>93</v>
      </c>
      <c r="D84" s="437" t="s">
        <v>53</v>
      </c>
      <c r="E84" s="435" t="s">
        <v>225</v>
      </c>
      <c r="F84" s="438">
        <v>13844.8</v>
      </c>
      <c r="G84" s="438">
        <v>778.71</v>
      </c>
      <c r="H84" s="438">
        <v>6922.4</v>
      </c>
      <c r="I84" s="438">
        <v>0</v>
      </c>
      <c r="J84" s="438">
        <f t="shared" si="10"/>
        <v>6922.4</v>
      </c>
      <c r="K84" s="438">
        <f t="shared" si="11"/>
        <v>1384.48</v>
      </c>
      <c r="L84" s="438">
        <f t="shared" si="12"/>
        <v>103.83599999999998</v>
      </c>
      <c r="M84" s="438">
        <v>2668.53</v>
      </c>
      <c r="N84" s="438">
        <v>553.79</v>
      </c>
      <c r="O84" s="686">
        <f t="shared" si="8"/>
        <v>1785.9840000000004</v>
      </c>
      <c r="P84" s="199">
        <f t="shared" si="9"/>
        <v>2339.7740000000003</v>
      </c>
      <c r="Q84" s="436"/>
      <c r="R84" s="437"/>
      <c r="S84" s="436"/>
      <c r="T84" s="435"/>
      <c r="U84" s="436"/>
      <c r="V84" s="435"/>
      <c r="W84" s="435"/>
      <c r="X84" s="436"/>
      <c r="Y84" s="435"/>
      <c r="Z84" s="436"/>
      <c r="AA84" s="435"/>
    </row>
    <row r="85" spans="1:27" ht="15" customHeight="1" x14ac:dyDescent="0.25">
      <c r="A85" s="435" t="s">
        <v>1157</v>
      </c>
      <c r="B85" s="435" t="s">
        <v>847</v>
      </c>
      <c r="C85" s="436">
        <v>8</v>
      </c>
      <c r="D85" s="437" t="s">
        <v>100</v>
      </c>
      <c r="E85" s="435" t="s">
        <v>176</v>
      </c>
      <c r="F85" s="438">
        <v>15095.12</v>
      </c>
      <c r="G85" s="438">
        <v>866.24</v>
      </c>
      <c r="H85" s="438">
        <v>7547.56</v>
      </c>
      <c r="I85" s="438">
        <v>0</v>
      </c>
      <c r="J85" s="438">
        <f t="shared" si="10"/>
        <v>7547.56</v>
      </c>
      <c r="K85" s="438">
        <f t="shared" si="11"/>
        <v>1509.5120000000002</v>
      </c>
      <c r="L85" s="438">
        <f t="shared" si="12"/>
        <v>113.21340000000001</v>
      </c>
      <c r="M85" s="438">
        <v>2926.72</v>
      </c>
      <c r="N85" s="438">
        <v>603.79999999999995</v>
      </c>
      <c r="O85" s="686">
        <f t="shared" si="8"/>
        <v>1947.2665999999997</v>
      </c>
      <c r="P85" s="199">
        <f t="shared" si="9"/>
        <v>2551.0665999999997</v>
      </c>
      <c r="Q85" s="436"/>
      <c r="R85" s="437"/>
      <c r="S85" s="436"/>
      <c r="T85" s="435"/>
      <c r="U85" s="436"/>
      <c r="V85" s="435"/>
      <c r="W85" s="435"/>
      <c r="X85" s="436"/>
      <c r="Y85" s="435"/>
      <c r="Z85" s="436"/>
      <c r="AA85" s="435"/>
    </row>
    <row r="86" spans="1:27" s="563" customFormat="1" ht="15" customHeight="1" x14ac:dyDescent="0.25">
      <c r="A86" s="559" t="s">
        <v>1157</v>
      </c>
      <c r="B86" s="559" t="s">
        <v>847</v>
      </c>
      <c r="C86" s="560">
        <v>44</v>
      </c>
      <c r="D86" s="561" t="s">
        <v>33</v>
      </c>
      <c r="E86" s="559" t="s">
        <v>205</v>
      </c>
      <c r="F86" s="562">
        <v>51871.360000000001</v>
      </c>
      <c r="G86" s="562">
        <v>951.62</v>
      </c>
      <c r="H86" s="562">
        <v>25935.68</v>
      </c>
      <c r="I86" s="562">
        <v>0</v>
      </c>
      <c r="J86" s="562">
        <f t="shared" si="10"/>
        <v>25935.68</v>
      </c>
      <c r="K86" s="562">
        <f t="shared" si="11"/>
        <v>5187.1360000000004</v>
      </c>
      <c r="L86" s="562">
        <f t="shared" si="12"/>
        <v>389.03519999999997</v>
      </c>
      <c r="M86" s="562">
        <v>8032.06</v>
      </c>
      <c r="N86" s="562">
        <v>2074.85</v>
      </c>
      <c r="O86" s="686">
        <f t="shared" si="8"/>
        <v>6691.4048000000003</v>
      </c>
      <c r="P86" s="561">
        <f t="shared" si="9"/>
        <v>8766.2548000000006</v>
      </c>
      <c r="Q86" s="560"/>
      <c r="R86" s="561"/>
      <c r="S86" s="560"/>
      <c r="T86" s="559"/>
      <c r="U86" s="560"/>
      <c r="V86" s="559"/>
      <c r="W86" s="559"/>
      <c r="X86" s="560"/>
      <c r="Y86" s="559"/>
      <c r="Z86" s="560"/>
      <c r="AA86" s="559"/>
    </row>
    <row r="87" spans="1:27" s="192" customFormat="1" ht="15" customHeight="1" x14ac:dyDescent="0.25">
      <c r="A87" s="189" t="s">
        <v>1157</v>
      </c>
      <c r="B87" s="189" t="s">
        <v>847</v>
      </c>
      <c r="C87" s="190">
        <v>396</v>
      </c>
      <c r="D87" s="193" t="s">
        <v>475</v>
      </c>
      <c r="E87" s="189" t="s">
        <v>524</v>
      </c>
      <c r="F87" s="191">
        <v>10178.48</v>
      </c>
      <c r="G87" s="191">
        <v>522.07000000000005</v>
      </c>
      <c r="H87" s="191">
        <v>5089.24</v>
      </c>
      <c r="I87" s="191">
        <v>0</v>
      </c>
      <c r="J87" s="191">
        <f t="shared" si="10"/>
        <v>5089.24</v>
      </c>
      <c r="K87" s="191">
        <f t="shared" si="11"/>
        <v>1017.848</v>
      </c>
      <c r="L87" s="191">
        <f t="shared" si="12"/>
        <v>76.3386</v>
      </c>
      <c r="M87" s="191">
        <v>-3008.17</v>
      </c>
      <c r="N87" s="191">
        <v>407.13</v>
      </c>
      <c r="O87" s="707">
        <f t="shared" si="8"/>
        <v>-3606.5786000000003</v>
      </c>
      <c r="P87" s="193">
        <f t="shared" si="9"/>
        <v>-3199.4486000000002</v>
      </c>
      <c r="Q87" s="190"/>
      <c r="R87" s="193"/>
      <c r="S87" s="190"/>
      <c r="T87" s="189"/>
      <c r="U87" s="190"/>
      <c r="V87" s="189"/>
      <c r="W87" s="189"/>
      <c r="X87" s="190"/>
      <c r="Y87" s="189"/>
      <c r="Z87" s="190"/>
      <c r="AA87" s="189"/>
    </row>
    <row r="88" spans="1:27" ht="15" customHeight="1" x14ac:dyDescent="0.25">
      <c r="A88" s="435" t="s">
        <v>1157</v>
      </c>
      <c r="B88" s="435" t="s">
        <v>847</v>
      </c>
      <c r="C88" s="436">
        <v>83</v>
      </c>
      <c r="D88" s="437" t="s">
        <v>44</v>
      </c>
      <c r="E88" s="435" t="s">
        <v>216</v>
      </c>
      <c r="F88" s="438">
        <v>28861.119999999999</v>
      </c>
      <c r="G88" s="438">
        <v>951.62</v>
      </c>
      <c r="H88" s="438">
        <v>14430.56</v>
      </c>
      <c r="I88" s="438">
        <v>0</v>
      </c>
      <c r="J88" s="438">
        <f t="shared" si="10"/>
        <v>14430.56</v>
      </c>
      <c r="K88" s="438">
        <f t="shared" si="11"/>
        <v>2886.1120000000001</v>
      </c>
      <c r="L88" s="438">
        <f t="shared" si="12"/>
        <v>216.45839999999998</v>
      </c>
      <c r="M88" s="438">
        <v>4891.16</v>
      </c>
      <c r="N88" s="438">
        <v>1154.44</v>
      </c>
      <c r="O88" s="686">
        <f t="shared" si="8"/>
        <v>3723.0816000000004</v>
      </c>
      <c r="P88" s="199">
        <f t="shared" si="9"/>
        <v>4877.5216</v>
      </c>
      <c r="Q88" s="436"/>
      <c r="R88" s="437"/>
      <c r="S88" s="436"/>
      <c r="T88" s="435"/>
      <c r="U88" s="436"/>
      <c r="V88" s="435"/>
      <c r="W88" s="435"/>
      <c r="X88" s="436"/>
      <c r="Y88" s="435"/>
      <c r="Z88" s="436"/>
      <c r="AA88" s="435"/>
    </row>
    <row r="89" spans="1:27" ht="15" customHeight="1" x14ac:dyDescent="0.25">
      <c r="A89" s="435" t="s">
        <v>1157</v>
      </c>
      <c r="B89" s="435" t="s">
        <v>847</v>
      </c>
      <c r="C89" s="436">
        <v>92</v>
      </c>
      <c r="D89" s="437" t="s">
        <v>52</v>
      </c>
      <c r="E89" s="435" t="s">
        <v>224</v>
      </c>
      <c r="F89" s="438">
        <v>22487.62</v>
      </c>
      <c r="G89" s="438">
        <v>951.62</v>
      </c>
      <c r="H89" s="438">
        <v>11243.81</v>
      </c>
      <c r="I89" s="438">
        <v>0</v>
      </c>
      <c r="J89" s="438">
        <f t="shared" si="10"/>
        <v>11243.81</v>
      </c>
      <c r="K89" s="438">
        <f t="shared" si="11"/>
        <v>2248.7620000000002</v>
      </c>
      <c r="L89" s="438">
        <f t="shared" si="12"/>
        <v>168.65714999999997</v>
      </c>
      <c r="M89" s="438">
        <v>4021.18</v>
      </c>
      <c r="N89" s="438">
        <v>899.5</v>
      </c>
      <c r="O89" s="686">
        <f t="shared" si="8"/>
        <v>2900.9028499999999</v>
      </c>
      <c r="P89" s="199">
        <f t="shared" si="9"/>
        <v>3800.4028499999999</v>
      </c>
      <c r="Q89" s="436"/>
      <c r="R89" s="437"/>
      <c r="S89" s="436"/>
      <c r="T89" s="435"/>
      <c r="U89" s="436"/>
      <c r="V89" s="435"/>
      <c r="W89" s="435"/>
      <c r="X89" s="436"/>
      <c r="Y89" s="435"/>
      <c r="Z89" s="436"/>
      <c r="AA89" s="435"/>
    </row>
    <row r="90" spans="1:27" ht="15" customHeight="1" x14ac:dyDescent="0.25">
      <c r="A90" s="435" t="s">
        <v>1157</v>
      </c>
      <c r="B90" s="435" t="s">
        <v>847</v>
      </c>
      <c r="C90" s="436">
        <v>95</v>
      </c>
      <c r="D90" s="437" t="s">
        <v>54</v>
      </c>
      <c r="E90" s="435" t="s">
        <v>226</v>
      </c>
      <c r="F90" s="438">
        <v>19390.54</v>
      </c>
      <c r="G90" s="438">
        <v>913.47</v>
      </c>
      <c r="H90" s="438">
        <v>7884.95</v>
      </c>
      <c r="I90" s="438">
        <v>0</v>
      </c>
      <c r="J90" s="438">
        <f t="shared" si="10"/>
        <v>7884.95</v>
      </c>
      <c r="K90" s="438">
        <f t="shared" si="11"/>
        <v>1576.99</v>
      </c>
      <c r="L90" s="438">
        <f t="shared" si="12"/>
        <v>118.27424999999999</v>
      </c>
      <c r="M90" s="438">
        <v>3066.06</v>
      </c>
      <c r="N90" s="438">
        <v>920.44</v>
      </c>
      <c r="O90" s="686">
        <f t="shared" si="8"/>
        <v>2034.31575</v>
      </c>
      <c r="P90" s="199">
        <f t="shared" si="9"/>
        <v>2954.7557500000003</v>
      </c>
      <c r="Q90" s="436"/>
      <c r="R90" s="437"/>
      <c r="S90" s="436"/>
      <c r="T90" s="435"/>
      <c r="U90" s="436"/>
      <c r="V90" s="435"/>
      <c r="W90" s="435"/>
      <c r="X90" s="436"/>
      <c r="Y90" s="435"/>
      <c r="Z90" s="436"/>
      <c r="AA90" s="435"/>
    </row>
    <row r="91" spans="1:27" ht="15" customHeight="1" x14ac:dyDescent="0.25">
      <c r="A91" s="435" t="s">
        <v>1157</v>
      </c>
      <c r="B91" s="435" t="s">
        <v>847</v>
      </c>
      <c r="C91" s="436">
        <v>485</v>
      </c>
      <c r="D91" s="437" t="s">
        <v>831</v>
      </c>
      <c r="E91" s="435" t="s">
        <v>830</v>
      </c>
      <c r="F91" s="438">
        <v>35212.639999999999</v>
      </c>
      <c r="G91" s="438">
        <v>951.62</v>
      </c>
      <c r="H91" s="438">
        <v>17606.32</v>
      </c>
      <c r="I91" s="438">
        <v>0</v>
      </c>
      <c r="J91" s="438">
        <f t="shared" si="10"/>
        <v>17606.32</v>
      </c>
      <c r="K91" s="438">
        <f t="shared" si="11"/>
        <v>3521.2640000000001</v>
      </c>
      <c r="L91" s="438">
        <f t="shared" si="12"/>
        <v>264.09479999999996</v>
      </c>
      <c r="M91" s="438">
        <v>5758.15</v>
      </c>
      <c r="N91" s="438">
        <v>1408.5</v>
      </c>
      <c r="O91" s="686">
        <f t="shared" si="8"/>
        <v>4542.4351999999999</v>
      </c>
      <c r="P91" s="199">
        <f t="shared" si="9"/>
        <v>5950.9351999999999</v>
      </c>
      <c r="Q91" s="436"/>
      <c r="R91" s="437"/>
      <c r="S91" s="436"/>
      <c r="T91" s="435"/>
      <c r="U91" s="436"/>
      <c r="V91" s="435"/>
      <c r="W91" s="435"/>
      <c r="X91" s="436"/>
      <c r="Y91" s="435"/>
      <c r="Z91" s="436"/>
      <c r="AA91" s="435"/>
    </row>
    <row r="92" spans="1:27" ht="15" customHeight="1" x14ac:dyDescent="0.25">
      <c r="A92" s="435" t="s">
        <v>1157</v>
      </c>
      <c r="B92" s="435" t="s">
        <v>847</v>
      </c>
      <c r="C92" s="436">
        <v>33</v>
      </c>
      <c r="D92" s="437" t="s">
        <v>24</v>
      </c>
      <c r="E92" s="435" t="s">
        <v>196</v>
      </c>
      <c r="F92" s="438">
        <v>34426.76</v>
      </c>
      <c r="G92" s="438">
        <v>951.62</v>
      </c>
      <c r="H92" s="438">
        <v>17213.38</v>
      </c>
      <c r="I92" s="438">
        <v>0</v>
      </c>
      <c r="J92" s="438">
        <f t="shared" si="10"/>
        <v>17213.38</v>
      </c>
      <c r="K92" s="438">
        <f t="shared" si="11"/>
        <v>3442.6760000000004</v>
      </c>
      <c r="L92" s="438">
        <f t="shared" si="12"/>
        <v>258.20069999999998</v>
      </c>
      <c r="M92" s="438">
        <v>5650.87</v>
      </c>
      <c r="N92" s="438">
        <v>1377.07</v>
      </c>
      <c r="O92" s="686">
        <f t="shared" si="8"/>
        <v>4441.0492999999997</v>
      </c>
      <c r="P92" s="199">
        <f t="shared" si="9"/>
        <v>5818.1192999999994</v>
      </c>
      <c r="Q92" s="436"/>
      <c r="R92" s="437"/>
      <c r="S92" s="436"/>
      <c r="T92" s="435"/>
      <c r="U92" s="436"/>
      <c r="V92" s="435"/>
      <c r="W92" s="435"/>
      <c r="X92" s="436"/>
      <c r="Y92" s="435"/>
      <c r="Z92" s="436"/>
      <c r="AA92" s="435"/>
    </row>
    <row r="93" spans="1:27" ht="15" customHeight="1" x14ac:dyDescent="0.25">
      <c r="A93" s="435" t="s">
        <v>1157</v>
      </c>
      <c r="B93" s="435" t="s">
        <v>847</v>
      </c>
      <c r="C93" s="436">
        <v>81</v>
      </c>
      <c r="D93" s="437" t="s">
        <v>43</v>
      </c>
      <c r="E93" s="435" t="s">
        <v>215</v>
      </c>
      <c r="F93" s="438">
        <v>18204.5</v>
      </c>
      <c r="G93" s="438">
        <v>951.62</v>
      </c>
      <c r="H93" s="438">
        <v>9102.25</v>
      </c>
      <c r="I93" s="438">
        <v>0</v>
      </c>
      <c r="J93" s="438">
        <f t="shared" si="10"/>
        <v>9102.25</v>
      </c>
      <c r="K93" s="438">
        <f t="shared" si="11"/>
        <v>1820.45</v>
      </c>
      <c r="L93" s="438">
        <f t="shared" si="12"/>
        <v>136.53375</v>
      </c>
      <c r="M93" s="438">
        <v>3436.53</v>
      </c>
      <c r="N93" s="438">
        <v>728.18</v>
      </c>
      <c r="O93" s="686">
        <f t="shared" si="8"/>
        <v>2348.3762500000003</v>
      </c>
      <c r="P93" s="199">
        <f t="shared" si="9"/>
        <v>3076.5562500000001</v>
      </c>
      <c r="Q93" s="436"/>
      <c r="R93" s="437"/>
      <c r="S93" s="436"/>
      <c r="T93" s="435"/>
      <c r="U93" s="436"/>
      <c r="V93" s="435"/>
      <c r="W93" s="435"/>
      <c r="X93" s="436"/>
      <c r="Y93" s="435"/>
      <c r="Z93" s="436"/>
      <c r="AA93" s="435"/>
    </row>
    <row r="94" spans="1:27" ht="15" customHeight="1" x14ac:dyDescent="0.25">
      <c r="A94" s="435" t="s">
        <v>1157</v>
      </c>
      <c r="B94" s="435" t="s">
        <v>847</v>
      </c>
      <c r="C94" s="436">
        <v>321</v>
      </c>
      <c r="D94" s="437" t="s">
        <v>309</v>
      </c>
      <c r="E94" s="435" t="s">
        <v>312</v>
      </c>
      <c r="F94" s="438">
        <v>44461.18</v>
      </c>
      <c r="G94" s="438">
        <v>951.62</v>
      </c>
      <c r="H94" s="438">
        <v>22230.59</v>
      </c>
      <c r="I94" s="438">
        <v>0</v>
      </c>
      <c r="J94" s="438">
        <f t="shared" si="10"/>
        <v>22230.59</v>
      </c>
      <c r="K94" s="438">
        <f t="shared" si="11"/>
        <v>4446.1180000000004</v>
      </c>
      <c r="L94" s="438">
        <f t="shared" si="12"/>
        <v>333.45884999999998</v>
      </c>
      <c r="M94" s="438">
        <v>7020.57</v>
      </c>
      <c r="N94" s="438">
        <v>1778.44</v>
      </c>
      <c r="O94" s="686">
        <f t="shared" si="8"/>
        <v>5735.4911499999998</v>
      </c>
      <c r="P94" s="199">
        <f t="shared" si="9"/>
        <v>7513.9311500000003</v>
      </c>
      <c r="Q94" s="436"/>
      <c r="R94" s="437"/>
      <c r="S94" s="436"/>
      <c r="T94" s="435"/>
      <c r="U94" s="436"/>
      <c r="V94" s="435"/>
      <c r="W94" s="435"/>
      <c r="X94" s="436"/>
      <c r="Y94" s="435"/>
      <c r="Z94" s="436"/>
      <c r="AA94" s="435"/>
    </row>
    <row r="95" spans="1:27" ht="15" customHeight="1" x14ac:dyDescent="0.25">
      <c r="A95" s="435" t="s">
        <v>1157</v>
      </c>
      <c r="B95" s="435" t="s">
        <v>847</v>
      </c>
      <c r="C95" s="436">
        <v>151</v>
      </c>
      <c r="D95" s="437" t="s">
        <v>58</v>
      </c>
      <c r="E95" s="435" t="s">
        <v>842</v>
      </c>
      <c r="F95" s="438">
        <v>23325.16</v>
      </c>
      <c r="G95" s="438">
        <v>951.62</v>
      </c>
      <c r="H95" s="438">
        <v>11662.58</v>
      </c>
      <c r="I95" s="438">
        <v>0</v>
      </c>
      <c r="J95" s="438">
        <f t="shared" si="10"/>
        <v>11662.58</v>
      </c>
      <c r="K95" s="438">
        <f t="shared" si="11"/>
        <v>2332.5160000000001</v>
      </c>
      <c r="L95" s="438">
        <f t="shared" si="12"/>
        <v>174.93869999999998</v>
      </c>
      <c r="M95" s="438">
        <v>4135.5</v>
      </c>
      <c r="N95" s="438">
        <v>933</v>
      </c>
      <c r="O95" s="686">
        <f t="shared" si="8"/>
        <v>3008.9413</v>
      </c>
      <c r="P95" s="199">
        <f t="shared" si="9"/>
        <v>3941.9413</v>
      </c>
      <c r="Q95" s="436"/>
      <c r="R95" s="437"/>
      <c r="S95" s="436"/>
      <c r="T95" s="435"/>
      <c r="U95" s="436"/>
      <c r="V95" s="435"/>
      <c r="W95" s="435"/>
      <c r="X95" s="436"/>
      <c r="Y95" s="435"/>
      <c r="Z95" s="436"/>
      <c r="AA95" s="435"/>
    </row>
    <row r="96" spans="1:27" ht="15" customHeight="1" x14ac:dyDescent="0.25">
      <c r="A96" s="435" t="s">
        <v>1157</v>
      </c>
      <c r="B96" s="435" t="s">
        <v>847</v>
      </c>
      <c r="C96" s="436">
        <v>170</v>
      </c>
      <c r="D96" s="437" t="s">
        <v>839</v>
      </c>
      <c r="E96" s="435" t="s">
        <v>838</v>
      </c>
      <c r="F96" s="438">
        <v>24621</v>
      </c>
      <c r="G96" s="438">
        <v>951.62</v>
      </c>
      <c r="H96" s="438">
        <v>12310.5</v>
      </c>
      <c r="I96" s="438">
        <v>0</v>
      </c>
      <c r="J96" s="438">
        <f t="shared" si="10"/>
        <v>12310.5</v>
      </c>
      <c r="K96" s="438">
        <f t="shared" si="11"/>
        <v>2462.1000000000004</v>
      </c>
      <c r="L96" s="438">
        <f t="shared" si="12"/>
        <v>184.6575</v>
      </c>
      <c r="M96" s="438">
        <v>4312.3900000000003</v>
      </c>
      <c r="N96" s="438">
        <v>984.84</v>
      </c>
      <c r="O96" s="686">
        <f t="shared" si="8"/>
        <v>3176.1125000000002</v>
      </c>
      <c r="P96" s="199">
        <f t="shared" si="9"/>
        <v>4160.9525000000003</v>
      </c>
      <c r="Q96" s="436"/>
      <c r="R96" s="437"/>
      <c r="S96" s="436"/>
      <c r="T96" s="435"/>
      <c r="U96" s="436"/>
      <c r="V96" s="435"/>
      <c r="W96" s="435"/>
      <c r="X96" s="436"/>
      <c r="Y96" s="435"/>
      <c r="Z96" s="436"/>
      <c r="AA96" s="435"/>
    </row>
    <row r="97" spans="1:27" ht="15" customHeight="1" x14ac:dyDescent="0.25">
      <c r="A97" s="435" t="s">
        <v>1157</v>
      </c>
      <c r="B97" s="435" t="s">
        <v>847</v>
      </c>
      <c r="C97" s="436">
        <v>494</v>
      </c>
      <c r="D97" s="437" t="s">
        <v>528</v>
      </c>
      <c r="E97" s="435" t="s">
        <v>529</v>
      </c>
      <c r="F97" s="438">
        <v>27557.74</v>
      </c>
      <c r="G97" s="438">
        <v>951.62</v>
      </c>
      <c r="H97" s="438">
        <v>13778.87</v>
      </c>
      <c r="I97" s="438">
        <v>0</v>
      </c>
      <c r="J97" s="438">
        <f t="shared" si="10"/>
        <v>13778.87</v>
      </c>
      <c r="K97" s="438">
        <f t="shared" si="11"/>
        <v>2755.7740000000003</v>
      </c>
      <c r="L97" s="438">
        <f t="shared" si="12"/>
        <v>206.68305000000001</v>
      </c>
      <c r="M97" s="438">
        <v>4713.25</v>
      </c>
      <c r="N97" s="438">
        <v>1102.3</v>
      </c>
      <c r="O97" s="686">
        <f t="shared" si="8"/>
        <v>3554.9469500000005</v>
      </c>
      <c r="P97" s="199">
        <f t="shared" si="9"/>
        <v>4657.2469500000007</v>
      </c>
      <c r="Q97" s="436"/>
      <c r="R97" s="437"/>
      <c r="S97" s="436"/>
      <c r="T97" s="435"/>
      <c r="U97" s="436"/>
      <c r="V97" s="435"/>
      <c r="W97" s="435"/>
      <c r="X97" s="436"/>
      <c r="Y97" s="435"/>
      <c r="Z97" s="436"/>
      <c r="AA97" s="435"/>
    </row>
    <row r="98" spans="1:27" ht="15" customHeight="1" x14ac:dyDescent="0.25">
      <c r="A98" s="435" t="s">
        <v>1157</v>
      </c>
      <c r="B98" s="435" t="s">
        <v>847</v>
      </c>
      <c r="C98" s="436">
        <v>427</v>
      </c>
      <c r="D98" s="437" t="s">
        <v>674</v>
      </c>
      <c r="E98" s="435" t="s">
        <v>675</v>
      </c>
      <c r="F98" s="438">
        <v>22301.200000000001</v>
      </c>
      <c r="G98" s="438">
        <v>951.62</v>
      </c>
      <c r="H98" s="438">
        <v>11150.6</v>
      </c>
      <c r="I98" s="438">
        <v>0</v>
      </c>
      <c r="J98" s="438">
        <f t="shared" si="10"/>
        <v>11150.6</v>
      </c>
      <c r="K98" s="438">
        <f t="shared" si="11"/>
        <v>2230.1200000000003</v>
      </c>
      <c r="L98" s="438">
        <f t="shared" si="12"/>
        <v>167.25899999999999</v>
      </c>
      <c r="M98" s="438">
        <v>3995.73</v>
      </c>
      <c r="N98" s="438">
        <v>892.04</v>
      </c>
      <c r="O98" s="686">
        <f t="shared" si="8"/>
        <v>2876.8510000000001</v>
      </c>
      <c r="P98" s="199">
        <f t="shared" si="9"/>
        <v>3768.8910000000001</v>
      </c>
      <c r="Q98" s="436"/>
      <c r="R98" s="437"/>
      <c r="S98" s="436"/>
      <c r="T98" s="435"/>
      <c r="U98" s="436"/>
      <c r="V98" s="435"/>
      <c r="W98" s="435"/>
      <c r="X98" s="436"/>
      <c r="Y98" s="435"/>
      <c r="Z98" s="436"/>
      <c r="AA98" s="435"/>
    </row>
    <row r="99" spans="1:27" ht="15" customHeight="1" x14ac:dyDescent="0.25">
      <c r="A99" s="435" t="s">
        <v>1157</v>
      </c>
      <c r="B99" s="435" t="s">
        <v>847</v>
      </c>
      <c r="C99" s="436">
        <v>156</v>
      </c>
      <c r="D99" s="437" t="s">
        <v>61</v>
      </c>
      <c r="E99" s="435" t="s">
        <v>233</v>
      </c>
      <c r="F99" s="438">
        <v>7749.42</v>
      </c>
      <c r="G99" s="438">
        <v>358.36</v>
      </c>
      <c r="H99" s="438">
        <v>3874.71</v>
      </c>
      <c r="I99" s="438">
        <v>0</v>
      </c>
      <c r="J99" s="438">
        <f t="shared" si="10"/>
        <v>3874.71</v>
      </c>
      <c r="K99" s="438">
        <f t="shared" si="11"/>
        <v>774.94200000000001</v>
      </c>
      <c r="L99" s="438">
        <f t="shared" si="12"/>
        <v>58.120649999999998</v>
      </c>
      <c r="M99" s="438">
        <v>1416.16</v>
      </c>
      <c r="N99" s="438">
        <v>309.97000000000003</v>
      </c>
      <c r="O99" s="686">
        <f t="shared" si="8"/>
        <v>999.67935</v>
      </c>
      <c r="P99" s="199">
        <f t="shared" si="9"/>
        <v>1309.6493500000001</v>
      </c>
      <c r="Q99" s="436"/>
      <c r="R99" s="437"/>
      <c r="S99" s="436"/>
      <c r="T99" s="435"/>
      <c r="U99" s="436"/>
      <c r="V99" s="435"/>
      <c r="W99" s="435"/>
      <c r="X99" s="436"/>
      <c r="Y99" s="435"/>
      <c r="Z99" s="436"/>
      <c r="AA99" s="435"/>
    </row>
    <row r="100" spans="1:27" ht="15" customHeight="1" x14ac:dyDescent="0.25">
      <c r="A100" s="435" t="s">
        <v>1157</v>
      </c>
      <c r="B100" s="435" t="s">
        <v>847</v>
      </c>
      <c r="C100" s="436">
        <v>483</v>
      </c>
      <c r="D100" s="437" t="s">
        <v>820</v>
      </c>
      <c r="E100" s="435" t="s">
        <v>823</v>
      </c>
      <c r="F100" s="438">
        <v>23480.42</v>
      </c>
      <c r="G100" s="438">
        <v>951.62</v>
      </c>
      <c r="H100" s="438">
        <v>11740.21</v>
      </c>
      <c r="I100" s="438">
        <v>0</v>
      </c>
      <c r="J100" s="438">
        <f t="shared" si="10"/>
        <v>11740.21</v>
      </c>
      <c r="K100" s="438">
        <f t="shared" si="11"/>
        <v>2348.0419999999999</v>
      </c>
      <c r="L100" s="438">
        <f t="shared" si="12"/>
        <v>176.10314999999997</v>
      </c>
      <c r="M100" s="438">
        <v>4156.7</v>
      </c>
      <c r="N100" s="438">
        <v>939.21</v>
      </c>
      <c r="O100" s="686">
        <f t="shared" si="8"/>
        <v>3028.97685</v>
      </c>
      <c r="P100" s="199">
        <f t="shared" si="9"/>
        <v>3968.18685</v>
      </c>
      <c r="Q100" s="436"/>
      <c r="R100" s="437"/>
      <c r="S100" s="436"/>
      <c r="T100" s="435"/>
      <c r="U100" s="436"/>
      <c r="V100" s="435"/>
      <c r="W100" s="435"/>
      <c r="X100" s="436"/>
      <c r="Y100" s="435"/>
      <c r="Z100" s="436"/>
      <c r="AA100" s="435"/>
    </row>
    <row r="101" spans="1:27" ht="15" customHeight="1" x14ac:dyDescent="0.25">
      <c r="A101" s="435" t="s">
        <v>1157</v>
      </c>
      <c r="B101" s="435" t="s">
        <v>847</v>
      </c>
      <c r="C101" s="436">
        <v>495</v>
      </c>
      <c r="D101" s="437" t="s">
        <v>466</v>
      </c>
      <c r="E101" s="435" t="s">
        <v>513</v>
      </c>
      <c r="F101" s="438">
        <v>27557.74</v>
      </c>
      <c r="G101" s="438">
        <v>951.62</v>
      </c>
      <c r="H101" s="438">
        <v>13778.87</v>
      </c>
      <c r="I101" s="438">
        <v>0</v>
      </c>
      <c r="J101" s="438">
        <f t="shared" si="10"/>
        <v>13778.87</v>
      </c>
      <c r="K101" s="438">
        <f t="shared" si="11"/>
        <v>2755.7740000000003</v>
      </c>
      <c r="L101" s="438">
        <f t="shared" si="12"/>
        <v>206.68305000000001</v>
      </c>
      <c r="M101" s="438">
        <v>4713.25</v>
      </c>
      <c r="N101" s="438">
        <v>1102.3</v>
      </c>
      <c r="O101" s="686">
        <f t="shared" si="8"/>
        <v>3554.9469500000005</v>
      </c>
      <c r="P101" s="199">
        <f t="shared" si="9"/>
        <v>4657.2469500000007</v>
      </c>
      <c r="Q101" s="436"/>
      <c r="R101" s="437"/>
      <c r="S101" s="436"/>
      <c r="T101" s="435"/>
      <c r="U101" s="436"/>
      <c r="V101" s="435"/>
      <c r="W101" s="435"/>
      <c r="X101" s="436"/>
      <c r="Y101" s="435"/>
      <c r="Z101" s="436"/>
      <c r="AA101" s="435"/>
    </row>
    <row r="102" spans="1:27" s="563" customFormat="1" ht="15" customHeight="1" x14ac:dyDescent="0.25">
      <c r="A102" s="559" t="s">
        <v>1157</v>
      </c>
      <c r="B102" s="559" t="s">
        <v>847</v>
      </c>
      <c r="C102" s="560">
        <v>247</v>
      </c>
      <c r="D102" s="561" t="s">
        <v>1107</v>
      </c>
      <c r="E102" s="559" t="s">
        <v>257</v>
      </c>
      <c r="F102" s="562">
        <v>44461.18</v>
      </c>
      <c r="G102" s="562">
        <v>951.62</v>
      </c>
      <c r="H102" s="562">
        <v>22230.59</v>
      </c>
      <c r="I102" s="562">
        <v>0</v>
      </c>
      <c r="J102" s="562">
        <f t="shared" si="10"/>
        <v>22230.59</v>
      </c>
      <c r="K102" s="562">
        <f t="shared" si="11"/>
        <v>4446.1180000000004</v>
      </c>
      <c r="L102" s="562">
        <f t="shared" si="12"/>
        <v>333.45884999999998</v>
      </c>
      <c r="M102" s="562">
        <v>7020.57</v>
      </c>
      <c r="N102" s="562">
        <v>1778.44</v>
      </c>
      <c r="O102" s="686">
        <f t="shared" si="8"/>
        <v>5735.4911499999998</v>
      </c>
      <c r="P102" s="561">
        <f t="shared" si="9"/>
        <v>7513.9311500000003</v>
      </c>
      <c r="Q102" s="560"/>
      <c r="R102" s="561"/>
      <c r="S102" s="560"/>
      <c r="T102" s="559"/>
      <c r="U102" s="560"/>
      <c r="V102" s="559"/>
      <c r="W102" s="559"/>
      <c r="X102" s="560"/>
      <c r="Y102" s="559"/>
      <c r="Z102" s="560"/>
      <c r="AA102" s="559"/>
    </row>
    <row r="103" spans="1:27" s="188" customFormat="1" ht="15" customHeight="1" x14ac:dyDescent="0.25">
      <c r="A103" s="184" t="s">
        <v>1157</v>
      </c>
      <c r="B103" s="184" t="s">
        <v>847</v>
      </c>
      <c r="C103" s="185">
        <v>446</v>
      </c>
      <c r="D103" s="186" t="s">
        <v>714</v>
      </c>
      <c r="E103" s="184" t="s">
        <v>735</v>
      </c>
      <c r="F103" s="187">
        <v>37130.480000000003</v>
      </c>
      <c r="G103" s="187">
        <v>1696.65</v>
      </c>
      <c r="H103" s="187">
        <v>15224.35</v>
      </c>
      <c r="I103" s="187">
        <v>6681.78</v>
      </c>
      <c r="J103" s="187">
        <f t="shared" si="10"/>
        <v>21906.13</v>
      </c>
      <c r="K103" s="187">
        <f t="shared" si="11"/>
        <v>4381.2260000000006</v>
      </c>
      <c r="L103" s="187">
        <f t="shared" si="12"/>
        <v>328.59195</v>
      </c>
      <c r="M103" s="187">
        <v>7677.03</v>
      </c>
      <c r="N103" s="187">
        <v>1752.48</v>
      </c>
      <c r="O103" s="873">
        <f t="shared" si="8"/>
        <v>5651.7880499999992</v>
      </c>
      <c r="P103" s="186">
        <f t="shared" si="9"/>
        <v>7404.2680499999988</v>
      </c>
      <c r="Q103" s="185"/>
      <c r="R103" s="186"/>
      <c r="S103" s="185"/>
      <c r="T103" s="184"/>
      <c r="U103" s="185"/>
      <c r="V103" s="184"/>
      <c r="W103" s="184"/>
      <c r="X103" s="185"/>
      <c r="Y103" s="184"/>
      <c r="Z103" s="185"/>
      <c r="AA103" s="184"/>
    </row>
    <row r="104" spans="1:27" ht="15" customHeight="1" x14ac:dyDescent="0.25">
      <c r="A104" s="435" t="s">
        <v>1157</v>
      </c>
      <c r="B104" s="435" t="s">
        <v>847</v>
      </c>
      <c r="C104" s="436">
        <v>435</v>
      </c>
      <c r="D104" s="437" t="s">
        <v>697</v>
      </c>
      <c r="E104" s="435" t="s">
        <v>707</v>
      </c>
      <c r="F104" s="438">
        <v>24460.1</v>
      </c>
      <c r="G104" s="438">
        <v>951.62</v>
      </c>
      <c r="H104" s="438">
        <v>12230.05</v>
      </c>
      <c r="I104" s="438">
        <v>0</v>
      </c>
      <c r="J104" s="438">
        <f t="shared" si="10"/>
        <v>12230.05</v>
      </c>
      <c r="K104" s="438">
        <f t="shared" si="11"/>
        <v>2446.0099999999998</v>
      </c>
      <c r="L104" s="438">
        <f t="shared" si="12"/>
        <v>183.45074999999997</v>
      </c>
      <c r="M104" s="438">
        <v>4290.42</v>
      </c>
      <c r="N104" s="438">
        <v>978.4</v>
      </c>
      <c r="O104" s="686">
        <f t="shared" si="8"/>
        <v>3155.3492500000002</v>
      </c>
      <c r="P104" s="199">
        <f t="shared" si="9"/>
        <v>4133.7492499999998</v>
      </c>
      <c r="Q104" s="436"/>
      <c r="R104" s="437"/>
      <c r="S104" s="436"/>
      <c r="T104" s="435"/>
      <c r="U104" s="436"/>
      <c r="V104" s="435"/>
      <c r="W104" s="435"/>
      <c r="X104" s="436"/>
      <c r="Y104" s="435"/>
      <c r="Z104" s="436"/>
      <c r="AA104" s="435"/>
    </row>
    <row r="105" spans="1:27" ht="15" customHeight="1" x14ac:dyDescent="0.25">
      <c r="A105" s="435" t="s">
        <v>1157</v>
      </c>
      <c r="B105" s="435" t="s">
        <v>847</v>
      </c>
      <c r="C105" s="436">
        <v>34</v>
      </c>
      <c r="D105" s="437" t="s">
        <v>25</v>
      </c>
      <c r="E105" s="435" t="s">
        <v>197</v>
      </c>
      <c r="F105" s="438">
        <v>19991.900000000001</v>
      </c>
      <c r="G105" s="438">
        <v>951.62</v>
      </c>
      <c r="H105" s="438">
        <v>9995.9500000000007</v>
      </c>
      <c r="I105" s="438">
        <v>0</v>
      </c>
      <c r="J105" s="438">
        <f t="shared" si="10"/>
        <v>9995.9500000000007</v>
      </c>
      <c r="K105" s="438">
        <f t="shared" si="11"/>
        <v>1999.1900000000003</v>
      </c>
      <c r="L105" s="438">
        <f t="shared" si="12"/>
        <v>149.93925000000002</v>
      </c>
      <c r="M105" s="438">
        <v>3680.51</v>
      </c>
      <c r="N105" s="438">
        <v>799.67</v>
      </c>
      <c r="O105" s="686">
        <f t="shared" si="8"/>
        <v>2578.9507500000004</v>
      </c>
      <c r="P105" s="199">
        <f t="shared" si="9"/>
        <v>3378.6207500000005</v>
      </c>
      <c r="Q105" s="436"/>
      <c r="R105" s="437"/>
      <c r="S105" s="436"/>
      <c r="T105" s="435"/>
      <c r="U105" s="436"/>
      <c r="V105" s="435"/>
      <c r="W105" s="435"/>
      <c r="X105" s="436"/>
      <c r="Y105" s="435"/>
      <c r="Z105" s="436"/>
      <c r="AA105" s="435"/>
    </row>
    <row r="106" spans="1:27" ht="15" customHeight="1" x14ac:dyDescent="0.25">
      <c r="A106" s="435" t="s">
        <v>1157</v>
      </c>
      <c r="B106" s="435" t="s">
        <v>847</v>
      </c>
      <c r="C106" s="436">
        <v>187</v>
      </c>
      <c r="D106" s="437" t="s">
        <v>69</v>
      </c>
      <c r="E106" s="435" t="s">
        <v>870</v>
      </c>
      <c r="F106" s="438">
        <v>22547.66</v>
      </c>
      <c r="G106" s="438">
        <v>951.62</v>
      </c>
      <c r="H106" s="438">
        <v>11273.83</v>
      </c>
      <c r="I106" s="438">
        <v>0</v>
      </c>
      <c r="J106" s="438">
        <f t="shared" si="10"/>
        <v>11273.83</v>
      </c>
      <c r="K106" s="438">
        <f t="shared" si="11"/>
        <v>2254.7660000000001</v>
      </c>
      <c r="L106" s="438">
        <f t="shared" si="12"/>
        <v>169.10745</v>
      </c>
      <c r="M106" s="438">
        <v>4029.38</v>
      </c>
      <c r="N106" s="438">
        <v>901.9</v>
      </c>
      <c r="O106" s="686">
        <f t="shared" si="8"/>
        <v>2908.6525500000002</v>
      </c>
      <c r="P106" s="199">
        <f t="shared" si="9"/>
        <v>3810.5525500000003</v>
      </c>
      <c r="Q106" s="436"/>
      <c r="R106" s="437"/>
      <c r="S106" s="436"/>
      <c r="T106" s="435"/>
      <c r="U106" s="436"/>
      <c r="V106" s="435"/>
      <c r="W106" s="435"/>
      <c r="X106" s="436"/>
      <c r="Y106" s="435"/>
      <c r="Z106" s="436"/>
      <c r="AA106" s="435"/>
    </row>
    <row r="107" spans="1:27" s="192" customFormat="1" ht="15" customHeight="1" x14ac:dyDescent="0.25">
      <c r="A107" s="189"/>
      <c r="B107" s="189"/>
      <c r="C107" s="190"/>
      <c r="D107" s="367" t="s">
        <v>5</v>
      </c>
      <c r="E107" s="189"/>
      <c r="F107" s="191">
        <v>0</v>
      </c>
      <c r="G107" s="191">
        <v>0</v>
      </c>
      <c r="H107" s="191">
        <v>0</v>
      </c>
      <c r="I107" s="191">
        <v>0</v>
      </c>
      <c r="J107" s="191">
        <v>0</v>
      </c>
      <c r="K107" s="191">
        <v>0</v>
      </c>
      <c r="L107" s="191">
        <v>0</v>
      </c>
      <c r="M107" s="191">
        <v>0</v>
      </c>
      <c r="N107" s="191">
        <v>0</v>
      </c>
      <c r="O107" s="707">
        <f t="shared" si="8"/>
        <v>0</v>
      </c>
      <c r="P107" s="193">
        <f t="shared" si="9"/>
        <v>0</v>
      </c>
      <c r="Q107" s="190"/>
      <c r="R107" s="193"/>
      <c r="S107" s="190"/>
      <c r="T107" s="189"/>
      <c r="U107" s="190"/>
      <c r="V107" s="189"/>
      <c r="W107" s="189"/>
      <c r="X107" s="190"/>
      <c r="Y107" s="189"/>
      <c r="Z107" s="190"/>
      <c r="AA107" s="189"/>
    </row>
    <row r="108" spans="1:27" ht="15" customHeight="1" x14ac:dyDescent="0.25">
      <c r="A108" s="435" t="s">
        <v>1157</v>
      </c>
      <c r="B108" s="435" t="s">
        <v>847</v>
      </c>
      <c r="C108" s="436">
        <v>493</v>
      </c>
      <c r="D108" s="437" t="s">
        <v>451</v>
      </c>
      <c r="E108" s="435" t="s">
        <v>494</v>
      </c>
      <c r="F108" s="438">
        <v>27557.74</v>
      </c>
      <c r="G108" s="438">
        <v>951.62</v>
      </c>
      <c r="H108" s="438">
        <v>13778.87</v>
      </c>
      <c r="I108" s="438">
        <v>0</v>
      </c>
      <c r="J108" s="438">
        <f t="shared" ref="J108:J123" si="13">H108+I108</f>
        <v>13778.87</v>
      </c>
      <c r="K108" s="438">
        <f t="shared" ref="K108:K123" si="14">J108*0.2</f>
        <v>2755.7740000000003</v>
      </c>
      <c r="L108" s="438">
        <f t="shared" ref="L108:L123" si="15">J108*1.5%</f>
        <v>206.68305000000001</v>
      </c>
      <c r="M108" s="438">
        <v>4713.25</v>
      </c>
      <c r="N108" s="438">
        <v>1102.3</v>
      </c>
      <c r="O108" s="686">
        <f t="shared" si="8"/>
        <v>3554.9469500000005</v>
      </c>
      <c r="P108" s="199">
        <f t="shared" si="9"/>
        <v>4657.2469500000007</v>
      </c>
      <c r="Q108" s="436"/>
      <c r="R108" s="437"/>
      <c r="S108" s="436"/>
      <c r="T108" s="435"/>
      <c r="U108" s="436"/>
      <c r="V108" s="435"/>
      <c r="W108" s="435"/>
      <c r="X108" s="436"/>
      <c r="Y108" s="435"/>
      <c r="Z108" s="436"/>
      <c r="AA108" s="435"/>
    </row>
    <row r="109" spans="1:27" ht="15" customHeight="1" x14ac:dyDescent="0.25">
      <c r="A109" s="435" t="s">
        <v>1157</v>
      </c>
      <c r="B109" s="435" t="s">
        <v>847</v>
      </c>
      <c r="C109" s="436">
        <v>339</v>
      </c>
      <c r="D109" s="437" t="s">
        <v>346</v>
      </c>
      <c r="E109" s="435" t="s">
        <v>350</v>
      </c>
      <c r="F109" s="438">
        <v>44461.18</v>
      </c>
      <c r="G109" s="438">
        <v>951.62</v>
      </c>
      <c r="H109" s="438">
        <v>22230.59</v>
      </c>
      <c r="I109" s="438">
        <v>0</v>
      </c>
      <c r="J109" s="438">
        <f t="shared" si="13"/>
        <v>22230.59</v>
      </c>
      <c r="K109" s="438">
        <f t="shared" si="14"/>
        <v>4446.1180000000004</v>
      </c>
      <c r="L109" s="438">
        <f t="shared" si="15"/>
        <v>333.45884999999998</v>
      </c>
      <c r="M109" s="438">
        <v>7020.57</v>
      </c>
      <c r="N109" s="438">
        <v>1778.44</v>
      </c>
      <c r="O109" s="686">
        <f t="shared" si="8"/>
        <v>5735.4911499999998</v>
      </c>
      <c r="P109" s="199">
        <f t="shared" si="9"/>
        <v>7513.9311500000003</v>
      </c>
      <c r="Q109" s="436"/>
      <c r="R109" s="437"/>
      <c r="S109" s="436"/>
      <c r="T109" s="435"/>
      <c r="U109" s="436"/>
      <c r="V109" s="435"/>
      <c r="W109" s="435"/>
      <c r="X109" s="436"/>
      <c r="Y109" s="435"/>
      <c r="Z109" s="436"/>
      <c r="AA109" s="435"/>
    </row>
    <row r="110" spans="1:27" ht="15" customHeight="1" x14ac:dyDescent="0.25">
      <c r="A110" s="435" t="s">
        <v>1157</v>
      </c>
      <c r="B110" s="435" t="s">
        <v>847</v>
      </c>
      <c r="C110" s="436">
        <v>87</v>
      </c>
      <c r="D110" s="437" t="s">
        <v>47</v>
      </c>
      <c r="E110" s="435" t="s">
        <v>219</v>
      </c>
      <c r="F110" s="438">
        <v>22411.119999999999</v>
      </c>
      <c r="G110" s="438">
        <v>951.62</v>
      </c>
      <c r="H110" s="438">
        <v>11205.56</v>
      </c>
      <c r="I110" s="438">
        <v>0</v>
      </c>
      <c r="J110" s="438">
        <f t="shared" si="13"/>
        <v>11205.56</v>
      </c>
      <c r="K110" s="438">
        <f t="shared" si="14"/>
        <v>2241.1120000000001</v>
      </c>
      <c r="L110" s="438">
        <f t="shared" si="15"/>
        <v>168.08339999999998</v>
      </c>
      <c r="M110" s="438">
        <v>4010.74</v>
      </c>
      <c r="N110" s="438">
        <v>896.44</v>
      </c>
      <c r="O110" s="686">
        <f t="shared" si="8"/>
        <v>2891.0365999999999</v>
      </c>
      <c r="P110" s="199">
        <f t="shared" si="9"/>
        <v>3787.4766</v>
      </c>
      <c r="Q110" s="436"/>
      <c r="R110" s="437"/>
      <c r="S110" s="436"/>
      <c r="T110" s="435"/>
      <c r="U110" s="436"/>
      <c r="V110" s="435"/>
      <c r="W110" s="435"/>
      <c r="X110" s="436"/>
      <c r="Y110" s="435"/>
      <c r="Z110" s="436"/>
      <c r="AA110" s="435"/>
    </row>
    <row r="111" spans="1:27" ht="15" customHeight="1" x14ac:dyDescent="0.25">
      <c r="A111" s="435" t="s">
        <v>1157</v>
      </c>
      <c r="B111" s="435" t="s">
        <v>847</v>
      </c>
      <c r="C111" s="436">
        <v>317</v>
      </c>
      <c r="D111" s="437" t="s">
        <v>303</v>
      </c>
      <c r="E111" s="435" t="s">
        <v>304</v>
      </c>
      <c r="F111" s="438">
        <v>44461.18</v>
      </c>
      <c r="G111" s="438">
        <v>951.62</v>
      </c>
      <c r="H111" s="438">
        <v>22230.59</v>
      </c>
      <c r="I111" s="438">
        <v>0</v>
      </c>
      <c r="J111" s="438">
        <f t="shared" si="13"/>
        <v>22230.59</v>
      </c>
      <c r="K111" s="438">
        <f t="shared" si="14"/>
        <v>4446.1180000000004</v>
      </c>
      <c r="L111" s="438">
        <f t="shared" si="15"/>
        <v>333.45884999999998</v>
      </c>
      <c r="M111" s="438">
        <v>7020.57</v>
      </c>
      <c r="N111" s="438">
        <v>1778.44</v>
      </c>
      <c r="O111" s="686">
        <f t="shared" si="8"/>
        <v>5735.4911499999998</v>
      </c>
      <c r="P111" s="199">
        <f t="shared" si="9"/>
        <v>7513.9311500000003</v>
      </c>
      <c r="Q111" s="436"/>
      <c r="R111" s="437"/>
      <c r="S111" s="436"/>
      <c r="T111" s="435"/>
      <c r="U111" s="436"/>
      <c r="V111" s="435"/>
      <c r="W111" s="435"/>
      <c r="X111" s="436"/>
      <c r="Y111" s="435"/>
      <c r="Z111" s="436"/>
      <c r="AA111" s="435"/>
    </row>
    <row r="112" spans="1:27" ht="15" customHeight="1" x14ac:dyDescent="0.25">
      <c r="A112" s="435" t="s">
        <v>1157</v>
      </c>
      <c r="B112" s="435" t="s">
        <v>847</v>
      </c>
      <c r="C112" s="436">
        <v>28</v>
      </c>
      <c r="D112" s="437" t="s">
        <v>21</v>
      </c>
      <c r="E112" s="435" t="s">
        <v>193</v>
      </c>
      <c r="F112" s="438">
        <v>35482.660000000003</v>
      </c>
      <c r="G112" s="438">
        <v>951.62</v>
      </c>
      <c r="H112" s="438">
        <v>17741.330000000002</v>
      </c>
      <c r="I112" s="438">
        <v>0</v>
      </c>
      <c r="J112" s="438">
        <f t="shared" si="13"/>
        <v>17741.330000000002</v>
      </c>
      <c r="K112" s="438">
        <f t="shared" si="14"/>
        <v>3548.2660000000005</v>
      </c>
      <c r="L112" s="438">
        <f t="shared" si="15"/>
        <v>266.11995000000002</v>
      </c>
      <c r="M112" s="438">
        <v>5795</v>
      </c>
      <c r="N112" s="438">
        <v>1419.3</v>
      </c>
      <c r="O112" s="686">
        <f t="shared" si="8"/>
        <v>4577.2600499999999</v>
      </c>
      <c r="P112" s="199">
        <f t="shared" si="9"/>
        <v>5996.56005</v>
      </c>
      <c r="Q112" s="436"/>
      <c r="R112" s="437"/>
      <c r="S112" s="436"/>
      <c r="T112" s="435"/>
      <c r="U112" s="436"/>
      <c r="V112" s="435"/>
      <c r="W112" s="435"/>
      <c r="X112" s="436"/>
      <c r="Y112" s="435"/>
      <c r="Z112" s="436"/>
      <c r="AA112" s="435"/>
    </row>
    <row r="113" spans="1:27" ht="15" customHeight="1" x14ac:dyDescent="0.25">
      <c r="A113" s="435" t="s">
        <v>1157</v>
      </c>
      <c r="B113" s="435" t="s">
        <v>847</v>
      </c>
      <c r="C113" s="436">
        <v>6</v>
      </c>
      <c r="D113" s="437" t="s">
        <v>99</v>
      </c>
      <c r="E113" s="435" t="s">
        <v>175</v>
      </c>
      <c r="F113" s="438">
        <v>58621.59</v>
      </c>
      <c r="G113" s="438">
        <v>951.62</v>
      </c>
      <c r="H113" s="438">
        <v>24555.91</v>
      </c>
      <c r="I113" s="438">
        <v>0</v>
      </c>
      <c r="J113" s="438">
        <f t="shared" si="13"/>
        <v>24555.91</v>
      </c>
      <c r="K113" s="438">
        <f t="shared" si="14"/>
        <v>4911.1819999999998</v>
      </c>
      <c r="L113" s="438">
        <f t="shared" si="15"/>
        <v>368.33864999999997</v>
      </c>
      <c r="M113" s="438">
        <v>7655.38</v>
      </c>
      <c r="N113" s="438">
        <v>2725.25</v>
      </c>
      <c r="O113" s="686">
        <f t="shared" si="8"/>
        <v>6335.4213500000005</v>
      </c>
      <c r="P113" s="199">
        <f t="shared" si="9"/>
        <v>9060.6713500000005</v>
      </c>
      <c r="Q113" s="436"/>
      <c r="R113" s="437"/>
      <c r="S113" s="436"/>
      <c r="T113" s="435"/>
      <c r="U113" s="436"/>
      <c r="V113" s="435"/>
      <c r="W113" s="435"/>
      <c r="X113" s="436"/>
      <c r="Y113" s="435"/>
      <c r="Z113" s="436"/>
      <c r="AA113" s="435"/>
    </row>
    <row r="114" spans="1:27" ht="15" customHeight="1" x14ac:dyDescent="0.25">
      <c r="A114" s="435" t="s">
        <v>1157</v>
      </c>
      <c r="B114" s="435" t="s">
        <v>847</v>
      </c>
      <c r="C114" s="436">
        <v>11</v>
      </c>
      <c r="D114" s="437" t="s">
        <v>101</v>
      </c>
      <c r="E114" s="435" t="s">
        <v>179</v>
      </c>
      <c r="F114" s="438">
        <v>39528.44</v>
      </c>
      <c r="G114" s="438">
        <v>951.62</v>
      </c>
      <c r="H114" s="438">
        <v>19764.22</v>
      </c>
      <c r="I114" s="438">
        <v>0</v>
      </c>
      <c r="J114" s="438">
        <f t="shared" si="13"/>
        <v>19764.22</v>
      </c>
      <c r="K114" s="438">
        <f t="shared" si="14"/>
        <v>3952.8440000000005</v>
      </c>
      <c r="L114" s="438">
        <f t="shared" si="15"/>
        <v>296.4633</v>
      </c>
      <c r="M114" s="438">
        <v>6347.25</v>
      </c>
      <c r="N114" s="438">
        <v>1581.13</v>
      </c>
      <c r="O114" s="686">
        <f t="shared" si="8"/>
        <v>5099.1666999999998</v>
      </c>
      <c r="P114" s="199">
        <f t="shared" si="9"/>
        <v>6680.2966999999999</v>
      </c>
      <c r="Q114" s="436"/>
      <c r="R114" s="437"/>
      <c r="S114" s="436"/>
      <c r="T114" s="435"/>
      <c r="U114" s="436"/>
      <c r="V114" s="435"/>
      <c r="W114" s="435"/>
      <c r="X114" s="436"/>
      <c r="Y114" s="435"/>
      <c r="Z114" s="436"/>
      <c r="AA114" s="435"/>
    </row>
    <row r="115" spans="1:27" ht="15" customHeight="1" x14ac:dyDescent="0.25">
      <c r="A115" s="435" t="s">
        <v>1157</v>
      </c>
      <c r="B115" s="435" t="s">
        <v>847</v>
      </c>
      <c r="C115" s="436">
        <v>345</v>
      </c>
      <c r="D115" s="437" t="s">
        <v>366</v>
      </c>
      <c r="E115" s="435" t="s">
        <v>367</v>
      </c>
      <c r="F115" s="438">
        <v>16369.26</v>
      </c>
      <c r="G115" s="438">
        <v>951.62</v>
      </c>
      <c r="H115" s="438">
        <v>8184.63</v>
      </c>
      <c r="I115" s="438">
        <v>0</v>
      </c>
      <c r="J115" s="438">
        <f t="shared" si="13"/>
        <v>8184.63</v>
      </c>
      <c r="K115" s="438">
        <f t="shared" si="14"/>
        <v>1636.9260000000002</v>
      </c>
      <c r="L115" s="438">
        <f t="shared" si="15"/>
        <v>122.76944999999999</v>
      </c>
      <c r="M115" s="438">
        <v>3186.02</v>
      </c>
      <c r="N115" s="438">
        <v>654.77</v>
      </c>
      <c r="O115" s="686">
        <f t="shared" si="8"/>
        <v>2111.6305500000003</v>
      </c>
      <c r="P115" s="199">
        <f t="shared" si="9"/>
        <v>2766.4005500000003</v>
      </c>
      <c r="Q115" s="436"/>
      <c r="R115" s="437"/>
      <c r="S115" s="436"/>
      <c r="T115" s="435"/>
      <c r="U115" s="436"/>
      <c r="V115" s="435"/>
      <c r="W115" s="435"/>
      <c r="X115" s="436"/>
      <c r="Y115" s="435"/>
      <c r="Z115" s="436"/>
      <c r="AA115" s="435"/>
    </row>
    <row r="116" spans="1:27" ht="15" customHeight="1" x14ac:dyDescent="0.25">
      <c r="A116" s="435" t="s">
        <v>1157</v>
      </c>
      <c r="B116" s="435" t="s">
        <v>847</v>
      </c>
      <c r="C116" s="436">
        <v>462</v>
      </c>
      <c r="D116" s="437" t="s">
        <v>753</v>
      </c>
      <c r="E116" s="435" t="s">
        <v>766</v>
      </c>
      <c r="F116" s="438">
        <v>19020.22</v>
      </c>
      <c r="G116" s="438">
        <v>951.62</v>
      </c>
      <c r="H116" s="438">
        <v>9510.11</v>
      </c>
      <c r="I116" s="438">
        <v>0</v>
      </c>
      <c r="J116" s="438">
        <f t="shared" si="13"/>
        <v>9510.11</v>
      </c>
      <c r="K116" s="438">
        <f t="shared" si="14"/>
        <v>1902.0220000000002</v>
      </c>
      <c r="L116" s="438">
        <f t="shared" si="15"/>
        <v>142.65164999999999</v>
      </c>
      <c r="M116" s="438">
        <v>3547.88</v>
      </c>
      <c r="N116" s="438">
        <v>760.8</v>
      </c>
      <c r="O116" s="686">
        <f t="shared" si="8"/>
        <v>2453.6083500000004</v>
      </c>
      <c r="P116" s="199">
        <f t="shared" si="9"/>
        <v>3214.4083500000006</v>
      </c>
      <c r="Q116" s="436"/>
      <c r="R116" s="437"/>
      <c r="S116" s="436"/>
      <c r="T116" s="435"/>
      <c r="U116" s="436"/>
      <c r="V116" s="435"/>
      <c r="W116" s="435"/>
      <c r="X116" s="436"/>
      <c r="Y116" s="435"/>
      <c r="Z116" s="436"/>
      <c r="AA116" s="435"/>
    </row>
    <row r="117" spans="1:27" ht="15" customHeight="1" x14ac:dyDescent="0.25">
      <c r="A117" s="435" t="s">
        <v>1157</v>
      </c>
      <c r="B117" s="435" t="s">
        <v>847</v>
      </c>
      <c r="C117" s="436">
        <v>438</v>
      </c>
      <c r="D117" s="437" t="s">
        <v>708</v>
      </c>
      <c r="E117" s="435" t="s">
        <v>729</v>
      </c>
      <c r="F117" s="438">
        <v>21583</v>
      </c>
      <c r="G117" s="438">
        <v>951.62</v>
      </c>
      <c r="H117" s="438">
        <v>10791.5</v>
      </c>
      <c r="I117" s="438">
        <v>0</v>
      </c>
      <c r="J117" s="438">
        <f t="shared" si="13"/>
        <v>10791.5</v>
      </c>
      <c r="K117" s="438">
        <f t="shared" si="14"/>
        <v>2158.3000000000002</v>
      </c>
      <c r="L117" s="438">
        <f t="shared" si="15"/>
        <v>161.8725</v>
      </c>
      <c r="M117" s="438">
        <v>3897.7</v>
      </c>
      <c r="N117" s="438">
        <v>863.32</v>
      </c>
      <c r="O117" s="686">
        <f t="shared" si="8"/>
        <v>2784.2075</v>
      </c>
      <c r="P117" s="199">
        <f t="shared" si="9"/>
        <v>3647.5275000000001</v>
      </c>
      <c r="Q117" s="436"/>
      <c r="R117" s="437"/>
      <c r="S117" s="436"/>
      <c r="T117" s="435"/>
      <c r="U117" s="436"/>
      <c r="V117" s="435"/>
      <c r="W117" s="435"/>
      <c r="X117" s="436"/>
      <c r="Y117" s="435"/>
      <c r="Z117" s="436"/>
      <c r="AA117" s="435"/>
    </row>
    <row r="118" spans="1:27" ht="15" customHeight="1" x14ac:dyDescent="0.25">
      <c r="A118" s="435" t="s">
        <v>1157</v>
      </c>
      <c r="B118" s="435" t="s">
        <v>847</v>
      </c>
      <c r="C118" s="436">
        <v>18</v>
      </c>
      <c r="D118" s="437" t="s">
        <v>12</v>
      </c>
      <c r="E118" s="435" t="s">
        <v>184</v>
      </c>
      <c r="F118" s="438">
        <v>32967.72</v>
      </c>
      <c r="G118" s="438">
        <v>951.62</v>
      </c>
      <c r="H118" s="438">
        <v>16483.86</v>
      </c>
      <c r="I118" s="438">
        <v>0</v>
      </c>
      <c r="J118" s="438">
        <f t="shared" si="13"/>
        <v>16483.86</v>
      </c>
      <c r="K118" s="438">
        <f t="shared" si="14"/>
        <v>3296.7720000000004</v>
      </c>
      <c r="L118" s="438">
        <f t="shared" si="15"/>
        <v>247.25790000000001</v>
      </c>
      <c r="M118" s="438">
        <v>5451.71</v>
      </c>
      <c r="N118" s="438">
        <v>1318.7</v>
      </c>
      <c r="O118" s="686">
        <f t="shared" si="8"/>
        <v>4252.8321000000005</v>
      </c>
      <c r="P118" s="199">
        <f t="shared" si="9"/>
        <v>5571.5321000000004</v>
      </c>
      <c r="Q118" s="436"/>
      <c r="R118" s="437"/>
      <c r="S118" s="436"/>
      <c r="T118" s="435"/>
      <c r="U118" s="436"/>
      <c r="V118" s="435"/>
      <c r="W118" s="435"/>
      <c r="X118" s="436"/>
      <c r="Y118" s="435"/>
      <c r="Z118" s="436"/>
      <c r="AA118" s="435"/>
    </row>
    <row r="119" spans="1:27" ht="15" customHeight="1" x14ac:dyDescent="0.25">
      <c r="A119" s="435" t="s">
        <v>1157</v>
      </c>
      <c r="B119" s="435" t="s">
        <v>847</v>
      </c>
      <c r="C119" s="436">
        <v>492</v>
      </c>
      <c r="D119" s="437" t="s">
        <v>456</v>
      </c>
      <c r="E119" s="435" t="s">
        <v>499</v>
      </c>
      <c r="F119" s="438">
        <v>30593.74</v>
      </c>
      <c r="G119" s="438">
        <v>951.62</v>
      </c>
      <c r="H119" s="438">
        <v>15296.87</v>
      </c>
      <c r="I119" s="438">
        <v>0</v>
      </c>
      <c r="J119" s="438">
        <f t="shared" si="13"/>
        <v>15296.87</v>
      </c>
      <c r="K119" s="438">
        <f t="shared" si="14"/>
        <v>3059.3740000000003</v>
      </c>
      <c r="L119" s="438">
        <f t="shared" si="15"/>
        <v>229.45304999999999</v>
      </c>
      <c r="M119" s="438">
        <v>5127.67</v>
      </c>
      <c r="N119" s="438">
        <v>1223.74</v>
      </c>
      <c r="O119" s="686">
        <f t="shared" si="8"/>
        <v>3946.5969500000001</v>
      </c>
      <c r="P119" s="199">
        <f t="shared" si="9"/>
        <v>5170.3369499999999</v>
      </c>
      <c r="Q119" s="436"/>
      <c r="R119" s="437"/>
      <c r="S119" s="436"/>
      <c r="T119" s="435"/>
      <c r="U119" s="436"/>
      <c r="V119" s="435"/>
      <c r="W119" s="435"/>
      <c r="X119" s="436"/>
      <c r="Y119" s="435"/>
      <c r="Z119" s="436"/>
      <c r="AA119" s="435"/>
    </row>
    <row r="120" spans="1:27" ht="15" customHeight="1" x14ac:dyDescent="0.25">
      <c r="A120" s="435" t="s">
        <v>1157</v>
      </c>
      <c r="B120" s="435" t="s">
        <v>847</v>
      </c>
      <c r="C120" s="436">
        <v>69</v>
      </c>
      <c r="D120" s="437" t="s">
        <v>103</v>
      </c>
      <c r="E120" s="435" t="s">
        <v>211</v>
      </c>
      <c r="F120" s="438">
        <v>53569.18</v>
      </c>
      <c r="G120" s="438">
        <v>951.62</v>
      </c>
      <c r="H120" s="438">
        <v>26784.59</v>
      </c>
      <c r="I120" s="438">
        <v>0</v>
      </c>
      <c r="J120" s="438">
        <f t="shared" si="13"/>
        <v>26784.59</v>
      </c>
      <c r="K120" s="438">
        <f t="shared" si="14"/>
        <v>5356.9180000000006</v>
      </c>
      <c r="L120" s="438">
        <f t="shared" si="15"/>
        <v>401.76884999999999</v>
      </c>
      <c r="M120" s="438">
        <v>8263.81</v>
      </c>
      <c r="N120" s="438">
        <v>2142.7600000000002</v>
      </c>
      <c r="O120" s="686">
        <f t="shared" si="8"/>
        <v>6910.4211499999992</v>
      </c>
      <c r="P120" s="199">
        <f t="shared" si="9"/>
        <v>9053.1811500000003</v>
      </c>
      <c r="Q120" s="436"/>
      <c r="R120" s="437"/>
      <c r="S120" s="436"/>
      <c r="T120" s="435"/>
      <c r="U120" s="436"/>
      <c r="V120" s="435"/>
      <c r="W120" s="435"/>
      <c r="X120" s="436"/>
      <c r="Y120" s="435"/>
      <c r="Z120" s="436"/>
      <c r="AA120" s="435"/>
    </row>
    <row r="121" spans="1:27" ht="15" customHeight="1" x14ac:dyDescent="0.25">
      <c r="A121" s="435" t="s">
        <v>1157</v>
      </c>
      <c r="B121" s="435" t="s">
        <v>847</v>
      </c>
      <c r="C121" s="436">
        <v>443</v>
      </c>
      <c r="D121" s="437" t="s">
        <v>711</v>
      </c>
      <c r="E121" s="435" t="s">
        <v>732</v>
      </c>
      <c r="F121" s="438">
        <v>6885.22</v>
      </c>
      <c r="G121" s="438">
        <v>306.51</v>
      </c>
      <c r="H121" s="438">
        <v>3442.61</v>
      </c>
      <c r="I121" s="438">
        <v>0</v>
      </c>
      <c r="J121" s="438">
        <f t="shared" si="13"/>
        <v>3442.61</v>
      </c>
      <c r="K121" s="438">
        <f t="shared" si="14"/>
        <v>688.52200000000005</v>
      </c>
      <c r="L121" s="438">
        <f t="shared" si="15"/>
        <v>51.639150000000001</v>
      </c>
      <c r="M121" s="438">
        <v>1246.3399999999999</v>
      </c>
      <c r="N121" s="438">
        <v>275.39999999999998</v>
      </c>
      <c r="O121" s="686">
        <f t="shared" si="8"/>
        <v>888.19084999999995</v>
      </c>
      <c r="P121" s="199">
        <f t="shared" si="9"/>
        <v>1163.59085</v>
      </c>
      <c r="Q121" s="436"/>
      <c r="R121" s="437"/>
      <c r="S121" s="436"/>
      <c r="T121" s="435"/>
      <c r="U121" s="436"/>
      <c r="V121" s="435"/>
      <c r="W121" s="435"/>
      <c r="X121" s="436"/>
      <c r="Y121" s="435"/>
      <c r="Z121" s="436"/>
      <c r="AA121" s="435"/>
    </row>
    <row r="122" spans="1:27" ht="15" customHeight="1" x14ac:dyDescent="0.25">
      <c r="A122" s="435" t="s">
        <v>1157</v>
      </c>
      <c r="B122" s="435" t="s">
        <v>847</v>
      </c>
      <c r="C122" s="436">
        <v>456</v>
      </c>
      <c r="D122" s="437" t="s">
        <v>723</v>
      </c>
      <c r="E122" s="435" t="s">
        <v>744</v>
      </c>
      <c r="F122" s="438">
        <v>21583</v>
      </c>
      <c r="G122" s="438">
        <v>951.62</v>
      </c>
      <c r="H122" s="438">
        <v>10791.5</v>
      </c>
      <c r="I122" s="438">
        <v>0</v>
      </c>
      <c r="J122" s="438">
        <f t="shared" si="13"/>
        <v>10791.5</v>
      </c>
      <c r="K122" s="438">
        <f t="shared" si="14"/>
        <v>2158.3000000000002</v>
      </c>
      <c r="L122" s="438">
        <f t="shared" si="15"/>
        <v>161.8725</v>
      </c>
      <c r="M122" s="438">
        <v>3897.7</v>
      </c>
      <c r="N122" s="438">
        <v>863.32</v>
      </c>
      <c r="O122" s="686">
        <f t="shared" si="8"/>
        <v>2784.2075</v>
      </c>
      <c r="P122" s="199">
        <f t="shared" si="9"/>
        <v>3647.5275000000001</v>
      </c>
      <c r="Q122" s="436"/>
      <c r="R122" s="437"/>
      <c r="S122" s="436"/>
      <c r="T122" s="435"/>
      <c r="U122" s="436"/>
      <c r="V122" s="435"/>
      <c r="W122" s="435"/>
      <c r="X122" s="436"/>
      <c r="Y122" s="435"/>
      <c r="Z122" s="436"/>
      <c r="AA122" s="435"/>
    </row>
    <row r="123" spans="1:27" ht="15" customHeight="1" x14ac:dyDescent="0.25">
      <c r="A123" s="435" t="s">
        <v>1157</v>
      </c>
      <c r="B123" s="435" t="s">
        <v>847</v>
      </c>
      <c r="C123" s="436">
        <v>425</v>
      </c>
      <c r="D123" s="437" t="s">
        <v>672</v>
      </c>
      <c r="E123" s="435" t="s">
        <v>673</v>
      </c>
      <c r="F123" s="438">
        <v>18419.8</v>
      </c>
      <c r="G123" s="438">
        <v>951.62</v>
      </c>
      <c r="H123" s="438">
        <v>9209.9</v>
      </c>
      <c r="I123" s="438">
        <v>0</v>
      </c>
      <c r="J123" s="438">
        <f t="shared" si="13"/>
        <v>9209.9</v>
      </c>
      <c r="K123" s="438">
        <f t="shared" si="14"/>
        <v>1841.98</v>
      </c>
      <c r="L123" s="438">
        <f t="shared" si="15"/>
        <v>138.14849999999998</v>
      </c>
      <c r="M123" s="438">
        <v>3465.92</v>
      </c>
      <c r="N123" s="438">
        <v>736.79</v>
      </c>
      <c r="O123" s="686">
        <f t="shared" si="8"/>
        <v>2376.1515000000004</v>
      </c>
      <c r="P123" s="199">
        <f t="shared" si="9"/>
        <v>3112.9415000000004</v>
      </c>
      <c r="Q123" s="436"/>
      <c r="R123" s="437"/>
      <c r="S123" s="436"/>
      <c r="T123" s="435"/>
      <c r="U123" s="436"/>
      <c r="V123" s="435"/>
      <c r="W123" s="435"/>
      <c r="X123" s="436"/>
      <c r="Y123" s="435"/>
      <c r="Z123" s="436"/>
      <c r="AA123" s="435"/>
    </row>
    <row r="124" spans="1:27" s="192" customFormat="1" ht="15" customHeight="1" x14ac:dyDescent="0.25">
      <c r="A124" s="189"/>
      <c r="B124" s="189"/>
      <c r="C124" s="190"/>
      <c r="D124" s="367" t="s">
        <v>419</v>
      </c>
      <c r="E124" s="189"/>
      <c r="F124" s="191">
        <v>0</v>
      </c>
      <c r="G124" s="191">
        <v>0</v>
      </c>
      <c r="H124" s="191">
        <v>0</v>
      </c>
      <c r="I124" s="191">
        <v>0</v>
      </c>
      <c r="J124" s="191">
        <v>0</v>
      </c>
      <c r="K124" s="191">
        <v>0</v>
      </c>
      <c r="L124" s="191">
        <v>0</v>
      </c>
      <c r="M124" s="191">
        <v>0</v>
      </c>
      <c r="N124" s="191">
        <v>0</v>
      </c>
      <c r="O124" s="707">
        <f t="shared" si="8"/>
        <v>0</v>
      </c>
      <c r="P124" s="193">
        <f t="shared" si="9"/>
        <v>0</v>
      </c>
      <c r="Q124" s="190"/>
      <c r="R124" s="193"/>
      <c r="S124" s="190"/>
      <c r="T124" s="189"/>
      <c r="U124" s="190"/>
      <c r="V124" s="189"/>
      <c r="W124" s="189"/>
      <c r="X124" s="190"/>
      <c r="Y124" s="189"/>
      <c r="Z124" s="190"/>
      <c r="AA124" s="189"/>
    </row>
    <row r="125" spans="1:27" ht="15" customHeight="1" x14ac:dyDescent="0.25">
      <c r="A125" s="435" t="s">
        <v>1157</v>
      </c>
      <c r="B125" s="435" t="s">
        <v>847</v>
      </c>
      <c r="C125" s="436">
        <v>260</v>
      </c>
      <c r="D125" s="437" t="s">
        <v>150</v>
      </c>
      <c r="E125" s="435" t="s">
        <v>264</v>
      </c>
      <c r="F125" s="438">
        <v>18481.52</v>
      </c>
      <c r="G125" s="438">
        <v>951.62</v>
      </c>
      <c r="H125" s="438">
        <v>9240.76</v>
      </c>
      <c r="I125" s="438">
        <v>0</v>
      </c>
      <c r="J125" s="438">
        <f t="shared" ref="J125:J144" si="16">H125+I125</f>
        <v>9240.76</v>
      </c>
      <c r="K125" s="438">
        <f t="shared" ref="K125:K144" si="17">J125*0.2</f>
        <v>1848.152</v>
      </c>
      <c r="L125" s="438">
        <f t="shared" ref="L125:L144" si="18">J125*1.5%</f>
        <v>138.6114</v>
      </c>
      <c r="M125" s="438">
        <v>3474.35</v>
      </c>
      <c r="N125" s="438">
        <v>739.26</v>
      </c>
      <c r="O125" s="686">
        <f t="shared" si="8"/>
        <v>2384.1185999999998</v>
      </c>
      <c r="P125" s="199">
        <f t="shared" si="9"/>
        <v>3123.3786</v>
      </c>
      <c r="Q125" s="436"/>
      <c r="R125" s="437"/>
      <c r="S125" s="436"/>
      <c r="T125" s="435"/>
      <c r="U125" s="436"/>
      <c r="V125" s="435"/>
      <c r="W125" s="435"/>
      <c r="X125" s="436"/>
      <c r="Y125" s="435"/>
      <c r="Z125" s="436"/>
      <c r="AA125" s="435"/>
    </row>
    <row r="126" spans="1:27" ht="15" customHeight="1" x14ac:dyDescent="0.25">
      <c r="A126" s="435" t="s">
        <v>1157</v>
      </c>
      <c r="B126" s="435" t="s">
        <v>847</v>
      </c>
      <c r="C126" s="436">
        <v>444</v>
      </c>
      <c r="D126" s="437" t="s">
        <v>712</v>
      </c>
      <c r="E126" s="435" t="s">
        <v>733</v>
      </c>
      <c r="F126" s="438">
        <v>6885.22</v>
      </c>
      <c r="G126" s="438">
        <v>306.51</v>
      </c>
      <c r="H126" s="438">
        <v>3442.61</v>
      </c>
      <c r="I126" s="438">
        <v>0</v>
      </c>
      <c r="J126" s="438">
        <f t="shared" si="16"/>
        <v>3442.61</v>
      </c>
      <c r="K126" s="438">
        <f t="shared" si="17"/>
        <v>688.52200000000005</v>
      </c>
      <c r="L126" s="438">
        <f t="shared" si="18"/>
        <v>51.639150000000001</v>
      </c>
      <c r="M126" s="438">
        <v>1246.3399999999999</v>
      </c>
      <c r="N126" s="438">
        <v>275.39999999999998</v>
      </c>
      <c r="O126" s="686">
        <f t="shared" si="8"/>
        <v>888.19084999999995</v>
      </c>
      <c r="P126" s="199">
        <f t="shared" si="9"/>
        <v>1163.59085</v>
      </c>
      <c r="Q126" s="436"/>
      <c r="R126" s="437"/>
      <c r="S126" s="436"/>
      <c r="T126" s="435"/>
      <c r="U126" s="436"/>
      <c r="V126" s="435"/>
      <c r="W126" s="435"/>
      <c r="X126" s="436"/>
      <c r="Y126" s="435"/>
      <c r="Z126" s="436"/>
      <c r="AA126" s="435"/>
    </row>
    <row r="127" spans="1:27" ht="15" customHeight="1" x14ac:dyDescent="0.25">
      <c r="A127" s="435" t="s">
        <v>1157</v>
      </c>
      <c r="B127" s="435" t="s">
        <v>847</v>
      </c>
      <c r="C127" s="436">
        <v>161</v>
      </c>
      <c r="D127" s="437" t="s">
        <v>63</v>
      </c>
      <c r="E127" s="435" t="s">
        <v>234</v>
      </c>
      <c r="F127" s="438">
        <v>17946.96</v>
      </c>
      <c r="G127" s="438">
        <v>951.62</v>
      </c>
      <c r="H127" s="438">
        <v>8973.48</v>
      </c>
      <c r="I127" s="438">
        <v>0</v>
      </c>
      <c r="J127" s="438">
        <f t="shared" si="16"/>
        <v>8973.48</v>
      </c>
      <c r="K127" s="438">
        <f t="shared" si="17"/>
        <v>1794.6959999999999</v>
      </c>
      <c r="L127" s="438">
        <f t="shared" si="18"/>
        <v>134.60219999999998</v>
      </c>
      <c r="M127" s="438">
        <v>3401.38</v>
      </c>
      <c r="N127" s="438">
        <v>717.87</v>
      </c>
      <c r="O127" s="686">
        <f t="shared" si="8"/>
        <v>2315.1578000000004</v>
      </c>
      <c r="P127" s="199">
        <f t="shared" si="9"/>
        <v>3033.0278000000003</v>
      </c>
      <c r="Q127" s="436"/>
      <c r="R127" s="437"/>
      <c r="S127" s="436"/>
      <c r="T127" s="435"/>
      <c r="U127" s="436"/>
      <c r="V127" s="435"/>
      <c r="W127" s="435"/>
      <c r="X127" s="436"/>
      <c r="Y127" s="435"/>
      <c r="Z127" s="436"/>
      <c r="AA127" s="435"/>
    </row>
    <row r="128" spans="1:27" ht="15" customHeight="1" x14ac:dyDescent="0.25">
      <c r="A128" s="435" t="s">
        <v>1157</v>
      </c>
      <c r="B128" s="435" t="s">
        <v>847</v>
      </c>
      <c r="C128" s="436">
        <v>344</v>
      </c>
      <c r="D128" s="437" t="s">
        <v>364</v>
      </c>
      <c r="E128" s="435" t="s">
        <v>365</v>
      </c>
      <c r="F128" s="438">
        <v>38342.660000000003</v>
      </c>
      <c r="G128" s="438">
        <v>951.62</v>
      </c>
      <c r="H128" s="438">
        <v>19171.330000000002</v>
      </c>
      <c r="I128" s="438">
        <v>0</v>
      </c>
      <c r="J128" s="438">
        <f t="shared" si="16"/>
        <v>19171.330000000002</v>
      </c>
      <c r="K128" s="438">
        <f t="shared" si="17"/>
        <v>3834.2660000000005</v>
      </c>
      <c r="L128" s="438">
        <f t="shared" si="18"/>
        <v>287.56995000000001</v>
      </c>
      <c r="M128" s="438">
        <v>6185.39</v>
      </c>
      <c r="N128" s="438">
        <v>1533.7</v>
      </c>
      <c r="O128" s="686">
        <f t="shared" si="8"/>
        <v>4946.2000500000004</v>
      </c>
      <c r="P128" s="199">
        <f t="shared" si="9"/>
        <v>6479.9000500000002</v>
      </c>
      <c r="Q128" s="436"/>
      <c r="R128" s="437"/>
      <c r="S128" s="436"/>
      <c r="T128" s="435"/>
      <c r="U128" s="436"/>
      <c r="V128" s="435"/>
      <c r="W128" s="435"/>
      <c r="X128" s="436"/>
      <c r="Y128" s="435"/>
      <c r="Z128" s="436"/>
      <c r="AA128" s="435"/>
    </row>
    <row r="129" spans="1:27" ht="15" customHeight="1" x14ac:dyDescent="0.25">
      <c r="A129" s="435" t="s">
        <v>1157</v>
      </c>
      <c r="B129" s="435" t="s">
        <v>847</v>
      </c>
      <c r="C129" s="436">
        <v>356</v>
      </c>
      <c r="D129" s="437" t="s">
        <v>383</v>
      </c>
      <c r="E129" s="435" t="s">
        <v>384</v>
      </c>
      <c r="F129" s="438">
        <v>12527.52</v>
      </c>
      <c r="G129" s="438">
        <v>686.51</v>
      </c>
      <c r="H129" s="438">
        <v>6263.76</v>
      </c>
      <c r="I129" s="438">
        <v>0</v>
      </c>
      <c r="J129" s="438">
        <f t="shared" si="16"/>
        <v>6263.76</v>
      </c>
      <c r="K129" s="438">
        <f t="shared" si="17"/>
        <v>1252.7520000000002</v>
      </c>
      <c r="L129" s="438">
        <f t="shared" si="18"/>
        <v>93.956400000000002</v>
      </c>
      <c r="M129" s="438">
        <v>2396.52</v>
      </c>
      <c r="N129" s="438">
        <v>501.1</v>
      </c>
      <c r="O129" s="686">
        <f t="shared" si="8"/>
        <v>1616.0536</v>
      </c>
      <c r="P129" s="199">
        <f t="shared" si="9"/>
        <v>2117.1536000000001</v>
      </c>
      <c r="Q129" s="436"/>
      <c r="R129" s="437"/>
      <c r="S129" s="436"/>
      <c r="T129" s="435"/>
      <c r="U129" s="436"/>
      <c r="V129" s="435"/>
      <c r="W129" s="435"/>
      <c r="X129" s="436"/>
      <c r="Y129" s="435"/>
      <c r="Z129" s="436"/>
      <c r="AA129" s="435"/>
    </row>
    <row r="130" spans="1:27" ht="15" customHeight="1" x14ac:dyDescent="0.25">
      <c r="A130" s="435" t="s">
        <v>1157</v>
      </c>
      <c r="B130" s="435" t="s">
        <v>847</v>
      </c>
      <c r="C130" s="436">
        <v>172</v>
      </c>
      <c r="D130" s="437" t="s">
        <v>68</v>
      </c>
      <c r="E130" s="435" t="s">
        <v>239</v>
      </c>
      <c r="F130" s="438">
        <v>22645.759999999998</v>
      </c>
      <c r="G130" s="438">
        <v>951.62</v>
      </c>
      <c r="H130" s="438">
        <v>11322.88</v>
      </c>
      <c r="I130" s="438">
        <v>0</v>
      </c>
      <c r="J130" s="438">
        <f t="shared" si="16"/>
        <v>11322.88</v>
      </c>
      <c r="K130" s="438">
        <f t="shared" si="17"/>
        <v>2264.576</v>
      </c>
      <c r="L130" s="438">
        <f t="shared" si="18"/>
        <v>169.84319999999997</v>
      </c>
      <c r="M130" s="438">
        <v>4042.77</v>
      </c>
      <c r="N130" s="438">
        <v>905.83</v>
      </c>
      <c r="O130" s="686">
        <f t="shared" si="8"/>
        <v>2921.3068000000003</v>
      </c>
      <c r="P130" s="199">
        <f t="shared" si="9"/>
        <v>3827.1368000000002</v>
      </c>
      <c r="Q130" s="436"/>
      <c r="R130" s="437"/>
      <c r="S130" s="436"/>
      <c r="T130" s="435"/>
      <c r="U130" s="436"/>
      <c r="V130" s="435"/>
      <c r="W130" s="435"/>
      <c r="X130" s="436"/>
      <c r="Y130" s="435"/>
      <c r="Z130" s="436"/>
      <c r="AA130" s="435"/>
    </row>
    <row r="131" spans="1:27" ht="15" customHeight="1" x14ac:dyDescent="0.25">
      <c r="A131" s="435" t="s">
        <v>1157</v>
      </c>
      <c r="B131" s="435" t="s">
        <v>847</v>
      </c>
      <c r="C131" s="436">
        <v>52</v>
      </c>
      <c r="D131" s="437" t="s">
        <v>39</v>
      </c>
      <c r="E131" s="435" t="s">
        <v>210</v>
      </c>
      <c r="F131" s="438">
        <v>41988.26</v>
      </c>
      <c r="G131" s="438">
        <v>951.62</v>
      </c>
      <c r="H131" s="438">
        <v>20994.13</v>
      </c>
      <c r="I131" s="438">
        <v>0</v>
      </c>
      <c r="J131" s="438">
        <f t="shared" si="16"/>
        <v>20994.13</v>
      </c>
      <c r="K131" s="438">
        <f t="shared" si="17"/>
        <v>4198.826</v>
      </c>
      <c r="L131" s="438">
        <f t="shared" si="18"/>
        <v>314.91194999999999</v>
      </c>
      <c r="M131" s="438">
        <v>6683.02</v>
      </c>
      <c r="N131" s="438">
        <v>1679.53</v>
      </c>
      <c r="O131" s="686">
        <f t="shared" ref="O131:O190" si="19">M131-L131-G131</f>
        <v>5416.4880500000008</v>
      </c>
      <c r="P131" s="199">
        <f t="shared" ref="P131:P194" si="20">N131+O131</f>
        <v>7096.0180500000006</v>
      </c>
      <c r="Q131" s="436"/>
      <c r="R131" s="437"/>
      <c r="S131" s="436"/>
      <c r="T131" s="435"/>
      <c r="U131" s="436"/>
      <c r="V131" s="435"/>
      <c r="W131" s="435"/>
      <c r="X131" s="436"/>
      <c r="Y131" s="435"/>
      <c r="Z131" s="436"/>
      <c r="AA131" s="435"/>
    </row>
    <row r="132" spans="1:27" s="563" customFormat="1" ht="15" customHeight="1" x14ac:dyDescent="0.25">
      <c r="A132" s="559" t="s">
        <v>1157</v>
      </c>
      <c r="B132" s="559" t="s">
        <v>847</v>
      </c>
      <c r="C132" s="560">
        <v>42</v>
      </c>
      <c r="D132" s="561" t="s">
        <v>31</v>
      </c>
      <c r="E132" s="559" t="s">
        <v>203</v>
      </c>
      <c r="F132" s="562">
        <v>44461.18</v>
      </c>
      <c r="G132" s="562">
        <v>951.62</v>
      </c>
      <c r="H132" s="562">
        <v>22230.59</v>
      </c>
      <c r="I132" s="562">
        <v>0</v>
      </c>
      <c r="J132" s="562">
        <f t="shared" si="16"/>
        <v>22230.59</v>
      </c>
      <c r="K132" s="562">
        <f t="shared" si="17"/>
        <v>4446.1180000000004</v>
      </c>
      <c r="L132" s="562">
        <f t="shared" si="18"/>
        <v>333.45884999999998</v>
      </c>
      <c r="M132" s="562">
        <v>7020.57</v>
      </c>
      <c r="N132" s="562">
        <v>1778.44</v>
      </c>
      <c r="O132" s="574">
        <f t="shared" si="19"/>
        <v>5735.4911499999998</v>
      </c>
      <c r="P132" s="561">
        <f t="shared" si="20"/>
        <v>7513.9311500000003</v>
      </c>
      <c r="Q132" s="560"/>
      <c r="R132" s="561"/>
      <c r="S132" s="560"/>
      <c r="T132" s="559"/>
      <c r="U132" s="560"/>
      <c r="V132" s="559"/>
      <c r="W132" s="559"/>
      <c r="X132" s="560"/>
      <c r="Y132" s="559"/>
      <c r="Z132" s="560"/>
      <c r="AA132" s="559"/>
    </row>
    <row r="133" spans="1:27" ht="15" customHeight="1" x14ac:dyDescent="0.25">
      <c r="A133" s="435" t="s">
        <v>1157</v>
      </c>
      <c r="B133" s="435" t="s">
        <v>847</v>
      </c>
      <c r="C133" s="436">
        <v>466</v>
      </c>
      <c r="D133" s="437" t="s">
        <v>749</v>
      </c>
      <c r="E133" s="435" t="s">
        <v>762</v>
      </c>
      <c r="F133" s="438">
        <v>6885.22</v>
      </c>
      <c r="G133" s="438">
        <v>306.51</v>
      </c>
      <c r="H133" s="438">
        <v>3442.61</v>
      </c>
      <c r="I133" s="438">
        <v>0</v>
      </c>
      <c r="J133" s="438">
        <f t="shared" si="16"/>
        <v>3442.61</v>
      </c>
      <c r="K133" s="438">
        <f t="shared" si="17"/>
        <v>688.52200000000005</v>
      </c>
      <c r="L133" s="438">
        <f t="shared" si="18"/>
        <v>51.639150000000001</v>
      </c>
      <c r="M133" s="438">
        <v>1246.3399999999999</v>
      </c>
      <c r="N133" s="438">
        <v>275.39999999999998</v>
      </c>
      <c r="O133" s="686">
        <f t="shared" si="19"/>
        <v>888.19084999999995</v>
      </c>
      <c r="P133" s="199">
        <f t="shared" si="20"/>
        <v>1163.59085</v>
      </c>
      <c r="Q133" s="436"/>
      <c r="R133" s="437"/>
      <c r="S133" s="436"/>
      <c r="T133" s="435"/>
      <c r="U133" s="436"/>
      <c r="V133" s="435"/>
      <c r="W133" s="435"/>
      <c r="X133" s="436"/>
      <c r="Y133" s="435"/>
      <c r="Z133" s="436"/>
      <c r="AA133" s="435"/>
    </row>
    <row r="134" spans="1:27" ht="15" customHeight="1" x14ac:dyDescent="0.25">
      <c r="A134" s="435" t="s">
        <v>1157</v>
      </c>
      <c r="B134" s="435" t="s">
        <v>847</v>
      </c>
      <c r="C134" s="436">
        <v>195</v>
      </c>
      <c r="D134" s="437" t="s">
        <v>783</v>
      </c>
      <c r="E134" s="435" t="s">
        <v>243</v>
      </c>
      <c r="F134" s="438">
        <v>7523.68</v>
      </c>
      <c r="G134" s="438">
        <v>344.82</v>
      </c>
      <c r="H134" s="438">
        <v>3761.84</v>
      </c>
      <c r="I134" s="438">
        <v>0</v>
      </c>
      <c r="J134" s="438">
        <f t="shared" si="16"/>
        <v>3761.84</v>
      </c>
      <c r="K134" s="438">
        <f t="shared" si="17"/>
        <v>752.36800000000005</v>
      </c>
      <c r="L134" s="438">
        <f t="shared" si="18"/>
        <v>56.427599999999998</v>
      </c>
      <c r="M134" s="438">
        <v>1371.8</v>
      </c>
      <c r="N134" s="438">
        <v>300.94</v>
      </c>
      <c r="O134" s="686">
        <f t="shared" si="19"/>
        <v>970.55240000000003</v>
      </c>
      <c r="P134" s="199">
        <f t="shared" si="20"/>
        <v>1271.4924000000001</v>
      </c>
      <c r="Q134" s="436"/>
      <c r="R134" s="437"/>
      <c r="S134" s="436"/>
      <c r="T134" s="435"/>
      <c r="U134" s="436"/>
      <c r="V134" s="435"/>
      <c r="W134" s="435"/>
      <c r="X134" s="436"/>
      <c r="Y134" s="435"/>
      <c r="Z134" s="436"/>
      <c r="AA134" s="435"/>
    </row>
    <row r="135" spans="1:27" ht="15" customHeight="1" x14ac:dyDescent="0.25">
      <c r="A135" s="435" t="s">
        <v>1157</v>
      </c>
      <c r="B135" s="435" t="s">
        <v>847</v>
      </c>
      <c r="C135" s="436">
        <v>245</v>
      </c>
      <c r="D135" s="437" t="s">
        <v>135</v>
      </c>
      <c r="E135" s="435" t="s">
        <v>256</v>
      </c>
      <c r="F135" s="438">
        <v>31578.28</v>
      </c>
      <c r="G135" s="438">
        <v>951.62</v>
      </c>
      <c r="H135" s="438">
        <v>12958.42</v>
      </c>
      <c r="I135" s="438">
        <v>0</v>
      </c>
      <c r="J135" s="438">
        <f t="shared" si="16"/>
        <v>12958.42</v>
      </c>
      <c r="K135" s="438">
        <f t="shared" si="17"/>
        <v>2591.6840000000002</v>
      </c>
      <c r="L135" s="438">
        <f t="shared" si="18"/>
        <v>194.37629999999999</v>
      </c>
      <c r="M135" s="438">
        <v>4489.2700000000004</v>
      </c>
      <c r="N135" s="438">
        <v>1489.58</v>
      </c>
      <c r="O135" s="686">
        <f t="shared" si="19"/>
        <v>3343.2737000000006</v>
      </c>
      <c r="P135" s="199">
        <f t="shared" si="20"/>
        <v>4832.8537000000006</v>
      </c>
      <c r="Q135" s="436"/>
      <c r="R135" s="437"/>
      <c r="S135" s="436"/>
      <c r="T135" s="435"/>
      <c r="U135" s="436"/>
      <c r="V135" s="435"/>
      <c r="W135" s="435"/>
      <c r="X135" s="436"/>
      <c r="Y135" s="435"/>
      <c r="Z135" s="436"/>
      <c r="AA135" s="435"/>
    </row>
    <row r="136" spans="1:27" ht="15" customHeight="1" x14ac:dyDescent="0.25">
      <c r="A136" s="435" t="s">
        <v>1157</v>
      </c>
      <c r="B136" s="435" t="s">
        <v>847</v>
      </c>
      <c r="C136" s="436">
        <v>19</v>
      </c>
      <c r="D136" s="437" t="s">
        <v>13</v>
      </c>
      <c r="E136" s="435" t="s">
        <v>185</v>
      </c>
      <c r="F136" s="438">
        <v>33553.519999999997</v>
      </c>
      <c r="G136" s="438">
        <v>951.62</v>
      </c>
      <c r="H136" s="438">
        <v>16776.759999999998</v>
      </c>
      <c r="I136" s="438">
        <v>0</v>
      </c>
      <c r="J136" s="438">
        <f t="shared" si="16"/>
        <v>16776.759999999998</v>
      </c>
      <c r="K136" s="438">
        <f t="shared" si="17"/>
        <v>3355.3519999999999</v>
      </c>
      <c r="L136" s="438">
        <f t="shared" si="18"/>
        <v>251.65139999999997</v>
      </c>
      <c r="M136" s="438">
        <v>5531.68</v>
      </c>
      <c r="N136" s="438">
        <v>1342.14</v>
      </c>
      <c r="O136" s="686">
        <f t="shared" si="19"/>
        <v>4328.4086000000007</v>
      </c>
      <c r="P136" s="199">
        <f t="shared" si="20"/>
        <v>5670.548600000001</v>
      </c>
      <c r="Q136" s="436"/>
      <c r="R136" s="437"/>
      <c r="S136" s="436"/>
      <c r="T136" s="435"/>
      <c r="U136" s="436"/>
      <c r="V136" s="435"/>
      <c r="W136" s="435"/>
      <c r="X136" s="436"/>
      <c r="Y136" s="435"/>
      <c r="Z136" s="436"/>
      <c r="AA136" s="435"/>
    </row>
    <row r="137" spans="1:27" ht="15" customHeight="1" x14ac:dyDescent="0.25">
      <c r="A137" s="435" t="s">
        <v>1157</v>
      </c>
      <c r="B137" s="435" t="s">
        <v>847</v>
      </c>
      <c r="C137" s="436">
        <v>475</v>
      </c>
      <c r="D137" s="437" t="s">
        <v>785</v>
      </c>
      <c r="E137" s="435" t="s">
        <v>794</v>
      </c>
      <c r="F137" s="438">
        <v>21345.82</v>
      </c>
      <c r="G137" s="438">
        <v>951.62</v>
      </c>
      <c r="H137" s="438">
        <v>10672.91</v>
      </c>
      <c r="I137" s="438">
        <v>0</v>
      </c>
      <c r="J137" s="438">
        <f t="shared" si="16"/>
        <v>10672.91</v>
      </c>
      <c r="K137" s="438">
        <f t="shared" si="17"/>
        <v>2134.5819999999999</v>
      </c>
      <c r="L137" s="438">
        <f t="shared" si="18"/>
        <v>160.09365</v>
      </c>
      <c r="M137" s="438">
        <v>3865.32</v>
      </c>
      <c r="N137" s="438">
        <v>853.83</v>
      </c>
      <c r="O137" s="686">
        <f t="shared" si="19"/>
        <v>2753.6063500000005</v>
      </c>
      <c r="P137" s="199">
        <f t="shared" si="20"/>
        <v>3607.4363500000004</v>
      </c>
      <c r="Q137" s="436"/>
      <c r="R137" s="437"/>
      <c r="S137" s="436"/>
      <c r="T137" s="435"/>
      <c r="U137" s="436"/>
      <c r="V137" s="435"/>
      <c r="W137" s="435"/>
      <c r="X137" s="436"/>
      <c r="Y137" s="435"/>
      <c r="Z137" s="436"/>
      <c r="AA137" s="435"/>
    </row>
    <row r="138" spans="1:27" ht="15" customHeight="1" x14ac:dyDescent="0.25">
      <c r="A138" s="435" t="s">
        <v>1157</v>
      </c>
      <c r="B138" s="435" t="s">
        <v>847</v>
      </c>
      <c r="C138" s="436">
        <v>496</v>
      </c>
      <c r="D138" s="437" t="s">
        <v>462</v>
      </c>
      <c r="E138" s="435" t="s">
        <v>507</v>
      </c>
      <c r="F138" s="438">
        <v>27557.74</v>
      </c>
      <c r="G138" s="438">
        <v>951.62</v>
      </c>
      <c r="H138" s="438">
        <v>13778.87</v>
      </c>
      <c r="I138" s="438">
        <v>0</v>
      </c>
      <c r="J138" s="438">
        <f t="shared" si="16"/>
        <v>13778.87</v>
      </c>
      <c r="K138" s="438">
        <f t="shared" si="17"/>
        <v>2755.7740000000003</v>
      </c>
      <c r="L138" s="438">
        <f t="shared" si="18"/>
        <v>206.68305000000001</v>
      </c>
      <c r="M138" s="438">
        <v>4713.25</v>
      </c>
      <c r="N138" s="438">
        <v>1102.3</v>
      </c>
      <c r="O138" s="686">
        <f t="shared" si="19"/>
        <v>3554.9469500000005</v>
      </c>
      <c r="P138" s="199">
        <f t="shared" si="20"/>
        <v>4657.2469500000007</v>
      </c>
      <c r="Q138" s="436"/>
      <c r="R138" s="437"/>
      <c r="S138" s="436"/>
      <c r="T138" s="435"/>
      <c r="U138" s="436"/>
      <c r="V138" s="435"/>
      <c r="W138" s="435"/>
      <c r="X138" s="436"/>
      <c r="Y138" s="435"/>
      <c r="Z138" s="436"/>
      <c r="AA138" s="435"/>
    </row>
    <row r="139" spans="1:27" ht="15" customHeight="1" x14ac:dyDescent="0.25">
      <c r="A139" s="435" t="s">
        <v>1157</v>
      </c>
      <c r="B139" s="435" t="s">
        <v>847</v>
      </c>
      <c r="C139" s="436">
        <v>169</v>
      </c>
      <c r="D139" s="437" t="s">
        <v>67</v>
      </c>
      <c r="E139" s="435" t="s">
        <v>238</v>
      </c>
      <c r="F139" s="438">
        <v>24029</v>
      </c>
      <c r="G139" s="438">
        <v>951.62</v>
      </c>
      <c r="H139" s="438">
        <v>9771.1299999999992</v>
      </c>
      <c r="I139" s="438">
        <v>0</v>
      </c>
      <c r="J139" s="438">
        <f t="shared" si="16"/>
        <v>9771.1299999999992</v>
      </c>
      <c r="K139" s="438">
        <f t="shared" si="17"/>
        <v>1954.2259999999999</v>
      </c>
      <c r="L139" s="438">
        <f t="shared" si="18"/>
        <v>146.56694999999999</v>
      </c>
      <c r="M139" s="438">
        <v>3619.14</v>
      </c>
      <c r="N139" s="438">
        <v>1140.6199999999999</v>
      </c>
      <c r="O139" s="686">
        <f t="shared" si="19"/>
        <v>2520.9530500000001</v>
      </c>
      <c r="P139" s="199">
        <f t="shared" si="20"/>
        <v>3661.57305</v>
      </c>
      <c r="Q139" s="436"/>
      <c r="R139" s="437"/>
      <c r="S139" s="436"/>
      <c r="T139" s="435"/>
      <c r="U139" s="436"/>
      <c r="V139" s="435"/>
      <c r="W139" s="435"/>
      <c r="X139" s="436"/>
      <c r="Y139" s="435"/>
      <c r="Z139" s="436"/>
      <c r="AA139" s="435"/>
    </row>
    <row r="140" spans="1:27" ht="15" customHeight="1" x14ac:dyDescent="0.25">
      <c r="A140" s="435" t="s">
        <v>1157</v>
      </c>
      <c r="B140" s="435" t="s">
        <v>847</v>
      </c>
      <c r="C140" s="436">
        <v>27</v>
      </c>
      <c r="D140" s="437" t="s">
        <v>20</v>
      </c>
      <c r="E140" s="435" t="s">
        <v>192</v>
      </c>
      <c r="F140" s="438">
        <v>24787.06</v>
      </c>
      <c r="G140" s="438">
        <v>951.62</v>
      </c>
      <c r="H140" s="438">
        <v>12393.53</v>
      </c>
      <c r="I140" s="438">
        <v>0</v>
      </c>
      <c r="J140" s="438">
        <f t="shared" si="16"/>
        <v>12393.53</v>
      </c>
      <c r="K140" s="438">
        <f t="shared" si="17"/>
        <v>2478.7060000000001</v>
      </c>
      <c r="L140" s="438">
        <f t="shared" si="18"/>
        <v>185.90295</v>
      </c>
      <c r="M140" s="438">
        <v>4335.05</v>
      </c>
      <c r="N140" s="438">
        <v>991.48</v>
      </c>
      <c r="O140" s="686">
        <f t="shared" si="19"/>
        <v>3197.5270500000006</v>
      </c>
      <c r="P140" s="199">
        <f t="shared" si="20"/>
        <v>4189.0070500000002</v>
      </c>
      <c r="Q140" s="436"/>
      <c r="R140" s="437"/>
      <c r="S140" s="436"/>
      <c r="T140" s="435"/>
      <c r="U140" s="436"/>
      <c r="V140" s="435"/>
      <c r="W140" s="435"/>
      <c r="X140" s="436"/>
      <c r="Y140" s="435"/>
      <c r="Z140" s="436"/>
      <c r="AA140" s="435"/>
    </row>
    <row r="141" spans="1:27" ht="15" customHeight="1" x14ac:dyDescent="0.25">
      <c r="A141" s="435" t="s">
        <v>1157</v>
      </c>
      <c r="B141" s="435" t="s">
        <v>847</v>
      </c>
      <c r="C141" s="436">
        <v>429</v>
      </c>
      <c r="D141" s="437" t="s">
        <v>676</v>
      </c>
      <c r="E141" s="435" t="s">
        <v>677</v>
      </c>
      <c r="F141" s="438">
        <v>21345.82</v>
      </c>
      <c r="G141" s="438">
        <v>951.62</v>
      </c>
      <c r="H141" s="438">
        <v>10672.91</v>
      </c>
      <c r="I141" s="438">
        <v>0</v>
      </c>
      <c r="J141" s="438">
        <f t="shared" si="16"/>
        <v>10672.91</v>
      </c>
      <c r="K141" s="438">
        <f t="shared" si="17"/>
        <v>2134.5819999999999</v>
      </c>
      <c r="L141" s="438">
        <f t="shared" si="18"/>
        <v>160.09365</v>
      </c>
      <c r="M141" s="438">
        <v>3865.32</v>
      </c>
      <c r="N141" s="438">
        <v>853.83</v>
      </c>
      <c r="O141" s="686">
        <f t="shared" si="19"/>
        <v>2753.6063500000005</v>
      </c>
      <c r="P141" s="199">
        <f t="shared" si="20"/>
        <v>3607.4363500000004</v>
      </c>
      <c r="Q141" s="436"/>
      <c r="R141" s="437"/>
      <c r="S141" s="436"/>
      <c r="T141" s="435"/>
      <c r="U141" s="436"/>
      <c r="V141" s="435"/>
      <c r="W141" s="435"/>
      <c r="X141" s="436"/>
      <c r="Y141" s="435"/>
      <c r="Z141" s="436"/>
      <c r="AA141" s="435"/>
    </row>
    <row r="142" spans="1:27" ht="15" customHeight="1" x14ac:dyDescent="0.25">
      <c r="A142" s="435" t="s">
        <v>1157</v>
      </c>
      <c r="B142" s="435" t="s">
        <v>847</v>
      </c>
      <c r="C142" s="436">
        <v>343</v>
      </c>
      <c r="D142" s="437" t="s">
        <v>310</v>
      </c>
      <c r="E142" s="435" t="s">
        <v>313</v>
      </c>
      <c r="F142" s="438">
        <v>44461.18</v>
      </c>
      <c r="G142" s="438">
        <v>951.62</v>
      </c>
      <c r="H142" s="438">
        <v>22230.59</v>
      </c>
      <c r="I142" s="438">
        <v>0</v>
      </c>
      <c r="J142" s="438">
        <f t="shared" si="16"/>
        <v>22230.59</v>
      </c>
      <c r="K142" s="438">
        <f t="shared" si="17"/>
        <v>4446.1180000000004</v>
      </c>
      <c r="L142" s="438">
        <f t="shared" si="18"/>
        <v>333.45884999999998</v>
      </c>
      <c r="M142" s="438">
        <v>7020.57</v>
      </c>
      <c r="N142" s="438">
        <v>1778.44</v>
      </c>
      <c r="O142" s="686">
        <f t="shared" si="19"/>
        <v>5735.4911499999998</v>
      </c>
      <c r="P142" s="199">
        <f t="shared" si="20"/>
        <v>7513.9311500000003</v>
      </c>
      <c r="Q142" s="436"/>
      <c r="R142" s="437"/>
      <c r="S142" s="436"/>
      <c r="T142" s="435"/>
      <c r="U142" s="436"/>
      <c r="V142" s="435"/>
      <c r="W142" s="435"/>
      <c r="X142" s="436"/>
      <c r="Y142" s="435"/>
      <c r="Z142" s="436"/>
      <c r="AA142" s="435"/>
    </row>
    <row r="143" spans="1:27" ht="15" customHeight="1" x14ac:dyDescent="0.25">
      <c r="A143" s="435" t="s">
        <v>1157</v>
      </c>
      <c r="B143" s="435" t="s">
        <v>847</v>
      </c>
      <c r="C143" s="436">
        <v>315</v>
      </c>
      <c r="D143" s="437" t="s">
        <v>299</v>
      </c>
      <c r="E143" s="435" t="s">
        <v>302</v>
      </c>
      <c r="F143" s="438">
        <v>35212.639999999999</v>
      </c>
      <c r="G143" s="438">
        <v>951.62</v>
      </c>
      <c r="H143" s="438">
        <v>17606.32</v>
      </c>
      <c r="I143" s="438">
        <v>0</v>
      </c>
      <c r="J143" s="438">
        <f t="shared" si="16"/>
        <v>17606.32</v>
      </c>
      <c r="K143" s="438">
        <f t="shared" si="17"/>
        <v>3521.2640000000001</v>
      </c>
      <c r="L143" s="438">
        <f t="shared" si="18"/>
        <v>264.09479999999996</v>
      </c>
      <c r="M143" s="438">
        <v>5758.15</v>
      </c>
      <c r="N143" s="438">
        <v>1408.5</v>
      </c>
      <c r="O143" s="686">
        <f t="shared" si="19"/>
        <v>4542.4351999999999</v>
      </c>
      <c r="P143" s="199">
        <f t="shared" si="20"/>
        <v>5950.9351999999999</v>
      </c>
      <c r="Q143" s="436"/>
      <c r="R143" s="437"/>
      <c r="S143" s="436"/>
      <c r="T143" s="435"/>
      <c r="U143" s="436"/>
      <c r="V143" s="435"/>
      <c r="W143" s="435"/>
      <c r="X143" s="436"/>
      <c r="Y143" s="435"/>
      <c r="Z143" s="436"/>
      <c r="AA143" s="435"/>
    </row>
    <row r="144" spans="1:27" ht="15" customHeight="1" x14ac:dyDescent="0.25">
      <c r="A144" s="435" t="s">
        <v>1157</v>
      </c>
      <c r="B144" s="435" t="s">
        <v>847</v>
      </c>
      <c r="C144" s="436">
        <v>86</v>
      </c>
      <c r="D144" s="437" t="s">
        <v>46</v>
      </c>
      <c r="E144" s="435" t="s">
        <v>218</v>
      </c>
      <c r="F144" s="438">
        <v>15598.12</v>
      </c>
      <c r="G144" s="438">
        <v>901.45</v>
      </c>
      <c r="H144" s="438">
        <v>7799.06</v>
      </c>
      <c r="I144" s="438">
        <v>0</v>
      </c>
      <c r="J144" s="438">
        <f t="shared" si="16"/>
        <v>7799.06</v>
      </c>
      <c r="K144" s="438">
        <f t="shared" si="17"/>
        <v>1559.8120000000001</v>
      </c>
      <c r="L144" s="438">
        <f t="shared" si="18"/>
        <v>116.9859</v>
      </c>
      <c r="M144" s="438">
        <v>3030.59</v>
      </c>
      <c r="N144" s="438">
        <v>623.91999999999996</v>
      </c>
      <c r="O144" s="686">
        <f t="shared" si="19"/>
        <v>2012.1541</v>
      </c>
      <c r="P144" s="199">
        <f t="shared" si="20"/>
        <v>2636.0740999999998</v>
      </c>
      <c r="Q144" s="436"/>
      <c r="R144" s="437"/>
      <c r="S144" s="436"/>
      <c r="T144" s="435"/>
      <c r="U144" s="436"/>
      <c r="V144" s="435"/>
      <c r="W144" s="435"/>
      <c r="X144" s="436"/>
      <c r="Y144" s="435"/>
      <c r="Z144" s="436"/>
      <c r="AA144" s="435"/>
    </row>
    <row r="145" spans="1:27" s="192" customFormat="1" ht="15" customHeight="1" x14ac:dyDescent="0.25">
      <c r="A145" s="189"/>
      <c r="B145" s="189"/>
      <c r="C145" s="190"/>
      <c r="D145" s="865" t="s">
        <v>837</v>
      </c>
      <c r="E145" s="189"/>
      <c r="F145" s="191">
        <v>0</v>
      </c>
      <c r="G145" s="191"/>
      <c r="H145" s="191"/>
      <c r="I145" s="191"/>
      <c r="J145" s="191"/>
      <c r="K145" s="191"/>
      <c r="L145" s="191"/>
      <c r="M145" s="191">
        <v>0</v>
      </c>
      <c r="N145" s="191">
        <v>0</v>
      </c>
      <c r="O145" s="707">
        <f t="shared" si="19"/>
        <v>0</v>
      </c>
      <c r="P145" s="193">
        <f t="shared" si="20"/>
        <v>0</v>
      </c>
      <c r="Q145" s="190"/>
      <c r="R145" s="193"/>
      <c r="S145" s="190"/>
      <c r="T145" s="189"/>
      <c r="U145" s="190"/>
      <c r="V145" s="189"/>
      <c r="W145" s="189"/>
      <c r="X145" s="190"/>
      <c r="Y145" s="189"/>
      <c r="Z145" s="190"/>
      <c r="AA145" s="189"/>
    </row>
    <row r="146" spans="1:27" ht="15" customHeight="1" x14ac:dyDescent="0.25">
      <c r="A146" s="435" t="s">
        <v>1157</v>
      </c>
      <c r="B146" s="435" t="s">
        <v>847</v>
      </c>
      <c r="C146" s="436">
        <v>259</v>
      </c>
      <c r="D146" s="437" t="s">
        <v>147</v>
      </c>
      <c r="E146" s="435" t="s">
        <v>263</v>
      </c>
      <c r="F146" s="438">
        <v>9492</v>
      </c>
      <c r="G146" s="438">
        <v>474.02</v>
      </c>
      <c r="H146" s="438">
        <v>4746</v>
      </c>
      <c r="I146" s="438">
        <v>0</v>
      </c>
      <c r="J146" s="438">
        <f t="shared" ref="J146:J190" si="21">H146+I146</f>
        <v>4746</v>
      </c>
      <c r="K146" s="438">
        <f t="shared" ref="K146:K190" si="22">J146*0.2</f>
        <v>949.2</v>
      </c>
      <c r="L146" s="438">
        <f t="shared" ref="L146:L190" si="23">J146*1.5%</f>
        <v>71.19</v>
      </c>
      <c r="M146" s="438">
        <v>1769.68</v>
      </c>
      <c r="N146" s="438">
        <v>379.68</v>
      </c>
      <c r="O146" s="686">
        <f t="shared" si="19"/>
        <v>1224.47</v>
      </c>
      <c r="P146" s="199">
        <f t="shared" si="20"/>
        <v>1604.15</v>
      </c>
      <c r="Q146" s="436"/>
      <c r="R146" s="437"/>
      <c r="S146" s="436"/>
      <c r="T146" s="435"/>
      <c r="U146" s="436"/>
      <c r="V146" s="435"/>
      <c r="W146" s="435"/>
      <c r="X146" s="436"/>
      <c r="Y146" s="435"/>
      <c r="Z146" s="436"/>
      <c r="AA146" s="435"/>
    </row>
    <row r="147" spans="1:27" ht="15" customHeight="1" x14ac:dyDescent="0.25">
      <c r="A147" s="435" t="s">
        <v>1157</v>
      </c>
      <c r="B147" s="435" t="s">
        <v>847</v>
      </c>
      <c r="C147" s="436">
        <v>430</v>
      </c>
      <c r="D147" s="437" t="s">
        <v>678</v>
      </c>
      <c r="E147" s="435" t="s">
        <v>679</v>
      </c>
      <c r="F147" s="438">
        <v>24679.22</v>
      </c>
      <c r="G147" s="438">
        <v>951.62</v>
      </c>
      <c r="H147" s="438">
        <v>10162.030000000001</v>
      </c>
      <c r="I147" s="438">
        <v>0</v>
      </c>
      <c r="J147" s="438">
        <f t="shared" si="21"/>
        <v>10162.030000000001</v>
      </c>
      <c r="K147" s="438">
        <f t="shared" si="22"/>
        <v>2032.4060000000002</v>
      </c>
      <c r="L147" s="438">
        <f t="shared" si="23"/>
        <v>152.43045000000001</v>
      </c>
      <c r="M147" s="438">
        <v>3725.85</v>
      </c>
      <c r="N147" s="438">
        <v>1161.3699999999999</v>
      </c>
      <c r="O147" s="686">
        <f t="shared" si="19"/>
        <v>2621.7995500000002</v>
      </c>
      <c r="P147" s="199">
        <f t="shared" si="20"/>
        <v>3783.1695500000001</v>
      </c>
      <c r="Q147" s="436"/>
      <c r="R147" s="437"/>
      <c r="S147" s="436"/>
      <c r="T147" s="435"/>
      <c r="U147" s="436"/>
      <c r="V147" s="435"/>
      <c r="W147" s="435"/>
      <c r="X147" s="436"/>
      <c r="Y147" s="435"/>
      <c r="Z147" s="436"/>
      <c r="AA147" s="435"/>
    </row>
    <row r="148" spans="1:27" ht="15" customHeight="1" x14ac:dyDescent="0.25">
      <c r="A148" s="435" t="s">
        <v>1157</v>
      </c>
      <c r="B148" s="435" t="s">
        <v>847</v>
      </c>
      <c r="C148" s="436">
        <v>445</v>
      </c>
      <c r="D148" s="437" t="s">
        <v>713</v>
      </c>
      <c r="E148" s="435" t="s">
        <v>734</v>
      </c>
      <c r="F148" s="438">
        <v>21345.82</v>
      </c>
      <c r="G148" s="438">
        <v>951.62</v>
      </c>
      <c r="H148" s="438">
        <v>10672.91</v>
      </c>
      <c r="I148" s="438">
        <v>0</v>
      </c>
      <c r="J148" s="438">
        <f t="shared" si="21"/>
        <v>10672.91</v>
      </c>
      <c r="K148" s="438">
        <f t="shared" si="22"/>
        <v>2134.5819999999999</v>
      </c>
      <c r="L148" s="438">
        <f t="shared" si="23"/>
        <v>160.09365</v>
      </c>
      <c r="M148" s="438">
        <v>3865.32</v>
      </c>
      <c r="N148" s="438">
        <v>853.83</v>
      </c>
      <c r="O148" s="686">
        <f t="shared" si="19"/>
        <v>2753.6063500000005</v>
      </c>
      <c r="P148" s="199">
        <f t="shared" si="20"/>
        <v>3607.4363500000004</v>
      </c>
      <c r="Q148" s="436"/>
      <c r="R148" s="437"/>
      <c r="S148" s="436"/>
      <c r="T148" s="435"/>
      <c r="U148" s="436"/>
      <c r="V148" s="435"/>
      <c r="W148" s="435"/>
      <c r="X148" s="436"/>
      <c r="Y148" s="435"/>
      <c r="Z148" s="436"/>
      <c r="AA148" s="435"/>
    </row>
    <row r="149" spans="1:27" s="563" customFormat="1" ht="15" customHeight="1" x14ac:dyDescent="0.25">
      <c r="A149" s="559" t="s">
        <v>1157</v>
      </c>
      <c r="B149" s="559" t="s">
        <v>847</v>
      </c>
      <c r="C149" s="560">
        <v>193</v>
      </c>
      <c r="D149" s="561" t="s">
        <v>72</v>
      </c>
      <c r="E149" s="559" t="s">
        <v>242</v>
      </c>
      <c r="F149" s="562">
        <v>33543.78</v>
      </c>
      <c r="G149" s="562">
        <v>951.62</v>
      </c>
      <c r="H149" s="562">
        <v>16771.89</v>
      </c>
      <c r="I149" s="562">
        <v>0</v>
      </c>
      <c r="J149" s="562">
        <f t="shared" si="21"/>
        <v>16771.89</v>
      </c>
      <c r="K149" s="562">
        <f t="shared" si="22"/>
        <v>3354.3780000000002</v>
      </c>
      <c r="L149" s="562">
        <f t="shared" si="23"/>
        <v>251.57834999999997</v>
      </c>
      <c r="M149" s="562">
        <v>5530.35</v>
      </c>
      <c r="N149" s="562">
        <v>1341.75</v>
      </c>
      <c r="O149" s="574">
        <f t="shared" si="19"/>
        <v>4327.1516500000007</v>
      </c>
      <c r="P149" s="561">
        <f t="shared" si="20"/>
        <v>5668.9016500000007</v>
      </c>
      <c r="Q149" s="560"/>
      <c r="R149" s="561"/>
      <c r="S149" s="560"/>
      <c r="T149" s="559"/>
      <c r="U149" s="560"/>
      <c r="V149" s="559"/>
      <c r="W149" s="559"/>
      <c r="X149" s="560"/>
      <c r="Y149" s="559"/>
      <c r="Z149" s="560"/>
      <c r="AA149" s="559"/>
    </row>
    <row r="150" spans="1:27" ht="15" customHeight="1" x14ac:dyDescent="0.25">
      <c r="A150" s="435" t="s">
        <v>1157</v>
      </c>
      <c r="B150" s="435" t="s">
        <v>847</v>
      </c>
      <c r="C150" s="436">
        <v>159</v>
      </c>
      <c r="D150" s="437" t="s">
        <v>62</v>
      </c>
      <c r="E150" s="435" t="s">
        <v>284</v>
      </c>
      <c r="F150" s="438">
        <v>11740.18</v>
      </c>
      <c r="G150" s="438">
        <v>631.39</v>
      </c>
      <c r="H150" s="438">
        <v>5870.09</v>
      </c>
      <c r="I150" s="438">
        <v>0</v>
      </c>
      <c r="J150" s="438">
        <f t="shared" si="21"/>
        <v>5870.09</v>
      </c>
      <c r="K150" s="438">
        <f t="shared" si="22"/>
        <v>1174.018</v>
      </c>
      <c r="L150" s="438">
        <f t="shared" si="23"/>
        <v>88.051349999999999</v>
      </c>
      <c r="M150" s="438">
        <v>2233.92</v>
      </c>
      <c r="N150" s="438">
        <v>469.6</v>
      </c>
      <c r="O150" s="686">
        <f t="shared" si="19"/>
        <v>1514.47865</v>
      </c>
      <c r="P150" s="199">
        <f t="shared" si="20"/>
        <v>1984.0786499999999</v>
      </c>
      <c r="Q150" s="436"/>
      <c r="R150" s="437"/>
      <c r="S150" s="436"/>
      <c r="T150" s="435"/>
      <c r="U150" s="436"/>
      <c r="V150" s="435"/>
      <c r="W150" s="435"/>
      <c r="X150" s="436"/>
      <c r="Y150" s="435"/>
      <c r="Z150" s="436"/>
      <c r="AA150" s="435"/>
    </row>
    <row r="151" spans="1:27" ht="15" customHeight="1" x14ac:dyDescent="0.25">
      <c r="A151" s="435" t="s">
        <v>1157</v>
      </c>
      <c r="B151" s="435" t="s">
        <v>847</v>
      </c>
      <c r="C151" s="436">
        <v>91</v>
      </c>
      <c r="D151" s="437" t="s">
        <v>51</v>
      </c>
      <c r="E151" s="435" t="s">
        <v>223</v>
      </c>
      <c r="F151" s="438">
        <v>12762.1</v>
      </c>
      <c r="G151" s="438">
        <v>702.93</v>
      </c>
      <c r="H151" s="438">
        <v>6381.05</v>
      </c>
      <c r="I151" s="438">
        <v>0</v>
      </c>
      <c r="J151" s="438">
        <f t="shared" si="21"/>
        <v>6381.05</v>
      </c>
      <c r="K151" s="438">
        <f t="shared" si="22"/>
        <v>1276.21</v>
      </c>
      <c r="L151" s="438">
        <f t="shared" si="23"/>
        <v>95.71575</v>
      </c>
      <c r="M151" s="438">
        <v>2444.96</v>
      </c>
      <c r="N151" s="438">
        <v>510.48</v>
      </c>
      <c r="O151" s="686">
        <f t="shared" si="19"/>
        <v>1646.3142500000004</v>
      </c>
      <c r="P151" s="199">
        <f t="shared" si="20"/>
        <v>2156.7942500000004</v>
      </c>
      <c r="Q151" s="436"/>
      <c r="R151" s="437"/>
      <c r="S151" s="436"/>
      <c r="T151" s="435"/>
      <c r="U151" s="436"/>
      <c r="V151" s="435"/>
      <c r="W151" s="435"/>
      <c r="X151" s="436"/>
      <c r="Y151" s="435"/>
      <c r="Z151" s="436"/>
      <c r="AA151" s="435"/>
    </row>
    <row r="152" spans="1:27" ht="15" customHeight="1" x14ac:dyDescent="0.25">
      <c r="A152" s="435" t="s">
        <v>1157</v>
      </c>
      <c r="B152" s="435" t="s">
        <v>847</v>
      </c>
      <c r="C152" s="436">
        <v>482</v>
      </c>
      <c r="D152" s="437" t="s">
        <v>821</v>
      </c>
      <c r="E152" s="435" t="s">
        <v>822</v>
      </c>
      <c r="F152" s="438">
        <v>23243.22</v>
      </c>
      <c r="G152" s="438">
        <v>951.62</v>
      </c>
      <c r="H152" s="438">
        <v>11621.61</v>
      </c>
      <c r="I152" s="438">
        <v>0</v>
      </c>
      <c r="J152" s="438">
        <f t="shared" si="21"/>
        <v>11621.61</v>
      </c>
      <c r="K152" s="438">
        <f t="shared" si="22"/>
        <v>2324.3220000000001</v>
      </c>
      <c r="L152" s="438">
        <f t="shared" si="23"/>
        <v>174.32415</v>
      </c>
      <c r="M152" s="438">
        <v>4124.32</v>
      </c>
      <c r="N152" s="438">
        <v>929.72</v>
      </c>
      <c r="O152" s="686">
        <f t="shared" si="19"/>
        <v>2998.3758499999999</v>
      </c>
      <c r="P152" s="199">
        <f t="shared" si="20"/>
        <v>3928.0958499999997</v>
      </c>
      <c r="Q152" s="436"/>
      <c r="R152" s="437"/>
      <c r="S152" s="436"/>
      <c r="T152" s="435"/>
      <c r="U152" s="436"/>
      <c r="V152" s="435"/>
      <c r="W152" s="435"/>
      <c r="X152" s="436"/>
      <c r="Y152" s="435"/>
      <c r="Z152" s="436"/>
      <c r="AA152" s="435"/>
    </row>
    <row r="153" spans="1:27" ht="15" customHeight="1" x14ac:dyDescent="0.25">
      <c r="A153" s="435" t="s">
        <v>1157</v>
      </c>
      <c r="B153" s="435" t="s">
        <v>847</v>
      </c>
      <c r="C153" s="436">
        <v>326</v>
      </c>
      <c r="D153" s="437" t="s">
        <v>322</v>
      </c>
      <c r="E153" s="435" t="s">
        <v>323</v>
      </c>
      <c r="F153" s="438">
        <v>53381</v>
      </c>
      <c r="G153" s="438">
        <v>951.62</v>
      </c>
      <c r="H153" s="438">
        <v>26690.5</v>
      </c>
      <c r="I153" s="438">
        <v>0</v>
      </c>
      <c r="J153" s="438">
        <f t="shared" si="21"/>
        <v>26690.5</v>
      </c>
      <c r="K153" s="438">
        <f t="shared" si="22"/>
        <v>5338.1</v>
      </c>
      <c r="L153" s="438">
        <f t="shared" si="23"/>
        <v>400.35749999999996</v>
      </c>
      <c r="M153" s="438">
        <v>8238.1299999999992</v>
      </c>
      <c r="N153" s="438">
        <v>2135.2399999999998</v>
      </c>
      <c r="O153" s="686">
        <f t="shared" si="19"/>
        <v>6886.1524999999992</v>
      </c>
      <c r="P153" s="199">
        <f t="shared" si="20"/>
        <v>9021.3924999999981</v>
      </c>
      <c r="Q153" s="436"/>
      <c r="R153" s="437"/>
      <c r="S153" s="436"/>
      <c r="T153" s="435"/>
      <c r="U153" s="436"/>
      <c r="V153" s="435"/>
      <c r="W153" s="435"/>
      <c r="X153" s="436"/>
      <c r="Y153" s="435"/>
      <c r="Z153" s="436"/>
      <c r="AA153" s="435"/>
    </row>
    <row r="154" spans="1:27" ht="15" customHeight="1" x14ac:dyDescent="0.25">
      <c r="A154" s="435" t="s">
        <v>1157</v>
      </c>
      <c r="B154" s="435" t="s">
        <v>847</v>
      </c>
      <c r="C154" s="436">
        <v>501</v>
      </c>
      <c r="D154" s="437" t="s">
        <v>1042</v>
      </c>
      <c r="E154" s="435" t="s">
        <v>1041</v>
      </c>
      <c r="F154" s="438">
        <v>27557.74</v>
      </c>
      <c r="G154" s="438">
        <v>951.62</v>
      </c>
      <c r="H154" s="438">
        <v>13778.87</v>
      </c>
      <c r="I154" s="438">
        <v>0</v>
      </c>
      <c r="J154" s="438">
        <f t="shared" si="21"/>
        <v>13778.87</v>
      </c>
      <c r="K154" s="438">
        <f t="shared" si="22"/>
        <v>2755.7740000000003</v>
      </c>
      <c r="L154" s="438">
        <f t="shared" si="23"/>
        <v>206.68305000000001</v>
      </c>
      <c r="M154" s="438">
        <v>4713.25</v>
      </c>
      <c r="N154" s="438">
        <v>1102.3</v>
      </c>
      <c r="O154" s="686">
        <f t="shared" si="19"/>
        <v>3554.9469500000005</v>
      </c>
      <c r="P154" s="199">
        <f t="shared" si="20"/>
        <v>4657.2469500000007</v>
      </c>
      <c r="Q154" s="436"/>
      <c r="R154" s="437"/>
      <c r="S154" s="436"/>
      <c r="T154" s="435"/>
      <c r="U154" s="436"/>
      <c r="V154" s="435"/>
      <c r="W154" s="435"/>
      <c r="X154" s="436"/>
      <c r="Y154" s="435"/>
      <c r="Z154" s="436"/>
      <c r="AA154" s="435"/>
    </row>
    <row r="155" spans="1:27" ht="15" customHeight="1" x14ac:dyDescent="0.25">
      <c r="A155" s="435" t="s">
        <v>1157</v>
      </c>
      <c r="B155" s="435" t="s">
        <v>847</v>
      </c>
      <c r="C155" s="436">
        <v>221</v>
      </c>
      <c r="D155" s="437" t="s">
        <v>109</v>
      </c>
      <c r="E155" s="435" t="s">
        <v>252</v>
      </c>
      <c r="F155" s="438">
        <v>23325.16</v>
      </c>
      <c r="G155" s="438">
        <v>951.62</v>
      </c>
      <c r="H155" s="438">
        <v>11662.58</v>
      </c>
      <c r="I155" s="438">
        <v>0</v>
      </c>
      <c r="J155" s="438">
        <f t="shared" si="21"/>
        <v>11662.58</v>
      </c>
      <c r="K155" s="438">
        <f t="shared" si="22"/>
        <v>2332.5160000000001</v>
      </c>
      <c r="L155" s="438">
        <f t="shared" si="23"/>
        <v>174.93869999999998</v>
      </c>
      <c r="M155" s="438">
        <v>4135.5</v>
      </c>
      <c r="N155" s="438">
        <v>933</v>
      </c>
      <c r="O155" s="686">
        <f t="shared" si="19"/>
        <v>3008.9413</v>
      </c>
      <c r="P155" s="199">
        <f t="shared" si="20"/>
        <v>3941.9413</v>
      </c>
      <c r="Q155" s="436"/>
      <c r="R155" s="437"/>
      <c r="S155" s="436"/>
      <c r="T155" s="435"/>
      <c r="U155" s="436"/>
      <c r="V155" s="435"/>
      <c r="W155" s="435"/>
      <c r="X155" s="436"/>
      <c r="Y155" s="435"/>
      <c r="Z155" s="436"/>
      <c r="AA155" s="435"/>
    </row>
    <row r="156" spans="1:27" ht="15" customHeight="1" x14ac:dyDescent="0.25">
      <c r="A156" s="435" t="s">
        <v>1157</v>
      </c>
      <c r="B156" s="435" t="s">
        <v>847</v>
      </c>
      <c r="C156" s="436">
        <v>13</v>
      </c>
      <c r="D156" s="437" t="s">
        <v>102</v>
      </c>
      <c r="E156" s="435" t="s">
        <v>181</v>
      </c>
      <c r="F156" s="438">
        <v>17946.96</v>
      </c>
      <c r="G156" s="438">
        <v>951.62</v>
      </c>
      <c r="H156" s="438">
        <v>8973.48</v>
      </c>
      <c r="I156" s="438">
        <v>0</v>
      </c>
      <c r="J156" s="438">
        <f t="shared" si="21"/>
        <v>8973.48</v>
      </c>
      <c r="K156" s="438">
        <f t="shared" si="22"/>
        <v>1794.6959999999999</v>
      </c>
      <c r="L156" s="438">
        <f t="shared" si="23"/>
        <v>134.60219999999998</v>
      </c>
      <c r="M156" s="438">
        <v>3401.38</v>
      </c>
      <c r="N156" s="438">
        <v>717.87</v>
      </c>
      <c r="O156" s="686">
        <f t="shared" si="19"/>
        <v>2315.1578000000004</v>
      </c>
      <c r="P156" s="199">
        <f t="shared" si="20"/>
        <v>3033.0278000000003</v>
      </c>
      <c r="Q156" s="436"/>
      <c r="R156" s="437"/>
      <c r="S156" s="436"/>
      <c r="T156" s="435"/>
      <c r="U156" s="436"/>
      <c r="V156" s="435"/>
      <c r="W156" s="435"/>
      <c r="X156" s="436"/>
      <c r="Y156" s="435"/>
      <c r="Z156" s="436"/>
      <c r="AA156" s="435"/>
    </row>
    <row r="157" spans="1:27" ht="15" customHeight="1" x14ac:dyDescent="0.25">
      <c r="A157" s="435" t="s">
        <v>1157</v>
      </c>
      <c r="B157" s="435" t="s">
        <v>847</v>
      </c>
      <c r="C157" s="436">
        <v>502</v>
      </c>
      <c r="D157" s="437" t="s">
        <v>1036</v>
      </c>
      <c r="E157" s="435" t="s">
        <v>1040</v>
      </c>
      <c r="F157" s="438">
        <v>35212.639999999999</v>
      </c>
      <c r="G157" s="438">
        <v>951.62</v>
      </c>
      <c r="H157" s="438">
        <v>17606.32</v>
      </c>
      <c r="I157" s="438">
        <v>0</v>
      </c>
      <c r="J157" s="438">
        <f t="shared" si="21"/>
        <v>17606.32</v>
      </c>
      <c r="K157" s="438">
        <f t="shared" si="22"/>
        <v>3521.2640000000001</v>
      </c>
      <c r="L157" s="438">
        <f t="shared" si="23"/>
        <v>264.09479999999996</v>
      </c>
      <c r="M157" s="438">
        <v>5758.15</v>
      </c>
      <c r="N157" s="438">
        <v>1408.5</v>
      </c>
      <c r="O157" s="686">
        <f t="shared" si="19"/>
        <v>4542.4351999999999</v>
      </c>
      <c r="P157" s="199">
        <f t="shared" si="20"/>
        <v>5950.9351999999999</v>
      </c>
      <c r="Q157" s="436"/>
      <c r="R157" s="437"/>
      <c r="S157" s="436"/>
      <c r="T157" s="435"/>
      <c r="U157" s="436"/>
      <c r="V157" s="435"/>
      <c r="W157" s="435"/>
      <c r="X157" s="436"/>
      <c r="Y157" s="435"/>
      <c r="Z157" s="436"/>
      <c r="AA157" s="435"/>
    </row>
    <row r="158" spans="1:27" ht="15" customHeight="1" x14ac:dyDescent="0.25">
      <c r="A158" s="435" t="s">
        <v>1157</v>
      </c>
      <c r="B158" s="435" t="s">
        <v>847</v>
      </c>
      <c r="C158" s="436">
        <v>15</v>
      </c>
      <c r="D158" s="437" t="s">
        <v>10</v>
      </c>
      <c r="E158" s="435" t="s">
        <v>182</v>
      </c>
      <c r="F158" s="438">
        <v>18531.64</v>
      </c>
      <c r="G158" s="438">
        <v>951.62</v>
      </c>
      <c r="H158" s="438">
        <v>9265.82</v>
      </c>
      <c r="I158" s="438">
        <v>0</v>
      </c>
      <c r="J158" s="438">
        <f t="shared" si="21"/>
        <v>9265.82</v>
      </c>
      <c r="K158" s="438">
        <f t="shared" si="22"/>
        <v>1853.164</v>
      </c>
      <c r="L158" s="438">
        <f t="shared" si="23"/>
        <v>138.98729999999998</v>
      </c>
      <c r="M158" s="438">
        <v>3481.19</v>
      </c>
      <c r="N158" s="438">
        <v>741.26</v>
      </c>
      <c r="O158" s="686">
        <f t="shared" si="19"/>
        <v>2390.5827000000004</v>
      </c>
      <c r="P158" s="199">
        <f t="shared" si="20"/>
        <v>3131.8427000000001</v>
      </c>
      <c r="Q158" s="436"/>
      <c r="R158" s="437"/>
      <c r="S158" s="436"/>
      <c r="T158" s="435"/>
      <c r="U158" s="436"/>
      <c r="V158" s="435"/>
      <c r="W158" s="435"/>
      <c r="X158" s="436"/>
      <c r="Y158" s="435"/>
      <c r="Z158" s="436"/>
      <c r="AA158" s="435"/>
    </row>
    <row r="159" spans="1:27" ht="15" customHeight="1" x14ac:dyDescent="0.25">
      <c r="A159" s="435" t="s">
        <v>1157</v>
      </c>
      <c r="B159" s="435" t="s">
        <v>847</v>
      </c>
      <c r="C159" s="436">
        <v>253</v>
      </c>
      <c r="D159" s="437" t="s">
        <v>146</v>
      </c>
      <c r="E159" s="435" t="s">
        <v>261</v>
      </c>
      <c r="F159" s="438">
        <v>9248.94</v>
      </c>
      <c r="G159" s="438">
        <v>457</v>
      </c>
      <c r="H159" s="438">
        <v>4624.47</v>
      </c>
      <c r="I159" s="438">
        <v>0</v>
      </c>
      <c r="J159" s="438">
        <f t="shared" si="21"/>
        <v>4624.47</v>
      </c>
      <c r="K159" s="438">
        <f t="shared" si="22"/>
        <v>924.89400000000012</v>
      </c>
      <c r="L159" s="438">
        <f t="shared" si="23"/>
        <v>69.367050000000006</v>
      </c>
      <c r="M159" s="438">
        <v>1719.48</v>
      </c>
      <c r="N159" s="438">
        <v>369.95</v>
      </c>
      <c r="O159" s="686">
        <f t="shared" si="19"/>
        <v>1193.11295</v>
      </c>
      <c r="P159" s="199">
        <f t="shared" si="20"/>
        <v>1563.06295</v>
      </c>
      <c r="Q159" s="436"/>
      <c r="R159" s="437"/>
      <c r="S159" s="436"/>
      <c r="T159" s="435"/>
      <c r="U159" s="436"/>
      <c r="V159" s="435"/>
      <c r="W159" s="435"/>
      <c r="X159" s="436"/>
      <c r="Y159" s="435"/>
      <c r="Z159" s="436"/>
      <c r="AA159" s="435"/>
    </row>
    <row r="160" spans="1:27" ht="15" customHeight="1" x14ac:dyDescent="0.25">
      <c r="A160" s="435" t="s">
        <v>1157</v>
      </c>
      <c r="B160" s="435" t="s">
        <v>847</v>
      </c>
      <c r="C160" s="436">
        <v>500</v>
      </c>
      <c r="D160" s="437" t="s">
        <v>467</v>
      </c>
      <c r="E160" s="435" t="s">
        <v>514</v>
      </c>
      <c r="F160" s="438">
        <v>27557.74</v>
      </c>
      <c r="G160" s="438">
        <v>951.62</v>
      </c>
      <c r="H160" s="438">
        <v>13778.87</v>
      </c>
      <c r="I160" s="438">
        <v>0</v>
      </c>
      <c r="J160" s="438">
        <f t="shared" si="21"/>
        <v>13778.87</v>
      </c>
      <c r="K160" s="438">
        <f t="shared" si="22"/>
        <v>2755.7740000000003</v>
      </c>
      <c r="L160" s="438">
        <f t="shared" si="23"/>
        <v>206.68305000000001</v>
      </c>
      <c r="M160" s="438">
        <v>4713.25</v>
      </c>
      <c r="N160" s="438">
        <v>1102.3</v>
      </c>
      <c r="O160" s="686">
        <f t="shared" si="19"/>
        <v>3554.9469500000005</v>
      </c>
      <c r="P160" s="199">
        <f t="shared" si="20"/>
        <v>4657.2469500000007</v>
      </c>
      <c r="Q160" s="436"/>
      <c r="R160" s="437"/>
      <c r="S160" s="436"/>
      <c r="T160" s="435"/>
      <c r="U160" s="436"/>
      <c r="V160" s="435"/>
      <c r="W160" s="435"/>
      <c r="X160" s="436"/>
      <c r="Y160" s="435"/>
      <c r="Z160" s="436"/>
      <c r="AA160" s="435"/>
    </row>
    <row r="161" spans="1:27" ht="15" customHeight="1" x14ac:dyDescent="0.25">
      <c r="A161" s="435" t="s">
        <v>1157</v>
      </c>
      <c r="B161" s="435" t="s">
        <v>847</v>
      </c>
      <c r="C161" s="436">
        <v>463</v>
      </c>
      <c r="D161" s="437" t="s">
        <v>752</v>
      </c>
      <c r="E161" s="435" t="s">
        <v>765</v>
      </c>
      <c r="F161" s="438">
        <v>46678.02</v>
      </c>
      <c r="G161" s="438">
        <v>951.62</v>
      </c>
      <c r="H161" s="438">
        <v>23339.01</v>
      </c>
      <c r="I161" s="438">
        <v>0</v>
      </c>
      <c r="J161" s="438">
        <f t="shared" si="21"/>
        <v>23339.01</v>
      </c>
      <c r="K161" s="438">
        <f t="shared" si="22"/>
        <v>4667.8019999999997</v>
      </c>
      <c r="L161" s="438">
        <f t="shared" si="23"/>
        <v>350.08514999999994</v>
      </c>
      <c r="M161" s="438">
        <v>7323.17</v>
      </c>
      <c r="N161" s="438">
        <v>1867.12</v>
      </c>
      <c r="O161" s="686">
        <f t="shared" si="19"/>
        <v>6021.4648500000003</v>
      </c>
      <c r="P161" s="199">
        <f t="shared" si="20"/>
        <v>7888.5848500000002</v>
      </c>
      <c r="Q161" s="436"/>
      <c r="R161" s="437"/>
      <c r="S161" s="436"/>
      <c r="T161" s="435"/>
      <c r="U161" s="436"/>
      <c r="V161" s="435"/>
      <c r="W161" s="435"/>
      <c r="X161" s="436"/>
      <c r="Y161" s="435"/>
      <c r="Z161" s="436"/>
      <c r="AA161" s="435"/>
    </row>
    <row r="162" spans="1:27" ht="15" customHeight="1" x14ac:dyDescent="0.25">
      <c r="A162" s="435" t="s">
        <v>1157</v>
      </c>
      <c r="B162" s="435" t="s">
        <v>847</v>
      </c>
      <c r="C162" s="436">
        <v>506</v>
      </c>
      <c r="D162" s="437" t="s">
        <v>1139</v>
      </c>
      <c r="E162" s="435" t="s">
        <v>1138</v>
      </c>
      <c r="F162" s="438">
        <v>44461.18</v>
      </c>
      <c r="G162" s="438">
        <v>951.62</v>
      </c>
      <c r="H162" s="438">
        <v>22230.59</v>
      </c>
      <c r="I162" s="438">
        <v>0</v>
      </c>
      <c r="J162" s="438">
        <f t="shared" si="21"/>
        <v>22230.59</v>
      </c>
      <c r="K162" s="438">
        <f t="shared" si="22"/>
        <v>4446.1180000000004</v>
      </c>
      <c r="L162" s="438">
        <f t="shared" si="23"/>
        <v>333.45884999999998</v>
      </c>
      <c r="M162" s="438">
        <v>7020.57</v>
      </c>
      <c r="N162" s="438">
        <v>1778.44</v>
      </c>
      <c r="O162" s="686">
        <f t="shared" si="19"/>
        <v>5735.4911499999998</v>
      </c>
      <c r="P162" s="199">
        <f t="shared" si="20"/>
        <v>7513.9311500000003</v>
      </c>
      <c r="Q162" s="436"/>
      <c r="R162" s="437"/>
      <c r="S162" s="436"/>
      <c r="T162" s="435"/>
      <c r="U162" s="436"/>
      <c r="V162" s="435"/>
      <c r="W162" s="435"/>
      <c r="X162" s="436"/>
      <c r="Y162" s="435"/>
      <c r="Z162" s="436"/>
      <c r="AA162" s="435"/>
    </row>
    <row r="163" spans="1:27" ht="15" customHeight="1" x14ac:dyDescent="0.25">
      <c r="A163" s="435" t="s">
        <v>1157</v>
      </c>
      <c r="B163" s="435" t="s">
        <v>847</v>
      </c>
      <c r="C163" s="436">
        <v>222</v>
      </c>
      <c r="D163" s="437" t="s">
        <v>80</v>
      </c>
      <c r="E163" s="435" t="s">
        <v>253</v>
      </c>
      <c r="F163" s="438">
        <v>24505.66</v>
      </c>
      <c r="G163" s="438">
        <v>951.62</v>
      </c>
      <c r="H163" s="438">
        <v>12252.83</v>
      </c>
      <c r="I163" s="438">
        <v>0</v>
      </c>
      <c r="J163" s="438">
        <f t="shared" si="21"/>
        <v>12252.83</v>
      </c>
      <c r="K163" s="438">
        <f t="shared" si="22"/>
        <v>2450.5660000000003</v>
      </c>
      <c r="L163" s="438">
        <f t="shared" si="23"/>
        <v>183.79245</v>
      </c>
      <c r="M163" s="438">
        <v>4296.6400000000003</v>
      </c>
      <c r="N163" s="438">
        <v>980.22</v>
      </c>
      <c r="O163" s="686">
        <f t="shared" si="19"/>
        <v>3161.2275500000005</v>
      </c>
      <c r="P163" s="199">
        <f t="shared" si="20"/>
        <v>4141.4475500000008</v>
      </c>
      <c r="Q163" s="436"/>
      <c r="R163" s="437"/>
      <c r="S163" s="436"/>
      <c r="T163" s="435"/>
      <c r="U163" s="436"/>
      <c r="V163" s="435"/>
      <c r="W163" s="435"/>
      <c r="X163" s="436"/>
      <c r="Y163" s="435"/>
      <c r="Z163" s="436"/>
      <c r="AA163" s="435"/>
    </row>
    <row r="164" spans="1:27" s="563" customFormat="1" ht="15" customHeight="1" x14ac:dyDescent="0.25">
      <c r="A164" s="559" t="s">
        <v>1157</v>
      </c>
      <c r="B164" s="559" t="s">
        <v>847</v>
      </c>
      <c r="C164" s="560">
        <v>43</v>
      </c>
      <c r="D164" s="561" t="s">
        <v>1158</v>
      </c>
      <c r="E164" s="559" t="s">
        <v>204</v>
      </c>
      <c r="F164" s="562">
        <v>35212.639999999999</v>
      </c>
      <c r="G164" s="562">
        <v>951.62</v>
      </c>
      <c r="H164" s="562">
        <v>17606.32</v>
      </c>
      <c r="I164" s="562">
        <v>0</v>
      </c>
      <c r="J164" s="562">
        <f t="shared" si="21"/>
        <v>17606.32</v>
      </c>
      <c r="K164" s="562">
        <f t="shared" si="22"/>
        <v>3521.2640000000001</v>
      </c>
      <c r="L164" s="562">
        <f t="shared" si="23"/>
        <v>264.09479999999996</v>
      </c>
      <c r="M164" s="562">
        <v>5758.15</v>
      </c>
      <c r="N164" s="562">
        <v>1408.5</v>
      </c>
      <c r="O164" s="574">
        <f t="shared" si="19"/>
        <v>4542.4351999999999</v>
      </c>
      <c r="P164" s="561">
        <f t="shared" si="20"/>
        <v>5950.9351999999999</v>
      </c>
      <c r="Q164" s="560"/>
      <c r="R164" s="561"/>
      <c r="S164" s="560"/>
      <c r="T164" s="559"/>
      <c r="U164" s="560"/>
      <c r="V164" s="559"/>
      <c r="W164" s="559"/>
      <c r="X164" s="560"/>
      <c r="Y164" s="559"/>
      <c r="Z164" s="560"/>
      <c r="AA164" s="559"/>
    </row>
    <row r="165" spans="1:27" ht="15" customHeight="1" x14ac:dyDescent="0.25">
      <c r="A165" s="435" t="s">
        <v>1157</v>
      </c>
      <c r="B165" s="435" t="s">
        <v>847</v>
      </c>
      <c r="C165" s="436">
        <v>472</v>
      </c>
      <c r="D165" s="437" t="s">
        <v>784</v>
      </c>
      <c r="E165" s="435" t="s">
        <v>791</v>
      </c>
      <c r="F165" s="438">
        <v>25523.88</v>
      </c>
      <c r="G165" s="438">
        <v>951.62</v>
      </c>
      <c r="H165" s="438">
        <v>12761.94</v>
      </c>
      <c r="I165" s="438">
        <v>0</v>
      </c>
      <c r="J165" s="438">
        <f t="shared" si="21"/>
        <v>12761.94</v>
      </c>
      <c r="K165" s="438">
        <f t="shared" si="22"/>
        <v>2552.3880000000004</v>
      </c>
      <c r="L165" s="438">
        <f t="shared" si="23"/>
        <v>191.42910000000001</v>
      </c>
      <c r="M165" s="438">
        <v>4435.63</v>
      </c>
      <c r="N165" s="438">
        <v>1020.95</v>
      </c>
      <c r="O165" s="686">
        <f t="shared" si="19"/>
        <v>3292.5808999999999</v>
      </c>
      <c r="P165" s="199">
        <f t="shared" si="20"/>
        <v>4313.5308999999997</v>
      </c>
      <c r="Q165" s="436"/>
      <c r="R165" s="437"/>
      <c r="S165" s="436"/>
      <c r="T165" s="435"/>
      <c r="U165" s="436"/>
      <c r="V165" s="435"/>
      <c r="W165" s="435"/>
      <c r="X165" s="436"/>
      <c r="Y165" s="435"/>
      <c r="Z165" s="436"/>
      <c r="AA165" s="435"/>
    </row>
    <row r="166" spans="1:27" ht="15" customHeight="1" x14ac:dyDescent="0.25">
      <c r="A166" s="435" t="s">
        <v>1157</v>
      </c>
      <c r="B166" s="435" t="s">
        <v>847</v>
      </c>
      <c r="C166" s="436">
        <v>22</v>
      </c>
      <c r="D166" s="437" t="s">
        <v>16</v>
      </c>
      <c r="E166" s="435" t="s">
        <v>269</v>
      </c>
      <c r="F166" s="438">
        <v>31533.34</v>
      </c>
      <c r="G166" s="438">
        <v>951.62</v>
      </c>
      <c r="H166" s="438">
        <v>15766.67</v>
      </c>
      <c r="I166" s="438">
        <v>0</v>
      </c>
      <c r="J166" s="438">
        <f t="shared" si="21"/>
        <v>15766.67</v>
      </c>
      <c r="K166" s="438">
        <f t="shared" si="22"/>
        <v>3153.3340000000003</v>
      </c>
      <c r="L166" s="438">
        <f t="shared" si="23"/>
        <v>236.50004999999999</v>
      </c>
      <c r="M166" s="438">
        <v>5255.92</v>
      </c>
      <c r="N166" s="438">
        <v>1261.33</v>
      </c>
      <c r="O166" s="686">
        <f t="shared" si="19"/>
        <v>4067.7999500000005</v>
      </c>
      <c r="P166" s="199">
        <f t="shared" si="20"/>
        <v>5329.1299500000005</v>
      </c>
      <c r="Q166" s="436"/>
      <c r="R166" s="437"/>
      <c r="S166" s="436"/>
      <c r="T166" s="435"/>
      <c r="U166" s="436"/>
      <c r="V166" s="435"/>
      <c r="W166" s="435"/>
      <c r="X166" s="436"/>
      <c r="Y166" s="435"/>
      <c r="Z166" s="436"/>
      <c r="AA166" s="435"/>
    </row>
    <row r="167" spans="1:27" ht="15" customHeight="1" x14ac:dyDescent="0.25">
      <c r="A167" s="435" t="s">
        <v>1157</v>
      </c>
      <c r="B167" s="435" t="s">
        <v>847</v>
      </c>
      <c r="C167" s="436">
        <v>220</v>
      </c>
      <c r="D167" s="437" t="s">
        <v>108</v>
      </c>
      <c r="E167" s="435" t="s">
        <v>390</v>
      </c>
      <c r="F167" s="438">
        <v>11122.28</v>
      </c>
      <c r="G167" s="438">
        <v>588.14</v>
      </c>
      <c r="H167" s="438">
        <v>5561.14</v>
      </c>
      <c r="I167" s="438">
        <v>0</v>
      </c>
      <c r="J167" s="438">
        <f t="shared" si="21"/>
        <v>5561.14</v>
      </c>
      <c r="K167" s="438">
        <f t="shared" si="22"/>
        <v>1112.2280000000001</v>
      </c>
      <c r="L167" s="438">
        <f t="shared" si="23"/>
        <v>83.417100000000005</v>
      </c>
      <c r="M167" s="438">
        <v>2106.33</v>
      </c>
      <c r="N167" s="438">
        <v>444.89</v>
      </c>
      <c r="O167" s="686">
        <f t="shared" si="19"/>
        <v>1434.7728999999999</v>
      </c>
      <c r="P167" s="199">
        <f t="shared" si="20"/>
        <v>1879.6628999999998</v>
      </c>
      <c r="Q167" s="436"/>
      <c r="R167" s="437"/>
      <c r="S167" s="436"/>
      <c r="T167" s="435"/>
      <c r="U167" s="436"/>
      <c r="V167" s="435"/>
      <c r="W167" s="435"/>
      <c r="X167" s="436"/>
      <c r="Y167" s="435"/>
      <c r="Z167" s="436"/>
      <c r="AA167" s="435"/>
    </row>
    <row r="168" spans="1:27" ht="15" customHeight="1" x14ac:dyDescent="0.25">
      <c r="A168" s="435" t="s">
        <v>1157</v>
      </c>
      <c r="B168" s="435" t="s">
        <v>847</v>
      </c>
      <c r="C168" s="436">
        <v>224</v>
      </c>
      <c r="D168" s="437" t="s">
        <v>81</v>
      </c>
      <c r="E168" s="435" t="s">
        <v>254</v>
      </c>
      <c r="F168" s="438">
        <v>25394.86</v>
      </c>
      <c r="G168" s="438">
        <v>951.62</v>
      </c>
      <c r="H168" s="438">
        <v>12697.43</v>
      </c>
      <c r="I168" s="438">
        <v>0</v>
      </c>
      <c r="J168" s="438">
        <f t="shared" si="21"/>
        <v>12697.43</v>
      </c>
      <c r="K168" s="438">
        <f t="shared" si="22"/>
        <v>2539.4860000000003</v>
      </c>
      <c r="L168" s="438">
        <f t="shared" si="23"/>
        <v>190.46144999999999</v>
      </c>
      <c r="M168" s="438">
        <v>4418.0200000000004</v>
      </c>
      <c r="N168" s="438">
        <v>1015.79</v>
      </c>
      <c r="O168" s="686">
        <f t="shared" si="19"/>
        <v>3275.9385500000008</v>
      </c>
      <c r="P168" s="199">
        <f t="shared" si="20"/>
        <v>4291.7285500000007</v>
      </c>
      <c r="Q168" s="436"/>
      <c r="R168" s="437"/>
      <c r="S168" s="436"/>
      <c r="T168" s="435"/>
      <c r="U168" s="436"/>
      <c r="V168" s="435"/>
      <c r="W168" s="435"/>
      <c r="X168" s="436"/>
      <c r="Y168" s="435"/>
      <c r="Z168" s="436"/>
      <c r="AA168" s="435"/>
    </row>
    <row r="169" spans="1:27" ht="15" customHeight="1" x14ac:dyDescent="0.25">
      <c r="A169" s="435" t="s">
        <v>1157</v>
      </c>
      <c r="B169" s="435" t="s">
        <v>847</v>
      </c>
      <c r="C169" s="436">
        <v>25</v>
      </c>
      <c r="D169" s="437" t="s">
        <v>18</v>
      </c>
      <c r="E169" s="435" t="s">
        <v>190</v>
      </c>
      <c r="F169" s="438">
        <v>35870.400000000001</v>
      </c>
      <c r="G169" s="438">
        <v>951.62</v>
      </c>
      <c r="H169" s="438">
        <v>17935.2</v>
      </c>
      <c r="I169" s="438">
        <v>0</v>
      </c>
      <c r="J169" s="438">
        <f t="shared" si="21"/>
        <v>17935.2</v>
      </c>
      <c r="K169" s="438">
        <f t="shared" si="22"/>
        <v>3587.0400000000004</v>
      </c>
      <c r="L169" s="438">
        <f t="shared" si="23"/>
        <v>269.02800000000002</v>
      </c>
      <c r="M169" s="438">
        <v>5847.93</v>
      </c>
      <c r="N169" s="438">
        <v>1434.81</v>
      </c>
      <c r="O169" s="686">
        <f t="shared" si="19"/>
        <v>4627.2820000000002</v>
      </c>
      <c r="P169" s="199">
        <f t="shared" si="20"/>
        <v>6062.0920000000006</v>
      </c>
      <c r="Q169" s="436"/>
      <c r="R169" s="437"/>
      <c r="S169" s="436"/>
      <c r="T169" s="435"/>
      <c r="U169" s="436"/>
      <c r="V169" s="435"/>
      <c r="W169" s="435"/>
      <c r="X169" s="436"/>
      <c r="Y169" s="435"/>
      <c r="Z169" s="436"/>
      <c r="AA169" s="435"/>
    </row>
    <row r="170" spans="1:27" ht="15" customHeight="1" x14ac:dyDescent="0.25">
      <c r="A170" s="435" t="s">
        <v>1157</v>
      </c>
      <c r="B170" s="435" t="s">
        <v>847</v>
      </c>
      <c r="C170" s="436">
        <v>10</v>
      </c>
      <c r="D170" s="437" t="s">
        <v>8</v>
      </c>
      <c r="E170" s="435" t="s">
        <v>178</v>
      </c>
      <c r="F170" s="438">
        <v>39528.44</v>
      </c>
      <c r="G170" s="438">
        <v>951.62</v>
      </c>
      <c r="H170" s="438">
        <v>19764.22</v>
      </c>
      <c r="I170" s="438">
        <v>0</v>
      </c>
      <c r="J170" s="438">
        <f t="shared" si="21"/>
        <v>19764.22</v>
      </c>
      <c r="K170" s="438">
        <f t="shared" si="22"/>
        <v>3952.8440000000005</v>
      </c>
      <c r="L170" s="438">
        <f t="shared" si="23"/>
        <v>296.4633</v>
      </c>
      <c r="M170" s="438">
        <v>6347.25</v>
      </c>
      <c r="N170" s="438">
        <v>1581.13</v>
      </c>
      <c r="O170" s="686">
        <f t="shared" si="19"/>
        <v>5099.1666999999998</v>
      </c>
      <c r="P170" s="199">
        <f t="shared" si="20"/>
        <v>6680.2966999999999</v>
      </c>
      <c r="Q170" s="436"/>
      <c r="R170" s="437"/>
      <c r="S170" s="436"/>
      <c r="T170" s="435"/>
      <c r="U170" s="436"/>
      <c r="V170" s="435"/>
      <c r="W170" s="435"/>
      <c r="X170" s="436"/>
      <c r="Y170" s="435"/>
      <c r="Z170" s="436"/>
      <c r="AA170" s="435"/>
    </row>
    <row r="171" spans="1:27" ht="15" customHeight="1" x14ac:dyDescent="0.25">
      <c r="A171" s="435" t="s">
        <v>1157</v>
      </c>
      <c r="B171" s="435" t="s">
        <v>847</v>
      </c>
      <c r="C171" s="436">
        <v>319</v>
      </c>
      <c r="D171" s="437" t="s">
        <v>306</v>
      </c>
      <c r="E171" s="435" t="s">
        <v>307</v>
      </c>
      <c r="F171" s="438">
        <v>35212.639999999999</v>
      </c>
      <c r="G171" s="438">
        <v>951.62</v>
      </c>
      <c r="H171" s="438">
        <v>17606.32</v>
      </c>
      <c r="I171" s="438">
        <v>0</v>
      </c>
      <c r="J171" s="438">
        <f t="shared" si="21"/>
        <v>17606.32</v>
      </c>
      <c r="K171" s="438">
        <f t="shared" si="22"/>
        <v>3521.2640000000001</v>
      </c>
      <c r="L171" s="438">
        <f t="shared" si="23"/>
        <v>264.09479999999996</v>
      </c>
      <c r="M171" s="438">
        <v>5758.15</v>
      </c>
      <c r="N171" s="438">
        <v>1408.5</v>
      </c>
      <c r="O171" s="686">
        <f t="shared" si="19"/>
        <v>4542.4351999999999</v>
      </c>
      <c r="P171" s="199">
        <f t="shared" si="20"/>
        <v>5950.9351999999999</v>
      </c>
      <c r="Q171" s="436"/>
      <c r="R171" s="437"/>
      <c r="S171" s="436"/>
      <c r="T171" s="435"/>
      <c r="U171" s="436"/>
      <c r="V171" s="435"/>
      <c r="W171" s="435"/>
      <c r="X171" s="436"/>
      <c r="Y171" s="435"/>
      <c r="Z171" s="436"/>
      <c r="AA171" s="435"/>
    </row>
    <row r="172" spans="1:27" ht="15" customHeight="1" x14ac:dyDescent="0.25">
      <c r="A172" s="435" t="s">
        <v>1157</v>
      </c>
      <c r="B172" s="435" t="s">
        <v>847</v>
      </c>
      <c r="C172" s="436">
        <v>212</v>
      </c>
      <c r="D172" s="437" t="s">
        <v>78</v>
      </c>
      <c r="E172" s="435" t="s">
        <v>248</v>
      </c>
      <c r="F172" s="438">
        <v>26532.240000000002</v>
      </c>
      <c r="G172" s="438">
        <v>951.62</v>
      </c>
      <c r="H172" s="438">
        <v>13266.12</v>
      </c>
      <c r="I172" s="438">
        <v>0</v>
      </c>
      <c r="J172" s="438">
        <f t="shared" si="21"/>
        <v>13266.12</v>
      </c>
      <c r="K172" s="438">
        <f t="shared" si="22"/>
        <v>2653.2240000000002</v>
      </c>
      <c r="L172" s="438">
        <f t="shared" si="23"/>
        <v>198.99180000000001</v>
      </c>
      <c r="M172" s="438">
        <v>4573.2700000000004</v>
      </c>
      <c r="N172" s="438">
        <v>1061.28</v>
      </c>
      <c r="O172" s="686">
        <f t="shared" si="19"/>
        <v>3422.6582000000008</v>
      </c>
      <c r="P172" s="199">
        <f t="shared" si="20"/>
        <v>4483.9382000000005</v>
      </c>
      <c r="Q172" s="436"/>
      <c r="R172" s="437"/>
      <c r="S172" s="436"/>
      <c r="T172" s="435"/>
      <c r="U172" s="436"/>
      <c r="V172" s="435"/>
      <c r="W172" s="435"/>
      <c r="X172" s="436"/>
      <c r="Y172" s="435"/>
      <c r="Z172" s="436"/>
      <c r="AA172" s="435"/>
    </row>
    <row r="173" spans="1:27" s="563" customFormat="1" ht="15" customHeight="1" x14ac:dyDescent="0.25">
      <c r="A173" s="559" t="s">
        <v>1157</v>
      </c>
      <c r="B173" s="559" t="s">
        <v>847</v>
      </c>
      <c r="C173" s="560">
        <v>90</v>
      </c>
      <c r="D173" s="561" t="s">
        <v>50</v>
      </c>
      <c r="E173" s="559" t="s">
        <v>222</v>
      </c>
      <c r="F173" s="562">
        <v>37678.92</v>
      </c>
      <c r="G173" s="562">
        <v>951.62</v>
      </c>
      <c r="H173" s="562">
        <v>18839.46</v>
      </c>
      <c r="I173" s="562">
        <v>0</v>
      </c>
      <c r="J173" s="562">
        <f t="shared" si="21"/>
        <v>18839.46</v>
      </c>
      <c r="K173" s="562">
        <f t="shared" si="22"/>
        <v>3767.8919999999998</v>
      </c>
      <c r="L173" s="562">
        <f t="shared" si="23"/>
        <v>282.59189999999995</v>
      </c>
      <c r="M173" s="562">
        <v>6094.79</v>
      </c>
      <c r="N173" s="562">
        <v>1507.15</v>
      </c>
      <c r="O173" s="574">
        <f t="shared" si="19"/>
        <v>4860.5780999999997</v>
      </c>
      <c r="P173" s="561">
        <f t="shared" si="20"/>
        <v>6367.7281000000003</v>
      </c>
      <c r="Q173" s="560"/>
      <c r="R173" s="561"/>
      <c r="S173" s="560"/>
      <c r="T173" s="559"/>
      <c r="U173" s="560"/>
      <c r="V173" s="559"/>
      <c r="W173" s="559"/>
      <c r="X173" s="560"/>
      <c r="Y173" s="559"/>
      <c r="Z173" s="560"/>
      <c r="AA173" s="559"/>
    </row>
    <row r="174" spans="1:27" ht="15" customHeight="1" x14ac:dyDescent="0.25">
      <c r="A174" s="435" t="s">
        <v>1157</v>
      </c>
      <c r="B174" s="435" t="s">
        <v>847</v>
      </c>
      <c r="C174" s="436">
        <v>497</v>
      </c>
      <c r="D174" s="437" t="s">
        <v>461</v>
      </c>
      <c r="E174" s="435" t="s">
        <v>506</v>
      </c>
      <c r="F174" s="438">
        <v>27557.74</v>
      </c>
      <c r="G174" s="438">
        <v>951.62</v>
      </c>
      <c r="H174" s="438">
        <v>13778.87</v>
      </c>
      <c r="I174" s="438">
        <v>0</v>
      </c>
      <c r="J174" s="438">
        <f t="shared" si="21"/>
        <v>13778.87</v>
      </c>
      <c r="K174" s="438">
        <f t="shared" si="22"/>
        <v>2755.7740000000003</v>
      </c>
      <c r="L174" s="438">
        <f t="shared" si="23"/>
        <v>206.68305000000001</v>
      </c>
      <c r="M174" s="438">
        <v>4713.25</v>
      </c>
      <c r="N174" s="438">
        <v>1102.3</v>
      </c>
      <c r="O174" s="686">
        <f t="shared" si="19"/>
        <v>3554.9469500000005</v>
      </c>
      <c r="P174" s="199">
        <f t="shared" si="20"/>
        <v>4657.2469500000007</v>
      </c>
      <c r="Q174" s="436"/>
      <c r="R174" s="437"/>
      <c r="S174" s="436"/>
      <c r="T174" s="435"/>
      <c r="U174" s="436"/>
      <c r="V174" s="435"/>
      <c r="W174" s="435"/>
      <c r="X174" s="436"/>
      <c r="Y174" s="435"/>
      <c r="Z174" s="436"/>
      <c r="AA174" s="435"/>
    </row>
    <row r="175" spans="1:27" ht="15" customHeight="1" x14ac:dyDescent="0.25">
      <c r="A175" s="435" t="s">
        <v>1157</v>
      </c>
      <c r="B175" s="435" t="s">
        <v>847</v>
      </c>
      <c r="C175" s="436">
        <v>491</v>
      </c>
      <c r="D175" s="437" t="s">
        <v>485</v>
      </c>
      <c r="E175" s="435" t="s">
        <v>535</v>
      </c>
      <c r="F175" s="438">
        <v>27557.74</v>
      </c>
      <c r="G175" s="438">
        <v>951.62</v>
      </c>
      <c r="H175" s="438">
        <v>13778.87</v>
      </c>
      <c r="I175" s="438">
        <v>0</v>
      </c>
      <c r="J175" s="438">
        <f t="shared" si="21"/>
        <v>13778.87</v>
      </c>
      <c r="K175" s="438">
        <f t="shared" si="22"/>
        <v>2755.7740000000003</v>
      </c>
      <c r="L175" s="438">
        <f t="shared" si="23"/>
        <v>206.68305000000001</v>
      </c>
      <c r="M175" s="438">
        <v>4713.25</v>
      </c>
      <c r="N175" s="438">
        <v>1102.3</v>
      </c>
      <c r="O175" s="686">
        <f t="shared" si="19"/>
        <v>3554.9469500000005</v>
      </c>
      <c r="P175" s="199">
        <f t="shared" si="20"/>
        <v>4657.2469500000007</v>
      </c>
      <c r="Q175" s="436"/>
      <c r="R175" s="437"/>
      <c r="S175" s="436"/>
      <c r="T175" s="435"/>
      <c r="U175" s="436"/>
      <c r="V175" s="435"/>
      <c r="W175" s="435"/>
      <c r="X175" s="436"/>
      <c r="Y175" s="435"/>
      <c r="Z175" s="436"/>
      <c r="AA175" s="435"/>
    </row>
    <row r="176" spans="1:27" s="563" customFormat="1" ht="15" customHeight="1" x14ac:dyDescent="0.25">
      <c r="A176" s="559" t="s">
        <v>1157</v>
      </c>
      <c r="B176" s="559" t="s">
        <v>847</v>
      </c>
      <c r="C176" s="560">
        <v>211</v>
      </c>
      <c r="D176" s="561" t="s">
        <v>77</v>
      </c>
      <c r="E176" s="559" t="s">
        <v>247</v>
      </c>
      <c r="F176" s="562">
        <v>35212.639999999999</v>
      </c>
      <c r="G176" s="562">
        <v>951.62</v>
      </c>
      <c r="H176" s="562">
        <v>17606.32</v>
      </c>
      <c r="I176" s="562">
        <v>0</v>
      </c>
      <c r="J176" s="562">
        <f t="shared" si="21"/>
        <v>17606.32</v>
      </c>
      <c r="K176" s="562">
        <f t="shared" si="22"/>
        <v>3521.2640000000001</v>
      </c>
      <c r="L176" s="562">
        <f t="shared" si="23"/>
        <v>264.09479999999996</v>
      </c>
      <c r="M176" s="562">
        <v>5758.15</v>
      </c>
      <c r="N176" s="562">
        <v>1408.5</v>
      </c>
      <c r="O176" s="574">
        <f t="shared" si="19"/>
        <v>4542.4351999999999</v>
      </c>
      <c r="P176" s="561">
        <f t="shared" si="20"/>
        <v>5950.9351999999999</v>
      </c>
      <c r="Q176" s="560"/>
      <c r="R176" s="561"/>
      <c r="S176" s="560"/>
      <c r="T176" s="559"/>
      <c r="U176" s="560"/>
      <c r="V176" s="559"/>
      <c r="W176" s="559"/>
      <c r="X176" s="560"/>
      <c r="Y176" s="559"/>
      <c r="Z176" s="560"/>
      <c r="AA176" s="559"/>
    </row>
    <row r="177" spans="1:27" ht="15" customHeight="1" x14ac:dyDescent="0.25">
      <c r="A177" s="435" t="s">
        <v>1157</v>
      </c>
      <c r="B177" s="435" t="s">
        <v>847</v>
      </c>
      <c r="C177" s="436">
        <v>162</v>
      </c>
      <c r="D177" s="437" t="s">
        <v>64</v>
      </c>
      <c r="E177" s="435" t="s">
        <v>235</v>
      </c>
      <c r="F177" s="438">
        <v>21270.080000000002</v>
      </c>
      <c r="G177" s="438">
        <v>951.62</v>
      </c>
      <c r="H177" s="438">
        <v>10635.04</v>
      </c>
      <c r="I177" s="438">
        <v>0</v>
      </c>
      <c r="J177" s="438">
        <f t="shared" si="21"/>
        <v>10635.04</v>
      </c>
      <c r="K177" s="438">
        <f t="shared" si="22"/>
        <v>2127.0080000000003</v>
      </c>
      <c r="L177" s="438">
        <f t="shared" si="23"/>
        <v>159.5256</v>
      </c>
      <c r="M177" s="438">
        <v>3854.99</v>
      </c>
      <c r="N177" s="438">
        <v>850.8</v>
      </c>
      <c r="O177" s="686">
        <f t="shared" si="19"/>
        <v>2743.8444</v>
      </c>
      <c r="P177" s="199">
        <f t="shared" si="20"/>
        <v>3594.6444000000001</v>
      </c>
      <c r="Q177" s="436"/>
      <c r="R177" s="437"/>
      <c r="S177" s="436"/>
      <c r="T177" s="435"/>
      <c r="U177" s="436"/>
      <c r="V177" s="435"/>
      <c r="W177" s="435"/>
      <c r="X177" s="436"/>
      <c r="Y177" s="435"/>
      <c r="Z177" s="436"/>
      <c r="AA177" s="435"/>
    </row>
    <row r="178" spans="1:27" ht="15" customHeight="1" x14ac:dyDescent="0.25">
      <c r="A178" s="435" t="s">
        <v>1157</v>
      </c>
      <c r="B178" s="435" t="s">
        <v>847</v>
      </c>
      <c r="C178" s="436">
        <v>217</v>
      </c>
      <c r="D178" s="437" t="s">
        <v>79</v>
      </c>
      <c r="E178" s="435" t="s">
        <v>250</v>
      </c>
      <c r="F178" s="438">
        <v>23325.16</v>
      </c>
      <c r="G178" s="438">
        <v>951.62</v>
      </c>
      <c r="H178" s="438">
        <v>11662.58</v>
      </c>
      <c r="I178" s="438">
        <v>0</v>
      </c>
      <c r="J178" s="438">
        <f t="shared" si="21"/>
        <v>11662.58</v>
      </c>
      <c r="K178" s="438">
        <f t="shared" si="22"/>
        <v>2332.5160000000001</v>
      </c>
      <c r="L178" s="438">
        <f t="shared" si="23"/>
        <v>174.93869999999998</v>
      </c>
      <c r="M178" s="438">
        <v>4135.5</v>
      </c>
      <c r="N178" s="438">
        <v>933</v>
      </c>
      <c r="O178" s="686">
        <f t="shared" si="19"/>
        <v>3008.9413</v>
      </c>
      <c r="P178" s="199">
        <f t="shared" si="20"/>
        <v>3941.9413</v>
      </c>
      <c r="Q178" s="436"/>
      <c r="R178" s="437"/>
      <c r="S178" s="436"/>
      <c r="T178" s="435"/>
      <c r="U178" s="436"/>
      <c r="V178" s="435"/>
      <c r="W178" s="435"/>
      <c r="X178" s="436"/>
      <c r="Y178" s="435"/>
      <c r="Z178" s="436"/>
      <c r="AA178" s="435"/>
    </row>
    <row r="179" spans="1:27" ht="15" customHeight="1" x14ac:dyDescent="0.25">
      <c r="A179" s="435" t="s">
        <v>1157</v>
      </c>
      <c r="B179" s="435" t="s">
        <v>847</v>
      </c>
      <c r="C179" s="436">
        <v>5</v>
      </c>
      <c r="D179" s="437" t="s">
        <v>6</v>
      </c>
      <c r="E179" s="435" t="s">
        <v>174</v>
      </c>
      <c r="F179" s="438">
        <v>16604.72</v>
      </c>
      <c r="G179" s="438">
        <v>951.62</v>
      </c>
      <c r="H179" s="438">
        <v>8302.36</v>
      </c>
      <c r="I179" s="438">
        <v>0</v>
      </c>
      <c r="J179" s="438">
        <f t="shared" si="21"/>
        <v>8302.36</v>
      </c>
      <c r="K179" s="438">
        <f t="shared" si="22"/>
        <v>1660.4720000000002</v>
      </c>
      <c r="L179" s="438">
        <f t="shared" si="23"/>
        <v>124.53540000000001</v>
      </c>
      <c r="M179" s="438">
        <v>3218.16</v>
      </c>
      <c r="N179" s="438">
        <v>664.18</v>
      </c>
      <c r="O179" s="686">
        <f t="shared" si="19"/>
        <v>2142.0045999999998</v>
      </c>
      <c r="P179" s="199">
        <f t="shared" si="20"/>
        <v>2806.1845999999996</v>
      </c>
      <c r="Q179" s="436"/>
      <c r="R179" s="437"/>
      <c r="S179" s="436"/>
      <c r="T179" s="435"/>
      <c r="U179" s="436"/>
      <c r="V179" s="435"/>
      <c r="W179" s="435"/>
      <c r="X179" s="436"/>
      <c r="Y179" s="435"/>
      <c r="Z179" s="436"/>
      <c r="AA179" s="435"/>
    </row>
    <row r="180" spans="1:27" ht="15" customHeight="1" x14ac:dyDescent="0.25">
      <c r="A180" s="435" t="s">
        <v>1157</v>
      </c>
      <c r="B180" s="435" t="s">
        <v>847</v>
      </c>
      <c r="C180" s="436">
        <v>250</v>
      </c>
      <c r="D180" s="437" t="s">
        <v>142</v>
      </c>
      <c r="E180" s="435" t="s">
        <v>259</v>
      </c>
      <c r="F180" s="438">
        <v>7304.52</v>
      </c>
      <c r="G180" s="438">
        <v>331.67</v>
      </c>
      <c r="H180" s="438">
        <v>3652.26</v>
      </c>
      <c r="I180" s="438">
        <v>0</v>
      </c>
      <c r="J180" s="438">
        <f t="shared" si="21"/>
        <v>3652.26</v>
      </c>
      <c r="K180" s="438">
        <f t="shared" si="22"/>
        <v>730.45200000000011</v>
      </c>
      <c r="L180" s="438">
        <f t="shared" si="23"/>
        <v>54.783900000000003</v>
      </c>
      <c r="M180" s="438">
        <v>1328.74</v>
      </c>
      <c r="N180" s="438">
        <v>292.18</v>
      </c>
      <c r="O180" s="686">
        <f t="shared" si="19"/>
        <v>942.28610000000003</v>
      </c>
      <c r="P180" s="199">
        <f t="shared" si="20"/>
        <v>1234.4661000000001</v>
      </c>
      <c r="Q180" s="436"/>
      <c r="R180" s="437"/>
      <c r="S180" s="436"/>
      <c r="T180" s="435"/>
      <c r="U180" s="436"/>
      <c r="V180" s="435"/>
      <c r="W180" s="435"/>
      <c r="X180" s="436"/>
      <c r="Y180" s="435"/>
      <c r="Z180" s="436"/>
      <c r="AA180" s="435"/>
    </row>
    <row r="181" spans="1:27" ht="15" customHeight="1" x14ac:dyDescent="0.25">
      <c r="A181" s="435" t="s">
        <v>1157</v>
      </c>
      <c r="B181" s="435" t="s">
        <v>847</v>
      </c>
      <c r="C181" s="436">
        <v>210</v>
      </c>
      <c r="D181" s="437" t="s">
        <v>76</v>
      </c>
      <c r="E181" s="435" t="s">
        <v>246</v>
      </c>
      <c r="F181" s="438">
        <v>26435.18</v>
      </c>
      <c r="G181" s="438">
        <v>951.62</v>
      </c>
      <c r="H181" s="438">
        <v>13217.59</v>
      </c>
      <c r="I181" s="438">
        <v>0</v>
      </c>
      <c r="J181" s="438">
        <f t="shared" si="21"/>
        <v>13217.59</v>
      </c>
      <c r="K181" s="438">
        <f t="shared" si="22"/>
        <v>2643.518</v>
      </c>
      <c r="L181" s="438">
        <f t="shared" si="23"/>
        <v>198.26384999999999</v>
      </c>
      <c r="M181" s="438">
        <v>4560.0200000000004</v>
      </c>
      <c r="N181" s="438">
        <v>1057.4000000000001</v>
      </c>
      <c r="O181" s="686">
        <f t="shared" si="19"/>
        <v>3410.1361500000003</v>
      </c>
      <c r="P181" s="199">
        <f t="shared" si="20"/>
        <v>4467.5361499999999</v>
      </c>
      <c r="Q181" s="436"/>
      <c r="R181" s="437"/>
      <c r="S181" s="436"/>
      <c r="T181" s="435"/>
      <c r="U181" s="436"/>
      <c r="V181" s="435"/>
      <c r="W181" s="435"/>
      <c r="X181" s="436"/>
      <c r="Y181" s="435"/>
      <c r="Z181" s="436"/>
      <c r="AA181" s="435"/>
    </row>
    <row r="182" spans="1:27" ht="15" customHeight="1" x14ac:dyDescent="0.25">
      <c r="A182" s="435" t="s">
        <v>1157</v>
      </c>
      <c r="B182" s="435" t="s">
        <v>847</v>
      </c>
      <c r="C182" s="436">
        <v>155</v>
      </c>
      <c r="D182" s="437" t="s">
        <v>60</v>
      </c>
      <c r="E182" s="435" t="s">
        <v>232</v>
      </c>
      <c r="F182" s="438">
        <v>17946.96</v>
      </c>
      <c r="G182" s="438">
        <v>951.62</v>
      </c>
      <c r="H182" s="438">
        <v>8973.48</v>
      </c>
      <c r="I182" s="438">
        <v>0</v>
      </c>
      <c r="J182" s="438">
        <f t="shared" si="21"/>
        <v>8973.48</v>
      </c>
      <c r="K182" s="438">
        <f t="shared" si="22"/>
        <v>1794.6959999999999</v>
      </c>
      <c r="L182" s="438">
        <f t="shared" si="23"/>
        <v>134.60219999999998</v>
      </c>
      <c r="M182" s="438">
        <v>3401.38</v>
      </c>
      <c r="N182" s="438">
        <v>717.87</v>
      </c>
      <c r="O182" s="686">
        <f t="shared" si="19"/>
        <v>2315.1578000000004</v>
      </c>
      <c r="P182" s="199">
        <f t="shared" si="20"/>
        <v>3033.0278000000003</v>
      </c>
      <c r="Q182" s="436"/>
      <c r="R182" s="437"/>
      <c r="S182" s="436"/>
      <c r="T182" s="435"/>
      <c r="U182" s="436"/>
      <c r="V182" s="435"/>
      <c r="W182" s="435"/>
      <c r="X182" s="436"/>
      <c r="Y182" s="435"/>
      <c r="Z182" s="436"/>
      <c r="AA182" s="435"/>
    </row>
    <row r="183" spans="1:27" ht="15" customHeight="1" x14ac:dyDescent="0.25">
      <c r="A183" s="435" t="s">
        <v>1157</v>
      </c>
      <c r="B183" s="435" t="s">
        <v>847</v>
      </c>
      <c r="C183" s="436">
        <v>507</v>
      </c>
      <c r="D183" s="437" t="s">
        <v>1137</v>
      </c>
      <c r="E183" s="435" t="s">
        <v>1136</v>
      </c>
      <c r="F183" s="438">
        <v>17538.5</v>
      </c>
      <c r="G183" s="438">
        <v>951.62</v>
      </c>
      <c r="H183" s="438">
        <v>8769.25</v>
      </c>
      <c r="I183" s="438">
        <v>0</v>
      </c>
      <c r="J183" s="438">
        <f t="shared" si="21"/>
        <v>8769.25</v>
      </c>
      <c r="K183" s="438">
        <f t="shared" si="22"/>
        <v>1753.8500000000001</v>
      </c>
      <c r="L183" s="438">
        <f t="shared" si="23"/>
        <v>131.53874999999999</v>
      </c>
      <c r="M183" s="438">
        <v>3345.63</v>
      </c>
      <c r="N183" s="438">
        <v>701.54</v>
      </c>
      <c r="O183" s="686">
        <f t="shared" si="19"/>
        <v>2262.4712500000001</v>
      </c>
      <c r="P183" s="199">
        <f t="shared" si="20"/>
        <v>2964.01125</v>
      </c>
      <c r="Q183" s="436"/>
      <c r="R183" s="437"/>
      <c r="S183" s="436"/>
      <c r="T183" s="435"/>
      <c r="U183" s="436"/>
      <c r="V183" s="435"/>
      <c r="W183" s="435"/>
      <c r="X183" s="436"/>
      <c r="Y183" s="435"/>
      <c r="Z183" s="436"/>
      <c r="AA183" s="435"/>
    </row>
    <row r="184" spans="1:27" s="563" customFormat="1" ht="15" customHeight="1" x14ac:dyDescent="0.25">
      <c r="A184" s="559" t="s">
        <v>1157</v>
      </c>
      <c r="B184" s="559" t="s">
        <v>847</v>
      </c>
      <c r="C184" s="560">
        <v>38</v>
      </c>
      <c r="D184" s="561" t="s">
        <v>28</v>
      </c>
      <c r="E184" s="559" t="s">
        <v>200</v>
      </c>
      <c r="F184" s="562">
        <v>37168.9</v>
      </c>
      <c r="G184" s="562">
        <v>951.62</v>
      </c>
      <c r="H184" s="562">
        <v>18584.45</v>
      </c>
      <c r="I184" s="562">
        <v>0</v>
      </c>
      <c r="J184" s="562">
        <f t="shared" si="21"/>
        <v>18584.45</v>
      </c>
      <c r="K184" s="562">
        <f t="shared" si="22"/>
        <v>3716.8900000000003</v>
      </c>
      <c r="L184" s="562">
        <f t="shared" si="23"/>
        <v>278.76675</v>
      </c>
      <c r="M184" s="562">
        <v>6025.17</v>
      </c>
      <c r="N184" s="562">
        <v>1486.75</v>
      </c>
      <c r="O184" s="574">
        <f t="shared" si="19"/>
        <v>4794.7832500000004</v>
      </c>
      <c r="P184" s="561">
        <f t="shared" si="20"/>
        <v>6281.5332500000004</v>
      </c>
      <c r="Q184" s="560"/>
      <c r="R184" s="561"/>
      <c r="S184" s="560"/>
      <c r="T184" s="559"/>
      <c r="U184" s="560"/>
      <c r="V184" s="559"/>
      <c r="W184" s="559"/>
      <c r="X184" s="560"/>
      <c r="Y184" s="559"/>
      <c r="Z184" s="560"/>
      <c r="AA184" s="559"/>
    </row>
    <row r="185" spans="1:27" ht="15" customHeight="1" x14ac:dyDescent="0.25">
      <c r="A185" s="435" t="s">
        <v>1157</v>
      </c>
      <c r="B185" s="435" t="s">
        <v>847</v>
      </c>
      <c r="C185" s="436">
        <v>226</v>
      </c>
      <c r="D185" s="437" t="s">
        <v>116</v>
      </c>
      <c r="E185" s="435" t="s">
        <v>255</v>
      </c>
      <c r="F185" s="438">
        <v>7523.68</v>
      </c>
      <c r="G185" s="438">
        <v>344.82</v>
      </c>
      <c r="H185" s="438">
        <v>3761.84</v>
      </c>
      <c r="I185" s="438">
        <v>0</v>
      </c>
      <c r="J185" s="438">
        <f t="shared" si="21"/>
        <v>3761.84</v>
      </c>
      <c r="K185" s="438">
        <f t="shared" si="22"/>
        <v>752.36800000000005</v>
      </c>
      <c r="L185" s="438">
        <f t="shared" si="23"/>
        <v>56.427599999999998</v>
      </c>
      <c r="M185" s="438">
        <v>1371.8</v>
      </c>
      <c r="N185" s="438">
        <v>300.94</v>
      </c>
      <c r="O185" s="686">
        <f t="shared" si="19"/>
        <v>970.55240000000003</v>
      </c>
      <c r="P185" s="199">
        <f t="shared" si="20"/>
        <v>1271.4924000000001</v>
      </c>
      <c r="Q185" s="436"/>
      <c r="R185" s="437"/>
      <c r="S185" s="436"/>
      <c r="T185" s="435"/>
      <c r="U185" s="436"/>
      <c r="V185" s="435"/>
      <c r="W185" s="435"/>
      <c r="X185" s="436"/>
      <c r="Y185" s="435"/>
      <c r="Z185" s="436"/>
      <c r="AA185" s="435"/>
    </row>
    <row r="186" spans="1:27" s="563" customFormat="1" ht="15" customHeight="1" x14ac:dyDescent="0.25">
      <c r="A186" s="559" t="s">
        <v>1157</v>
      </c>
      <c r="B186" s="559" t="s">
        <v>847</v>
      </c>
      <c r="C186" s="560">
        <v>30</v>
      </c>
      <c r="D186" s="561" t="s">
        <v>22</v>
      </c>
      <c r="E186" s="559" t="s">
        <v>194</v>
      </c>
      <c r="F186" s="562">
        <v>35212.639999999999</v>
      </c>
      <c r="G186" s="562">
        <v>951.62</v>
      </c>
      <c r="H186" s="562">
        <v>17606.32</v>
      </c>
      <c r="I186" s="562">
        <v>0</v>
      </c>
      <c r="J186" s="562">
        <f t="shared" si="21"/>
        <v>17606.32</v>
      </c>
      <c r="K186" s="562">
        <f t="shared" si="22"/>
        <v>3521.2640000000001</v>
      </c>
      <c r="L186" s="562">
        <f t="shared" si="23"/>
        <v>264.09479999999996</v>
      </c>
      <c r="M186" s="562">
        <v>5758.15</v>
      </c>
      <c r="N186" s="562">
        <v>1408.5</v>
      </c>
      <c r="O186" s="574">
        <f t="shared" si="19"/>
        <v>4542.4351999999999</v>
      </c>
      <c r="P186" s="561">
        <f t="shared" si="20"/>
        <v>5950.9351999999999</v>
      </c>
      <c r="Q186" s="560"/>
      <c r="R186" s="561"/>
      <c r="S186" s="560"/>
      <c r="T186" s="559"/>
      <c r="U186" s="560"/>
      <c r="V186" s="559"/>
      <c r="W186" s="559"/>
      <c r="X186" s="560"/>
      <c r="Y186" s="559"/>
      <c r="Z186" s="560"/>
      <c r="AA186" s="559"/>
    </row>
    <row r="187" spans="1:27" ht="15" customHeight="1" x14ac:dyDescent="0.25">
      <c r="A187" s="435" t="s">
        <v>1157</v>
      </c>
      <c r="B187" s="435" t="s">
        <v>847</v>
      </c>
      <c r="C187" s="436">
        <v>348</v>
      </c>
      <c r="D187" s="437" t="s">
        <v>370</v>
      </c>
      <c r="E187" s="435" t="s">
        <v>371</v>
      </c>
      <c r="F187" s="438">
        <v>42867.56</v>
      </c>
      <c r="G187" s="438">
        <v>951.62</v>
      </c>
      <c r="H187" s="438">
        <v>21433.78</v>
      </c>
      <c r="I187" s="438">
        <v>0</v>
      </c>
      <c r="J187" s="438">
        <f t="shared" si="21"/>
        <v>21433.78</v>
      </c>
      <c r="K187" s="438">
        <f t="shared" si="22"/>
        <v>4286.7560000000003</v>
      </c>
      <c r="L187" s="438">
        <f t="shared" si="23"/>
        <v>321.50669999999997</v>
      </c>
      <c r="M187" s="438">
        <v>6803.04</v>
      </c>
      <c r="N187" s="438">
        <v>1714.7</v>
      </c>
      <c r="O187" s="686">
        <f t="shared" si="19"/>
        <v>5529.9133000000002</v>
      </c>
      <c r="P187" s="199">
        <f t="shared" si="20"/>
        <v>7244.6133</v>
      </c>
      <c r="Q187" s="436"/>
      <c r="R187" s="437"/>
      <c r="S187" s="436"/>
      <c r="T187" s="435"/>
      <c r="U187" s="436"/>
      <c r="V187" s="435"/>
      <c r="W187" s="435"/>
      <c r="X187" s="436"/>
      <c r="Y187" s="435"/>
      <c r="Z187" s="436"/>
      <c r="AA187" s="435"/>
    </row>
    <row r="188" spans="1:27" ht="15" customHeight="1" x14ac:dyDescent="0.25">
      <c r="A188" s="435" t="s">
        <v>1157</v>
      </c>
      <c r="B188" s="435" t="s">
        <v>847</v>
      </c>
      <c r="C188" s="436">
        <v>433</v>
      </c>
      <c r="D188" s="437" t="s">
        <v>684</v>
      </c>
      <c r="E188" s="435" t="s">
        <v>685</v>
      </c>
      <c r="F188" s="438">
        <v>24903.46</v>
      </c>
      <c r="G188" s="438">
        <v>951.62</v>
      </c>
      <c r="H188" s="438">
        <v>12451.73</v>
      </c>
      <c r="I188" s="438">
        <v>0</v>
      </c>
      <c r="J188" s="438">
        <f t="shared" si="21"/>
        <v>12451.73</v>
      </c>
      <c r="K188" s="438">
        <f t="shared" si="22"/>
        <v>2490.346</v>
      </c>
      <c r="L188" s="438">
        <f t="shared" si="23"/>
        <v>186.77594999999999</v>
      </c>
      <c r="M188" s="438">
        <v>4350.9399999999996</v>
      </c>
      <c r="N188" s="438">
        <v>996.13</v>
      </c>
      <c r="O188" s="686">
        <f t="shared" si="19"/>
        <v>3212.5440499999995</v>
      </c>
      <c r="P188" s="199">
        <f t="shared" si="20"/>
        <v>4208.6740499999996</v>
      </c>
      <c r="Q188" s="436"/>
      <c r="R188" s="437"/>
      <c r="S188" s="436"/>
      <c r="T188" s="435"/>
      <c r="U188" s="436"/>
      <c r="V188" s="435"/>
      <c r="W188" s="435"/>
      <c r="X188" s="436"/>
      <c r="Y188" s="435"/>
      <c r="Z188" s="436"/>
      <c r="AA188" s="435"/>
    </row>
    <row r="189" spans="1:27" ht="15" customHeight="1" x14ac:dyDescent="0.25">
      <c r="A189" s="435" t="s">
        <v>1157</v>
      </c>
      <c r="B189" s="435" t="s">
        <v>847</v>
      </c>
      <c r="C189" s="436">
        <v>2</v>
      </c>
      <c r="D189" s="437" t="s">
        <v>4</v>
      </c>
      <c r="E189" s="435" t="s">
        <v>173</v>
      </c>
      <c r="F189" s="438">
        <v>26762.42</v>
      </c>
      <c r="G189" s="438">
        <v>951.62</v>
      </c>
      <c r="H189" s="438">
        <v>13381.21</v>
      </c>
      <c r="I189" s="438">
        <v>0</v>
      </c>
      <c r="J189" s="438">
        <f t="shared" si="21"/>
        <v>13381.21</v>
      </c>
      <c r="K189" s="438">
        <f t="shared" si="22"/>
        <v>2676.2420000000002</v>
      </c>
      <c r="L189" s="438">
        <f t="shared" si="23"/>
        <v>200.71814999999998</v>
      </c>
      <c r="M189" s="438">
        <v>4604.6899999999996</v>
      </c>
      <c r="N189" s="438">
        <v>1070.49</v>
      </c>
      <c r="O189" s="686">
        <f t="shared" si="19"/>
        <v>3452.35185</v>
      </c>
      <c r="P189" s="199">
        <f t="shared" si="20"/>
        <v>4522.8418499999998</v>
      </c>
      <c r="Q189" s="436"/>
      <c r="R189" s="437"/>
      <c r="S189" s="436"/>
      <c r="T189" s="435"/>
      <c r="U189" s="436"/>
      <c r="V189" s="435"/>
      <c r="W189" s="435"/>
      <c r="X189" s="436"/>
      <c r="Y189" s="435"/>
      <c r="Z189" s="436"/>
      <c r="AA189" s="435"/>
    </row>
    <row r="190" spans="1:27" ht="15" customHeight="1" x14ac:dyDescent="0.25">
      <c r="A190" s="435" t="s">
        <v>1157</v>
      </c>
      <c r="B190" s="435" t="s">
        <v>847</v>
      </c>
      <c r="C190" s="436">
        <v>487</v>
      </c>
      <c r="D190" s="437" t="s">
        <v>840</v>
      </c>
      <c r="E190" s="435" t="s">
        <v>841</v>
      </c>
      <c r="F190" s="438">
        <v>44461.18</v>
      </c>
      <c r="G190" s="438">
        <v>951.62</v>
      </c>
      <c r="H190" s="438">
        <v>22230.59</v>
      </c>
      <c r="I190" s="438">
        <v>0</v>
      </c>
      <c r="J190" s="438">
        <f t="shared" si="21"/>
        <v>22230.59</v>
      </c>
      <c r="K190" s="438">
        <f t="shared" si="22"/>
        <v>4446.1180000000004</v>
      </c>
      <c r="L190" s="438">
        <f t="shared" si="23"/>
        <v>333.45884999999998</v>
      </c>
      <c r="M190" s="438">
        <v>7020.57</v>
      </c>
      <c r="N190" s="438">
        <v>1778.44</v>
      </c>
      <c r="O190" s="686">
        <f t="shared" si="19"/>
        <v>5735.4911499999998</v>
      </c>
      <c r="P190" s="199">
        <f t="shared" si="20"/>
        <v>7513.9311500000003</v>
      </c>
      <c r="Q190" s="436"/>
      <c r="R190" s="437"/>
      <c r="S190" s="436"/>
      <c r="T190" s="435"/>
      <c r="U190" s="436"/>
      <c r="V190" s="435"/>
      <c r="W190" s="435"/>
      <c r="X190" s="436"/>
      <c r="Y190" s="435"/>
      <c r="Z190" s="436"/>
      <c r="AA190" s="435"/>
    </row>
    <row r="191" spans="1:27" ht="15" customHeight="1" x14ac:dyDescent="0.25">
      <c r="A191" s="458" t="s">
        <v>1157</v>
      </c>
      <c r="B191" s="458" t="s">
        <v>847</v>
      </c>
      <c r="C191" s="459">
        <v>20046</v>
      </c>
      <c r="D191" s="460" t="s">
        <v>1110</v>
      </c>
      <c r="E191" s="458" t="s">
        <v>1119</v>
      </c>
      <c r="F191" s="462">
        <v>3925.08</v>
      </c>
      <c r="G191" s="462">
        <v>897.31</v>
      </c>
      <c r="H191" s="462">
        <v>23550.5</v>
      </c>
      <c r="I191" s="462">
        <v>0</v>
      </c>
      <c r="J191" s="462">
        <f t="shared" ref="J191:J195" si="24">H191+I191</f>
        <v>23550.5</v>
      </c>
      <c r="K191" s="462">
        <f t="shared" ref="K191:K195" si="25">J191*0.2</f>
        <v>4710.1000000000004</v>
      </c>
      <c r="L191" s="462">
        <f t="shared" ref="L191:L195" si="26">J191*1.5%</f>
        <v>353.25749999999999</v>
      </c>
      <c r="M191" s="462">
        <f>L191+K191+G191</f>
        <v>5960.6674999999996</v>
      </c>
      <c r="N191" s="462">
        <v>0</v>
      </c>
      <c r="O191" s="822">
        <f t="shared" ref="O191:O194" si="27">M191-L191-G191</f>
        <v>4710.1000000000004</v>
      </c>
      <c r="P191" s="732">
        <f t="shared" si="20"/>
        <v>4710.1000000000004</v>
      </c>
      <c r="Q191" s="436"/>
      <c r="R191" s="437"/>
      <c r="S191" s="436"/>
      <c r="T191" s="435"/>
      <c r="U191" s="436"/>
      <c r="V191" s="435"/>
      <c r="W191" s="435"/>
      <c r="X191" s="436"/>
      <c r="Y191" s="435"/>
      <c r="Z191" s="436"/>
      <c r="AA191" s="435"/>
    </row>
    <row r="192" spans="1:27" x14ac:dyDescent="0.25">
      <c r="A192" s="458" t="s">
        <v>1157</v>
      </c>
      <c r="B192" s="458" t="s">
        <v>847</v>
      </c>
      <c r="C192" s="459">
        <v>20047</v>
      </c>
      <c r="D192" s="460" t="s">
        <v>1132</v>
      </c>
      <c r="E192" s="458" t="s">
        <v>1133</v>
      </c>
      <c r="F192" s="462">
        <v>0</v>
      </c>
      <c r="G192" s="462">
        <v>897.31</v>
      </c>
      <c r="H192" s="462">
        <v>23550.5</v>
      </c>
      <c r="I192" s="462">
        <v>0</v>
      </c>
      <c r="J192" s="462">
        <f t="shared" si="24"/>
        <v>23550.5</v>
      </c>
      <c r="K192" s="462">
        <f t="shared" si="25"/>
        <v>4710.1000000000004</v>
      </c>
      <c r="L192" s="462">
        <f t="shared" si="26"/>
        <v>353.25749999999999</v>
      </c>
      <c r="M192" s="462">
        <f t="shared" ref="M192:M195" si="28">L192+K192+G192</f>
        <v>5960.6674999999996</v>
      </c>
      <c r="N192" s="462">
        <v>0</v>
      </c>
      <c r="O192" s="822">
        <f t="shared" si="27"/>
        <v>4710.1000000000004</v>
      </c>
      <c r="P192" s="732">
        <f t="shared" si="20"/>
        <v>4710.1000000000004</v>
      </c>
      <c r="R192" s="183">
        <v>351.98429999999996</v>
      </c>
      <c r="S192" s="182">
        <v>1.5</v>
      </c>
    </row>
    <row r="193" spans="1:19" x14ac:dyDescent="0.25">
      <c r="A193" s="458" t="s">
        <v>1157</v>
      </c>
      <c r="B193" s="458" t="s">
        <v>847</v>
      </c>
      <c r="C193" s="459">
        <v>20045</v>
      </c>
      <c r="D193" s="460" t="s">
        <v>151</v>
      </c>
      <c r="E193" s="458" t="s">
        <v>265</v>
      </c>
      <c r="F193" s="462">
        <v>0</v>
      </c>
      <c r="G193" s="462">
        <v>897.31</v>
      </c>
      <c r="H193" s="462">
        <v>23550.5</v>
      </c>
      <c r="I193" s="462">
        <v>0</v>
      </c>
      <c r="J193" s="462">
        <f t="shared" si="24"/>
        <v>23550.5</v>
      </c>
      <c r="K193" s="462">
        <f t="shared" si="25"/>
        <v>4710.1000000000004</v>
      </c>
      <c r="L193" s="462">
        <f t="shared" si="26"/>
        <v>353.25749999999999</v>
      </c>
      <c r="M193" s="462">
        <f t="shared" si="28"/>
        <v>5960.6674999999996</v>
      </c>
      <c r="N193" s="462">
        <v>0</v>
      </c>
      <c r="O193" s="822">
        <f t="shared" si="27"/>
        <v>4710.1000000000004</v>
      </c>
      <c r="P193" s="732">
        <f t="shared" si="20"/>
        <v>4710.1000000000004</v>
      </c>
      <c r="R193" s="183">
        <v>1361.00596</v>
      </c>
      <c r="S193" s="182">
        <v>5.8</v>
      </c>
    </row>
    <row r="194" spans="1:19" x14ac:dyDescent="0.25">
      <c r="A194" s="458" t="s">
        <v>1157</v>
      </c>
      <c r="B194" s="458" t="s">
        <v>847</v>
      </c>
      <c r="C194" s="459">
        <v>20039</v>
      </c>
      <c r="D194" s="460" t="s">
        <v>353</v>
      </c>
      <c r="E194" s="458" t="s">
        <v>354</v>
      </c>
      <c r="F194" s="462">
        <v>0</v>
      </c>
      <c r="G194" s="462">
        <v>897.31</v>
      </c>
      <c r="H194" s="462">
        <v>23550.5</v>
      </c>
      <c r="I194" s="462">
        <v>0</v>
      </c>
      <c r="J194" s="462">
        <f t="shared" si="24"/>
        <v>23550.5</v>
      </c>
      <c r="K194" s="462">
        <f t="shared" si="25"/>
        <v>4710.1000000000004</v>
      </c>
      <c r="L194" s="462">
        <f t="shared" si="26"/>
        <v>353.25749999999999</v>
      </c>
      <c r="M194" s="462">
        <f t="shared" si="28"/>
        <v>5960.6674999999996</v>
      </c>
      <c r="N194" s="462">
        <v>0</v>
      </c>
      <c r="O194" s="822">
        <f t="shared" si="27"/>
        <v>4710.1000000000004</v>
      </c>
      <c r="P194" s="732">
        <f t="shared" si="20"/>
        <v>4710.1000000000004</v>
      </c>
      <c r="R194" s="183">
        <v>4693.1239999999998</v>
      </c>
      <c r="S194" s="182">
        <v>20</v>
      </c>
    </row>
    <row r="195" spans="1:19" x14ac:dyDescent="0.25">
      <c r="A195" s="458" t="s">
        <v>1157</v>
      </c>
      <c r="B195" s="458" t="s">
        <v>847</v>
      </c>
      <c r="C195" s="459">
        <v>20043</v>
      </c>
      <c r="D195" s="460" t="s">
        <v>166</v>
      </c>
      <c r="E195" s="458" t="s">
        <v>267</v>
      </c>
      <c r="F195" s="462">
        <v>0</v>
      </c>
      <c r="G195" s="462">
        <v>897.31</v>
      </c>
      <c r="H195" s="462">
        <v>24823.5</v>
      </c>
      <c r="I195" s="462">
        <v>0</v>
      </c>
      <c r="J195" s="462">
        <f t="shared" si="24"/>
        <v>24823.5</v>
      </c>
      <c r="K195" s="462">
        <f t="shared" si="25"/>
        <v>4964.7000000000007</v>
      </c>
      <c r="L195" s="462">
        <f t="shared" si="26"/>
        <v>372.35249999999996</v>
      </c>
      <c r="M195" s="462">
        <f t="shared" si="28"/>
        <v>6234.3625000000011</v>
      </c>
      <c r="N195" s="462">
        <v>0</v>
      </c>
      <c r="O195" s="822">
        <f t="shared" ref="O195" si="29">M195-L195-G195</f>
        <v>4964.7000000000007</v>
      </c>
      <c r="P195" s="732">
        <f t="shared" ref="P195" si="30">N195+O195</f>
        <v>4964.7000000000007</v>
      </c>
      <c r="R195" s="183">
        <v>951.62</v>
      </c>
      <c r="S195" s="182">
        <v>14</v>
      </c>
    </row>
    <row r="196" spans="1:19" x14ac:dyDescent="0.25">
      <c r="D196" s="349">
        <f>COUNTA(D2:D195)</f>
        <v>194</v>
      </c>
      <c r="F196" s="328">
        <f t="shared" ref="F196:P196" si="31">SUM(F2:F195)</f>
        <v>5058323.8300000019</v>
      </c>
      <c r="G196" s="328">
        <f t="shared" si="31"/>
        <v>171010.79999999967</v>
      </c>
      <c r="H196" s="328">
        <f t="shared" si="31"/>
        <v>2605107.6100000008</v>
      </c>
      <c r="I196" s="328">
        <f t="shared" si="31"/>
        <v>17354.7</v>
      </c>
      <c r="J196" s="328">
        <f t="shared" si="31"/>
        <v>2622462.3100000005</v>
      </c>
      <c r="K196" s="328">
        <f t="shared" si="31"/>
        <v>524492.46199999982</v>
      </c>
      <c r="L196" s="328">
        <f t="shared" si="31"/>
        <v>39336.934649999996</v>
      </c>
      <c r="M196" s="328">
        <f t="shared" si="31"/>
        <v>875119.87250000017</v>
      </c>
      <c r="N196" s="328">
        <f t="shared" si="31"/>
        <v>205464.34</v>
      </c>
      <c r="O196" s="534">
        <f t="shared" si="31"/>
        <v>664772.13784999971</v>
      </c>
      <c r="P196" s="534">
        <f t="shared" si="31"/>
        <v>870236.47784999944</v>
      </c>
      <c r="R196" s="183">
        <v>7357.7342600000002</v>
      </c>
    </row>
    <row r="198" spans="1:19" x14ac:dyDescent="0.25">
      <c r="I198" s="182" t="s">
        <v>1159</v>
      </c>
      <c r="J198" s="328">
        <v>115100.42</v>
      </c>
      <c r="K198" s="182">
        <f>J198*0.2</f>
        <v>23020.084000000003</v>
      </c>
      <c r="L198" s="182">
        <v>0</v>
      </c>
    </row>
    <row r="200" spans="1:19" x14ac:dyDescent="0.25">
      <c r="I200" s="182" t="s">
        <v>1160</v>
      </c>
      <c r="J200" s="821">
        <f>48000+15000</f>
        <v>63000</v>
      </c>
      <c r="K200" s="727">
        <f>J200*0.2</f>
        <v>12600</v>
      </c>
      <c r="L200" s="727">
        <v>0</v>
      </c>
    </row>
    <row r="202" spans="1:19" x14ac:dyDescent="0.25">
      <c r="J202" s="727">
        <f>J196+J198+J200</f>
        <v>2800562.7300000004</v>
      </c>
      <c r="K202" s="727">
        <f>K196+K198+K200</f>
        <v>560112.54599999986</v>
      </c>
    </row>
    <row r="204" spans="1:19" x14ac:dyDescent="0.25">
      <c r="K204" s="888"/>
    </row>
  </sheetData>
  <sortState xmlns:xlrd2="http://schemas.microsoft.com/office/spreadsheetml/2017/richdata2" ref="A2:N190">
    <sortCondition ref="D2:D190"/>
  </sortState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DFDC7-28DA-4922-84FE-DC79F7525A21}">
  <sheetPr>
    <pageSetUpPr fitToPage="1"/>
  </sheetPr>
  <dimension ref="A1:Y200"/>
  <sheetViews>
    <sheetView topLeftCell="O1" zoomScale="115" zoomScaleNormal="115" workbookViewId="0">
      <pane ySplit="1" topLeftCell="A188" activePane="bottomLeft" state="frozen"/>
      <selection pane="bottomLeft" activeCell="U2" sqref="U2:U195"/>
    </sheetView>
  </sheetViews>
  <sheetFormatPr defaultColWidth="9.140625" defaultRowHeight="15" x14ac:dyDescent="0.25"/>
  <cols>
    <col min="1" max="1" width="6.42578125" style="478" bestFit="1" customWidth="1"/>
    <col min="2" max="2" width="12.7109375" style="478" bestFit="1" customWidth="1"/>
    <col min="3" max="3" width="12.140625" style="478" bestFit="1" customWidth="1"/>
    <col min="4" max="4" width="9.42578125" style="478" customWidth="1"/>
    <col min="5" max="5" width="37" style="201" customWidth="1"/>
    <col min="6" max="6" width="21.42578125" style="839" customWidth="1"/>
    <col min="7" max="7" width="18.42578125" style="490" customWidth="1"/>
    <col min="8" max="8" width="17" style="490" customWidth="1"/>
    <col min="9" max="9" width="17.28515625" style="490" customWidth="1"/>
    <col min="10" max="10" width="19.28515625" style="490" customWidth="1"/>
    <col min="11" max="11" width="14.28515625" style="490" customWidth="1"/>
    <col min="12" max="12" width="13.85546875" style="490" customWidth="1"/>
    <col min="13" max="13" width="16.85546875" style="490" customWidth="1"/>
    <col min="14" max="14" width="13.5703125" style="490" customWidth="1"/>
    <col min="15" max="15" width="21.85546875" style="490" customWidth="1"/>
    <col min="16" max="16" width="20.5703125" style="490" customWidth="1"/>
    <col min="17" max="17" width="20.42578125" style="490" customWidth="1"/>
    <col min="18" max="18" width="20.140625" style="494" customWidth="1"/>
    <col min="19" max="19" width="17.5703125" style="494" customWidth="1"/>
    <col min="20" max="20" width="16.42578125" style="621" customWidth="1"/>
    <col min="21" max="21" width="24.140625" style="494" customWidth="1"/>
    <col min="22" max="22" width="2.140625" style="485" customWidth="1"/>
    <col min="23" max="23" width="12.42578125" style="479" bestFit="1" customWidth="1"/>
    <col min="24" max="24" width="5.85546875" style="485" customWidth="1"/>
    <col min="25" max="25" width="50.42578125" style="485" customWidth="1"/>
    <col min="26" max="26" width="9.28515625" style="485" bestFit="1" customWidth="1"/>
    <col min="27" max="27" width="8.140625" style="485" bestFit="1" customWidth="1"/>
    <col min="28" max="16384" width="9.140625" style="485"/>
  </cols>
  <sheetData>
    <row r="1" spans="1:25" s="481" customFormat="1" ht="30" customHeight="1" x14ac:dyDescent="0.25">
      <c r="A1" s="475" t="s">
        <v>643</v>
      </c>
      <c r="B1" s="475" t="s">
        <v>119</v>
      </c>
      <c r="C1" s="475" t="s">
        <v>536</v>
      </c>
      <c r="D1" s="476" t="s">
        <v>537</v>
      </c>
      <c r="E1" s="477" t="s">
        <v>538</v>
      </c>
      <c r="F1" s="836" t="s">
        <v>539</v>
      </c>
      <c r="G1" s="836" t="s">
        <v>96</v>
      </c>
      <c r="H1" s="837" t="s">
        <v>540</v>
      </c>
      <c r="I1" s="838" t="s">
        <v>776</v>
      </c>
      <c r="J1" s="838" t="s">
        <v>835</v>
      </c>
      <c r="K1" s="838" t="s">
        <v>775</v>
      </c>
      <c r="L1" s="837" t="s">
        <v>541</v>
      </c>
      <c r="M1" s="837" t="s">
        <v>542</v>
      </c>
      <c r="N1" s="837" t="s">
        <v>543</v>
      </c>
      <c r="O1" s="836" t="s">
        <v>544</v>
      </c>
      <c r="P1" s="836" t="s">
        <v>545</v>
      </c>
      <c r="Q1" s="837" t="s">
        <v>789</v>
      </c>
      <c r="R1" s="483" t="s">
        <v>546</v>
      </c>
      <c r="S1" s="483" t="s">
        <v>547</v>
      </c>
      <c r="T1" s="754" t="s">
        <v>548</v>
      </c>
      <c r="U1" s="483" t="s">
        <v>113</v>
      </c>
      <c r="W1" s="495"/>
    </row>
    <row r="2" spans="1:25" x14ac:dyDescent="0.25">
      <c r="A2" s="478" t="s">
        <v>86</v>
      </c>
      <c r="B2" s="478">
        <v>1</v>
      </c>
      <c r="C2" s="478">
        <v>271</v>
      </c>
      <c r="D2" s="478" t="s">
        <v>549</v>
      </c>
      <c r="E2" s="201" t="s">
        <v>164</v>
      </c>
      <c r="F2" s="839">
        <v>0</v>
      </c>
      <c r="G2" s="490">
        <v>0</v>
      </c>
      <c r="H2" s="490">
        <v>0</v>
      </c>
      <c r="I2" s="621">
        <v>1819.36</v>
      </c>
      <c r="J2" s="490">
        <v>0</v>
      </c>
      <c r="K2" s="490">
        <v>0</v>
      </c>
      <c r="L2" s="490">
        <v>0</v>
      </c>
      <c r="M2" s="490">
        <v>0</v>
      </c>
      <c r="N2" s="490">
        <v>0</v>
      </c>
      <c r="O2" s="490">
        <v>0</v>
      </c>
      <c r="P2" s="621">
        <v>725.11</v>
      </c>
      <c r="Q2" s="621">
        <v>0</v>
      </c>
      <c r="R2" s="494">
        <v>441.66</v>
      </c>
      <c r="S2" s="494">
        <v>111.46</v>
      </c>
      <c r="T2" s="490">
        <v>0</v>
      </c>
      <c r="U2" s="484">
        <f t="shared" ref="U2:U34" si="0">SUM(F2:T2)</f>
        <v>3097.5899999999997</v>
      </c>
      <c r="Y2" s="362"/>
    </row>
    <row r="3" spans="1:25" x14ac:dyDescent="0.25">
      <c r="A3" s="478" t="s">
        <v>86</v>
      </c>
      <c r="B3" s="478">
        <v>1</v>
      </c>
      <c r="C3" s="478">
        <v>37</v>
      </c>
      <c r="D3" s="478" t="s">
        <v>549</v>
      </c>
      <c r="E3" s="201" t="s">
        <v>27</v>
      </c>
      <c r="F3" s="839">
        <v>0</v>
      </c>
      <c r="G3" s="490">
        <v>0</v>
      </c>
      <c r="H3" s="490">
        <v>0</v>
      </c>
      <c r="I3" s="621">
        <v>1884.09</v>
      </c>
      <c r="J3" s="490">
        <v>0</v>
      </c>
      <c r="K3" s="490">
        <v>0</v>
      </c>
      <c r="L3" s="490">
        <v>0</v>
      </c>
      <c r="M3" s="490">
        <v>0</v>
      </c>
      <c r="N3" s="490">
        <v>0</v>
      </c>
      <c r="O3" s="490">
        <v>0</v>
      </c>
      <c r="P3" s="621">
        <v>768.79</v>
      </c>
      <c r="Q3" s="621">
        <v>0</v>
      </c>
      <c r="R3" s="494">
        <v>468.27</v>
      </c>
      <c r="S3" s="494">
        <v>82.13</v>
      </c>
      <c r="T3" s="490">
        <v>0</v>
      </c>
      <c r="U3" s="484">
        <f t="shared" si="0"/>
        <v>3203.28</v>
      </c>
      <c r="Y3" s="362"/>
    </row>
    <row r="4" spans="1:25" x14ac:dyDescent="0.25">
      <c r="A4" s="478" t="s">
        <v>84</v>
      </c>
      <c r="B4" s="478">
        <v>1</v>
      </c>
      <c r="C4" s="478">
        <v>490</v>
      </c>
      <c r="E4" s="479" t="s">
        <v>629</v>
      </c>
      <c r="F4" s="839">
        <v>0</v>
      </c>
      <c r="G4" s="490">
        <v>1459</v>
      </c>
      <c r="H4" s="490">
        <v>0</v>
      </c>
      <c r="I4" s="621">
        <v>933.55</v>
      </c>
      <c r="J4" s="490">
        <v>0</v>
      </c>
      <c r="K4" s="490">
        <v>0</v>
      </c>
      <c r="L4" s="490">
        <v>0</v>
      </c>
      <c r="M4" s="490">
        <v>0</v>
      </c>
      <c r="N4" s="490">
        <v>0</v>
      </c>
      <c r="O4" s="490">
        <v>0</v>
      </c>
      <c r="P4" s="621">
        <v>384.4</v>
      </c>
      <c r="Q4" s="490">
        <v>0</v>
      </c>
      <c r="R4" s="627">
        <v>852.66</v>
      </c>
      <c r="S4" s="627">
        <v>88.28</v>
      </c>
      <c r="T4" s="627">
        <v>117.42</v>
      </c>
      <c r="U4" s="484">
        <f t="shared" si="0"/>
        <v>3835.3100000000004</v>
      </c>
      <c r="Y4" s="218"/>
    </row>
    <row r="5" spans="1:25" x14ac:dyDescent="0.25">
      <c r="A5" s="478" t="s">
        <v>84</v>
      </c>
      <c r="B5" s="478">
        <v>1</v>
      </c>
      <c r="C5" s="478">
        <v>35</v>
      </c>
      <c r="D5" s="478" t="s">
        <v>549</v>
      </c>
      <c r="E5" s="201" t="s">
        <v>575</v>
      </c>
      <c r="F5" s="839">
        <v>0</v>
      </c>
      <c r="G5" s="490">
        <v>0</v>
      </c>
      <c r="H5" s="490">
        <v>0</v>
      </c>
      <c r="I5" s="621">
        <v>1490.28</v>
      </c>
      <c r="J5" s="490">
        <v>0</v>
      </c>
      <c r="K5" s="490">
        <v>0</v>
      </c>
      <c r="L5" s="490">
        <v>0</v>
      </c>
      <c r="M5" s="490">
        <v>0</v>
      </c>
      <c r="N5" s="490">
        <v>0</v>
      </c>
      <c r="O5" s="490">
        <v>0</v>
      </c>
      <c r="P5" s="621">
        <v>384.4</v>
      </c>
      <c r="Q5" s="490">
        <v>0</v>
      </c>
      <c r="R5" s="627">
        <v>852.66</v>
      </c>
      <c r="S5" s="494">
        <v>84.12</v>
      </c>
      <c r="T5" s="621">
        <v>39.14</v>
      </c>
      <c r="U5" s="484">
        <f t="shared" si="0"/>
        <v>2850.5999999999995</v>
      </c>
      <c r="Y5" s="152"/>
    </row>
    <row r="6" spans="1:25" x14ac:dyDescent="0.25">
      <c r="A6" s="478" t="s">
        <v>84</v>
      </c>
      <c r="B6" s="478">
        <v>1</v>
      </c>
      <c r="C6" s="478">
        <v>201</v>
      </c>
      <c r="E6" s="201" t="s">
        <v>619</v>
      </c>
      <c r="F6" s="839">
        <v>0</v>
      </c>
      <c r="G6" s="490">
        <v>0</v>
      </c>
      <c r="H6" s="490">
        <v>0</v>
      </c>
      <c r="I6" s="490">
        <v>2932.57</v>
      </c>
      <c r="J6" s="490">
        <v>0</v>
      </c>
      <c r="K6" s="490">
        <v>0</v>
      </c>
      <c r="L6" s="490">
        <v>0</v>
      </c>
      <c r="M6" s="490">
        <v>0</v>
      </c>
      <c r="N6" s="490">
        <v>0</v>
      </c>
      <c r="O6" s="490">
        <v>0</v>
      </c>
      <c r="P6" s="490">
        <v>873.62</v>
      </c>
      <c r="Q6" s="490">
        <v>0</v>
      </c>
      <c r="R6" s="490">
        <v>532.12</v>
      </c>
      <c r="S6" s="490">
        <v>27.88</v>
      </c>
      <c r="T6" s="490">
        <v>78.28</v>
      </c>
      <c r="U6" s="484">
        <f t="shared" si="0"/>
        <v>4444.47</v>
      </c>
      <c r="Y6" s="152"/>
    </row>
    <row r="7" spans="1:25" x14ac:dyDescent="0.25">
      <c r="A7" s="478" t="s">
        <v>84</v>
      </c>
      <c r="B7" s="478">
        <v>1</v>
      </c>
      <c r="C7" s="478">
        <v>20</v>
      </c>
      <c r="D7" s="478" t="s">
        <v>549</v>
      </c>
      <c r="E7" s="201" t="s">
        <v>563</v>
      </c>
      <c r="F7" s="839">
        <v>0</v>
      </c>
      <c r="G7" s="490">
        <v>0</v>
      </c>
      <c r="H7" s="490">
        <v>781.12</v>
      </c>
      <c r="I7" s="621">
        <v>2616.5100000000002</v>
      </c>
      <c r="J7" s="490">
        <v>0</v>
      </c>
      <c r="K7" s="490">
        <v>0</v>
      </c>
      <c r="L7" s="490">
        <v>0</v>
      </c>
      <c r="M7" s="490">
        <v>0</v>
      </c>
      <c r="N7" s="490">
        <v>0</v>
      </c>
      <c r="O7" s="490">
        <v>0</v>
      </c>
      <c r="P7" s="621">
        <v>856.15</v>
      </c>
      <c r="Q7" s="490">
        <v>0</v>
      </c>
      <c r="R7" s="627">
        <v>521.48</v>
      </c>
      <c r="S7" s="494">
        <v>49.44</v>
      </c>
      <c r="T7" s="490">
        <v>0</v>
      </c>
      <c r="U7" s="484">
        <f t="shared" si="0"/>
        <v>4824.7</v>
      </c>
      <c r="V7" s="486"/>
      <c r="Y7" s="362"/>
    </row>
    <row r="8" spans="1:25" x14ac:dyDescent="0.25">
      <c r="A8" s="478" t="s">
        <v>86</v>
      </c>
      <c r="B8" s="478">
        <v>1</v>
      </c>
      <c r="C8" s="478">
        <v>146</v>
      </c>
      <c r="D8" s="478" t="s">
        <v>549</v>
      </c>
      <c r="E8" s="201" t="s">
        <v>603</v>
      </c>
      <c r="F8" s="839">
        <v>0</v>
      </c>
      <c r="G8" s="490">
        <v>3036</v>
      </c>
      <c r="H8" s="490">
        <v>0</v>
      </c>
      <c r="I8" s="490">
        <v>0</v>
      </c>
      <c r="J8" s="490">
        <v>0</v>
      </c>
      <c r="K8" s="490">
        <v>0</v>
      </c>
      <c r="L8" s="490">
        <v>0</v>
      </c>
      <c r="M8" s="490">
        <v>0</v>
      </c>
      <c r="N8" s="490">
        <v>0</v>
      </c>
      <c r="O8" s="490">
        <v>0</v>
      </c>
      <c r="P8" s="490">
        <v>0</v>
      </c>
      <c r="Q8" s="621">
        <v>0</v>
      </c>
      <c r="R8" s="494">
        <v>1377.63</v>
      </c>
      <c r="S8" s="494">
        <v>49.15</v>
      </c>
      <c r="T8" s="621">
        <v>0</v>
      </c>
      <c r="U8" s="484">
        <f t="shared" si="0"/>
        <v>4462.78</v>
      </c>
      <c r="Y8" s="362"/>
    </row>
    <row r="9" spans="1:25" x14ac:dyDescent="0.25">
      <c r="A9" s="478" t="s">
        <v>84</v>
      </c>
      <c r="B9" s="478">
        <v>1</v>
      </c>
      <c r="C9" s="478">
        <v>50</v>
      </c>
      <c r="D9" s="478" t="s">
        <v>549</v>
      </c>
      <c r="E9" s="201" t="s">
        <v>585</v>
      </c>
      <c r="F9" s="839">
        <v>0</v>
      </c>
      <c r="G9" s="490">
        <v>0</v>
      </c>
      <c r="H9" s="490">
        <v>0</v>
      </c>
      <c r="I9" s="621">
        <v>3576.68</v>
      </c>
      <c r="J9" s="490">
        <v>0</v>
      </c>
      <c r="K9" s="490">
        <v>0</v>
      </c>
      <c r="L9" s="490">
        <v>0</v>
      </c>
      <c r="M9" s="490">
        <v>0</v>
      </c>
      <c r="N9" s="490">
        <v>0</v>
      </c>
      <c r="O9" s="490">
        <v>0</v>
      </c>
      <c r="P9" s="621">
        <v>812.47</v>
      </c>
      <c r="Q9" s="490">
        <v>0</v>
      </c>
      <c r="R9" s="627">
        <v>494.88</v>
      </c>
      <c r="S9" s="494">
        <v>67.09</v>
      </c>
      <c r="T9" s="490">
        <v>0</v>
      </c>
      <c r="U9" s="484">
        <f t="shared" si="0"/>
        <v>4951.12</v>
      </c>
      <c r="Y9" s="362"/>
    </row>
    <row r="10" spans="1:25" x14ac:dyDescent="0.25">
      <c r="A10" s="478" t="s">
        <v>84</v>
      </c>
      <c r="B10" s="478">
        <v>1</v>
      </c>
      <c r="C10" s="478">
        <v>349</v>
      </c>
      <c r="D10" s="478" t="s">
        <v>549</v>
      </c>
      <c r="E10" s="201" t="s">
        <v>362</v>
      </c>
      <c r="F10" s="839">
        <v>0</v>
      </c>
      <c r="G10" s="490">
        <v>0</v>
      </c>
      <c r="H10" s="490">
        <v>0</v>
      </c>
      <c r="I10" s="621">
        <v>2980.56</v>
      </c>
      <c r="J10" s="490">
        <v>0</v>
      </c>
      <c r="K10" s="490">
        <v>0</v>
      </c>
      <c r="L10" s="490">
        <v>0</v>
      </c>
      <c r="M10" s="490">
        <v>0</v>
      </c>
      <c r="N10" s="490">
        <v>0</v>
      </c>
      <c r="O10" s="490">
        <v>0</v>
      </c>
      <c r="P10" s="621">
        <v>768.79</v>
      </c>
      <c r="Q10" s="490">
        <v>0</v>
      </c>
      <c r="R10" s="627">
        <v>468.27</v>
      </c>
      <c r="S10" s="490">
        <v>88.28</v>
      </c>
      <c r="T10" s="627">
        <v>78.28</v>
      </c>
      <c r="U10" s="484">
        <f t="shared" si="0"/>
        <v>4384.1799999999994</v>
      </c>
      <c r="Y10" s="362"/>
    </row>
    <row r="11" spans="1:25" x14ac:dyDescent="0.25">
      <c r="A11" s="478" t="s">
        <v>84</v>
      </c>
      <c r="B11" s="478">
        <v>1</v>
      </c>
      <c r="C11" s="478">
        <v>461</v>
      </c>
      <c r="E11" s="201" t="s">
        <v>754</v>
      </c>
      <c r="F11" s="839">
        <v>0</v>
      </c>
      <c r="G11" s="490">
        <v>0</v>
      </c>
      <c r="H11" s="490">
        <v>0</v>
      </c>
      <c r="I11" s="621">
        <v>1184.1400000000001</v>
      </c>
      <c r="J11" s="490">
        <v>0</v>
      </c>
      <c r="K11" s="490">
        <v>0</v>
      </c>
      <c r="L11" s="490">
        <v>0</v>
      </c>
      <c r="M11" s="490">
        <v>0</v>
      </c>
      <c r="N11" s="490">
        <v>0</v>
      </c>
      <c r="O11" s="490">
        <v>0</v>
      </c>
      <c r="P11" s="621">
        <v>856.15</v>
      </c>
      <c r="Q11" s="490">
        <v>0</v>
      </c>
      <c r="R11" s="627">
        <v>521.48</v>
      </c>
      <c r="S11" s="494">
        <v>53.51</v>
      </c>
      <c r="T11" s="627">
        <v>0</v>
      </c>
      <c r="U11" s="484">
        <f t="shared" si="0"/>
        <v>2615.2800000000002</v>
      </c>
      <c r="Y11" s="218"/>
    </row>
    <row r="12" spans="1:25" x14ac:dyDescent="0.25">
      <c r="A12" s="478" t="s">
        <v>84</v>
      </c>
      <c r="B12" s="478">
        <v>1</v>
      </c>
      <c r="C12" s="478">
        <v>434</v>
      </c>
      <c r="D12" s="478" t="s">
        <v>549</v>
      </c>
      <c r="E12" s="201" t="s">
        <v>696</v>
      </c>
      <c r="F12" s="839">
        <v>0</v>
      </c>
      <c r="G12" s="490">
        <v>0</v>
      </c>
      <c r="H12" s="490">
        <v>0</v>
      </c>
      <c r="I12" s="621">
        <v>775.58</v>
      </c>
      <c r="J12" s="490">
        <v>0</v>
      </c>
      <c r="K12" s="490">
        <v>0</v>
      </c>
      <c r="L12" s="490">
        <v>0</v>
      </c>
      <c r="M12" s="490">
        <v>0</v>
      </c>
      <c r="N12" s="490">
        <v>84.15</v>
      </c>
      <c r="O12" s="490">
        <v>0</v>
      </c>
      <c r="P12" s="621">
        <v>218.4</v>
      </c>
      <c r="Q12" s="490">
        <v>0</v>
      </c>
      <c r="R12" s="627">
        <v>1187.3399999999999</v>
      </c>
      <c r="S12" s="494">
        <v>25.52</v>
      </c>
      <c r="T12" s="627">
        <v>78.28</v>
      </c>
      <c r="U12" s="484">
        <f t="shared" si="0"/>
        <v>2369.2700000000004</v>
      </c>
      <c r="Y12" s="176"/>
    </row>
    <row r="13" spans="1:25" x14ac:dyDescent="0.25">
      <c r="A13" s="478" t="s">
        <v>84</v>
      </c>
      <c r="B13" s="478">
        <v>1</v>
      </c>
      <c r="C13" s="478">
        <v>39</v>
      </c>
      <c r="D13" s="478" t="s">
        <v>549</v>
      </c>
      <c r="E13" s="201" t="s">
        <v>577</v>
      </c>
      <c r="F13" s="839">
        <v>0</v>
      </c>
      <c r="G13" s="490">
        <v>0</v>
      </c>
      <c r="H13" s="490">
        <v>0</v>
      </c>
      <c r="I13" s="490">
        <v>0</v>
      </c>
      <c r="J13" s="490">
        <v>0</v>
      </c>
      <c r="K13" s="490">
        <v>0</v>
      </c>
      <c r="L13" s="490">
        <v>0</v>
      </c>
      <c r="M13" s="490">
        <v>0</v>
      </c>
      <c r="N13" s="490">
        <v>0</v>
      </c>
      <c r="O13" s="490">
        <v>0</v>
      </c>
      <c r="P13" s="621">
        <v>864.88</v>
      </c>
      <c r="Q13" s="490">
        <v>0</v>
      </c>
      <c r="R13" s="627">
        <v>526.79999999999995</v>
      </c>
      <c r="S13" s="494">
        <v>44.3</v>
      </c>
      <c r="T13" s="621">
        <v>78.28</v>
      </c>
      <c r="U13" s="484">
        <f t="shared" si="0"/>
        <v>1514.2599999999998</v>
      </c>
      <c r="Y13" s="152"/>
    </row>
    <row r="14" spans="1:25" s="662" customFormat="1" x14ac:dyDescent="0.25">
      <c r="A14" s="655" t="s">
        <v>84</v>
      </c>
      <c r="B14" s="655">
        <v>1</v>
      </c>
      <c r="C14" s="655">
        <v>248</v>
      </c>
      <c r="D14" s="655" t="s">
        <v>549</v>
      </c>
      <c r="E14" s="656" t="s">
        <v>622</v>
      </c>
      <c r="F14" s="657">
        <v>0</v>
      </c>
      <c r="G14" s="658">
        <v>0</v>
      </c>
      <c r="H14" s="658">
        <v>0</v>
      </c>
      <c r="I14" s="644">
        <v>1399.11</v>
      </c>
      <c r="J14" s="658">
        <v>0</v>
      </c>
      <c r="K14" s="658">
        <v>0</v>
      </c>
      <c r="L14" s="658">
        <v>0</v>
      </c>
      <c r="M14" s="658">
        <v>0</v>
      </c>
      <c r="N14" s="658">
        <v>0</v>
      </c>
      <c r="O14" s="658">
        <v>0</v>
      </c>
      <c r="P14" s="644">
        <v>725.11</v>
      </c>
      <c r="Q14" s="658">
        <v>0</v>
      </c>
      <c r="R14" s="659">
        <v>441.66</v>
      </c>
      <c r="S14" s="660">
        <v>111.46</v>
      </c>
      <c r="T14" s="659">
        <v>0</v>
      </c>
      <c r="U14" s="661">
        <f t="shared" si="0"/>
        <v>2677.3399999999997</v>
      </c>
      <c r="V14" s="854"/>
      <c r="W14" s="855"/>
      <c r="Y14" s="366"/>
    </row>
    <row r="15" spans="1:25" x14ac:dyDescent="0.25">
      <c r="A15" s="478" t="s">
        <v>86</v>
      </c>
      <c r="B15" s="478">
        <v>1</v>
      </c>
      <c r="C15" s="478">
        <v>419</v>
      </c>
      <c r="E15" s="201" t="s">
        <v>645</v>
      </c>
      <c r="F15" s="839">
        <v>0</v>
      </c>
      <c r="G15" s="490">
        <v>1400</v>
      </c>
      <c r="H15" s="490">
        <v>0</v>
      </c>
      <c r="I15" s="490">
        <v>857.63</v>
      </c>
      <c r="J15" s="490">
        <v>0</v>
      </c>
      <c r="K15" s="490">
        <v>0</v>
      </c>
      <c r="L15" s="490">
        <v>0</v>
      </c>
      <c r="M15" s="490">
        <v>0</v>
      </c>
      <c r="N15" s="490">
        <v>0</v>
      </c>
      <c r="O15" s="490">
        <v>0</v>
      </c>
      <c r="P15" s="621">
        <v>768.79</v>
      </c>
      <c r="Q15" s="490">
        <v>0</v>
      </c>
      <c r="R15" s="494">
        <v>468.27</v>
      </c>
      <c r="S15" s="494">
        <v>88.28</v>
      </c>
      <c r="T15" s="490">
        <v>0</v>
      </c>
      <c r="U15" s="484">
        <f t="shared" si="0"/>
        <v>3582.9700000000003</v>
      </c>
      <c r="V15" s="486"/>
      <c r="Y15" s="152"/>
    </row>
    <row r="16" spans="1:25" x14ac:dyDescent="0.25">
      <c r="A16" s="478" t="s">
        <v>84</v>
      </c>
      <c r="B16" s="478">
        <v>1</v>
      </c>
      <c r="C16" s="478">
        <v>12</v>
      </c>
      <c r="D16" s="478" t="s">
        <v>549</v>
      </c>
      <c r="E16" s="201" t="s">
        <v>557</v>
      </c>
      <c r="F16" s="839">
        <v>0</v>
      </c>
      <c r="G16" s="490">
        <v>0</v>
      </c>
      <c r="H16" s="490">
        <v>0</v>
      </c>
      <c r="I16" s="621">
        <v>1924.13</v>
      </c>
      <c r="J16" s="490">
        <v>0</v>
      </c>
      <c r="K16" s="490">
        <v>0</v>
      </c>
      <c r="L16" s="490">
        <v>0</v>
      </c>
      <c r="M16" s="490">
        <v>0</v>
      </c>
      <c r="N16" s="490">
        <v>0</v>
      </c>
      <c r="O16" s="490">
        <v>0</v>
      </c>
      <c r="P16" s="621">
        <v>864.89</v>
      </c>
      <c r="Q16" s="490">
        <v>0</v>
      </c>
      <c r="R16" s="627">
        <v>526.79999999999995</v>
      </c>
      <c r="S16" s="494">
        <v>45.24</v>
      </c>
      <c r="T16" s="627">
        <v>78.28</v>
      </c>
      <c r="U16" s="484">
        <f t="shared" si="0"/>
        <v>3439.3399999999997</v>
      </c>
      <c r="V16" s="486"/>
      <c r="Y16" s="362"/>
    </row>
    <row r="17" spans="1:25" x14ac:dyDescent="0.25">
      <c r="A17" s="478" t="s">
        <v>86</v>
      </c>
      <c r="B17" s="478">
        <v>1</v>
      </c>
      <c r="C17" s="478">
        <v>318</v>
      </c>
      <c r="E17" s="201" t="s">
        <v>300</v>
      </c>
      <c r="F17" s="839">
        <v>0</v>
      </c>
      <c r="G17" s="490">
        <v>0</v>
      </c>
      <c r="H17" s="490">
        <v>0</v>
      </c>
      <c r="I17" s="490">
        <v>2633.72</v>
      </c>
      <c r="J17" s="490">
        <v>0</v>
      </c>
      <c r="K17" s="490">
        <v>0</v>
      </c>
      <c r="L17" s="490">
        <v>0</v>
      </c>
      <c r="M17" s="490">
        <v>0</v>
      </c>
      <c r="N17" s="490">
        <v>0</v>
      </c>
      <c r="O17" s="490">
        <v>0</v>
      </c>
      <c r="P17" s="490">
        <v>0</v>
      </c>
      <c r="Q17" s="490">
        <v>0</v>
      </c>
      <c r="R17" s="494">
        <v>1166.77</v>
      </c>
      <c r="S17" s="494">
        <v>111.46</v>
      </c>
      <c r="T17" s="627">
        <v>195.7</v>
      </c>
      <c r="U17" s="484">
        <f t="shared" si="0"/>
        <v>4107.6499999999996</v>
      </c>
      <c r="Y17" s="362"/>
    </row>
    <row r="18" spans="1:25" x14ac:dyDescent="0.25">
      <c r="A18" s="478" t="s">
        <v>84</v>
      </c>
      <c r="B18" s="478">
        <v>1</v>
      </c>
      <c r="C18" s="478">
        <v>346</v>
      </c>
      <c r="D18" s="478" t="s">
        <v>549</v>
      </c>
      <c r="E18" s="201" t="s">
        <v>377</v>
      </c>
      <c r="F18" s="839">
        <v>0</v>
      </c>
      <c r="G18" s="490">
        <v>0</v>
      </c>
      <c r="H18" s="490">
        <v>0</v>
      </c>
      <c r="I18" s="621">
        <v>0</v>
      </c>
      <c r="J18" s="490">
        <v>0</v>
      </c>
      <c r="K18" s="490">
        <v>0</v>
      </c>
      <c r="L18" s="490">
        <v>0</v>
      </c>
      <c r="M18" s="490">
        <v>0</v>
      </c>
      <c r="N18" s="490">
        <v>0</v>
      </c>
      <c r="O18" s="490">
        <v>0</v>
      </c>
      <c r="P18" s="621">
        <v>1237.06</v>
      </c>
      <c r="Q18" s="490">
        <v>0</v>
      </c>
      <c r="R18" s="490">
        <v>0</v>
      </c>
      <c r="S18" s="494">
        <v>88.28</v>
      </c>
      <c r="T18" s="490">
        <v>0</v>
      </c>
      <c r="U18" s="484">
        <f t="shared" si="0"/>
        <v>1325.34</v>
      </c>
      <c r="Y18" s="362"/>
    </row>
    <row r="19" spans="1:25" x14ac:dyDescent="0.25">
      <c r="A19" s="478" t="s">
        <v>84</v>
      </c>
      <c r="B19" s="478">
        <v>1</v>
      </c>
      <c r="C19" s="478">
        <v>452</v>
      </c>
      <c r="E19" s="201" t="s">
        <v>756</v>
      </c>
      <c r="F19" s="839">
        <v>0</v>
      </c>
      <c r="G19" s="490">
        <v>0</v>
      </c>
      <c r="H19" s="490">
        <v>0</v>
      </c>
      <c r="I19" s="490">
        <v>0</v>
      </c>
      <c r="J19" s="490">
        <v>0</v>
      </c>
      <c r="K19" s="490">
        <v>0</v>
      </c>
      <c r="L19" s="490">
        <v>0</v>
      </c>
      <c r="M19" s="490">
        <v>0</v>
      </c>
      <c r="N19" s="490">
        <v>0</v>
      </c>
      <c r="O19" s="490">
        <v>0</v>
      </c>
      <c r="P19" s="490">
        <v>856.15</v>
      </c>
      <c r="Q19" s="490">
        <v>0</v>
      </c>
      <c r="R19" s="490">
        <v>521.48</v>
      </c>
      <c r="S19" s="490">
        <v>53.51</v>
      </c>
      <c r="T19" s="490">
        <v>0</v>
      </c>
      <c r="U19" s="484">
        <f t="shared" si="0"/>
        <v>1431.14</v>
      </c>
      <c r="Y19" s="369"/>
    </row>
    <row r="20" spans="1:25" x14ac:dyDescent="0.25">
      <c r="A20" s="478" t="s">
        <v>84</v>
      </c>
      <c r="B20" s="478">
        <v>1</v>
      </c>
      <c r="C20" s="478">
        <v>47</v>
      </c>
      <c r="D20" s="478" t="s">
        <v>549</v>
      </c>
      <c r="E20" s="201" t="s">
        <v>583</v>
      </c>
      <c r="F20" s="839">
        <v>0</v>
      </c>
      <c r="G20" s="490">
        <v>0</v>
      </c>
      <c r="H20" s="490">
        <v>0</v>
      </c>
      <c r="I20" s="621">
        <v>3576.68</v>
      </c>
      <c r="J20" s="490">
        <v>0</v>
      </c>
      <c r="K20" s="490">
        <v>0</v>
      </c>
      <c r="L20" s="490">
        <v>0</v>
      </c>
      <c r="M20" s="490">
        <v>0</v>
      </c>
      <c r="N20" s="490">
        <v>0</v>
      </c>
      <c r="O20" s="490">
        <v>0</v>
      </c>
      <c r="P20" s="490">
        <v>0</v>
      </c>
      <c r="Q20" s="490">
        <v>0</v>
      </c>
      <c r="R20" s="627">
        <v>1307.3399999999999</v>
      </c>
      <c r="S20" s="494">
        <v>65.14</v>
      </c>
      <c r="T20" s="621">
        <v>78.28</v>
      </c>
      <c r="U20" s="484">
        <f t="shared" si="0"/>
        <v>5027.4399999999996</v>
      </c>
      <c r="Y20" s="362"/>
    </row>
    <row r="21" spans="1:25" x14ac:dyDescent="0.25">
      <c r="A21" s="478" t="s">
        <v>84</v>
      </c>
      <c r="B21" s="478">
        <v>1</v>
      </c>
      <c r="C21" s="478">
        <v>431</v>
      </c>
      <c r="D21" s="478" t="s">
        <v>549</v>
      </c>
      <c r="E21" s="201" t="s">
        <v>686</v>
      </c>
      <c r="F21" s="839">
        <v>0</v>
      </c>
      <c r="G21" s="490">
        <v>0</v>
      </c>
      <c r="H21" s="490">
        <v>0</v>
      </c>
      <c r="I21" s="490">
        <v>1308.75</v>
      </c>
      <c r="J21" s="490">
        <v>0</v>
      </c>
      <c r="K21" s="490">
        <v>0</v>
      </c>
      <c r="L21" s="490">
        <v>0</v>
      </c>
      <c r="M21" s="490">
        <v>0</v>
      </c>
      <c r="N21" s="490">
        <v>0</v>
      </c>
      <c r="O21" s="490">
        <v>0</v>
      </c>
      <c r="P21" s="490">
        <v>0</v>
      </c>
      <c r="Q21" s="490">
        <v>0</v>
      </c>
      <c r="R21" s="490">
        <v>1391.69</v>
      </c>
      <c r="S21" s="494">
        <v>43.67</v>
      </c>
      <c r="T21" s="621">
        <v>39.14</v>
      </c>
      <c r="U21" s="484">
        <f t="shared" si="0"/>
        <v>2783.25</v>
      </c>
      <c r="Y21" s="370"/>
    </row>
    <row r="22" spans="1:25" x14ac:dyDescent="0.25">
      <c r="A22" s="478" t="s">
        <v>84</v>
      </c>
      <c r="B22" s="478">
        <v>1</v>
      </c>
      <c r="C22" s="478">
        <v>447</v>
      </c>
      <c r="E22" s="201" t="s">
        <v>715</v>
      </c>
      <c r="F22" s="839">
        <v>0</v>
      </c>
      <c r="G22" s="490">
        <v>0</v>
      </c>
      <c r="H22" s="490">
        <v>0</v>
      </c>
      <c r="I22" s="490">
        <v>0</v>
      </c>
      <c r="J22" s="490">
        <v>0</v>
      </c>
      <c r="K22" s="490">
        <v>0</v>
      </c>
      <c r="L22" s="490">
        <v>0</v>
      </c>
      <c r="M22" s="490">
        <v>0</v>
      </c>
      <c r="N22" s="490">
        <v>0</v>
      </c>
      <c r="O22" s="490">
        <v>0</v>
      </c>
      <c r="P22" s="621">
        <v>1377.63</v>
      </c>
      <c r="Q22" s="490">
        <v>0</v>
      </c>
      <c r="R22" s="627">
        <v>0</v>
      </c>
      <c r="S22" s="490">
        <v>53.51</v>
      </c>
      <c r="T22" s="490">
        <v>39.14</v>
      </c>
      <c r="U22" s="484">
        <f t="shared" si="0"/>
        <v>1470.2800000000002</v>
      </c>
      <c r="Y22" s="369"/>
    </row>
    <row r="23" spans="1:25" x14ac:dyDescent="0.25">
      <c r="A23" s="478" t="s">
        <v>84</v>
      </c>
      <c r="B23" s="478">
        <v>1</v>
      </c>
      <c r="C23" s="478">
        <v>498</v>
      </c>
      <c r="E23" s="480" t="s">
        <v>483</v>
      </c>
      <c r="F23" s="839">
        <v>0</v>
      </c>
      <c r="G23" s="490">
        <v>1464</v>
      </c>
      <c r="H23" s="490">
        <v>0</v>
      </c>
      <c r="I23" s="490">
        <v>389.68</v>
      </c>
      <c r="J23" s="490">
        <v>0</v>
      </c>
      <c r="K23" s="490">
        <v>0</v>
      </c>
      <c r="L23" s="490">
        <v>0</v>
      </c>
      <c r="M23" s="490">
        <v>0</v>
      </c>
      <c r="N23" s="490">
        <v>0</v>
      </c>
      <c r="O23" s="490">
        <v>0</v>
      </c>
      <c r="P23" s="621">
        <v>812.47</v>
      </c>
      <c r="Q23" s="490">
        <v>0</v>
      </c>
      <c r="R23" s="627">
        <v>494.88</v>
      </c>
      <c r="S23" s="490">
        <v>69.09</v>
      </c>
      <c r="T23" s="621">
        <v>39.14</v>
      </c>
      <c r="U23" s="484">
        <f t="shared" si="0"/>
        <v>3269.26</v>
      </c>
      <c r="Y23" s="218"/>
    </row>
    <row r="24" spans="1:25" x14ac:dyDescent="0.25">
      <c r="A24" s="478" t="s">
        <v>84</v>
      </c>
      <c r="B24" s="478">
        <v>1</v>
      </c>
      <c r="C24" s="478">
        <v>200</v>
      </c>
      <c r="E24" s="201" t="s">
        <v>618</v>
      </c>
      <c r="F24" s="839">
        <v>0</v>
      </c>
      <c r="G24" s="490">
        <v>0</v>
      </c>
      <c r="H24" s="490">
        <v>0</v>
      </c>
      <c r="I24" s="490">
        <v>2402.4499999999998</v>
      </c>
      <c r="J24" s="490">
        <v>0</v>
      </c>
      <c r="K24" s="490">
        <v>0</v>
      </c>
      <c r="L24" s="490">
        <v>0</v>
      </c>
      <c r="M24" s="490">
        <v>270.25</v>
      </c>
      <c r="N24" s="490">
        <v>0</v>
      </c>
      <c r="O24" s="490">
        <v>0</v>
      </c>
      <c r="P24" s="621">
        <v>856.15</v>
      </c>
      <c r="Q24" s="490">
        <v>0</v>
      </c>
      <c r="R24" s="627">
        <v>521.48</v>
      </c>
      <c r="S24" s="490">
        <v>58.48</v>
      </c>
      <c r="T24" s="490">
        <v>39.14</v>
      </c>
      <c r="U24" s="484">
        <f t="shared" si="0"/>
        <v>4147.95</v>
      </c>
      <c r="Y24" s="362"/>
    </row>
    <row r="25" spans="1:25" x14ac:dyDescent="0.25">
      <c r="A25" s="478" t="s">
        <v>84</v>
      </c>
      <c r="B25" s="478">
        <v>1</v>
      </c>
      <c r="C25" s="478">
        <v>84</v>
      </c>
      <c r="D25" s="478" t="s">
        <v>549</v>
      </c>
      <c r="E25" s="201" t="s">
        <v>593</v>
      </c>
      <c r="F25" s="839">
        <v>0</v>
      </c>
      <c r="G25" s="490">
        <v>0</v>
      </c>
      <c r="H25" s="490">
        <v>0</v>
      </c>
      <c r="I25" s="621">
        <v>1287.33</v>
      </c>
      <c r="J25" s="490">
        <v>0</v>
      </c>
      <c r="K25" s="490">
        <v>0</v>
      </c>
      <c r="L25" s="490">
        <v>0</v>
      </c>
      <c r="M25" s="490">
        <v>0</v>
      </c>
      <c r="N25" s="490">
        <v>0</v>
      </c>
      <c r="O25" s="490">
        <v>0</v>
      </c>
      <c r="P25" s="621">
        <v>436.81</v>
      </c>
      <c r="Q25" s="621">
        <v>0</v>
      </c>
      <c r="R25" s="627">
        <v>968.93</v>
      </c>
      <c r="S25" s="494">
        <v>31.99</v>
      </c>
      <c r="T25" s="627">
        <v>78.28</v>
      </c>
      <c r="U25" s="484">
        <f t="shared" si="0"/>
        <v>2803.3399999999997</v>
      </c>
      <c r="Y25" s="362"/>
    </row>
    <row r="26" spans="1:25" x14ac:dyDescent="0.25">
      <c r="A26" s="478" t="s">
        <v>86</v>
      </c>
      <c r="B26" s="478">
        <v>1</v>
      </c>
      <c r="C26" s="478">
        <v>88</v>
      </c>
      <c r="D26" s="478" t="s">
        <v>549</v>
      </c>
      <c r="E26" s="201" t="s">
        <v>596</v>
      </c>
      <c r="F26" s="839">
        <v>0</v>
      </c>
      <c r="G26" s="490">
        <v>0</v>
      </c>
      <c r="H26" s="490">
        <v>0</v>
      </c>
      <c r="I26" s="621">
        <v>2961.61</v>
      </c>
      <c r="J26" s="490">
        <v>0</v>
      </c>
      <c r="K26" s="490">
        <v>0</v>
      </c>
      <c r="L26" s="490">
        <v>0</v>
      </c>
      <c r="M26" s="490">
        <v>0</v>
      </c>
      <c r="N26" s="490">
        <v>0</v>
      </c>
      <c r="O26" s="490">
        <v>0</v>
      </c>
      <c r="P26" s="621">
        <v>873.62</v>
      </c>
      <c r="Q26" s="621">
        <v>0</v>
      </c>
      <c r="R26" s="494">
        <v>532.12</v>
      </c>
      <c r="S26" s="494">
        <v>37.99</v>
      </c>
      <c r="T26" s="621">
        <v>78.28</v>
      </c>
      <c r="U26" s="484">
        <f t="shared" si="0"/>
        <v>4483.62</v>
      </c>
      <c r="Y26" s="362"/>
    </row>
    <row r="27" spans="1:25" x14ac:dyDescent="0.25">
      <c r="A27" s="478" t="s">
        <v>84</v>
      </c>
      <c r="B27" s="478">
        <v>1</v>
      </c>
      <c r="C27" s="478">
        <v>448</v>
      </c>
      <c r="D27" s="478" t="s">
        <v>549</v>
      </c>
      <c r="E27" s="201" t="s">
        <v>757</v>
      </c>
      <c r="F27" s="839">
        <v>0</v>
      </c>
      <c r="G27" s="490">
        <v>0</v>
      </c>
      <c r="H27" s="490">
        <v>0</v>
      </c>
      <c r="I27" s="621">
        <v>1715.25</v>
      </c>
      <c r="J27" s="490">
        <v>0</v>
      </c>
      <c r="K27" s="490">
        <v>0</v>
      </c>
      <c r="L27" s="490">
        <v>0</v>
      </c>
      <c r="M27" s="490">
        <v>0</v>
      </c>
      <c r="N27" s="490">
        <v>0</v>
      </c>
      <c r="O27" s="490">
        <v>0</v>
      </c>
      <c r="P27" s="621">
        <v>856.15</v>
      </c>
      <c r="Q27" s="621">
        <v>0</v>
      </c>
      <c r="R27" s="627">
        <v>521.48</v>
      </c>
      <c r="S27" s="494">
        <v>53.51</v>
      </c>
      <c r="T27" s="627">
        <v>78.28</v>
      </c>
      <c r="U27" s="484">
        <f t="shared" si="0"/>
        <v>3224.6700000000005</v>
      </c>
      <c r="Y27" s="369"/>
    </row>
    <row r="28" spans="1:25" x14ac:dyDescent="0.25">
      <c r="A28" s="478" t="s">
        <v>84</v>
      </c>
      <c r="B28" s="478">
        <v>1</v>
      </c>
      <c r="C28" s="478">
        <v>476</v>
      </c>
      <c r="E28" s="201" t="s">
        <v>788</v>
      </c>
      <c r="F28" s="839">
        <v>0</v>
      </c>
      <c r="G28" s="839">
        <v>0</v>
      </c>
      <c r="H28" s="839">
        <v>0</v>
      </c>
      <c r="I28" s="839">
        <v>949.97</v>
      </c>
      <c r="J28" s="839">
        <v>0</v>
      </c>
      <c r="K28" s="839">
        <v>0</v>
      </c>
      <c r="L28" s="839">
        <v>0</v>
      </c>
      <c r="M28" s="839">
        <v>0</v>
      </c>
      <c r="N28" s="839">
        <v>0</v>
      </c>
      <c r="O28" s="839">
        <v>0</v>
      </c>
      <c r="P28" s="839">
        <v>856.15</v>
      </c>
      <c r="Q28" s="490">
        <v>0</v>
      </c>
      <c r="R28" s="839">
        <v>521.48</v>
      </c>
      <c r="S28" s="839">
        <v>53.51</v>
      </c>
      <c r="T28" s="839">
        <v>0</v>
      </c>
      <c r="U28" s="484">
        <f t="shared" si="0"/>
        <v>2381.11</v>
      </c>
      <c r="V28" s="486"/>
      <c r="Y28" s="369"/>
    </row>
    <row r="29" spans="1:25" x14ac:dyDescent="0.25">
      <c r="C29" s="478">
        <v>454</v>
      </c>
      <c r="E29" s="437" t="s">
        <v>721</v>
      </c>
      <c r="F29" s="839">
        <v>0</v>
      </c>
      <c r="G29" s="839">
        <v>0</v>
      </c>
      <c r="H29" s="839">
        <v>0</v>
      </c>
      <c r="I29" s="839">
        <v>0</v>
      </c>
      <c r="J29" s="839">
        <v>0</v>
      </c>
      <c r="K29" s="839">
        <v>0</v>
      </c>
      <c r="L29" s="839">
        <v>0</v>
      </c>
      <c r="M29" s="839">
        <v>0</v>
      </c>
      <c r="N29" s="839">
        <v>0</v>
      </c>
      <c r="O29" s="839">
        <v>0</v>
      </c>
      <c r="P29" s="839">
        <v>0</v>
      </c>
      <c r="Q29" s="839">
        <v>0</v>
      </c>
      <c r="R29" s="839">
        <v>0</v>
      </c>
      <c r="S29" s="839">
        <v>0</v>
      </c>
      <c r="T29" s="839">
        <v>0</v>
      </c>
      <c r="U29" s="839">
        <v>0</v>
      </c>
      <c r="V29" s="486"/>
      <c r="Y29" s="369"/>
    </row>
    <row r="30" spans="1:25" x14ac:dyDescent="0.25">
      <c r="A30" s="478" t="s">
        <v>86</v>
      </c>
      <c r="B30" s="478">
        <v>1</v>
      </c>
      <c r="C30" s="478">
        <v>505</v>
      </c>
      <c r="E30" s="201" t="s">
        <v>1109</v>
      </c>
      <c r="F30" s="839">
        <v>0</v>
      </c>
      <c r="G30" s="490">
        <v>1518</v>
      </c>
      <c r="H30" s="490">
        <v>0</v>
      </c>
      <c r="I30" s="621">
        <v>0</v>
      </c>
      <c r="J30" s="490">
        <v>0</v>
      </c>
      <c r="K30" s="490">
        <v>0</v>
      </c>
      <c r="L30" s="490">
        <v>0</v>
      </c>
      <c r="M30" s="490">
        <v>0</v>
      </c>
      <c r="N30" s="490">
        <v>0</v>
      </c>
      <c r="O30" s="490">
        <v>0</v>
      </c>
      <c r="P30" s="621">
        <v>812.47</v>
      </c>
      <c r="Q30" s="621">
        <v>0</v>
      </c>
      <c r="R30" s="494">
        <v>494.88</v>
      </c>
      <c r="S30" s="494">
        <v>69.09</v>
      </c>
      <c r="T30" s="621">
        <v>195.7</v>
      </c>
      <c r="U30" s="484">
        <f t="shared" si="0"/>
        <v>3090.1400000000003</v>
      </c>
      <c r="Y30" s="369"/>
    </row>
    <row r="31" spans="1:25" x14ac:dyDescent="0.25">
      <c r="A31" s="478" t="s">
        <v>84</v>
      </c>
      <c r="B31" s="478">
        <v>1</v>
      </c>
      <c r="C31" s="478">
        <v>23</v>
      </c>
      <c r="D31" s="478" t="s">
        <v>549</v>
      </c>
      <c r="E31" s="201" t="s">
        <v>17</v>
      </c>
      <c r="F31" s="839">
        <v>0</v>
      </c>
      <c r="G31" s="490">
        <v>0</v>
      </c>
      <c r="H31" s="490">
        <v>0</v>
      </c>
      <c r="I31" s="621">
        <v>1080.99</v>
      </c>
      <c r="J31" s="490">
        <v>0</v>
      </c>
      <c r="K31" s="490">
        <v>0</v>
      </c>
      <c r="L31" s="490">
        <v>0</v>
      </c>
      <c r="M31" s="490">
        <v>0</v>
      </c>
      <c r="N31" s="490">
        <v>0</v>
      </c>
      <c r="O31" s="490">
        <v>0</v>
      </c>
      <c r="P31" s="621">
        <v>1116.8900000000001</v>
      </c>
      <c r="Q31" s="621">
        <v>0</v>
      </c>
      <c r="R31" s="627">
        <v>260.74</v>
      </c>
      <c r="S31" s="494">
        <v>62.14</v>
      </c>
      <c r="T31" s="627">
        <v>78.28</v>
      </c>
      <c r="U31" s="484">
        <f t="shared" si="0"/>
        <v>2599.04</v>
      </c>
      <c r="V31" s="486"/>
      <c r="Y31" s="292"/>
    </row>
    <row r="32" spans="1:25" x14ac:dyDescent="0.25">
      <c r="A32" s="478" t="s">
        <v>84</v>
      </c>
      <c r="B32" s="478">
        <v>1</v>
      </c>
      <c r="C32" s="478">
        <v>40</v>
      </c>
      <c r="E32" s="201" t="s">
        <v>578</v>
      </c>
      <c r="F32" s="839">
        <v>0</v>
      </c>
      <c r="G32" s="490">
        <v>0</v>
      </c>
      <c r="H32" s="490">
        <v>0</v>
      </c>
      <c r="I32" s="490">
        <v>0</v>
      </c>
      <c r="J32" s="490">
        <v>0</v>
      </c>
      <c r="K32" s="490">
        <v>0</v>
      </c>
      <c r="L32" s="490">
        <v>0</v>
      </c>
      <c r="M32" s="490">
        <v>0</v>
      </c>
      <c r="N32" s="490">
        <v>0</v>
      </c>
      <c r="O32" s="490">
        <v>0</v>
      </c>
      <c r="P32" s="621">
        <v>428.08</v>
      </c>
      <c r="Q32" s="490">
        <v>0</v>
      </c>
      <c r="R32" s="627">
        <v>949.56</v>
      </c>
      <c r="S32" s="494">
        <v>54.76</v>
      </c>
      <c r="T32" s="490">
        <v>0</v>
      </c>
      <c r="U32" s="484">
        <f t="shared" si="0"/>
        <v>1432.3999999999999</v>
      </c>
      <c r="Y32" s="362"/>
    </row>
    <row r="33" spans="1:25" s="869" customFormat="1" x14ac:dyDescent="0.25">
      <c r="A33" s="864" t="s">
        <v>84</v>
      </c>
      <c r="B33" s="864">
        <v>1</v>
      </c>
      <c r="C33" s="864">
        <v>481</v>
      </c>
      <c r="D33" s="864" t="s">
        <v>549</v>
      </c>
      <c r="E33" s="865" t="s">
        <v>803</v>
      </c>
      <c r="F33" s="866">
        <v>0</v>
      </c>
      <c r="G33" s="867">
        <v>0</v>
      </c>
      <c r="H33" s="867">
        <v>0</v>
      </c>
      <c r="I33" s="867">
        <v>1360.49</v>
      </c>
      <c r="J33" s="867">
        <v>0</v>
      </c>
      <c r="K33" s="867">
        <v>0</v>
      </c>
      <c r="L33" s="867">
        <v>0</v>
      </c>
      <c r="M33" s="867">
        <v>0</v>
      </c>
      <c r="N33" s="867">
        <v>0</v>
      </c>
      <c r="O33" s="867">
        <v>0</v>
      </c>
      <c r="P33" s="654">
        <v>642.12</v>
      </c>
      <c r="Q33" s="867">
        <v>0</v>
      </c>
      <c r="R33" s="782">
        <v>735.51</v>
      </c>
      <c r="S33" s="868">
        <v>53.51</v>
      </c>
      <c r="T33" s="867">
        <v>0</v>
      </c>
      <c r="U33" s="783">
        <f t="shared" si="0"/>
        <v>2791.63</v>
      </c>
      <c r="W33" s="870"/>
      <c r="Y33" s="367"/>
    </row>
    <row r="34" spans="1:25" x14ac:dyDescent="0.25">
      <c r="A34" s="478" t="s">
        <v>84</v>
      </c>
      <c r="B34" s="478">
        <v>1</v>
      </c>
      <c r="C34" s="478">
        <v>313</v>
      </c>
      <c r="E34" s="201" t="s">
        <v>297</v>
      </c>
      <c r="F34" s="839">
        <v>0</v>
      </c>
      <c r="G34" s="490">
        <v>0</v>
      </c>
      <c r="H34" s="490">
        <v>0</v>
      </c>
      <c r="I34" s="490">
        <v>0</v>
      </c>
      <c r="J34" s="490">
        <v>0</v>
      </c>
      <c r="K34" s="490">
        <v>0</v>
      </c>
      <c r="L34" s="490">
        <v>0</v>
      </c>
      <c r="M34" s="490">
        <v>0</v>
      </c>
      <c r="N34" s="490">
        <v>0</v>
      </c>
      <c r="O34" s="490">
        <v>0</v>
      </c>
      <c r="P34" s="621">
        <v>1166.77</v>
      </c>
      <c r="Q34" s="490">
        <v>0</v>
      </c>
      <c r="R34" s="490">
        <v>0</v>
      </c>
      <c r="S34" s="490">
        <v>0</v>
      </c>
      <c r="T34" s="490">
        <v>0</v>
      </c>
      <c r="U34" s="484">
        <f t="shared" si="0"/>
        <v>1166.77</v>
      </c>
      <c r="Y34" s="369"/>
    </row>
    <row r="35" spans="1:25" x14ac:dyDescent="0.25">
      <c r="A35" s="478" t="s">
        <v>84</v>
      </c>
      <c r="B35" s="478">
        <v>1</v>
      </c>
      <c r="C35" s="478">
        <v>149</v>
      </c>
      <c r="D35" s="478" t="s">
        <v>549</v>
      </c>
      <c r="E35" s="201" t="s">
        <v>605</v>
      </c>
      <c r="F35" s="839">
        <v>0</v>
      </c>
      <c r="G35" s="490">
        <v>0</v>
      </c>
      <c r="H35" s="490">
        <v>0</v>
      </c>
      <c r="I35" s="621">
        <v>1816.06</v>
      </c>
      <c r="J35" s="490">
        <v>0</v>
      </c>
      <c r="K35" s="490">
        <v>0</v>
      </c>
      <c r="L35" s="490">
        <v>0</v>
      </c>
      <c r="M35" s="490">
        <v>0</v>
      </c>
      <c r="N35" s="490">
        <v>0</v>
      </c>
      <c r="O35" s="490">
        <v>0</v>
      </c>
      <c r="P35" s="621">
        <v>648.66999999999996</v>
      </c>
      <c r="Q35" s="621">
        <v>0</v>
      </c>
      <c r="R35" s="627">
        <v>743.02</v>
      </c>
      <c r="S35" s="494">
        <v>44.99</v>
      </c>
      <c r="T35" s="627">
        <v>117.42</v>
      </c>
      <c r="U35" s="484">
        <f t="shared" ref="U35:U67" si="1">SUM(F35:T35)</f>
        <v>3370.16</v>
      </c>
      <c r="V35" s="481"/>
      <c r="Y35" s="362"/>
    </row>
    <row r="36" spans="1:25" x14ac:dyDescent="0.25">
      <c r="A36" s="478" t="s">
        <v>84</v>
      </c>
      <c r="B36" s="478">
        <v>1</v>
      </c>
      <c r="C36" s="478">
        <v>168</v>
      </c>
      <c r="E36" s="201" t="s">
        <v>611</v>
      </c>
      <c r="F36" s="839">
        <v>0</v>
      </c>
      <c r="G36" s="490">
        <v>0</v>
      </c>
      <c r="H36" s="490">
        <v>0</v>
      </c>
      <c r="I36" s="621">
        <v>592.07000000000005</v>
      </c>
      <c r="J36" s="490">
        <v>0</v>
      </c>
      <c r="K36" s="490">
        <v>0</v>
      </c>
      <c r="L36" s="490">
        <v>0</v>
      </c>
      <c r="M36" s="490">
        <v>0</v>
      </c>
      <c r="N36" s="490">
        <v>0</v>
      </c>
      <c r="O36" s="490">
        <v>0</v>
      </c>
      <c r="P36" s="621">
        <v>864.89</v>
      </c>
      <c r="Q36" s="490">
        <v>0</v>
      </c>
      <c r="R36" s="627">
        <v>526.79999999999995</v>
      </c>
      <c r="S36" s="494">
        <v>44.99</v>
      </c>
      <c r="T36" s="490">
        <v>0</v>
      </c>
      <c r="U36" s="484">
        <f t="shared" si="1"/>
        <v>2028.75</v>
      </c>
      <c r="Y36" s="362"/>
    </row>
    <row r="37" spans="1:25" x14ac:dyDescent="0.25">
      <c r="A37" s="478" t="s">
        <v>84</v>
      </c>
      <c r="B37" s="478">
        <v>1</v>
      </c>
      <c r="C37" s="478">
        <v>469</v>
      </c>
      <c r="D37" s="478" t="s">
        <v>549</v>
      </c>
      <c r="E37" s="201" t="s">
        <v>778</v>
      </c>
      <c r="F37" s="839">
        <v>0</v>
      </c>
      <c r="G37" s="490">
        <v>0</v>
      </c>
      <c r="H37" s="490">
        <v>0</v>
      </c>
      <c r="I37" s="490">
        <v>533.86</v>
      </c>
      <c r="J37" s="490">
        <v>0</v>
      </c>
      <c r="K37" s="490">
        <v>0</v>
      </c>
      <c r="L37" s="490">
        <v>0</v>
      </c>
      <c r="M37" s="490">
        <v>0</v>
      </c>
      <c r="N37" s="490">
        <v>0</v>
      </c>
      <c r="O37" s="490">
        <v>0</v>
      </c>
      <c r="P37" s="490">
        <v>655.22</v>
      </c>
      <c r="Q37" s="490">
        <v>0</v>
      </c>
      <c r="R37" s="490">
        <v>750.52</v>
      </c>
      <c r="S37" s="494">
        <v>25.52</v>
      </c>
      <c r="T37" s="490">
        <v>78.28</v>
      </c>
      <c r="U37" s="484">
        <f t="shared" si="1"/>
        <v>2043.3999999999999</v>
      </c>
      <c r="Y37" s="362"/>
    </row>
    <row r="38" spans="1:25" x14ac:dyDescent="0.25">
      <c r="A38" s="478" t="s">
        <v>84</v>
      </c>
      <c r="B38" s="478">
        <v>1</v>
      </c>
      <c r="C38" s="478">
        <v>468</v>
      </c>
      <c r="E38" s="201" t="s">
        <v>777</v>
      </c>
      <c r="F38" s="839">
        <v>0</v>
      </c>
      <c r="G38" s="490">
        <v>0</v>
      </c>
      <c r="H38" s="490">
        <v>0</v>
      </c>
      <c r="I38" s="490">
        <v>412.34</v>
      </c>
      <c r="J38" s="490">
        <v>0</v>
      </c>
      <c r="K38" s="490">
        <v>0</v>
      </c>
      <c r="L38" s="490">
        <v>0</v>
      </c>
      <c r="M38" s="490">
        <v>0</v>
      </c>
      <c r="N38" s="490">
        <v>0</v>
      </c>
      <c r="O38" s="490">
        <v>0</v>
      </c>
      <c r="P38" s="621">
        <v>428.08</v>
      </c>
      <c r="Q38" s="490">
        <v>0</v>
      </c>
      <c r="R38" s="490">
        <v>949.56</v>
      </c>
      <c r="S38" s="494">
        <v>53.51</v>
      </c>
      <c r="T38" s="627">
        <v>78.28</v>
      </c>
      <c r="U38" s="484">
        <f t="shared" si="1"/>
        <v>1921.77</v>
      </c>
      <c r="Y38" s="373"/>
    </row>
    <row r="39" spans="1:25" x14ac:dyDescent="0.25">
      <c r="A39" s="478" t="s">
        <v>84</v>
      </c>
      <c r="B39" s="478">
        <v>1</v>
      </c>
      <c r="C39" s="478">
        <v>16</v>
      </c>
      <c r="D39" s="478" t="s">
        <v>549</v>
      </c>
      <c r="E39" s="201" t="s">
        <v>560</v>
      </c>
      <c r="F39" s="839">
        <v>0</v>
      </c>
      <c r="G39" s="490">
        <v>0</v>
      </c>
      <c r="H39" s="490">
        <v>0</v>
      </c>
      <c r="I39" s="621">
        <v>1628.21</v>
      </c>
      <c r="J39" s="490">
        <v>0</v>
      </c>
      <c r="K39" s="490">
        <v>0</v>
      </c>
      <c r="L39" s="490">
        <v>0</v>
      </c>
      <c r="M39" s="490">
        <v>0</v>
      </c>
      <c r="N39" s="490">
        <v>0</v>
      </c>
      <c r="O39" s="490">
        <v>0</v>
      </c>
      <c r="P39" s="621">
        <v>218.4</v>
      </c>
      <c r="Q39" s="621">
        <v>0</v>
      </c>
      <c r="R39" s="627">
        <v>1187.3399999999999</v>
      </c>
      <c r="S39" s="494">
        <v>37.43</v>
      </c>
      <c r="T39" s="627">
        <v>39.14</v>
      </c>
      <c r="U39" s="484">
        <f t="shared" si="1"/>
        <v>3110.5199999999995</v>
      </c>
      <c r="Y39" s="373"/>
    </row>
    <row r="40" spans="1:25" x14ac:dyDescent="0.25">
      <c r="A40" s="478" t="s">
        <v>84</v>
      </c>
      <c r="B40" s="478">
        <v>1</v>
      </c>
      <c r="C40" s="478">
        <v>473</v>
      </c>
      <c r="E40" s="201" t="s">
        <v>787</v>
      </c>
      <c r="F40" s="621">
        <v>0</v>
      </c>
      <c r="G40" s="490">
        <v>0</v>
      </c>
      <c r="H40" s="621">
        <v>0</v>
      </c>
      <c r="I40" s="621">
        <v>935.93</v>
      </c>
      <c r="J40" s="621">
        <v>0</v>
      </c>
      <c r="K40" s="621">
        <v>0</v>
      </c>
      <c r="L40" s="621">
        <v>0</v>
      </c>
      <c r="M40" s="621">
        <v>0</v>
      </c>
      <c r="N40" s="621">
        <v>0</v>
      </c>
      <c r="O40" s="621">
        <v>0</v>
      </c>
      <c r="P40" s="621">
        <v>428.08</v>
      </c>
      <c r="Q40" s="490">
        <v>0</v>
      </c>
      <c r="R40" s="621">
        <v>949.56</v>
      </c>
      <c r="S40" s="621">
        <v>53.51</v>
      </c>
      <c r="T40" s="621">
        <v>195.7</v>
      </c>
      <c r="U40" s="484">
        <f t="shared" si="1"/>
        <v>2562.7799999999997</v>
      </c>
      <c r="Y40" s="362"/>
    </row>
    <row r="41" spans="1:25" x14ac:dyDescent="0.25">
      <c r="A41" s="478" t="s">
        <v>84</v>
      </c>
      <c r="B41" s="478">
        <v>1</v>
      </c>
      <c r="C41" s="478">
        <v>351</v>
      </c>
      <c r="E41" s="201" t="s">
        <v>375</v>
      </c>
      <c r="F41" s="839">
        <v>0</v>
      </c>
      <c r="G41" s="490">
        <v>0</v>
      </c>
      <c r="H41" s="490">
        <v>0</v>
      </c>
      <c r="I41" s="490">
        <v>1341.25</v>
      </c>
      <c r="J41" s="490">
        <v>0</v>
      </c>
      <c r="K41" s="490">
        <v>0</v>
      </c>
      <c r="L41" s="490">
        <v>0</v>
      </c>
      <c r="M41" s="490">
        <v>0</v>
      </c>
      <c r="N41" s="490">
        <v>0</v>
      </c>
      <c r="O41" s="490">
        <v>0</v>
      </c>
      <c r="P41" s="621">
        <v>725.11</v>
      </c>
      <c r="Q41" s="490">
        <v>0</v>
      </c>
      <c r="R41" s="627">
        <v>441.66</v>
      </c>
      <c r="S41" s="490">
        <v>111.46</v>
      </c>
      <c r="T41" s="490">
        <v>0</v>
      </c>
      <c r="U41" s="484">
        <f t="shared" si="1"/>
        <v>2619.48</v>
      </c>
      <c r="Y41" s="369"/>
    </row>
    <row r="42" spans="1:25" x14ac:dyDescent="0.25">
      <c r="A42" s="478" t="s">
        <v>84</v>
      </c>
      <c r="B42" s="478">
        <v>1</v>
      </c>
      <c r="C42" s="478">
        <v>465</v>
      </c>
      <c r="E42" s="480" t="s">
        <v>750</v>
      </c>
      <c r="F42" s="839">
        <v>0</v>
      </c>
      <c r="G42" s="490">
        <v>0</v>
      </c>
      <c r="H42" s="490">
        <v>0</v>
      </c>
      <c r="I42" s="490">
        <v>1982.7</v>
      </c>
      <c r="J42" s="490">
        <v>0</v>
      </c>
      <c r="K42" s="490">
        <v>0</v>
      </c>
      <c r="L42" s="490">
        <v>0</v>
      </c>
      <c r="M42" s="490">
        <v>0</v>
      </c>
      <c r="N42" s="490">
        <v>0</v>
      </c>
      <c r="O42" s="490">
        <v>0</v>
      </c>
      <c r="P42" s="621">
        <v>856.15</v>
      </c>
      <c r="Q42" s="490">
        <v>0</v>
      </c>
      <c r="R42" s="627">
        <v>521.48</v>
      </c>
      <c r="S42" s="494">
        <v>53.51</v>
      </c>
      <c r="T42" s="621">
        <v>156.56</v>
      </c>
      <c r="U42" s="484">
        <f t="shared" si="1"/>
        <v>3570.4</v>
      </c>
      <c r="Y42" s="362"/>
    </row>
    <row r="43" spans="1:25" s="869" customFormat="1" x14ac:dyDescent="0.25">
      <c r="A43" s="864" t="s">
        <v>84</v>
      </c>
      <c r="B43" s="864">
        <v>1</v>
      </c>
      <c r="C43" s="864">
        <v>31</v>
      </c>
      <c r="D43" s="864" t="s">
        <v>549</v>
      </c>
      <c r="E43" s="865" t="s">
        <v>572</v>
      </c>
      <c r="F43" s="866">
        <v>0</v>
      </c>
      <c r="G43" s="867">
        <v>0</v>
      </c>
      <c r="H43" s="867">
        <v>0</v>
      </c>
      <c r="I43" s="654">
        <v>2980.56</v>
      </c>
      <c r="J43" s="867">
        <v>0</v>
      </c>
      <c r="K43" s="867">
        <v>0</v>
      </c>
      <c r="L43" s="867">
        <v>0</v>
      </c>
      <c r="M43" s="867">
        <v>0</v>
      </c>
      <c r="N43" s="867">
        <v>0</v>
      </c>
      <c r="O43" s="867">
        <v>0</v>
      </c>
      <c r="P43" s="867">
        <v>0</v>
      </c>
      <c r="Q43" s="867">
        <v>0</v>
      </c>
      <c r="R43" s="782">
        <v>0</v>
      </c>
      <c r="S43" s="782">
        <v>0</v>
      </c>
      <c r="T43" s="782">
        <v>0</v>
      </c>
      <c r="U43" s="783">
        <f t="shared" si="1"/>
        <v>2980.56</v>
      </c>
      <c r="W43" s="870"/>
      <c r="Y43" s="355"/>
    </row>
    <row r="44" spans="1:25" x14ac:dyDescent="0.25">
      <c r="A44" s="478" t="s">
        <v>84</v>
      </c>
      <c r="B44" s="478">
        <v>1</v>
      </c>
      <c r="C44" s="478">
        <v>499</v>
      </c>
      <c r="E44" s="480" t="s">
        <v>482</v>
      </c>
      <c r="F44" s="839">
        <v>0</v>
      </c>
      <c r="G44" s="490">
        <v>0</v>
      </c>
      <c r="H44" s="490">
        <v>0</v>
      </c>
      <c r="I44" s="490">
        <v>404.3</v>
      </c>
      <c r="J44" s="490">
        <v>0</v>
      </c>
      <c r="K44" s="490">
        <v>0</v>
      </c>
      <c r="L44" s="490">
        <v>0</v>
      </c>
      <c r="M44" s="490">
        <v>0</v>
      </c>
      <c r="N44" s="490">
        <v>0</v>
      </c>
      <c r="O44" s="490">
        <v>0</v>
      </c>
      <c r="P44" s="621">
        <v>1059.9100000000001</v>
      </c>
      <c r="Q44" s="490">
        <v>0</v>
      </c>
      <c r="R44" s="627">
        <v>247.44</v>
      </c>
      <c r="S44" s="627">
        <v>69.09</v>
      </c>
      <c r="T44" s="627">
        <v>117.42</v>
      </c>
      <c r="U44" s="484">
        <f t="shared" si="1"/>
        <v>1898.16</v>
      </c>
      <c r="Y44" s="367"/>
    </row>
    <row r="45" spans="1:25" x14ac:dyDescent="0.25">
      <c r="A45" s="478" t="s">
        <v>86</v>
      </c>
      <c r="B45" s="478">
        <v>1</v>
      </c>
      <c r="C45" s="478">
        <v>89</v>
      </c>
      <c r="E45" s="201" t="s">
        <v>597</v>
      </c>
      <c r="F45" s="839">
        <v>0</v>
      </c>
      <c r="G45" s="490">
        <v>0</v>
      </c>
      <c r="H45" s="490">
        <v>0</v>
      </c>
      <c r="I45" s="490">
        <v>1679.44</v>
      </c>
      <c r="J45" s="490">
        <v>0</v>
      </c>
      <c r="K45" s="490">
        <v>0</v>
      </c>
      <c r="L45" s="490">
        <v>0</v>
      </c>
      <c r="M45" s="490">
        <v>0</v>
      </c>
      <c r="N45" s="490">
        <v>0</v>
      </c>
      <c r="O45" s="490">
        <v>0</v>
      </c>
      <c r="P45" s="621">
        <v>856.15</v>
      </c>
      <c r="Q45" s="490">
        <v>0</v>
      </c>
      <c r="R45" s="494">
        <v>521.48</v>
      </c>
      <c r="S45" s="494">
        <v>54.76</v>
      </c>
      <c r="T45" s="621">
        <v>78.28</v>
      </c>
      <c r="U45" s="484">
        <f t="shared" si="1"/>
        <v>3190.1100000000006</v>
      </c>
      <c r="Y45" s="176"/>
    </row>
    <row r="46" spans="1:25" x14ac:dyDescent="0.25">
      <c r="A46" s="478" t="s">
        <v>84</v>
      </c>
      <c r="B46" s="478">
        <v>1</v>
      </c>
      <c r="C46" s="478">
        <v>504</v>
      </c>
      <c r="E46" s="480" t="s">
        <v>1104</v>
      </c>
      <c r="F46" s="839">
        <v>0</v>
      </c>
      <c r="G46" s="490">
        <v>0</v>
      </c>
      <c r="H46" s="490">
        <v>0</v>
      </c>
      <c r="I46" s="490">
        <v>1174.04</v>
      </c>
      <c r="J46" s="490">
        <v>0</v>
      </c>
      <c r="K46" s="490">
        <v>0</v>
      </c>
      <c r="L46" s="490">
        <v>0</v>
      </c>
      <c r="M46" s="490">
        <v>0</v>
      </c>
      <c r="N46" s="490">
        <v>0</v>
      </c>
      <c r="O46" s="490">
        <v>0</v>
      </c>
      <c r="P46" s="621">
        <v>768.79</v>
      </c>
      <c r="Q46" s="490">
        <v>0</v>
      </c>
      <c r="R46" s="627">
        <v>468.27</v>
      </c>
      <c r="S46" s="627">
        <v>88.28</v>
      </c>
      <c r="T46" s="627">
        <v>78.28</v>
      </c>
      <c r="U46" s="484">
        <f t="shared" si="1"/>
        <v>2577.6600000000003</v>
      </c>
      <c r="Y46" s="152"/>
    </row>
    <row r="47" spans="1:25" x14ac:dyDescent="0.25">
      <c r="A47" s="478" t="s">
        <v>86</v>
      </c>
      <c r="B47" s="478">
        <v>1</v>
      </c>
      <c r="C47" s="478">
        <v>279</v>
      </c>
      <c r="E47" s="201" t="s">
        <v>165</v>
      </c>
      <c r="F47" s="839">
        <v>0</v>
      </c>
      <c r="G47" s="490">
        <v>0</v>
      </c>
      <c r="H47" s="490">
        <v>0</v>
      </c>
      <c r="I47" s="490">
        <v>1832.64</v>
      </c>
      <c r="J47" s="490">
        <v>0</v>
      </c>
      <c r="K47" s="490">
        <v>0</v>
      </c>
      <c r="L47" s="490">
        <v>0</v>
      </c>
      <c r="M47" s="490">
        <v>0</v>
      </c>
      <c r="N47" s="490">
        <v>0</v>
      </c>
      <c r="O47" s="490">
        <v>0</v>
      </c>
      <c r="P47" s="621">
        <v>436.81</v>
      </c>
      <c r="Q47" s="490">
        <v>0</v>
      </c>
      <c r="R47" s="494">
        <v>968.93</v>
      </c>
      <c r="S47" s="627">
        <v>18.309999999999999</v>
      </c>
      <c r="T47" s="621">
        <v>156.56</v>
      </c>
      <c r="U47" s="484">
        <f t="shared" si="1"/>
        <v>3413.25</v>
      </c>
      <c r="Y47" s="152"/>
    </row>
    <row r="48" spans="1:25" x14ac:dyDescent="0.25">
      <c r="A48" s="478" t="s">
        <v>84</v>
      </c>
      <c r="B48" s="478">
        <v>1</v>
      </c>
      <c r="C48" s="478">
        <v>451</v>
      </c>
      <c r="D48" s="478" t="s">
        <v>549</v>
      </c>
      <c r="E48" s="480" t="s">
        <v>759</v>
      </c>
      <c r="F48" s="839">
        <v>0</v>
      </c>
      <c r="G48" s="490">
        <v>0</v>
      </c>
      <c r="H48" s="490">
        <v>0</v>
      </c>
      <c r="I48" s="490">
        <v>1114.92</v>
      </c>
      <c r="J48" s="490">
        <v>0</v>
      </c>
      <c r="K48" s="490">
        <v>0</v>
      </c>
      <c r="L48" s="490">
        <v>4554</v>
      </c>
      <c r="M48" s="490">
        <v>0</v>
      </c>
      <c r="N48" s="490">
        <v>0</v>
      </c>
      <c r="O48" s="490">
        <v>0</v>
      </c>
      <c r="P48" s="621">
        <v>856.15</v>
      </c>
      <c r="Q48" s="621">
        <v>0</v>
      </c>
      <c r="R48" s="627">
        <v>521.48</v>
      </c>
      <c r="S48" s="627">
        <v>53.51</v>
      </c>
      <c r="T48" s="490">
        <v>0</v>
      </c>
      <c r="U48" s="484">
        <f t="shared" si="1"/>
        <v>7100.0599999999995</v>
      </c>
      <c r="Y48" s="362"/>
    </row>
    <row r="49" spans="1:25" x14ac:dyDescent="0.25">
      <c r="A49" s="478" t="s">
        <v>84</v>
      </c>
      <c r="B49" s="478">
        <v>1</v>
      </c>
      <c r="C49" s="478">
        <v>353</v>
      </c>
      <c r="E49" s="201" t="s">
        <v>626</v>
      </c>
      <c r="F49" s="839">
        <v>0</v>
      </c>
      <c r="G49" s="490">
        <v>0</v>
      </c>
      <c r="H49" s="490">
        <v>0</v>
      </c>
      <c r="I49" s="490">
        <v>0</v>
      </c>
      <c r="J49" s="490">
        <v>0</v>
      </c>
      <c r="K49" s="490">
        <v>0</v>
      </c>
      <c r="L49" s="490">
        <v>0</v>
      </c>
      <c r="M49" s="490">
        <v>0</v>
      </c>
      <c r="N49" s="490">
        <v>0</v>
      </c>
      <c r="O49" s="490">
        <v>0</v>
      </c>
      <c r="P49" s="621">
        <v>406.24</v>
      </c>
      <c r="Q49" s="490">
        <v>0</v>
      </c>
      <c r="R49" s="627">
        <v>901.1</v>
      </c>
      <c r="S49" s="494">
        <v>69.09</v>
      </c>
      <c r="T49" s="621">
        <v>195.7</v>
      </c>
      <c r="U49" s="484">
        <f t="shared" si="1"/>
        <v>1572.13</v>
      </c>
      <c r="Y49" s="369"/>
    </row>
    <row r="50" spans="1:25" s="499" customFormat="1" x14ac:dyDescent="0.25">
      <c r="A50" s="496"/>
      <c r="B50" s="496"/>
      <c r="C50" s="496">
        <v>453</v>
      </c>
      <c r="D50" s="496"/>
      <c r="E50" s="186" t="s">
        <v>720</v>
      </c>
      <c r="F50" s="882">
        <v>0</v>
      </c>
      <c r="G50" s="882">
        <v>0</v>
      </c>
      <c r="H50" s="882">
        <v>0</v>
      </c>
      <c r="I50" s="882">
        <v>0</v>
      </c>
      <c r="J50" s="882">
        <v>0</v>
      </c>
      <c r="K50" s="882">
        <v>0</v>
      </c>
      <c r="L50" s="882">
        <v>0</v>
      </c>
      <c r="M50" s="882">
        <v>0</v>
      </c>
      <c r="N50" s="882">
        <v>0</v>
      </c>
      <c r="O50" s="882">
        <v>0</v>
      </c>
      <c r="P50" s="882">
        <v>0</v>
      </c>
      <c r="Q50" s="882">
        <v>0</v>
      </c>
      <c r="R50" s="882">
        <v>0</v>
      </c>
      <c r="S50" s="882">
        <v>0</v>
      </c>
      <c r="T50" s="882">
        <v>0</v>
      </c>
      <c r="U50" s="882">
        <v>0</v>
      </c>
      <c r="W50" s="883"/>
      <c r="Y50" s="884"/>
    </row>
    <row r="51" spans="1:25" x14ac:dyDescent="0.25">
      <c r="A51" s="478" t="s">
        <v>84</v>
      </c>
      <c r="B51" s="478">
        <v>1</v>
      </c>
      <c r="C51" s="478">
        <v>450</v>
      </c>
      <c r="E51" s="201" t="s">
        <v>760</v>
      </c>
      <c r="F51" s="839">
        <v>0</v>
      </c>
      <c r="G51" s="490">
        <v>0</v>
      </c>
      <c r="H51" s="490">
        <v>0</v>
      </c>
      <c r="I51" s="490">
        <v>529.82000000000005</v>
      </c>
      <c r="J51" s="490">
        <v>0</v>
      </c>
      <c r="K51" s="490">
        <v>0</v>
      </c>
      <c r="L51" s="490">
        <v>0</v>
      </c>
      <c r="M51" s="490">
        <v>0</v>
      </c>
      <c r="N51" s="490">
        <v>0</v>
      </c>
      <c r="O51" s="490">
        <v>0</v>
      </c>
      <c r="P51" s="621">
        <v>856.15</v>
      </c>
      <c r="Q51" s="490">
        <v>0</v>
      </c>
      <c r="R51" s="627">
        <v>521.48</v>
      </c>
      <c r="S51" s="494">
        <v>53.51</v>
      </c>
      <c r="T51" s="490">
        <v>0</v>
      </c>
      <c r="U51" s="484">
        <f t="shared" si="1"/>
        <v>1960.96</v>
      </c>
      <c r="Y51" s="362"/>
    </row>
    <row r="52" spans="1:25" x14ac:dyDescent="0.25">
      <c r="A52" s="478" t="s">
        <v>84</v>
      </c>
      <c r="B52" s="478">
        <v>1</v>
      </c>
      <c r="C52" s="478">
        <v>489</v>
      </c>
      <c r="D52" s="478" t="s">
        <v>549</v>
      </c>
      <c r="E52" s="480" t="s">
        <v>871</v>
      </c>
      <c r="F52" s="839">
        <v>0</v>
      </c>
      <c r="G52" s="490">
        <v>0</v>
      </c>
      <c r="H52" s="490">
        <v>0</v>
      </c>
      <c r="I52" s="490">
        <v>1155.6300000000001</v>
      </c>
      <c r="J52" s="490">
        <v>0</v>
      </c>
      <c r="K52" s="490">
        <v>0</v>
      </c>
      <c r="L52" s="490">
        <v>0</v>
      </c>
      <c r="M52" s="490">
        <v>0</v>
      </c>
      <c r="N52" s="490">
        <v>0</v>
      </c>
      <c r="O52" s="490">
        <v>0</v>
      </c>
      <c r="P52" s="621">
        <v>0</v>
      </c>
      <c r="Q52" s="490">
        <v>0</v>
      </c>
      <c r="R52" s="627">
        <v>1391.69</v>
      </c>
      <c r="S52" s="490">
        <v>43.97</v>
      </c>
      <c r="T52" s="627">
        <v>156.56</v>
      </c>
      <c r="U52" s="484">
        <f t="shared" si="1"/>
        <v>2747.85</v>
      </c>
      <c r="Y52" s="369"/>
    </row>
    <row r="53" spans="1:25" x14ac:dyDescent="0.25">
      <c r="A53" s="478" t="s">
        <v>84</v>
      </c>
      <c r="B53" s="478">
        <v>1</v>
      </c>
      <c r="C53" s="478">
        <v>355</v>
      </c>
      <c r="E53" s="201" t="s">
        <v>381</v>
      </c>
      <c r="F53" s="839">
        <v>0</v>
      </c>
      <c r="G53" s="490">
        <v>0</v>
      </c>
      <c r="H53" s="490">
        <v>0</v>
      </c>
      <c r="I53" s="490">
        <v>783.52</v>
      </c>
      <c r="J53" s="490">
        <v>0</v>
      </c>
      <c r="K53" s="490">
        <v>0</v>
      </c>
      <c r="L53" s="490">
        <v>0</v>
      </c>
      <c r="M53" s="490">
        <v>0</v>
      </c>
      <c r="N53" s="490">
        <v>0</v>
      </c>
      <c r="O53" s="490">
        <v>0</v>
      </c>
      <c r="P53" s="621">
        <v>768.79</v>
      </c>
      <c r="Q53" s="490">
        <v>0</v>
      </c>
      <c r="R53" s="627">
        <v>468.27</v>
      </c>
      <c r="S53" s="494">
        <v>88.28</v>
      </c>
      <c r="T53" s="627">
        <v>78.28</v>
      </c>
      <c r="U53" s="484">
        <f t="shared" si="1"/>
        <v>2187.1400000000003</v>
      </c>
      <c r="V53" s="486"/>
      <c r="Y53" s="369"/>
    </row>
    <row r="54" spans="1:25" x14ac:dyDescent="0.25">
      <c r="A54" s="478" t="s">
        <v>84</v>
      </c>
      <c r="B54" s="478">
        <v>1</v>
      </c>
      <c r="C54" s="478">
        <v>361</v>
      </c>
      <c r="E54" s="201" t="s">
        <v>446</v>
      </c>
      <c r="F54" s="839">
        <v>0</v>
      </c>
      <c r="G54" s="490">
        <v>1518</v>
      </c>
      <c r="H54" s="490">
        <v>0</v>
      </c>
      <c r="I54" s="490">
        <v>0</v>
      </c>
      <c r="J54" s="490">
        <v>0</v>
      </c>
      <c r="K54" s="490">
        <v>0</v>
      </c>
      <c r="L54" s="490">
        <v>0</v>
      </c>
      <c r="M54" s="490">
        <v>0</v>
      </c>
      <c r="N54" s="490">
        <v>0</v>
      </c>
      <c r="O54" s="490">
        <v>0</v>
      </c>
      <c r="P54" s="490">
        <v>768.79</v>
      </c>
      <c r="Q54" s="490">
        <v>0</v>
      </c>
      <c r="R54" s="627">
        <v>468.27</v>
      </c>
      <c r="S54" s="490">
        <v>88.28</v>
      </c>
      <c r="T54" s="621">
        <v>39.14</v>
      </c>
      <c r="U54" s="484">
        <f t="shared" si="1"/>
        <v>2882.48</v>
      </c>
      <c r="Y54" s="218"/>
    </row>
    <row r="55" spans="1:25" x14ac:dyDescent="0.25">
      <c r="A55" s="478" t="s">
        <v>86</v>
      </c>
      <c r="B55" s="478">
        <v>1</v>
      </c>
      <c r="C55" s="478">
        <v>76</v>
      </c>
      <c r="E55" s="201" t="s">
        <v>588</v>
      </c>
      <c r="F55" s="839">
        <v>0</v>
      </c>
      <c r="G55" s="490">
        <v>0</v>
      </c>
      <c r="H55" s="490">
        <v>0</v>
      </c>
      <c r="I55" s="490">
        <v>1816.4</v>
      </c>
      <c r="J55" s="490">
        <v>0</v>
      </c>
      <c r="K55" s="490">
        <v>0</v>
      </c>
      <c r="L55" s="490">
        <v>0</v>
      </c>
      <c r="M55" s="490">
        <v>0</v>
      </c>
      <c r="N55" s="490">
        <v>0</v>
      </c>
      <c r="O55" s="490">
        <v>0</v>
      </c>
      <c r="P55" s="621">
        <v>362.56</v>
      </c>
      <c r="Q55" s="490">
        <v>0</v>
      </c>
      <c r="R55" s="494">
        <v>804.22</v>
      </c>
      <c r="S55" s="494">
        <v>111.46</v>
      </c>
      <c r="T55" s="490">
        <v>0</v>
      </c>
      <c r="U55" s="484">
        <f t="shared" si="1"/>
        <v>3094.6400000000003</v>
      </c>
      <c r="Y55" s="152"/>
    </row>
    <row r="56" spans="1:25" x14ac:dyDescent="0.25">
      <c r="A56" s="478" t="s">
        <v>84</v>
      </c>
      <c r="B56" s="478">
        <v>1</v>
      </c>
      <c r="C56" s="478">
        <v>503</v>
      </c>
      <c r="E56" s="201" t="s">
        <v>1105</v>
      </c>
      <c r="F56" s="839">
        <v>0</v>
      </c>
      <c r="G56" s="490">
        <v>0</v>
      </c>
      <c r="H56" s="490">
        <v>0</v>
      </c>
      <c r="I56" s="490">
        <v>0</v>
      </c>
      <c r="J56" s="490">
        <v>0</v>
      </c>
      <c r="K56" s="490">
        <v>0</v>
      </c>
      <c r="L56" s="490">
        <v>0</v>
      </c>
      <c r="M56" s="490">
        <v>0</v>
      </c>
      <c r="N56" s="490">
        <v>0</v>
      </c>
      <c r="O56" s="490">
        <v>0</v>
      </c>
      <c r="P56" s="490">
        <v>725.11</v>
      </c>
      <c r="Q56" s="490">
        <v>0</v>
      </c>
      <c r="R56" s="627">
        <v>441.66</v>
      </c>
      <c r="S56" s="490">
        <v>111.46</v>
      </c>
      <c r="T56" s="621">
        <v>0</v>
      </c>
      <c r="U56" s="484">
        <f t="shared" si="1"/>
        <v>1278.23</v>
      </c>
      <c r="Y56" s="369"/>
    </row>
    <row r="57" spans="1:25" x14ac:dyDescent="0.25">
      <c r="A57" s="478" t="s">
        <v>84</v>
      </c>
      <c r="B57" s="478">
        <v>1</v>
      </c>
      <c r="C57" s="478">
        <v>79</v>
      </c>
      <c r="D57" s="478" t="s">
        <v>549</v>
      </c>
      <c r="E57" s="201" t="s">
        <v>589</v>
      </c>
      <c r="F57" s="839">
        <v>0</v>
      </c>
      <c r="G57" s="490">
        <v>0</v>
      </c>
      <c r="H57" s="490">
        <v>0</v>
      </c>
      <c r="I57" s="621">
        <v>3190.88</v>
      </c>
      <c r="J57" s="490">
        <v>0</v>
      </c>
      <c r="K57" s="490">
        <v>0</v>
      </c>
      <c r="L57" s="490">
        <v>0</v>
      </c>
      <c r="M57" s="490">
        <v>0</v>
      </c>
      <c r="N57" s="490">
        <v>0</v>
      </c>
      <c r="O57" s="490">
        <v>0</v>
      </c>
      <c r="P57" s="621">
        <v>216.22</v>
      </c>
      <c r="Q57" s="621">
        <v>0</v>
      </c>
      <c r="R57" s="627">
        <v>1175.47</v>
      </c>
      <c r="S57" s="494">
        <v>45.64</v>
      </c>
      <c r="T57" s="627">
        <v>78.28</v>
      </c>
      <c r="U57" s="484">
        <f t="shared" si="1"/>
        <v>4706.49</v>
      </c>
      <c r="Y57" s="362"/>
    </row>
    <row r="58" spans="1:25" x14ac:dyDescent="0.25">
      <c r="A58" s="478" t="s">
        <v>86</v>
      </c>
      <c r="B58" s="478">
        <v>1</v>
      </c>
      <c r="C58" s="478">
        <v>152</v>
      </c>
      <c r="E58" s="201" t="s">
        <v>607</v>
      </c>
      <c r="F58" s="839">
        <v>0</v>
      </c>
      <c r="G58" s="490">
        <v>0</v>
      </c>
      <c r="H58" s="490">
        <v>0</v>
      </c>
      <c r="I58" s="490">
        <v>728.71</v>
      </c>
      <c r="J58" s="490">
        <v>0</v>
      </c>
      <c r="K58" s="490">
        <v>475</v>
      </c>
      <c r="L58" s="490">
        <v>0</v>
      </c>
      <c r="M58" s="490">
        <v>0</v>
      </c>
      <c r="N58" s="755">
        <v>0</v>
      </c>
      <c r="O58" s="490">
        <v>0</v>
      </c>
      <c r="P58" s="621">
        <v>218.4</v>
      </c>
      <c r="Q58" s="490">
        <v>0</v>
      </c>
      <c r="R58" s="494">
        <v>1187.3399999999999</v>
      </c>
      <c r="S58" s="494">
        <v>19.43</v>
      </c>
      <c r="T58" s="621">
        <v>39.14</v>
      </c>
      <c r="U58" s="484">
        <f t="shared" si="1"/>
        <v>2668.0199999999995</v>
      </c>
      <c r="Y58" s="152"/>
    </row>
    <row r="59" spans="1:25" x14ac:dyDescent="0.25">
      <c r="A59" s="478" t="s">
        <v>84</v>
      </c>
      <c r="B59" s="478">
        <v>1</v>
      </c>
      <c r="C59" s="478">
        <v>148</v>
      </c>
      <c r="D59" s="478" t="s">
        <v>549</v>
      </c>
      <c r="E59" s="201" t="s">
        <v>604</v>
      </c>
      <c r="F59" s="839">
        <v>0</v>
      </c>
      <c r="G59" s="490">
        <v>0</v>
      </c>
      <c r="H59" s="490">
        <v>0</v>
      </c>
      <c r="I59" s="621">
        <v>2762.94</v>
      </c>
      <c r="J59" s="490">
        <v>0</v>
      </c>
      <c r="K59" s="490">
        <v>0</v>
      </c>
      <c r="L59" s="490">
        <v>0</v>
      </c>
      <c r="M59" s="490">
        <v>0</v>
      </c>
      <c r="N59" s="490">
        <v>0</v>
      </c>
      <c r="O59" s="490">
        <v>0</v>
      </c>
      <c r="P59" s="621">
        <v>856.15</v>
      </c>
      <c r="Q59" s="621">
        <v>0</v>
      </c>
      <c r="R59" s="490">
        <v>521.48</v>
      </c>
      <c r="S59" s="494">
        <v>49.15</v>
      </c>
      <c r="T59" s="621">
        <v>117.42</v>
      </c>
      <c r="U59" s="484">
        <f t="shared" si="1"/>
        <v>4307.1399999999994</v>
      </c>
      <c r="V59" s="486"/>
      <c r="Y59" s="362"/>
    </row>
    <row r="60" spans="1:25" x14ac:dyDescent="0.25">
      <c r="A60" s="478" t="s">
        <v>84</v>
      </c>
      <c r="B60" s="478">
        <v>1</v>
      </c>
      <c r="C60" s="478">
        <v>474</v>
      </c>
      <c r="E60" s="201" t="s">
        <v>786</v>
      </c>
      <c r="F60" s="839">
        <v>0</v>
      </c>
      <c r="G60" s="490">
        <v>0</v>
      </c>
      <c r="H60" s="490">
        <v>0</v>
      </c>
      <c r="I60" s="490">
        <v>2909</v>
      </c>
      <c r="J60" s="490">
        <v>0</v>
      </c>
      <c r="K60" s="490">
        <v>0</v>
      </c>
      <c r="L60" s="490">
        <v>0</v>
      </c>
      <c r="M60" s="490">
        <v>0</v>
      </c>
      <c r="N60" s="490">
        <v>0</v>
      </c>
      <c r="O60" s="490">
        <v>0</v>
      </c>
      <c r="P60" s="490">
        <v>0</v>
      </c>
      <c r="Q60" s="621">
        <v>0</v>
      </c>
      <c r="R60" s="490">
        <v>1377.63</v>
      </c>
      <c r="S60" s="490">
        <v>53.51</v>
      </c>
      <c r="T60" s="490">
        <v>0</v>
      </c>
      <c r="U60" s="484">
        <f t="shared" si="1"/>
        <v>4340.1400000000003</v>
      </c>
      <c r="V60" s="486"/>
      <c r="Y60" s="362"/>
    </row>
    <row r="61" spans="1:25" x14ac:dyDescent="0.25">
      <c r="A61" s="478" t="s">
        <v>84</v>
      </c>
      <c r="B61" s="478">
        <v>1</v>
      </c>
      <c r="C61" s="478">
        <v>80</v>
      </c>
      <c r="E61" s="201" t="s">
        <v>590</v>
      </c>
      <c r="F61" s="839">
        <v>0</v>
      </c>
      <c r="G61" s="490">
        <v>0</v>
      </c>
      <c r="H61" s="490">
        <v>0</v>
      </c>
      <c r="I61" s="490">
        <v>3874.74</v>
      </c>
      <c r="J61" s="490">
        <v>0</v>
      </c>
      <c r="K61" s="490">
        <v>0</v>
      </c>
      <c r="L61" s="490">
        <v>0</v>
      </c>
      <c r="M61" s="490">
        <v>0</v>
      </c>
      <c r="N61" s="490">
        <v>0</v>
      </c>
      <c r="O61" s="490">
        <v>0</v>
      </c>
      <c r="P61" s="621">
        <v>216.22</v>
      </c>
      <c r="Q61" s="490">
        <v>0</v>
      </c>
      <c r="R61" s="627">
        <v>1175.47</v>
      </c>
      <c r="S61" s="490">
        <v>45.64</v>
      </c>
      <c r="T61" s="490">
        <v>0</v>
      </c>
      <c r="U61" s="484">
        <f t="shared" si="1"/>
        <v>5312.07</v>
      </c>
      <c r="X61" s="840"/>
      <c r="Y61" s="362"/>
    </row>
    <row r="62" spans="1:25" x14ac:dyDescent="0.25">
      <c r="A62" s="478" t="s">
        <v>86</v>
      </c>
      <c r="B62" s="478">
        <v>1</v>
      </c>
      <c r="C62" s="478">
        <v>214</v>
      </c>
      <c r="D62" s="478" t="s">
        <v>549</v>
      </c>
      <c r="E62" s="201" t="s">
        <v>620</v>
      </c>
      <c r="F62" s="839">
        <v>0</v>
      </c>
      <c r="G62" s="490">
        <v>0</v>
      </c>
      <c r="H62" s="490">
        <v>0</v>
      </c>
      <c r="I62" s="621">
        <v>1848.83</v>
      </c>
      <c r="J62" s="490">
        <v>0</v>
      </c>
      <c r="K62" s="490">
        <v>0</v>
      </c>
      <c r="L62" s="490">
        <v>0</v>
      </c>
      <c r="M62" s="490">
        <v>0</v>
      </c>
      <c r="N62" s="490">
        <v>0</v>
      </c>
      <c r="O62" s="490">
        <v>0</v>
      </c>
      <c r="P62" s="621">
        <v>436.81</v>
      </c>
      <c r="Q62" s="621">
        <v>0</v>
      </c>
      <c r="R62" s="494">
        <v>968.93</v>
      </c>
      <c r="S62" s="494">
        <v>18.86</v>
      </c>
      <c r="T62" s="621">
        <v>78.28</v>
      </c>
      <c r="U62" s="484">
        <f t="shared" si="1"/>
        <v>3351.71</v>
      </c>
      <c r="Y62" s="369"/>
    </row>
    <row r="63" spans="1:25" x14ac:dyDescent="0.25">
      <c r="A63" s="478" t="s">
        <v>86</v>
      </c>
      <c r="B63" s="478">
        <v>1</v>
      </c>
      <c r="C63" s="478">
        <v>9</v>
      </c>
      <c r="E63" s="201" t="s">
        <v>7</v>
      </c>
      <c r="F63" s="839">
        <v>0</v>
      </c>
      <c r="G63" s="490">
        <v>0</v>
      </c>
      <c r="H63" s="490">
        <v>0</v>
      </c>
      <c r="I63" s="490">
        <v>1788.34</v>
      </c>
      <c r="J63" s="490">
        <v>0</v>
      </c>
      <c r="K63" s="490">
        <v>0</v>
      </c>
      <c r="L63" s="490">
        <v>0</v>
      </c>
      <c r="M63" s="490">
        <v>0</v>
      </c>
      <c r="N63" s="490">
        <v>0</v>
      </c>
      <c r="O63" s="490">
        <v>0</v>
      </c>
      <c r="P63" s="621">
        <v>856.15</v>
      </c>
      <c r="Q63" s="490">
        <v>0</v>
      </c>
      <c r="R63" s="494">
        <v>521.48</v>
      </c>
      <c r="S63" s="494">
        <v>61.08</v>
      </c>
      <c r="T63" s="490">
        <v>0</v>
      </c>
      <c r="U63" s="484">
        <f t="shared" si="1"/>
        <v>3227.0499999999997</v>
      </c>
      <c r="Y63" s="362"/>
    </row>
    <row r="64" spans="1:25" x14ac:dyDescent="0.25">
      <c r="A64" s="478" t="s">
        <v>84</v>
      </c>
      <c r="B64" s="478">
        <v>1</v>
      </c>
      <c r="C64" s="478">
        <v>479</v>
      </c>
      <c r="E64" s="480" t="s">
        <v>804</v>
      </c>
      <c r="F64" s="839">
        <v>0</v>
      </c>
      <c r="G64" s="490">
        <v>0</v>
      </c>
      <c r="H64" s="490">
        <v>0</v>
      </c>
      <c r="I64" s="490">
        <v>0</v>
      </c>
      <c r="J64" s="490">
        <v>0</v>
      </c>
      <c r="K64" s="490">
        <v>0</v>
      </c>
      <c r="L64" s="490">
        <v>0</v>
      </c>
      <c r="M64" s="490">
        <v>0</v>
      </c>
      <c r="N64" s="490">
        <v>0</v>
      </c>
      <c r="O64" s="490">
        <v>0</v>
      </c>
      <c r="P64" s="621">
        <v>856.15</v>
      </c>
      <c r="Q64" s="490">
        <v>0</v>
      </c>
      <c r="R64" s="627">
        <v>521.48</v>
      </c>
      <c r="S64" s="490">
        <v>53.51</v>
      </c>
      <c r="T64" s="621">
        <v>78.28</v>
      </c>
      <c r="U64" s="484">
        <f t="shared" si="1"/>
        <v>1509.42</v>
      </c>
      <c r="Y64" s="362"/>
    </row>
    <row r="65" spans="1:25" x14ac:dyDescent="0.25">
      <c r="A65" s="478" t="s">
        <v>86</v>
      </c>
      <c r="B65" s="478">
        <v>1</v>
      </c>
      <c r="C65" s="478">
        <v>24</v>
      </c>
      <c r="D65" s="478" t="s">
        <v>549</v>
      </c>
      <c r="E65" s="201" t="s">
        <v>566</v>
      </c>
      <c r="F65" s="839">
        <v>0</v>
      </c>
      <c r="G65" s="490">
        <v>0</v>
      </c>
      <c r="H65" s="490">
        <v>0</v>
      </c>
      <c r="I65" s="621">
        <v>2159.6</v>
      </c>
      <c r="J65" s="490">
        <v>0</v>
      </c>
      <c r="K65" s="490">
        <v>0</v>
      </c>
      <c r="L65" s="490">
        <v>0</v>
      </c>
      <c r="M65" s="490">
        <v>0</v>
      </c>
      <c r="N65" s="490">
        <v>0</v>
      </c>
      <c r="O65" s="490">
        <v>0</v>
      </c>
      <c r="P65" s="621">
        <v>432.45</v>
      </c>
      <c r="Q65" s="621">
        <v>0</v>
      </c>
      <c r="R65" s="494">
        <v>959.25</v>
      </c>
      <c r="S65" s="627">
        <v>48.51</v>
      </c>
      <c r="T65" s="490">
        <v>0</v>
      </c>
      <c r="U65" s="484">
        <f t="shared" si="1"/>
        <v>3599.81</v>
      </c>
      <c r="V65" s="486"/>
      <c r="Y65" s="362"/>
    </row>
    <row r="66" spans="1:25" x14ac:dyDescent="0.25">
      <c r="A66" s="478" t="s">
        <v>84</v>
      </c>
      <c r="B66" s="478">
        <v>1</v>
      </c>
      <c r="C66" s="478">
        <v>457</v>
      </c>
      <c r="E66" s="480" t="s">
        <v>724</v>
      </c>
      <c r="F66" s="839">
        <v>0</v>
      </c>
      <c r="G66" s="490">
        <v>0</v>
      </c>
      <c r="H66" s="490">
        <v>0</v>
      </c>
      <c r="I66" s="490">
        <v>3191.77</v>
      </c>
      <c r="J66" s="490">
        <v>0</v>
      </c>
      <c r="K66" s="490">
        <v>0</v>
      </c>
      <c r="L66" s="490">
        <v>0</v>
      </c>
      <c r="M66" s="490">
        <v>0</v>
      </c>
      <c r="N66" s="490">
        <v>0</v>
      </c>
      <c r="O66" s="490">
        <v>0</v>
      </c>
      <c r="P66" s="490">
        <v>0</v>
      </c>
      <c r="Q66" s="490">
        <v>0</v>
      </c>
      <c r="R66" s="627">
        <v>1377.63</v>
      </c>
      <c r="S66" s="490">
        <v>0</v>
      </c>
      <c r="T66" s="621">
        <v>117.42</v>
      </c>
      <c r="U66" s="484">
        <f t="shared" si="1"/>
        <v>4686.82</v>
      </c>
      <c r="V66" s="486"/>
      <c r="Y66" s="369"/>
    </row>
    <row r="67" spans="1:25" s="662" customFormat="1" x14ac:dyDescent="0.25">
      <c r="A67" s="655" t="s">
        <v>84</v>
      </c>
      <c r="B67" s="655">
        <v>1</v>
      </c>
      <c r="C67" s="655">
        <v>145</v>
      </c>
      <c r="D67" s="655"/>
      <c r="E67" s="656" t="s">
        <v>602</v>
      </c>
      <c r="F67" s="657">
        <v>0</v>
      </c>
      <c r="G67" s="658">
        <v>0</v>
      </c>
      <c r="H67" s="658">
        <v>0</v>
      </c>
      <c r="I67" s="658">
        <v>1466.67</v>
      </c>
      <c r="J67" s="658">
        <v>0</v>
      </c>
      <c r="K67" s="658">
        <v>0</v>
      </c>
      <c r="L67" s="658">
        <f>1518*3</f>
        <v>4554</v>
      </c>
      <c r="M67" s="658">
        <v>0</v>
      </c>
      <c r="N67" s="658">
        <v>0</v>
      </c>
      <c r="O67" s="658">
        <v>0</v>
      </c>
      <c r="P67" s="644">
        <v>576.6</v>
      </c>
      <c r="Q67" s="658">
        <v>0</v>
      </c>
      <c r="R67" s="659">
        <v>660.46</v>
      </c>
      <c r="S67" s="660">
        <v>88.28</v>
      </c>
      <c r="T67" s="659">
        <v>117.42</v>
      </c>
      <c r="U67" s="661">
        <f t="shared" si="1"/>
        <v>7463.43</v>
      </c>
      <c r="W67" s="855"/>
      <c r="Y67" s="366"/>
    </row>
    <row r="68" spans="1:25" x14ac:dyDescent="0.25">
      <c r="A68" s="478" t="s">
        <v>84</v>
      </c>
      <c r="B68" s="478">
        <v>1</v>
      </c>
      <c r="C68" s="478">
        <v>455</v>
      </c>
      <c r="D68" s="478" t="s">
        <v>549</v>
      </c>
      <c r="E68" s="201" t="s">
        <v>722</v>
      </c>
      <c r="F68" s="839">
        <v>0</v>
      </c>
      <c r="G68" s="490">
        <v>0</v>
      </c>
      <c r="H68" s="490">
        <v>0</v>
      </c>
      <c r="I68" s="621">
        <v>544.61</v>
      </c>
      <c r="J68" s="490">
        <v>0</v>
      </c>
      <c r="K68" s="490">
        <v>0</v>
      </c>
      <c r="L68" s="490">
        <v>0</v>
      </c>
      <c r="M68" s="490">
        <v>0</v>
      </c>
      <c r="N68" s="490">
        <v>0</v>
      </c>
      <c r="O68" s="490">
        <v>0</v>
      </c>
      <c r="P68" s="621">
        <v>856.15</v>
      </c>
      <c r="Q68" s="621">
        <v>0</v>
      </c>
      <c r="R68" s="627">
        <v>521.48</v>
      </c>
      <c r="S68" s="494">
        <v>53.51</v>
      </c>
      <c r="T68" s="627">
        <v>156.56</v>
      </c>
      <c r="U68" s="484">
        <f t="shared" ref="U68:U99" si="2">SUM(F68:T68)</f>
        <v>2132.31</v>
      </c>
      <c r="V68" s="486"/>
      <c r="Y68" s="369"/>
    </row>
    <row r="69" spans="1:25" x14ac:dyDescent="0.25">
      <c r="A69" s="478" t="s">
        <v>84</v>
      </c>
      <c r="B69" s="478">
        <v>1</v>
      </c>
      <c r="C69" s="478">
        <v>325</v>
      </c>
      <c r="E69" s="201" t="s">
        <v>318</v>
      </c>
      <c r="F69" s="839">
        <v>0</v>
      </c>
      <c r="G69" s="490">
        <v>0</v>
      </c>
      <c r="H69" s="490">
        <v>0</v>
      </c>
      <c r="I69" s="490">
        <v>2397.89</v>
      </c>
      <c r="J69" s="490">
        <v>0</v>
      </c>
      <c r="K69" s="490">
        <v>0</v>
      </c>
      <c r="L69" s="490">
        <v>0</v>
      </c>
      <c r="M69" s="490">
        <v>0</v>
      </c>
      <c r="N69" s="490">
        <v>0</v>
      </c>
      <c r="O69" s="490">
        <v>0</v>
      </c>
      <c r="P69" s="621">
        <v>725.11</v>
      </c>
      <c r="Q69" s="490">
        <v>0</v>
      </c>
      <c r="R69" s="627">
        <v>441.66</v>
      </c>
      <c r="S69" s="494">
        <v>111.46</v>
      </c>
      <c r="T69" s="490">
        <v>117.42</v>
      </c>
      <c r="U69" s="484">
        <f t="shared" si="2"/>
        <v>3793.54</v>
      </c>
      <c r="Y69" s="366"/>
    </row>
    <row r="70" spans="1:25" s="662" customFormat="1" x14ac:dyDescent="0.25">
      <c r="A70" s="655" t="s">
        <v>84</v>
      </c>
      <c r="B70" s="655">
        <v>1</v>
      </c>
      <c r="C70" s="655">
        <v>218</v>
      </c>
      <c r="D70" s="655" t="s">
        <v>549</v>
      </c>
      <c r="E70" s="656" t="s">
        <v>621</v>
      </c>
      <c r="F70" s="657">
        <v>0</v>
      </c>
      <c r="G70" s="658">
        <v>0</v>
      </c>
      <c r="H70" s="658">
        <v>0</v>
      </c>
      <c r="I70" s="644">
        <v>837.86</v>
      </c>
      <c r="J70" s="658">
        <v>0</v>
      </c>
      <c r="K70" s="658">
        <v>0</v>
      </c>
      <c r="L70" s="658">
        <v>0</v>
      </c>
      <c r="M70" s="658">
        <v>0</v>
      </c>
      <c r="N70" s="658">
        <v>0</v>
      </c>
      <c r="O70" s="658">
        <v>0</v>
      </c>
      <c r="P70" s="644">
        <v>576.6</v>
      </c>
      <c r="Q70" s="644">
        <v>0</v>
      </c>
      <c r="R70" s="659">
        <v>660.46</v>
      </c>
      <c r="S70" s="659">
        <v>88.28</v>
      </c>
      <c r="T70" s="658">
        <v>0</v>
      </c>
      <c r="U70" s="661">
        <f t="shared" si="2"/>
        <v>2163.2000000000003</v>
      </c>
      <c r="W70" s="855"/>
      <c r="Y70" s="871"/>
    </row>
    <row r="71" spans="1:25" x14ac:dyDescent="0.25">
      <c r="A71" s="478" t="s">
        <v>84</v>
      </c>
      <c r="B71" s="478">
        <v>1</v>
      </c>
      <c r="C71" s="478">
        <v>46</v>
      </c>
      <c r="E71" s="201" t="s">
        <v>582</v>
      </c>
      <c r="F71" s="839">
        <v>0</v>
      </c>
      <c r="G71" s="490">
        <v>0</v>
      </c>
      <c r="H71" s="490">
        <v>0</v>
      </c>
      <c r="I71" s="490">
        <v>1788.34</v>
      </c>
      <c r="J71" s="490">
        <v>0</v>
      </c>
      <c r="K71" s="490">
        <v>0</v>
      </c>
      <c r="L71" s="490">
        <v>0</v>
      </c>
      <c r="M71" s="490">
        <v>0</v>
      </c>
      <c r="N71" s="490">
        <v>0</v>
      </c>
      <c r="O71" s="490">
        <v>0</v>
      </c>
      <c r="P71" s="621">
        <v>812.47</v>
      </c>
      <c r="Q71" s="490">
        <v>0</v>
      </c>
      <c r="R71" s="627">
        <v>494.88</v>
      </c>
      <c r="S71" s="627">
        <v>67.09</v>
      </c>
      <c r="T71" s="627">
        <v>39.14</v>
      </c>
      <c r="U71" s="484">
        <f t="shared" si="2"/>
        <v>3201.92</v>
      </c>
      <c r="Y71" s="362"/>
    </row>
    <row r="72" spans="1:25" s="662" customFormat="1" x14ac:dyDescent="0.25">
      <c r="A72" s="655" t="s">
        <v>86</v>
      </c>
      <c r="B72" s="655">
        <v>1</v>
      </c>
      <c r="C72" s="655">
        <v>48</v>
      </c>
      <c r="D72" s="655"/>
      <c r="E72" s="656" t="s">
        <v>584</v>
      </c>
      <c r="F72" s="657">
        <v>0</v>
      </c>
      <c r="G72" s="658">
        <v>0</v>
      </c>
      <c r="H72" s="658">
        <v>0</v>
      </c>
      <c r="I72" s="658">
        <v>1906.67</v>
      </c>
      <c r="J72" s="658">
        <v>0</v>
      </c>
      <c r="K72" s="658">
        <v>0</v>
      </c>
      <c r="L72" s="658">
        <v>0</v>
      </c>
      <c r="M72" s="658">
        <v>0</v>
      </c>
      <c r="N72" s="658">
        <v>0</v>
      </c>
      <c r="O72" s="658">
        <v>0</v>
      </c>
      <c r="P72" s="658">
        <v>0</v>
      </c>
      <c r="Q72" s="658">
        <v>0</v>
      </c>
      <c r="R72" s="660">
        <v>1391.69</v>
      </c>
      <c r="S72" s="659">
        <v>43.97</v>
      </c>
      <c r="T72" s="659">
        <v>117.42</v>
      </c>
      <c r="U72" s="661">
        <f t="shared" si="2"/>
        <v>3459.75</v>
      </c>
      <c r="W72" s="855"/>
      <c r="Y72" s="366"/>
    </row>
    <row r="73" spans="1:25" x14ac:dyDescent="0.25">
      <c r="A73" s="478" t="s">
        <v>86</v>
      </c>
      <c r="B73" s="478">
        <v>1</v>
      </c>
      <c r="C73" s="478">
        <v>26</v>
      </c>
      <c r="E73" s="201" t="s">
        <v>568</v>
      </c>
      <c r="F73" s="839">
        <v>0</v>
      </c>
      <c r="G73" s="490">
        <v>0</v>
      </c>
      <c r="H73" s="490">
        <v>0</v>
      </c>
      <c r="I73" s="490">
        <v>1968.96</v>
      </c>
      <c r="J73" s="490">
        <v>0</v>
      </c>
      <c r="K73" s="490">
        <v>0</v>
      </c>
      <c r="L73" s="490">
        <v>0</v>
      </c>
      <c r="M73" s="490">
        <v>0</v>
      </c>
      <c r="N73" s="490">
        <v>0</v>
      </c>
      <c r="O73" s="490">
        <v>0</v>
      </c>
      <c r="P73" s="621">
        <v>428.08</v>
      </c>
      <c r="Q73" s="490">
        <v>0</v>
      </c>
      <c r="R73" s="494">
        <v>949.56</v>
      </c>
      <c r="S73" s="494">
        <v>59.24</v>
      </c>
      <c r="T73" s="621">
        <v>117.42</v>
      </c>
      <c r="U73" s="484">
        <f t="shared" si="2"/>
        <v>3523.2599999999998</v>
      </c>
      <c r="Y73" s="362"/>
    </row>
    <row r="74" spans="1:25" x14ac:dyDescent="0.25">
      <c r="A74" s="478" t="s">
        <v>84</v>
      </c>
      <c r="B74" s="478">
        <v>1</v>
      </c>
      <c r="C74" s="478">
        <v>324</v>
      </c>
      <c r="D74" s="478" t="s">
        <v>549</v>
      </c>
      <c r="E74" s="201" t="s">
        <v>316</v>
      </c>
      <c r="F74" s="839">
        <v>0</v>
      </c>
      <c r="G74" s="490">
        <v>0</v>
      </c>
      <c r="H74" s="490">
        <v>0</v>
      </c>
      <c r="I74" s="621">
        <v>602.91999999999996</v>
      </c>
      <c r="J74" s="490">
        <v>0</v>
      </c>
      <c r="K74" s="490">
        <v>0</v>
      </c>
      <c r="L74" s="490">
        <v>0</v>
      </c>
      <c r="M74" s="490">
        <v>0</v>
      </c>
      <c r="N74" s="490">
        <v>0</v>
      </c>
      <c r="O74" s="490">
        <v>0</v>
      </c>
      <c r="P74" s="621">
        <v>725.11</v>
      </c>
      <c r="Q74" s="621">
        <v>0</v>
      </c>
      <c r="R74" s="627">
        <v>441.66</v>
      </c>
      <c r="S74" s="494">
        <v>107.47</v>
      </c>
      <c r="T74" s="621">
        <v>117.42</v>
      </c>
      <c r="U74" s="484">
        <f t="shared" si="2"/>
        <v>1994.5800000000002</v>
      </c>
      <c r="Y74" s="366"/>
    </row>
    <row r="75" spans="1:25" s="662" customFormat="1" x14ac:dyDescent="0.25">
      <c r="A75" s="655" t="s">
        <v>86</v>
      </c>
      <c r="B75" s="655">
        <v>1</v>
      </c>
      <c r="C75" s="655">
        <v>191</v>
      </c>
      <c r="D75" s="655" t="s">
        <v>549</v>
      </c>
      <c r="E75" s="656" t="s">
        <v>614</v>
      </c>
      <c r="F75" s="657">
        <v>0</v>
      </c>
      <c r="G75" s="658">
        <v>0</v>
      </c>
      <c r="H75" s="658">
        <v>0</v>
      </c>
      <c r="I75" s="658">
        <v>367.15</v>
      </c>
      <c r="J75" s="658">
        <v>0</v>
      </c>
      <c r="K75" s="658">
        <v>0</v>
      </c>
      <c r="L75" s="658">
        <v>0</v>
      </c>
      <c r="M75" s="658">
        <v>0</v>
      </c>
      <c r="N75" s="658">
        <v>0</v>
      </c>
      <c r="O75" s="658">
        <v>0</v>
      </c>
      <c r="P75" s="644">
        <v>768.79</v>
      </c>
      <c r="Q75" s="658">
        <v>0</v>
      </c>
      <c r="R75" s="660">
        <v>468.27</v>
      </c>
      <c r="S75" s="660">
        <v>88.28</v>
      </c>
      <c r="T75" s="644">
        <v>78.28</v>
      </c>
      <c r="U75" s="661">
        <f t="shared" si="2"/>
        <v>1770.77</v>
      </c>
      <c r="W75" s="855"/>
      <c r="Y75" s="366"/>
    </row>
    <row r="76" spans="1:25" x14ac:dyDescent="0.25">
      <c r="A76" s="478" t="s">
        <v>84</v>
      </c>
      <c r="B76" s="478">
        <v>1</v>
      </c>
      <c r="C76" s="478">
        <v>21</v>
      </c>
      <c r="D76" s="478" t="s">
        <v>549</v>
      </c>
      <c r="E76" s="201" t="s">
        <v>564</v>
      </c>
      <c r="F76" s="839">
        <v>0</v>
      </c>
      <c r="G76" s="490">
        <v>0</v>
      </c>
      <c r="H76" s="490">
        <v>0</v>
      </c>
      <c r="I76" s="621">
        <v>2552.65</v>
      </c>
      <c r="J76" s="490">
        <v>0</v>
      </c>
      <c r="K76" s="490">
        <v>0</v>
      </c>
      <c r="L76" s="490">
        <v>0</v>
      </c>
      <c r="M76" s="490">
        <v>0</v>
      </c>
      <c r="N76" s="490">
        <v>0</v>
      </c>
      <c r="O76" s="490">
        <v>0</v>
      </c>
      <c r="P76" s="621">
        <v>768.79</v>
      </c>
      <c r="Q76" s="621">
        <v>0</v>
      </c>
      <c r="R76" s="627">
        <v>468.27</v>
      </c>
      <c r="S76" s="494">
        <v>80.8</v>
      </c>
      <c r="T76" s="490">
        <v>0</v>
      </c>
      <c r="U76" s="484">
        <f t="shared" si="2"/>
        <v>3870.51</v>
      </c>
      <c r="Y76" s="152"/>
    </row>
    <row r="77" spans="1:25" x14ac:dyDescent="0.25">
      <c r="A77" s="478" t="s">
        <v>84</v>
      </c>
      <c r="B77" s="478">
        <v>1</v>
      </c>
      <c r="C77" s="478">
        <v>330</v>
      </c>
      <c r="E77" s="201" t="s">
        <v>327</v>
      </c>
      <c r="F77" s="839">
        <v>0</v>
      </c>
      <c r="G77" s="490">
        <v>0</v>
      </c>
      <c r="H77" s="490">
        <v>0</v>
      </c>
      <c r="I77" s="490">
        <v>1726.55</v>
      </c>
      <c r="J77" s="490">
        <v>0</v>
      </c>
      <c r="K77" s="490">
        <v>0</v>
      </c>
      <c r="L77" s="490">
        <v>0</v>
      </c>
      <c r="M77" s="490">
        <v>0</v>
      </c>
      <c r="N77" s="490">
        <v>0</v>
      </c>
      <c r="O77" s="490">
        <v>0</v>
      </c>
      <c r="P77" s="621">
        <v>725.11</v>
      </c>
      <c r="Q77" s="490">
        <v>0</v>
      </c>
      <c r="R77" s="627">
        <v>441.66</v>
      </c>
      <c r="S77" s="494">
        <v>0</v>
      </c>
      <c r="T77" s="621">
        <v>117.42</v>
      </c>
      <c r="U77" s="484">
        <f t="shared" si="2"/>
        <v>3010.74</v>
      </c>
      <c r="Y77" s="366"/>
    </row>
    <row r="78" spans="1:25" x14ac:dyDescent="0.25">
      <c r="A78" s="478" t="s">
        <v>84</v>
      </c>
      <c r="B78" s="478">
        <v>1</v>
      </c>
      <c r="C78" s="478">
        <v>254</v>
      </c>
      <c r="E78" s="201" t="s">
        <v>145</v>
      </c>
      <c r="F78" s="839">
        <v>0</v>
      </c>
      <c r="G78" s="490">
        <v>0</v>
      </c>
      <c r="H78" s="490">
        <v>0</v>
      </c>
      <c r="I78" s="490">
        <v>0</v>
      </c>
      <c r="J78" s="490">
        <v>0</v>
      </c>
      <c r="K78" s="490">
        <v>0</v>
      </c>
      <c r="L78" s="490">
        <v>0</v>
      </c>
      <c r="M78" s="490">
        <v>0</v>
      </c>
      <c r="N78" s="490">
        <v>0</v>
      </c>
      <c r="O78" s="490">
        <v>0</v>
      </c>
      <c r="P78" s="621">
        <v>873.62</v>
      </c>
      <c r="Q78" s="490">
        <v>0</v>
      </c>
      <c r="R78" s="627">
        <v>532.12</v>
      </c>
      <c r="S78" s="494">
        <v>18.309999999999999</v>
      </c>
      <c r="T78" s="627">
        <v>78.28</v>
      </c>
      <c r="U78" s="484">
        <f t="shared" si="2"/>
        <v>1502.33</v>
      </c>
      <c r="Y78" s="152"/>
    </row>
    <row r="79" spans="1:25" s="662" customFormat="1" x14ac:dyDescent="0.25">
      <c r="A79" s="655" t="s">
        <v>84</v>
      </c>
      <c r="B79" s="655">
        <v>1</v>
      </c>
      <c r="C79" s="655">
        <v>196</v>
      </c>
      <c r="D79" s="655"/>
      <c r="E79" s="656" t="s">
        <v>617</v>
      </c>
      <c r="F79" s="657">
        <v>645.4</v>
      </c>
      <c r="G79" s="658">
        <v>0</v>
      </c>
      <c r="H79" s="658">
        <v>0</v>
      </c>
      <c r="I79" s="658">
        <v>775.83</v>
      </c>
      <c r="J79" s="658">
        <v>0</v>
      </c>
      <c r="K79" s="658">
        <v>0</v>
      </c>
      <c r="L79" s="658">
        <v>0</v>
      </c>
      <c r="M79" s="658">
        <v>0</v>
      </c>
      <c r="N79" s="658">
        <v>0</v>
      </c>
      <c r="O79" s="658">
        <v>0</v>
      </c>
      <c r="P79" s="644">
        <v>768.79</v>
      </c>
      <c r="Q79" s="658">
        <v>0</v>
      </c>
      <c r="R79" s="659">
        <v>468.27</v>
      </c>
      <c r="S79" s="660">
        <v>88.28</v>
      </c>
      <c r="T79" s="659">
        <v>156.56</v>
      </c>
      <c r="U79" s="661">
        <f t="shared" si="2"/>
        <v>2903.13</v>
      </c>
      <c r="W79" s="855"/>
      <c r="Y79" s="366"/>
    </row>
    <row r="80" spans="1:25" x14ac:dyDescent="0.25">
      <c r="A80" s="478" t="s">
        <v>86</v>
      </c>
      <c r="B80" s="478">
        <v>1</v>
      </c>
      <c r="C80" s="478">
        <v>358</v>
      </c>
      <c r="E80" s="201" t="s">
        <v>387</v>
      </c>
      <c r="F80" s="839">
        <v>0</v>
      </c>
      <c r="G80" s="490">
        <v>0</v>
      </c>
      <c r="H80" s="490">
        <v>0</v>
      </c>
      <c r="I80" s="490">
        <v>422.29</v>
      </c>
      <c r="J80" s="490">
        <v>0</v>
      </c>
      <c r="K80" s="490">
        <v>0</v>
      </c>
      <c r="L80" s="490">
        <v>0</v>
      </c>
      <c r="M80" s="490">
        <v>0</v>
      </c>
      <c r="N80" s="490">
        <v>0</v>
      </c>
      <c r="O80" s="490">
        <v>0</v>
      </c>
      <c r="P80" s="621">
        <v>812.47</v>
      </c>
      <c r="Q80" s="490">
        <v>0</v>
      </c>
      <c r="R80" s="494">
        <v>494.88</v>
      </c>
      <c r="S80" s="490">
        <v>0</v>
      </c>
      <c r="T80" s="627">
        <v>39.14</v>
      </c>
      <c r="U80" s="484">
        <f t="shared" si="2"/>
        <v>1768.78</v>
      </c>
      <c r="V80" s="486"/>
      <c r="Y80" s="362"/>
    </row>
    <row r="81" spans="1:25" x14ac:dyDescent="0.25">
      <c r="A81" s="478" t="s">
        <v>86</v>
      </c>
      <c r="B81" s="478">
        <v>1</v>
      </c>
      <c r="C81" s="478">
        <v>188</v>
      </c>
      <c r="E81" s="201" t="s">
        <v>613</v>
      </c>
      <c r="F81" s="839">
        <v>0</v>
      </c>
      <c r="G81" s="490">
        <v>0</v>
      </c>
      <c r="H81" s="490">
        <v>0</v>
      </c>
      <c r="I81" s="490">
        <v>791.75</v>
      </c>
      <c r="J81" s="490">
        <v>0</v>
      </c>
      <c r="K81" s="490">
        <v>0</v>
      </c>
      <c r="L81" s="490">
        <v>0</v>
      </c>
      <c r="M81" s="490">
        <v>0</v>
      </c>
      <c r="N81" s="490">
        <v>0</v>
      </c>
      <c r="O81" s="490">
        <v>0</v>
      </c>
      <c r="P81" s="621">
        <v>996.59</v>
      </c>
      <c r="Q81" s="490">
        <v>0</v>
      </c>
      <c r="R81" s="494">
        <v>395.1</v>
      </c>
      <c r="S81" s="494">
        <v>47.72</v>
      </c>
      <c r="T81" s="490">
        <v>0</v>
      </c>
      <c r="U81" s="484">
        <f t="shared" si="2"/>
        <v>2231.16</v>
      </c>
      <c r="V81" s="486"/>
      <c r="Y81" s="366"/>
    </row>
    <row r="82" spans="1:25" x14ac:dyDescent="0.25">
      <c r="A82" s="478" t="s">
        <v>84</v>
      </c>
      <c r="B82" s="478">
        <v>1</v>
      </c>
      <c r="C82" s="478">
        <v>338</v>
      </c>
      <c r="D82" s="478" t="s">
        <v>549</v>
      </c>
      <c r="E82" s="201" t="s">
        <v>625</v>
      </c>
      <c r="F82" s="839">
        <v>916.3</v>
      </c>
      <c r="G82" s="490">
        <v>0</v>
      </c>
      <c r="H82" s="490">
        <v>0</v>
      </c>
      <c r="I82" s="621">
        <v>327.44</v>
      </c>
      <c r="J82" s="490">
        <v>0</v>
      </c>
      <c r="K82" s="490">
        <v>0</v>
      </c>
      <c r="L82" s="490">
        <v>0</v>
      </c>
      <c r="M82" s="490">
        <v>0</v>
      </c>
      <c r="N82" s="490">
        <v>0</v>
      </c>
      <c r="O82" s="490">
        <v>0</v>
      </c>
      <c r="P82" s="621">
        <v>725.11</v>
      </c>
      <c r="Q82" s="621">
        <v>0</v>
      </c>
      <c r="R82" s="627">
        <v>441.66</v>
      </c>
      <c r="S82" s="494">
        <v>0</v>
      </c>
      <c r="T82" s="627">
        <v>39.14</v>
      </c>
      <c r="U82" s="484">
        <f t="shared" si="2"/>
        <v>2449.6499999999996</v>
      </c>
      <c r="Y82" s="362"/>
    </row>
    <row r="83" spans="1:25" s="662" customFormat="1" x14ac:dyDescent="0.25">
      <c r="A83" s="655" t="s">
        <v>84</v>
      </c>
      <c r="B83" s="655">
        <v>1</v>
      </c>
      <c r="C83" s="655">
        <v>251</v>
      </c>
      <c r="D83" s="655" t="s">
        <v>549</v>
      </c>
      <c r="E83" s="656" t="s">
        <v>143</v>
      </c>
      <c r="F83" s="657">
        <v>0</v>
      </c>
      <c r="G83" s="658">
        <v>1274</v>
      </c>
      <c r="H83" s="658">
        <v>0</v>
      </c>
      <c r="I83" s="644">
        <v>1201.54</v>
      </c>
      <c r="J83" s="658">
        <v>0</v>
      </c>
      <c r="K83" s="658">
        <v>0</v>
      </c>
      <c r="L83" s="658">
        <v>0</v>
      </c>
      <c r="M83" s="658">
        <v>0</v>
      </c>
      <c r="N83" s="658">
        <v>0</v>
      </c>
      <c r="O83" s="658">
        <v>0</v>
      </c>
      <c r="P83" s="644">
        <v>725.11</v>
      </c>
      <c r="Q83" s="644">
        <v>0</v>
      </c>
      <c r="R83" s="659">
        <v>441.66</v>
      </c>
      <c r="S83" s="658">
        <v>111.46</v>
      </c>
      <c r="T83" s="658">
        <v>0</v>
      </c>
      <c r="U83" s="661">
        <f t="shared" si="2"/>
        <v>3753.77</v>
      </c>
      <c r="W83" s="855"/>
      <c r="Y83" s="366"/>
    </row>
    <row r="84" spans="1:25" x14ac:dyDescent="0.25">
      <c r="A84" s="478" t="s">
        <v>86</v>
      </c>
      <c r="B84" s="478">
        <v>1</v>
      </c>
      <c r="C84" s="478">
        <v>93</v>
      </c>
      <c r="E84" s="201" t="s">
        <v>53</v>
      </c>
      <c r="F84" s="839">
        <v>0</v>
      </c>
      <c r="G84" s="490">
        <v>0</v>
      </c>
      <c r="H84" s="490">
        <v>0</v>
      </c>
      <c r="I84" s="490">
        <v>1810.73</v>
      </c>
      <c r="J84" s="490">
        <v>0</v>
      </c>
      <c r="K84" s="490">
        <v>0</v>
      </c>
      <c r="L84" s="490">
        <v>0</v>
      </c>
      <c r="M84" s="490">
        <v>0</v>
      </c>
      <c r="N84" s="490">
        <v>0</v>
      </c>
      <c r="O84" s="490">
        <v>0</v>
      </c>
      <c r="P84" s="621">
        <v>436.81</v>
      </c>
      <c r="Q84" s="490">
        <v>0</v>
      </c>
      <c r="R84" s="494">
        <v>968.93</v>
      </c>
      <c r="S84" s="627">
        <v>21.01</v>
      </c>
      <c r="T84" s="627">
        <v>78.28</v>
      </c>
      <c r="U84" s="484">
        <f t="shared" si="2"/>
        <v>3315.76</v>
      </c>
      <c r="Y84" s="362"/>
    </row>
    <row r="85" spans="1:25" x14ac:dyDescent="0.25">
      <c r="A85" s="478" t="s">
        <v>84</v>
      </c>
      <c r="B85" s="478">
        <v>1</v>
      </c>
      <c r="C85" s="478">
        <v>8</v>
      </c>
      <c r="E85" s="201" t="s">
        <v>554</v>
      </c>
      <c r="F85" s="839">
        <v>0</v>
      </c>
      <c r="G85" s="490">
        <v>0</v>
      </c>
      <c r="H85" s="490">
        <v>0</v>
      </c>
      <c r="I85" s="490">
        <v>2378.62</v>
      </c>
      <c r="J85" s="490">
        <v>0</v>
      </c>
      <c r="K85" s="490">
        <v>0</v>
      </c>
      <c r="L85" s="490">
        <v>0</v>
      </c>
      <c r="M85" s="490">
        <v>0</v>
      </c>
      <c r="N85" s="490">
        <v>0</v>
      </c>
      <c r="O85" s="490">
        <v>0</v>
      </c>
      <c r="P85" s="621">
        <v>655.22</v>
      </c>
      <c r="Q85" s="490">
        <v>0</v>
      </c>
      <c r="R85" s="627">
        <v>750.52</v>
      </c>
      <c r="S85" s="494">
        <v>37.43</v>
      </c>
      <c r="T85" s="621">
        <v>78.28</v>
      </c>
      <c r="U85" s="484">
        <f t="shared" si="2"/>
        <v>3900.07</v>
      </c>
      <c r="Y85" s="366"/>
    </row>
    <row r="86" spans="1:25" s="662" customFormat="1" x14ac:dyDescent="0.25">
      <c r="A86" s="655" t="s">
        <v>86</v>
      </c>
      <c r="B86" s="655">
        <v>1</v>
      </c>
      <c r="C86" s="655">
        <v>44</v>
      </c>
      <c r="D86" s="655"/>
      <c r="E86" s="656" t="s">
        <v>581</v>
      </c>
      <c r="F86" s="657">
        <v>0</v>
      </c>
      <c r="G86" s="658">
        <v>0</v>
      </c>
      <c r="H86" s="658">
        <v>0</v>
      </c>
      <c r="I86" s="644">
        <v>2101.0100000000002</v>
      </c>
      <c r="J86" s="658">
        <v>0</v>
      </c>
      <c r="K86" s="658">
        <v>0</v>
      </c>
      <c r="L86" s="658">
        <v>0</v>
      </c>
      <c r="M86" s="658">
        <v>0</v>
      </c>
      <c r="N86" s="658">
        <v>0</v>
      </c>
      <c r="O86" s="658">
        <v>0</v>
      </c>
      <c r="P86" s="644">
        <v>725.11</v>
      </c>
      <c r="Q86" s="658">
        <v>0</v>
      </c>
      <c r="R86" s="660">
        <v>441.66</v>
      </c>
      <c r="S86" s="660">
        <v>111.46</v>
      </c>
      <c r="T86" s="658">
        <v>0</v>
      </c>
      <c r="U86" s="661">
        <f t="shared" si="2"/>
        <v>3379.2400000000002</v>
      </c>
      <c r="W86" s="855"/>
      <c r="Y86" s="366"/>
    </row>
    <row r="87" spans="1:25" s="862" customFormat="1" x14ac:dyDescent="0.25">
      <c r="A87" s="856" t="s">
        <v>84</v>
      </c>
      <c r="B87" s="856">
        <v>1</v>
      </c>
      <c r="C87" s="856">
        <v>396</v>
      </c>
      <c r="D87" s="856" t="s">
        <v>549</v>
      </c>
      <c r="E87" s="872" t="s">
        <v>475</v>
      </c>
      <c r="F87" s="857">
        <v>0</v>
      </c>
      <c r="G87" s="858">
        <v>0</v>
      </c>
      <c r="H87" s="858">
        <v>0</v>
      </c>
      <c r="I87" s="859">
        <v>1168.32</v>
      </c>
      <c r="J87" s="858">
        <v>0</v>
      </c>
      <c r="K87" s="858">
        <v>0</v>
      </c>
      <c r="L87" s="858">
        <v>0</v>
      </c>
      <c r="M87" s="858">
        <v>0</v>
      </c>
      <c r="N87" s="858">
        <v>0</v>
      </c>
      <c r="O87" s="858">
        <v>0</v>
      </c>
      <c r="P87" s="858">
        <v>0</v>
      </c>
      <c r="Q87" s="858">
        <v>0</v>
      </c>
      <c r="R87" s="860">
        <v>1405.74</v>
      </c>
      <c r="S87" s="860">
        <v>25.52</v>
      </c>
      <c r="T87" s="860">
        <v>117.42</v>
      </c>
      <c r="U87" s="861">
        <f t="shared" si="2"/>
        <v>2717</v>
      </c>
      <c r="W87" s="863"/>
      <c r="Y87" s="404"/>
    </row>
    <row r="88" spans="1:25" x14ac:dyDescent="0.25">
      <c r="A88" s="478" t="s">
        <v>84</v>
      </c>
      <c r="B88" s="478">
        <v>1</v>
      </c>
      <c r="C88" s="478">
        <v>83</v>
      </c>
      <c r="E88" s="201" t="s">
        <v>592</v>
      </c>
      <c r="F88" s="839">
        <v>0</v>
      </c>
      <c r="G88" s="490">
        <v>0</v>
      </c>
      <c r="H88" s="490">
        <v>0</v>
      </c>
      <c r="I88" s="490">
        <v>2807.95</v>
      </c>
      <c r="J88" s="490">
        <v>0</v>
      </c>
      <c r="K88" s="490">
        <v>0</v>
      </c>
      <c r="L88" s="490">
        <v>0</v>
      </c>
      <c r="M88" s="490">
        <v>0</v>
      </c>
      <c r="N88" s="490">
        <v>0</v>
      </c>
      <c r="O88" s="490">
        <v>0</v>
      </c>
      <c r="P88" s="621">
        <v>642.12</v>
      </c>
      <c r="Q88" s="490">
        <v>0</v>
      </c>
      <c r="R88" s="627">
        <v>735.51</v>
      </c>
      <c r="S88" s="494">
        <v>56.1</v>
      </c>
      <c r="T88" s="621">
        <v>78.28</v>
      </c>
      <c r="U88" s="484">
        <f t="shared" si="2"/>
        <v>4319.96</v>
      </c>
      <c r="Y88" s="366"/>
    </row>
    <row r="89" spans="1:25" x14ac:dyDescent="0.25">
      <c r="A89" s="478" t="s">
        <v>84</v>
      </c>
      <c r="B89" s="478">
        <v>1</v>
      </c>
      <c r="C89" s="478">
        <v>92</v>
      </c>
      <c r="E89" s="201" t="s">
        <v>600</v>
      </c>
      <c r="F89" s="839">
        <v>0</v>
      </c>
      <c r="G89" s="490">
        <v>0</v>
      </c>
      <c r="H89" s="490">
        <v>0</v>
      </c>
      <c r="I89" s="490">
        <v>2642.83</v>
      </c>
      <c r="J89" s="490">
        <v>0</v>
      </c>
      <c r="K89" s="490">
        <v>0</v>
      </c>
      <c r="L89" s="490">
        <v>0</v>
      </c>
      <c r="M89" s="490">
        <v>0</v>
      </c>
      <c r="N89" s="490">
        <v>0</v>
      </c>
      <c r="O89" s="490">
        <v>0</v>
      </c>
      <c r="P89" s="621">
        <v>864.89</v>
      </c>
      <c r="Q89" s="490">
        <v>0</v>
      </c>
      <c r="R89" s="627">
        <v>526.79999999999995</v>
      </c>
      <c r="S89" s="494">
        <v>38.53</v>
      </c>
      <c r="T89" s="627">
        <v>39.14</v>
      </c>
      <c r="U89" s="484">
        <f t="shared" si="2"/>
        <v>4112.1899999999996</v>
      </c>
      <c r="Y89" s="176"/>
    </row>
    <row r="90" spans="1:25" x14ac:dyDescent="0.25">
      <c r="A90" s="478" t="s">
        <v>84</v>
      </c>
      <c r="B90" s="478">
        <v>1</v>
      </c>
      <c r="C90" s="478">
        <v>95</v>
      </c>
      <c r="E90" s="201" t="s">
        <v>601</v>
      </c>
      <c r="F90" s="839">
        <v>0</v>
      </c>
      <c r="G90" s="490">
        <v>0</v>
      </c>
      <c r="H90" s="490">
        <v>0</v>
      </c>
      <c r="I90" s="490">
        <v>543</v>
      </c>
      <c r="J90" s="490">
        <v>0</v>
      </c>
      <c r="K90" s="490">
        <v>0</v>
      </c>
      <c r="L90" s="490">
        <v>0</v>
      </c>
      <c r="M90" s="490">
        <v>0</v>
      </c>
      <c r="N90" s="490">
        <v>0</v>
      </c>
      <c r="O90" s="490">
        <v>0</v>
      </c>
      <c r="P90" s="621">
        <v>218.4</v>
      </c>
      <c r="Q90" s="490">
        <v>0</v>
      </c>
      <c r="R90" s="627">
        <v>1187.3399999999999</v>
      </c>
      <c r="S90" s="494">
        <v>36.31</v>
      </c>
      <c r="T90" s="627" t="s">
        <v>551</v>
      </c>
      <c r="U90" s="484">
        <f t="shared" si="2"/>
        <v>1985.0499999999997</v>
      </c>
      <c r="V90" s="486"/>
      <c r="Y90" s="362"/>
    </row>
    <row r="91" spans="1:25" x14ac:dyDescent="0.25">
      <c r="A91" s="478" t="s">
        <v>84</v>
      </c>
      <c r="B91" s="478">
        <v>1</v>
      </c>
      <c r="C91" s="478">
        <v>485</v>
      </c>
      <c r="E91" s="201" t="s">
        <v>357</v>
      </c>
      <c r="F91" s="839">
        <v>0</v>
      </c>
      <c r="G91" s="490">
        <v>0</v>
      </c>
      <c r="H91" s="490">
        <v>0</v>
      </c>
      <c r="I91" s="490">
        <v>0</v>
      </c>
      <c r="J91" s="490">
        <v>0</v>
      </c>
      <c r="K91" s="490">
        <v>0</v>
      </c>
      <c r="L91" s="490">
        <v>0</v>
      </c>
      <c r="M91" s="490">
        <v>0</v>
      </c>
      <c r="N91" s="490">
        <v>0</v>
      </c>
      <c r="O91" s="490">
        <v>0</v>
      </c>
      <c r="P91" s="621">
        <v>768.79</v>
      </c>
      <c r="Q91" s="490">
        <v>0</v>
      </c>
      <c r="R91" s="627">
        <v>468.27</v>
      </c>
      <c r="S91" s="494">
        <v>88.28</v>
      </c>
      <c r="T91" s="627">
        <v>0</v>
      </c>
      <c r="U91" s="484">
        <f t="shared" si="2"/>
        <v>1325.34</v>
      </c>
      <c r="V91" s="486"/>
      <c r="Y91" s="362"/>
    </row>
    <row r="92" spans="1:25" x14ac:dyDescent="0.25">
      <c r="A92" s="478" t="s">
        <v>84</v>
      </c>
      <c r="B92" s="478">
        <v>1</v>
      </c>
      <c r="C92" s="478">
        <v>33</v>
      </c>
      <c r="E92" s="201" t="s">
        <v>573</v>
      </c>
      <c r="F92" s="839">
        <v>0</v>
      </c>
      <c r="G92" s="490">
        <v>0</v>
      </c>
      <c r="H92" s="490">
        <v>0</v>
      </c>
      <c r="I92" s="490">
        <v>2847.21</v>
      </c>
      <c r="J92" s="490">
        <v>0</v>
      </c>
      <c r="K92" s="490">
        <v>0</v>
      </c>
      <c r="L92" s="490">
        <v>0</v>
      </c>
      <c r="M92" s="490">
        <v>0</v>
      </c>
      <c r="N92" s="490">
        <v>0</v>
      </c>
      <c r="O92" s="490">
        <v>0</v>
      </c>
      <c r="P92" s="621">
        <v>432.45</v>
      </c>
      <c r="Q92" s="490">
        <v>0</v>
      </c>
      <c r="R92" s="627">
        <v>959.25</v>
      </c>
      <c r="S92" s="494">
        <v>38.53</v>
      </c>
      <c r="T92" s="490">
        <v>0</v>
      </c>
      <c r="U92" s="484">
        <f t="shared" si="2"/>
        <v>4277.4399999999996</v>
      </c>
      <c r="Y92" s="362"/>
    </row>
    <row r="93" spans="1:25" x14ac:dyDescent="0.25">
      <c r="A93" s="478" t="s">
        <v>84</v>
      </c>
      <c r="B93" s="478">
        <v>1</v>
      </c>
      <c r="C93" s="478">
        <v>81</v>
      </c>
      <c r="E93" s="201" t="s">
        <v>591</v>
      </c>
      <c r="F93" s="839">
        <v>0</v>
      </c>
      <c r="G93" s="490">
        <v>0</v>
      </c>
      <c r="H93" s="490">
        <v>0</v>
      </c>
      <c r="I93" s="490">
        <v>0</v>
      </c>
      <c r="J93" s="490">
        <v>0</v>
      </c>
      <c r="K93" s="490">
        <v>0</v>
      </c>
      <c r="L93" s="490">
        <v>0</v>
      </c>
      <c r="M93" s="490">
        <v>0</v>
      </c>
      <c r="N93" s="490">
        <v>0</v>
      </c>
      <c r="O93" s="490">
        <v>0</v>
      </c>
      <c r="P93" s="621">
        <v>864.89</v>
      </c>
      <c r="Q93" s="490">
        <v>0</v>
      </c>
      <c r="R93" s="627">
        <v>526.79999999999995</v>
      </c>
      <c r="S93" s="494">
        <v>45.64</v>
      </c>
      <c r="T93" s="490">
        <v>0</v>
      </c>
      <c r="U93" s="484">
        <f t="shared" si="2"/>
        <v>1437.3300000000002</v>
      </c>
      <c r="Y93" s="152"/>
    </row>
    <row r="94" spans="1:25" x14ac:dyDescent="0.25">
      <c r="A94" s="478" t="s">
        <v>84</v>
      </c>
      <c r="B94" s="478">
        <v>1</v>
      </c>
      <c r="C94" s="478">
        <v>321</v>
      </c>
      <c r="E94" s="201" t="s">
        <v>309</v>
      </c>
      <c r="F94" s="839">
        <v>0</v>
      </c>
      <c r="G94" s="490">
        <v>0</v>
      </c>
      <c r="H94" s="490">
        <v>0</v>
      </c>
      <c r="I94" s="490">
        <v>1685.08</v>
      </c>
      <c r="J94" s="490">
        <v>0</v>
      </c>
      <c r="K94" s="490">
        <v>0</v>
      </c>
      <c r="L94" s="490">
        <v>0</v>
      </c>
      <c r="M94" s="490">
        <v>0</v>
      </c>
      <c r="N94" s="490">
        <v>0</v>
      </c>
      <c r="O94" s="490">
        <v>0</v>
      </c>
      <c r="P94" s="621">
        <v>725.11</v>
      </c>
      <c r="Q94" s="490">
        <v>0</v>
      </c>
      <c r="R94" s="494">
        <v>441.66</v>
      </c>
      <c r="S94" s="494">
        <v>111.46</v>
      </c>
      <c r="T94" s="621">
        <v>117.42</v>
      </c>
      <c r="U94" s="484">
        <f t="shared" si="2"/>
        <v>3080.73</v>
      </c>
      <c r="Y94" s="362"/>
    </row>
    <row r="95" spans="1:25" x14ac:dyDescent="0.25">
      <c r="A95" s="478" t="s">
        <v>84</v>
      </c>
      <c r="B95" s="478">
        <v>1</v>
      </c>
      <c r="C95" s="478">
        <v>151</v>
      </c>
      <c r="E95" s="201" t="s">
        <v>606</v>
      </c>
      <c r="F95" s="839">
        <v>0</v>
      </c>
      <c r="G95" s="490">
        <v>0</v>
      </c>
      <c r="H95" s="490">
        <v>0</v>
      </c>
      <c r="I95" s="490">
        <v>502.72</v>
      </c>
      <c r="J95" s="490">
        <v>0</v>
      </c>
      <c r="K95" s="490">
        <v>0</v>
      </c>
      <c r="L95" s="490">
        <v>0</v>
      </c>
      <c r="M95" s="490">
        <v>0</v>
      </c>
      <c r="N95" s="490">
        <v>0</v>
      </c>
      <c r="O95" s="490">
        <v>0</v>
      </c>
      <c r="P95" s="490">
        <v>856.15</v>
      </c>
      <c r="Q95" s="490">
        <v>0</v>
      </c>
      <c r="R95" s="490">
        <v>521.48</v>
      </c>
      <c r="S95" s="490">
        <v>0</v>
      </c>
      <c r="T95" s="490">
        <v>39.14</v>
      </c>
      <c r="U95" s="484">
        <f t="shared" si="2"/>
        <v>1919.49</v>
      </c>
      <c r="Y95" s="362"/>
    </row>
    <row r="96" spans="1:25" x14ac:dyDescent="0.25">
      <c r="A96" s="478" t="s">
        <v>84</v>
      </c>
      <c r="B96" s="478">
        <v>1</v>
      </c>
      <c r="C96" s="478">
        <v>170</v>
      </c>
      <c r="E96" s="201" t="s">
        <v>420</v>
      </c>
      <c r="F96" s="839">
        <v>0</v>
      </c>
      <c r="G96" s="490">
        <v>0</v>
      </c>
      <c r="H96" s="490">
        <v>0</v>
      </c>
      <c r="I96" s="490">
        <v>0</v>
      </c>
      <c r="J96" s="490">
        <v>0</v>
      </c>
      <c r="K96" s="490">
        <v>0</v>
      </c>
      <c r="L96" s="490">
        <v>0</v>
      </c>
      <c r="M96" s="490">
        <v>0</v>
      </c>
      <c r="N96" s="490">
        <v>0</v>
      </c>
      <c r="O96" s="490">
        <v>0</v>
      </c>
      <c r="P96" s="490">
        <v>856.15</v>
      </c>
      <c r="Q96" s="490">
        <v>0</v>
      </c>
      <c r="R96" s="490">
        <v>521.48</v>
      </c>
      <c r="S96" s="490">
        <v>58.48</v>
      </c>
      <c r="T96" s="490">
        <v>39.14</v>
      </c>
      <c r="U96" s="484">
        <f t="shared" si="2"/>
        <v>1475.2500000000002</v>
      </c>
      <c r="Y96" s="362"/>
    </row>
    <row r="97" spans="1:25" x14ac:dyDescent="0.25">
      <c r="A97" s="478" t="s">
        <v>84</v>
      </c>
      <c r="B97" s="478">
        <v>1</v>
      </c>
      <c r="C97" s="478">
        <v>494</v>
      </c>
      <c r="E97" s="480" t="s">
        <v>479</v>
      </c>
      <c r="F97" s="839">
        <v>0</v>
      </c>
      <c r="G97" s="490">
        <v>0</v>
      </c>
      <c r="H97" s="490">
        <v>0</v>
      </c>
      <c r="I97" s="490">
        <v>0</v>
      </c>
      <c r="J97" s="490">
        <v>0</v>
      </c>
      <c r="K97" s="490">
        <v>0</v>
      </c>
      <c r="L97" s="490">
        <v>0</v>
      </c>
      <c r="M97" s="490">
        <v>0</v>
      </c>
      <c r="N97" s="490">
        <v>0</v>
      </c>
      <c r="O97" s="490">
        <v>0</v>
      </c>
      <c r="P97" s="621">
        <v>406.24</v>
      </c>
      <c r="Q97" s="490">
        <v>0</v>
      </c>
      <c r="R97" s="494">
        <v>901.11</v>
      </c>
      <c r="S97" s="627">
        <v>69.09</v>
      </c>
      <c r="T97" s="627">
        <v>0</v>
      </c>
      <c r="U97" s="484">
        <f t="shared" si="2"/>
        <v>1376.4399999999998</v>
      </c>
      <c r="Y97" s="152"/>
    </row>
    <row r="98" spans="1:25" x14ac:dyDescent="0.25">
      <c r="A98" s="478" t="s">
        <v>84</v>
      </c>
      <c r="B98" s="478">
        <v>1</v>
      </c>
      <c r="C98" s="478">
        <v>427</v>
      </c>
      <c r="E98" s="480" t="s">
        <v>687</v>
      </c>
      <c r="F98" s="839">
        <v>0</v>
      </c>
      <c r="G98" s="490">
        <v>0</v>
      </c>
      <c r="H98" s="490">
        <v>0</v>
      </c>
      <c r="I98" s="490">
        <v>0</v>
      </c>
      <c r="J98" s="490">
        <v>0</v>
      </c>
      <c r="K98" s="490">
        <v>0</v>
      </c>
      <c r="L98" s="490">
        <v>0</v>
      </c>
      <c r="M98" s="490">
        <v>0</v>
      </c>
      <c r="N98" s="490">
        <v>0</v>
      </c>
      <c r="O98" s="490">
        <v>0</v>
      </c>
      <c r="P98" s="490">
        <v>856.15</v>
      </c>
      <c r="Q98" s="490">
        <v>0</v>
      </c>
      <c r="R98" s="490">
        <v>521.48</v>
      </c>
      <c r="S98" s="627">
        <v>53.51</v>
      </c>
      <c r="T98" s="490">
        <v>0</v>
      </c>
      <c r="U98" s="484">
        <f t="shared" si="2"/>
        <v>1431.14</v>
      </c>
      <c r="V98" s="486"/>
      <c r="Y98" s="152"/>
    </row>
    <row r="99" spans="1:25" x14ac:dyDescent="0.25">
      <c r="A99" s="478" t="s">
        <v>86</v>
      </c>
      <c r="B99" s="478">
        <v>1</v>
      </c>
      <c r="C99" s="478">
        <v>156</v>
      </c>
      <c r="E99" s="201" t="s">
        <v>609</v>
      </c>
      <c r="F99" s="839">
        <v>0</v>
      </c>
      <c r="G99" s="490">
        <v>0</v>
      </c>
      <c r="H99" s="490">
        <v>0</v>
      </c>
      <c r="I99" s="621">
        <v>728.71</v>
      </c>
      <c r="J99" s="490">
        <v>0</v>
      </c>
      <c r="K99" s="490">
        <v>0</v>
      </c>
      <c r="L99" s="490">
        <v>0</v>
      </c>
      <c r="M99" s="490">
        <v>0</v>
      </c>
      <c r="N99" s="490">
        <v>0</v>
      </c>
      <c r="O99" s="490">
        <v>0</v>
      </c>
      <c r="P99" s="621">
        <v>873.62</v>
      </c>
      <c r="Q99" s="621">
        <v>0</v>
      </c>
      <c r="R99" s="494">
        <v>532.12</v>
      </c>
      <c r="S99" s="494">
        <v>19.43</v>
      </c>
      <c r="T99" s="627">
        <v>39.14</v>
      </c>
      <c r="U99" s="484">
        <f t="shared" si="2"/>
        <v>2193.0199999999995</v>
      </c>
      <c r="Y99" s="176"/>
    </row>
    <row r="100" spans="1:25" x14ac:dyDescent="0.25">
      <c r="A100" s="478" t="s">
        <v>84</v>
      </c>
      <c r="B100" s="478">
        <v>1</v>
      </c>
      <c r="C100" s="478">
        <v>483</v>
      </c>
      <c r="D100" s="478" t="s">
        <v>549</v>
      </c>
      <c r="E100" s="480" t="s">
        <v>820</v>
      </c>
      <c r="F100" s="839">
        <v>0</v>
      </c>
      <c r="G100" s="490">
        <v>0</v>
      </c>
      <c r="H100" s="490">
        <v>0</v>
      </c>
      <c r="I100" s="490">
        <v>544.61</v>
      </c>
      <c r="J100" s="490">
        <v>0</v>
      </c>
      <c r="K100" s="490">
        <v>0</v>
      </c>
      <c r="L100" s="490">
        <v>0</v>
      </c>
      <c r="M100" s="490">
        <v>0</v>
      </c>
      <c r="N100" s="490">
        <v>0</v>
      </c>
      <c r="O100" s="490">
        <v>0</v>
      </c>
      <c r="P100" s="490">
        <v>856.15</v>
      </c>
      <c r="Q100" s="490">
        <v>0</v>
      </c>
      <c r="R100" s="490">
        <v>521.48</v>
      </c>
      <c r="S100" s="627">
        <v>53.51</v>
      </c>
      <c r="T100" s="627">
        <v>39.14</v>
      </c>
      <c r="U100" s="484">
        <f t="shared" ref="U100:U133" si="3">SUM(F100:T100)</f>
        <v>2014.89</v>
      </c>
      <c r="Y100" s="370"/>
    </row>
    <row r="101" spans="1:25" x14ac:dyDescent="0.25">
      <c r="A101" s="478" t="s">
        <v>84</v>
      </c>
      <c r="B101" s="478">
        <v>1</v>
      </c>
      <c r="C101" s="478">
        <v>495</v>
      </c>
      <c r="E101" s="480" t="s">
        <v>466</v>
      </c>
      <c r="F101" s="839">
        <v>0</v>
      </c>
      <c r="G101" s="490">
        <v>0</v>
      </c>
      <c r="H101" s="490">
        <v>0</v>
      </c>
      <c r="I101" s="490">
        <v>350.47</v>
      </c>
      <c r="J101" s="490">
        <v>0</v>
      </c>
      <c r="K101" s="490">
        <v>0</v>
      </c>
      <c r="L101" s="490">
        <v>0</v>
      </c>
      <c r="M101" s="490">
        <v>0</v>
      </c>
      <c r="N101" s="755">
        <v>0</v>
      </c>
      <c r="O101" s="490">
        <v>0</v>
      </c>
      <c r="P101" s="621">
        <v>812.47</v>
      </c>
      <c r="Q101" s="490">
        <v>0</v>
      </c>
      <c r="R101" s="494">
        <v>494.87</v>
      </c>
      <c r="S101" s="627">
        <v>69.09</v>
      </c>
      <c r="T101" s="627">
        <v>117.42</v>
      </c>
      <c r="U101" s="484">
        <f t="shared" si="3"/>
        <v>1844.32</v>
      </c>
      <c r="Y101" s="362"/>
    </row>
    <row r="102" spans="1:25" s="662" customFormat="1" x14ac:dyDescent="0.25">
      <c r="A102" s="655" t="s">
        <v>84</v>
      </c>
      <c r="B102" s="655">
        <v>1</v>
      </c>
      <c r="C102" s="655">
        <v>247</v>
      </c>
      <c r="D102" s="655"/>
      <c r="E102" s="656" t="s">
        <v>1107</v>
      </c>
      <c r="F102" s="657">
        <v>0</v>
      </c>
      <c r="G102" s="658">
        <v>0</v>
      </c>
      <c r="H102" s="658">
        <v>0</v>
      </c>
      <c r="I102" s="658">
        <v>0</v>
      </c>
      <c r="J102" s="658">
        <v>0</v>
      </c>
      <c r="K102" s="658">
        <v>0</v>
      </c>
      <c r="L102" s="658">
        <v>0</v>
      </c>
      <c r="M102" s="658">
        <v>0</v>
      </c>
      <c r="N102" s="658">
        <v>0</v>
      </c>
      <c r="O102" s="658">
        <v>0</v>
      </c>
      <c r="P102" s="644">
        <v>362.56</v>
      </c>
      <c r="Q102" s="658">
        <v>0</v>
      </c>
      <c r="R102" s="660">
        <v>804.22</v>
      </c>
      <c r="S102" s="660">
        <v>111.46</v>
      </c>
      <c r="T102" s="644">
        <v>78.28</v>
      </c>
      <c r="U102" s="661">
        <f t="shared" si="3"/>
        <v>1356.52</v>
      </c>
      <c r="W102" s="855"/>
      <c r="Y102" s="403"/>
    </row>
    <row r="103" spans="1:25" s="880" customFormat="1" x14ac:dyDescent="0.25">
      <c r="A103" s="874" t="s">
        <v>84</v>
      </c>
      <c r="B103" s="874">
        <v>1</v>
      </c>
      <c r="C103" s="874">
        <v>446</v>
      </c>
      <c r="D103" s="874"/>
      <c r="E103" s="886" t="s">
        <v>714</v>
      </c>
      <c r="F103" s="875">
        <v>0</v>
      </c>
      <c r="G103" s="876">
        <v>0</v>
      </c>
      <c r="H103" s="876">
        <v>0</v>
      </c>
      <c r="I103" s="876">
        <v>0</v>
      </c>
      <c r="J103" s="876">
        <v>0</v>
      </c>
      <c r="K103" s="876">
        <v>0</v>
      </c>
      <c r="L103" s="876">
        <v>0</v>
      </c>
      <c r="M103" s="876">
        <v>0</v>
      </c>
      <c r="N103" s="876">
        <v>0</v>
      </c>
      <c r="O103" s="876">
        <v>0</v>
      </c>
      <c r="P103" s="876">
        <v>0</v>
      </c>
      <c r="Q103" s="876">
        <v>0</v>
      </c>
      <c r="R103" s="878">
        <v>0</v>
      </c>
      <c r="S103" s="878">
        <v>53.51</v>
      </c>
      <c r="T103" s="877">
        <v>0</v>
      </c>
      <c r="U103" s="879">
        <f t="shared" si="3"/>
        <v>53.51</v>
      </c>
      <c r="W103" s="881"/>
      <c r="Y103" s="887"/>
    </row>
    <row r="104" spans="1:25" x14ac:dyDescent="0.25">
      <c r="A104" s="478" t="s">
        <v>84</v>
      </c>
      <c r="B104" s="478">
        <v>1</v>
      </c>
      <c r="C104" s="478">
        <v>435</v>
      </c>
      <c r="E104" s="201" t="s">
        <v>697</v>
      </c>
      <c r="F104" s="839">
        <v>0</v>
      </c>
      <c r="G104" s="490">
        <v>0</v>
      </c>
      <c r="H104" s="490">
        <v>0</v>
      </c>
      <c r="I104" s="490">
        <v>1599.31</v>
      </c>
      <c r="J104" s="490">
        <v>0</v>
      </c>
      <c r="K104" s="490">
        <v>0</v>
      </c>
      <c r="L104" s="490">
        <v>0</v>
      </c>
      <c r="M104" s="490">
        <v>0</v>
      </c>
      <c r="N104" s="490">
        <v>0</v>
      </c>
      <c r="O104" s="490">
        <v>0</v>
      </c>
      <c r="P104" s="621">
        <v>856.15</v>
      </c>
      <c r="Q104" s="490">
        <v>0</v>
      </c>
      <c r="R104" s="494">
        <v>521.48</v>
      </c>
      <c r="S104" s="494">
        <v>53.51</v>
      </c>
      <c r="T104" s="621">
        <v>156.56</v>
      </c>
      <c r="U104" s="484">
        <f t="shared" si="3"/>
        <v>3187.01</v>
      </c>
      <c r="V104" s="486"/>
      <c r="Y104" s="366"/>
    </row>
    <row r="105" spans="1:25" x14ac:dyDescent="0.25">
      <c r="A105" s="478" t="s">
        <v>86</v>
      </c>
      <c r="B105" s="478">
        <v>1</v>
      </c>
      <c r="C105" s="478">
        <v>34</v>
      </c>
      <c r="E105" s="201" t="s">
        <v>574</v>
      </c>
      <c r="F105" s="839">
        <v>0</v>
      </c>
      <c r="G105" s="490">
        <v>0</v>
      </c>
      <c r="H105" s="490">
        <v>0</v>
      </c>
      <c r="I105" s="490">
        <v>1068.81</v>
      </c>
      <c r="J105" s="490">
        <v>0</v>
      </c>
      <c r="K105" s="490">
        <v>0</v>
      </c>
      <c r="L105" s="490">
        <v>0</v>
      </c>
      <c r="M105" s="490">
        <v>0</v>
      </c>
      <c r="N105" s="490">
        <v>0</v>
      </c>
      <c r="O105" s="490">
        <v>0</v>
      </c>
      <c r="P105" s="621">
        <v>856.15</v>
      </c>
      <c r="Q105" s="490">
        <v>0</v>
      </c>
      <c r="R105" s="494">
        <v>521.48</v>
      </c>
      <c r="S105" s="627">
        <v>50.12</v>
      </c>
      <c r="T105" s="490">
        <v>0</v>
      </c>
      <c r="U105" s="484">
        <f t="shared" si="3"/>
        <v>2496.56</v>
      </c>
      <c r="Y105" s="369"/>
    </row>
    <row r="106" spans="1:25" x14ac:dyDescent="0.25">
      <c r="A106" s="478" t="s">
        <v>84</v>
      </c>
      <c r="B106" s="478">
        <v>1</v>
      </c>
      <c r="C106" s="478">
        <v>187</v>
      </c>
      <c r="E106" s="201" t="s">
        <v>836</v>
      </c>
      <c r="F106" s="839">
        <v>0</v>
      </c>
      <c r="G106" s="490">
        <v>0</v>
      </c>
      <c r="H106" s="490">
        <v>0</v>
      </c>
      <c r="I106" s="490">
        <v>0</v>
      </c>
      <c r="J106" s="490">
        <v>0</v>
      </c>
      <c r="K106" s="490">
        <v>0</v>
      </c>
      <c r="L106" s="490">
        <v>0</v>
      </c>
      <c r="M106" s="490">
        <v>0</v>
      </c>
      <c r="N106" s="490">
        <v>0</v>
      </c>
      <c r="O106" s="490">
        <v>0</v>
      </c>
      <c r="P106" s="490">
        <v>856.15</v>
      </c>
      <c r="Q106" s="490">
        <v>0</v>
      </c>
      <c r="R106" s="490">
        <v>521.48</v>
      </c>
      <c r="S106" s="490">
        <v>58.48</v>
      </c>
      <c r="T106" s="490">
        <v>0</v>
      </c>
      <c r="U106" s="484">
        <f t="shared" si="3"/>
        <v>1436.1100000000001</v>
      </c>
      <c r="Y106" s="176"/>
    </row>
    <row r="107" spans="1:25" s="869" customFormat="1" x14ac:dyDescent="0.25">
      <c r="A107" s="864"/>
      <c r="B107" s="864"/>
      <c r="C107" s="864">
        <v>4</v>
      </c>
      <c r="D107" s="864"/>
      <c r="E107" s="367" t="s">
        <v>5</v>
      </c>
      <c r="F107" s="866">
        <v>0</v>
      </c>
      <c r="G107" s="866">
        <v>0</v>
      </c>
      <c r="H107" s="866">
        <v>0</v>
      </c>
      <c r="I107" s="866">
        <v>0</v>
      </c>
      <c r="J107" s="866">
        <v>0</v>
      </c>
      <c r="K107" s="866">
        <v>0</v>
      </c>
      <c r="L107" s="866">
        <v>0</v>
      </c>
      <c r="M107" s="866">
        <v>0</v>
      </c>
      <c r="N107" s="866">
        <v>0</v>
      </c>
      <c r="O107" s="866">
        <v>0</v>
      </c>
      <c r="P107" s="866">
        <v>0</v>
      </c>
      <c r="Q107" s="866">
        <v>0</v>
      </c>
      <c r="R107" s="866">
        <v>0</v>
      </c>
      <c r="S107" s="866">
        <v>0</v>
      </c>
      <c r="T107" s="866">
        <v>0</v>
      </c>
      <c r="U107" s="866">
        <v>0</v>
      </c>
      <c r="W107" s="870"/>
      <c r="Y107" s="401"/>
    </row>
    <row r="108" spans="1:25" s="489" customFormat="1" x14ac:dyDescent="0.25">
      <c r="A108" s="478" t="s">
        <v>84</v>
      </c>
      <c r="B108" s="478">
        <v>1</v>
      </c>
      <c r="C108" s="478">
        <v>493</v>
      </c>
      <c r="D108" s="478" t="s">
        <v>549</v>
      </c>
      <c r="E108" s="480" t="s">
        <v>451</v>
      </c>
      <c r="F108" s="839">
        <v>0</v>
      </c>
      <c r="G108" s="490">
        <v>0</v>
      </c>
      <c r="H108" s="490">
        <v>0</v>
      </c>
      <c r="I108" s="490">
        <v>2512.27</v>
      </c>
      <c r="J108" s="490">
        <v>0</v>
      </c>
      <c r="K108" s="490">
        <v>0</v>
      </c>
      <c r="L108" s="490">
        <v>0</v>
      </c>
      <c r="M108" s="490">
        <v>0</v>
      </c>
      <c r="N108" s="490">
        <v>0</v>
      </c>
      <c r="O108" s="490">
        <v>0</v>
      </c>
      <c r="P108" s="621">
        <v>812.47</v>
      </c>
      <c r="Q108" s="490">
        <v>0</v>
      </c>
      <c r="R108" s="494">
        <v>494.88</v>
      </c>
      <c r="S108" s="627">
        <v>69.09</v>
      </c>
      <c r="T108" s="621">
        <v>39.14</v>
      </c>
      <c r="U108" s="484">
        <f t="shared" si="3"/>
        <v>3927.85</v>
      </c>
      <c r="W108" s="479"/>
      <c r="Y108" s="362"/>
    </row>
    <row r="109" spans="1:25" s="489" customFormat="1" x14ac:dyDescent="0.25">
      <c r="A109" s="478" t="s">
        <v>84</v>
      </c>
      <c r="B109" s="478">
        <v>1</v>
      </c>
      <c r="C109" s="478">
        <v>339</v>
      </c>
      <c r="D109" s="478"/>
      <c r="E109" s="201" t="s">
        <v>346</v>
      </c>
      <c r="F109" s="839">
        <v>0</v>
      </c>
      <c r="G109" s="490">
        <v>0</v>
      </c>
      <c r="H109" s="490">
        <v>0</v>
      </c>
      <c r="I109" s="490">
        <v>0</v>
      </c>
      <c r="J109" s="490">
        <v>0</v>
      </c>
      <c r="K109" s="490">
        <v>0</v>
      </c>
      <c r="L109" s="490">
        <v>0</v>
      </c>
      <c r="M109" s="490">
        <v>0</v>
      </c>
      <c r="N109" s="490">
        <v>0</v>
      </c>
      <c r="O109" s="490">
        <v>0</v>
      </c>
      <c r="P109" s="621">
        <v>725.11</v>
      </c>
      <c r="Q109" s="490">
        <v>0</v>
      </c>
      <c r="R109" s="494">
        <v>441.66</v>
      </c>
      <c r="S109" s="494">
        <v>111.46</v>
      </c>
      <c r="T109" s="490">
        <v>0</v>
      </c>
      <c r="U109" s="484">
        <f t="shared" si="3"/>
        <v>1278.23</v>
      </c>
      <c r="W109" s="479"/>
      <c r="Y109" s="367"/>
    </row>
    <row r="110" spans="1:25" x14ac:dyDescent="0.25">
      <c r="A110" s="478" t="s">
        <v>86</v>
      </c>
      <c r="B110" s="478">
        <v>1</v>
      </c>
      <c r="C110" s="478">
        <v>87</v>
      </c>
      <c r="D110" s="478" t="s">
        <v>549</v>
      </c>
      <c r="E110" s="201" t="s">
        <v>595</v>
      </c>
      <c r="F110" s="839">
        <v>0</v>
      </c>
      <c r="G110" s="490">
        <v>0</v>
      </c>
      <c r="H110" s="490">
        <v>0</v>
      </c>
      <c r="I110" s="621">
        <v>1895.16</v>
      </c>
      <c r="J110" s="490">
        <v>0</v>
      </c>
      <c r="K110" s="490">
        <v>0</v>
      </c>
      <c r="L110" s="490">
        <v>0</v>
      </c>
      <c r="M110" s="490">
        <v>0</v>
      </c>
      <c r="N110" s="490">
        <v>0</v>
      </c>
      <c r="O110" s="490">
        <v>0</v>
      </c>
      <c r="P110" s="621">
        <v>218.4</v>
      </c>
      <c r="Q110" s="621">
        <v>0</v>
      </c>
      <c r="R110" s="494">
        <v>1187.3399999999999</v>
      </c>
      <c r="S110" s="494">
        <v>31.99</v>
      </c>
      <c r="T110" s="627">
        <v>78.28</v>
      </c>
      <c r="U110" s="484">
        <f t="shared" si="3"/>
        <v>3411.1699999999996</v>
      </c>
      <c r="Y110" s="367"/>
    </row>
    <row r="111" spans="1:25" x14ac:dyDescent="0.25">
      <c r="A111" s="478" t="s">
        <v>84</v>
      </c>
      <c r="B111" s="478">
        <v>1</v>
      </c>
      <c r="C111" s="478">
        <v>317</v>
      </c>
      <c r="E111" s="201" t="s">
        <v>623</v>
      </c>
      <c r="F111" s="839">
        <v>0</v>
      </c>
      <c r="G111" s="490">
        <v>0</v>
      </c>
      <c r="H111" s="490">
        <v>0</v>
      </c>
      <c r="I111" s="490">
        <v>0</v>
      </c>
      <c r="J111" s="490">
        <v>0</v>
      </c>
      <c r="K111" s="490">
        <v>0</v>
      </c>
      <c r="L111" s="490">
        <v>0</v>
      </c>
      <c r="M111" s="490">
        <v>0</v>
      </c>
      <c r="N111" s="490">
        <v>0</v>
      </c>
      <c r="O111" s="490">
        <v>0</v>
      </c>
      <c r="P111" s="621">
        <v>725.11</v>
      </c>
      <c r="Q111" s="490">
        <v>0</v>
      </c>
      <c r="R111" s="494">
        <v>441.66</v>
      </c>
      <c r="S111" s="494">
        <v>111.46</v>
      </c>
      <c r="T111" s="621">
        <v>39.14</v>
      </c>
      <c r="U111" s="484">
        <f t="shared" si="3"/>
        <v>1317.3700000000001</v>
      </c>
      <c r="V111" s="489"/>
      <c r="Y111" s="176"/>
    </row>
    <row r="112" spans="1:25" x14ac:dyDescent="0.25">
      <c r="A112" s="478" t="s">
        <v>84</v>
      </c>
      <c r="B112" s="478">
        <v>1</v>
      </c>
      <c r="C112" s="478">
        <v>28</v>
      </c>
      <c r="D112" s="478" t="s">
        <v>549</v>
      </c>
      <c r="E112" s="201" t="s">
        <v>570</v>
      </c>
      <c r="F112" s="839">
        <v>358.92</v>
      </c>
      <c r="G112" s="490">
        <v>0</v>
      </c>
      <c r="H112" s="490">
        <v>0</v>
      </c>
      <c r="I112" s="621">
        <v>1447.19</v>
      </c>
      <c r="J112" s="490">
        <v>0</v>
      </c>
      <c r="K112" s="490">
        <v>0</v>
      </c>
      <c r="L112" s="490">
        <v>0</v>
      </c>
      <c r="M112" s="490">
        <v>0</v>
      </c>
      <c r="N112" s="490">
        <v>0</v>
      </c>
      <c r="O112" s="490">
        <v>0</v>
      </c>
      <c r="P112" s="621">
        <v>436.81</v>
      </c>
      <c r="Q112" s="621">
        <v>0</v>
      </c>
      <c r="R112" s="494">
        <v>968.93</v>
      </c>
      <c r="S112" s="494">
        <v>36.31</v>
      </c>
      <c r="T112" s="621">
        <v>117.42</v>
      </c>
      <c r="U112" s="484">
        <f t="shared" si="3"/>
        <v>3365.58</v>
      </c>
      <c r="Y112" s="362"/>
    </row>
    <row r="113" spans="1:25" x14ac:dyDescent="0.25">
      <c r="A113" s="478" t="s">
        <v>86</v>
      </c>
      <c r="B113" s="478">
        <v>1</v>
      </c>
      <c r="C113" s="478">
        <v>6</v>
      </c>
      <c r="E113" s="201" t="s">
        <v>553</v>
      </c>
      <c r="F113" s="839">
        <v>0</v>
      </c>
      <c r="G113" s="490">
        <v>0</v>
      </c>
      <c r="H113" s="490">
        <v>0</v>
      </c>
      <c r="I113" s="490">
        <v>2425.02</v>
      </c>
      <c r="J113" s="490">
        <v>0</v>
      </c>
      <c r="K113" s="490">
        <v>0</v>
      </c>
      <c r="L113" s="490">
        <v>0</v>
      </c>
      <c r="M113" s="490">
        <v>0</v>
      </c>
      <c r="N113" s="490">
        <v>0</v>
      </c>
      <c r="O113" s="490">
        <v>0</v>
      </c>
      <c r="P113" s="621">
        <v>768.79</v>
      </c>
      <c r="Q113" s="490">
        <v>0</v>
      </c>
      <c r="R113" s="494">
        <v>468.27</v>
      </c>
      <c r="S113" s="494">
        <v>95.36</v>
      </c>
      <c r="T113" s="627">
        <v>78.28</v>
      </c>
      <c r="U113" s="484">
        <f t="shared" si="3"/>
        <v>3835.7200000000003</v>
      </c>
      <c r="Y113" s="362"/>
    </row>
    <row r="114" spans="1:25" x14ac:dyDescent="0.25">
      <c r="A114" s="478" t="s">
        <v>86</v>
      </c>
      <c r="B114" s="478">
        <v>1</v>
      </c>
      <c r="C114" s="478">
        <v>11</v>
      </c>
      <c r="E114" s="201" t="s">
        <v>556</v>
      </c>
      <c r="F114" s="839">
        <v>0</v>
      </c>
      <c r="G114" s="490">
        <v>0</v>
      </c>
      <c r="H114" s="490">
        <v>0</v>
      </c>
      <c r="I114" s="490">
        <v>2682.5</v>
      </c>
      <c r="J114" s="490">
        <v>0</v>
      </c>
      <c r="K114" s="490">
        <v>0</v>
      </c>
      <c r="L114" s="490">
        <v>0</v>
      </c>
      <c r="M114" s="490">
        <v>0</v>
      </c>
      <c r="N114" s="490">
        <v>0</v>
      </c>
      <c r="O114" s="490">
        <v>0</v>
      </c>
      <c r="P114" s="621">
        <v>384.4</v>
      </c>
      <c r="Q114" s="490">
        <v>0</v>
      </c>
      <c r="R114" s="494">
        <v>852.66</v>
      </c>
      <c r="S114" s="494">
        <v>99.1</v>
      </c>
      <c r="T114" s="621">
        <v>78.28</v>
      </c>
      <c r="U114" s="484">
        <f t="shared" si="3"/>
        <v>4096.9399999999996</v>
      </c>
      <c r="Y114" s="362"/>
    </row>
    <row r="115" spans="1:25" x14ac:dyDescent="0.25">
      <c r="A115" s="478" t="s">
        <v>84</v>
      </c>
      <c r="B115" s="478">
        <v>1</v>
      </c>
      <c r="C115" s="478">
        <v>345</v>
      </c>
      <c r="E115" s="201" t="s">
        <v>366</v>
      </c>
      <c r="F115" s="839">
        <v>0</v>
      </c>
      <c r="G115" s="490">
        <v>0</v>
      </c>
      <c r="H115" s="490">
        <v>0</v>
      </c>
      <c r="I115" s="490">
        <v>0</v>
      </c>
      <c r="J115" s="490">
        <v>0</v>
      </c>
      <c r="K115" s="490">
        <v>0</v>
      </c>
      <c r="L115" s="490">
        <v>0</v>
      </c>
      <c r="M115" s="490">
        <v>0</v>
      </c>
      <c r="N115" s="490">
        <v>0</v>
      </c>
      <c r="O115" s="490">
        <v>0</v>
      </c>
      <c r="P115" s="621">
        <v>873.62</v>
      </c>
      <c r="Q115" s="490">
        <v>0</v>
      </c>
      <c r="R115" s="494">
        <v>532.12</v>
      </c>
      <c r="S115" s="494">
        <v>37.69</v>
      </c>
      <c r="T115" s="490">
        <v>0</v>
      </c>
      <c r="U115" s="484">
        <f t="shared" si="3"/>
        <v>1443.43</v>
      </c>
      <c r="Y115" s="152"/>
    </row>
    <row r="116" spans="1:25" x14ac:dyDescent="0.25">
      <c r="A116" s="478" t="s">
        <v>86</v>
      </c>
      <c r="B116" s="478">
        <v>1</v>
      </c>
      <c r="C116" s="478">
        <v>462</v>
      </c>
      <c r="D116" s="478" t="s">
        <v>549</v>
      </c>
      <c r="E116" s="201" t="s">
        <v>753</v>
      </c>
      <c r="F116" s="839">
        <v>0</v>
      </c>
      <c r="G116" s="490">
        <v>0</v>
      </c>
      <c r="H116" s="490">
        <v>0</v>
      </c>
      <c r="I116" s="490">
        <v>2368.09</v>
      </c>
      <c r="J116" s="490">
        <v>0</v>
      </c>
      <c r="K116" s="490">
        <v>0</v>
      </c>
      <c r="L116" s="490">
        <v>0</v>
      </c>
      <c r="M116" s="490">
        <v>0</v>
      </c>
      <c r="N116" s="490">
        <v>0</v>
      </c>
      <c r="O116" s="490">
        <v>0</v>
      </c>
      <c r="P116" s="621">
        <v>864.89</v>
      </c>
      <c r="Q116" s="621">
        <v>0</v>
      </c>
      <c r="R116" s="494">
        <v>526.79999999999995</v>
      </c>
      <c r="S116" s="490">
        <v>43.67</v>
      </c>
      <c r="T116" s="490">
        <v>0</v>
      </c>
      <c r="U116" s="484">
        <f t="shared" si="3"/>
        <v>3803.45</v>
      </c>
      <c r="Y116" s="362"/>
    </row>
    <row r="117" spans="1:25" x14ac:dyDescent="0.25">
      <c r="A117" s="478" t="s">
        <v>84</v>
      </c>
      <c r="B117" s="478">
        <v>1</v>
      </c>
      <c r="C117" s="478">
        <v>438</v>
      </c>
      <c r="E117" s="201" t="s">
        <v>708</v>
      </c>
      <c r="F117" s="839">
        <v>0</v>
      </c>
      <c r="G117" s="490">
        <v>0</v>
      </c>
      <c r="H117" s="490">
        <v>0</v>
      </c>
      <c r="I117" s="621">
        <v>1097.43</v>
      </c>
      <c r="J117" s="490">
        <v>0</v>
      </c>
      <c r="K117" s="490">
        <v>0</v>
      </c>
      <c r="L117" s="490">
        <v>0</v>
      </c>
      <c r="M117" s="490">
        <v>0</v>
      </c>
      <c r="N117" s="490">
        <v>0</v>
      </c>
      <c r="O117" s="490">
        <v>0</v>
      </c>
      <c r="P117" s="621">
        <v>856.15</v>
      </c>
      <c r="Q117" s="490">
        <v>0</v>
      </c>
      <c r="R117" s="494">
        <v>521.48</v>
      </c>
      <c r="S117" s="494">
        <v>53.51</v>
      </c>
      <c r="T117" s="627">
        <v>39.14</v>
      </c>
      <c r="U117" s="484">
        <f t="shared" si="3"/>
        <v>2567.71</v>
      </c>
      <c r="Y117" s="362"/>
    </row>
    <row r="118" spans="1:25" x14ac:dyDescent="0.25">
      <c r="A118" s="478" t="s">
        <v>84</v>
      </c>
      <c r="B118" s="478">
        <v>1</v>
      </c>
      <c r="C118" s="478">
        <v>18</v>
      </c>
      <c r="D118" s="478" t="s">
        <v>549</v>
      </c>
      <c r="E118" s="201" t="s">
        <v>561</v>
      </c>
      <c r="F118" s="839">
        <v>0</v>
      </c>
      <c r="G118" s="490">
        <v>0</v>
      </c>
      <c r="H118" s="490">
        <v>0</v>
      </c>
      <c r="I118" s="621">
        <v>3190.88</v>
      </c>
      <c r="J118" s="490">
        <v>0</v>
      </c>
      <c r="K118" s="490">
        <v>0</v>
      </c>
      <c r="L118" s="490">
        <v>0</v>
      </c>
      <c r="M118" s="490">
        <v>0</v>
      </c>
      <c r="N118" s="490">
        <v>0</v>
      </c>
      <c r="O118" s="490">
        <v>0</v>
      </c>
      <c r="P118" s="621">
        <v>406.24</v>
      </c>
      <c r="Q118" s="621">
        <v>0</v>
      </c>
      <c r="R118" s="494">
        <v>901.11</v>
      </c>
      <c r="S118" s="494">
        <v>71.180000000000007</v>
      </c>
      <c r="T118" s="490">
        <v>0</v>
      </c>
      <c r="U118" s="484">
        <f t="shared" si="3"/>
        <v>4569.41</v>
      </c>
      <c r="V118" s="486"/>
      <c r="Y118" s="362"/>
    </row>
    <row r="119" spans="1:25" x14ac:dyDescent="0.25">
      <c r="A119" s="478" t="s">
        <v>84</v>
      </c>
      <c r="B119" s="478">
        <v>1</v>
      </c>
      <c r="C119" s="478">
        <v>492</v>
      </c>
      <c r="E119" s="480" t="s">
        <v>456</v>
      </c>
      <c r="F119" s="839">
        <v>0</v>
      </c>
      <c r="G119" s="490">
        <v>1518</v>
      </c>
      <c r="H119" s="490">
        <v>0</v>
      </c>
      <c r="I119" s="490">
        <v>1592.33</v>
      </c>
      <c r="J119" s="490">
        <v>0</v>
      </c>
      <c r="K119" s="490">
        <v>0</v>
      </c>
      <c r="L119" s="490">
        <v>0</v>
      </c>
      <c r="M119" s="490">
        <v>0</v>
      </c>
      <c r="N119" s="490">
        <v>0</v>
      </c>
      <c r="O119" s="490">
        <v>0</v>
      </c>
      <c r="P119" s="621">
        <v>812.47</v>
      </c>
      <c r="Q119" s="490">
        <v>0</v>
      </c>
      <c r="R119" s="494">
        <v>494.88</v>
      </c>
      <c r="S119" s="627">
        <v>69.09</v>
      </c>
      <c r="T119" s="627">
        <v>78.28</v>
      </c>
      <c r="U119" s="484">
        <f t="shared" si="3"/>
        <v>4565.05</v>
      </c>
      <c r="Y119" s="218"/>
    </row>
    <row r="120" spans="1:25" x14ac:dyDescent="0.25">
      <c r="A120" s="478" t="s">
        <v>84</v>
      </c>
      <c r="B120" s="478">
        <v>1</v>
      </c>
      <c r="C120" s="478">
        <v>69</v>
      </c>
      <c r="D120" s="478" t="s">
        <v>549</v>
      </c>
      <c r="E120" s="201" t="s">
        <v>587</v>
      </c>
      <c r="F120" s="839">
        <v>0</v>
      </c>
      <c r="G120" s="490">
        <v>0</v>
      </c>
      <c r="H120" s="490">
        <v>0</v>
      </c>
      <c r="I120" s="621">
        <v>2567.23</v>
      </c>
      <c r="J120" s="490">
        <v>0</v>
      </c>
      <c r="K120" s="490">
        <v>0</v>
      </c>
      <c r="L120" s="490">
        <f>3*1518</f>
        <v>4554</v>
      </c>
      <c r="M120" s="490">
        <v>0</v>
      </c>
      <c r="N120" s="490">
        <v>0</v>
      </c>
      <c r="O120" s="490">
        <v>0</v>
      </c>
      <c r="P120" s="621">
        <v>725.11</v>
      </c>
      <c r="Q120" s="621">
        <v>0</v>
      </c>
      <c r="R120" s="494">
        <v>441.66</v>
      </c>
      <c r="S120" s="494">
        <v>111.46</v>
      </c>
      <c r="T120" s="621">
        <v>0</v>
      </c>
      <c r="U120" s="484">
        <f t="shared" si="3"/>
        <v>8399.4599999999991</v>
      </c>
      <c r="Y120" s="369"/>
    </row>
    <row r="121" spans="1:25" x14ac:dyDescent="0.25">
      <c r="A121" s="478" t="s">
        <v>86</v>
      </c>
      <c r="B121" s="478">
        <v>1</v>
      </c>
      <c r="C121" s="478">
        <v>443</v>
      </c>
      <c r="E121" s="201" t="s">
        <v>711</v>
      </c>
      <c r="F121" s="839">
        <v>0</v>
      </c>
      <c r="G121" s="490">
        <v>0</v>
      </c>
      <c r="H121" s="490">
        <v>0</v>
      </c>
      <c r="I121" s="490">
        <v>0</v>
      </c>
      <c r="J121" s="490">
        <v>0</v>
      </c>
      <c r="K121" s="490">
        <v>0</v>
      </c>
      <c r="L121" s="490">
        <v>0</v>
      </c>
      <c r="M121" s="490">
        <v>0</v>
      </c>
      <c r="N121" s="490">
        <v>0</v>
      </c>
      <c r="O121" s="490">
        <v>0</v>
      </c>
      <c r="P121" s="490">
        <v>873.62</v>
      </c>
      <c r="Q121" s="490">
        <v>0</v>
      </c>
      <c r="R121" s="490">
        <v>532.12</v>
      </c>
      <c r="S121" s="490">
        <v>0</v>
      </c>
      <c r="T121" s="490">
        <v>39.14</v>
      </c>
      <c r="U121" s="484">
        <f t="shared" si="3"/>
        <v>1444.88</v>
      </c>
      <c r="Y121" s="362"/>
    </row>
    <row r="122" spans="1:25" x14ac:dyDescent="0.25">
      <c r="A122" s="478" t="s">
        <v>84</v>
      </c>
      <c r="B122" s="478">
        <v>1</v>
      </c>
      <c r="C122" s="478">
        <v>456</v>
      </c>
      <c r="E122" s="201" t="s">
        <v>723</v>
      </c>
      <c r="F122" s="839">
        <v>0</v>
      </c>
      <c r="G122" s="490">
        <v>0</v>
      </c>
      <c r="H122" s="490">
        <v>0</v>
      </c>
      <c r="I122" s="490">
        <v>0</v>
      </c>
      <c r="J122" s="490">
        <v>0</v>
      </c>
      <c r="K122" s="490">
        <v>756.31</v>
      </c>
      <c r="L122" s="490">
        <v>0</v>
      </c>
      <c r="M122" s="490">
        <v>0</v>
      </c>
      <c r="N122" s="490">
        <v>0</v>
      </c>
      <c r="O122" s="490">
        <v>0</v>
      </c>
      <c r="P122" s="621">
        <v>642.12</v>
      </c>
      <c r="Q122" s="490">
        <v>0</v>
      </c>
      <c r="R122" s="494">
        <v>735.51</v>
      </c>
      <c r="S122" s="494">
        <v>53.51</v>
      </c>
      <c r="T122" s="627">
        <v>78.28</v>
      </c>
      <c r="U122" s="484">
        <f t="shared" si="3"/>
        <v>2265.73</v>
      </c>
      <c r="Y122" s="176"/>
    </row>
    <row r="123" spans="1:25" x14ac:dyDescent="0.25">
      <c r="A123" s="478" t="s">
        <v>86</v>
      </c>
      <c r="B123" s="478">
        <v>1</v>
      </c>
      <c r="C123" s="478">
        <v>425</v>
      </c>
      <c r="E123" s="201" t="s">
        <v>689</v>
      </c>
      <c r="F123" s="839">
        <v>0</v>
      </c>
      <c r="G123" s="490">
        <v>0</v>
      </c>
      <c r="H123" s="490">
        <v>0</v>
      </c>
      <c r="I123" s="490">
        <v>592.07000000000005</v>
      </c>
      <c r="J123" s="490">
        <v>0</v>
      </c>
      <c r="K123" s="490">
        <v>390</v>
      </c>
      <c r="L123" s="490">
        <v>0</v>
      </c>
      <c r="M123" s="490">
        <v>0</v>
      </c>
      <c r="N123" s="490">
        <v>0</v>
      </c>
      <c r="O123" s="490">
        <v>0</v>
      </c>
      <c r="P123" s="490">
        <v>864.89</v>
      </c>
      <c r="Q123" s="490">
        <v>0</v>
      </c>
      <c r="R123" s="490">
        <v>526.79999999999995</v>
      </c>
      <c r="S123" s="494">
        <v>43.67</v>
      </c>
      <c r="T123" s="621">
        <v>117.42</v>
      </c>
      <c r="U123" s="484">
        <f t="shared" si="3"/>
        <v>2534.8500000000004</v>
      </c>
      <c r="Y123" s="362"/>
    </row>
    <row r="124" spans="1:25" s="869" customFormat="1" x14ac:dyDescent="0.25">
      <c r="A124" s="864"/>
      <c r="B124" s="864"/>
      <c r="C124" s="864">
        <v>192</v>
      </c>
      <c r="D124" s="864"/>
      <c r="E124" s="367" t="s">
        <v>419</v>
      </c>
      <c r="F124" s="866">
        <v>0</v>
      </c>
      <c r="G124" s="866">
        <v>0</v>
      </c>
      <c r="H124" s="866">
        <v>0</v>
      </c>
      <c r="I124" s="866">
        <v>0</v>
      </c>
      <c r="J124" s="866">
        <v>0</v>
      </c>
      <c r="K124" s="866">
        <v>0</v>
      </c>
      <c r="L124" s="866">
        <v>0</v>
      </c>
      <c r="M124" s="866">
        <v>0</v>
      </c>
      <c r="N124" s="866">
        <v>0</v>
      </c>
      <c r="O124" s="866">
        <v>0</v>
      </c>
      <c r="P124" s="866">
        <v>0</v>
      </c>
      <c r="Q124" s="866">
        <v>0</v>
      </c>
      <c r="R124" s="866">
        <v>0</v>
      </c>
      <c r="S124" s="866">
        <v>0</v>
      </c>
      <c r="T124" s="866">
        <v>0</v>
      </c>
      <c r="U124" s="866">
        <v>0</v>
      </c>
      <c r="W124" s="870"/>
      <c r="Y124" s="367"/>
    </row>
    <row r="125" spans="1:25" x14ac:dyDescent="0.25">
      <c r="A125" s="478" t="s">
        <v>86</v>
      </c>
      <c r="B125" s="478">
        <v>1</v>
      </c>
      <c r="C125" s="478">
        <v>260</v>
      </c>
      <c r="E125" s="201" t="s">
        <v>148</v>
      </c>
      <c r="F125" s="839">
        <v>0</v>
      </c>
      <c r="G125" s="490">
        <v>0</v>
      </c>
      <c r="H125" s="490">
        <v>0</v>
      </c>
      <c r="I125" s="490">
        <v>592.07000000000005</v>
      </c>
      <c r="J125" s="490">
        <v>0</v>
      </c>
      <c r="K125" s="490">
        <v>0</v>
      </c>
      <c r="L125" s="490">
        <v>0</v>
      </c>
      <c r="M125" s="490">
        <v>0</v>
      </c>
      <c r="N125" s="490">
        <v>0</v>
      </c>
      <c r="O125" s="490">
        <v>0</v>
      </c>
      <c r="P125" s="490">
        <v>0</v>
      </c>
      <c r="Q125" s="490">
        <v>0</v>
      </c>
      <c r="R125" s="494">
        <v>1391.69</v>
      </c>
      <c r="S125" s="494">
        <v>46.33</v>
      </c>
      <c r="T125" s="627">
        <v>0</v>
      </c>
      <c r="U125" s="484">
        <f t="shared" si="3"/>
        <v>2030.0900000000001</v>
      </c>
      <c r="Y125" s="369"/>
    </row>
    <row r="126" spans="1:25" x14ac:dyDescent="0.25">
      <c r="A126" s="478" t="s">
        <v>86</v>
      </c>
      <c r="B126" s="478">
        <v>1</v>
      </c>
      <c r="C126" s="478">
        <v>444</v>
      </c>
      <c r="E126" s="201" t="s">
        <v>712</v>
      </c>
      <c r="F126" s="839">
        <v>0</v>
      </c>
      <c r="G126" s="490">
        <v>0</v>
      </c>
      <c r="H126" s="490">
        <v>0</v>
      </c>
      <c r="I126" s="490">
        <v>0</v>
      </c>
      <c r="J126" s="490">
        <v>0</v>
      </c>
      <c r="K126" s="490">
        <v>0</v>
      </c>
      <c r="L126" s="490">
        <v>0</v>
      </c>
      <c r="M126" s="490">
        <v>0</v>
      </c>
      <c r="N126" s="755">
        <v>0</v>
      </c>
      <c r="O126" s="490">
        <v>0</v>
      </c>
      <c r="P126" s="621">
        <v>436.81</v>
      </c>
      <c r="Q126" s="490">
        <v>0</v>
      </c>
      <c r="R126" s="494">
        <v>968.93</v>
      </c>
      <c r="S126" s="490">
        <v>17.260000000000002</v>
      </c>
      <c r="T126" s="490">
        <v>0</v>
      </c>
      <c r="U126" s="484">
        <f t="shared" si="3"/>
        <v>1423</v>
      </c>
      <c r="Y126" s="369"/>
    </row>
    <row r="127" spans="1:25" x14ac:dyDescent="0.25">
      <c r="A127" s="478" t="s">
        <v>86</v>
      </c>
      <c r="B127" s="478">
        <v>1</v>
      </c>
      <c r="C127" s="478">
        <v>161</v>
      </c>
      <c r="D127" s="478" t="s">
        <v>549</v>
      </c>
      <c r="E127" s="201" t="s">
        <v>63</v>
      </c>
      <c r="F127" s="839">
        <v>0</v>
      </c>
      <c r="G127" s="490">
        <v>0</v>
      </c>
      <c r="H127" s="490">
        <v>0</v>
      </c>
      <c r="I127" s="490">
        <v>976.08</v>
      </c>
      <c r="J127" s="490">
        <v>0</v>
      </c>
      <c r="K127" s="490">
        <v>0</v>
      </c>
      <c r="L127" s="490">
        <v>0</v>
      </c>
      <c r="M127" s="490">
        <v>0</v>
      </c>
      <c r="N127" s="490">
        <v>0</v>
      </c>
      <c r="O127" s="490">
        <v>0</v>
      </c>
      <c r="P127" s="621">
        <v>864.89</v>
      </c>
      <c r="Q127" s="490">
        <v>0</v>
      </c>
      <c r="R127" s="494">
        <v>526.79999999999995</v>
      </c>
      <c r="S127" s="494">
        <v>44.99</v>
      </c>
      <c r="T127" s="627">
        <v>117.42</v>
      </c>
      <c r="U127" s="484">
        <f t="shared" si="3"/>
        <v>2530.1799999999998</v>
      </c>
      <c r="Y127" s="370"/>
    </row>
    <row r="128" spans="1:25" x14ac:dyDescent="0.25">
      <c r="A128" s="478" t="s">
        <v>84</v>
      </c>
      <c r="B128" s="478">
        <v>1</v>
      </c>
      <c r="C128" s="478">
        <v>344</v>
      </c>
      <c r="D128" s="478" t="s">
        <v>549</v>
      </c>
      <c r="E128" s="201" t="s">
        <v>364</v>
      </c>
      <c r="F128" s="839">
        <v>0</v>
      </c>
      <c r="G128" s="490">
        <v>0</v>
      </c>
      <c r="H128" s="490">
        <v>0</v>
      </c>
      <c r="I128" s="621">
        <v>1490.28</v>
      </c>
      <c r="J128" s="490">
        <v>0</v>
      </c>
      <c r="K128" s="490">
        <v>0</v>
      </c>
      <c r="L128" s="490">
        <v>0</v>
      </c>
      <c r="M128" s="490">
        <v>0</v>
      </c>
      <c r="N128" s="490">
        <v>0</v>
      </c>
      <c r="O128" s="490">
        <v>0</v>
      </c>
      <c r="P128" s="621">
        <v>768.79</v>
      </c>
      <c r="Q128" s="621">
        <v>0</v>
      </c>
      <c r="R128" s="494">
        <v>468.27</v>
      </c>
      <c r="S128" s="494">
        <v>88.28</v>
      </c>
      <c r="T128" s="490">
        <v>0</v>
      </c>
      <c r="U128" s="484">
        <f t="shared" si="3"/>
        <v>2815.62</v>
      </c>
      <c r="Y128" s="367"/>
    </row>
    <row r="129" spans="1:25" x14ac:dyDescent="0.25">
      <c r="A129" s="478" t="s">
        <v>84</v>
      </c>
      <c r="B129" s="478">
        <v>1</v>
      </c>
      <c r="C129" s="478">
        <v>356</v>
      </c>
      <c r="E129" s="201" t="s">
        <v>383</v>
      </c>
      <c r="F129" s="839">
        <v>0</v>
      </c>
      <c r="G129" s="490">
        <v>0</v>
      </c>
      <c r="H129" s="490">
        <v>0</v>
      </c>
      <c r="I129" s="490">
        <v>1065.58</v>
      </c>
      <c r="J129" s="490">
        <v>0</v>
      </c>
      <c r="K129" s="490">
        <v>0</v>
      </c>
      <c r="L129" s="490">
        <v>0</v>
      </c>
      <c r="M129" s="490">
        <v>0</v>
      </c>
      <c r="N129" s="490">
        <v>0</v>
      </c>
      <c r="O129" s="490">
        <v>0</v>
      </c>
      <c r="P129" s="621">
        <v>873.62</v>
      </c>
      <c r="Q129" s="490">
        <v>0</v>
      </c>
      <c r="R129" s="494">
        <v>532.12</v>
      </c>
      <c r="S129" s="494">
        <v>31.41</v>
      </c>
      <c r="T129" s="621">
        <v>39.14</v>
      </c>
      <c r="U129" s="484">
        <f t="shared" si="3"/>
        <v>2541.8699999999994</v>
      </c>
      <c r="Y129" s="362"/>
    </row>
    <row r="130" spans="1:25" x14ac:dyDescent="0.25">
      <c r="A130" s="478" t="s">
        <v>84</v>
      </c>
      <c r="B130" s="478">
        <v>1</v>
      </c>
      <c r="C130" s="478">
        <v>172</v>
      </c>
      <c r="E130" s="201" t="s">
        <v>630</v>
      </c>
      <c r="F130" s="839">
        <v>0</v>
      </c>
      <c r="G130" s="490">
        <v>0</v>
      </c>
      <c r="H130" s="490">
        <v>0</v>
      </c>
      <c r="I130" s="490">
        <v>1391.37</v>
      </c>
      <c r="J130" s="490">
        <v>0</v>
      </c>
      <c r="K130" s="490">
        <v>0</v>
      </c>
      <c r="L130" s="490">
        <v>0</v>
      </c>
      <c r="M130" s="490">
        <v>0</v>
      </c>
      <c r="N130" s="490">
        <v>0</v>
      </c>
      <c r="O130" s="490">
        <v>0</v>
      </c>
      <c r="P130" s="490">
        <v>428.08</v>
      </c>
      <c r="Q130" s="490">
        <v>0</v>
      </c>
      <c r="R130" s="490">
        <v>949.56</v>
      </c>
      <c r="S130" s="490">
        <v>56.77</v>
      </c>
      <c r="T130" s="490">
        <v>117.42</v>
      </c>
      <c r="U130" s="484">
        <f t="shared" si="3"/>
        <v>2943.2</v>
      </c>
      <c r="Y130" s="369"/>
    </row>
    <row r="131" spans="1:25" x14ac:dyDescent="0.25">
      <c r="A131" s="478" t="s">
        <v>84</v>
      </c>
      <c r="B131" s="478">
        <v>1</v>
      </c>
      <c r="C131" s="478">
        <v>52</v>
      </c>
      <c r="E131" s="201" t="s">
        <v>586</v>
      </c>
      <c r="F131" s="839">
        <v>0</v>
      </c>
      <c r="G131" s="490">
        <v>0</v>
      </c>
      <c r="H131" s="490">
        <v>0</v>
      </c>
      <c r="I131" s="490">
        <v>0</v>
      </c>
      <c r="J131" s="490">
        <v>0</v>
      </c>
      <c r="K131" s="490">
        <v>0</v>
      </c>
      <c r="L131" s="490">
        <v>0</v>
      </c>
      <c r="M131" s="490">
        <v>0</v>
      </c>
      <c r="N131" s="490">
        <v>0</v>
      </c>
      <c r="O131" s="490">
        <v>0</v>
      </c>
      <c r="P131" s="621">
        <v>609.36</v>
      </c>
      <c r="Q131" s="490">
        <v>0</v>
      </c>
      <c r="R131" s="494">
        <v>697.99</v>
      </c>
      <c r="S131" s="494">
        <v>67.09</v>
      </c>
      <c r="T131" s="490">
        <v>0</v>
      </c>
      <c r="U131" s="484">
        <f t="shared" si="3"/>
        <v>1374.4399999999998</v>
      </c>
      <c r="Y131" s="362"/>
    </row>
    <row r="132" spans="1:25" s="662" customFormat="1" x14ac:dyDescent="0.25">
      <c r="A132" s="655" t="s">
        <v>84</v>
      </c>
      <c r="B132" s="655">
        <v>1</v>
      </c>
      <c r="C132" s="655">
        <v>42</v>
      </c>
      <c r="D132" s="655"/>
      <c r="E132" s="656" t="s">
        <v>579</v>
      </c>
      <c r="F132" s="657">
        <v>0</v>
      </c>
      <c r="G132" s="658">
        <v>0</v>
      </c>
      <c r="H132" s="658">
        <v>0</v>
      </c>
      <c r="I132" s="658">
        <v>0</v>
      </c>
      <c r="J132" s="658">
        <v>0</v>
      </c>
      <c r="K132" s="658">
        <v>0</v>
      </c>
      <c r="L132" s="658">
        <v>0</v>
      </c>
      <c r="M132" s="658">
        <v>0</v>
      </c>
      <c r="N132" s="658">
        <v>0</v>
      </c>
      <c r="O132" s="658">
        <v>0</v>
      </c>
      <c r="P132" s="644">
        <v>362.56</v>
      </c>
      <c r="Q132" s="658">
        <v>0</v>
      </c>
      <c r="R132" s="660">
        <v>804.22</v>
      </c>
      <c r="S132" s="658">
        <v>111.46</v>
      </c>
      <c r="T132" s="659">
        <v>117.42</v>
      </c>
      <c r="U132" s="661">
        <f t="shared" si="3"/>
        <v>1395.66</v>
      </c>
      <c r="W132" s="855"/>
      <c r="Y132" s="366"/>
    </row>
    <row r="133" spans="1:25" x14ac:dyDescent="0.25">
      <c r="A133" s="478" t="s">
        <v>86</v>
      </c>
      <c r="B133" s="478">
        <v>1</v>
      </c>
      <c r="C133" s="478">
        <v>466</v>
      </c>
      <c r="D133" s="478" t="s">
        <v>549</v>
      </c>
      <c r="E133" s="201" t="s">
        <v>749</v>
      </c>
      <c r="F133" s="839">
        <v>0</v>
      </c>
      <c r="G133" s="490">
        <v>0</v>
      </c>
      <c r="H133" s="490">
        <v>0</v>
      </c>
      <c r="I133" s="490">
        <v>2329.38</v>
      </c>
      <c r="J133" s="490">
        <v>0</v>
      </c>
      <c r="K133" s="490">
        <v>0</v>
      </c>
      <c r="L133" s="490">
        <v>0</v>
      </c>
      <c r="M133" s="490">
        <v>0</v>
      </c>
      <c r="N133" s="755">
        <v>200.42</v>
      </c>
      <c r="O133" s="490">
        <v>0</v>
      </c>
      <c r="P133" s="839">
        <v>873.62</v>
      </c>
      <c r="Q133" s="621">
        <v>0</v>
      </c>
      <c r="R133" s="494">
        <v>532.12</v>
      </c>
      <c r="S133" s="627">
        <v>17.260000000000002</v>
      </c>
      <c r="T133" s="627">
        <v>117.42</v>
      </c>
      <c r="U133" s="484">
        <f t="shared" si="3"/>
        <v>4070.2200000000003</v>
      </c>
      <c r="Y133" s="362"/>
    </row>
    <row r="134" spans="1:25" x14ac:dyDescent="0.25">
      <c r="A134" s="478" t="s">
        <v>86</v>
      </c>
      <c r="B134" s="478">
        <v>1</v>
      </c>
      <c r="C134" s="478">
        <v>195</v>
      </c>
      <c r="E134" s="201" t="s">
        <v>779</v>
      </c>
      <c r="F134" s="839">
        <v>0</v>
      </c>
      <c r="G134" s="490">
        <v>0</v>
      </c>
      <c r="H134" s="490">
        <v>0</v>
      </c>
      <c r="I134" s="490">
        <v>0</v>
      </c>
      <c r="J134" s="490">
        <v>0</v>
      </c>
      <c r="K134" s="490">
        <v>0</v>
      </c>
      <c r="L134" s="490">
        <v>0</v>
      </c>
      <c r="M134" s="490">
        <v>0</v>
      </c>
      <c r="N134" s="490">
        <v>0</v>
      </c>
      <c r="O134" s="490">
        <v>0</v>
      </c>
      <c r="P134" s="621">
        <v>655.22</v>
      </c>
      <c r="Q134" s="490">
        <v>0</v>
      </c>
      <c r="R134" s="494">
        <v>750.52</v>
      </c>
      <c r="S134" s="494">
        <v>18.86</v>
      </c>
      <c r="T134" s="621">
        <v>117.42</v>
      </c>
      <c r="U134" s="484">
        <f t="shared" ref="U134:U165" si="4">SUM(F134:T134)</f>
        <v>1542.02</v>
      </c>
      <c r="Y134" s="152"/>
    </row>
    <row r="135" spans="1:25" x14ac:dyDescent="0.25">
      <c r="A135" s="478" t="s">
        <v>84</v>
      </c>
      <c r="B135" s="478">
        <v>1</v>
      </c>
      <c r="C135" s="478">
        <v>245</v>
      </c>
      <c r="D135" s="478" t="s">
        <v>549</v>
      </c>
      <c r="E135" s="480" t="s">
        <v>135</v>
      </c>
      <c r="F135" s="839">
        <v>0</v>
      </c>
      <c r="G135" s="490">
        <v>0</v>
      </c>
      <c r="H135" s="490">
        <v>0</v>
      </c>
      <c r="I135" s="621">
        <v>546.53</v>
      </c>
      <c r="J135" s="490">
        <v>0</v>
      </c>
      <c r="K135" s="490">
        <v>0</v>
      </c>
      <c r="L135" s="490">
        <v>0</v>
      </c>
      <c r="M135" s="490">
        <v>0</v>
      </c>
      <c r="N135" s="490">
        <v>0</v>
      </c>
      <c r="O135" s="490">
        <v>0</v>
      </c>
      <c r="P135" s="621">
        <v>642.12</v>
      </c>
      <c r="Q135" s="621">
        <v>0</v>
      </c>
      <c r="R135" s="494">
        <v>735.51</v>
      </c>
      <c r="S135" s="490">
        <v>0</v>
      </c>
      <c r="T135" s="627">
        <v>78.28</v>
      </c>
      <c r="U135" s="484">
        <f t="shared" si="4"/>
        <v>2002.44</v>
      </c>
      <c r="Y135" s="362"/>
    </row>
    <row r="136" spans="1:25" x14ac:dyDescent="0.25">
      <c r="A136" s="478" t="s">
        <v>84</v>
      </c>
      <c r="B136" s="478">
        <v>1</v>
      </c>
      <c r="C136" s="478">
        <v>19</v>
      </c>
      <c r="E136" s="201" t="s">
        <v>562</v>
      </c>
      <c r="F136" s="839">
        <v>0</v>
      </c>
      <c r="G136" s="490">
        <v>0</v>
      </c>
      <c r="H136" s="490">
        <v>629.24</v>
      </c>
      <c r="I136" s="490">
        <v>0</v>
      </c>
      <c r="J136" s="490">
        <v>0</v>
      </c>
      <c r="K136" s="490">
        <v>0</v>
      </c>
      <c r="L136" s="490">
        <v>0</v>
      </c>
      <c r="M136" s="490">
        <v>0</v>
      </c>
      <c r="N136" s="490">
        <v>0</v>
      </c>
      <c r="O136" s="490">
        <v>0</v>
      </c>
      <c r="P136" s="490">
        <v>0</v>
      </c>
      <c r="Q136" s="490">
        <v>0</v>
      </c>
      <c r="R136" s="494">
        <v>1237.06</v>
      </c>
      <c r="S136" s="494">
        <v>84.12</v>
      </c>
      <c r="T136" s="627">
        <v>78.28</v>
      </c>
      <c r="U136" s="484">
        <f t="shared" si="4"/>
        <v>2028.7</v>
      </c>
      <c r="Y136" s="366"/>
    </row>
    <row r="137" spans="1:25" s="491" customFormat="1" x14ac:dyDescent="0.25">
      <c r="A137" s="478" t="s">
        <v>84</v>
      </c>
      <c r="B137" s="478">
        <v>1</v>
      </c>
      <c r="C137" s="478">
        <v>475</v>
      </c>
      <c r="D137" s="478"/>
      <c r="E137" s="201" t="s">
        <v>785</v>
      </c>
      <c r="F137" s="839">
        <v>0</v>
      </c>
      <c r="G137" s="839">
        <v>0</v>
      </c>
      <c r="H137" s="839">
        <v>0</v>
      </c>
      <c r="I137" s="839">
        <v>709.05</v>
      </c>
      <c r="J137" s="839">
        <v>0</v>
      </c>
      <c r="K137" s="839">
        <v>0</v>
      </c>
      <c r="L137" s="839">
        <v>0</v>
      </c>
      <c r="M137" s="839">
        <v>0</v>
      </c>
      <c r="N137" s="839">
        <v>0</v>
      </c>
      <c r="O137" s="839">
        <v>0</v>
      </c>
      <c r="P137" s="839">
        <v>856.15</v>
      </c>
      <c r="Q137" s="490">
        <v>0</v>
      </c>
      <c r="R137" s="839">
        <v>521.48</v>
      </c>
      <c r="S137" s="839">
        <v>53.51</v>
      </c>
      <c r="T137" s="839">
        <v>0</v>
      </c>
      <c r="U137" s="484">
        <f t="shared" si="4"/>
        <v>2140.19</v>
      </c>
      <c r="W137" s="479"/>
      <c r="Y137" s="362"/>
    </row>
    <row r="138" spans="1:25" x14ac:dyDescent="0.25">
      <c r="A138" s="478" t="s">
        <v>84</v>
      </c>
      <c r="B138" s="478">
        <v>1</v>
      </c>
      <c r="C138" s="478">
        <v>496</v>
      </c>
      <c r="E138" s="480" t="s">
        <v>462</v>
      </c>
      <c r="F138" s="839">
        <v>0</v>
      </c>
      <c r="G138" s="490">
        <v>0</v>
      </c>
      <c r="H138" s="490">
        <v>0</v>
      </c>
      <c r="I138" s="490">
        <v>457.37</v>
      </c>
      <c r="J138" s="621">
        <v>0</v>
      </c>
      <c r="K138" s="621">
        <v>0</v>
      </c>
      <c r="L138" s="490">
        <v>0</v>
      </c>
      <c r="M138" s="490">
        <v>0</v>
      </c>
      <c r="N138" s="490">
        <v>0</v>
      </c>
      <c r="O138" s="490">
        <v>0</v>
      </c>
      <c r="P138" s="621">
        <v>1059.9100000000001</v>
      </c>
      <c r="Q138" s="490">
        <v>0</v>
      </c>
      <c r="R138" s="494">
        <v>247.44</v>
      </c>
      <c r="S138" s="490">
        <v>0</v>
      </c>
      <c r="T138" s="627">
        <v>39.14</v>
      </c>
      <c r="U138" s="484">
        <f t="shared" si="4"/>
        <v>1803.8600000000004</v>
      </c>
      <c r="V138" s="486"/>
      <c r="Y138" s="362"/>
    </row>
    <row r="139" spans="1:25" x14ac:dyDescent="0.25">
      <c r="A139" s="478" t="s">
        <v>84</v>
      </c>
      <c r="B139" s="478">
        <v>1</v>
      </c>
      <c r="C139" s="478">
        <v>169</v>
      </c>
      <c r="E139" s="201" t="s">
        <v>612</v>
      </c>
      <c r="F139" s="839">
        <v>0</v>
      </c>
      <c r="G139" s="490">
        <v>0</v>
      </c>
      <c r="H139" s="490">
        <v>0</v>
      </c>
      <c r="I139" s="621">
        <v>1336.36</v>
      </c>
      <c r="J139" s="490">
        <v>0</v>
      </c>
      <c r="K139" s="490">
        <v>0</v>
      </c>
      <c r="L139" s="490">
        <v>0</v>
      </c>
      <c r="M139" s="490">
        <v>0</v>
      </c>
      <c r="N139" s="490">
        <v>0</v>
      </c>
      <c r="O139" s="490">
        <v>0</v>
      </c>
      <c r="P139" s="621">
        <v>648.66999999999996</v>
      </c>
      <c r="Q139" s="490">
        <v>0</v>
      </c>
      <c r="R139" s="494">
        <v>743.02</v>
      </c>
      <c r="S139" s="841">
        <v>44.99</v>
      </c>
      <c r="T139" s="621">
        <v>78.28</v>
      </c>
      <c r="U139" s="484">
        <f t="shared" si="4"/>
        <v>2851.3199999999997</v>
      </c>
      <c r="Y139" s="362"/>
    </row>
    <row r="140" spans="1:25" x14ac:dyDescent="0.25">
      <c r="A140" s="478" t="s">
        <v>86</v>
      </c>
      <c r="B140" s="478">
        <v>1</v>
      </c>
      <c r="C140" s="478">
        <v>27</v>
      </c>
      <c r="D140" s="478" t="s">
        <v>549</v>
      </c>
      <c r="E140" s="201" t="s">
        <v>569</v>
      </c>
      <c r="F140" s="839">
        <v>0</v>
      </c>
      <c r="G140" s="490">
        <v>0</v>
      </c>
      <c r="H140" s="490">
        <v>792.25</v>
      </c>
      <c r="I140" s="621">
        <v>1687.68</v>
      </c>
      <c r="J140" s="490">
        <v>0</v>
      </c>
      <c r="K140" s="490">
        <v>0</v>
      </c>
      <c r="L140" s="490">
        <v>0</v>
      </c>
      <c r="M140" s="490">
        <v>0</v>
      </c>
      <c r="N140" s="490">
        <v>0</v>
      </c>
      <c r="O140" s="490">
        <v>0</v>
      </c>
      <c r="P140" s="621">
        <v>856.15</v>
      </c>
      <c r="Q140" s="621">
        <v>0</v>
      </c>
      <c r="R140" s="494">
        <v>521.48</v>
      </c>
      <c r="S140" s="627">
        <v>62.14</v>
      </c>
      <c r="T140" s="627">
        <v>78.28</v>
      </c>
      <c r="U140" s="484">
        <f t="shared" si="4"/>
        <v>3997.9800000000005</v>
      </c>
      <c r="Y140" s="362"/>
    </row>
    <row r="141" spans="1:25" x14ac:dyDescent="0.25">
      <c r="A141" s="478" t="s">
        <v>84</v>
      </c>
      <c r="B141" s="478">
        <v>1</v>
      </c>
      <c r="C141" s="478">
        <v>429</v>
      </c>
      <c r="E141" s="201" t="s">
        <v>688</v>
      </c>
      <c r="F141" s="839">
        <v>0</v>
      </c>
      <c r="G141" s="490">
        <v>0</v>
      </c>
      <c r="H141" s="490">
        <v>0</v>
      </c>
      <c r="I141" s="490">
        <v>0</v>
      </c>
      <c r="J141" s="490">
        <v>0</v>
      </c>
      <c r="K141" s="490">
        <v>0</v>
      </c>
      <c r="L141" s="490">
        <v>0</v>
      </c>
      <c r="M141" s="490">
        <v>0</v>
      </c>
      <c r="N141" s="490">
        <v>0</v>
      </c>
      <c r="O141" s="490">
        <v>0</v>
      </c>
      <c r="P141" s="621">
        <v>856.15</v>
      </c>
      <c r="Q141" s="490">
        <v>0</v>
      </c>
      <c r="R141" s="494">
        <v>521.48</v>
      </c>
      <c r="S141" s="841">
        <v>53.51</v>
      </c>
      <c r="T141" s="490">
        <v>0</v>
      </c>
      <c r="U141" s="484">
        <f t="shared" si="4"/>
        <v>1431.14</v>
      </c>
      <c r="Y141" s="369"/>
    </row>
    <row r="142" spans="1:25" x14ac:dyDescent="0.25">
      <c r="A142" s="478" t="s">
        <v>86</v>
      </c>
      <c r="B142" s="478">
        <v>1</v>
      </c>
      <c r="C142" s="478">
        <v>343</v>
      </c>
      <c r="D142" s="478" t="s">
        <v>549</v>
      </c>
      <c r="E142" s="201" t="s">
        <v>352</v>
      </c>
      <c r="F142" s="839">
        <v>0</v>
      </c>
      <c r="G142" s="490">
        <v>0</v>
      </c>
      <c r="H142" s="490">
        <v>0</v>
      </c>
      <c r="I142" s="621">
        <v>706.78</v>
      </c>
      <c r="J142" s="490">
        <v>0</v>
      </c>
      <c r="K142" s="490">
        <v>0</v>
      </c>
      <c r="L142" s="490">
        <v>0</v>
      </c>
      <c r="M142" s="490">
        <v>0</v>
      </c>
      <c r="N142" s="490">
        <v>0</v>
      </c>
      <c r="O142" s="490">
        <v>0</v>
      </c>
      <c r="P142" s="621">
        <v>543.84</v>
      </c>
      <c r="Q142" s="621">
        <v>0</v>
      </c>
      <c r="R142" s="494">
        <v>622.94000000000005</v>
      </c>
      <c r="S142" s="494">
        <v>111.46</v>
      </c>
      <c r="T142" s="490">
        <v>0</v>
      </c>
      <c r="U142" s="484">
        <f t="shared" si="4"/>
        <v>1985.02</v>
      </c>
      <c r="Y142" s="176"/>
    </row>
    <row r="143" spans="1:25" x14ac:dyDescent="0.25">
      <c r="A143" s="478" t="s">
        <v>86</v>
      </c>
      <c r="B143" s="478">
        <v>1</v>
      </c>
      <c r="C143" s="478">
        <v>315</v>
      </c>
      <c r="D143" s="478" t="s">
        <v>549</v>
      </c>
      <c r="E143" s="201" t="s">
        <v>299</v>
      </c>
      <c r="F143" s="839">
        <v>0</v>
      </c>
      <c r="G143" s="490">
        <v>0</v>
      </c>
      <c r="H143" s="490">
        <v>0</v>
      </c>
      <c r="I143" s="621">
        <v>2375.54</v>
      </c>
      <c r="J143" s="490">
        <v>0</v>
      </c>
      <c r="K143" s="490">
        <v>0</v>
      </c>
      <c r="L143" s="490">
        <v>0</v>
      </c>
      <c r="M143" s="490">
        <v>0</v>
      </c>
      <c r="N143" s="490">
        <v>0</v>
      </c>
      <c r="O143" s="490">
        <v>0</v>
      </c>
      <c r="P143" s="490">
        <v>0</v>
      </c>
      <c r="Q143" s="621">
        <v>0</v>
      </c>
      <c r="R143" s="494">
        <v>1237.06</v>
      </c>
      <c r="S143" s="494">
        <v>88.28</v>
      </c>
      <c r="T143" s="490">
        <v>0</v>
      </c>
      <c r="U143" s="484">
        <f t="shared" si="4"/>
        <v>3700.88</v>
      </c>
      <c r="Y143" s="362"/>
    </row>
    <row r="144" spans="1:25" x14ac:dyDescent="0.25">
      <c r="A144" s="478" t="s">
        <v>84</v>
      </c>
      <c r="B144" s="478">
        <v>1</v>
      </c>
      <c r="C144" s="478">
        <v>86</v>
      </c>
      <c r="D144" s="478" t="s">
        <v>549</v>
      </c>
      <c r="E144" s="201" t="s">
        <v>594</v>
      </c>
      <c r="F144" s="839">
        <v>0</v>
      </c>
      <c r="G144" s="490">
        <v>0</v>
      </c>
      <c r="H144" s="490">
        <v>0</v>
      </c>
      <c r="I144" s="621">
        <v>1223.5999999999999</v>
      </c>
      <c r="J144" s="490">
        <v>0</v>
      </c>
      <c r="K144" s="490">
        <v>0</v>
      </c>
      <c r="L144" s="490">
        <v>0</v>
      </c>
      <c r="M144" s="490">
        <v>0</v>
      </c>
      <c r="N144" s="755">
        <v>0</v>
      </c>
      <c r="O144" s="490">
        <v>0</v>
      </c>
      <c r="P144" s="621">
        <v>218.4</v>
      </c>
      <c r="Q144" s="621">
        <v>0</v>
      </c>
      <c r="R144" s="494">
        <v>1187.3399999999999</v>
      </c>
      <c r="S144" s="494">
        <v>31.99</v>
      </c>
      <c r="T144" s="621">
        <v>78.28</v>
      </c>
      <c r="U144" s="484">
        <f t="shared" si="4"/>
        <v>2739.61</v>
      </c>
      <c r="Y144" s="362"/>
    </row>
    <row r="145" spans="1:25" s="869" customFormat="1" x14ac:dyDescent="0.25">
      <c r="A145" s="864" t="s">
        <v>84</v>
      </c>
      <c r="B145" s="864">
        <v>1</v>
      </c>
      <c r="C145" s="864">
        <v>49</v>
      </c>
      <c r="D145" s="864"/>
      <c r="E145" s="865" t="s">
        <v>837</v>
      </c>
      <c r="F145" s="866">
        <v>0</v>
      </c>
      <c r="G145" s="867">
        <v>0</v>
      </c>
      <c r="H145" s="867">
        <v>0</v>
      </c>
      <c r="I145" s="867">
        <v>0</v>
      </c>
      <c r="J145" s="654">
        <v>0</v>
      </c>
      <c r="K145" s="654">
        <v>0</v>
      </c>
      <c r="L145" s="867">
        <v>0</v>
      </c>
      <c r="M145" s="867">
        <v>0</v>
      </c>
      <c r="N145" s="867">
        <v>0</v>
      </c>
      <c r="O145" s="867">
        <v>0</v>
      </c>
      <c r="P145" s="867">
        <v>0</v>
      </c>
      <c r="Q145" s="867">
        <v>0</v>
      </c>
      <c r="R145" s="867">
        <v>0</v>
      </c>
      <c r="S145" s="867">
        <v>0</v>
      </c>
      <c r="T145" s="867">
        <v>0</v>
      </c>
      <c r="U145" s="783">
        <f t="shared" si="4"/>
        <v>0</v>
      </c>
      <c r="W145" s="870"/>
      <c r="Y145" s="375"/>
    </row>
    <row r="146" spans="1:25" x14ac:dyDescent="0.25">
      <c r="A146" s="478" t="s">
        <v>84</v>
      </c>
      <c r="B146" s="478">
        <v>1</v>
      </c>
      <c r="C146" s="478">
        <v>259</v>
      </c>
      <c r="E146" s="201" t="s">
        <v>147</v>
      </c>
      <c r="F146" s="839">
        <v>0</v>
      </c>
      <c r="G146" s="490">
        <v>0</v>
      </c>
      <c r="H146" s="490">
        <v>0</v>
      </c>
      <c r="I146" s="490">
        <v>2893.44</v>
      </c>
      <c r="J146" s="490">
        <v>0</v>
      </c>
      <c r="K146" s="490">
        <v>0</v>
      </c>
      <c r="L146" s="490">
        <v>0</v>
      </c>
      <c r="M146" s="490">
        <v>0</v>
      </c>
      <c r="N146" s="755">
        <v>221.66</v>
      </c>
      <c r="O146" s="490">
        <v>0</v>
      </c>
      <c r="P146" s="621">
        <v>218.4</v>
      </c>
      <c r="Q146" s="490">
        <v>0</v>
      </c>
      <c r="R146" s="494">
        <v>1187.3399999999999</v>
      </c>
      <c r="S146" s="494">
        <v>18.309999999999999</v>
      </c>
      <c r="T146" s="627">
        <v>195.7</v>
      </c>
      <c r="U146" s="484">
        <f t="shared" si="4"/>
        <v>4734.8500000000004</v>
      </c>
      <c r="Y146" s="362"/>
    </row>
    <row r="147" spans="1:25" x14ac:dyDescent="0.25">
      <c r="A147" s="478" t="s">
        <v>86</v>
      </c>
      <c r="B147" s="478">
        <v>1</v>
      </c>
      <c r="C147" s="478">
        <v>430</v>
      </c>
      <c r="E147" s="480" t="s">
        <v>690</v>
      </c>
      <c r="F147" s="839">
        <v>0</v>
      </c>
      <c r="G147" s="490">
        <v>0</v>
      </c>
      <c r="H147" s="490">
        <v>0</v>
      </c>
      <c r="I147" s="490">
        <v>452.76</v>
      </c>
      <c r="J147" s="490">
        <v>0</v>
      </c>
      <c r="K147" s="490">
        <v>0</v>
      </c>
      <c r="L147" s="490">
        <v>0</v>
      </c>
      <c r="M147" s="490">
        <v>0</v>
      </c>
      <c r="N147" s="490">
        <v>0</v>
      </c>
      <c r="O147" s="490">
        <v>0</v>
      </c>
      <c r="P147" s="490">
        <v>432.45</v>
      </c>
      <c r="Q147" s="490">
        <v>0</v>
      </c>
      <c r="R147" s="490">
        <v>959.25</v>
      </c>
      <c r="S147" s="494">
        <v>43.67</v>
      </c>
      <c r="T147" s="627">
        <v>78.28</v>
      </c>
      <c r="U147" s="484">
        <f t="shared" si="4"/>
        <v>1966.41</v>
      </c>
      <c r="V147" s="486"/>
      <c r="Y147" s="362"/>
    </row>
    <row r="148" spans="1:25" x14ac:dyDescent="0.25">
      <c r="A148" s="478" t="s">
        <v>84</v>
      </c>
      <c r="B148" s="478">
        <v>1</v>
      </c>
      <c r="C148" s="478">
        <v>445</v>
      </c>
      <c r="E148" s="201" t="s">
        <v>713</v>
      </c>
      <c r="F148" s="839">
        <v>0</v>
      </c>
      <c r="G148" s="490">
        <v>0</v>
      </c>
      <c r="H148" s="490">
        <v>0</v>
      </c>
      <c r="I148" s="490">
        <v>0</v>
      </c>
      <c r="J148" s="490">
        <v>0</v>
      </c>
      <c r="K148" s="490">
        <v>0</v>
      </c>
      <c r="L148" s="490">
        <v>0</v>
      </c>
      <c r="M148" s="490">
        <v>0</v>
      </c>
      <c r="N148" s="490">
        <v>0</v>
      </c>
      <c r="O148" s="490">
        <v>0</v>
      </c>
      <c r="P148" s="490">
        <v>986.52</v>
      </c>
      <c r="Q148" s="490">
        <v>0</v>
      </c>
      <c r="R148" s="490">
        <v>391.11</v>
      </c>
      <c r="S148" s="494">
        <v>53.51</v>
      </c>
      <c r="T148" s="627">
        <v>117.42</v>
      </c>
      <c r="U148" s="484">
        <f t="shared" si="4"/>
        <v>1548.5600000000002</v>
      </c>
      <c r="Y148" s="362"/>
    </row>
    <row r="149" spans="1:25" s="662" customFormat="1" x14ac:dyDescent="0.25">
      <c r="A149" s="655" t="s">
        <v>86</v>
      </c>
      <c r="B149" s="655">
        <v>1</v>
      </c>
      <c r="C149" s="655">
        <v>193</v>
      </c>
      <c r="D149" s="655" t="s">
        <v>549</v>
      </c>
      <c r="E149" s="656" t="s">
        <v>616</v>
      </c>
      <c r="F149" s="657">
        <v>0</v>
      </c>
      <c r="G149" s="658">
        <v>1334</v>
      </c>
      <c r="H149" s="658">
        <v>0</v>
      </c>
      <c r="I149" s="644">
        <v>1159.47</v>
      </c>
      <c r="J149" s="658">
        <v>0</v>
      </c>
      <c r="K149" s="658">
        <v>0</v>
      </c>
      <c r="L149" s="658">
        <v>0</v>
      </c>
      <c r="M149" s="658">
        <v>0</v>
      </c>
      <c r="N149" s="658">
        <v>0</v>
      </c>
      <c r="O149" s="658">
        <v>0</v>
      </c>
      <c r="P149" s="644">
        <v>812.47</v>
      </c>
      <c r="Q149" s="644">
        <v>0</v>
      </c>
      <c r="R149" s="660">
        <v>494.88</v>
      </c>
      <c r="S149" s="660">
        <v>77.41</v>
      </c>
      <c r="T149" s="659">
        <v>39.14</v>
      </c>
      <c r="U149" s="661">
        <f t="shared" si="4"/>
        <v>3917.3700000000003</v>
      </c>
      <c r="W149" s="855"/>
      <c r="Y149" s="405"/>
    </row>
    <row r="150" spans="1:25" x14ac:dyDescent="0.25">
      <c r="A150" s="478" t="s">
        <v>84</v>
      </c>
      <c r="B150" s="478">
        <v>1</v>
      </c>
      <c r="C150" s="478">
        <v>159</v>
      </c>
      <c r="E150" s="201" t="s">
        <v>62</v>
      </c>
      <c r="F150" s="839">
        <v>0</v>
      </c>
      <c r="G150" s="490">
        <v>0</v>
      </c>
      <c r="H150" s="490">
        <v>0</v>
      </c>
      <c r="I150" s="490">
        <v>3501.68</v>
      </c>
      <c r="J150" s="490">
        <v>0</v>
      </c>
      <c r="K150" s="490">
        <v>0</v>
      </c>
      <c r="L150" s="490">
        <v>0</v>
      </c>
      <c r="M150" s="490">
        <v>0</v>
      </c>
      <c r="N150" s="490">
        <v>0</v>
      </c>
      <c r="O150" s="490">
        <v>0</v>
      </c>
      <c r="P150" s="621">
        <v>655.22</v>
      </c>
      <c r="Q150" s="490">
        <v>0</v>
      </c>
      <c r="R150" s="494">
        <v>750.52</v>
      </c>
      <c r="S150" s="494">
        <v>27.88</v>
      </c>
      <c r="T150" s="490">
        <v>39.14</v>
      </c>
      <c r="U150" s="484">
        <f t="shared" si="4"/>
        <v>4974.4400000000005</v>
      </c>
      <c r="Y150" s="362"/>
    </row>
    <row r="151" spans="1:25" x14ac:dyDescent="0.25">
      <c r="A151" s="478" t="s">
        <v>84</v>
      </c>
      <c r="B151" s="478">
        <v>1</v>
      </c>
      <c r="C151" s="478">
        <v>91</v>
      </c>
      <c r="D151" s="478" t="s">
        <v>549</v>
      </c>
      <c r="E151" s="201" t="s">
        <v>599</v>
      </c>
      <c r="F151" s="839">
        <v>0</v>
      </c>
      <c r="G151" s="490">
        <v>0</v>
      </c>
      <c r="H151" s="490">
        <v>0</v>
      </c>
      <c r="I151" s="621">
        <v>1738.86</v>
      </c>
      <c r="J151" s="490">
        <v>0</v>
      </c>
      <c r="K151" s="490">
        <v>0</v>
      </c>
      <c r="L151" s="490">
        <v>0</v>
      </c>
      <c r="M151" s="490">
        <v>0</v>
      </c>
      <c r="N151" s="490">
        <v>0</v>
      </c>
      <c r="O151" s="490">
        <v>0</v>
      </c>
      <c r="P151" s="621">
        <v>655.22</v>
      </c>
      <c r="Q151" s="621">
        <v>0</v>
      </c>
      <c r="R151" s="494">
        <v>750.52</v>
      </c>
      <c r="S151" s="494">
        <v>31.99</v>
      </c>
      <c r="T151" s="490">
        <v>0</v>
      </c>
      <c r="U151" s="484">
        <f t="shared" si="4"/>
        <v>3176.5899999999997</v>
      </c>
      <c r="Y151" s="370"/>
    </row>
    <row r="152" spans="1:25" x14ac:dyDescent="0.25">
      <c r="A152" s="478" t="s">
        <v>84</v>
      </c>
      <c r="B152" s="478">
        <v>1</v>
      </c>
      <c r="C152" s="478">
        <v>482</v>
      </c>
      <c r="E152" s="201" t="s">
        <v>821</v>
      </c>
      <c r="F152" s="839">
        <v>0</v>
      </c>
      <c r="G152" s="490">
        <v>0</v>
      </c>
      <c r="H152" s="490">
        <v>0</v>
      </c>
      <c r="I152" s="621">
        <v>592.07000000000005</v>
      </c>
      <c r="J152" s="490">
        <v>0</v>
      </c>
      <c r="K152" s="490">
        <v>0</v>
      </c>
      <c r="L152" s="490">
        <v>0</v>
      </c>
      <c r="M152" s="490">
        <v>0</v>
      </c>
      <c r="N152" s="490">
        <v>0</v>
      </c>
      <c r="O152" s="490">
        <v>0</v>
      </c>
      <c r="P152" s="621">
        <v>856.15</v>
      </c>
      <c r="Q152" s="621">
        <v>0</v>
      </c>
      <c r="R152" s="494">
        <v>521.48</v>
      </c>
      <c r="S152" s="494">
        <v>0</v>
      </c>
      <c r="T152" s="490">
        <v>0</v>
      </c>
      <c r="U152" s="484">
        <f t="shared" si="4"/>
        <v>1969.7</v>
      </c>
      <c r="Y152" s="369"/>
    </row>
    <row r="153" spans="1:25" s="662" customFormat="1" x14ac:dyDescent="0.25">
      <c r="A153" s="655" t="s">
        <v>86</v>
      </c>
      <c r="B153" s="655">
        <v>1</v>
      </c>
      <c r="C153" s="655">
        <v>326</v>
      </c>
      <c r="D153" s="655"/>
      <c r="E153" s="656" t="s">
        <v>322</v>
      </c>
      <c r="F153" s="657">
        <v>0</v>
      </c>
      <c r="G153" s="658">
        <v>0</v>
      </c>
      <c r="H153" s="658">
        <v>0</v>
      </c>
      <c r="I153" s="658">
        <v>0</v>
      </c>
      <c r="J153" s="658">
        <v>0</v>
      </c>
      <c r="K153" s="658">
        <v>0</v>
      </c>
      <c r="L153" s="658">
        <v>0</v>
      </c>
      <c r="M153" s="658">
        <v>0</v>
      </c>
      <c r="N153" s="658">
        <v>0</v>
      </c>
      <c r="O153" s="658">
        <v>0</v>
      </c>
      <c r="P153" s="644">
        <v>698.9</v>
      </c>
      <c r="Q153" s="658">
        <v>0</v>
      </c>
      <c r="R153" s="660">
        <v>425.7</v>
      </c>
      <c r="S153" s="660">
        <v>133.83000000000001</v>
      </c>
      <c r="T153" s="658">
        <v>0</v>
      </c>
      <c r="U153" s="661">
        <f t="shared" si="4"/>
        <v>1258.4299999999998</v>
      </c>
      <c r="W153" s="855"/>
      <c r="Y153" s="366"/>
    </row>
    <row r="154" spans="1:25" x14ac:dyDescent="0.25">
      <c r="A154" s="478" t="s">
        <v>84</v>
      </c>
      <c r="B154" s="478">
        <v>1</v>
      </c>
      <c r="C154" s="478">
        <v>501</v>
      </c>
      <c r="E154" s="201" t="s">
        <v>1108</v>
      </c>
      <c r="F154" s="839">
        <v>0</v>
      </c>
      <c r="G154" s="490">
        <v>0</v>
      </c>
      <c r="H154" s="490">
        <v>0</v>
      </c>
      <c r="I154" s="621">
        <v>1212.51</v>
      </c>
      <c r="J154" s="490">
        <v>0</v>
      </c>
      <c r="K154" s="490">
        <v>0</v>
      </c>
      <c r="L154" s="490">
        <v>0</v>
      </c>
      <c r="M154" s="490">
        <v>0</v>
      </c>
      <c r="N154" s="490">
        <v>0</v>
      </c>
      <c r="O154" s="490">
        <v>0</v>
      </c>
      <c r="P154" s="621">
        <v>609.36</v>
      </c>
      <c r="Q154" s="621">
        <v>0</v>
      </c>
      <c r="R154" s="494">
        <v>697.99</v>
      </c>
      <c r="S154" s="494">
        <v>0</v>
      </c>
      <c r="T154" s="490">
        <v>78.28</v>
      </c>
      <c r="U154" s="484">
        <f t="shared" si="4"/>
        <v>2598.14</v>
      </c>
      <c r="Y154" s="362"/>
    </row>
    <row r="155" spans="1:25" x14ac:dyDescent="0.25">
      <c r="A155" s="478" t="s">
        <v>84</v>
      </c>
      <c r="B155" s="478">
        <v>1</v>
      </c>
      <c r="C155" s="478">
        <v>221</v>
      </c>
      <c r="D155" s="478" t="s">
        <v>549</v>
      </c>
      <c r="E155" s="201" t="s">
        <v>109</v>
      </c>
      <c r="F155" s="839">
        <v>0</v>
      </c>
      <c r="G155" s="490">
        <v>0</v>
      </c>
      <c r="H155" s="490">
        <v>0</v>
      </c>
      <c r="I155" s="621">
        <v>3094.88</v>
      </c>
      <c r="J155" s="490">
        <v>0</v>
      </c>
      <c r="K155" s="490">
        <v>0</v>
      </c>
      <c r="L155" s="490">
        <v>0</v>
      </c>
      <c r="M155" s="490">
        <v>0</v>
      </c>
      <c r="N155" s="490">
        <v>0</v>
      </c>
      <c r="O155" s="490">
        <v>0</v>
      </c>
      <c r="P155" s="621">
        <v>856.15</v>
      </c>
      <c r="Q155" s="621">
        <v>0</v>
      </c>
      <c r="R155" s="494">
        <v>521.48</v>
      </c>
      <c r="S155" s="494">
        <v>58.48</v>
      </c>
      <c r="T155" s="627">
        <v>39.14</v>
      </c>
      <c r="U155" s="484">
        <f t="shared" si="4"/>
        <v>4570.13</v>
      </c>
      <c r="Y155" s="362"/>
    </row>
    <row r="156" spans="1:25" x14ac:dyDescent="0.25">
      <c r="A156" s="478" t="s">
        <v>84</v>
      </c>
      <c r="B156" s="478">
        <v>1</v>
      </c>
      <c r="C156" s="478">
        <v>13</v>
      </c>
      <c r="E156" s="201" t="s">
        <v>558</v>
      </c>
      <c r="F156" s="839">
        <v>0</v>
      </c>
      <c r="G156" s="490">
        <v>0</v>
      </c>
      <c r="H156" s="490">
        <v>0</v>
      </c>
      <c r="I156" s="490">
        <v>0</v>
      </c>
      <c r="J156" s="490">
        <v>0</v>
      </c>
      <c r="K156" s="490">
        <v>0</v>
      </c>
      <c r="L156" s="490">
        <v>0</v>
      </c>
      <c r="M156" s="490">
        <v>0</v>
      </c>
      <c r="N156" s="490">
        <v>0</v>
      </c>
      <c r="O156" s="490">
        <v>0</v>
      </c>
      <c r="P156" s="621">
        <v>996.59</v>
      </c>
      <c r="Q156" s="490">
        <v>0</v>
      </c>
      <c r="R156" s="494">
        <v>395.1</v>
      </c>
      <c r="S156" s="494">
        <v>44.99</v>
      </c>
      <c r="T156" s="490">
        <v>0</v>
      </c>
      <c r="U156" s="484">
        <f t="shared" si="4"/>
        <v>1436.68</v>
      </c>
      <c r="Y156" s="176"/>
    </row>
    <row r="157" spans="1:25" x14ac:dyDescent="0.25">
      <c r="A157" s="478" t="s">
        <v>86</v>
      </c>
      <c r="B157" s="478">
        <v>1</v>
      </c>
      <c r="C157" s="478">
        <v>502</v>
      </c>
      <c r="E157" s="201" t="s">
        <v>1036</v>
      </c>
      <c r="F157" s="839">
        <v>0</v>
      </c>
      <c r="G157" s="490">
        <v>0</v>
      </c>
      <c r="H157" s="490">
        <v>0</v>
      </c>
      <c r="I157" s="490">
        <v>0</v>
      </c>
      <c r="J157" s="490">
        <v>0</v>
      </c>
      <c r="K157" s="490">
        <v>0</v>
      </c>
      <c r="L157" s="490">
        <v>0</v>
      </c>
      <c r="M157" s="490">
        <v>0</v>
      </c>
      <c r="N157" s="490">
        <v>0</v>
      </c>
      <c r="O157" s="490">
        <v>0</v>
      </c>
      <c r="P157" s="621">
        <v>576.6</v>
      </c>
      <c r="Q157" s="490">
        <v>0</v>
      </c>
      <c r="R157" s="494">
        <v>660.46</v>
      </c>
      <c r="S157" s="490">
        <v>88.28</v>
      </c>
      <c r="T157" s="627">
        <v>0</v>
      </c>
      <c r="U157" s="484">
        <f t="shared" si="4"/>
        <v>1325.34</v>
      </c>
      <c r="Y157" s="366"/>
    </row>
    <row r="158" spans="1:25" x14ac:dyDescent="0.25">
      <c r="A158" s="478" t="s">
        <v>84</v>
      </c>
      <c r="B158" s="478">
        <v>1</v>
      </c>
      <c r="C158" s="478">
        <v>15</v>
      </c>
      <c r="E158" s="201" t="s">
        <v>559</v>
      </c>
      <c r="F158" s="839">
        <v>0</v>
      </c>
      <c r="G158" s="490">
        <v>0</v>
      </c>
      <c r="H158" s="490">
        <v>0</v>
      </c>
      <c r="I158" s="490">
        <v>0</v>
      </c>
      <c r="J158" s="490">
        <v>0</v>
      </c>
      <c r="K158" s="490">
        <v>0</v>
      </c>
      <c r="L158" s="490">
        <v>0</v>
      </c>
      <c r="M158" s="490">
        <v>440.48</v>
      </c>
      <c r="N158" s="490">
        <v>0</v>
      </c>
      <c r="O158" s="490">
        <v>0</v>
      </c>
      <c r="P158" s="621">
        <v>648.66999999999996</v>
      </c>
      <c r="Q158" s="490">
        <v>0</v>
      </c>
      <c r="R158" s="494">
        <v>743.02</v>
      </c>
      <c r="S158" s="494">
        <v>44.25</v>
      </c>
      <c r="T158" s="490">
        <v>0</v>
      </c>
      <c r="U158" s="484">
        <f t="shared" si="4"/>
        <v>1876.42</v>
      </c>
      <c r="Y158" s="373"/>
    </row>
    <row r="159" spans="1:25" x14ac:dyDescent="0.25">
      <c r="A159" s="478" t="s">
        <v>84</v>
      </c>
      <c r="B159" s="478">
        <v>1</v>
      </c>
      <c r="C159" s="478">
        <v>253</v>
      </c>
      <c r="E159" s="201" t="s">
        <v>144</v>
      </c>
      <c r="F159" s="839">
        <v>0</v>
      </c>
      <c r="G159" s="490">
        <v>0</v>
      </c>
      <c r="H159" s="490">
        <v>0</v>
      </c>
      <c r="I159" s="490">
        <v>0</v>
      </c>
      <c r="J159" s="490">
        <v>0</v>
      </c>
      <c r="K159" s="490">
        <v>0</v>
      </c>
      <c r="L159" s="490">
        <v>0</v>
      </c>
      <c r="M159" s="490">
        <v>0</v>
      </c>
      <c r="N159" s="490">
        <v>0</v>
      </c>
      <c r="O159" s="490">
        <v>0</v>
      </c>
      <c r="P159" s="621">
        <v>873.62</v>
      </c>
      <c r="Q159" s="490">
        <v>0</v>
      </c>
      <c r="R159" s="494">
        <v>532.12</v>
      </c>
      <c r="S159" s="494">
        <v>18.309999999999999</v>
      </c>
      <c r="T159" s="621">
        <v>39.14</v>
      </c>
      <c r="U159" s="484">
        <f t="shared" si="4"/>
        <v>1463.19</v>
      </c>
      <c r="Y159" s="362"/>
    </row>
    <row r="160" spans="1:25" x14ac:dyDescent="0.25">
      <c r="A160" s="478" t="s">
        <v>84</v>
      </c>
      <c r="B160" s="478">
        <v>1</v>
      </c>
      <c r="C160" s="478">
        <v>500</v>
      </c>
      <c r="E160" s="480" t="s">
        <v>467</v>
      </c>
      <c r="F160" s="839">
        <v>0</v>
      </c>
      <c r="G160" s="490">
        <v>0</v>
      </c>
      <c r="H160" s="490">
        <v>0</v>
      </c>
      <c r="I160" s="627">
        <v>2340.4699999999998</v>
      </c>
      <c r="J160" s="490">
        <v>0</v>
      </c>
      <c r="K160" s="490">
        <v>0</v>
      </c>
      <c r="L160" s="490">
        <v>0</v>
      </c>
      <c r="M160" s="490">
        <v>0</v>
      </c>
      <c r="N160" s="490">
        <v>0</v>
      </c>
      <c r="O160" s="490">
        <v>0</v>
      </c>
      <c r="P160" s="621">
        <v>812.47</v>
      </c>
      <c r="Q160" s="490">
        <v>0</v>
      </c>
      <c r="R160" s="494">
        <v>494.88</v>
      </c>
      <c r="S160" s="627">
        <v>69.09</v>
      </c>
      <c r="T160" s="627">
        <v>195.7</v>
      </c>
      <c r="U160" s="484">
        <f t="shared" si="4"/>
        <v>3912.6099999999997</v>
      </c>
      <c r="Y160" s="362"/>
    </row>
    <row r="161" spans="1:25" x14ac:dyDescent="0.25">
      <c r="A161" s="478" t="s">
        <v>86</v>
      </c>
      <c r="B161" s="478">
        <v>1</v>
      </c>
      <c r="C161" s="478">
        <v>463</v>
      </c>
      <c r="E161" s="201" t="s">
        <v>761</v>
      </c>
      <c r="F161" s="839">
        <v>0</v>
      </c>
      <c r="G161" s="490">
        <v>0</v>
      </c>
      <c r="H161" s="490">
        <v>0</v>
      </c>
      <c r="I161" s="490">
        <v>0</v>
      </c>
      <c r="J161" s="490">
        <v>0</v>
      </c>
      <c r="K161" s="490">
        <v>0</v>
      </c>
      <c r="L161" s="490">
        <v>0</v>
      </c>
      <c r="M161" s="490">
        <v>0</v>
      </c>
      <c r="N161" s="490">
        <v>0</v>
      </c>
      <c r="O161" s="490">
        <v>0</v>
      </c>
      <c r="P161" s="621">
        <v>725.11</v>
      </c>
      <c r="Q161" s="490">
        <v>0</v>
      </c>
      <c r="R161" s="494">
        <v>441.66</v>
      </c>
      <c r="S161" s="490">
        <v>107.47</v>
      </c>
      <c r="T161" s="627">
        <v>78.28</v>
      </c>
      <c r="U161" s="484">
        <f t="shared" si="4"/>
        <v>1352.52</v>
      </c>
      <c r="Y161" s="218"/>
    </row>
    <row r="162" spans="1:25" x14ac:dyDescent="0.25">
      <c r="A162" s="478" t="s">
        <v>84</v>
      </c>
      <c r="B162" s="478">
        <v>1</v>
      </c>
      <c r="C162" s="478">
        <v>506</v>
      </c>
      <c r="E162" s="480" t="s">
        <v>1145</v>
      </c>
      <c r="F162" s="839">
        <v>0</v>
      </c>
      <c r="G162" s="490">
        <v>0</v>
      </c>
      <c r="H162" s="490">
        <v>0</v>
      </c>
      <c r="I162" s="627">
        <v>0</v>
      </c>
      <c r="J162" s="490">
        <v>0</v>
      </c>
      <c r="K162" s="490">
        <v>0</v>
      </c>
      <c r="L162" s="490">
        <v>0</v>
      </c>
      <c r="M162" s="490">
        <v>0</v>
      </c>
      <c r="N162" s="490">
        <v>0</v>
      </c>
      <c r="O162" s="490">
        <v>0</v>
      </c>
      <c r="P162" s="621">
        <v>725.11</v>
      </c>
      <c r="Q162" s="490">
        <v>0</v>
      </c>
      <c r="R162" s="494">
        <v>441.66</v>
      </c>
      <c r="S162" s="627">
        <v>111.46</v>
      </c>
      <c r="T162" s="627">
        <v>78.28</v>
      </c>
      <c r="U162" s="484">
        <f t="shared" si="4"/>
        <v>1356.51</v>
      </c>
      <c r="Y162" s="362"/>
    </row>
    <row r="163" spans="1:25" x14ac:dyDescent="0.25">
      <c r="A163" s="478" t="s">
        <v>84</v>
      </c>
      <c r="B163" s="478">
        <v>1</v>
      </c>
      <c r="C163" s="478">
        <v>222</v>
      </c>
      <c r="E163" s="201" t="s">
        <v>80</v>
      </c>
      <c r="F163" s="839">
        <v>0</v>
      </c>
      <c r="G163" s="490">
        <v>0</v>
      </c>
      <c r="H163" s="490">
        <v>0</v>
      </c>
      <c r="I163" s="490">
        <v>0</v>
      </c>
      <c r="J163" s="490">
        <v>0</v>
      </c>
      <c r="K163" s="490">
        <v>0</v>
      </c>
      <c r="L163" s="490">
        <v>0</v>
      </c>
      <c r="M163" s="490">
        <v>590.25</v>
      </c>
      <c r="N163" s="490">
        <v>0</v>
      </c>
      <c r="O163" s="490">
        <v>0</v>
      </c>
      <c r="P163" s="621">
        <v>214.04</v>
      </c>
      <c r="Q163" s="490">
        <v>0</v>
      </c>
      <c r="R163" s="494">
        <v>1163.5999999999999</v>
      </c>
      <c r="S163" s="494">
        <v>58.48</v>
      </c>
      <c r="T163" s="621">
        <v>156.56</v>
      </c>
      <c r="U163" s="484">
        <f t="shared" si="4"/>
        <v>2182.9299999999998</v>
      </c>
      <c r="Y163" s="362"/>
    </row>
    <row r="164" spans="1:25" s="662" customFormat="1" x14ac:dyDescent="0.25">
      <c r="A164" s="655" t="s">
        <v>84</v>
      </c>
      <c r="B164" s="655">
        <v>1</v>
      </c>
      <c r="C164" s="655">
        <v>43</v>
      </c>
      <c r="D164" s="655"/>
      <c r="E164" s="656" t="s">
        <v>1163</v>
      </c>
      <c r="F164" s="657">
        <v>0</v>
      </c>
      <c r="G164" s="658">
        <v>0</v>
      </c>
      <c r="H164" s="658">
        <v>0</v>
      </c>
      <c r="I164" s="658">
        <v>710.38</v>
      </c>
      <c r="J164" s="658">
        <v>0</v>
      </c>
      <c r="K164" s="658">
        <v>0</v>
      </c>
      <c r="L164" s="658">
        <v>0</v>
      </c>
      <c r="M164" s="658">
        <v>0</v>
      </c>
      <c r="N164" s="658">
        <v>0</v>
      </c>
      <c r="O164" s="658">
        <v>0</v>
      </c>
      <c r="P164" s="644">
        <v>576.6</v>
      </c>
      <c r="Q164" s="658">
        <v>0</v>
      </c>
      <c r="R164" s="660">
        <v>660.46</v>
      </c>
      <c r="S164" s="658">
        <v>88.28</v>
      </c>
      <c r="T164" s="658">
        <v>39.14</v>
      </c>
      <c r="U164" s="661">
        <f t="shared" si="4"/>
        <v>2074.86</v>
      </c>
      <c r="W164" s="855"/>
      <c r="Y164" s="403"/>
    </row>
    <row r="165" spans="1:25" x14ac:dyDescent="0.25">
      <c r="A165" s="478" t="s">
        <v>84</v>
      </c>
      <c r="B165" s="478">
        <v>1</v>
      </c>
      <c r="C165" s="478">
        <v>472</v>
      </c>
      <c r="E165" s="201" t="s">
        <v>784</v>
      </c>
      <c r="F165" s="839">
        <v>0</v>
      </c>
      <c r="G165" s="839">
        <v>0</v>
      </c>
      <c r="H165" s="839">
        <v>0</v>
      </c>
      <c r="I165" s="839">
        <v>0</v>
      </c>
      <c r="J165" s="839">
        <v>0</v>
      </c>
      <c r="K165" s="839">
        <v>0</v>
      </c>
      <c r="L165" s="839">
        <v>0</v>
      </c>
      <c r="M165" s="839">
        <v>0</v>
      </c>
      <c r="N165" s="839">
        <v>0</v>
      </c>
      <c r="O165" s="839">
        <v>0</v>
      </c>
      <c r="P165" s="839">
        <v>856.15</v>
      </c>
      <c r="Q165" s="490">
        <v>0</v>
      </c>
      <c r="R165" s="839">
        <v>521.48</v>
      </c>
      <c r="S165" s="839">
        <v>53.51</v>
      </c>
      <c r="T165" s="839">
        <v>0</v>
      </c>
      <c r="U165" s="484">
        <f t="shared" si="4"/>
        <v>1431.14</v>
      </c>
      <c r="Y165" s="218"/>
    </row>
    <row r="166" spans="1:25" x14ac:dyDescent="0.25">
      <c r="A166" s="478" t="s">
        <v>84</v>
      </c>
      <c r="B166" s="478">
        <v>1</v>
      </c>
      <c r="C166" s="478">
        <v>22</v>
      </c>
      <c r="D166" s="478" t="s">
        <v>549</v>
      </c>
      <c r="E166" s="201" t="s">
        <v>565</v>
      </c>
      <c r="F166" s="839">
        <v>0</v>
      </c>
      <c r="G166" s="490">
        <v>0</v>
      </c>
      <c r="H166" s="490">
        <v>0</v>
      </c>
      <c r="I166" s="621">
        <v>2018.21</v>
      </c>
      <c r="J166" s="490">
        <v>0</v>
      </c>
      <c r="K166" s="490">
        <v>0</v>
      </c>
      <c r="L166" s="490">
        <v>0</v>
      </c>
      <c r="M166" s="490">
        <v>0</v>
      </c>
      <c r="N166" s="490">
        <v>0</v>
      </c>
      <c r="O166" s="490">
        <v>0</v>
      </c>
      <c r="P166" s="490">
        <v>0</v>
      </c>
      <c r="Q166" s="621">
        <v>0</v>
      </c>
      <c r="R166" s="494">
        <v>1307.3399999999999</v>
      </c>
      <c r="S166" s="494">
        <v>78.180000000000007</v>
      </c>
      <c r="T166" s="627">
        <v>78.28</v>
      </c>
      <c r="U166" s="484">
        <f t="shared" ref="U166:U190" si="5">SUM(F166:T166)</f>
        <v>3482.01</v>
      </c>
      <c r="Y166" s="218"/>
    </row>
    <row r="167" spans="1:25" x14ac:dyDescent="0.25">
      <c r="A167" s="478" t="s">
        <v>84</v>
      </c>
      <c r="B167" s="478">
        <v>1</v>
      </c>
      <c r="C167" s="478">
        <v>220</v>
      </c>
      <c r="D167" s="478" t="s">
        <v>549</v>
      </c>
      <c r="E167" s="201" t="s">
        <v>108</v>
      </c>
      <c r="F167" s="839">
        <v>0</v>
      </c>
      <c r="G167" s="490">
        <v>0</v>
      </c>
      <c r="H167" s="490">
        <v>0</v>
      </c>
      <c r="I167" s="621">
        <v>683.16</v>
      </c>
      <c r="J167" s="490">
        <v>0</v>
      </c>
      <c r="K167" s="490">
        <v>0</v>
      </c>
      <c r="L167" s="490">
        <v>0</v>
      </c>
      <c r="M167" s="490">
        <v>0</v>
      </c>
      <c r="N167" s="490">
        <v>0</v>
      </c>
      <c r="O167" s="490">
        <v>0</v>
      </c>
      <c r="P167" s="621">
        <v>218.4</v>
      </c>
      <c r="Q167" s="621">
        <v>0</v>
      </c>
      <c r="R167" s="494">
        <v>1187.3399999999999</v>
      </c>
      <c r="S167" s="494">
        <v>27.88</v>
      </c>
      <c r="T167" s="627">
        <v>39.14</v>
      </c>
      <c r="U167" s="484">
        <f t="shared" si="5"/>
        <v>2155.9199999999996</v>
      </c>
      <c r="Y167" s="362"/>
    </row>
    <row r="168" spans="1:25" x14ac:dyDescent="0.25">
      <c r="A168" s="478" t="s">
        <v>84</v>
      </c>
      <c r="B168" s="478">
        <v>1</v>
      </c>
      <c r="C168" s="478">
        <v>224</v>
      </c>
      <c r="E168" s="201" t="s">
        <v>81</v>
      </c>
      <c r="F168" s="839">
        <v>0</v>
      </c>
      <c r="G168" s="490">
        <v>0</v>
      </c>
      <c r="H168" s="490">
        <v>0</v>
      </c>
      <c r="I168" s="490">
        <v>2307.17</v>
      </c>
      <c r="J168" s="490">
        <v>0</v>
      </c>
      <c r="K168" s="490">
        <v>0</v>
      </c>
      <c r="L168" s="490">
        <v>0</v>
      </c>
      <c r="M168" s="490">
        <v>0</v>
      </c>
      <c r="N168" s="490">
        <v>0</v>
      </c>
      <c r="O168" s="490">
        <v>0</v>
      </c>
      <c r="P168" s="621">
        <v>642.12</v>
      </c>
      <c r="Q168" s="490">
        <v>0</v>
      </c>
      <c r="R168" s="494">
        <v>735.51</v>
      </c>
      <c r="S168" s="490">
        <v>0</v>
      </c>
      <c r="T168" s="621">
        <v>78.28</v>
      </c>
      <c r="U168" s="484">
        <f t="shared" si="5"/>
        <v>3763.0800000000004</v>
      </c>
      <c r="Y168" s="366"/>
    </row>
    <row r="169" spans="1:25" x14ac:dyDescent="0.25">
      <c r="A169" s="478" t="s">
        <v>84</v>
      </c>
      <c r="B169" s="478">
        <v>1</v>
      </c>
      <c r="C169" s="481">
        <v>25</v>
      </c>
      <c r="D169" s="481"/>
      <c r="E169" s="201" t="s">
        <v>567</v>
      </c>
      <c r="F169" s="839">
        <v>0</v>
      </c>
      <c r="G169" s="490">
        <v>0</v>
      </c>
      <c r="H169" s="490">
        <v>0</v>
      </c>
      <c r="I169" s="490">
        <v>3516.82</v>
      </c>
      <c r="J169" s="490">
        <v>0</v>
      </c>
      <c r="K169" s="490">
        <v>0</v>
      </c>
      <c r="L169" s="490">
        <v>0</v>
      </c>
      <c r="M169" s="490">
        <v>0</v>
      </c>
      <c r="N169" s="490">
        <v>0</v>
      </c>
      <c r="O169" s="490">
        <v>0</v>
      </c>
      <c r="P169" s="621">
        <v>216.22</v>
      </c>
      <c r="Q169" s="490">
        <v>0</v>
      </c>
      <c r="R169" s="494">
        <v>1175.47</v>
      </c>
      <c r="S169" s="494">
        <v>46.47</v>
      </c>
      <c r="T169" s="627">
        <v>117.42</v>
      </c>
      <c r="U169" s="484">
        <f t="shared" si="5"/>
        <v>5072.4000000000005</v>
      </c>
      <c r="Y169" s="369"/>
    </row>
    <row r="170" spans="1:25" x14ac:dyDescent="0.25">
      <c r="A170" s="478" t="s">
        <v>86</v>
      </c>
      <c r="B170" s="478">
        <v>1</v>
      </c>
      <c r="C170" s="478">
        <v>10</v>
      </c>
      <c r="E170" s="201" t="s">
        <v>555</v>
      </c>
      <c r="F170" s="839">
        <v>0</v>
      </c>
      <c r="G170" s="490">
        <v>0</v>
      </c>
      <c r="H170" s="490">
        <v>0</v>
      </c>
      <c r="I170" s="490">
        <v>0</v>
      </c>
      <c r="J170" s="490">
        <v>0</v>
      </c>
      <c r="K170" s="490">
        <v>0</v>
      </c>
      <c r="L170" s="490">
        <v>0</v>
      </c>
      <c r="M170" s="490">
        <v>0</v>
      </c>
      <c r="N170" s="490">
        <v>0</v>
      </c>
      <c r="O170" s="490">
        <v>0</v>
      </c>
      <c r="P170" s="621">
        <v>192.2</v>
      </c>
      <c r="Q170" s="490">
        <v>0</v>
      </c>
      <c r="R170" s="494">
        <v>1044.8599999999999</v>
      </c>
      <c r="S170" s="494">
        <v>99.1</v>
      </c>
      <c r="T170" s="490">
        <v>0</v>
      </c>
      <c r="U170" s="484">
        <f t="shared" si="5"/>
        <v>1336.1599999999999</v>
      </c>
      <c r="Y170" s="362"/>
    </row>
    <row r="171" spans="1:25" x14ac:dyDescent="0.25">
      <c r="A171" s="478" t="s">
        <v>84</v>
      </c>
      <c r="B171" s="478">
        <v>1</v>
      </c>
      <c r="C171" s="481">
        <v>319</v>
      </c>
      <c r="D171" s="481"/>
      <c r="E171" s="201" t="s">
        <v>624</v>
      </c>
      <c r="F171" s="839">
        <v>0</v>
      </c>
      <c r="G171" s="490">
        <v>0</v>
      </c>
      <c r="H171" s="490">
        <v>0</v>
      </c>
      <c r="I171" s="621">
        <v>418.93</v>
      </c>
      <c r="J171" s="490">
        <v>0</v>
      </c>
      <c r="K171" s="490">
        <v>0</v>
      </c>
      <c r="L171" s="490">
        <v>0</v>
      </c>
      <c r="M171" s="490">
        <v>0</v>
      </c>
      <c r="N171" s="490">
        <v>0</v>
      </c>
      <c r="O171" s="490">
        <v>0</v>
      </c>
      <c r="P171" s="621">
        <v>768.79</v>
      </c>
      <c r="Q171" s="490">
        <v>0</v>
      </c>
      <c r="R171" s="494">
        <v>468.27</v>
      </c>
      <c r="S171" s="494">
        <v>88.28</v>
      </c>
      <c r="T171" s="621">
        <v>39.14</v>
      </c>
      <c r="U171" s="484">
        <f t="shared" si="5"/>
        <v>1783.41</v>
      </c>
      <c r="Y171" s="362"/>
    </row>
    <row r="172" spans="1:25" x14ac:dyDescent="0.25">
      <c r="A172" s="478" t="s">
        <v>84</v>
      </c>
      <c r="B172" s="478">
        <v>1</v>
      </c>
      <c r="C172" s="478">
        <v>212</v>
      </c>
      <c r="E172" s="201" t="s">
        <v>78</v>
      </c>
      <c r="F172" s="839">
        <v>0</v>
      </c>
      <c r="G172" s="490">
        <v>0</v>
      </c>
      <c r="H172" s="490">
        <v>0</v>
      </c>
      <c r="I172" s="490">
        <v>1438.09</v>
      </c>
      <c r="J172" s="490">
        <v>0</v>
      </c>
      <c r="K172" s="490">
        <v>0</v>
      </c>
      <c r="L172" s="490">
        <f>3*1518</f>
        <v>4554</v>
      </c>
      <c r="M172" s="490">
        <v>0</v>
      </c>
      <c r="N172" s="490">
        <v>0</v>
      </c>
      <c r="O172" s="490">
        <v>0</v>
      </c>
      <c r="P172" s="621">
        <v>648.66999999999996</v>
      </c>
      <c r="Q172" s="490">
        <v>0</v>
      </c>
      <c r="R172" s="494">
        <v>743.02</v>
      </c>
      <c r="S172" s="627">
        <v>43.68</v>
      </c>
      <c r="T172" s="627">
        <v>117.42</v>
      </c>
      <c r="U172" s="484">
        <f t="shared" si="5"/>
        <v>7544.880000000001</v>
      </c>
      <c r="Y172" s="362"/>
    </row>
    <row r="173" spans="1:25" s="662" customFormat="1" x14ac:dyDescent="0.25">
      <c r="A173" s="655" t="s">
        <v>84</v>
      </c>
      <c r="B173" s="655">
        <v>1</v>
      </c>
      <c r="C173" s="655">
        <v>90</v>
      </c>
      <c r="D173" s="655" t="s">
        <v>549</v>
      </c>
      <c r="E173" s="656" t="s">
        <v>598</v>
      </c>
      <c r="F173" s="657">
        <v>0</v>
      </c>
      <c r="G173" s="658">
        <v>0</v>
      </c>
      <c r="H173" s="658">
        <v>638.67999999999995</v>
      </c>
      <c r="I173" s="644">
        <v>1884.42</v>
      </c>
      <c r="J173" s="658">
        <v>0</v>
      </c>
      <c r="K173" s="658">
        <v>0</v>
      </c>
      <c r="L173" s="658">
        <v>0</v>
      </c>
      <c r="M173" s="658">
        <v>0</v>
      </c>
      <c r="N173" s="658">
        <v>0</v>
      </c>
      <c r="O173" s="658">
        <v>0</v>
      </c>
      <c r="P173" s="644">
        <v>384.4</v>
      </c>
      <c r="Q173" s="644">
        <v>0</v>
      </c>
      <c r="R173" s="660">
        <v>852.66</v>
      </c>
      <c r="S173" s="660">
        <v>88.28</v>
      </c>
      <c r="T173" s="644">
        <v>117.42</v>
      </c>
      <c r="U173" s="661">
        <f t="shared" si="5"/>
        <v>3965.86</v>
      </c>
      <c r="W173" s="855"/>
      <c r="Y173" s="366"/>
    </row>
    <row r="174" spans="1:25" x14ac:dyDescent="0.25">
      <c r="A174" s="478" t="s">
        <v>84</v>
      </c>
      <c r="B174" s="478">
        <v>1</v>
      </c>
      <c r="C174" s="478">
        <v>497</v>
      </c>
      <c r="E174" s="480" t="s">
        <v>461</v>
      </c>
      <c r="F174" s="839">
        <v>0</v>
      </c>
      <c r="G174" s="490">
        <v>0</v>
      </c>
      <c r="H174" s="490">
        <v>0</v>
      </c>
      <c r="I174" s="490">
        <v>546.53</v>
      </c>
      <c r="J174" s="490">
        <v>0</v>
      </c>
      <c r="K174" s="490">
        <v>0</v>
      </c>
      <c r="L174" s="490">
        <v>0</v>
      </c>
      <c r="M174" s="490">
        <v>0</v>
      </c>
      <c r="N174" s="490">
        <v>0</v>
      </c>
      <c r="O174" s="490">
        <v>0</v>
      </c>
      <c r="P174" s="621">
        <v>812.47</v>
      </c>
      <c r="Q174" s="490">
        <v>0</v>
      </c>
      <c r="R174" s="494">
        <v>494.88</v>
      </c>
      <c r="S174" s="627">
        <v>69.09</v>
      </c>
      <c r="T174" s="621">
        <v>117.42</v>
      </c>
      <c r="U174" s="484">
        <f t="shared" si="5"/>
        <v>2040.39</v>
      </c>
      <c r="Y174" s="362"/>
    </row>
    <row r="175" spans="1:25" x14ac:dyDescent="0.25">
      <c r="A175" s="478" t="s">
        <v>84</v>
      </c>
      <c r="B175" s="478">
        <v>1</v>
      </c>
      <c r="C175" s="478">
        <v>491</v>
      </c>
      <c r="E175" s="480" t="s">
        <v>485</v>
      </c>
      <c r="F175" s="839">
        <v>0</v>
      </c>
      <c r="G175" s="490">
        <v>0</v>
      </c>
      <c r="H175" s="490">
        <v>0</v>
      </c>
      <c r="I175" s="490">
        <v>1788.34</v>
      </c>
      <c r="J175" s="490">
        <v>0</v>
      </c>
      <c r="K175" s="490">
        <v>0</v>
      </c>
      <c r="L175" s="490">
        <v>0</v>
      </c>
      <c r="M175" s="490">
        <v>0</v>
      </c>
      <c r="N175" s="490">
        <v>0</v>
      </c>
      <c r="O175" s="490">
        <v>0</v>
      </c>
      <c r="P175" s="621">
        <v>406.24</v>
      </c>
      <c r="Q175" s="490">
        <v>0</v>
      </c>
      <c r="R175" s="494">
        <v>901.11</v>
      </c>
      <c r="S175" s="627">
        <v>69.09</v>
      </c>
      <c r="T175" s="627">
        <v>0</v>
      </c>
      <c r="U175" s="484">
        <f t="shared" si="5"/>
        <v>3164.78</v>
      </c>
      <c r="Y175" s="362"/>
    </row>
    <row r="176" spans="1:25" s="662" customFormat="1" x14ac:dyDescent="0.25">
      <c r="A176" s="655" t="s">
        <v>84</v>
      </c>
      <c r="B176" s="655">
        <v>1</v>
      </c>
      <c r="C176" s="655">
        <v>211</v>
      </c>
      <c r="D176" s="655"/>
      <c r="E176" s="656" t="s">
        <v>77</v>
      </c>
      <c r="F176" s="657">
        <v>0</v>
      </c>
      <c r="G176" s="658">
        <v>0</v>
      </c>
      <c r="H176" s="658">
        <v>0</v>
      </c>
      <c r="I176" s="658">
        <v>0</v>
      </c>
      <c r="J176" s="658">
        <v>0</v>
      </c>
      <c r="K176" s="658">
        <v>0</v>
      </c>
      <c r="L176" s="658">
        <v>0</v>
      </c>
      <c r="M176" s="658">
        <v>0</v>
      </c>
      <c r="N176" s="658">
        <v>0</v>
      </c>
      <c r="O176" s="658">
        <v>0</v>
      </c>
      <c r="P176" s="644">
        <v>576.6</v>
      </c>
      <c r="Q176" s="658">
        <v>0</v>
      </c>
      <c r="R176" s="660">
        <v>660.46</v>
      </c>
      <c r="S176" s="660">
        <v>88.28</v>
      </c>
      <c r="T176" s="644">
        <v>117.42</v>
      </c>
      <c r="U176" s="661">
        <f t="shared" si="5"/>
        <v>1442.76</v>
      </c>
      <c r="W176" s="855"/>
      <c r="Y176" s="366"/>
    </row>
    <row r="177" spans="1:25" x14ac:dyDescent="0.25">
      <c r="A177" s="478" t="s">
        <v>86</v>
      </c>
      <c r="B177" s="478">
        <v>1</v>
      </c>
      <c r="C177" s="478">
        <v>162</v>
      </c>
      <c r="D177" s="478" t="s">
        <v>549</v>
      </c>
      <c r="E177" s="201" t="s">
        <v>610</v>
      </c>
      <c r="F177" s="839">
        <v>0</v>
      </c>
      <c r="G177" s="490">
        <v>0</v>
      </c>
      <c r="H177" s="490">
        <v>0</v>
      </c>
      <c r="I177" s="621">
        <v>412.34</v>
      </c>
      <c r="J177" s="490">
        <v>0</v>
      </c>
      <c r="K177" s="490">
        <v>0</v>
      </c>
      <c r="L177" s="490">
        <v>0</v>
      </c>
      <c r="M177" s="490">
        <v>0</v>
      </c>
      <c r="N177" s="490">
        <v>0</v>
      </c>
      <c r="O177" s="490">
        <v>0</v>
      </c>
      <c r="P177" s="621">
        <v>642.12</v>
      </c>
      <c r="Q177" s="621">
        <v>0</v>
      </c>
      <c r="R177" s="494">
        <v>735.51</v>
      </c>
      <c r="S177" s="494">
        <v>49.15</v>
      </c>
      <c r="T177" s="627">
        <v>39.14</v>
      </c>
      <c r="U177" s="484">
        <f t="shared" si="5"/>
        <v>1878.2600000000002</v>
      </c>
      <c r="Y177" s="366"/>
    </row>
    <row r="178" spans="1:25" x14ac:dyDescent="0.25">
      <c r="A178" s="478" t="s">
        <v>84</v>
      </c>
      <c r="B178" s="478">
        <v>1</v>
      </c>
      <c r="C178" s="478">
        <v>217</v>
      </c>
      <c r="D178" s="478" t="s">
        <v>549</v>
      </c>
      <c r="E178" s="201" t="s">
        <v>79</v>
      </c>
      <c r="F178" s="839">
        <v>0</v>
      </c>
      <c r="G178" s="490">
        <v>0</v>
      </c>
      <c r="H178" s="490">
        <v>0</v>
      </c>
      <c r="I178" s="621">
        <v>1005.44</v>
      </c>
      <c r="J178" s="490">
        <v>0</v>
      </c>
      <c r="K178" s="490">
        <v>0</v>
      </c>
      <c r="L178" s="490">
        <v>0</v>
      </c>
      <c r="M178" s="490">
        <v>0</v>
      </c>
      <c r="N178" s="490">
        <v>0</v>
      </c>
      <c r="O178" s="490">
        <v>0</v>
      </c>
      <c r="P178" s="621">
        <v>642.12</v>
      </c>
      <c r="Q178" s="621">
        <v>0</v>
      </c>
      <c r="R178" s="494">
        <v>735.51</v>
      </c>
      <c r="S178" s="490">
        <v>0</v>
      </c>
      <c r="T178" s="621">
        <v>78.28</v>
      </c>
      <c r="U178" s="484">
        <f t="shared" si="5"/>
        <v>2461.35</v>
      </c>
      <c r="Y178" s="374"/>
    </row>
    <row r="179" spans="1:25" x14ac:dyDescent="0.25">
      <c r="A179" s="478" t="s">
        <v>86</v>
      </c>
      <c r="B179" s="478">
        <v>1</v>
      </c>
      <c r="C179" s="478">
        <v>5</v>
      </c>
      <c r="E179" s="201" t="s">
        <v>552</v>
      </c>
      <c r="F179" s="839">
        <v>0</v>
      </c>
      <c r="G179" s="490">
        <v>0</v>
      </c>
      <c r="H179" s="490">
        <v>0</v>
      </c>
      <c r="I179" s="490">
        <v>904.19</v>
      </c>
      <c r="J179" s="490">
        <v>0</v>
      </c>
      <c r="K179" s="490">
        <v>0</v>
      </c>
      <c r="L179" s="490">
        <v>0</v>
      </c>
      <c r="M179" s="490">
        <v>0</v>
      </c>
      <c r="N179" s="490">
        <v>0</v>
      </c>
      <c r="O179" s="490">
        <v>0</v>
      </c>
      <c r="P179" s="621">
        <v>648.66999999999996</v>
      </c>
      <c r="Q179" s="490">
        <v>0</v>
      </c>
      <c r="R179" s="494">
        <v>743.02</v>
      </c>
      <c r="S179" s="494">
        <v>41.63</v>
      </c>
      <c r="T179" s="490">
        <v>0</v>
      </c>
      <c r="U179" s="484">
        <f t="shared" si="5"/>
        <v>2337.5100000000002</v>
      </c>
      <c r="Y179" s="374"/>
    </row>
    <row r="180" spans="1:25" x14ac:dyDescent="0.25">
      <c r="A180" s="478" t="s">
        <v>86</v>
      </c>
      <c r="B180" s="478">
        <v>1</v>
      </c>
      <c r="C180" s="478">
        <v>250</v>
      </c>
      <c r="D180" s="478" t="s">
        <v>549</v>
      </c>
      <c r="E180" s="201" t="s">
        <v>142</v>
      </c>
      <c r="F180" s="839">
        <v>0</v>
      </c>
      <c r="G180" s="490">
        <v>0</v>
      </c>
      <c r="H180" s="490">
        <v>0</v>
      </c>
      <c r="I180" s="621">
        <v>964.74</v>
      </c>
      <c r="J180" s="490">
        <v>0</v>
      </c>
      <c r="K180" s="490">
        <v>0</v>
      </c>
      <c r="L180" s="490">
        <v>0</v>
      </c>
      <c r="M180" s="490">
        <v>0</v>
      </c>
      <c r="N180" s="490">
        <v>187.84</v>
      </c>
      <c r="O180" s="490">
        <v>0</v>
      </c>
      <c r="P180" s="621">
        <v>873.62</v>
      </c>
      <c r="Q180" s="621">
        <v>0</v>
      </c>
      <c r="R180" s="494">
        <v>532.12</v>
      </c>
      <c r="S180" s="494">
        <v>18.309999999999999</v>
      </c>
      <c r="T180" s="621">
        <v>117.42</v>
      </c>
      <c r="U180" s="484">
        <f t="shared" si="5"/>
        <v>2694.0499999999997</v>
      </c>
      <c r="Y180" s="366"/>
    </row>
    <row r="181" spans="1:25" x14ac:dyDescent="0.25">
      <c r="A181" s="478" t="s">
        <v>84</v>
      </c>
      <c r="B181" s="478">
        <v>1</v>
      </c>
      <c r="C181" s="478">
        <v>210</v>
      </c>
      <c r="E181" s="201" t="s">
        <v>76</v>
      </c>
      <c r="F181" s="839">
        <v>0</v>
      </c>
      <c r="G181" s="490">
        <v>0</v>
      </c>
      <c r="H181" s="490">
        <v>0</v>
      </c>
      <c r="I181" s="490">
        <v>1788.34</v>
      </c>
      <c r="J181" s="490">
        <v>0</v>
      </c>
      <c r="K181" s="490">
        <v>0</v>
      </c>
      <c r="L181" s="490">
        <v>0</v>
      </c>
      <c r="M181" s="490">
        <v>0</v>
      </c>
      <c r="N181" s="490">
        <v>0</v>
      </c>
      <c r="O181" s="490">
        <v>0</v>
      </c>
      <c r="P181" s="621">
        <v>856.15</v>
      </c>
      <c r="Q181" s="490">
        <v>0</v>
      </c>
      <c r="R181" s="494">
        <v>521.48</v>
      </c>
      <c r="S181" s="494">
        <v>58.48</v>
      </c>
      <c r="T181" s="490">
        <v>0</v>
      </c>
      <c r="U181" s="484">
        <f t="shared" si="5"/>
        <v>3224.45</v>
      </c>
      <c r="Y181" s="362"/>
    </row>
    <row r="182" spans="1:25" x14ac:dyDescent="0.25">
      <c r="A182" s="478" t="s">
        <v>84</v>
      </c>
      <c r="B182" s="478">
        <v>1</v>
      </c>
      <c r="C182" s="478">
        <v>155</v>
      </c>
      <c r="E182" s="201" t="s">
        <v>608</v>
      </c>
      <c r="F182" s="839">
        <v>0</v>
      </c>
      <c r="G182" s="490">
        <v>0</v>
      </c>
      <c r="H182" s="490">
        <v>0</v>
      </c>
      <c r="I182" s="490">
        <v>592.07000000000005</v>
      </c>
      <c r="J182" s="490">
        <v>0</v>
      </c>
      <c r="K182" s="490">
        <v>0</v>
      </c>
      <c r="L182" s="490">
        <v>0</v>
      </c>
      <c r="M182" s="490">
        <v>0</v>
      </c>
      <c r="N182" s="490">
        <v>0</v>
      </c>
      <c r="O182" s="490">
        <v>0</v>
      </c>
      <c r="P182" s="621">
        <v>864.89</v>
      </c>
      <c r="Q182" s="490">
        <v>0</v>
      </c>
      <c r="R182" s="494">
        <v>526.79999999999995</v>
      </c>
      <c r="S182" s="490">
        <v>44.99</v>
      </c>
      <c r="T182" s="621">
        <v>39.14</v>
      </c>
      <c r="U182" s="484">
        <f t="shared" si="5"/>
        <v>2067.89</v>
      </c>
      <c r="Y182" s="362"/>
    </row>
    <row r="183" spans="1:25" x14ac:dyDescent="0.25">
      <c r="A183" s="478" t="s">
        <v>84</v>
      </c>
      <c r="B183" s="478">
        <v>1</v>
      </c>
      <c r="C183" s="478">
        <v>507</v>
      </c>
      <c r="E183" s="201" t="s">
        <v>1162</v>
      </c>
      <c r="F183" s="839">
        <v>0</v>
      </c>
      <c r="G183" s="490">
        <v>0</v>
      </c>
      <c r="H183" s="490">
        <v>0</v>
      </c>
      <c r="I183" s="490">
        <v>0</v>
      </c>
      <c r="J183" s="490">
        <v>0</v>
      </c>
      <c r="K183" s="490">
        <v>0</v>
      </c>
      <c r="L183" s="490">
        <v>0</v>
      </c>
      <c r="M183" s="490">
        <v>0</v>
      </c>
      <c r="N183" s="490">
        <v>0</v>
      </c>
      <c r="O183" s="490">
        <v>0</v>
      </c>
      <c r="P183" s="621">
        <v>864.89</v>
      </c>
      <c r="Q183" s="490">
        <v>393.13</v>
      </c>
      <c r="R183" s="494">
        <v>526.79999999999995</v>
      </c>
      <c r="S183" s="490">
        <v>0</v>
      </c>
      <c r="T183" s="621">
        <v>0</v>
      </c>
      <c r="U183" s="484">
        <f t="shared" si="5"/>
        <v>1784.82</v>
      </c>
      <c r="Y183" s="362"/>
    </row>
    <row r="184" spans="1:25" s="662" customFormat="1" x14ac:dyDescent="0.25">
      <c r="A184" s="655" t="s">
        <v>86</v>
      </c>
      <c r="B184" s="655">
        <v>1</v>
      </c>
      <c r="C184" s="655">
        <v>38</v>
      </c>
      <c r="D184" s="655" t="s">
        <v>549</v>
      </c>
      <c r="E184" s="656" t="s">
        <v>576</v>
      </c>
      <c r="F184" s="657">
        <v>0</v>
      </c>
      <c r="G184" s="658">
        <v>0</v>
      </c>
      <c r="H184" s="658">
        <v>0</v>
      </c>
      <c r="I184" s="644">
        <v>1461.1</v>
      </c>
      <c r="J184" s="658">
        <v>0</v>
      </c>
      <c r="K184" s="658">
        <v>0</v>
      </c>
      <c r="L184" s="658">
        <v>0</v>
      </c>
      <c r="M184" s="658">
        <v>0</v>
      </c>
      <c r="N184" s="658">
        <v>0</v>
      </c>
      <c r="O184" s="658">
        <v>0</v>
      </c>
      <c r="P184" s="644">
        <v>576.6</v>
      </c>
      <c r="Q184" s="644">
        <v>0</v>
      </c>
      <c r="R184" s="660">
        <v>660.46</v>
      </c>
      <c r="S184" s="660">
        <v>88.28</v>
      </c>
      <c r="T184" s="644">
        <v>78.28</v>
      </c>
      <c r="U184" s="661">
        <f t="shared" si="5"/>
        <v>2864.7200000000003</v>
      </c>
      <c r="W184" s="855"/>
      <c r="Y184" s="366"/>
    </row>
    <row r="185" spans="1:25" x14ac:dyDescent="0.25">
      <c r="A185" s="478" t="s">
        <v>86</v>
      </c>
      <c r="B185" s="478">
        <v>1</v>
      </c>
      <c r="C185" s="478">
        <v>226</v>
      </c>
      <c r="E185" s="201" t="s">
        <v>116</v>
      </c>
      <c r="F185" s="839">
        <v>0</v>
      </c>
      <c r="G185" s="490">
        <v>0</v>
      </c>
      <c r="H185" s="490">
        <v>0</v>
      </c>
      <c r="I185" s="490">
        <v>1679.42</v>
      </c>
      <c r="J185" s="490">
        <v>0</v>
      </c>
      <c r="K185" s="490">
        <v>0</v>
      </c>
      <c r="L185" s="490">
        <v>0</v>
      </c>
      <c r="M185" s="490">
        <v>0</v>
      </c>
      <c r="N185" s="755">
        <v>181.27</v>
      </c>
      <c r="O185" s="490">
        <v>0</v>
      </c>
      <c r="P185" s="621">
        <v>655.22</v>
      </c>
      <c r="Q185" s="490">
        <v>0</v>
      </c>
      <c r="R185" s="494">
        <v>750.52</v>
      </c>
      <c r="S185" s="494">
        <v>0</v>
      </c>
      <c r="T185" s="490">
        <v>78.28</v>
      </c>
      <c r="U185" s="484">
        <f t="shared" si="5"/>
        <v>3344.71</v>
      </c>
      <c r="Y185" s="362"/>
    </row>
    <row r="186" spans="1:25" s="662" customFormat="1" x14ac:dyDescent="0.25">
      <c r="A186" s="655" t="s">
        <v>86</v>
      </c>
      <c r="B186" s="655">
        <v>1</v>
      </c>
      <c r="C186" s="655">
        <v>30</v>
      </c>
      <c r="D186" s="655" t="s">
        <v>549</v>
      </c>
      <c r="E186" s="656" t="s">
        <v>571</v>
      </c>
      <c r="F186" s="657">
        <v>0</v>
      </c>
      <c r="G186" s="658">
        <v>0</v>
      </c>
      <c r="H186" s="658">
        <v>0</v>
      </c>
      <c r="I186" s="644">
        <v>710.38</v>
      </c>
      <c r="J186" s="658">
        <v>0</v>
      </c>
      <c r="K186" s="658">
        <v>0</v>
      </c>
      <c r="L186" s="658">
        <v>0</v>
      </c>
      <c r="M186" s="658">
        <v>0</v>
      </c>
      <c r="N186" s="658">
        <v>0</v>
      </c>
      <c r="O186" s="658">
        <v>0</v>
      </c>
      <c r="P186" s="644">
        <v>576.6</v>
      </c>
      <c r="Q186" s="644">
        <v>0</v>
      </c>
      <c r="R186" s="660">
        <v>660.46</v>
      </c>
      <c r="S186" s="660">
        <v>88.28</v>
      </c>
      <c r="T186" s="644">
        <v>156.56</v>
      </c>
      <c r="U186" s="661">
        <f t="shared" si="5"/>
        <v>2192.2800000000002</v>
      </c>
      <c r="W186" s="855"/>
      <c r="Y186" s="366"/>
    </row>
    <row r="187" spans="1:25" x14ac:dyDescent="0.25">
      <c r="A187" s="478" t="s">
        <v>84</v>
      </c>
      <c r="B187" s="478">
        <v>1</v>
      </c>
      <c r="C187" s="478">
        <v>348</v>
      </c>
      <c r="E187" s="201" t="s">
        <v>370</v>
      </c>
      <c r="F187" s="839">
        <v>0</v>
      </c>
      <c r="G187" s="490">
        <v>0</v>
      </c>
      <c r="H187" s="490">
        <v>0</v>
      </c>
      <c r="I187" s="490">
        <v>0</v>
      </c>
      <c r="J187" s="490">
        <v>0</v>
      </c>
      <c r="K187" s="490">
        <v>0</v>
      </c>
      <c r="L187" s="490">
        <v>0</v>
      </c>
      <c r="M187" s="490">
        <v>0</v>
      </c>
      <c r="N187" s="490">
        <v>0</v>
      </c>
      <c r="O187" s="490">
        <v>0</v>
      </c>
      <c r="P187" s="621">
        <v>725.11</v>
      </c>
      <c r="Q187" s="490">
        <v>0</v>
      </c>
      <c r="R187" s="494">
        <v>441.66</v>
      </c>
      <c r="S187" s="490">
        <v>107.47</v>
      </c>
      <c r="T187" s="490">
        <v>0</v>
      </c>
      <c r="U187" s="484">
        <f t="shared" si="5"/>
        <v>1274.24</v>
      </c>
      <c r="Y187" s="152"/>
    </row>
    <row r="188" spans="1:25" x14ac:dyDescent="0.25">
      <c r="A188" s="478" t="s">
        <v>84</v>
      </c>
      <c r="B188" s="478">
        <v>1</v>
      </c>
      <c r="C188" s="478">
        <v>433</v>
      </c>
      <c r="E188" s="201" t="s">
        <v>684</v>
      </c>
      <c r="F188" s="839">
        <v>0</v>
      </c>
      <c r="G188" s="490">
        <v>0</v>
      </c>
      <c r="H188" s="490">
        <v>0</v>
      </c>
      <c r="I188" s="490">
        <v>923.5</v>
      </c>
      <c r="J188" s="490">
        <v>0</v>
      </c>
      <c r="K188" s="490">
        <v>0</v>
      </c>
      <c r="L188" s="490">
        <v>0</v>
      </c>
      <c r="M188" s="490">
        <v>0</v>
      </c>
      <c r="N188" s="490">
        <v>0</v>
      </c>
      <c r="O188" s="490">
        <v>0</v>
      </c>
      <c r="P188" s="621">
        <v>856.15</v>
      </c>
      <c r="Q188" s="490">
        <v>0</v>
      </c>
      <c r="R188" s="494">
        <v>521.48</v>
      </c>
      <c r="S188" s="490">
        <v>0</v>
      </c>
      <c r="T188" s="490">
        <v>0</v>
      </c>
      <c r="U188" s="484">
        <f t="shared" si="5"/>
        <v>2301.13</v>
      </c>
      <c r="Y188" s="366"/>
    </row>
    <row r="189" spans="1:25" x14ac:dyDescent="0.25">
      <c r="A189" s="478" t="s">
        <v>84</v>
      </c>
      <c r="B189" s="478">
        <v>1</v>
      </c>
      <c r="C189" s="478">
        <v>2</v>
      </c>
      <c r="D189" s="478" t="s">
        <v>549</v>
      </c>
      <c r="E189" s="201" t="s">
        <v>550</v>
      </c>
      <c r="F189" s="839">
        <v>0</v>
      </c>
      <c r="G189" s="490">
        <v>0</v>
      </c>
      <c r="H189" s="490">
        <v>0</v>
      </c>
      <c r="I189" s="621">
        <v>3576.68</v>
      </c>
      <c r="J189" s="490">
        <v>0</v>
      </c>
      <c r="K189" s="490">
        <v>0</v>
      </c>
      <c r="L189" s="490">
        <v>0</v>
      </c>
      <c r="M189" s="490">
        <v>0</v>
      </c>
      <c r="N189" s="490">
        <v>0</v>
      </c>
      <c r="O189" s="490">
        <v>0</v>
      </c>
      <c r="P189" s="621">
        <v>609.36</v>
      </c>
      <c r="Q189" s="621">
        <v>0</v>
      </c>
      <c r="R189" s="494">
        <v>697.99</v>
      </c>
      <c r="S189" s="494">
        <v>67.09</v>
      </c>
      <c r="T189" s="621">
        <v>78.28</v>
      </c>
      <c r="U189" s="484">
        <f t="shared" si="5"/>
        <v>5029.3999999999996</v>
      </c>
      <c r="Y189" s="362"/>
    </row>
    <row r="190" spans="1:25" x14ac:dyDescent="0.25">
      <c r="A190" s="478" t="s">
        <v>84</v>
      </c>
      <c r="B190" s="478">
        <v>1</v>
      </c>
      <c r="C190" s="478">
        <v>487</v>
      </c>
      <c r="E190" s="201" t="s">
        <v>840</v>
      </c>
      <c r="F190" s="839">
        <v>0</v>
      </c>
      <c r="G190" s="490">
        <v>0</v>
      </c>
      <c r="H190" s="490">
        <v>0</v>
      </c>
      <c r="I190" s="490">
        <v>0</v>
      </c>
      <c r="J190" s="490">
        <v>0</v>
      </c>
      <c r="K190" s="490">
        <v>0</v>
      </c>
      <c r="L190" s="490">
        <v>0</v>
      </c>
      <c r="M190" s="490">
        <v>0</v>
      </c>
      <c r="N190" s="490">
        <v>0</v>
      </c>
      <c r="O190" s="490">
        <v>0</v>
      </c>
      <c r="P190" s="490">
        <v>362.55</v>
      </c>
      <c r="Q190" s="621">
        <v>0</v>
      </c>
      <c r="R190" s="490">
        <v>804.22</v>
      </c>
      <c r="S190" s="494">
        <v>111.46</v>
      </c>
      <c r="T190" s="621">
        <v>0</v>
      </c>
      <c r="U190" s="484">
        <f t="shared" si="5"/>
        <v>1278.23</v>
      </c>
      <c r="Y190" s="376"/>
    </row>
    <row r="191" spans="1:25" x14ac:dyDescent="0.25">
      <c r="A191" s="824"/>
      <c r="B191" s="824">
        <v>6</v>
      </c>
      <c r="C191" s="834">
        <v>20046</v>
      </c>
      <c r="D191" s="831"/>
      <c r="E191" s="835" t="s">
        <v>1110</v>
      </c>
      <c r="F191" s="825">
        <v>0</v>
      </c>
      <c r="G191" s="825">
        <v>0</v>
      </c>
      <c r="H191" s="825">
        <v>0</v>
      </c>
      <c r="I191" s="825">
        <v>0</v>
      </c>
      <c r="J191" s="825">
        <v>0</v>
      </c>
      <c r="K191" s="825">
        <v>0</v>
      </c>
      <c r="L191" s="825">
        <v>0</v>
      </c>
      <c r="M191" s="825">
        <v>0</v>
      </c>
      <c r="N191" s="825">
        <v>0</v>
      </c>
      <c r="O191" s="825">
        <v>0</v>
      </c>
      <c r="P191" s="825">
        <v>0</v>
      </c>
      <c r="Q191" s="825">
        <v>0</v>
      </c>
      <c r="R191" s="825">
        <v>0</v>
      </c>
      <c r="S191" s="825">
        <v>0</v>
      </c>
      <c r="T191" s="825">
        <v>0</v>
      </c>
      <c r="U191" s="825">
        <v>0</v>
      </c>
      <c r="Y191" s="362"/>
    </row>
    <row r="192" spans="1:25" x14ac:dyDescent="0.25">
      <c r="A192" s="824" t="s">
        <v>84</v>
      </c>
      <c r="B192" s="824">
        <v>1</v>
      </c>
      <c r="C192" s="824">
        <v>20047</v>
      </c>
      <c r="D192" s="824"/>
      <c r="E192" s="832" t="s">
        <v>1132</v>
      </c>
      <c r="F192" s="825">
        <v>0</v>
      </c>
      <c r="G192" s="826">
        <v>0</v>
      </c>
      <c r="H192" s="826">
        <v>0</v>
      </c>
      <c r="I192" s="826">
        <v>2101.0100000000002</v>
      </c>
      <c r="J192" s="826">
        <v>0</v>
      </c>
      <c r="K192" s="826">
        <v>0</v>
      </c>
      <c r="L192" s="826">
        <v>0</v>
      </c>
      <c r="M192" s="826">
        <v>0</v>
      </c>
      <c r="N192" s="826">
        <v>0</v>
      </c>
      <c r="O192" s="826">
        <v>0</v>
      </c>
      <c r="P192" s="827">
        <v>0</v>
      </c>
      <c r="Q192" s="826">
        <v>0</v>
      </c>
      <c r="R192" s="829">
        <v>0</v>
      </c>
      <c r="S192" s="830">
        <v>0</v>
      </c>
      <c r="T192" s="826">
        <v>0</v>
      </c>
      <c r="U192" s="828">
        <f>SUM(F192:T192)</f>
        <v>2101.0100000000002</v>
      </c>
    </row>
    <row r="193" spans="1:23" x14ac:dyDescent="0.25">
      <c r="A193" s="824" t="s">
        <v>84</v>
      </c>
      <c r="B193" s="824">
        <v>1</v>
      </c>
      <c r="C193" s="824">
        <v>200450</v>
      </c>
      <c r="D193" s="824" t="s">
        <v>549</v>
      </c>
      <c r="E193" s="832" t="s">
        <v>151</v>
      </c>
      <c r="F193" s="825">
        <v>0</v>
      </c>
      <c r="G193" s="825">
        <v>0</v>
      </c>
      <c r="H193" s="825">
        <v>0</v>
      </c>
      <c r="I193" s="825">
        <v>633.63</v>
      </c>
      <c r="J193" s="825">
        <v>0</v>
      </c>
      <c r="K193" s="826">
        <v>0</v>
      </c>
      <c r="L193" s="826">
        <v>0</v>
      </c>
      <c r="M193" s="826">
        <v>0</v>
      </c>
      <c r="N193" s="826">
        <v>0</v>
      </c>
      <c r="O193" s="826">
        <v>0</v>
      </c>
      <c r="P193" s="826">
        <v>0</v>
      </c>
      <c r="Q193" s="826">
        <v>0</v>
      </c>
      <c r="R193" s="826">
        <v>0</v>
      </c>
      <c r="S193" s="826">
        <v>0</v>
      </c>
      <c r="T193" s="826">
        <v>0</v>
      </c>
      <c r="U193" s="828">
        <f>SUM(F193:T193)</f>
        <v>633.63</v>
      </c>
    </row>
    <row r="194" spans="1:23" x14ac:dyDescent="0.25">
      <c r="A194" s="824" t="s">
        <v>84</v>
      </c>
      <c r="B194" s="824">
        <v>1</v>
      </c>
      <c r="C194" s="824">
        <v>20039</v>
      </c>
      <c r="D194" s="824"/>
      <c r="E194" s="832" t="s">
        <v>353</v>
      </c>
      <c r="F194" s="825">
        <v>0</v>
      </c>
      <c r="G194" s="826">
        <v>0</v>
      </c>
      <c r="H194" s="826">
        <v>0</v>
      </c>
      <c r="I194" s="826">
        <v>1751.15</v>
      </c>
      <c r="J194" s="826">
        <v>0</v>
      </c>
      <c r="K194" s="826">
        <v>0</v>
      </c>
      <c r="L194" s="826">
        <v>0</v>
      </c>
      <c r="M194" s="826">
        <v>0</v>
      </c>
      <c r="N194" s="826">
        <v>0</v>
      </c>
      <c r="O194" s="826">
        <v>0</v>
      </c>
      <c r="P194" s="826">
        <v>0</v>
      </c>
      <c r="Q194" s="827">
        <v>0</v>
      </c>
      <c r="R194" s="826">
        <v>0</v>
      </c>
      <c r="S194" s="826">
        <v>0</v>
      </c>
      <c r="T194" s="826">
        <v>0</v>
      </c>
      <c r="U194" s="828">
        <f>SUM(F194:T194)</f>
        <v>1751.15</v>
      </c>
    </row>
    <row r="195" spans="1:23" x14ac:dyDescent="0.25">
      <c r="A195" s="824" t="s">
        <v>84</v>
      </c>
      <c r="B195" s="824">
        <v>1</v>
      </c>
      <c r="C195" s="824">
        <v>20043</v>
      </c>
      <c r="D195" s="824" t="s">
        <v>549</v>
      </c>
      <c r="E195" s="832" t="s">
        <v>166</v>
      </c>
      <c r="F195" s="825">
        <v>0</v>
      </c>
      <c r="G195" s="826">
        <v>0</v>
      </c>
      <c r="H195" s="826">
        <v>0</v>
      </c>
      <c r="I195" s="827">
        <v>1484.36</v>
      </c>
      <c r="J195" s="826">
        <v>0</v>
      </c>
      <c r="K195" s="826">
        <v>0</v>
      </c>
      <c r="L195" s="826">
        <v>0</v>
      </c>
      <c r="M195" s="826">
        <v>0</v>
      </c>
      <c r="N195" s="826">
        <v>0</v>
      </c>
      <c r="O195" s="826">
        <v>0</v>
      </c>
      <c r="P195" s="826">
        <v>0</v>
      </c>
      <c r="Q195" s="827">
        <v>0</v>
      </c>
      <c r="R195" s="826">
        <v>0</v>
      </c>
      <c r="S195" s="826">
        <v>0</v>
      </c>
      <c r="T195" s="826">
        <v>0</v>
      </c>
      <c r="U195" s="828">
        <f>SUM(F195:T195)</f>
        <v>1484.36</v>
      </c>
    </row>
    <row r="196" spans="1:23" s="845" customFormat="1" x14ac:dyDescent="0.25">
      <c r="A196" s="842"/>
      <c r="B196" s="842"/>
      <c r="C196" s="842"/>
      <c r="D196" s="842"/>
      <c r="E196" s="482">
        <f>COUNTA(E2:E195)</f>
        <v>194</v>
      </c>
      <c r="F196" s="843">
        <f>SUBTOTAL(9,F2:F195)</f>
        <v>1920.62</v>
      </c>
      <c r="G196" s="844">
        <f>SUM(G2:G195)</f>
        <v>14521</v>
      </c>
      <c r="H196" s="844">
        <f>SUM(H2:H195)</f>
        <v>2841.29</v>
      </c>
      <c r="I196" s="844">
        <f>SUM(I2:I195)</f>
        <v>223212.49</v>
      </c>
      <c r="J196" s="844">
        <f>SUM(J2:J195)</f>
        <v>0</v>
      </c>
      <c r="K196" s="844">
        <f>SUM(K2:K195)</f>
        <v>1621.31</v>
      </c>
      <c r="L196" s="844">
        <f>SUM(L17:L195)</f>
        <v>18216</v>
      </c>
      <c r="M196" s="844">
        <f>SUBTOTAL(9,M2:M195)</f>
        <v>1300.98</v>
      </c>
      <c r="N196" s="844">
        <f t="shared" ref="N196:U196" si="6">SUM(N2:N195)</f>
        <v>875.34</v>
      </c>
      <c r="O196" s="844">
        <f t="shared" si="6"/>
        <v>0</v>
      </c>
      <c r="P196" s="843">
        <f t="shared" si="6"/>
        <v>116575.7999999999</v>
      </c>
      <c r="Q196" s="757">
        <f t="shared" si="6"/>
        <v>393.13</v>
      </c>
      <c r="R196" s="757">
        <f t="shared" si="6"/>
        <v>124608.18000000007</v>
      </c>
      <c r="S196" s="757">
        <f t="shared" si="6"/>
        <v>10531.570000000003</v>
      </c>
      <c r="T196" s="492">
        <f t="shared" si="6"/>
        <v>10372.100000000004</v>
      </c>
      <c r="U196" s="492">
        <f t="shared" si="6"/>
        <v>526989.81000000006</v>
      </c>
      <c r="W196" s="479"/>
    </row>
    <row r="197" spans="1:23" x14ac:dyDescent="0.25">
      <c r="E197" s="480"/>
      <c r="G197" s="846"/>
      <c r="H197" s="847">
        <v>-0.01</v>
      </c>
      <c r="I197" s="848"/>
      <c r="J197" s="848"/>
      <c r="K197" s="490">
        <v>0</v>
      </c>
      <c r="L197" s="490">
        <v>0</v>
      </c>
      <c r="M197" s="490">
        <v>0.01</v>
      </c>
      <c r="N197" s="490">
        <v>-0.01</v>
      </c>
      <c r="O197" s="848"/>
      <c r="P197" s="848"/>
      <c r="Q197" s="848"/>
      <c r="R197" s="508">
        <v>0.01</v>
      </c>
      <c r="S197" s="508"/>
      <c r="T197" s="508"/>
      <c r="U197" s="484"/>
    </row>
    <row r="198" spans="1:23" x14ac:dyDescent="0.25">
      <c r="A198" s="485"/>
      <c r="B198" s="485"/>
      <c r="C198" s="485"/>
      <c r="D198" s="485"/>
      <c r="E198" s="479"/>
      <c r="R198" s="490"/>
      <c r="S198" s="490"/>
      <c r="T198" s="490"/>
      <c r="U198" s="490"/>
    </row>
    <row r="199" spans="1:23" x14ac:dyDescent="0.25">
      <c r="A199" s="485"/>
      <c r="B199" s="485"/>
      <c r="C199" s="485"/>
      <c r="D199" s="485"/>
      <c r="E199" s="479"/>
      <c r="F199" s="621"/>
      <c r="G199" s="508"/>
      <c r="H199" s="508"/>
      <c r="L199" s="508"/>
      <c r="M199" s="508"/>
      <c r="N199" s="508"/>
      <c r="O199" s="508"/>
      <c r="P199" s="508"/>
      <c r="Q199" s="508"/>
      <c r="R199" s="508"/>
      <c r="S199" s="508"/>
      <c r="T199" s="508"/>
      <c r="U199" s="490"/>
    </row>
    <row r="200" spans="1:23" s="849" customFormat="1" x14ac:dyDescent="0.25">
      <c r="E200" s="850" t="s">
        <v>855</v>
      </c>
      <c r="F200" s="851">
        <v>1920.62</v>
      </c>
      <c r="G200" s="852">
        <v>14521</v>
      </c>
      <c r="H200" s="852">
        <v>2841.29</v>
      </c>
      <c r="I200" s="852">
        <v>223212.49000000002</v>
      </c>
      <c r="J200" s="852">
        <v>0</v>
      </c>
      <c r="K200" s="852">
        <v>1621.31</v>
      </c>
      <c r="L200" s="852">
        <v>18216</v>
      </c>
      <c r="M200" s="852">
        <v>1300.98</v>
      </c>
      <c r="N200" s="852">
        <v>875.34</v>
      </c>
      <c r="O200" s="852">
        <v>0</v>
      </c>
      <c r="P200" s="852">
        <v>116575.79999999989</v>
      </c>
      <c r="Q200" s="852">
        <v>393.13</v>
      </c>
      <c r="R200" s="852">
        <v>124608.18000000011</v>
      </c>
      <c r="S200" s="852">
        <v>10531.570000000003</v>
      </c>
      <c r="T200" s="852">
        <v>10372.100000000006</v>
      </c>
      <c r="U200" s="853">
        <v>526989.81000000017</v>
      </c>
      <c r="W200" s="850"/>
    </row>
  </sheetData>
  <autoFilter ref="A1:U197" xr:uid="{00000000-0001-0000-0000-000000000000}"/>
  <sortState xmlns:xlrd2="http://schemas.microsoft.com/office/spreadsheetml/2017/richdata2" ref="A2:U190">
    <sortCondition ref="E2:E190"/>
  </sortState>
  <pageMargins left="0.511811024" right="0.511811024" top="0.78740157499999996" bottom="0.78740157499999996" header="0.31496062000000002" footer="0.31496062000000002"/>
  <pageSetup paperSize="9" scale="33" fitToHeight="0" orientation="landscape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67872F4A-A06A-493E-89F6-428CE253BED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'BENEF JUN 2025'!E31:E31</xm:f>
              <xm:sqref>E31</xm:sqref>
            </x14:sparkline>
          </x14:sparklines>
        </x14:sparklineGroup>
      </x14:sparklineGroup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02EF1-BF56-4EB6-A000-3D1ED9E0FC4C}">
  <dimension ref="A1:Z200"/>
  <sheetViews>
    <sheetView topLeftCell="A178" workbookViewId="0">
      <selection activeCell="C148" sqref="C148:D148"/>
    </sheetView>
  </sheetViews>
  <sheetFormatPr defaultColWidth="9.140625" defaultRowHeight="15" x14ac:dyDescent="0.25"/>
  <cols>
    <col min="1" max="1" width="9.42578125" style="182" customWidth="1" collapsed="1"/>
    <col min="2" max="2" width="12.5703125" style="182" customWidth="1" collapsed="1"/>
    <col min="3" max="3" width="13.85546875" style="182" customWidth="1" collapsed="1"/>
    <col min="4" max="4" width="34.85546875" style="183" customWidth="1" collapsed="1"/>
    <col min="5" max="5" width="14.42578125" style="182" customWidth="1" collapsed="1"/>
    <col min="6" max="6" width="14.5703125" style="182" customWidth="1" collapsed="1"/>
    <col min="7" max="7" width="14.28515625" style="182" hidden="1" customWidth="1" collapsed="1"/>
    <col min="8" max="8" width="13.7109375" style="182" hidden="1" customWidth="1" collapsed="1"/>
    <col min="9" max="9" width="14.28515625" style="182" hidden="1" customWidth="1" collapsed="1"/>
    <col min="10" max="10" width="15.28515625" style="182" hidden="1" customWidth="1" collapsed="1"/>
    <col min="11" max="12" width="15.7109375" style="182" hidden="1" customWidth="1" collapsed="1"/>
    <col min="13" max="13" width="15.5703125" style="182" hidden="1" customWidth="1" collapsed="1"/>
    <col min="14" max="14" width="13" style="182" hidden="1" customWidth="1" collapsed="1"/>
    <col min="15" max="15" width="15.7109375" style="182" hidden="1" customWidth="1" collapsed="1"/>
    <col min="16" max="16" width="15.28515625" style="182" hidden="1" customWidth="1" collapsed="1"/>
    <col min="17" max="17" width="15.42578125" style="182" hidden="1" customWidth="1" collapsed="1"/>
    <col min="18" max="18" width="13.7109375" style="182" hidden="1" customWidth="1" collapsed="1"/>
    <col min="19" max="19" width="15.28515625" style="182" hidden="1" customWidth="1" collapsed="1"/>
    <col min="20" max="20" width="15.28515625" style="183" hidden="1" customWidth="1" collapsed="1"/>
    <col min="21" max="21" width="11.7109375" style="183" customWidth="1" collapsed="1"/>
    <col min="22" max="22" width="7.7109375" style="547" bestFit="1" customWidth="1" collapsed="1"/>
    <col min="23" max="23" width="13.7109375" style="182" customWidth="1" collapsed="1"/>
    <col min="24" max="24" width="15.5703125" style="182" customWidth="1" collapsed="1"/>
    <col min="25" max="25" width="9.28515625" style="182" customWidth="1" collapsed="1"/>
    <col min="26" max="16384" width="9.140625" style="182"/>
  </cols>
  <sheetData>
    <row r="1" spans="1:26" ht="15" customHeight="1" x14ac:dyDescent="0.25">
      <c r="A1" s="194" t="s">
        <v>127</v>
      </c>
      <c r="B1" s="194" t="s">
        <v>119</v>
      </c>
      <c r="C1" s="194" t="s">
        <v>92</v>
      </c>
      <c r="D1" s="198" t="s">
        <v>93</v>
      </c>
      <c r="E1" s="194" t="s">
        <v>153</v>
      </c>
      <c r="F1" s="194" t="s">
        <v>94</v>
      </c>
      <c r="G1" s="194" t="s">
        <v>126</v>
      </c>
      <c r="H1" s="194" t="s">
        <v>95</v>
      </c>
      <c r="I1" s="194" t="s">
        <v>96</v>
      </c>
      <c r="J1" s="194" t="s">
        <v>833</v>
      </c>
      <c r="K1" s="194" t="s">
        <v>1085</v>
      </c>
      <c r="L1" s="194" t="s">
        <v>97</v>
      </c>
      <c r="M1" s="194" t="s">
        <v>98</v>
      </c>
      <c r="N1" s="194" t="s">
        <v>117</v>
      </c>
      <c r="O1" s="194" t="s">
        <v>97</v>
      </c>
      <c r="P1" s="194" t="s">
        <v>134</v>
      </c>
      <c r="Q1" s="194" t="s">
        <v>1084</v>
      </c>
      <c r="R1" s="194" t="s">
        <v>1113</v>
      </c>
      <c r="S1" s="194" t="s">
        <v>868</v>
      </c>
      <c r="T1" s="198" t="s">
        <v>122</v>
      </c>
      <c r="U1" s="198" t="s">
        <v>850</v>
      </c>
      <c r="V1" s="548" t="s">
        <v>774</v>
      </c>
      <c r="W1" s="194"/>
      <c r="X1" s="194"/>
      <c r="Y1" s="194"/>
      <c r="Z1" s="194"/>
    </row>
    <row r="2" spans="1:26" ht="15" customHeight="1" x14ac:dyDescent="0.25">
      <c r="A2" s="196" t="s">
        <v>1135</v>
      </c>
      <c r="B2" s="196" t="s">
        <v>847</v>
      </c>
      <c r="C2" s="197">
        <v>271</v>
      </c>
      <c r="D2" s="199" t="s">
        <v>164</v>
      </c>
      <c r="E2" s="196" t="s">
        <v>266</v>
      </c>
      <c r="F2" s="195">
        <v>24049.95</v>
      </c>
      <c r="G2" s="195">
        <v>0</v>
      </c>
      <c r="H2" s="195">
        <v>0</v>
      </c>
      <c r="I2" s="195">
        <v>0</v>
      </c>
      <c r="J2" s="195">
        <v>0</v>
      </c>
      <c r="K2" s="195">
        <v>0</v>
      </c>
      <c r="L2" s="195">
        <v>0</v>
      </c>
      <c r="M2" s="195">
        <v>0</v>
      </c>
      <c r="N2" s="195">
        <v>0</v>
      </c>
      <c r="O2" s="195">
        <v>0</v>
      </c>
      <c r="P2" s="195">
        <v>1819.36</v>
      </c>
      <c r="Q2" s="195">
        <v>0</v>
      </c>
      <c r="R2" s="195">
        <v>0</v>
      </c>
      <c r="S2" s="195">
        <v>0</v>
      </c>
      <c r="T2" s="199">
        <f t="shared" ref="T2:T33" si="0">SUM(G2:S2)</f>
        <v>1819.36</v>
      </c>
      <c r="U2" s="738">
        <f t="shared" ref="U2:U33" si="1">F2-T2</f>
        <v>22230.59</v>
      </c>
      <c r="V2" s="549" t="s">
        <v>167</v>
      </c>
      <c r="W2" s="197"/>
      <c r="X2" s="196"/>
      <c r="Y2" s="197"/>
      <c r="Z2" s="196"/>
    </row>
    <row r="3" spans="1:26" ht="15" customHeight="1" x14ac:dyDescent="0.25">
      <c r="A3" s="196" t="s">
        <v>1135</v>
      </c>
      <c r="B3" s="196" t="s">
        <v>847</v>
      </c>
      <c r="C3" s="197">
        <v>37</v>
      </c>
      <c r="D3" s="199" t="s">
        <v>27</v>
      </c>
      <c r="E3" s="196" t="s">
        <v>199</v>
      </c>
      <c r="F3" s="195">
        <v>18263.55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1884.09</v>
      </c>
      <c r="Q3" s="195">
        <v>0</v>
      </c>
      <c r="R3" s="195">
        <v>0</v>
      </c>
      <c r="S3" s="195">
        <v>0</v>
      </c>
      <c r="T3" s="199">
        <f t="shared" si="0"/>
        <v>1884.09</v>
      </c>
      <c r="U3" s="738">
        <f t="shared" si="1"/>
        <v>16379.46</v>
      </c>
      <c r="V3" s="549" t="s">
        <v>167</v>
      </c>
      <c r="W3" s="197"/>
      <c r="X3" s="196"/>
      <c r="Y3" s="197"/>
      <c r="Z3" s="196"/>
    </row>
    <row r="4" spans="1:26" ht="15" customHeight="1" x14ac:dyDescent="0.25">
      <c r="A4" s="196" t="s">
        <v>1135</v>
      </c>
      <c r="B4" s="196" t="s">
        <v>847</v>
      </c>
      <c r="C4" s="197">
        <v>490</v>
      </c>
      <c r="D4" s="199" t="s">
        <v>484</v>
      </c>
      <c r="E4" s="196" t="s">
        <v>534</v>
      </c>
      <c r="F4" s="195">
        <v>19998.87</v>
      </c>
      <c r="G4" s="195">
        <v>0</v>
      </c>
      <c r="H4" s="195">
        <v>0</v>
      </c>
      <c r="I4" s="195">
        <v>1459</v>
      </c>
      <c r="J4" s="195">
        <v>0</v>
      </c>
      <c r="K4" s="195">
        <v>0</v>
      </c>
      <c r="L4" s="195">
        <v>933.55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9">
        <f t="shared" si="0"/>
        <v>2392.5500000000002</v>
      </c>
      <c r="U4" s="738">
        <f t="shared" si="1"/>
        <v>17606.32</v>
      </c>
      <c r="V4" s="549" t="s">
        <v>167</v>
      </c>
      <c r="W4" s="197"/>
      <c r="X4" s="196"/>
      <c r="Y4" s="197"/>
      <c r="Z4" s="196"/>
    </row>
    <row r="5" spans="1:26" ht="15" customHeight="1" x14ac:dyDescent="0.25">
      <c r="A5" s="196" t="s">
        <v>1135</v>
      </c>
      <c r="B5" s="196" t="s">
        <v>847</v>
      </c>
      <c r="C5" s="197">
        <v>35</v>
      </c>
      <c r="D5" s="199" t="s">
        <v>26</v>
      </c>
      <c r="E5" s="196" t="s">
        <v>198</v>
      </c>
      <c r="F5" s="195">
        <v>18267.04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1490.28</v>
      </c>
      <c r="Q5" s="195">
        <v>0</v>
      </c>
      <c r="R5" s="195">
        <v>0</v>
      </c>
      <c r="S5" s="195">
        <v>0</v>
      </c>
      <c r="T5" s="199">
        <f t="shared" si="0"/>
        <v>1490.28</v>
      </c>
      <c r="U5" s="738">
        <f t="shared" si="1"/>
        <v>16776.760000000002</v>
      </c>
      <c r="V5" s="549" t="s">
        <v>167</v>
      </c>
      <c r="W5" s="197"/>
      <c r="X5" s="196"/>
      <c r="Y5" s="197"/>
      <c r="Z5" s="196"/>
    </row>
    <row r="6" spans="1:26" ht="15" customHeight="1" x14ac:dyDescent="0.25">
      <c r="A6" s="196" t="s">
        <v>1135</v>
      </c>
      <c r="B6" s="196" t="s">
        <v>847</v>
      </c>
      <c r="C6" s="197">
        <v>201</v>
      </c>
      <c r="D6" s="199" t="s">
        <v>75</v>
      </c>
      <c r="E6" s="196" t="s">
        <v>865</v>
      </c>
      <c r="F6" s="195">
        <v>8449.98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2888.84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9">
        <f t="shared" si="0"/>
        <v>2888.84</v>
      </c>
      <c r="U6" s="738">
        <f t="shared" si="1"/>
        <v>5561.1399999999994</v>
      </c>
      <c r="V6" s="549" t="s">
        <v>167</v>
      </c>
      <c r="W6" s="197"/>
      <c r="X6" s="196"/>
      <c r="Y6" s="197"/>
      <c r="Z6" s="196"/>
    </row>
    <row r="7" spans="1:26" ht="15" customHeight="1" x14ac:dyDescent="0.25">
      <c r="A7" s="196" t="s">
        <v>1135</v>
      </c>
      <c r="B7" s="196" t="s">
        <v>847</v>
      </c>
      <c r="C7" s="197">
        <v>20</v>
      </c>
      <c r="D7" s="199" t="s">
        <v>14</v>
      </c>
      <c r="E7" s="196" t="s">
        <v>186</v>
      </c>
      <c r="F7" s="195">
        <v>13258.04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781.12</v>
      </c>
      <c r="P7" s="195">
        <v>2616.5100000000002</v>
      </c>
      <c r="Q7" s="195">
        <v>0</v>
      </c>
      <c r="R7" s="195">
        <v>0</v>
      </c>
      <c r="S7" s="195">
        <v>0</v>
      </c>
      <c r="T7" s="199">
        <f t="shared" si="0"/>
        <v>3397.63</v>
      </c>
      <c r="U7" s="738">
        <f t="shared" si="1"/>
        <v>9860.41</v>
      </c>
      <c r="V7" s="549" t="s">
        <v>167</v>
      </c>
      <c r="W7" s="197"/>
      <c r="X7" s="196"/>
      <c r="Y7" s="197"/>
      <c r="Z7" s="196"/>
    </row>
    <row r="8" spans="1:26" ht="15" customHeight="1" x14ac:dyDescent="0.25">
      <c r="A8" s="196" t="s">
        <v>1135</v>
      </c>
      <c r="B8" s="196" t="s">
        <v>847</v>
      </c>
      <c r="C8" s="197">
        <v>146</v>
      </c>
      <c r="D8" s="199" t="s">
        <v>56</v>
      </c>
      <c r="E8" s="196" t="s">
        <v>228</v>
      </c>
      <c r="F8" s="195">
        <v>18285.939999999999</v>
      </c>
      <c r="G8" s="195">
        <v>0</v>
      </c>
      <c r="H8" s="195">
        <v>0</v>
      </c>
      <c r="I8" s="195">
        <v>3036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9">
        <f t="shared" si="0"/>
        <v>3036</v>
      </c>
      <c r="U8" s="738">
        <f t="shared" si="1"/>
        <v>15249.939999999999</v>
      </c>
      <c r="V8" s="549" t="s">
        <v>167</v>
      </c>
      <c r="W8" s="197"/>
      <c r="X8" s="196"/>
      <c r="Y8" s="197"/>
      <c r="Z8" s="196"/>
    </row>
    <row r="9" spans="1:26" ht="15" customHeight="1" x14ac:dyDescent="0.25">
      <c r="A9" s="196" t="s">
        <v>1135</v>
      </c>
      <c r="B9" s="196" t="s">
        <v>847</v>
      </c>
      <c r="C9" s="197">
        <v>50</v>
      </c>
      <c r="D9" s="199" t="s">
        <v>38</v>
      </c>
      <c r="E9" s="196" t="s">
        <v>209</v>
      </c>
      <c r="F9" s="195">
        <v>16957.89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3576.68</v>
      </c>
      <c r="Q9" s="195">
        <v>0</v>
      </c>
      <c r="R9" s="195">
        <v>0</v>
      </c>
      <c r="S9" s="195">
        <v>0</v>
      </c>
      <c r="T9" s="199">
        <f t="shared" si="0"/>
        <v>3576.68</v>
      </c>
      <c r="U9" s="738">
        <f t="shared" si="1"/>
        <v>13381.21</v>
      </c>
      <c r="V9" s="549" t="s">
        <v>167</v>
      </c>
      <c r="W9" s="197"/>
      <c r="X9" s="196"/>
      <c r="Y9" s="197"/>
      <c r="Z9" s="196"/>
    </row>
    <row r="10" spans="1:26" ht="15" customHeight="1" x14ac:dyDescent="0.25">
      <c r="A10" s="196" t="s">
        <v>1135</v>
      </c>
      <c r="B10" s="196" t="s">
        <v>847</v>
      </c>
      <c r="C10" s="197">
        <v>349</v>
      </c>
      <c r="D10" s="199" t="s">
        <v>362</v>
      </c>
      <c r="E10" s="196" t="s">
        <v>372</v>
      </c>
      <c r="F10" s="195">
        <v>20586.88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2980.56</v>
      </c>
      <c r="Q10" s="195">
        <v>0</v>
      </c>
      <c r="R10" s="195">
        <v>0</v>
      </c>
      <c r="S10" s="195">
        <v>0</v>
      </c>
      <c r="T10" s="199">
        <f t="shared" si="0"/>
        <v>2980.56</v>
      </c>
      <c r="U10" s="738">
        <f t="shared" si="1"/>
        <v>17606.32</v>
      </c>
      <c r="V10" s="549" t="s">
        <v>167</v>
      </c>
      <c r="W10" s="197"/>
      <c r="X10" s="196"/>
      <c r="Y10" s="197"/>
      <c r="Z10" s="196"/>
    </row>
    <row r="11" spans="1:26" ht="15" customHeight="1" x14ac:dyDescent="0.25">
      <c r="A11" s="196" t="s">
        <v>1135</v>
      </c>
      <c r="B11" s="196" t="s">
        <v>847</v>
      </c>
      <c r="C11" s="197">
        <v>461</v>
      </c>
      <c r="D11" s="199" t="s">
        <v>754</v>
      </c>
      <c r="E11" s="196" t="s">
        <v>767</v>
      </c>
      <c r="F11" s="195">
        <v>11857.05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1184.1400000000001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9">
        <f t="shared" si="0"/>
        <v>1184.1400000000001</v>
      </c>
      <c r="U11" s="738">
        <f t="shared" si="1"/>
        <v>10672.91</v>
      </c>
      <c r="V11" s="549" t="s">
        <v>167</v>
      </c>
      <c r="W11" s="197"/>
      <c r="X11" s="196"/>
      <c r="Y11" s="197"/>
      <c r="Z11" s="196"/>
    </row>
    <row r="12" spans="1:26" ht="15" customHeight="1" x14ac:dyDescent="0.25">
      <c r="A12" s="196" t="s">
        <v>1135</v>
      </c>
      <c r="B12" s="196" t="s">
        <v>847</v>
      </c>
      <c r="C12" s="197">
        <v>434</v>
      </c>
      <c r="D12" s="199" t="s">
        <v>696</v>
      </c>
      <c r="E12" s="196" t="s">
        <v>706</v>
      </c>
      <c r="F12" s="195">
        <v>11563.98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775.58</v>
      </c>
      <c r="Q12" s="195">
        <v>0</v>
      </c>
      <c r="R12" s="195">
        <v>0</v>
      </c>
      <c r="S12" s="195">
        <v>0</v>
      </c>
      <c r="T12" s="199">
        <f t="shared" si="0"/>
        <v>775.58</v>
      </c>
      <c r="U12" s="738">
        <f t="shared" si="1"/>
        <v>10788.4</v>
      </c>
      <c r="V12" s="549" t="s">
        <v>167</v>
      </c>
      <c r="W12" s="197"/>
      <c r="X12" s="196"/>
      <c r="Y12" s="197"/>
      <c r="Z12" s="196"/>
    </row>
    <row r="13" spans="1:26" ht="15" customHeight="1" x14ac:dyDescent="0.25">
      <c r="A13" s="196" t="s">
        <v>1135</v>
      </c>
      <c r="B13" s="196" t="s">
        <v>847</v>
      </c>
      <c r="C13" s="197">
        <v>39</v>
      </c>
      <c r="D13" s="199" t="s">
        <v>29</v>
      </c>
      <c r="E13" s="196" t="s">
        <v>201</v>
      </c>
      <c r="F13" s="195">
        <v>10943.12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9">
        <f t="shared" si="0"/>
        <v>0</v>
      </c>
      <c r="U13" s="738">
        <f t="shared" si="1"/>
        <v>10943.12</v>
      </c>
      <c r="V13" s="549" t="s">
        <v>167</v>
      </c>
      <c r="W13" s="197"/>
      <c r="X13" s="196"/>
      <c r="Y13" s="197"/>
      <c r="Z13" s="196"/>
    </row>
    <row r="14" spans="1:26" ht="15" customHeight="1" x14ac:dyDescent="0.25">
      <c r="A14" s="196" t="s">
        <v>1135</v>
      </c>
      <c r="B14" s="196" t="s">
        <v>847</v>
      </c>
      <c r="C14" s="197">
        <v>248</v>
      </c>
      <c r="D14" s="199" t="s">
        <v>137</v>
      </c>
      <c r="E14" s="196" t="s">
        <v>258</v>
      </c>
      <c r="F14" s="195">
        <v>23629.7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1399.11</v>
      </c>
      <c r="Q14" s="195">
        <v>0</v>
      </c>
      <c r="R14" s="195">
        <v>0</v>
      </c>
      <c r="S14" s="195">
        <v>0</v>
      </c>
      <c r="T14" s="199">
        <f t="shared" si="0"/>
        <v>1399.11</v>
      </c>
      <c r="U14" s="738">
        <f t="shared" si="1"/>
        <v>22230.59</v>
      </c>
      <c r="V14" s="549" t="s">
        <v>167</v>
      </c>
      <c r="W14" s="197"/>
      <c r="X14" s="196"/>
      <c r="Y14" s="197"/>
      <c r="Z14" s="196"/>
    </row>
    <row r="15" spans="1:26" ht="15" customHeight="1" x14ac:dyDescent="0.25">
      <c r="A15" s="196" t="s">
        <v>1135</v>
      </c>
      <c r="B15" s="196" t="s">
        <v>847</v>
      </c>
      <c r="C15" s="197">
        <v>419</v>
      </c>
      <c r="D15" s="199" t="s">
        <v>637</v>
      </c>
      <c r="E15" s="196" t="s">
        <v>652</v>
      </c>
      <c r="F15" s="195">
        <v>21666.61</v>
      </c>
      <c r="G15" s="195">
        <v>0</v>
      </c>
      <c r="H15" s="195">
        <v>0</v>
      </c>
      <c r="I15" s="195">
        <v>1400</v>
      </c>
      <c r="J15" s="195">
        <v>0</v>
      </c>
      <c r="K15" s="195">
        <v>0</v>
      </c>
      <c r="L15" s="195">
        <v>704.03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9">
        <f t="shared" si="0"/>
        <v>2104.0299999999997</v>
      </c>
      <c r="U15" s="738">
        <f t="shared" si="1"/>
        <v>19562.580000000002</v>
      </c>
      <c r="V15" s="549" t="s">
        <v>167</v>
      </c>
      <c r="W15" s="197"/>
      <c r="X15" s="196"/>
      <c r="Y15" s="197"/>
      <c r="Z15" s="196"/>
    </row>
    <row r="16" spans="1:26" ht="15" customHeight="1" x14ac:dyDescent="0.25">
      <c r="A16" s="196" t="s">
        <v>1135</v>
      </c>
      <c r="B16" s="196" t="s">
        <v>847</v>
      </c>
      <c r="C16" s="197">
        <v>12</v>
      </c>
      <c r="D16" s="199" t="s">
        <v>9</v>
      </c>
      <c r="E16" s="196" t="s">
        <v>180</v>
      </c>
      <c r="F16" s="195">
        <v>11447.35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1924.13</v>
      </c>
      <c r="Q16" s="195">
        <v>0</v>
      </c>
      <c r="R16" s="195">
        <v>0</v>
      </c>
      <c r="S16" s="195">
        <v>0</v>
      </c>
      <c r="T16" s="199">
        <f t="shared" si="0"/>
        <v>1924.13</v>
      </c>
      <c r="U16" s="738">
        <f t="shared" si="1"/>
        <v>9523.2200000000012</v>
      </c>
      <c r="V16" s="549" t="s">
        <v>167</v>
      </c>
      <c r="W16" s="197"/>
      <c r="X16" s="196"/>
      <c r="Y16" s="197"/>
      <c r="Z16" s="196"/>
    </row>
    <row r="17" spans="1:26" ht="15" customHeight="1" x14ac:dyDescent="0.25">
      <c r="A17" s="196" t="s">
        <v>1135</v>
      </c>
      <c r="B17" s="196" t="s">
        <v>847</v>
      </c>
      <c r="C17" s="197">
        <v>318</v>
      </c>
      <c r="D17" s="199" t="s">
        <v>300</v>
      </c>
      <c r="E17" s="196" t="s">
        <v>305</v>
      </c>
      <c r="F17" s="195">
        <v>25605.33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2633.72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9">
        <f t="shared" si="0"/>
        <v>2633.72</v>
      </c>
      <c r="U17" s="738">
        <f t="shared" si="1"/>
        <v>22971.61</v>
      </c>
      <c r="V17" s="549" t="s">
        <v>167</v>
      </c>
      <c r="W17" s="197"/>
      <c r="X17" s="196"/>
      <c r="Y17" s="197"/>
      <c r="Z17" s="196"/>
    </row>
    <row r="18" spans="1:26" ht="15" customHeight="1" x14ac:dyDescent="0.25">
      <c r="A18" s="196" t="s">
        <v>1135</v>
      </c>
      <c r="B18" s="196" t="s">
        <v>847</v>
      </c>
      <c r="C18" s="197">
        <v>346</v>
      </c>
      <c r="D18" s="199" t="s">
        <v>368</v>
      </c>
      <c r="E18" s="196" t="s">
        <v>369</v>
      </c>
      <c r="F18" s="195">
        <v>17606.32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9">
        <f t="shared" si="0"/>
        <v>0</v>
      </c>
      <c r="U18" s="738">
        <f t="shared" si="1"/>
        <v>17606.32</v>
      </c>
      <c r="V18" s="549" t="s">
        <v>167</v>
      </c>
      <c r="W18" s="197"/>
      <c r="X18" s="196"/>
      <c r="Y18" s="197"/>
      <c r="Z18" s="196"/>
    </row>
    <row r="19" spans="1:26" ht="15" customHeight="1" x14ac:dyDescent="0.25">
      <c r="A19" s="196" t="s">
        <v>1135</v>
      </c>
      <c r="B19" s="196" t="s">
        <v>847</v>
      </c>
      <c r="C19" s="197">
        <v>452</v>
      </c>
      <c r="D19" s="199" t="s">
        <v>719</v>
      </c>
      <c r="E19" s="196" t="s">
        <v>740</v>
      </c>
      <c r="F19" s="195">
        <v>10672.91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9">
        <f t="shared" si="0"/>
        <v>0</v>
      </c>
      <c r="U19" s="738">
        <f t="shared" si="1"/>
        <v>10672.91</v>
      </c>
      <c r="V19" s="549" t="s">
        <v>167</v>
      </c>
      <c r="W19" s="197"/>
      <c r="X19" s="196"/>
      <c r="Y19" s="197"/>
      <c r="Z19" s="196"/>
    </row>
    <row r="20" spans="1:26" ht="15" customHeight="1" x14ac:dyDescent="0.25">
      <c r="A20" s="196" t="s">
        <v>1135</v>
      </c>
      <c r="B20" s="196" t="s">
        <v>847</v>
      </c>
      <c r="C20" s="197">
        <v>47</v>
      </c>
      <c r="D20" s="199" t="s">
        <v>35</v>
      </c>
      <c r="E20" s="196" t="s">
        <v>207</v>
      </c>
      <c r="F20" s="195">
        <v>16568.150000000001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3576.68</v>
      </c>
      <c r="Q20" s="195">
        <v>0</v>
      </c>
      <c r="R20" s="195">
        <v>0</v>
      </c>
      <c r="S20" s="195">
        <v>0</v>
      </c>
      <c r="T20" s="199">
        <f t="shared" si="0"/>
        <v>3576.68</v>
      </c>
      <c r="U20" s="738">
        <f t="shared" si="1"/>
        <v>12991.470000000001</v>
      </c>
      <c r="V20" s="549" t="s">
        <v>167</v>
      </c>
      <c r="W20" s="197"/>
      <c r="X20" s="196"/>
      <c r="Y20" s="197"/>
      <c r="Z20" s="196"/>
    </row>
    <row r="21" spans="1:26" ht="15" customHeight="1" x14ac:dyDescent="0.25">
      <c r="A21" s="196" t="s">
        <v>1135</v>
      </c>
      <c r="B21" s="196" t="s">
        <v>847</v>
      </c>
      <c r="C21" s="197">
        <v>431</v>
      </c>
      <c r="D21" s="199" t="s">
        <v>680</v>
      </c>
      <c r="E21" s="196" t="s">
        <v>681</v>
      </c>
      <c r="F21" s="195">
        <v>10019.06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1308.75</v>
      </c>
      <c r="Q21" s="195">
        <v>0</v>
      </c>
      <c r="R21" s="195">
        <v>0</v>
      </c>
      <c r="S21" s="195">
        <v>0</v>
      </c>
      <c r="T21" s="199">
        <f t="shared" si="0"/>
        <v>1308.75</v>
      </c>
      <c r="U21" s="738">
        <f t="shared" si="1"/>
        <v>8710.31</v>
      </c>
      <c r="V21" s="549" t="s">
        <v>167</v>
      </c>
      <c r="W21" s="197"/>
      <c r="X21" s="196"/>
      <c r="Y21" s="197"/>
      <c r="Z21" s="196"/>
    </row>
    <row r="22" spans="1:26" ht="15" customHeight="1" x14ac:dyDescent="0.25">
      <c r="A22" s="184" t="s">
        <v>1135</v>
      </c>
      <c r="B22" s="184" t="s">
        <v>847</v>
      </c>
      <c r="C22" s="185">
        <v>199</v>
      </c>
      <c r="D22" s="186" t="s">
        <v>73</v>
      </c>
      <c r="E22" s="184" t="s">
        <v>1140</v>
      </c>
      <c r="F22" s="187">
        <v>15179.36</v>
      </c>
      <c r="G22" s="187">
        <v>0</v>
      </c>
      <c r="H22" s="187">
        <v>0</v>
      </c>
      <c r="I22" s="187">
        <v>0</v>
      </c>
      <c r="J22" s="187">
        <v>0</v>
      </c>
      <c r="K22" s="187">
        <v>0</v>
      </c>
      <c r="L22" s="187">
        <v>0</v>
      </c>
      <c r="M22" s="187">
        <v>0</v>
      </c>
      <c r="N22" s="187">
        <v>0</v>
      </c>
      <c r="O22" s="187">
        <v>0</v>
      </c>
      <c r="P22" s="187">
        <v>0</v>
      </c>
      <c r="Q22" s="187">
        <v>0</v>
      </c>
      <c r="R22" s="187">
        <v>0</v>
      </c>
      <c r="S22" s="187">
        <v>0</v>
      </c>
      <c r="T22" s="186">
        <f t="shared" si="0"/>
        <v>0</v>
      </c>
      <c r="U22" s="752">
        <f t="shared" si="1"/>
        <v>15179.36</v>
      </c>
      <c r="V22" s="550" t="s">
        <v>167</v>
      </c>
      <c r="W22" s="197"/>
      <c r="X22" s="196"/>
      <c r="Y22" s="197"/>
      <c r="Z22" s="196"/>
    </row>
    <row r="23" spans="1:26" ht="15" customHeight="1" x14ac:dyDescent="0.25">
      <c r="A23" s="196" t="s">
        <v>1135</v>
      </c>
      <c r="B23" s="196" t="s">
        <v>847</v>
      </c>
      <c r="C23" s="197">
        <v>447</v>
      </c>
      <c r="D23" s="199" t="s">
        <v>715</v>
      </c>
      <c r="E23" s="196" t="s">
        <v>736</v>
      </c>
      <c r="F23" s="195">
        <v>10672.91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9">
        <f t="shared" si="0"/>
        <v>0</v>
      </c>
      <c r="U23" s="738">
        <f t="shared" si="1"/>
        <v>10672.91</v>
      </c>
      <c r="V23" s="549" t="s">
        <v>167</v>
      </c>
      <c r="W23" s="197"/>
      <c r="X23" s="196"/>
      <c r="Y23" s="197"/>
      <c r="Z23" s="196"/>
    </row>
    <row r="24" spans="1:26" ht="15" customHeight="1" x14ac:dyDescent="0.25">
      <c r="A24" s="196" t="s">
        <v>1135</v>
      </c>
      <c r="B24" s="196" t="s">
        <v>847</v>
      </c>
      <c r="C24" s="197">
        <v>498</v>
      </c>
      <c r="D24" s="199" t="s">
        <v>483</v>
      </c>
      <c r="E24" s="196" t="s">
        <v>533</v>
      </c>
      <c r="F24" s="195">
        <v>15632.55</v>
      </c>
      <c r="G24" s="195">
        <v>0</v>
      </c>
      <c r="H24" s="195">
        <v>0</v>
      </c>
      <c r="I24" s="195">
        <v>1464</v>
      </c>
      <c r="J24" s="195">
        <v>0</v>
      </c>
      <c r="K24" s="195">
        <v>0</v>
      </c>
      <c r="L24" s="195">
        <v>389.68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9">
        <f t="shared" si="0"/>
        <v>1853.68</v>
      </c>
      <c r="U24" s="738">
        <f t="shared" si="1"/>
        <v>13778.869999999999</v>
      </c>
      <c r="V24" s="549" t="s">
        <v>167</v>
      </c>
      <c r="W24" s="197"/>
      <c r="X24" s="196"/>
      <c r="Y24" s="197"/>
      <c r="Z24" s="196"/>
    </row>
    <row r="25" spans="1:26" ht="15" customHeight="1" x14ac:dyDescent="0.25">
      <c r="A25" s="196" t="s">
        <v>1135</v>
      </c>
      <c r="B25" s="196" t="s">
        <v>847</v>
      </c>
      <c r="C25" s="197">
        <v>200</v>
      </c>
      <c r="D25" s="199" t="s">
        <v>74</v>
      </c>
      <c r="E25" s="196" t="s">
        <v>245</v>
      </c>
      <c r="F25" s="195">
        <v>15318.52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2402.4499999999998</v>
      </c>
      <c r="M25" s="195">
        <v>270.25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9">
        <f t="shared" si="0"/>
        <v>2672.7</v>
      </c>
      <c r="U25" s="738">
        <f t="shared" si="1"/>
        <v>12645.82</v>
      </c>
      <c r="V25" s="549" t="s">
        <v>167</v>
      </c>
      <c r="W25" s="197"/>
      <c r="X25" s="196"/>
      <c r="Y25" s="197"/>
      <c r="Z25" s="196"/>
    </row>
    <row r="26" spans="1:26" s="192" customFormat="1" ht="15" customHeight="1" x14ac:dyDescent="0.25">
      <c r="A26" s="196" t="s">
        <v>1135</v>
      </c>
      <c r="B26" s="196" t="s">
        <v>847</v>
      </c>
      <c r="C26" s="197">
        <v>84</v>
      </c>
      <c r="D26" s="199" t="s">
        <v>45</v>
      </c>
      <c r="E26" s="196" t="s">
        <v>217</v>
      </c>
      <c r="F26" s="195">
        <v>7668.38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1287.33</v>
      </c>
      <c r="Q26" s="195">
        <v>0</v>
      </c>
      <c r="R26" s="195">
        <v>0</v>
      </c>
      <c r="S26" s="195">
        <v>0</v>
      </c>
      <c r="T26" s="199">
        <f t="shared" si="0"/>
        <v>1287.33</v>
      </c>
      <c r="U26" s="738">
        <f t="shared" si="1"/>
        <v>6381.05</v>
      </c>
      <c r="V26" s="549" t="s">
        <v>167</v>
      </c>
      <c r="W26" s="190"/>
      <c r="X26" s="189"/>
      <c r="Y26" s="190"/>
      <c r="Z26" s="189"/>
    </row>
    <row r="27" spans="1:26" ht="15" customHeight="1" x14ac:dyDescent="0.25">
      <c r="A27" s="196" t="s">
        <v>1135</v>
      </c>
      <c r="B27" s="196" t="s">
        <v>847</v>
      </c>
      <c r="C27" s="197">
        <v>88</v>
      </c>
      <c r="D27" s="199" t="s">
        <v>48</v>
      </c>
      <c r="E27" s="196" t="s">
        <v>220</v>
      </c>
      <c r="F27" s="195">
        <v>13073.71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2961.61</v>
      </c>
      <c r="Q27" s="195">
        <v>0</v>
      </c>
      <c r="R27" s="195">
        <v>0</v>
      </c>
      <c r="S27" s="195">
        <v>0</v>
      </c>
      <c r="T27" s="199">
        <f t="shared" si="0"/>
        <v>2961.61</v>
      </c>
      <c r="U27" s="738">
        <f t="shared" si="1"/>
        <v>10112.099999999999</v>
      </c>
      <c r="V27" s="549" t="s">
        <v>167</v>
      </c>
      <c r="W27" s="197"/>
      <c r="X27" s="196"/>
      <c r="Y27" s="197"/>
      <c r="Z27" s="196"/>
    </row>
    <row r="28" spans="1:26" ht="15" customHeight="1" x14ac:dyDescent="0.25">
      <c r="A28" s="196" t="s">
        <v>1135</v>
      </c>
      <c r="B28" s="196" t="s">
        <v>847</v>
      </c>
      <c r="C28" s="197">
        <v>448</v>
      </c>
      <c r="D28" s="199" t="s">
        <v>716</v>
      </c>
      <c r="E28" s="196" t="s">
        <v>737</v>
      </c>
      <c r="F28" s="195">
        <v>15696.24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1715.25</v>
      </c>
      <c r="Q28" s="195">
        <v>0</v>
      </c>
      <c r="R28" s="195">
        <v>0</v>
      </c>
      <c r="S28" s="195">
        <v>0</v>
      </c>
      <c r="T28" s="199">
        <f t="shared" si="0"/>
        <v>1715.25</v>
      </c>
      <c r="U28" s="738">
        <f t="shared" si="1"/>
        <v>13980.99</v>
      </c>
      <c r="V28" s="549" t="s">
        <v>167</v>
      </c>
      <c r="W28" s="197"/>
      <c r="X28" s="196"/>
      <c r="Y28" s="197"/>
      <c r="Z28" s="196"/>
    </row>
    <row r="29" spans="1:26" ht="15" customHeight="1" x14ac:dyDescent="0.25">
      <c r="A29" s="196" t="s">
        <v>1135</v>
      </c>
      <c r="B29" s="196" t="s">
        <v>847</v>
      </c>
      <c r="C29" s="197">
        <v>476</v>
      </c>
      <c r="D29" s="199" t="s">
        <v>790</v>
      </c>
      <c r="E29" s="196" t="s">
        <v>795</v>
      </c>
      <c r="F29" s="195">
        <v>12334.41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949.97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9">
        <f t="shared" si="0"/>
        <v>949.97</v>
      </c>
      <c r="U29" s="738">
        <f t="shared" si="1"/>
        <v>11384.44</v>
      </c>
      <c r="V29" s="549" t="s">
        <v>167</v>
      </c>
      <c r="W29" s="197"/>
      <c r="X29" s="196"/>
      <c r="Y29" s="197"/>
      <c r="Z29" s="196"/>
    </row>
    <row r="30" spans="1:26" ht="15" customHeight="1" x14ac:dyDescent="0.25">
      <c r="A30" s="196" t="s">
        <v>1135</v>
      </c>
      <c r="B30" s="196" t="s">
        <v>847</v>
      </c>
      <c r="C30" s="197">
        <v>454</v>
      </c>
      <c r="D30" s="199" t="s">
        <v>721</v>
      </c>
      <c r="E30" s="196" t="s">
        <v>742</v>
      </c>
      <c r="F30" s="195">
        <v>11677.32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1004.41</v>
      </c>
      <c r="Q30" s="195">
        <v>0</v>
      </c>
      <c r="R30" s="195">
        <v>0</v>
      </c>
      <c r="S30" s="195">
        <v>0</v>
      </c>
      <c r="T30" s="199">
        <f t="shared" si="0"/>
        <v>1004.41</v>
      </c>
      <c r="U30" s="738">
        <f t="shared" si="1"/>
        <v>10672.91</v>
      </c>
      <c r="V30" s="549" t="s">
        <v>167</v>
      </c>
      <c r="W30" s="197"/>
      <c r="X30" s="196"/>
      <c r="Y30" s="197"/>
      <c r="Z30" s="196"/>
    </row>
    <row r="31" spans="1:26" ht="15" customHeight="1" x14ac:dyDescent="0.25">
      <c r="A31" s="196" t="s">
        <v>1135</v>
      </c>
      <c r="B31" s="196" t="s">
        <v>847</v>
      </c>
      <c r="C31" s="197">
        <v>505</v>
      </c>
      <c r="D31" s="199" t="s">
        <v>1109</v>
      </c>
      <c r="E31" s="196" t="s">
        <v>1118</v>
      </c>
      <c r="F31" s="195">
        <v>15296.87</v>
      </c>
      <c r="G31" s="195">
        <v>0</v>
      </c>
      <c r="H31" s="195">
        <v>0</v>
      </c>
      <c r="I31" s="195">
        <v>1518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9">
        <f t="shared" si="0"/>
        <v>1518</v>
      </c>
      <c r="U31" s="738">
        <f t="shared" si="1"/>
        <v>13778.87</v>
      </c>
      <c r="V31" s="549" t="s">
        <v>167</v>
      </c>
      <c r="W31" s="197"/>
      <c r="X31" s="196"/>
      <c r="Y31" s="197"/>
      <c r="Z31" s="196"/>
    </row>
    <row r="32" spans="1:26" ht="15" customHeight="1" x14ac:dyDescent="0.25">
      <c r="A32" s="196" t="s">
        <v>1135</v>
      </c>
      <c r="B32" s="196" t="s">
        <v>847</v>
      </c>
      <c r="C32" s="197">
        <v>23</v>
      </c>
      <c r="D32" s="199" t="s">
        <v>17</v>
      </c>
      <c r="E32" s="196" t="s">
        <v>188</v>
      </c>
      <c r="F32" s="195">
        <v>14989.3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1080.99</v>
      </c>
      <c r="Q32" s="195">
        <v>0</v>
      </c>
      <c r="R32" s="195">
        <v>0</v>
      </c>
      <c r="S32" s="195">
        <v>0</v>
      </c>
      <c r="T32" s="199">
        <f t="shared" si="0"/>
        <v>1080.99</v>
      </c>
      <c r="U32" s="738">
        <f t="shared" si="1"/>
        <v>13908.31</v>
      </c>
      <c r="V32" s="549" t="s">
        <v>167</v>
      </c>
      <c r="W32" s="197"/>
      <c r="X32" s="196"/>
      <c r="Y32" s="197"/>
      <c r="Z32" s="196"/>
    </row>
    <row r="33" spans="1:26" ht="15" customHeight="1" x14ac:dyDescent="0.25">
      <c r="A33" s="196" t="s">
        <v>1135</v>
      </c>
      <c r="B33" s="196" t="s">
        <v>847</v>
      </c>
      <c r="C33" s="197">
        <v>40</v>
      </c>
      <c r="D33" s="199" t="s">
        <v>30</v>
      </c>
      <c r="E33" s="196" t="s">
        <v>202</v>
      </c>
      <c r="F33" s="195">
        <v>13432.18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9">
        <f t="shared" si="0"/>
        <v>0</v>
      </c>
      <c r="U33" s="738">
        <f t="shared" si="1"/>
        <v>13432.18</v>
      </c>
      <c r="V33" s="549" t="s">
        <v>167</v>
      </c>
      <c r="W33" s="197"/>
      <c r="X33" s="196"/>
      <c r="Y33" s="197"/>
      <c r="Z33" s="196"/>
    </row>
    <row r="34" spans="1:26" ht="15" customHeight="1" x14ac:dyDescent="0.25">
      <c r="A34" s="196" t="s">
        <v>1135</v>
      </c>
      <c r="B34" s="196" t="s">
        <v>847</v>
      </c>
      <c r="C34" s="197">
        <v>481</v>
      </c>
      <c r="D34" s="199" t="s">
        <v>803</v>
      </c>
      <c r="E34" s="196" t="s">
        <v>817</v>
      </c>
      <c r="F34" s="195">
        <v>15235.28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1360.49</v>
      </c>
      <c r="Q34" s="195">
        <v>0</v>
      </c>
      <c r="R34" s="195">
        <v>0</v>
      </c>
      <c r="S34" s="195">
        <v>0</v>
      </c>
      <c r="T34" s="199">
        <f t="shared" ref="T34:T65" si="2">SUM(G34:S34)</f>
        <v>1360.49</v>
      </c>
      <c r="U34" s="738">
        <f t="shared" ref="U34:U65" si="3">F34-T34</f>
        <v>13874.79</v>
      </c>
      <c r="V34" s="549" t="s">
        <v>167</v>
      </c>
      <c r="W34" s="197"/>
      <c r="X34" s="196"/>
      <c r="Y34" s="197"/>
      <c r="Z34" s="196"/>
    </row>
    <row r="35" spans="1:26" ht="15" customHeight="1" x14ac:dyDescent="0.25">
      <c r="A35" s="196" t="s">
        <v>1135</v>
      </c>
      <c r="B35" s="196" t="s">
        <v>847</v>
      </c>
      <c r="C35" s="197">
        <v>313</v>
      </c>
      <c r="D35" s="199" t="s">
        <v>298</v>
      </c>
      <c r="E35" s="196" t="s">
        <v>296</v>
      </c>
      <c r="F35" s="195">
        <v>22230.59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9">
        <f t="shared" si="2"/>
        <v>0</v>
      </c>
      <c r="U35" s="738">
        <f t="shared" si="3"/>
        <v>22230.59</v>
      </c>
      <c r="V35" s="549" t="s">
        <v>167</v>
      </c>
      <c r="W35" s="197"/>
      <c r="X35" s="196"/>
      <c r="Y35" s="197"/>
      <c r="Z35" s="196"/>
    </row>
    <row r="36" spans="1:26" ht="15" customHeight="1" x14ac:dyDescent="0.25">
      <c r="A36" s="196" t="s">
        <v>1135</v>
      </c>
      <c r="B36" s="196" t="s">
        <v>847</v>
      </c>
      <c r="C36" s="197">
        <v>149</v>
      </c>
      <c r="D36" s="199" t="s">
        <v>104</v>
      </c>
      <c r="E36" s="196" t="s">
        <v>230</v>
      </c>
      <c r="F36" s="195">
        <v>15343.54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4554</v>
      </c>
      <c r="O36" s="195">
        <v>0</v>
      </c>
      <c r="P36" s="195">
        <v>1816.06</v>
      </c>
      <c r="Q36" s="195">
        <v>0</v>
      </c>
      <c r="R36" s="195">
        <v>0</v>
      </c>
      <c r="S36" s="195">
        <v>0</v>
      </c>
      <c r="T36" s="199">
        <f t="shared" si="2"/>
        <v>6370.0599999999995</v>
      </c>
      <c r="U36" s="738">
        <f t="shared" si="3"/>
        <v>8973.4800000000014</v>
      </c>
      <c r="V36" s="549" t="s">
        <v>167</v>
      </c>
      <c r="W36" s="197"/>
      <c r="X36" s="196"/>
      <c r="Y36" s="197"/>
      <c r="Z36" s="196"/>
    </row>
    <row r="37" spans="1:26" ht="15" customHeight="1" x14ac:dyDescent="0.25">
      <c r="A37" s="196" t="s">
        <v>1135</v>
      </c>
      <c r="B37" s="196" t="s">
        <v>847</v>
      </c>
      <c r="C37" s="197">
        <v>168</v>
      </c>
      <c r="D37" s="199" t="s">
        <v>66</v>
      </c>
      <c r="E37" s="196" t="s">
        <v>237</v>
      </c>
      <c r="F37" s="195">
        <v>9565.5499999999993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592.07000000000005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9">
        <f t="shared" si="2"/>
        <v>592.07000000000005</v>
      </c>
      <c r="U37" s="738">
        <f t="shared" si="3"/>
        <v>8973.48</v>
      </c>
      <c r="V37" s="549" t="s">
        <v>167</v>
      </c>
      <c r="W37" s="197"/>
      <c r="X37" s="196"/>
      <c r="Y37" s="197"/>
      <c r="Z37" s="196"/>
    </row>
    <row r="38" spans="1:26" ht="15" customHeight="1" x14ac:dyDescent="0.25">
      <c r="A38" s="196" t="s">
        <v>1135</v>
      </c>
      <c r="B38" s="196" t="s">
        <v>847</v>
      </c>
      <c r="C38" s="197">
        <v>469</v>
      </c>
      <c r="D38" s="199" t="s">
        <v>781</v>
      </c>
      <c r="E38" s="196" t="s">
        <v>780</v>
      </c>
      <c r="F38" s="195">
        <v>5547.61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458.37</v>
      </c>
      <c r="Q38" s="195">
        <v>0</v>
      </c>
      <c r="R38" s="195">
        <v>0</v>
      </c>
      <c r="S38" s="195">
        <v>0</v>
      </c>
      <c r="T38" s="199">
        <f t="shared" si="2"/>
        <v>458.37</v>
      </c>
      <c r="U38" s="738">
        <f t="shared" si="3"/>
        <v>5089.24</v>
      </c>
      <c r="V38" s="549" t="s">
        <v>167</v>
      </c>
      <c r="W38" s="197"/>
      <c r="X38" s="196"/>
      <c r="Y38" s="197"/>
      <c r="Z38" s="196"/>
    </row>
    <row r="39" spans="1:26" ht="15" customHeight="1" x14ac:dyDescent="0.25">
      <c r="A39" s="196" t="s">
        <v>1135</v>
      </c>
      <c r="B39" s="196" t="s">
        <v>847</v>
      </c>
      <c r="C39" s="197">
        <v>468</v>
      </c>
      <c r="D39" s="199" t="s">
        <v>777</v>
      </c>
      <c r="E39" s="196" t="s">
        <v>782</v>
      </c>
      <c r="F39" s="195">
        <v>11085.25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412.34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9">
        <f t="shared" si="2"/>
        <v>412.34</v>
      </c>
      <c r="U39" s="738">
        <f t="shared" si="3"/>
        <v>10672.91</v>
      </c>
      <c r="V39" s="549" t="s">
        <v>167</v>
      </c>
      <c r="W39" s="197"/>
      <c r="X39" s="196"/>
      <c r="Y39" s="197"/>
      <c r="Z39" s="196"/>
    </row>
    <row r="40" spans="1:26" ht="15" customHeight="1" x14ac:dyDescent="0.25">
      <c r="A40" s="196" t="s">
        <v>1135</v>
      </c>
      <c r="B40" s="196" t="s">
        <v>847</v>
      </c>
      <c r="C40" s="197">
        <v>16</v>
      </c>
      <c r="D40" s="199" t="s">
        <v>11</v>
      </c>
      <c r="E40" s="196" t="s">
        <v>183</v>
      </c>
      <c r="F40" s="195">
        <v>11091.85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1628.21</v>
      </c>
      <c r="Q40" s="195">
        <v>0</v>
      </c>
      <c r="R40" s="195">
        <v>0</v>
      </c>
      <c r="S40" s="195">
        <v>0</v>
      </c>
      <c r="T40" s="199">
        <f t="shared" si="2"/>
        <v>1628.21</v>
      </c>
      <c r="U40" s="738">
        <f t="shared" si="3"/>
        <v>9463.64</v>
      </c>
      <c r="V40" s="549" t="s">
        <v>167</v>
      </c>
      <c r="W40" s="197"/>
      <c r="X40" s="196"/>
      <c r="Y40" s="197"/>
      <c r="Z40" s="196"/>
    </row>
    <row r="41" spans="1:26" ht="15" customHeight="1" x14ac:dyDescent="0.25">
      <c r="A41" s="196" t="s">
        <v>1135</v>
      </c>
      <c r="B41" s="196" t="s">
        <v>847</v>
      </c>
      <c r="C41" s="197">
        <v>473</v>
      </c>
      <c r="D41" s="199" t="s">
        <v>787</v>
      </c>
      <c r="E41" s="196" t="s">
        <v>792</v>
      </c>
      <c r="F41" s="195">
        <v>15526.94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935.93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9">
        <f t="shared" si="2"/>
        <v>935.93</v>
      </c>
      <c r="U41" s="738">
        <f t="shared" si="3"/>
        <v>14591.01</v>
      </c>
      <c r="V41" s="549" t="s">
        <v>167</v>
      </c>
      <c r="W41" s="197"/>
      <c r="X41" s="196"/>
      <c r="Y41" s="197"/>
      <c r="Z41" s="196"/>
    </row>
    <row r="42" spans="1:26" ht="15" customHeight="1" x14ac:dyDescent="0.25">
      <c r="A42" s="196" t="s">
        <v>1135</v>
      </c>
      <c r="B42" s="196" t="s">
        <v>847</v>
      </c>
      <c r="C42" s="197">
        <v>351</v>
      </c>
      <c r="D42" s="199" t="s">
        <v>375</v>
      </c>
      <c r="E42" s="196" t="s">
        <v>376</v>
      </c>
      <c r="F42" s="195">
        <v>26535.919999999998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1341.25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9">
        <f t="shared" si="2"/>
        <v>1341.25</v>
      </c>
      <c r="U42" s="738">
        <f t="shared" si="3"/>
        <v>25194.67</v>
      </c>
      <c r="V42" s="549" t="s">
        <v>167</v>
      </c>
      <c r="W42" s="197"/>
      <c r="X42" s="196"/>
      <c r="Y42" s="197"/>
      <c r="Z42" s="196"/>
    </row>
    <row r="43" spans="1:26" ht="15" customHeight="1" x14ac:dyDescent="0.25">
      <c r="A43" s="196" t="s">
        <v>1135</v>
      </c>
      <c r="B43" s="196" t="s">
        <v>847</v>
      </c>
      <c r="C43" s="197">
        <v>465</v>
      </c>
      <c r="D43" s="199" t="s">
        <v>750</v>
      </c>
      <c r="E43" s="196" t="s">
        <v>763</v>
      </c>
      <c r="F43" s="195">
        <v>12655.61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1982.7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9">
        <f t="shared" si="2"/>
        <v>1982.7</v>
      </c>
      <c r="U43" s="738">
        <f t="shared" si="3"/>
        <v>10672.91</v>
      </c>
      <c r="V43" s="549" t="s">
        <v>167</v>
      </c>
      <c r="W43" s="197"/>
      <c r="X43" s="196"/>
      <c r="Y43" s="197"/>
      <c r="Z43" s="196"/>
    </row>
    <row r="44" spans="1:26" ht="15" customHeight="1" x14ac:dyDescent="0.25">
      <c r="A44" s="189" t="s">
        <v>1135</v>
      </c>
      <c r="B44" s="189" t="s">
        <v>847</v>
      </c>
      <c r="C44" s="190">
        <v>31</v>
      </c>
      <c r="D44" s="193" t="s">
        <v>23</v>
      </c>
      <c r="E44" s="189" t="s">
        <v>195</v>
      </c>
      <c r="F44" s="191">
        <v>2993.25</v>
      </c>
      <c r="G44" s="191">
        <v>12.69</v>
      </c>
      <c r="H44" s="191">
        <v>0</v>
      </c>
      <c r="I44" s="191">
        <v>0</v>
      </c>
      <c r="J44" s="191">
        <v>0</v>
      </c>
      <c r="K44" s="191">
        <v>0</v>
      </c>
      <c r="L44" s="191">
        <v>0</v>
      </c>
      <c r="M44" s="191">
        <v>0</v>
      </c>
      <c r="N44" s="191">
        <v>0</v>
      </c>
      <c r="O44" s="191">
        <v>0</v>
      </c>
      <c r="P44" s="191">
        <v>2980.56</v>
      </c>
      <c r="Q44" s="191">
        <v>0</v>
      </c>
      <c r="R44" s="191">
        <v>0</v>
      </c>
      <c r="S44" s="191">
        <v>0</v>
      </c>
      <c r="T44" s="193">
        <f t="shared" si="2"/>
        <v>2993.25</v>
      </c>
      <c r="U44" s="753">
        <f t="shared" si="3"/>
        <v>0</v>
      </c>
      <c r="V44" s="569" t="s">
        <v>167</v>
      </c>
      <c r="W44" s="197"/>
      <c r="X44" s="196"/>
      <c r="Y44" s="197"/>
      <c r="Z44" s="196"/>
    </row>
    <row r="45" spans="1:26" ht="15" customHeight="1" x14ac:dyDescent="0.25">
      <c r="A45" s="196" t="s">
        <v>1135</v>
      </c>
      <c r="B45" s="196" t="s">
        <v>847</v>
      </c>
      <c r="C45" s="197">
        <v>499</v>
      </c>
      <c r="D45" s="199" t="s">
        <v>482</v>
      </c>
      <c r="E45" s="196" t="s">
        <v>532</v>
      </c>
      <c r="F45" s="195">
        <v>14183.17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404.3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9">
        <f t="shared" si="2"/>
        <v>404.3</v>
      </c>
      <c r="U45" s="738">
        <f t="shared" si="3"/>
        <v>13778.87</v>
      </c>
      <c r="V45" s="549" t="s">
        <v>167</v>
      </c>
      <c r="W45" s="197"/>
      <c r="X45" s="196"/>
      <c r="Y45" s="197"/>
      <c r="Z45" s="196"/>
    </row>
    <row r="46" spans="1:26" ht="15" customHeight="1" x14ac:dyDescent="0.25">
      <c r="A46" s="196" t="s">
        <v>1135</v>
      </c>
      <c r="B46" s="196" t="s">
        <v>847</v>
      </c>
      <c r="C46" s="197">
        <v>89</v>
      </c>
      <c r="D46" s="199" t="s">
        <v>49</v>
      </c>
      <c r="E46" s="196" t="s">
        <v>221</v>
      </c>
      <c r="F46" s="195">
        <v>22538.01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1679.44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9">
        <f t="shared" si="2"/>
        <v>1679.44</v>
      </c>
      <c r="U46" s="738">
        <f t="shared" si="3"/>
        <v>20858.57</v>
      </c>
      <c r="V46" s="549" t="s">
        <v>167</v>
      </c>
      <c r="W46" s="197"/>
      <c r="X46" s="196"/>
      <c r="Y46" s="197"/>
      <c r="Z46" s="196"/>
    </row>
    <row r="47" spans="1:26" ht="15" customHeight="1" x14ac:dyDescent="0.25">
      <c r="A47" s="196" t="s">
        <v>1135</v>
      </c>
      <c r="B47" s="196" t="s">
        <v>847</v>
      </c>
      <c r="C47" s="197">
        <v>504</v>
      </c>
      <c r="D47" s="199" t="s">
        <v>1104</v>
      </c>
      <c r="E47" s="196" t="s">
        <v>1117</v>
      </c>
      <c r="F47" s="195">
        <v>18780.36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1174.04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9">
        <f t="shared" si="2"/>
        <v>1174.04</v>
      </c>
      <c r="U47" s="738">
        <f t="shared" si="3"/>
        <v>17606.32</v>
      </c>
      <c r="V47" s="549" t="s">
        <v>167</v>
      </c>
      <c r="W47" s="197"/>
      <c r="X47" s="196"/>
      <c r="Y47" s="197"/>
      <c r="Z47" s="196"/>
    </row>
    <row r="48" spans="1:26" ht="15" customHeight="1" x14ac:dyDescent="0.25">
      <c r="A48" s="196" t="s">
        <v>1135</v>
      </c>
      <c r="B48" s="196" t="s">
        <v>847</v>
      </c>
      <c r="C48" s="197">
        <v>279</v>
      </c>
      <c r="D48" s="199" t="s">
        <v>165</v>
      </c>
      <c r="E48" s="196" t="s">
        <v>268</v>
      </c>
      <c r="F48" s="195">
        <v>5484.9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1832.64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9">
        <f t="shared" si="2"/>
        <v>1832.64</v>
      </c>
      <c r="U48" s="738">
        <f t="shared" si="3"/>
        <v>3652.2599999999993</v>
      </c>
      <c r="V48" s="549" t="s">
        <v>167</v>
      </c>
      <c r="W48" s="197"/>
      <c r="X48" s="196"/>
      <c r="Y48" s="197"/>
      <c r="Z48" s="196"/>
    </row>
    <row r="49" spans="1:26" ht="15" customHeight="1" x14ac:dyDescent="0.25">
      <c r="A49" s="196" t="s">
        <v>1135</v>
      </c>
      <c r="B49" s="196" t="s">
        <v>847</v>
      </c>
      <c r="C49" s="197">
        <v>451</v>
      </c>
      <c r="D49" s="199" t="s">
        <v>718</v>
      </c>
      <c r="E49" s="196" t="s">
        <v>739</v>
      </c>
      <c r="F49" s="195">
        <v>16341.83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4554</v>
      </c>
      <c r="O49" s="195">
        <v>0</v>
      </c>
      <c r="P49" s="195">
        <v>1114.92</v>
      </c>
      <c r="Q49" s="195">
        <v>0</v>
      </c>
      <c r="R49" s="195">
        <v>0</v>
      </c>
      <c r="S49" s="195">
        <v>0</v>
      </c>
      <c r="T49" s="199">
        <f t="shared" si="2"/>
        <v>5668.92</v>
      </c>
      <c r="U49" s="738">
        <f t="shared" si="3"/>
        <v>10672.91</v>
      </c>
      <c r="V49" s="549" t="s">
        <v>167</v>
      </c>
      <c r="W49" s="197"/>
      <c r="X49" s="196"/>
      <c r="Y49" s="197"/>
      <c r="Z49" s="196"/>
    </row>
    <row r="50" spans="1:26" ht="15" customHeight="1" x14ac:dyDescent="0.25">
      <c r="A50" s="196" t="s">
        <v>1135</v>
      </c>
      <c r="B50" s="196" t="s">
        <v>847</v>
      </c>
      <c r="C50" s="197">
        <v>353</v>
      </c>
      <c r="D50" s="199" t="s">
        <v>379</v>
      </c>
      <c r="E50" s="196" t="s">
        <v>380</v>
      </c>
      <c r="F50" s="195">
        <v>13778.87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9">
        <f t="shared" si="2"/>
        <v>0</v>
      </c>
      <c r="U50" s="738">
        <f t="shared" si="3"/>
        <v>13778.87</v>
      </c>
      <c r="V50" s="549" t="s">
        <v>167</v>
      </c>
      <c r="W50" s="197"/>
      <c r="X50" s="196"/>
      <c r="Y50" s="197"/>
      <c r="Z50" s="196"/>
    </row>
    <row r="51" spans="1:26" ht="15" customHeight="1" x14ac:dyDescent="0.25">
      <c r="A51" s="196" t="s">
        <v>1135</v>
      </c>
      <c r="B51" s="196" t="s">
        <v>847</v>
      </c>
      <c r="C51" s="197">
        <v>453</v>
      </c>
      <c r="D51" s="199" t="s">
        <v>720</v>
      </c>
      <c r="E51" s="196" t="s">
        <v>741</v>
      </c>
      <c r="F51" s="195">
        <v>13258.76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451.27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9">
        <f t="shared" si="2"/>
        <v>451.27</v>
      </c>
      <c r="U51" s="738">
        <f t="shared" si="3"/>
        <v>12807.49</v>
      </c>
      <c r="V51" s="549" t="s">
        <v>167</v>
      </c>
      <c r="W51" s="197"/>
      <c r="X51" s="196"/>
      <c r="Y51" s="197"/>
      <c r="Z51" s="196"/>
    </row>
    <row r="52" spans="1:26" ht="15" customHeight="1" x14ac:dyDescent="0.25">
      <c r="A52" s="196" t="s">
        <v>1135</v>
      </c>
      <c r="B52" s="196" t="s">
        <v>847</v>
      </c>
      <c r="C52" s="197">
        <v>450</v>
      </c>
      <c r="D52" s="199" t="s">
        <v>717</v>
      </c>
      <c r="E52" s="196" t="s">
        <v>738</v>
      </c>
      <c r="F52" s="195">
        <v>12507.2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529.82000000000005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9">
        <f t="shared" si="2"/>
        <v>529.82000000000005</v>
      </c>
      <c r="U52" s="738">
        <f t="shared" si="3"/>
        <v>11977.380000000001</v>
      </c>
      <c r="V52" s="549" t="s">
        <v>167</v>
      </c>
      <c r="W52" s="197"/>
      <c r="X52" s="196"/>
      <c r="Y52" s="197"/>
      <c r="Z52" s="196"/>
    </row>
    <row r="53" spans="1:26" ht="15" customHeight="1" x14ac:dyDescent="0.25">
      <c r="A53" s="196" t="s">
        <v>1135</v>
      </c>
      <c r="B53" s="196" t="s">
        <v>847</v>
      </c>
      <c r="C53" s="197">
        <v>489</v>
      </c>
      <c r="D53" s="199" t="s">
        <v>871</v>
      </c>
      <c r="E53" s="196" t="s">
        <v>872</v>
      </c>
      <c r="F53" s="195">
        <v>9924.8799999999992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1155.6300000000001</v>
      </c>
      <c r="Q53" s="195">
        <v>0</v>
      </c>
      <c r="R53" s="195">
        <v>0</v>
      </c>
      <c r="S53" s="195">
        <v>0</v>
      </c>
      <c r="T53" s="199">
        <f t="shared" si="2"/>
        <v>1155.6300000000001</v>
      </c>
      <c r="U53" s="738">
        <f t="shared" si="3"/>
        <v>8769.25</v>
      </c>
      <c r="V53" s="549" t="s">
        <v>167</v>
      </c>
      <c r="W53" s="197"/>
      <c r="X53" s="196"/>
      <c r="Y53" s="197"/>
      <c r="Z53" s="196"/>
    </row>
    <row r="54" spans="1:26" ht="15" customHeight="1" x14ac:dyDescent="0.25">
      <c r="A54" s="196" t="s">
        <v>1135</v>
      </c>
      <c r="B54" s="196" t="s">
        <v>847</v>
      </c>
      <c r="C54" s="197">
        <v>355</v>
      </c>
      <c r="D54" s="199" t="s">
        <v>381</v>
      </c>
      <c r="E54" s="196" t="s">
        <v>382</v>
      </c>
      <c r="F54" s="195">
        <v>18389.84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783.52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9">
        <f t="shared" si="2"/>
        <v>783.52</v>
      </c>
      <c r="U54" s="738">
        <f t="shared" si="3"/>
        <v>17606.32</v>
      </c>
      <c r="V54" s="549" t="s">
        <v>167</v>
      </c>
      <c r="W54" s="197"/>
      <c r="X54" s="196"/>
      <c r="Y54" s="197"/>
      <c r="Z54" s="196"/>
    </row>
    <row r="55" spans="1:26" ht="15" customHeight="1" x14ac:dyDescent="0.25">
      <c r="A55" s="196" t="s">
        <v>1135</v>
      </c>
      <c r="B55" s="196" t="s">
        <v>847</v>
      </c>
      <c r="C55" s="197">
        <v>361</v>
      </c>
      <c r="D55" s="199" t="s">
        <v>446</v>
      </c>
      <c r="E55" s="196" t="s">
        <v>447</v>
      </c>
      <c r="F55" s="195">
        <v>28123.119999999999</v>
      </c>
      <c r="G55" s="195">
        <v>0</v>
      </c>
      <c r="H55" s="195">
        <v>0</v>
      </c>
      <c r="I55" s="195">
        <v>1518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9">
        <f t="shared" si="2"/>
        <v>1518</v>
      </c>
      <c r="U55" s="738">
        <f t="shared" si="3"/>
        <v>26605.119999999999</v>
      </c>
      <c r="V55" s="549" t="s">
        <v>167</v>
      </c>
      <c r="W55" s="197"/>
      <c r="X55" s="196"/>
      <c r="Y55" s="197"/>
      <c r="Z55" s="196"/>
    </row>
    <row r="56" spans="1:26" ht="15" customHeight="1" x14ac:dyDescent="0.25">
      <c r="A56" s="196" t="s">
        <v>1135</v>
      </c>
      <c r="B56" s="196" t="s">
        <v>847</v>
      </c>
      <c r="C56" s="197">
        <v>76</v>
      </c>
      <c r="D56" s="199" t="s">
        <v>40</v>
      </c>
      <c r="E56" s="196" t="s">
        <v>212</v>
      </c>
      <c r="F56" s="195">
        <v>24046.99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1816.4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9">
        <f t="shared" si="2"/>
        <v>1816.4</v>
      </c>
      <c r="U56" s="738">
        <f t="shared" si="3"/>
        <v>22230.59</v>
      </c>
      <c r="V56" s="549" t="s">
        <v>167</v>
      </c>
      <c r="W56" s="197"/>
      <c r="X56" s="196"/>
      <c r="Y56" s="197"/>
      <c r="Z56" s="196"/>
    </row>
    <row r="57" spans="1:26" ht="15" customHeight="1" x14ac:dyDescent="0.25">
      <c r="A57" s="196" t="s">
        <v>1135</v>
      </c>
      <c r="B57" s="196" t="s">
        <v>847</v>
      </c>
      <c r="C57" s="197">
        <v>503</v>
      </c>
      <c r="D57" s="199" t="s">
        <v>1115</v>
      </c>
      <c r="E57" s="196" t="s">
        <v>1116</v>
      </c>
      <c r="F57" s="195">
        <v>22230.59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9">
        <f t="shared" si="2"/>
        <v>0</v>
      </c>
      <c r="U57" s="738">
        <f t="shared" si="3"/>
        <v>22230.59</v>
      </c>
      <c r="V57" s="549" t="s">
        <v>167</v>
      </c>
      <c r="W57" s="197"/>
      <c r="X57" s="196"/>
      <c r="Y57" s="197"/>
      <c r="Z57" s="196"/>
    </row>
    <row r="58" spans="1:26" ht="15" customHeight="1" x14ac:dyDescent="0.25">
      <c r="A58" s="196" t="s">
        <v>1135</v>
      </c>
      <c r="B58" s="196" t="s">
        <v>847</v>
      </c>
      <c r="C58" s="197">
        <v>79</v>
      </c>
      <c r="D58" s="199" t="s">
        <v>41</v>
      </c>
      <c r="E58" s="196" t="s">
        <v>213</v>
      </c>
      <c r="F58" s="195">
        <v>12798.8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3190.88</v>
      </c>
      <c r="Q58" s="195">
        <v>0</v>
      </c>
      <c r="R58" s="195">
        <v>0</v>
      </c>
      <c r="S58" s="195">
        <v>0</v>
      </c>
      <c r="T58" s="199">
        <f t="shared" si="2"/>
        <v>3190.88</v>
      </c>
      <c r="U58" s="738">
        <f t="shared" si="3"/>
        <v>9607.9199999999983</v>
      </c>
      <c r="V58" s="549" t="s">
        <v>167</v>
      </c>
      <c r="W58" s="197"/>
      <c r="X58" s="196"/>
      <c r="Y58" s="197"/>
      <c r="Z58" s="196"/>
    </row>
    <row r="59" spans="1:26" ht="15" customHeight="1" x14ac:dyDescent="0.25">
      <c r="A59" s="196" t="s">
        <v>1135</v>
      </c>
      <c r="B59" s="196" t="s">
        <v>847</v>
      </c>
      <c r="C59" s="197">
        <v>152</v>
      </c>
      <c r="D59" s="199" t="s">
        <v>59</v>
      </c>
      <c r="E59" s="196" t="s">
        <v>231</v>
      </c>
      <c r="F59" s="195">
        <v>5684.55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728.71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9">
        <f t="shared" si="2"/>
        <v>728.71</v>
      </c>
      <c r="U59" s="738">
        <f t="shared" si="3"/>
        <v>4955.84</v>
      </c>
      <c r="V59" s="549" t="s">
        <v>167</v>
      </c>
      <c r="W59" s="197"/>
      <c r="X59" s="196"/>
      <c r="Y59" s="197"/>
      <c r="Z59" s="196"/>
    </row>
    <row r="60" spans="1:26" ht="15" customHeight="1" x14ac:dyDescent="0.25">
      <c r="A60" s="196" t="s">
        <v>1135</v>
      </c>
      <c r="B60" s="196" t="s">
        <v>847</v>
      </c>
      <c r="C60" s="197">
        <v>148</v>
      </c>
      <c r="D60" s="199" t="s">
        <v>57</v>
      </c>
      <c r="E60" s="196" t="s">
        <v>229</v>
      </c>
      <c r="F60" s="195">
        <v>12566.47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2762.94</v>
      </c>
      <c r="Q60" s="195">
        <v>0</v>
      </c>
      <c r="R60" s="195">
        <v>0</v>
      </c>
      <c r="S60" s="195">
        <v>0</v>
      </c>
      <c r="T60" s="199">
        <f t="shared" si="2"/>
        <v>2762.94</v>
      </c>
      <c r="U60" s="738">
        <f t="shared" si="3"/>
        <v>9803.5299999999988</v>
      </c>
      <c r="V60" s="549" t="s">
        <v>167</v>
      </c>
      <c r="W60" s="197"/>
      <c r="X60" s="196"/>
      <c r="Y60" s="197"/>
      <c r="Z60" s="196"/>
    </row>
    <row r="61" spans="1:26" ht="15" customHeight="1" x14ac:dyDescent="0.25">
      <c r="A61" s="196" t="s">
        <v>1135</v>
      </c>
      <c r="B61" s="196" t="s">
        <v>847</v>
      </c>
      <c r="C61" s="197">
        <v>474</v>
      </c>
      <c r="D61" s="199" t="s">
        <v>786</v>
      </c>
      <c r="E61" s="196" t="s">
        <v>793</v>
      </c>
      <c r="F61" s="195">
        <v>13581.91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2909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9">
        <f t="shared" si="2"/>
        <v>2909</v>
      </c>
      <c r="U61" s="738">
        <f t="shared" si="3"/>
        <v>10672.91</v>
      </c>
      <c r="V61" s="549" t="s">
        <v>167</v>
      </c>
      <c r="W61" s="197"/>
      <c r="X61" s="196"/>
      <c r="Y61" s="197"/>
      <c r="Z61" s="196"/>
    </row>
    <row r="62" spans="1:26" ht="15" customHeight="1" x14ac:dyDescent="0.25">
      <c r="A62" s="184" t="s">
        <v>1135</v>
      </c>
      <c r="B62" s="184" t="s">
        <v>847</v>
      </c>
      <c r="C62" s="185">
        <v>350</v>
      </c>
      <c r="D62" s="186" t="s">
        <v>373</v>
      </c>
      <c r="E62" s="184" t="s">
        <v>374</v>
      </c>
      <c r="F62" s="187">
        <v>58026.13</v>
      </c>
      <c r="G62" s="187">
        <v>0</v>
      </c>
      <c r="H62" s="187">
        <v>0</v>
      </c>
      <c r="I62" s="187">
        <v>0</v>
      </c>
      <c r="J62" s="187">
        <v>0</v>
      </c>
      <c r="K62" s="187">
        <v>0</v>
      </c>
      <c r="L62" s="187">
        <v>1490.28</v>
      </c>
      <c r="M62" s="187">
        <v>0</v>
      </c>
      <c r="N62" s="187">
        <v>0</v>
      </c>
      <c r="O62" s="187">
        <v>0</v>
      </c>
      <c r="P62" s="187">
        <v>0</v>
      </c>
      <c r="Q62" s="187">
        <v>0</v>
      </c>
      <c r="R62" s="187">
        <v>0</v>
      </c>
      <c r="S62" s="187">
        <v>0</v>
      </c>
      <c r="T62" s="186">
        <f t="shared" si="2"/>
        <v>1490.28</v>
      </c>
      <c r="U62" s="752">
        <f t="shared" si="3"/>
        <v>56535.85</v>
      </c>
      <c r="V62" s="550" t="s">
        <v>167</v>
      </c>
      <c r="W62" s="197"/>
      <c r="X62" s="196"/>
      <c r="Y62" s="197"/>
      <c r="Z62" s="196"/>
    </row>
    <row r="63" spans="1:26" ht="15" customHeight="1" x14ac:dyDescent="0.25">
      <c r="A63" s="196" t="s">
        <v>1135</v>
      </c>
      <c r="B63" s="196" t="s">
        <v>847</v>
      </c>
      <c r="C63" s="197">
        <v>80</v>
      </c>
      <c r="D63" s="199" t="s">
        <v>42</v>
      </c>
      <c r="E63" s="196" t="s">
        <v>214</v>
      </c>
      <c r="F63" s="195">
        <v>12976.99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3874.74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9">
        <f t="shared" si="2"/>
        <v>3874.74</v>
      </c>
      <c r="U63" s="738">
        <f t="shared" si="3"/>
        <v>9102.25</v>
      </c>
      <c r="V63" s="549" t="s">
        <v>167</v>
      </c>
      <c r="W63" s="197"/>
      <c r="X63" s="196"/>
      <c r="Y63" s="197"/>
      <c r="Z63" s="196"/>
    </row>
    <row r="64" spans="1:26" ht="15" customHeight="1" x14ac:dyDescent="0.25">
      <c r="A64" s="196" t="s">
        <v>1135</v>
      </c>
      <c r="B64" s="196" t="s">
        <v>847</v>
      </c>
      <c r="C64" s="197">
        <v>214</v>
      </c>
      <c r="D64" s="199" t="s">
        <v>106</v>
      </c>
      <c r="E64" s="196" t="s">
        <v>249</v>
      </c>
      <c r="F64" s="195">
        <v>5610.67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1848.83</v>
      </c>
      <c r="Q64" s="195">
        <v>0</v>
      </c>
      <c r="R64" s="195">
        <v>0</v>
      </c>
      <c r="S64" s="195">
        <v>0</v>
      </c>
      <c r="T64" s="199">
        <f t="shared" si="2"/>
        <v>1848.83</v>
      </c>
      <c r="U64" s="738">
        <f t="shared" si="3"/>
        <v>3761.84</v>
      </c>
      <c r="V64" s="549" t="s">
        <v>167</v>
      </c>
      <c r="W64" s="197"/>
      <c r="X64" s="196"/>
      <c r="Y64" s="197"/>
      <c r="Z64" s="196"/>
    </row>
    <row r="65" spans="1:26" ht="15" customHeight="1" x14ac:dyDescent="0.25">
      <c r="A65" s="196" t="s">
        <v>1135</v>
      </c>
      <c r="B65" s="196" t="s">
        <v>847</v>
      </c>
      <c r="C65" s="197">
        <v>9</v>
      </c>
      <c r="D65" s="199" t="s">
        <v>7</v>
      </c>
      <c r="E65" s="196" t="s">
        <v>177</v>
      </c>
      <c r="F65" s="195">
        <v>13970.02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1788.34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9">
        <f t="shared" si="2"/>
        <v>1788.34</v>
      </c>
      <c r="U65" s="738">
        <f t="shared" si="3"/>
        <v>12181.68</v>
      </c>
      <c r="V65" s="549" t="s">
        <v>167</v>
      </c>
      <c r="W65" s="197"/>
      <c r="X65" s="196"/>
      <c r="Y65" s="197"/>
      <c r="Z65" s="196"/>
    </row>
    <row r="66" spans="1:26" ht="15" customHeight="1" x14ac:dyDescent="0.25">
      <c r="A66" s="196" t="s">
        <v>1135</v>
      </c>
      <c r="B66" s="196" t="s">
        <v>847</v>
      </c>
      <c r="C66" s="197">
        <v>479</v>
      </c>
      <c r="D66" s="199" t="s">
        <v>804</v>
      </c>
      <c r="E66" s="196" t="s">
        <v>815</v>
      </c>
      <c r="F66" s="195">
        <v>10672.91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9">
        <f t="shared" ref="T66:T97" si="4">SUM(G66:S66)</f>
        <v>0</v>
      </c>
      <c r="U66" s="738">
        <f t="shared" ref="U66:U97" si="5">F66-T66</f>
        <v>10672.91</v>
      </c>
      <c r="V66" s="549" t="s">
        <v>167</v>
      </c>
      <c r="W66" s="197"/>
      <c r="X66" s="196"/>
      <c r="Y66" s="197"/>
      <c r="Z66" s="196"/>
    </row>
    <row r="67" spans="1:26" ht="15" customHeight="1" x14ac:dyDescent="0.25">
      <c r="A67" s="184" t="s">
        <v>1135</v>
      </c>
      <c r="B67" s="184" t="s">
        <v>847</v>
      </c>
      <c r="C67" s="185">
        <v>415</v>
      </c>
      <c r="D67" s="186" t="s">
        <v>633</v>
      </c>
      <c r="E67" s="184" t="s">
        <v>634</v>
      </c>
      <c r="F67" s="187">
        <v>40885.79</v>
      </c>
      <c r="G67" s="187">
        <v>0</v>
      </c>
      <c r="H67" s="187">
        <v>0</v>
      </c>
      <c r="I67" s="187">
        <v>0</v>
      </c>
      <c r="J67" s="187">
        <v>0</v>
      </c>
      <c r="K67" s="187">
        <v>0</v>
      </c>
      <c r="L67" s="187">
        <v>0</v>
      </c>
      <c r="M67" s="187">
        <v>0</v>
      </c>
      <c r="N67" s="187">
        <v>0</v>
      </c>
      <c r="O67" s="187">
        <v>0</v>
      </c>
      <c r="P67" s="187">
        <v>0</v>
      </c>
      <c r="Q67" s="187">
        <v>0</v>
      </c>
      <c r="R67" s="187">
        <v>0</v>
      </c>
      <c r="S67" s="187">
        <v>0</v>
      </c>
      <c r="T67" s="186">
        <f t="shared" si="4"/>
        <v>0</v>
      </c>
      <c r="U67" s="752">
        <f t="shared" si="5"/>
        <v>40885.79</v>
      </c>
      <c r="V67" s="550" t="s">
        <v>167</v>
      </c>
      <c r="W67" s="197"/>
      <c r="X67" s="196"/>
      <c r="Y67" s="197"/>
      <c r="Z67" s="196"/>
    </row>
    <row r="68" spans="1:26" ht="15" customHeight="1" x14ac:dyDescent="0.25">
      <c r="A68" s="196" t="s">
        <v>1135</v>
      </c>
      <c r="B68" s="196" t="s">
        <v>847</v>
      </c>
      <c r="C68" s="197">
        <v>24</v>
      </c>
      <c r="D68" s="199" t="s">
        <v>832</v>
      </c>
      <c r="E68" s="196" t="s">
        <v>189</v>
      </c>
      <c r="F68" s="195">
        <v>11833.67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2159.6</v>
      </c>
      <c r="Q68" s="195">
        <v>0</v>
      </c>
      <c r="R68" s="195">
        <v>0</v>
      </c>
      <c r="S68" s="195">
        <v>0</v>
      </c>
      <c r="T68" s="199">
        <f t="shared" si="4"/>
        <v>2159.6</v>
      </c>
      <c r="U68" s="738">
        <f t="shared" si="5"/>
        <v>9674.07</v>
      </c>
      <c r="V68" s="549" t="s">
        <v>167</v>
      </c>
      <c r="W68" s="197"/>
      <c r="X68" s="196"/>
      <c r="Y68" s="197"/>
      <c r="Z68" s="196"/>
    </row>
    <row r="69" spans="1:26" ht="15" customHeight="1" x14ac:dyDescent="0.25">
      <c r="A69" s="196" t="s">
        <v>1135</v>
      </c>
      <c r="B69" s="196" t="s">
        <v>847</v>
      </c>
      <c r="C69" s="197">
        <v>457</v>
      </c>
      <c r="D69" s="199" t="s">
        <v>724</v>
      </c>
      <c r="E69" s="196" t="s">
        <v>745</v>
      </c>
      <c r="F69" s="195">
        <v>13864.68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3191.77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9">
        <f t="shared" si="4"/>
        <v>3191.77</v>
      </c>
      <c r="U69" s="738">
        <f t="shared" si="5"/>
        <v>10672.91</v>
      </c>
      <c r="V69" s="549" t="s">
        <v>167</v>
      </c>
      <c r="W69" s="197"/>
      <c r="X69" s="196"/>
      <c r="Y69" s="197"/>
      <c r="Z69" s="196"/>
    </row>
    <row r="70" spans="1:26" ht="15" customHeight="1" x14ac:dyDescent="0.25">
      <c r="A70" s="196" t="s">
        <v>1135</v>
      </c>
      <c r="B70" s="196" t="s">
        <v>847</v>
      </c>
      <c r="C70" s="197">
        <v>145</v>
      </c>
      <c r="D70" s="199" t="s">
        <v>55</v>
      </c>
      <c r="E70" s="196" t="s">
        <v>227</v>
      </c>
      <c r="F70" s="195">
        <v>23626.99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1466.67</v>
      </c>
      <c r="M70" s="195">
        <v>0</v>
      </c>
      <c r="N70" s="195">
        <v>4554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9">
        <f t="shared" si="4"/>
        <v>6020.67</v>
      </c>
      <c r="U70" s="738">
        <f t="shared" si="5"/>
        <v>17606.32</v>
      </c>
      <c r="V70" s="549" t="s">
        <v>167</v>
      </c>
      <c r="W70" s="197"/>
      <c r="X70" s="196"/>
      <c r="Y70" s="197"/>
      <c r="Z70" s="196"/>
    </row>
    <row r="71" spans="1:26" ht="15" customHeight="1" x14ac:dyDescent="0.25">
      <c r="A71" s="196" t="s">
        <v>1135</v>
      </c>
      <c r="B71" s="196" t="s">
        <v>847</v>
      </c>
      <c r="C71" s="197">
        <v>455</v>
      </c>
      <c r="D71" s="199" t="s">
        <v>722</v>
      </c>
      <c r="E71" s="196" t="s">
        <v>743</v>
      </c>
      <c r="F71" s="195">
        <v>11217.52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544.61</v>
      </c>
      <c r="Q71" s="195">
        <v>0</v>
      </c>
      <c r="R71" s="195">
        <v>0</v>
      </c>
      <c r="S71" s="195">
        <v>0</v>
      </c>
      <c r="T71" s="199">
        <f t="shared" si="4"/>
        <v>544.61</v>
      </c>
      <c r="U71" s="738">
        <f t="shared" si="5"/>
        <v>10672.91</v>
      </c>
      <c r="V71" s="549" t="s">
        <v>167</v>
      </c>
      <c r="W71" s="197"/>
      <c r="X71" s="196"/>
      <c r="Y71" s="197"/>
      <c r="Z71" s="196"/>
    </row>
    <row r="72" spans="1:26" ht="15" customHeight="1" x14ac:dyDescent="0.25">
      <c r="A72" s="196" t="s">
        <v>1135</v>
      </c>
      <c r="B72" s="196" t="s">
        <v>847</v>
      </c>
      <c r="C72" s="197">
        <v>325</v>
      </c>
      <c r="D72" s="199" t="s">
        <v>318</v>
      </c>
      <c r="E72" s="196" t="s">
        <v>319</v>
      </c>
      <c r="F72" s="195">
        <v>48835.12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2397.89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9">
        <f t="shared" si="4"/>
        <v>2397.89</v>
      </c>
      <c r="U72" s="738">
        <f t="shared" si="5"/>
        <v>46437.23</v>
      </c>
      <c r="V72" s="549" t="s">
        <v>167</v>
      </c>
      <c r="W72" s="197"/>
      <c r="X72" s="196"/>
      <c r="Y72" s="197"/>
      <c r="Z72" s="196"/>
    </row>
    <row r="73" spans="1:26" ht="15" customHeight="1" x14ac:dyDescent="0.25">
      <c r="A73" s="196" t="s">
        <v>1135</v>
      </c>
      <c r="B73" s="196" t="s">
        <v>847</v>
      </c>
      <c r="C73" s="197">
        <v>218</v>
      </c>
      <c r="D73" s="199" t="s">
        <v>107</v>
      </c>
      <c r="E73" s="196" t="s">
        <v>251</v>
      </c>
      <c r="F73" s="195">
        <v>18444.18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837.86</v>
      </c>
      <c r="Q73" s="195">
        <v>0</v>
      </c>
      <c r="R73" s="195">
        <v>0</v>
      </c>
      <c r="S73" s="195">
        <v>0</v>
      </c>
      <c r="T73" s="199">
        <f t="shared" si="4"/>
        <v>837.86</v>
      </c>
      <c r="U73" s="738">
        <f t="shared" si="5"/>
        <v>17606.32</v>
      </c>
      <c r="V73" s="549" t="s">
        <v>167</v>
      </c>
      <c r="W73" s="197"/>
      <c r="X73" s="196"/>
      <c r="Y73" s="197"/>
      <c r="Z73" s="196"/>
    </row>
    <row r="74" spans="1:26" s="192" customFormat="1" ht="15" customHeight="1" x14ac:dyDescent="0.25">
      <c r="A74" s="196" t="s">
        <v>1135</v>
      </c>
      <c r="B74" s="196" t="s">
        <v>847</v>
      </c>
      <c r="C74" s="197">
        <v>46</v>
      </c>
      <c r="D74" s="199" t="s">
        <v>34</v>
      </c>
      <c r="E74" s="196" t="s">
        <v>206</v>
      </c>
      <c r="F74" s="195">
        <v>15169.55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1788.34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9">
        <f t="shared" si="4"/>
        <v>1788.34</v>
      </c>
      <c r="U74" s="738">
        <f t="shared" si="5"/>
        <v>13381.21</v>
      </c>
      <c r="V74" s="549" t="s">
        <v>167</v>
      </c>
      <c r="W74" s="190"/>
      <c r="X74" s="189"/>
      <c r="Y74" s="190"/>
      <c r="Z74" s="189"/>
    </row>
    <row r="75" spans="1:26" ht="15" customHeight="1" x14ac:dyDescent="0.25">
      <c r="A75" s="196" t="s">
        <v>1135</v>
      </c>
      <c r="B75" s="196" t="s">
        <v>847</v>
      </c>
      <c r="C75" s="197">
        <v>48</v>
      </c>
      <c r="D75" s="199" t="s">
        <v>36</v>
      </c>
      <c r="E75" s="196" t="s">
        <v>208</v>
      </c>
      <c r="F75" s="195">
        <v>10675.92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1906.67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9">
        <f t="shared" si="4"/>
        <v>1906.67</v>
      </c>
      <c r="U75" s="738">
        <f t="shared" si="5"/>
        <v>8769.25</v>
      </c>
      <c r="V75" s="549" t="s">
        <v>167</v>
      </c>
      <c r="W75" s="197"/>
      <c r="X75" s="196"/>
      <c r="Y75" s="197"/>
      <c r="Z75" s="196"/>
    </row>
    <row r="76" spans="1:26" ht="15" customHeight="1" x14ac:dyDescent="0.25">
      <c r="A76" s="196" t="s">
        <v>1135</v>
      </c>
      <c r="B76" s="196" t="s">
        <v>847</v>
      </c>
      <c r="C76" s="197">
        <v>26</v>
      </c>
      <c r="D76" s="199" t="s">
        <v>19</v>
      </c>
      <c r="E76" s="196" t="s">
        <v>191</v>
      </c>
      <c r="F76" s="195">
        <v>13783.18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1968.96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9">
        <f t="shared" si="4"/>
        <v>1968.96</v>
      </c>
      <c r="U76" s="738">
        <f t="shared" si="5"/>
        <v>11814.220000000001</v>
      </c>
      <c r="V76" s="549" t="s">
        <v>167</v>
      </c>
      <c r="W76" s="197"/>
      <c r="X76" s="196"/>
      <c r="Y76" s="197"/>
      <c r="Z76" s="196"/>
    </row>
    <row r="77" spans="1:26" s="192" customFormat="1" ht="15" customHeight="1" x14ac:dyDescent="0.25">
      <c r="A77" s="196" t="s">
        <v>1135</v>
      </c>
      <c r="B77" s="196" t="s">
        <v>847</v>
      </c>
      <c r="C77" s="197">
        <v>324</v>
      </c>
      <c r="D77" s="199" t="s">
        <v>316</v>
      </c>
      <c r="E77" s="196" t="s">
        <v>317</v>
      </c>
      <c r="F77" s="195">
        <v>25609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602.91999999999996</v>
      </c>
      <c r="Q77" s="195">
        <v>0</v>
      </c>
      <c r="R77" s="195">
        <v>0</v>
      </c>
      <c r="S77" s="195">
        <v>0</v>
      </c>
      <c r="T77" s="199">
        <f t="shared" si="4"/>
        <v>602.91999999999996</v>
      </c>
      <c r="U77" s="738">
        <f t="shared" si="5"/>
        <v>25006.080000000002</v>
      </c>
      <c r="V77" s="549" t="s">
        <v>167</v>
      </c>
      <c r="W77" s="190"/>
      <c r="X77" s="189"/>
      <c r="Y77" s="190"/>
      <c r="Z77" s="189"/>
    </row>
    <row r="78" spans="1:26" ht="15" customHeight="1" x14ac:dyDescent="0.25">
      <c r="A78" s="196" t="s">
        <v>1135</v>
      </c>
      <c r="B78" s="196" t="s">
        <v>847</v>
      </c>
      <c r="C78" s="197">
        <v>191</v>
      </c>
      <c r="D78" s="199" t="s">
        <v>71</v>
      </c>
      <c r="E78" s="196" t="s">
        <v>241</v>
      </c>
      <c r="F78" s="195">
        <v>21690.36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367.15</v>
      </c>
      <c r="Q78" s="195">
        <v>0</v>
      </c>
      <c r="R78" s="195">
        <v>0</v>
      </c>
      <c r="S78" s="195">
        <v>0</v>
      </c>
      <c r="T78" s="199">
        <f t="shared" si="4"/>
        <v>367.15</v>
      </c>
      <c r="U78" s="738">
        <f t="shared" si="5"/>
        <v>21323.21</v>
      </c>
      <c r="V78" s="549" t="s">
        <v>167</v>
      </c>
      <c r="W78" s="197"/>
      <c r="X78" s="196"/>
      <c r="Y78" s="197"/>
      <c r="Z78" s="196"/>
    </row>
    <row r="79" spans="1:26" ht="15" customHeight="1" x14ac:dyDescent="0.25">
      <c r="A79" s="196" t="s">
        <v>1135</v>
      </c>
      <c r="B79" s="196" t="s">
        <v>847</v>
      </c>
      <c r="C79" s="197">
        <v>21</v>
      </c>
      <c r="D79" s="199" t="s">
        <v>15</v>
      </c>
      <c r="E79" s="196" t="s">
        <v>187</v>
      </c>
      <c r="F79" s="195">
        <v>18667.669999999998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2552.65</v>
      </c>
      <c r="Q79" s="195">
        <v>0</v>
      </c>
      <c r="R79" s="195">
        <v>0</v>
      </c>
      <c r="S79" s="195">
        <v>0</v>
      </c>
      <c r="T79" s="199">
        <f t="shared" si="4"/>
        <v>2552.65</v>
      </c>
      <c r="U79" s="738">
        <f t="shared" si="5"/>
        <v>16115.019999999999</v>
      </c>
      <c r="V79" s="549" t="s">
        <v>167</v>
      </c>
      <c r="W79" s="197"/>
      <c r="X79" s="196"/>
      <c r="Y79" s="197"/>
      <c r="Z79" s="196"/>
    </row>
    <row r="80" spans="1:26" ht="15" customHeight="1" x14ac:dyDescent="0.25">
      <c r="A80" s="196" t="s">
        <v>1135</v>
      </c>
      <c r="B80" s="196" t="s">
        <v>847</v>
      </c>
      <c r="C80" s="197">
        <v>330</v>
      </c>
      <c r="D80" s="199" t="s">
        <v>327</v>
      </c>
      <c r="E80" s="196" t="s">
        <v>329</v>
      </c>
      <c r="F80" s="195">
        <v>23957.14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1726.55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9">
        <f t="shared" si="4"/>
        <v>1726.55</v>
      </c>
      <c r="U80" s="738">
        <f t="shared" si="5"/>
        <v>22230.59</v>
      </c>
      <c r="V80" s="549" t="s">
        <v>167</v>
      </c>
      <c r="W80" s="197"/>
      <c r="X80" s="196"/>
      <c r="Y80" s="197"/>
      <c r="Z80" s="196"/>
    </row>
    <row r="81" spans="1:26" s="188" customFormat="1" ht="15" customHeight="1" x14ac:dyDescent="0.25">
      <c r="A81" s="196" t="s">
        <v>1135</v>
      </c>
      <c r="B81" s="196" t="s">
        <v>847</v>
      </c>
      <c r="C81" s="197">
        <v>254</v>
      </c>
      <c r="D81" s="199" t="s">
        <v>145</v>
      </c>
      <c r="E81" s="196" t="s">
        <v>262</v>
      </c>
      <c r="F81" s="195">
        <v>11327.59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9">
        <f t="shared" si="4"/>
        <v>0</v>
      </c>
      <c r="U81" s="738">
        <f t="shared" si="5"/>
        <v>11327.59</v>
      </c>
      <c r="V81" s="549" t="s">
        <v>167</v>
      </c>
      <c r="W81" s="185"/>
      <c r="X81" s="184"/>
      <c r="Y81" s="185"/>
      <c r="Z81" s="184"/>
    </row>
    <row r="82" spans="1:26" ht="15" customHeight="1" x14ac:dyDescent="0.25">
      <c r="A82" s="196" t="s">
        <v>1135</v>
      </c>
      <c r="B82" s="196" t="s">
        <v>847</v>
      </c>
      <c r="C82" s="197">
        <v>196</v>
      </c>
      <c r="D82" s="199" t="s">
        <v>105</v>
      </c>
      <c r="E82" s="196" t="s">
        <v>244</v>
      </c>
      <c r="F82" s="195">
        <v>19027.55</v>
      </c>
      <c r="G82" s="195">
        <v>0</v>
      </c>
      <c r="H82" s="195">
        <v>645.4</v>
      </c>
      <c r="I82" s="195">
        <v>0</v>
      </c>
      <c r="J82" s="195">
        <v>0</v>
      </c>
      <c r="K82" s="195">
        <v>0</v>
      </c>
      <c r="L82" s="195">
        <v>775.83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9">
        <f t="shared" si="4"/>
        <v>1421.23</v>
      </c>
      <c r="U82" s="738">
        <f t="shared" si="5"/>
        <v>17606.32</v>
      </c>
      <c r="V82" s="549" t="s">
        <v>167</v>
      </c>
      <c r="W82" s="197"/>
      <c r="X82" s="196"/>
      <c r="Y82" s="197"/>
      <c r="Z82" s="196"/>
    </row>
    <row r="83" spans="1:26" ht="15" customHeight="1" x14ac:dyDescent="0.25">
      <c r="A83" s="196" t="s">
        <v>1135</v>
      </c>
      <c r="B83" s="196" t="s">
        <v>847</v>
      </c>
      <c r="C83" s="197">
        <v>358</v>
      </c>
      <c r="D83" s="199" t="s">
        <v>387</v>
      </c>
      <c r="E83" s="196" t="s">
        <v>388</v>
      </c>
      <c r="F83" s="195">
        <v>14201.16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422.29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9">
        <f t="shared" si="4"/>
        <v>422.29</v>
      </c>
      <c r="U83" s="738">
        <f t="shared" si="5"/>
        <v>13778.869999999999</v>
      </c>
      <c r="V83" s="549" t="s">
        <v>167</v>
      </c>
      <c r="W83" s="197"/>
      <c r="X83" s="196"/>
      <c r="Y83" s="197"/>
      <c r="Z83" s="196"/>
    </row>
    <row r="84" spans="1:26" ht="15" customHeight="1" x14ac:dyDescent="0.25">
      <c r="A84" s="196" t="s">
        <v>1135</v>
      </c>
      <c r="B84" s="196" t="s">
        <v>847</v>
      </c>
      <c r="C84" s="197">
        <v>188</v>
      </c>
      <c r="D84" s="199" t="s">
        <v>70</v>
      </c>
      <c r="E84" s="196" t="s">
        <v>240</v>
      </c>
      <c r="F84" s="195">
        <v>10309.73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791.75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9">
        <f t="shared" si="4"/>
        <v>791.75</v>
      </c>
      <c r="U84" s="738">
        <f t="shared" si="5"/>
        <v>9517.98</v>
      </c>
      <c r="V84" s="549" t="s">
        <v>167</v>
      </c>
      <c r="W84" s="197"/>
      <c r="X84" s="196"/>
      <c r="Y84" s="197"/>
      <c r="Z84" s="196"/>
    </row>
    <row r="85" spans="1:26" ht="15" customHeight="1" x14ac:dyDescent="0.25">
      <c r="A85" s="196" t="s">
        <v>1135</v>
      </c>
      <c r="B85" s="196" t="s">
        <v>847</v>
      </c>
      <c r="C85" s="197">
        <v>338</v>
      </c>
      <c r="D85" s="199" t="s">
        <v>347</v>
      </c>
      <c r="E85" s="196" t="s">
        <v>348</v>
      </c>
      <c r="F85" s="195">
        <v>23474.33</v>
      </c>
      <c r="G85" s="195">
        <v>0</v>
      </c>
      <c r="H85" s="195">
        <v>916.3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327.44</v>
      </c>
      <c r="Q85" s="195">
        <v>0</v>
      </c>
      <c r="R85" s="195">
        <v>0</v>
      </c>
      <c r="S85" s="195">
        <v>0</v>
      </c>
      <c r="T85" s="199">
        <f t="shared" si="4"/>
        <v>1243.74</v>
      </c>
      <c r="U85" s="738">
        <f t="shared" si="5"/>
        <v>22230.59</v>
      </c>
      <c r="V85" s="549" t="s">
        <v>167</v>
      </c>
      <c r="W85" s="197"/>
      <c r="X85" s="196"/>
      <c r="Y85" s="197"/>
      <c r="Z85" s="196"/>
    </row>
    <row r="86" spans="1:26" ht="15" customHeight="1" x14ac:dyDescent="0.25">
      <c r="A86" s="196" t="s">
        <v>1135</v>
      </c>
      <c r="B86" s="196" t="s">
        <v>847</v>
      </c>
      <c r="C86" s="197">
        <v>251</v>
      </c>
      <c r="D86" s="199" t="s">
        <v>143</v>
      </c>
      <c r="E86" s="196" t="s">
        <v>260</v>
      </c>
      <c r="F86" s="195">
        <v>24706.13</v>
      </c>
      <c r="G86" s="195">
        <v>0</v>
      </c>
      <c r="H86" s="195">
        <v>0</v>
      </c>
      <c r="I86" s="195">
        <v>1274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1201.54</v>
      </c>
      <c r="Q86" s="195">
        <v>0</v>
      </c>
      <c r="R86" s="195">
        <v>0</v>
      </c>
      <c r="S86" s="195">
        <v>0</v>
      </c>
      <c r="T86" s="199">
        <f t="shared" si="4"/>
        <v>2475.54</v>
      </c>
      <c r="U86" s="738">
        <f t="shared" si="5"/>
        <v>22230.59</v>
      </c>
      <c r="V86" s="549" t="s">
        <v>167</v>
      </c>
      <c r="W86" s="197"/>
      <c r="X86" s="196"/>
      <c r="Y86" s="197"/>
      <c r="Z86" s="196"/>
    </row>
    <row r="87" spans="1:26" ht="15" customHeight="1" x14ac:dyDescent="0.25">
      <c r="A87" s="196" t="s">
        <v>1135</v>
      </c>
      <c r="B87" s="196" t="s">
        <v>847</v>
      </c>
      <c r="C87" s="197">
        <v>93</v>
      </c>
      <c r="D87" s="199" t="s">
        <v>53</v>
      </c>
      <c r="E87" s="196" t="s">
        <v>225</v>
      </c>
      <c r="F87" s="195">
        <v>6962.83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1810.73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9">
        <f t="shared" si="4"/>
        <v>1810.73</v>
      </c>
      <c r="U87" s="738">
        <f t="shared" si="5"/>
        <v>5152.1000000000004</v>
      </c>
      <c r="V87" s="549" t="s">
        <v>167</v>
      </c>
      <c r="W87" s="197"/>
      <c r="X87" s="196"/>
      <c r="Y87" s="197"/>
      <c r="Z87" s="196"/>
    </row>
    <row r="88" spans="1:26" ht="15" customHeight="1" x14ac:dyDescent="0.25">
      <c r="A88" s="196" t="s">
        <v>1135</v>
      </c>
      <c r="B88" s="196" t="s">
        <v>847</v>
      </c>
      <c r="C88" s="197">
        <v>8</v>
      </c>
      <c r="D88" s="199" t="s">
        <v>100</v>
      </c>
      <c r="E88" s="196" t="s">
        <v>176</v>
      </c>
      <c r="F88" s="195">
        <v>9843.24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2378.62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9">
        <f t="shared" si="4"/>
        <v>2378.62</v>
      </c>
      <c r="U88" s="738">
        <f t="shared" si="5"/>
        <v>7464.62</v>
      </c>
      <c r="V88" s="549" t="s">
        <v>167</v>
      </c>
      <c r="W88" s="197"/>
      <c r="X88" s="196"/>
      <c r="Y88" s="197"/>
      <c r="Z88" s="196"/>
    </row>
    <row r="89" spans="1:26" ht="15" customHeight="1" x14ac:dyDescent="0.25">
      <c r="A89" s="196" t="s">
        <v>1135</v>
      </c>
      <c r="B89" s="196" t="s">
        <v>847</v>
      </c>
      <c r="C89" s="197">
        <v>44</v>
      </c>
      <c r="D89" s="199" t="s">
        <v>33</v>
      </c>
      <c r="E89" s="196" t="s">
        <v>205</v>
      </c>
      <c r="F89" s="195">
        <v>24331.599999999999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2101.0100000000002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9">
        <f t="shared" si="4"/>
        <v>2101.0100000000002</v>
      </c>
      <c r="U89" s="738">
        <f t="shared" si="5"/>
        <v>22230.589999999997</v>
      </c>
      <c r="V89" s="549" t="s">
        <v>167</v>
      </c>
      <c r="W89" s="197"/>
      <c r="X89" s="196"/>
      <c r="Y89" s="197"/>
      <c r="Z89" s="196"/>
    </row>
    <row r="90" spans="1:26" ht="15" customHeight="1" x14ac:dyDescent="0.25">
      <c r="A90" s="196" t="s">
        <v>1135</v>
      </c>
      <c r="B90" s="196" t="s">
        <v>847</v>
      </c>
      <c r="C90" s="197">
        <v>396</v>
      </c>
      <c r="D90" s="199" t="s">
        <v>475</v>
      </c>
      <c r="E90" s="196" t="s">
        <v>524</v>
      </c>
      <c r="F90" s="195">
        <v>8345.4599999999991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554.65</v>
      </c>
      <c r="N90" s="195">
        <v>0</v>
      </c>
      <c r="O90" s="195">
        <v>0</v>
      </c>
      <c r="P90" s="195">
        <v>1168.32</v>
      </c>
      <c r="Q90" s="195">
        <v>0</v>
      </c>
      <c r="R90" s="195">
        <v>0</v>
      </c>
      <c r="S90" s="195">
        <v>0</v>
      </c>
      <c r="T90" s="199">
        <f t="shared" si="4"/>
        <v>1722.9699999999998</v>
      </c>
      <c r="U90" s="738">
        <f t="shared" si="5"/>
        <v>6622.49</v>
      </c>
      <c r="V90" s="549" t="s">
        <v>167</v>
      </c>
      <c r="W90" s="197"/>
      <c r="X90" s="196"/>
      <c r="Y90" s="197"/>
      <c r="Z90" s="196"/>
    </row>
    <row r="91" spans="1:26" ht="15" customHeight="1" x14ac:dyDescent="0.25">
      <c r="A91" s="196" t="s">
        <v>1135</v>
      </c>
      <c r="B91" s="196" t="s">
        <v>847</v>
      </c>
      <c r="C91" s="197">
        <v>83</v>
      </c>
      <c r="D91" s="199" t="s">
        <v>44</v>
      </c>
      <c r="E91" s="196" t="s">
        <v>216</v>
      </c>
      <c r="F91" s="195">
        <v>17465.310000000001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2807.95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9">
        <f t="shared" si="4"/>
        <v>2807.95</v>
      </c>
      <c r="U91" s="738">
        <f t="shared" si="5"/>
        <v>14657.36</v>
      </c>
      <c r="V91" s="549" t="s">
        <v>167</v>
      </c>
      <c r="W91" s="197"/>
      <c r="X91" s="196"/>
      <c r="Y91" s="197"/>
      <c r="Z91" s="196"/>
    </row>
    <row r="92" spans="1:26" ht="15" customHeight="1" x14ac:dyDescent="0.25">
      <c r="A92" s="196" t="s">
        <v>1135</v>
      </c>
      <c r="B92" s="196" t="s">
        <v>847</v>
      </c>
      <c r="C92" s="197">
        <v>92</v>
      </c>
      <c r="D92" s="199" t="s">
        <v>52</v>
      </c>
      <c r="E92" s="196" t="s">
        <v>224</v>
      </c>
      <c r="F92" s="195">
        <v>13261.38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2642.83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9">
        <f t="shared" si="4"/>
        <v>2642.83</v>
      </c>
      <c r="U92" s="738">
        <f t="shared" si="5"/>
        <v>10618.55</v>
      </c>
      <c r="V92" s="549" t="s">
        <v>167</v>
      </c>
      <c r="W92" s="197"/>
      <c r="X92" s="196"/>
      <c r="Y92" s="197"/>
      <c r="Z92" s="196"/>
    </row>
    <row r="93" spans="1:26" ht="15" customHeight="1" x14ac:dyDescent="0.25">
      <c r="A93" s="196" t="s">
        <v>1135</v>
      </c>
      <c r="B93" s="196" t="s">
        <v>847</v>
      </c>
      <c r="C93" s="197">
        <v>95</v>
      </c>
      <c r="D93" s="199" t="s">
        <v>54</v>
      </c>
      <c r="E93" s="196" t="s">
        <v>226</v>
      </c>
      <c r="F93" s="195">
        <v>7784.28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543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9">
        <f t="shared" si="4"/>
        <v>543</v>
      </c>
      <c r="U93" s="738">
        <f t="shared" si="5"/>
        <v>7241.28</v>
      </c>
      <c r="V93" s="549" t="s">
        <v>167</v>
      </c>
      <c r="W93" s="197"/>
      <c r="X93" s="196"/>
      <c r="Y93" s="197"/>
      <c r="Z93" s="196"/>
    </row>
    <row r="94" spans="1:26" ht="15" customHeight="1" x14ac:dyDescent="0.25">
      <c r="A94" s="196" t="s">
        <v>1135</v>
      </c>
      <c r="B94" s="196" t="s">
        <v>847</v>
      </c>
      <c r="C94" s="197">
        <v>485</v>
      </c>
      <c r="D94" s="199" t="s">
        <v>831</v>
      </c>
      <c r="E94" s="196" t="s">
        <v>830</v>
      </c>
      <c r="F94" s="195">
        <v>17606.32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9">
        <f t="shared" si="4"/>
        <v>0</v>
      </c>
      <c r="U94" s="738">
        <f t="shared" si="5"/>
        <v>17606.32</v>
      </c>
      <c r="V94" s="549" t="s">
        <v>167</v>
      </c>
      <c r="W94" s="197"/>
      <c r="X94" s="196"/>
      <c r="Y94" s="197"/>
      <c r="Z94" s="196"/>
    </row>
    <row r="95" spans="1:26" s="333" customFormat="1" ht="15" customHeight="1" x14ac:dyDescent="0.25">
      <c r="A95" s="344" t="s">
        <v>1135</v>
      </c>
      <c r="B95" s="344" t="s">
        <v>847</v>
      </c>
      <c r="C95" s="345">
        <v>33</v>
      </c>
      <c r="D95" s="348" t="s">
        <v>24</v>
      </c>
      <c r="E95" s="344" t="s">
        <v>196</v>
      </c>
      <c r="F95" s="330">
        <v>16738.73</v>
      </c>
      <c r="G95" s="330">
        <v>0</v>
      </c>
      <c r="H95" s="330">
        <v>0</v>
      </c>
      <c r="I95" s="330">
        <v>0</v>
      </c>
      <c r="J95" s="330">
        <v>0</v>
      </c>
      <c r="K95" s="330">
        <v>0</v>
      </c>
      <c r="L95" s="330">
        <v>2847.21</v>
      </c>
      <c r="M95" s="330">
        <v>0</v>
      </c>
      <c r="N95" s="330">
        <v>0</v>
      </c>
      <c r="O95" s="330">
        <v>0</v>
      </c>
      <c r="P95" s="330">
        <v>0</v>
      </c>
      <c r="Q95" s="330">
        <v>0</v>
      </c>
      <c r="R95" s="330">
        <v>0</v>
      </c>
      <c r="S95" s="330">
        <v>0</v>
      </c>
      <c r="T95" s="348">
        <f t="shared" si="4"/>
        <v>2847.21</v>
      </c>
      <c r="U95" s="346">
        <f t="shared" si="5"/>
        <v>13891.52</v>
      </c>
      <c r="V95" s="347" t="s">
        <v>167</v>
      </c>
      <c r="W95" s="345"/>
      <c r="X95" s="344"/>
      <c r="Y95" s="345"/>
      <c r="Z95" s="344"/>
    </row>
    <row r="96" spans="1:26" ht="15" customHeight="1" x14ac:dyDescent="0.25">
      <c r="A96" s="196" t="s">
        <v>1135</v>
      </c>
      <c r="B96" s="196" t="s">
        <v>847</v>
      </c>
      <c r="C96" s="197">
        <v>81</v>
      </c>
      <c r="D96" s="199" t="s">
        <v>43</v>
      </c>
      <c r="E96" s="196" t="s">
        <v>215</v>
      </c>
      <c r="F96" s="195">
        <v>9102.25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9">
        <f t="shared" si="4"/>
        <v>0</v>
      </c>
      <c r="U96" s="738">
        <f t="shared" si="5"/>
        <v>9102.25</v>
      </c>
      <c r="V96" s="549" t="s">
        <v>167</v>
      </c>
      <c r="W96" s="197"/>
      <c r="X96" s="196"/>
      <c r="Y96" s="197"/>
      <c r="Z96" s="196"/>
    </row>
    <row r="97" spans="1:26" ht="15" customHeight="1" x14ac:dyDescent="0.25">
      <c r="A97" s="196" t="s">
        <v>1135</v>
      </c>
      <c r="B97" s="196" t="s">
        <v>847</v>
      </c>
      <c r="C97" s="197">
        <v>321</v>
      </c>
      <c r="D97" s="199" t="s">
        <v>309</v>
      </c>
      <c r="E97" s="196" t="s">
        <v>312</v>
      </c>
      <c r="F97" s="195">
        <v>23915.67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1685.08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9">
        <f t="shared" si="4"/>
        <v>1685.08</v>
      </c>
      <c r="U97" s="738">
        <f t="shared" si="5"/>
        <v>22230.589999999997</v>
      </c>
      <c r="V97" s="549" t="s">
        <v>167</v>
      </c>
      <c r="W97" s="197"/>
      <c r="X97" s="196"/>
      <c r="Y97" s="197"/>
      <c r="Z97" s="196"/>
    </row>
    <row r="98" spans="1:26" ht="15" customHeight="1" x14ac:dyDescent="0.25">
      <c r="A98" s="196" t="s">
        <v>1135</v>
      </c>
      <c r="B98" s="196" t="s">
        <v>847</v>
      </c>
      <c r="C98" s="197">
        <v>151</v>
      </c>
      <c r="D98" s="199" t="s">
        <v>58</v>
      </c>
      <c r="E98" s="196" t="s">
        <v>842</v>
      </c>
      <c r="F98" s="195">
        <v>12469.17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502.72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9">
        <f t="shared" ref="T98:T109" si="6">SUM(G98:S98)</f>
        <v>502.72</v>
      </c>
      <c r="U98" s="738">
        <f t="shared" ref="U98:U109" si="7">F98-T98</f>
        <v>11966.45</v>
      </c>
      <c r="V98" s="549" t="s">
        <v>167</v>
      </c>
      <c r="W98" s="197"/>
      <c r="X98" s="196"/>
      <c r="Y98" s="197"/>
      <c r="Z98" s="196"/>
    </row>
    <row r="99" spans="1:26" ht="15" customHeight="1" x14ac:dyDescent="0.25">
      <c r="A99" s="196" t="s">
        <v>1135</v>
      </c>
      <c r="B99" s="196" t="s">
        <v>847</v>
      </c>
      <c r="C99" s="197">
        <v>170</v>
      </c>
      <c r="D99" s="199" t="s">
        <v>839</v>
      </c>
      <c r="E99" s="196" t="s">
        <v>838</v>
      </c>
      <c r="F99" s="195">
        <v>11662.58</v>
      </c>
      <c r="G99" s="195">
        <v>0</v>
      </c>
      <c r="H99" s="195">
        <v>0</v>
      </c>
      <c r="I99" s="195">
        <v>0</v>
      </c>
      <c r="J99" s="195">
        <v>0</v>
      </c>
      <c r="K99" s="195">
        <v>0</v>
      </c>
      <c r="L99" s="195">
        <v>0</v>
      </c>
      <c r="M99" s="195">
        <v>0</v>
      </c>
      <c r="N99" s="195">
        <v>0</v>
      </c>
      <c r="O99" s="195">
        <v>0</v>
      </c>
      <c r="P99" s="195">
        <v>0</v>
      </c>
      <c r="Q99" s="195">
        <v>0</v>
      </c>
      <c r="R99" s="195">
        <v>0</v>
      </c>
      <c r="S99" s="195">
        <v>0</v>
      </c>
      <c r="T99" s="199">
        <f t="shared" si="6"/>
        <v>0</v>
      </c>
      <c r="U99" s="738">
        <f t="shared" si="7"/>
        <v>11662.58</v>
      </c>
      <c r="V99" s="549" t="s">
        <v>167</v>
      </c>
      <c r="W99" s="197"/>
      <c r="X99" s="196"/>
      <c r="Y99" s="197"/>
      <c r="Z99" s="196"/>
    </row>
    <row r="100" spans="1:26" ht="15" customHeight="1" x14ac:dyDescent="0.25">
      <c r="A100" s="196" t="s">
        <v>1135</v>
      </c>
      <c r="B100" s="196" t="s">
        <v>847</v>
      </c>
      <c r="C100" s="197">
        <v>494</v>
      </c>
      <c r="D100" s="199" t="s">
        <v>528</v>
      </c>
      <c r="E100" s="196" t="s">
        <v>529</v>
      </c>
      <c r="F100" s="195">
        <v>13778.87</v>
      </c>
      <c r="G100" s="195">
        <v>0</v>
      </c>
      <c r="H100" s="195">
        <v>0</v>
      </c>
      <c r="I100" s="195">
        <v>0</v>
      </c>
      <c r="J100" s="195">
        <v>0</v>
      </c>
      <c r="K100" s="195">
        <v>0</v>
      </c>
      <c r="L100" s="195">
        <v>0</v>
      </c>
      <c r="M100" s="195">
        <v>0</v>
      </c>
      <c r="N100" s="195">
        <v>0</v>
      </c>
      <c r="O100" s="195">
        <v>0</v>
      </c>
      <c r="P100" s="195">
        <v>0</v>
      </c>
      <c r="Q100" s="195">
        <v>0</v>
      </c>
      <c r="R100" s="195">
        <v>0</v>
      </c>
      <c r="S100" s="195">
        <v>0</v>
      </c>
      <c r="T100" s="199">
        <f t="shared" si="6"/>
        <v>0</v>
      </c>
      <c r="U100" s="738">
        <f t="shared" si="7"/>
        <v>13778.87</v>
      </c>
      <c r="V100" s="549" t="s">
        <v>167</v>
      </c>
      <c r="W100" s="197"/>
      <c r="X100" s="196"/>
      <c r="Y100" s="197"/>
      <c r="Z100" s="196"/>
    </row>
    <row r="101" spans="1:26" ht="15" customHeight="1" x14ac:dyDescent="0.25">
      <c r="A101" s="196" t="s">
        <v>1135</v>
      </c>
      <c r="B101" s="196" t="s">
        <v>847</v>
      </c>
      <c r="C101" s="197">
        <v>427</v>
      </c>
      <c r="D101" s="199" t="s">
        <v>674</v>
      </c>
      <c r="E101" s="196" t="s">
        <v>675</v>
      </c>
      <c r="F101" s="195">
        <v>14475.9</v>
      </c>
      <c r="G101" s="195">
        <v>0</v>
      </c>
      <c r="H101" s="195">
        <v>0</v>
      </c>
      <c r="I101" s="195">
        <v>0</v>
      </c>
      <c r="J101" s="195">
        <v>0</v>
      </c>
      <c r="K101" s="195">
        <v>0</v>
      </c>
      <c r="L101" s="195">
        <v>0</v>
      </c>
      <c r="M101" s="195">
        <v>0</v>
      </c>
      <c r="N101" s="195">
        <v>0</v>
      </c>
      <c r="O101" s="195">
        <v>0</v>
      </c>
      <c r="P101" s="195">
        <v>0</v>
      </c>
      <c r="Q101" s="195">
        <v>0</v>
      </c>
      <c r="R101" s="195">
        <v>0</v>
      </c>
      <c r="S101" s="195">
        <v>0</v>
      </c>
      <c r="T101" s="199">
        <f t="shared" si="6"/>
        <v>0</v>
      </c>
      <c r="U101" s="738">
        <f t="shared" si="7"/>
        <v>14475.9</v>
      </c>
      <c r="V101" s="549" t="s">
        <v>167</v>
      </c>
      <c r="W101" s="197"/>
      <c r="X101" s="196"/>
      <c r="Y101" s="197"/>
      <c r="Z101" s="196"/>
    </row>
    <row r="102" spans="1:26" ht="15" customHeight="1" x14ac:dyDescent="0.25">
      <c r="A102" s="196" t="s">
        <v>1135</v>
      </c>
      <c r="B102" s="196" t="s">
        <v>847</v>
      </c>
      <c r="C102" s="197">
        <v>156</v>
      </c>
      <c r="D102" s="199" t="s">
        <v>61</v>
      </c>
      <c r="E102" s="196" t="s">
        <v>233</v>
      </c>
      <c r="F102" s="195">
        <v>4603.42</v>
      </c>
      <c r="G102" s="195">
        <v>0</v>
      </c>
      <c r="H102" s="195">
        <v>0</v>
      </c>
      <c r="I102" s="195">
        <v>0</v>
      </c>
      <c r="J102" s="195">
        <v>0</v>
      </c>
      <c r="K102" s="195">
        <v>0</v>
      </c>
      <c r="L102" s="195">
        <v>728.71</v>
      </c>
      <c r="M102" s="195">
        <v>0</v>
      </c>
      <c r="N102" s="195">
        <v>0</v>
      </c>
      <c r="O102" s="195">
        <v>0</v>
      </c>
      <c r="P102" s="195">
        <v>0</v>
      </c>
      <c r="Q102" s="195">
        <v>0</v>
      </c>
      <c r="R102" s="195">
        <v>0</v>
      </c>
      <c r="S102" s="195">
        <v>0</v>
      </c>
      <c r="T102" s="199">
        <f t="shared" si="6"/>
        <v>728.71</v>
      </c>
      <c r="U102" s="738">
        <f t="shared" si="7"/>
        <v>3874.71</v>
      </c>
      <c r="V102" s="549" t="s">
        <v>167</v>
      </c>
      <c r="W102" s="197"/>
      <c r="X102" s="196"/>
      <c r="Y102" s="197"/>
      <c r="Z102" s="196"/>
    </row>
    <row r="103" spans="1:26" ht="15" customHeight="1" x14ac:dyDescent="0.25">
      <c r="A103" s="196" t="s">
        <v>1135</v>
      </c>
      <c r="B103" s="196" t="s">
        <v>847</v>
      </c>
      <c r="C103" s="197">
        <v>483</v>
      </c>
      <c r="D103" s="199" t="s">
        <v>820</v>
      </c>
      <c r="E103" s="196" t="s">
        <v>823</v>
      </c>
      <c r="F103" s="195">
        <v>11893.73</v>
      </c>
      <c r="G103" s="195">
        <v>0</v>
      </c>
      <c r="H103" s="195">
        <v>0</v>
      </c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509.29</v>
      </c>
      <c r="Q103" s="195">
        <v>0</v>
      </c>
      <c r="R103" s="195">
        <v>0</v>
      </c>
      <c r="S103" s="195">
        <v>0</v>
      </c>
      <c r="T103" s="199">
        <f t="shared" si="6"/>
        <v>509.29</v>
      </c>
      <c r="U103" s="738">
        <f t="shared" si="7"/>
        <v>11384.439999999999</v>
      </c>
      <c r="V103" s="549" t="s">
        <v>167</v>
      </c>
      <c r="W103" s="197"/>
      <c r="X103" s="196"/>
      <c r="Y103" s="197"/>
      <c r="Z103" s="196"/>
    </row>
    <row r="104" spans="1:26" ht="15" customHeight="1" x14ac:dyDescent="0.25">
      <c r="A104" s="196" t="s">
        <v>1135</v>
      </c>
      <c r="B104" s="196" t="s">
        <v>847</v>
      </c>
      <c r="C104" s="197">
        <v>495</v>
      </c>
      <c r="D104" s="199" t="s">
        <v>466</v>
      </c>
      <c r="E104" s="196" t="s">
        <v>513</v>
      </c>
      <c r="F104" s="195">
        <v>13778.87</v>
      </c>
      <c r="G104" s="195">
        <v>0</v>
      </c>
      <c r="H104" s="195">
        <v>0</v>
      </c>
      <c r="I104" s="195">
        <v>0</v>
      </c>
      <c r="J104" s="195">
        <v>0</v>
      </c>
      <c r="K104" s="195">
        <v>0</v>
      </c>
      <c r="L104" s="195">
        <v>0</v>
      </c>
      <c r="M104" s="195">
        <v>0</v>
      </c>
      <c r="N104" s="195">
        <v>0</v>
      </c>
      <c r="O104" s="195">
        <v>0</v>
      </c>
      <c r="P104" s="195">
        <v>0</v>
      </c>
      <c r="Q104" s="195">
        <v>0</v>
      </c>
      <c r="R104" s="195">
        <v>0</v>
      </c>
      <c r="S104" s="195">
        <v>0</v>
      </c>
      <c r="T104" s="199">
        <f t="shared" si="6"/>
        <v>0</v>
      </c>
      <c r="U104" s="738">
        <f t="shared" si="7"/>
        <v>13778.87</v>
      </c>
      <c r="V104" s="549" t="s">
        <v>167</v>
      </c>
      <c r="W104" s="197"/>
      <c r="X104" s="196"/>
      <c r="Y104" s="197"/>
      <c r="Z104" s="196"/>
    </row>
    <row r="105" spans="1:26" ht="15" customHeight="1" x14ac:dyDescent="0.25">
      <c r="A105" s="196" t="s">
        <v>1135</v>
      </c>
      <c r="B105" s="196" t="s">
        <v>847</v>
      </c>
      <c r="C105" s="197">
        <v>247</v>
      </c>
      <c r="D105" s="199" t="s">
        <v>1107</v>
      </c>
      <c r="E105" s="196" t="s">
        <v>257</v>
      </c>
      <c r="F105" s="195">
        <v>33894.019999999997</v>
      </c>
      <c r="G105" s="195">
        <v>0</v>
      </c>
      <c r="H105" s="195">
        <v>0</v>
      </c>
      <c r="I105" s="195">
        <v>0</v>
      </c>
      <c r="J105" s="195">
        <v>0</v>
      </c>
      <c r="K105" s="195">
        <v>0</v>
      </c>
      <c r="L105" s="195">
        <v>548.13</v>
      </c>
      <c r="M105" s="195">
        <v>0</v>
      </c>
      <c r="N105" s="195">
        <v>0</v>
      </c>
      <c r="O105" s="195">
        <v>0</v>
      </c>
      <c r="P105" s="195">
        <v>0</v>
      </c>
      <c r="Q105" s="195">
        <v>0</v>
      </c>
      <c r="R105" s="195">
        <v>0</v>
      </c>
      <c r="S105" s="195">
        <v>0</v>
      </c>
      <c r="T105" s="199">
        <f t="shared" si="6"/>
        <v>548.13</v>
      </c>
      <c r="U105" s="738">
        <f t="shared" si="7"/>
        <v>33345.89</v>
      </c>
      <c r="V105" s="549" t="s">
        <v>167</v>
      </c>
      <c r="W105" s="197"/>
      <c r="X105" s="196"/>
      <c r="Y105" s="197"/>
      <c r="Z105" s="196"/>
    </row>
    <row r="106" spans="1:26" ht="15" customHeight="1" x14ac:dyDescent="0.25">
      <c r="A106" s="196" t="s">
        <v>1135</v>
      </c>
      <c r="B106" s="196" t="s">
        <v>847</v>
      </c>
      <c r="C106" s="197">
        <v>446</v>
      </c>
      <c r="D106" s="199" t="s">
        <v>714</v>
      </c>
      <c r="E106" s="196" t="s">
        <v>735</v>
      </c>
      <c r="F106" s="195">
        <v>17341.91</v>
      </c>
      <c r="G106" s="195">
        <v>0</v>
      </c>
      <c r="H106" s="195">
        <v>0</v>
      </c>
      <c r="I106" s="195">
        <v>1309</v>
      </c>
      <c r="J106" s="195">
        <v>0</v>
      </c>
      <c r="K106" s="195">
        <v>0</v>
      </c>
      <c r="L106" s="195">
        <v>1377.07</v>
      </c>
      <c r="M106" s="195">
        <v>0</v>
      </c>
      <c r="N106" s="195">
        <v>0</v>
      </c>
      <c r="O106" s="195">
        <v>0</v>
      </c>
      <c r="P106" s="195">
        <v>0</v>
      </c>
      <c r="Q106" s="195">
        <v>0</v>
      </c>
      <c r="R106" s="195">
        <v>0</v>
      </c>
      <c r="S106" s="195">
        <v>0</v>
      </c>
      <c r="T106" s="199">
        <f t="shared" si="6"/>
        <v>2686.0699999999997</v>
      </c>
      <c r="U106" s="738">
        <f t="shared" si="7"/>
        <v>14655.84</v>
      </c>
      <c r="V106" s="549" t="s">
        <v>167</v>
      </c>
      <c r="W106" s="197"/>
      <c r="X106" s="196"/>
      <c r="Y106" s="197"/>
      <c r="Z106" s="196"/>
    </row>
    <row r="107" spans="1:26" ht="15" customHeight="1" x14ac:dyDescent="0.25">
      <c r="A107" s="196" t="s">
        <v>1135</v>
      </c>
      <c r="B107" s="196" t="s">
        <v>847</v>
      </c>
      <c r="C107" s="197">
        <v>435</v>
      </c>
      <c r="D107" s="199" t="s">
        <v>697</v>
      </c>
      <c r="E107" s="196" t="s">
        <v>707</v>
      </c>
      <c r="F107" s="195">
        <v>12272.22</v>
      </c>
      <c r="G107" s="195">
        <v>0</v>
      </c>
      <c r="H107" s="195">
        <v>0</v>
      </c>
      <c r="I107" s="195">
        <v>0</v>
      </c>
      <c r="J107" s="195">
        <v>0</v>
      </c>
      <c r="K107" s="195">
        <v>0</v>
      </c>
      <c r="L107" s="195">
        <v>1599.31</v>
      </c>
      <c r="M107" s="195">
        <v>0</v>
      </c>
      <c r="N107" s="195">
        <v>0</v>
      </c>
      <c r="O107" s="195">
        <v>0</v>
      </c>
      <c r="P107" s="195">
        <v>0</v>
      </c>
      <c r="Q107" s="195">
        <v>0</v>
      </c>
      <c r="R107" s="195">
        <v>0</v>
      </c>
      <c r="S107" s="195">
        <v>0</v>
      </c>
      <c r="T107" s="199">
        <f t="shared" si="6"/>
        <v>1599.31</v>
      </c>
      <c r="U107" s="738">
        <f t="shared" si="7"/>
        <v>10672.91</v>
      </c>
      <c r="V107" s="549" t="s">
        <v>167</v>
      </c>
      <c r="W107" s="197"/>
      <c r="X107" s="196"/>
      <c r="Y107" s="197"/>
      <c r="Z107" s="196"/>
    </row>
    <row r="108" spans="1:26" ht="15" customHeight="1" x14ac:dyDescent="0.25">
      <c r="A108" s="196" t="s">
        <v>1135</v>
      </c>
      <c r="B108" s="196" t="s">
        <v>847</v>
      </c>
      <c r="C108" s="197">
        <v>34</v>
      </c>
      <c r="D108" s="199" t="s">
        <v>25</v>
      </c>
      <c r="E108" s="196" t="s">
        <v>197</v>
      </c>
      <c r="F108" s="195">
        <v>11064.76</v>
      </c>
      <c r="G108" s="195">
        <v>0</v>
      </c>
      <c r="H108" s="195">
        <v>0</v>
      </c>
      <c r="I108" s="195">
        <v>0</v>
      </c>
      <c r="J108" s="195">
        <v>0</v>
      </c>
      <c r="K108" s="195">
        <v>0</v>
      </c>
      <c r="L108" s="195">
        <v>1068.81</v>
      </c>
      <c r="M108" s="195">
        <v>0</v>
      </c>
      <c r="N108" s="195">
        <v>0</v>
      </c>
      <c r="O108" s="195">
        <v>0</v>
      </c>
      <c r="P108" s="195">
        <v>0</v>
      </c>
      <c r="Q108" s="195">
        <v>0</v>
      </c>
      <c r="R108" s="195">
        <v>0</v>
      </c>
      <c r="S108" s="195">
        <v>0</v>
      </c>
      <c r="T108" s="199">
        <f t="shared" si="6"/>
        <v>1068.81</v>
      </c>
      <c r="U108" s="738">
        <f t="shared" si="7"/>
        <v>9995.9500000000007</v>
      </c>
      <c r="V108" s="549" t="s">
        <v>167</v>
      </c>
      <c r="W108" s="197"/>
      <c r="X108" s="196"/>
      <c r="Y108" s="197"/>
      <c r="Z108" s="196"/>
    </row>
    <row r="109" spans="1:26" ht="15" customHeight="1" x14ac:dyDescent="0.25">
      <c r="A109" s="189" t="s">
        <v>1135</v>
      </c>
      <c r="B109" s="189" t="s">
        <v>847</v>
      </c>
      <c r="C109" s="190">
        <v>187</v>
      </c>
      <c r="D109" s="193" t="s">
        <v>69</v>
      </c>
      <c r="E109" s="189" t="s">
        <v>870</v>
      </c>
      <c r="F109" s="191">
        <v>5954.83</v>
      </c>
      <c r="G109" s="191">
        <v>0</v>
      </c>
      <c r="H109" s="191">
        <v>0</v>
      </c>
      <c r="I109" s="191">
        <v>0</v>
      </c>
      <c r="J109" s="191">
        <v>0</v>
      </c>
      <c r="K109" s="191">
        <v>0</v>
      </c>
      <c r="L109" s="191">
        <v>0</v>
      </c>
      <c r="M109" s="191">
        <v>0</v>
      </c>
      <c r="N109" s="191">
        <v>0</v>
      </c>
      <c r="O109" s="191">
        <v>0</v>
      </c>
      <c r="P109" s="191">
        <v>0</v>
      </c>
      <c r="Q109" s="191">
        <v>0</v>
      </c>
      <c r="R109" s="191">
        <v>0</v>
      </c>
      <c r="S109" s="191">
        <v>0</v>
      </c>
      <c r="T109" s="193">
        <f t="shared" si="6"/>
        <v>0</v>
      </c>
      <c r="U109" s="753">
        <f t="shared" si="7"/>
        <v>5954.83</v>
      </c>
      <c r="V109" s="569" t="s">
        <v>167</v>
      </c>
      <c r="W109" s="197"/>
      <c r="X109" s="196"/>
      <c r="Y109" s="197"/>
      <c r="Z109" s="196"/>
    </row>
    <row r="110" spans="1:26" ht="15" customHeight="1" x14ac:dyDescent="0.25">
      <c r="A110" s="196"/>
      <c r="B110" s="196"/>
      <c r="C110" s="197">
        <v>4</v>
      </c>
      <c r="D110" s="367" t="s">
        <v>5</v>
      </c>
      <c r="E110" s="196"/>
      <c r="F110" s="195"/>
      <c r="G110" s="195"/>
      <c r="H110" s="195"/>
      <c r="I110" s="195"/>
      <c r="J110" s="195"/>
      <c r="K110" s="195"/>
      <c r="L110" s="195"/>
      <c r="M110" s="195"/>
      <c r="N110" s="195"/>
      <c r="O110" s="195"/>
      <c r="P110" s="195"/>
      <c r="Q110" s="195"/>
      <c r="R110" s="195"/>
      <c r="S110" s="195"/>
      <c r="T110" s="199"/>
      <c r="U110" s="738">
        <v>0</v>
      </c>
      <c r="V110" s="549"/>
      <c r="W110" s="197"/>
      <c r="X110" s="196"/>
      <c r="Y110" s="197"/>
      <c r="Z110" s="196"/>
    </row>
    <row r="111" spans="1:26" ht="15" customHeight="1" x14ac:dyDescent="0.25">
      <c r="A111" s="196" t="s">
        <v>1135</v>
      </c>
      <c r="B111" s="196" t="s">
        <v>847</v>
      </c>
      <c r="C111" s="197">
        <v>493</v>
      </c>
      <c r="D111" s="199" t="s">
        <v>451</v>
      </c>
      <c r="E111" s="196" t="s">
        <v>494</v>
      </c>
      <c r="F111" s="195">
        <v>16291.14</v>
      </c>
      <c r="G111" s="195">
        <v>0</v>
      </c>
      <c r="H111" s="195">
        <v>0</v>
      </c>
      <c r="I111" s="195">
        <v>0</v>
      </c>
      <c r="J111" s="195">
        <v>0</v>
      </c>
      <c r="K111" s="195">
        <v>0</v>
      </c>
      <c r="L111" s="195">
        <v>0</v>
      </c>
      <c r="M111" s="195">
        <v>0</v>
      </c>
      <c r="N111" s="195">
        <v>0</v>
      </c>
      <c r="O111" s="195">
        <v>0</v>
      </c>
      <c r="P111" s="195">
        <v>2512.27</v>
      </c>
      <c r="Q111" s="195">
        <v>0</v>
      </c>
      <c r="R111" s="195">
        <v>0</v>
      </c>
      <c r="S111" s="195">
        <v>0</v>
      </c>
      <c r="T111" s="199">
        <f t="shared" ref="T111:T126" si="8">SUM(G111:S111)</f>
        <v>2512.27</v>
      </c>
      <c r="U111" s="738">
        <f t="shared" ref="U111:U126" si="9">F111-T111</f>
        <v>13778.869999999999</v>
      </c>
      <c r="V111" s="549" t="s">
        <v>167</v>
      </c>
      <c r="W111" s="197"/>
      <c r="X111" s="196"/>
      <c r="Y111" s="197"/>
      <c r="Z111" s="196"/>
    </row>
    <row r="112" spans="1:26" ht="15" customHeight="1" x14ac:dyDescent="0.25">
      <c r="A112" s="196" t="s">
        <v>1135</v>
      </c>
      <c r="B112" s="196" t="s">
        <v>847</v>
      </c>
      <c r="C112" s="197">
        <v>339</v>
      </c>
      <c r="D112" s="199" t="s">
        <v>346</v>
      </c>
      <c r="E112" s="196" t="s">
        <v>350</v>
      </c>
      <c r="F112" s="195">
        <v>22230.59</v>
      </c>
      <c r="G112" s="195">
        <v>0</v>
      </c>
      <c r="H112" s="195">
        <v>0</v>
      </c>
      <c r="I112" s="195">
        <v>0</v>
      </c>
      <c r="J112" s="195">
        <v>0</v>
      </c>
      <c r="K112" s="195">
        <v>0</v>
      </c>
      <c r="L112" s="195">
        <v>0</v>
      </c>
      <c r="M112" s="195">
        <v>0</v>
      </c>
      <c r="N112" s="195">
        <v>0</v>
      </c>
      <c r="O112" s="195">
        <v>0</v>
      </c>
      <c r="P112" s="195">
        <v>0</v>
      </c>
      <c r="Q112" s="195">
        <v>0</v>
      </c>
      <c r="R112" s="195">
        <v>0</v>
      </c>
      <c r="S112" s="195">
        <v>0</v>
      </c>
      <c r="T112" s="199">
        <f t="shared" si="8"/>
        <v>0</v>
      </c>
      <c r="U112" s="738">
        <f t="shared" si="9"/>
        <v>22230.59</v>
      </c>
      <c r="V112" s="549" t="s">
        <v>167</v>
      </c>
      <c r="W112" s="197"/>
      <c r="X112" s="196"/>
      <c r="Y112" s="197"/>
      <c r="Z112" s="196"/>
    </row>
    <row r="113" spans="1:26" ht="15" customHeight="1" x14ac:dyDescent="0.25">
      <c r="A113" s="196" t="s">
        <v>1135</v>
      </c>
      <c r="B113" s="196" t="s">
        <v>847</v>
      </c>
      <c r="C113" s="197">
        <v>87</v>
      </c>
      <c r="D113" s="199" t="s">
        <v>47</v>
      </c>
      <c r="E113" s="196" t="s">
        <v>219</v>
      </c>
      <c r="F113" s="195">
        <v>9739.33</v>
      </c>
      <c r="G113" s="195">
        <v>0</v>
      </c>
      <c r="H113" s="195">
        <v>0</v>
      </c>
      <c r="I113" s="195">
        <v>0</v>
      </c>
      <c r="J113" s="195">
        <v>0</v>
      </c>
      <c r="K113" s="195">
        <v>0</v>
      </c>
      <c r="L113" s="195">
        <v>0</v>
      </c>
      <c r="M113" s="195">
        <v>0</v>
      </c>
      <c r="N113" s="195">
        <v>0</v>
      </c>
      <c r="O113" s="195">
        <v>0</v>
      </c>
      <c r="P113" s="195">
        <v>1895.16</v>
      </c>
      <c r="Q113" s="195">
        <v>0</v>
      </c>
      <c r="R113" s="195">
        <v>0</v>
      </c>
      <c r="S113" s="195">
        <v>0</v>
      </c>
      <c r="T113" s="199">
        <f t="shared" si="8"/>
        <v>1895.16</v>
      </c>
      <c r="U113" s="738">
        <f t="shared" si="9"/>
        <v>7844.17</v>
      </c>
      <c r="V113" s="549" t="s">
        <v>167</v>
      </c>
      <c r="W113" s="197"/>
      <c r="X113" s="196"/>
      <c r="Y113" s="197"/>
      <c r="Z113" s="196"/>
    </row>
    <row r="114" spans="1:26" ht="15" customHeight="1" x14ac:dyDescent="0.25">
      <c r="A114" s="196" t="s">
        <v>1135</v>
      </c>
      <c r="B114" s="196" t="s">
        <v>847</v>
      </c>
      <c r="C114" s="197">
        <v>317</v>
      </c>
      <c r="D114" s="199" t="s">
        <v>303</v>
      </c>
      <c r="E114" s="196" t="s">
        <v>304</v>
      </c>
      <c r="F114" s="195">
        <v>22758.55</v>
      </c>
      <c r="G114" s="195">
        <v>0</v>
      </c>
      <c r="H114" s="195">
        <v>0</v>
      </c>
      <c r="I114" s="195">
        <v>0</v>
      </c>
      <c r="J114" s="195">
        <v>0</v>
      </c>
      <c r="K114" s="195">
        <v>0</v>
      </c>
      <c r="L114" s="195">
        <v>0</v>
      </c>
      <c r="M114" s="195">
        <v>0</v>
      </c>
      <c r="N114" s="195">
        <v>0</v>
      </c>
      <c r="O114" s="195">
        <v>0</v>
      </c>
      <c r="P114" s="195">
        <v>0</v>
      </c>
      <c r="Q114" s="195">
        <v>0</v>
      </c>
      <c r="R114" s="195">
        <v>0</v>
      </c>
      <c r="S114" s="195">
        <v>0</v>
      </c>
      <c r="T114" s="199">
        <f t="shared" si="8"/>
        <v>0</v>
      </c>
      <c r="U114" s="738">
        <f t="shared" si="9"/>
        <v>22758.55</v>
      </c>
      <c r="V114" s="549" t="s">
        <v>167</v>
      </c>
      <c r="W114" s="197"/>
      <c r="X114" s="196"/>
      <c r="Y114" s="197"/>
      <c r="Z114" s="196"/>
    </row>
    <row r="115" spans="1:26" ht="15" customHeight="1" x14ac:dyDescent="0.25">
      <c r="A115" s="196" t="s">
        <v>1135</v>
      </c>
      <c r="B115" s="196" t="s">
        <v>847</v>
      </c>
      <c r="C115" s="197">
        <v>28</v>
      </c>
      <c r="D115" s="199" t="s">
        <v>21</v>
      </c>
      <c r="E115" s="196" t="s">
        <v>193</v>
      </c>
      <c r="F115" s="195">
        <v>16802.400000000001</v>
      </c>
      <c r="G115" s="195">
        <v>0</v>
      </c>
      <c r="H115" s="195">
        <v>358.92</v>
      </c>
      <c r="I115" s="195">
        <v>0</v>
      </c>
      <c r="J115" s="195">
        <v>0</v>
      </c>
      <c r="K115" s="195">
        <v>0</v>
      </c>
      <c r="L115" s="195">
        <v>0</v>
      </c>
      <c r="M115" s="195">
        <v>0</v>
      </c>
      <c r="N115" s="195">
        <v>0</v>
      </c>
      <c r="O115" s="195">
        <v>0</v>
      </c>
      <c r="P115" s="195">
        <v>1447.19</v>
      </c>
      <c r="Q115" s="195">
        <v>0</v>
      </c>
      <c r="R115" s="195">
        <v>0</v>
      </c>
      <c r="S115" s="195">
        <v>0</v>
      </c>
      <c r="T115" s="199">
        <f t="shared" si="8"/>
        <v>1806.1100000000001</v>
      </c>
      <c r="U115" s="738">
        <f t="shared" si="9"/>
        <v>14996.29</v>
      </c>
      <c r="V115" s="549" t="s">
        <v>167</v>
      </c>
      <c r="W115" s="197"/>
      <c r="X115" s="196"/>
      <c r="Y115" s="197"/>
      <c r="Z115" s="196"/>
    </row>
    <row r="116" spans="1:26" ht="15" customHeight="1" x14ac:dyDescent="0.25">
      <c r="A116" s="196" t="s">
        <v>1135</v>
      </c>
      <c r="B116" s="196" t="s">
        <v>847</v>
      </c>
      <c r="C116" s="197">
        <v>6</v>
      </c>
      <c r="D116" s="199" t="s">
        <v>99</v>
      </c>
      <c r="E116" s="196" t="s">
        <v>175</v>
      </c>
      <c r="F116" s="195">
        <v>21444.560000000001</v>
      </c>
      <c r="G116" s="195">
        <v>0</v>
      </c>
      <c r="H116" s="195">
        <v>0</v>
      </c>
      <c r="I116" s="195">
        <v>0</v>
      </c>
      <c r="J116" s="195">
        <v>0</v>
      </c>
      <c r="K116" s="195">
        <v>0</v>
      </c>
      <c r="L116" s="195">
        <v>2425.02</v>
      </c>
      <c r="M116" s="195">
        <v>0</v>
      </c>
      <c r="N116" s="195">
        <v>0</v>
      </c>
      <c r="O116" s="195">
        <v>0</v>
      </c>
      <c r="P116" s="195">
        <v>0</v>
      </c>
      <c r="Q116" s="195">
        <v>0</v>
      </c>
      <c r="R116" s="195">
        <v>0</v>
      </c>
      <c r="S116" s="195">
        <v>0</v>
      </c>
      <c r="T116" s="199">
        <f t="shared" si="8"/>
        <v>2425.02</v>
      </c>
      <c r="U116" s="738">
        <f t="shared" si="9"/>
        <v>19019.54</v>
      </c>
      <c r="V116" s="549" t="s">
        <v>167</v>
      </c>
      <c r="W116" s="197"/>
      <c r="X116" s="196"/>
      <c r="Y116" s="197"/>
      <c r="Z116" s="196"/>
    </row>
    <row r="117" spans="1:26" ht="15" customHeight="1" x14ac:dyDescent="0.25">
      <c r="A117" s="196" t="s">
        <v>1135</v>
      </c>
      <c r="B117" s="196" t="s">
        <v>847</v>
      </c>
      <c r="C117" s="197">
        <v>11</v>
      </c>
      <c r="D117" s="199" t="s">
        <v>101</v>
      </c>
      <c r="E117" s="196" t="s">
        <v>179</v>
      </c>
      <c r="F117" s="195">
        <v>22446.720000000001</v>
      </c>
      <c r="G117" s="195">
        <v>0</v>
      </c>
      <c r="H117" s="195">
        <v>0</v>
      </c>
      <c r="I117" s="195">
        <v>0</v>
      </c>
      <c r="J117" s="195">
        <v>0</v>
      </c>
      <c r="K117" s="195">
        <v>0</v>
      </c>
      <c r="L117" s="195">
        <v>2682.5</v>
      </c>
      <c r="M117" s="195">
        <v>0</v>
      </c>
      <c r="N117" s="195">
        <v>0</v>
      </c>
      <c r="O117" s="195">
        <v>0</v>
      </c>
      <c r="P117" s="195">
        <v>0</v>
      </c>
      <c r="Q117" s="195">
        <v>0</v>
      </c>
      <c r="R117" s="195">
        <v>0</v>
      </c>
      <c r="S117" s="195">
        <v>0</v>
      </c>
      <c r="T117" s="199">
        <f t="shared" si="8"/>
        <v>2682.5</v>
      </c>
      <c r="U117" s="738">
        <f t="shared" si="9"/>
        <v>19764.22</v>
      </c>
      <c r="V117" s="549" t="s">
        <v>167</v>
      </c>
      <c r="W117" s="197"/>
      <c r="X117" s="196"/>
      <c r="Y117" s="197"/>
      <c r="Z117" s="196"/>
    </row>
    <row r="118" spans="1:26" ht="15" customHeight="1" x14ac:dyDescent="0.25">
      <c r="A118" s="196" t="s">
        <v>1135</v>
      </c>
      <c r="B118" s="196" t="s">
        <v>847</v>
      </c>
      <c r="C118" s="197">
        <v>345</v>
      </c>
      <c r="D118" s="199" t="s">
        <v>366</v>
      </c>
      <c r="E118" s="196" t="s">
        <v>367</v>
      </c>
      <c r="F118" s="195">
        <v>7516.5</v>
      </c>
      <c r="G118" s="195">
        <v>0</v>
      </c>
      <c r="H118" s="195">
        <v>0</v>
      </c>
      <c r="I118" s="195">
        <v>0</v>
      </c>
      <c r="J118" s="195">
        <v>0</v>
      </c>
      <c r="K118" s="195">
        <v>0</v>
      </c>
      <c r="L118" s="195">
        <v>0</v>
      </c>
      <c r="M118" s="195">
        <v>0</v>
      </c>
      <c r="N118" s="195">
        <v>0</v>
      </c>
      <c r="O118" s="195">
        <v>0</v>
      </c>
      <c r="P118" s="195">
        <v>0</v>
      </c>
      <c r="Q118" s="195">
        <v>0</v>
      </c>
      <c r="R118" s="195">
        <v>0</v>
      </c>
      <c r="S118" s="195">
        <v>0</v>
      </c>
      <c r="T118" s="199">
        <f t="shared" si="8"/>
        <v>0</v>
      </c>
      <c r="U118" s="738">
        <f t="shared" si="9"/>
        <v>7516.5</v>
      </c>
      <c r="V118" s="549" t="s">
        <v>167</v>
      </c>
      <c r="W118" s="197"/>
      <c r="X118" s="196"/>
      <c r="Y118" s="197"/>
      <c r="Z118" s="196"/>
    </row>
    <row r="119" spans="1:26" ht="15" customHeight="1" x14ac:dyDescent="0.25">
      <c r="A119" s="196" t="s">
        <v>1135</v>
      </c>
      <c r="B119" s="196" t="s">
        <v>847</v>
      </c>
      <c r="C119" s="197">
        <v>462</v>
      </c>
      <c r="D119" s="199" t="s">
        <v>753</v>
      </c>
      <c r="E119" s="196" t="s">
        <v>766</v>
      </c>
      <c r="F119" s="195">
        <v>11078.4</v>
      </c>
      <c r="G119" s="195">
        <v>0</v>
      </c>
      <c r="H119" s="195">
        <v>0</v>
      </c>
      <c r="I119" s="195">
        <v>0</v>
      </c>
      <c r="J119" s="195">
        <v>0</v>
      </c>
      <c r="K119" s="195">
        <v>0</v>
      </c>
      <c r="L119" s="195">
        <v>0</v>
      </c>
      <c r="M119" s="195">
        <v>0</v>
      </c>
      <c r="N119" s="195">
        <v>0</v>
      </c>
      <c r="O119" s="195">
        <v>0</v>
      </c>
      <c r="P119" s="195">
        <v>2368.09</v>
      </c>
      <c r="Q119" s="195">
        <v>0</v>
      </c>
      <c r="R119" s="195">
        <v>0</v>
      </c>
      <c r="S119" s="195">
        <v>0</v>
      </c>
      <c r="T119" s="199">
        <f t="shared" si="8"/>
        <v>2368.09</v>
      </c>
      <c r="U119" s="738">
        <f t="shared" si="9"/>
        <v>8710.31</v>
      </c>
      <c r="V119" s="549" t="s">
        <v>167</v>
      </c>
      <c r="W119" s="197"/>
      <c r="X119" s="196"/>
      <c r="Y119" s="197"/>
      <c r="Z119" s="196"/>
    </row>
    <row r="120" spans="1:26" ht="15" customHeight="1" x14ac:dyDescent="0.25">
      <c r="A120" s="196" t="s">
        <v>1135</v>
      </c>
      <c r="B120" s="196" t="s">
        <v>847</v>
      </c>
      <c r="C120" s="197">
        <v>438</v>
      </c>
      <c r="D120" s="199" t="s">
        <v>708</v>
      </c>
      <c r="E120" s="196" t="s">
        <v>729</v>
      </c>
      <c r="F120" s="195">
        <v>11770.34</v>
      </c>
      <c r="G120" s="195">
        <v>0</v>
      </c>
      <c r="H120" s="195">
        <v>0</v>
      </c>
      <c r="I120" s="195">
        <v>0</v>
      </c>
      <c r="J120" s="195">
        <v>0</v>
      </c>
      <c r="K120" s="195">
        <v>0</v>
      </c>
      <c r="L120" s="195">
        <v>1097.43</v>
      </c>
      <c r="M120" s="195">
        <v>0</v>
      </c>
      <c r="N120" s="195">
        <v>0</v>
      </c>
      <c r="O120" s="195">
        <v>0</v>
      </c>
      <c r="P120" s="195">
        <v>0</v>
      </c>
      <c r="Q120" s="195">
        <v>0</v>
      </c>
      <c r="R120" s="195">
        <v>0</v>
      </c>
      <c r="S120" s="195">
        <v>0</v>
      </c>
      <c r="T120" s="199">
        <f t="shared" si="8"/>
        <v>1097.43</v>
      </c>
      <c r="U120" s="738">
        <f t="shared" si="9"/>
        <v>10672.91</v>
      </c>
      <c r="V120" s="549" t="s">
        <v>167</v>
      </c>
      <c r="W120" s="197"/>
      <c r="X120" s="196"/>
      <c r="Y120" s="197"/>
      <c r="Z120" s="196"/>
    </row>
    <row r="121" spans="1:26" ht="15" customHeight="1" x14ac:dyDescent="0.25">
      <c r="A121" s="196" t="s">
        <v>1135</v>
      </c>
      <c r="B121" s="196" t="s">
        <v>847</v>
      </c>
      <c r="C121" s="197">
        <v>18</v>
      </c>
      <c r="D121" s="199" t="s">
        <v>12</v>
      </c>
      <c r="E121" s="196" t="s">
        <v>184</v>
      </c>
      <c r="F121" s="195">
        <v>18583.84</v>
      </c>
      <c r="G121" s="195">
        <v>0</v>
      </c>
      <c r="H121" s="195">
        <v>0</v>
      </c>
      <c r="I121" s="195">
        <v>0</v>
      </c>
      <c r="J121" s="195">
        <v>0</v>
      </c>
      <c r="K121" s="195">
        <v>0</v>
      </c>
      <c r="L121" s="195">
        <v>0</v>
      </c>
      <c r="M121" s="195">
        <v>0</v>
      </c>
      <c r="N121" s="195">
        <v>0</v>
      </c>
      <c r="O121" s="195">
        <v>0</v>
      </c>
      <c r="P121" s="195">
        <v>3190.88</v>
      </c>
      <c r="Q121" s="195">
        <v>0</v>
      </c>
      <c r="R121" s="195">
        <v>0</v>
      </c>
      <c r="S121" s="195">
        <v>0</v>
      </c>
      <c r="T121" s="199">
        <f t="shared" si="8"/>
        <v>3190.88</v>
      </c>
      <c r="U121" s="738">
        <f t="shared" si="9"/>
        <v>15392.96</v>
      </c>
      <c r="V121" s="549" t="s">
        <v>167</v>
      </c>
      <c r="W121" s="197"/>
      <c r="X121" s="196"/>
      <c r="Y121" s="197"/>
      <c r="Z121" s="196"/>
    </row>
    <row r="122" spans="1:26" ht="15" customHeight="1" x14ac:dyDescent="0.25">
      <c r="A122" s="196" t="s">
        <v>1135</v>
      </c>
      <c r="B122" s="196" t="s">
        <v>847</v>
      </c>
      <c r="C122" s="197">
        <v>492</v>
      </c>
      <c r="D122" s="199" t="s">
        <v>456</v>
      </c>
      <c r="E122" s="196" t="s">
        <v>499</v>
      </c>
      <c r="F122" s="195">
        <v>16889.2</v>
      </c>
      <c r="G122" s="195">
        <v>0</v>
      </c>
      <c r="H122" s="195">
        <v>0</v>
      </c>
      <c r="I122" s="195">
        <v>1518</v>
      </c>
      <c r="J122" s="195">
        <v>0</v>
      </c>
      <c r="K122" s="195">
        <v>0</v>
      </c>
      <c r="L122" s="195">
        <v>1592.33</v>
      </c>
      <c r="M122" s="195">
        <v>0</v>
      </c>
      <c r="N122" s="195">
        <v>0</v>
      </c>
      <c r="O122" s="195">
        <v>0</v>
      </c>
      <c r="P122" s="195">
        <v>0</v>
      </c>
      <c r="Q122" s="195">
        <v>0</v>
      </c>
      <c r="R122" s="195">
        <v>0</v>
      </c>
      <c r="S122" s="195">
        <v>0</v>
      </c>
      <c r="T122" s="199">
        <f t="shared" si="8"/>
        <v>3110.33</v>
      </c>
      <c r="U122" s="738">
        <f t="shared" si="9"/>
        <v>13778.87</v>
      </c>
      <c r="V122" s="549" t="s">
        <v>167</v>
      </c>
      <c r="W122" s="197"/>
      <c r="X122" s="196"/>
      <c r="Y122" s="197"/>
      <c r="Z122" s="196"/>
    </row>
    <row r="123" spans="1:26" ht="15" customHeight="1" x14ac:dyDescent="0.25">
      <c r="A123" s="196" t="s">
        <v>1135</v>
      </c>
      <c r="B123" s="196" t="s">
        <v>847</v>
      </c>
      <c r="C123" s="197">
        <v>69</v>
      </c>
      <c r="D123" s="199" t="s">
        <v>103</v>
      </c>
      <c r="E123" s="196" t="s">
        <v>211</v>
      </c>
      <c r="F123" s="195">
        <v>29351.82</v>
      </c>
      <c r="G123" s="195">
        <v>0</v>
      </c>
      <c r="H123" s="195">
        <v>0</v>
      </c>
      <c r="I123" s="195">
        <v>0</v>
      </c>
      <c r="J123" s="195">
        <v>0</v>
      </c>
      <c r="K123" s="195">
        <v>0</v>
      </c>
      <c r="L123" s="195">
        <v>0</v>
      </c>
      <c r="M123" s="195">
        <v>0</v>
      </c>
      <c r="N123" s="195">
        <v>4554</v>
      </c>
      <c r="O123" s="195">
        <v>0</v>
      </c>
      <c r="P123" s="195">
        <v>2567.23</v>
      </c>
      <c r="Q123" s="195">
        <v>0</v>
      </c>
      <c r="R123" s="195">
        <v>0</v>
      </c>
      <c r="S123" s="195">
        <v>0</v>
      </c>
      <c r="T123" s="199">
        <f t="shared" si="8"/>
        <v>7121.23</v>
      </c>
      <c r="U123" s="738">
        <f t="shared" si="9"/>
        <v>22230.59</v>
      </c>
      <c r="V123" s="549" t="s">
        <v>167</v>
      </c>
      <c r="W123" s="197"/>
      <c r="X123" s="196"/>
      <c r="Y123" s="197"/>
      <c r="Z123" s="196"/>
    </row>
    <row r="124" spans="1:26" s="188" customFormat="1" ht="15" customHeight="1" x14ac:dyDescent="0.25">
      <c r="A124" s="196" t="s">
        <v>1135</v>
      </c>
      <c r="B124" s="196" t="s">
        <v>847</v>
      </c>
      <c r="C124" s="197">
        <v>443</v>
      </c>
      <c r="D124" s="199" t="s">
        <v>711</v>
      </c>
      <c r="E124" s="196" t="s">
        <v>732</v>
      </c>
      <c r="F124" s="195">
        <v>3442.61</v>
      </c>
      <c r="G124" s="195">
        <v>0</v>
      </c>
      <c r="H124" s="195">
        <v>0</v>
      </c>
      <c r="I124" s="195">
        <v>0</v>
      </c>
      <c r="J124" s="195">
        <v>0</v>
      </c>
      <c r="K124" s="195">
        <v>0</v>
      </c>
      <c r="L124" s="195">
        <v>0</v>
      </c>
      <c r="M124" s="195">
        <v>0</v>
      </c>
      <c r="N124" s="195">
        <v>0</v>
      </c>
      <c r="O124" s="195">
        <v>0</v>
      </c>
      <c r="P124" s="195">
        <v>0</v>
      </c>
      <c r="Q124" s="195">
        <v>0</v>
      </c>
      <c r="R124" s="195">
        <v>0</v>
      </c>
      <c r="S124" s="195">
        <v>0</v>
      </c>
      <c r="T124" s="199">
        <f t="shared" si="8"/>
        <v>0</v>
      </c>
      <c r="U124" s="738">
        <f t="shared" si="9"/>
        <v>3442.61</v>
      </c>
      <c r="V124" s="549" t="s">
        <v>167</v>
      </c>
      <c r="W124" s="185"/>
      <c r="X124" s="184"/>
      <c r="Y124" s="185"/>
      <c r="Z124" s="184"/>
    </row>
    <row r="125" spans="1:26" ht="15" customHeight="1" x14ac:dyDescent="0.25">
      <c r="A125" s="196" t="s">
        <v>1135</v>
      </c>
      <c r="B125" s="196" t="s">
        <v>847</v>
      </c>
      <c r="C125" s="197">
        <v>456</v>
      </c>
      <c r="D125" s="199" t="s">
        <v>723</v>
      </c>
      <c r="E125" s="196" t="s">
        <v>744</v>
      </c>
      <c r="F125" s="195">
        <v>12095.98</v>
      </c>
      <c r="G125" s="195">
        <v>0</v>
      </c>
      <c r="H125" s="195">
        <v>0</v>
      </c>
      <c r="I125" s="195">
        <v>0</v>
      </c>
      <c r="J125" s="195">
        <v>0</v>
      </c>
      <c r="K125" s="195">
        <v>0</v>
      </c>
      <c r="L125" s="195">
        <v>0</v>
      </c>
      <c r="M125" s="195">
        <v>0</v>
      </c>
      <c r="N125" s="195">
        <v>0</v>
      </c>
      <c r="O125" s="195">
        <v>0</v>
      </c>
      <c r="P125" s="195">
        <v>0</v>
      </c>
      <c r="Q125" s="195">
        <v>0</v>
      </c>
      <c r="R125" s="195">
        <v>0</v>
      </c>
      <c r="S125" s="195">
        <v>0</v>
      </c>
      <c r="T125" s="199">
        <f t="shared" si="8"/>
        <v>0</v>
      </c>
      <c r="U125" s="738">
        <f t="shared" si="9"/>
        <v>12095.98</v>
      </c>
      <c r="V125" s="549" t="s">
        <v>167</v>
      </c>
      <c r="W125" s="197"/>
      <c r="X125" s="196"/>
      <c r="Y125" s="197"/>
      <c r="Z125" s="196"/>
    </row>
    <row r="126" spans="1:26" ht="15" customHeight="1" x14ac:dyDescent="0.25">
      <c r="A126" s="196" t="s">
        <v>1135</v>
      </c>
      <c r="B126" s="196" t="s">
        <v>847</v>
      </c>
      <c r="C126" s="197">
        <v>425</v>
      </c>
      <c r="D126" s="199" t="s">
        <v>672</v>
      </c>
      <c r="E126" s="196" t="s">
        <v>673</v>
      </c>
      <c r="F126" s="195">
        <v>9302.3799999999992</v>
      </c>
      <c r="G126" s="195">
        <v>0</v>
      </c>
      <c r="H126" s="195">
        <v>0</v>
      </c>
      <c r="I126" s="195">
        <v>0</v>
      </c>
      <c r="J126" s="195">
        <v>0</v>
      </c>
      <c r="K126" s="195">
        <v>0</v>
      </c>
      <c r="L126" s="195">
        <v>592.07000000000005</v>
      </c>
      <c r="M126" s="195">
        <v>0</v>
      </c>
      <c r="N126" s="195">
        <v>0</v>
      </c>
      <c r="O126" s="195">
        <v>0</v>
      </c>
      <c r="P126" s="195">
        <v>0</v>
      </c>
      <c r="Q126" s="195">
        <v>0</v>
      </c>
      <c r="R126" s="195">
        <v>0</v>
      </c>
      <c r="S126" s="195">
        <v>0</v>
      </c>
      <c r="T126" s="199">
        <f t="shared" si="8"/>
        <v>592.07000000000005</v>
      </c>
      <c r="U126" s="738">
        <f t="shared" si="9"/>
        <v>8710.31</v>
      </c>
      <c r="V126" s="549" t="s">
        <v>167</v>
      </c>
      <c r="W126" s="197"/>
      <c r="X126" s="196"/>
      <c r="Y126" s="197"/>
      <c r="Z126" s="196"/>
    </row>
    <row r="127" spans="1:26" ht="15" customHeight="1" x14ac:dyDescent="0.25">
      <c r="A127" s="189"/>
      <c r="B127" s="189"/>
      <c r="C127" s="190">
        <v>192</v>
      </c>
      <c r="D127" s="367" t="s">
        <v>419</v>
      </c>
      <c r="E127" s="189"/>
      <c r="F127" s="191"/>
      <c r="G127" s="191"/>
      <c r="H127" s="191"/>
      <c r="I127" s="191"/>
      <c r="J127" s="191"/>
      <c r="K127" s="191"/>
      <c r="L127" s="191"/>
      <c r="M127" s="191"/>
      <c r="N127" s="191"/>
      <c r="O127" s="191"/>
      <c r="P127" s="191"/>
      <c r="Q127" s="191"/>
      <c r="R127" s="191"/>
      <c r="S127" s="191"/>
      <c r="T127" s="193"/>
      <c r="U127" s="753">
        <v>0</v>
      </c>
      <c r="V127" s="569"/>
      <c r="W127" s="197"/>
      <c r="X127" s="196"/>
      <c r="Y127" s="197"/>
      <c r="Z127" s="196"/>
    </row>
    <row r="128" spans="1:26" ht="15" customHeight="1" x14ac:dyDescent="0.25">
      <c r="A128" s="196" t="s">
        <v>1135</v>
      </c>
      <c r="B128" s="196" t="s">
        <v>847</v>
      </c>
      <c r="C128" s="197">
        <v>260</v>
      </c>
      <c r="D128" s="199" t="s">
        <v>150</v>
      </c>
      <c r="E128" s="196" t="s">
        <v>264</v>
      </c>
      <c r="F128" s="195">
        <v>9832.83</v>
      </c>
      <c r="G128" s="195">
        <v>0</v>
      </c>
      <c r="H128" s="195">
        <v>0</v>
      </c>
      <c r="I128" s="195">
        <v>0</v>
      </c>
      <c r="J128" s="195">
        <v>0</v>
      </c>
      <c r="K128" s="195">
        <v>0</v>
      </c>
      <c r="L128" s="195">
        <v>592.07000000000005</v>
      </c>
      <c r="M128" s="195">
        <v>0</v>
      </c>
      <c r="N128" s="195">
        <v>0</v>
      </c>
      <c r="O128" s="195">
        <v>0</v>
      </c>
      <c r="P128" s="195">
        <v>0</v>
      </c>
      <c r="Q128" s="195">
        <v>0</v>
      </c>
      <c r="R128" s="195">
        <v>0</v>
      </c>
      <c r="S128" s="195">
        <v>0</v>
      </c>
      <c r="T128" s="199">
        <f t="shared" ref="T128:T147" si="10">SUM(G128:S128)</f>
        <v>592.07000000000005</v>
      </c>
      <c r="U128" s="738">
        <f t="shared" ref="U128:U147" si="11">F128-T128</f>
        <v>9240.76</v>
      </c>
      <c r="V128" s="549" t="s">
        <v>167</v>
      </c>
      <c r="W128" s="197"/>
      <c r="X128" s="196"/>
      <c r="Y128" s="197"/>
      <c r="Z128" s="196"/>
    </row>
    <row r="129" spans="1:26" ht="15" customHeight="1" x14ac:dyDescent="0.25">
      <c r="A129" s="196" t="s">
        <v>1135</v>
      </c>
      <c r="B129" s="196" t="s">
        <v>847</v>
      </c>
      <c r="C129" s="197">
        <v>444</v>
      </c>
      <c r="D129" s="199" t="s">
        <v>712</v>
      </c>
      <c r="E129" s="196" t="s">
        <v>733</v>
      </c>
      <c r="F129" s="195">
        <v>4014.89</v>
      </c>
      <c r="G129" s="195">
        <v>0</v>
      </c>
      <c r="H129" s="195">
        <v>0</v>
      </c>
      <c r="I129" s="195">
        <v>0</v>
      </c>
      <c r="J129" s="195">
        <v>0</v>
      </c>
      <c r="K129" s="195">
        <v>0</v>
      </c>
      <c r="L129" s="195">
        <v>572.28</v>
      </c>
      <c r="M129" s="195">
        <v>0</v>
      </c>
      <c r="N129" s="195">
        <v>0</v>
      </c>
      <c r="O129" s="195">
        <v>0</v>
      </c>
      <c r="P129" s="195">
        <v>0</v>
      </c>
      <c r="Q129" s="195">
        <v>0</v>
      </c>
      <c r="R129" s="195">
        <v>0</v>
      </c>
      <c r="S129" s="195">
        <v>0</v>
      </c>
      <c r="T129" s="199">
        <f t="shared" si="10"/>
        <v>572.28</v>
      </c>
      <c r="U129" s="738">
        <f t="shared" si="11"/>
        <v>3442.6099999999997</v>
      </c>
      <c r="V129" s="549" t="s">
        <v>167</v>
      </c>
      <c r="W129" s="197"/>
      <c r="X129" s="196"/>
      <c r="Y129" s="197"/>
      <c r="Z129" s="196"/>
    </row>
    <row r="130" spans="1:26" ht="15" customHeight="1" x14ac:dyDescent="0.25">
      <c r="A130" s="196" t="s">
        <v>1135</v>
      </c>
      <c r="B130" s="196" t="s">
        <v>847</v>
      </c>
      <c r="C130" s="197">
        <v>161</v>
      </c>
      <c r="D130" s="199" t="s">
        <v>63</v>
      </c>
      <c r="E130" s="196" t="s">
        <v>234</v>
      </c>
      <c r="F130" s="195">
        <v>9949.56</v>
      </c>
      <c r="G130" s="195">
        <v>0</v>
      </c>
      <c r="H130" s="195">
        <v>0</v>
      </c>
      <c r="I130" s="195">
        <v>0</v>
      </c>
      <c r="J130" s="195">
        <v>0</v>
      </c>
      <c r="K130" s="195">
        <v>0</v>
      </c>
      <c r="L130" s="195">
        <v>0</v>
      </c>
      <c r="M130" s="195">
        <v>0</v>
      </c>
      <c r="N130" s="195">
        <v>0</v>
      </c>
      <c r="O130" s="195">
        <v>0</v>
      </c>
      <c r="P130" s="195">
        <v>976.08</v>
      </c>
      <c r="Q130" s="195">
        <v>0</v>
      </c>
      <c r="R130" s="195">
        <v>0</v>
      </c>
      <c r="S130" s="195">
        <v>0</v>
      </c>
      <c r="T130" s="199">
        <f t="shared" si="10"/>
        <v>976.08</v>
      </c>
      <c r="U130" s="738">
        <f t="shared" si="11"/>
        <v>8973.48</v>
      </c>
      <c r="V130" s="549" t="s">
        <v>167</v>
      </c>
      <c r="W130" s="197"/>
      <c r="X130" s="196"/>
      <c r="Y130" s="197"/>
      <c r="Z130" s="196"/>
    </row>
    <row r="131" spans="1:26" ht="15" customHeight="1" x14ac:dyDescent="0.25">
      <c r="A131" s="196" t="s">
        <v>1135</v>
      </c>
      <c r="B131" s="196" t="s">
        <v>847</v>
      </c>
      <c r="C131" s="197">
        <v>344</v>
      </c>
      <c r="D131" s="199" t="s">
        <v>364</v>
      </c>
      <c r="E131" s="196" t="s">
        <v>365</v>
      </c>
      <c r="F131" s="195">
        <v>19096.599999999999</v>
      </c>
      <c r="G131" s="195">
        <v>0</v>
      </c>
      <c r="H131" s="195">
        <v>0</v>
      </c>
      <c r="I131" s="195">
        <v>0</v>
      </c>
      <c r="J131" s="195">
        <v>0</v>
      </c>
      <c r="K131" s="195">
        <v>0</v>
      </c>
      <c r="L131" s="195">
        <v>0</v>
      </c>
      <c r="M131" s="195">
        <v>0</v>
      </c>
      <c r="N131" s="195">
        <v>0</v>
      </c>
      <c r="O131" s="195">
        <v>0</v>
      </c>
      <c r="P131" s="195">
        <v>1490.28</v>
      </c>
      <c r="Q131" s="195">
        <v>0</v>
      </c>
      <c r="R131" s="195">
        <v>0</v>
      </c>
      <c r="S131" s="195">
        <v>0</v>
      </c>
      <c r="T131" s="199">
        <f t="shared" si="10"/>
        <v>1490.28</v>
      </c>
      <c r="U131" s="738">
        <f t="shared" si="11"/>
        <v>17606.32</v>
      </c>
      <c r="V131" s="549" t="s">
        <v>167</v>
      </c>
      <c r="W131" s="197"/>
      <c r="X131" s="196"/>
      <c r="Y131" s="197"/>
      <c r="Z131" s="196"/>
    </row>
    <row r="132" spans="1:26" s="188" customFormat="1" ht="15" customHeight="1" x14ac:dyDescent="0.25">
      <c r="A132" s="196" t="s">
        <v>1135</v>
      </c>
      <c r="B132" s="196" t="s">
        <v>847</v>
      </c>
      <c r="C132" s="197">
        <v>356</v>
      </c>
      <c r="D132" s="199" t="s">
        <v>383</v>
      </c>
      <c r="E132" s="196" t="s">
        <v>384</v>
      </c>
      <c r="F132" s="195">
        <v>7329.34</v>
      </c>
      <c r="G132" s="195">
        <v>0</v>
      </c>
      <c r="H132" s="195">
        <v>0</v>
      </c>
      <c r="I132" s="195">
        <v>0</v>
      </c>
      <c r="J132" s="195">
        <v>0</v>
      </c>
      <c r="K132" s="195">
        <v>0</v>
      </c>
      <c r="L132" s="195">
        <v>1065.58</v>
      </c>
      <c r="M132" s="195">
        <v>0</v>
      </c>
      <c r="N132" s="195">
        <v>0</v>
      </c>
      <c r="O132" s="195">
        <v>0</v>
      </c>
      <c r="P132" s="195">
        <v>0</v>
      </c>
      <c r="Q132" s="195">
        <v>0</v>
      </c>
      <c r="R132" s="195">
        <v>0</v>
      </c>
      <c r="S132" s="195">
        <v>0</v>
      </c>
      <c r="T132" s="199">
        <f t="shared" si="10"/>
        <v>1065.58</v>
      </c>
      <c r="U132" s="738">
        <f t="shared" si="11"/>
        <v>6263.76</v>
      </c>
      <c r="V132" s="549" t="s">
        <v>167</v>
      </c>
      <c r="W132" s="185"/>
      <c r="X132" s="184"/>
      <c r="Y132" s="185"/>
      <c r="Z132" s="184"/>
    </row>
    <row r="133" spans="1:26" ht="15" customHeight="1" x14ac:dyDescent="0.25">
      <c r="A133" s="196" t="s">
        <v>1135</v>
      </c>
      <c r="B133" s="196" t="s">
        <v>847</v>
      </c>
      <c r="C133" s="197">
        <v>172</v>
      </c>
      <c r="D133" s="199" t="s">
        <v>68</v>
      </c>
      <c r="E133" s="196" t="s">
        <v>239</v>
      </c>
      <c r="F133" s="195">
        <v>12714.25</v>
      </c>
      <c r="G133" s="195">
        <v>0</v>
      </c>
      <c r="H133" s="195">
        <v>0</v>
      </c>
      <c r="I133" s="195">
        <v>0</v>
      </c>
      <c r="J133" s="195">
        <v>0</v>
      </c>
      <c r="K133" s="195">
        <v>0</v>
      </c>
      <c r="L133" s="195">
        <v>1391.37</v>
      </c>
      <c r="M133" s="195">
        <v>0</v>
      </c>
      <c r="N133" s="195">
        <v>0</v>
      </c>
      <c r="O133" s="195">
        <v>0</v>
      </c>
      <c r="P133" s="195">
        <v>0</v>
      </c>
      <c r="Q133" s="195">
        <v>0</v>
      </c>
      <c r="R133" s="195">
        <v>0</v>
      </c>
      <c r="S133" s="195">
        <v>0</v>
      </c>
      <c r="T133" s="199">
        <f t="shared" si="10"/>
        <v>1391.37</v>
      </c>
      <c r="U133" s="738">
        <f t="shared" si="11"/>
        <v>11322.880000000001</v>
      </c>
      <c r="V133" s="549" t="s">
        <v>167</v>
      </c>
      <c r="W133" s="197"/>
      <c r="X133" s="196"/>
      <c r="Y133" s="197"/>
      <c r="Z133" s="196"/>
    </row>
    <row r="134" spans="1:26" s="188" customFormat="1" ht="15" customHeight="1" x14ac:dyDescent="0.25">
      <c r="A134" s="196" t="s">
        <v>1135</v>
      </c>
      <c r="B134" s="196" t="s">
        <v>847</v>
      </c>
      <c r="C134" s="197">
        <v>52</v>
      </c>
      <c r="D134" s="199" t="s">
        <v>39</v>
      </c>
      <c r="E134" s="196" t="s">
        <v>210</v>
      </c>
      <c r="F134" s="195">
        <v>13381.21</v>
      </c>
      <c r="G134" s="195">
        <v>0</v>
      </c>
      <c r="H134" s="195">
        <v>0</v>
      </c>
      <c r="I134" s="195">
        <v>0</v>
      </c>
      <c r="J134" s="195">
        <v>0</v>
      </c>
      <c r="K134" s="195">
        <v>0</v>
      </c>
      <c r="L134" s="195">
        <v>0</v>
      </c>
      <c r="M134" s="195">
        <v>0</v>
      </c>
      <c r="N134" s="195">
        <v>0</v>
      </c>
      <c r="O134" s="195">
        <v>0</v>
      </c>
      <c r="P134" s="195">
        <v>0</v>
      </c>
      <c r="Q134" s="195">
        <v>0</v>
      </c>
      <c r="R134" s="195">
        <v>0</v>
      </c>
      <c r="S134" s="195">
        <v>0</v>
      </c>
      <c r="T134" s="199">
        <f t="shared" si="10"/>
        <v>0</v>
      </c>
      <c r="U134" s="738">
        <f t="shared" si="11"/>
        <v>13381.21</v>
      </c>
      <c r="V134" s="549" t="s">
        <v>167</v>
      </c>
      <c r="W134" s="185"/>
      <c r="X134" s="184"/>
      <c r="Y134" s="185"/>
      <c r="Z134" s="184"/>
    </row>
    <row r="135" spans="1:26" ht="15" customHeight="1" x14ac:dyDescent="0.25">
      <c r="A135" s="196" t="s">
        <v>1135</v>
      </c>
      <c r="B135" s="196" t="s">
        <v>847</v>
      </c>
      <c r="C135" s="197">
        <v>42</v>
      </c>
      <c r="D135" s="199" t="s">
        <v>31</v>
      </c>
      <c r="E135" s="196" t="s">
        <v>203</v>
      </c>
      <c r="F135" s="195">
        <v>22230.59</v>
      </c>
      <c r="G135" s="195">
        <v>0</v>
      </c>
      <c r="H135" s="195">
        <v>0</v>
      </c>
      <c r="I135" s="195">
        <v>0</v>
      </c>
      <c r="J135" s="195">
        <v>0</v>
      </c>
      <c r="K135" s="195">
        <v>0</v>
      </c>
      <c r="L135" s="195">
        <v>0</v>
      </c>
      <c r="M135" s="195">
        <v>0</v>
      </c>
      <c r="N135" s="195">
        <v>0</v>
      </c>
      <c r="O135" s="195">
        <v>0</v>
      </c>
      <c r="P135" s="195">
        <v>0</v>
      </c>
      <c r="Q135" s="195">
        <v>0</v>
      </c>
      <c r="R135" s="195">
        <v>0</v>
      </c>
      <c r="S135" s="195">
        <v>0</v>
      </c>
      <c r="T135" s="199">
        <f t="shared" si="10"/>
        <v>0</v>
      </c>
      <c r="U135" s="738">
        <f t="shared" si="11"/>
        <v>22230.59</v>
      </c>
      <c r="V135" s="549" t="s">
        <v>167</v>
      </c>
      <c r="W135" s="197"/>
      <c r="X135" s="196"/>
      <c r="Y135" s="197"/>
      <c r="Z135" s="196"/>
    </row>
    <row r="136" spans="1:26" ht="15" customHeight="1" x14ac:dyDescent="0.25">
      <c r="A136" s="196" t="s">
        <v>1135</v>
      </c>
      <c r="B136" s="196" t="s">
        <v>847</v>
      </c>
      <c r="C136" s="197">
        <v>466</v>
      </c>
      <c r="D136" s="199" t="s">
        <v>749</v>
      </c>
      <c r="E136" s="196" t="s">
        <v>762</v>
      </c>
      <c r="F136" s="195">
        <v>9788.3700000000008</v>
      </c>
      <c r="G136" s="195">
        <v>0</v>
      </c>
      <c r="H136" s="195">
        <v>0</v>
      </c>
      <c r="I136" s="195">
        <v>0</v>
      </c>
      <c r="J136" s="195">
        <v>0</v>
      </c>
      <c r="K136" s="195">
        <v>0</v>
      </c>
      <c r="L136" s="195">
        <v>0</v>
      </c>
      <c r="M136" s="195">
        <v>0</v>
      </c>
      <c r="N136" s="195">
        <v>0</v>
      </c>
      <c r="O136" s="195">
        <v>0</v>
      </c>
      <c r="P136" s="195">
        <v>2329.38</v>
      </c>
      <c r="Q136" s="195">
        <v>0</v>
      </c>
      <c r="R136" s="195">
        <v>0</v>
      </c>
      <c r="S136" s="195">
        <v>0</v>
      </c>
      <c r="T136" s="199">
        <f t="shared" si="10"/>
        <v>2329.38</v>
      </c>
      <c r="U136" s="738">
        <f t="shared" si="11"/>
        <v>7458.9900000000007</v>
      </c>
      <c r="V136" s="549" t="s">
        <v>167</v>
      </c>
      <c r="W136" s="197"/>
      <c r="X136" s="196"/>
      <c r="Y136" s="197"/>
      <c r="Z136" s="196"/>
    </row>
    <row r="137" spans="1:26" ht="15" customHeight="1" x14ac:dyDescent="0.25">
      <c r="A137" s="196" t="s">
        <v>1135</v>
      </c>
      <c r="B137" s="196" t="s">
        <v>847</v>
      </c>
      <c r="C137" s="197">
        <v>195</v>
      </c>
      <c r="D137" s="199" t="s">
        <v>783</v>
      </c>
      <c r="E137" s="196" t="s">
        <v>243</v>
      </c>
      <c r="F137" s="195">
        <v>3761.84</v>
      </c>
      <c r="G137" s="195">
        <v>0</v>
      </c>
      <c r="H137" s="195">
        <v>0</v>
      </c>
      <c r="I137" s="195">
        <v>0</v>
      </c>
      <c r="J137" s="195">
        <v>0</v>
      </c>
      <c r="K137" s="195">
        <v>0</v>
      </c>
      <c r="L137" s="195">
        <v>0</v>
      </c>
      <c r="M137" s="195">
        <v>0</v>
      </c>
      <c r="N137" s="195">
        <v>0</v>
      </c>
      <c r="O137" s="195">
        <v>0</v>
      </c>
      <c r="P137" s="195">
        <v>0</v>
      </c>
      <c r="Q137" s="195">
        <v>0</v>
      </c>
      <c r="R137" s="195">
        <v>0</v>
      </c>
      <c r="S137" s="195">
        <v>0</v>
      </c>
      <c r="T137" s="199">
        <f t="shared" si="10"/>
        <v>0</v>
      </c>
      <c r="U137" s="738">
        <f t="shared" si="11"/>
        <v>3761.84</v>
      </c>
      <c r="V137" s="549" t="s">
        <v>167</v>
      </c>
      <c r="W137" s="197"/>
      <c r="X137" s="196"/>
      <c r="Y137" s="197"/>
      <c r="Z137" s="196"/>
    </row>
    <row r="138" spans="1:26" ht="15" customHeight="1" x14ac:dyDescent="0.25">
      <c r="A138" s="739" t="s">
        <v>1135</v>
      </c>
      <c r="B138" s="739" t="s">
        <v>847</v>
      </c>
      <c r="C138" s="740">
        <v>245</v>
      </c>
      <c r="D138" s="741" t="s">
        <v>135</v>
      </c>
      <c r="E138" s="739" t="s">
        <v>256</v>
      </c>
      <c r="F138" s="742">
        <v>12209.11</v>
      </c>
      <c r="G138" s="742">
        <v>0</v>
      </c>
      <c r="H138" s="742">
        <v>0</v>
      </c>
      <c r="I138" s="742">
        <v>0</v>
      </c>
      <c r="J138" s="742">
        <v>0</v>
      </c>
      <c r="K138" s="742">
        <v>546.53</v>
      </c>
      <c r="L138" s="742">
        <v>0</v>
      </c>
      <c r="M138" s="742">
        <v>0</v>
      </c>
      <c r="N138" s="742">
        <v>0</v>
      </c>
      <c r="O138" s="742">
        <v>0</v>
      </c>
      <c r="P138" s="742">
        <v>0</v>
      </c>
      <c r="Q138" s="742">
        <v>0</v>
      </c>
      <c r="R138" s="742">
        <v>0</v>
      </c>
      <c r="S138" s="742">
        <v>0</v>
      </c>
      <c r="T138" s="741">
        <f t="shared" si="10"/>
        <v>546.53</v>
      </c>
      <c r="U138" s="743">
        <f t="shared" si="11"/>
        <v>11662.58</v>
      </c>
      <c r="V138" s="744" t="s">
        <v>167</v>
      </c>
      <c r="W138" s="197"/>
      <c r="X138" s="196"/>
      <c r="Y138" s="197"/>
      <c r="Z138" s="196"/>
    </row>
    <row r="139" spans="1:26" ht="15" customHeight="1" x14ac:dyDescent="0.25">
      <c r="A139" s="196" t="s">
        <v>1135</v>
      </c>
      <c r="B139" s="196" t="s">
        <v>847</v>
      </c>
      <c r="C139" s="197">
        <v>19</v>
      </c>
      <c r="D139" s="199" t="s">
        <v>13</v>
      </c>
      <c r="E139" s="196" t="s">
        <v>185</v>
      </c>
      <c r="F139" s="195">
        <v>17406</v>
      </c>
      <c r="G139" s="195">
        <v>0</v>
      </c>
      <c r="H139" s="195">
        <v>0</v>
      </c>
      <c r="I139" s="195">
        <v>0</v>
      </c>
      <c r="J139" s="195">
        <v>0</v>
      </c>
      <c r="K139" s="195">
        <v>0</v>
      </c>
      <c r="L139" s="195">
        <v>0</v>
      </c>
      <c r="M139" s="195">
        <v>0</v>
      </c>
      <c r="N139" s="195">
        <v>0</v>
      </c>
      <c r="O139" s="195">
        <v>629.24</v>
      </c>
      <c r="P139" s="195">
        <v>0</v>
      </c>
      <c r="Q139" s="195">
        <v>0</v>
      </c>
      <c r="R139" s="195">
        <v>0</v>
      </c>
      <c r="S139" s="195">
        <v>0</v>
      </c>
      <c r="T139" s="199">
        <f t="shared" si="10"/>
        <v>629.24</v>
      </c>
      <c r="U139" s="738">
        <f t="shared" si="11"/>
        <v>16776.759999999998</v>
      </c>
      <c r="V139" s="549" t="s">
        <v>167</v>
      </c>
      <c r="W139" s="197"/>
      <c r="X139" s="196"/>
      <c r="Y139" s="197"/>
      <c r="Z139" s="196"/>
    </row>
    <row r="140" spans="1:26" ht="15" customHeight="1" x14ac:dyDescent="0.25">
      <c r="A140" s="196" t="s">
        <v>1135</v>
      </c>
      <c r="B140" s="196" t="s">
        <v>847</v>
      </c>
      <c r="C140" s="197">
        <v>475</v>
      </c>
      <c r="D140" s="199" t="s">
        <v>785</v>
      </c>
      <c r="E140" s="196" t="s">
        <v>794</v>
      </c>
      <c r="F140" s="195">
        <v>11381.96</v>
      </c>
      <c r="G140" s="195">
        <v>0</v>
      </c>
      <c r="H140" s="195">
        <v>0</v>
      </c>
      <c r="I140" s="195">
        <v>0</v>
      </c>
      <c r="J140" s="195">
        <v>0</v>
      </c>
      <c r="K140" s="195">
        <v>0</v>
      </c>
      <c r="L140" s="195">
        <v>709.05</v>
      </c>
      <c r="M140" s="195">
        <v>0</v>
      </c>
      <c r="N140" s="195">
        <v>0</v>
      </c>
      <c r="O140" s="195">
        <v>0</v>
      </c>
      <c r="P140" s="195">
        <v>0</v>
      </c>
      <c r="Q140" s="195">
        <v>0</v>
      </c>
      <c r="R140" s="195">
        <v>0</v>
      </c>
      <c r="S140" s="195">
        <v>0</v>
      </c>
      <c r="T140" s="199">
        <f t="shared" si="10"/>
        <v>709.05</v>
      </c>
      <c r="U140" s="738">
        <f t="shared" si="11"/>
        <v>10672.91</v>
      </c>
      <c r="V140" s="549" t="s">
        <v>167</v>
      </c>
      <c r="W140" s="197"/>
      <c r="X140" s="196"/>
      <c r="Y140" s="197"/>
      <c r="Z140" s="196"/>
    </row>
    <row r="141" spans="1:26" ht="15" customHeight="1" x14ac:dyDescent="0.25">
      <c r="A141" s="196" t="s">
        <v>1135</v>
      </c>
      <c r="B141" s="196" t="s">
        <v>847</v>
      </c>
      <c r="C141" s="197">
        <v>496</v>
      </c>
      <c r="D141" s="199" t="s">
        <v>462</v>
      </c>
      <c r="E141" s="196" t="s">
        <v>507</v>
      </c>
      <c r="F141" s="195">
        <v>14236.24</v>
      </c>
      <c r="G141" s="195">
        <v>0</v>
      </c>
      <c r="H141" s="195">
        <v>0</v>
      </c>
      <c r="I141" s="195">
        <v>0</v>
      </c>
      <c r="J141" s="195">
        <v>0</v>
      </c>
      <c r="K141" s="195">
        <v>0</v>
      </c>
      <c r="L141" s="195">
        <v>457.37</v>
      </c>
      <c r="M141" s="195">
        <v>0</v>
      </c>
      <c r="N141" s="195">
        <v>0</v>
      </c>
      <c r="O141" s="195">
        <v>0</v>
      </c>
      <c r="P141" s="195">
        <v>0</v>
      </c>
      <c r="Q141" s="195">
        <v>0</v>
      </c>
      <c r="R141" s="195">
        <v>0</v>
      </c>
      <c r="S141" s="195">
        <v>0</v>
      </c>
      <c r="T141" s="199">
        <f t="shared" si="10"/>
        <v>457.37</v>
      </c>
      <c r="U141" s="738">
        <f t="shared" si="11"/>
        <v>13778.869999999999</v>
      </c>
      <c r="V141" s="549" t="s">
        <v>167</v>
      </c>
      <c r="W141" s="197"/>
      <c r="X141" s="196"/>
      <c r="Y141" s="197"/>
      <c r="Z141" s="196"/>
    </row>
    <row r="142" spans="1:26" ht="15" customHeight="1" x14ac:dyDescent="0.25">
      <c r="A142" s="196" t="s">
        <v>1135</v>
      </c>
      <c r="B142" s="196" t="s">
        <v>847</v>
      </c>
      <c r="C142" s="197">
        <v>169</v>
      </c>
      <c r="D142" s="199" t="s">
        <v>67</v>
      </c>
      <c r="E142" s="196" t="s">
        <v>238</v>
      </c>
      <c r="F142" s="195">
        <v>10309.84</v>
      </c>
      <c r="G142" s="195">
        <v>0</v>
      </c>
      <c r="H142" s="195">
        <v>0</v>
      </c>
      <c r="I142" s="195">
        <v>0</v>
      </c>
      <c r="J142" s="195">
        <v>0</v>
      </c>
      <c r="K142" s="195">
        <v>0</v>
      </c>
      <c r="L142" s="195">
        <v>1336.36</v>
      </c>
      <c r="M142" s="195">
        <v>0</v>
      </c>
      <c r="N142" s="195">
        <v>0</v>
      </c>
      <c r="O142" s="195">
        <v>0</v>
      </c>
      <c r="P142" s="195">
        <v>0</v>
      </c>
      <c r="Q142" s="195">
        <v>0</v>
      </c>
      <c r="R142" s="195">
        <v>0</v>
      </c>
      <c r="S142" s="195">
        <v>0</v>
      </c>
      <c r="T142" s="199">
        <f t="shared" si="10"/>
        <v>1336.36</v>
      </c>
      <c r="U142" s="738">
        <f t="shared" si="11"/>
        <v>8973.48</v>
      </c>
      <c r="V142" s="549" t="s">
        <v>167</v>
      </c>
      <c r="W142" s="197"/>
      <c r="X142" s="196"/>
      <c r="Y142" s="197"/>
      <c r="Z142" s="196"/>
    </row>
    <row r="143" spans="1:26" ht="15" customHeight="1" x14ac:dyDescent="0.25">
      <c r="A143" s="196" t="s">
        <v>1135</v>
      </c>
      <c r="B143" s="196" t="s">
        <v>847</v>
      </c>
      <c r="C143" s="197">
        <v>27</v>
      </c>
      <c r="D143" s="199" t="s">
        <v>20</v>
      </c>
      <c r="E143" s="196" t="s">
        <v>192</v>
      </c>
      <c r="F143" s="195">
        <v>14873.46</v>
      </c>
      <c r="G143" s="195">
        <v>0</v>
      </c>
      <c r="H143" s="195">
        <v>0</v>
      </c>
      <c r="I143" s="195">
        <v>0</v>
      </c>
      <c r="J143" s="195">
        <v>0</v>
      </c>
      <c r="K143" s="195">
        <v>0</v>
      </c>
      <c r="L143" s="195">
        <v>0</v>
      </c>
      <c r="M143" s="195">
        <v>0</v>
      </c>
      <c r="N143" s="195">
        <v>0</v>
      </c>
      <c r="O143" s="195">
        <v>792.25</v>
      </c>
      <c r="P143" s="195">
        <v>1687.68</v>
      </c>
      <c r="Q143" s="195">
        <v>0</v>
      </c>
      <c r="R143" s="195">
        <v>0</v>
      </c>
      <c r="S143" s="195">
        <v>0</v>
      </c>
      <c r="T143" s="199">
        <f t="shared" si="10"/>
        <v>2479.9300000000003</v>
      </c>
      <c r="U143" s="738">
        <f t="shared" si="11"/>
        <v>12393.529999999999</v>
      </c>
      <c r="V143" s="549" t="s">
        <v>167</v>
      </c>
      <c r="W143" s="197"/>
      <c r="X143" s="196"/>
      <c r="Y143" s="197"/>
      <c r="Z143" s="196"/>
    </row>
    <row r="144" spans="1:26" ht="15" customHeight="1" x14ac:dyDescent="0.25">
      <c r="A144" s="196" t="s">
        <v>1135</v>
      </c>
      <c r="B144" s="196" t="s">
        <v>847</v>
      </c>
      <c r="C144" s="197">
        <v>429</v>
      </c>
      <c r="D144" s="199" t="s">
        <v>676</v>
      </c>
      <c r="E144" s="196" t="s">
        <v>677</v>
      </c>
      <c r="F144" s="195">
        <v>10672.91</v>
      </c>
      <c r="G144" s="195">
        <v>0</v>
      </c>
      <c r="H144" s="195">
        <v>0</v>
      </c>
      <c r="I144" s="195">
        <v>0</v>
      </c>
      <c r="J144" s="195">
        <v>0</v>
      </c>
      <c r="K144" s="195">
        <v>0</v>
      </c>
      <c r="L144" s="195">
        <v>0</v>
      </c>
      <c r="M144" s="195">
        <v>0</v>
      </c>
      <c r="N144" s="195">
        <v>0</v>
      </c>
      <c r="O144" s="195">
        <v>0</v>
      </c>
      <c r="P144" s="195">
        <v>0</v>
      </c>
      <c r="Q144" s="195">
        <v>0</v>
      </c>
      <c r="R144" s="195">
        <v>0</v>
      </c>
      <c r="S144" s="195">
        <v>0</v>
      </c>
      <c r="T144" s="199">
        <f t="shared" si="10"/>
        <v>0</v>
      </c>
      <c r="U144" s="738">
        <f t="shared" si="11"/>
        <v>10672.91</v>
      </c>
      <c r="V144" s="549" t="s">
        <v>167</v>
      </c>
      <c r="W144" s="197"/>
      <c r="X144" s="196"/>
      <c r="Y144" s="197"/>
      <c r="Z144" s="196"/>
    </row>
    <row r="145" spans="1:26" ht="15" customHeight="1" x14ac:dyDescent="0.25">
      <c r="A145" s="196" t="s">
        <v>1135</v>
      </c>
      <c r="B145" s="196" t="s">
        <v>847</v>
      </c>
      <c r="C145" s="197">
        <v>343</v>
      </c>
      <c r="D145" s="199" t="s">
        <v>310</v>
      </c>
      <c r="E145" s="196" t="s">
        <v>313</v>
      </c>
      <c r="F145" s="195">
        <v>22937.37</v>
      </c>
      <c r="G145" s="195">
        <v>0</v>
      </c>
      <c r="H145" s="195">
        <v>0</v>
      </c>
      <c r="I145" s="195">
        <v>0</v>
      </c>
      <c r="J145" s="195">
        <v>0</v>
      </c>
      <c r="K145" s="195">
        <v>0</v>
      </c>
      <c r="L145" s="195">
        <v>0</v>
      </c>
      <c r="M145" s="195">
        <v>0</v>
      </c>
      <c r="N145" s="195">
        <v>0</v>
      </c>
      <c r="O145" s="195">
        <v>0</v>
      </c>
      <c r="P145" s="195">
        <v>706.78</v>
      </c>
      <c r="Q145" s="195">
        <v>0</v>
      </c>
      <c r="R145" s="195">
        <v>0</v>
      </c>
      <c r="S145" s="195">
        <v>0</v>
      </c>
      <c r="T145" s="199">
        <f t="shared" si="10"/>
        <v>706.78</v>
      </c>
      <c r="U145" s="738">
        <f t="shared" si="11"/>
        <v>22230.59</v>
      </c>
      <c r="V145" s="549" t="s">
        <v>167</v>
      </c>
      <c r="W145" s="197"/>
      <c r="X145" s="196"/>
      <c r="Y145" s="197"/>
      <c r="Z145" s="196"/>
    </row>
    <row r="146" spans="1:26" ht="15" customHeight="1" x14ac:dyDescent="0.25">
      <c r="A146" s="196" t="s">
        <v>1135</v>
      </c>
      <c r="B146" s="196" t="s">
        <v>847</v>
      </c>
      <c r="C146" s="197">
        <v>315</v>
      </c>
      <c r="D146" s="199" t="s">
        <v>299</v>
      </c>
      <c r="E146" s="196" t="s">
        <v>302</v>
      </c>
      <c r="F146" s="195">
        <v>20568.740000000002</v>
      </c>
      <c r="G146" s="195">
        <v>0</v>
      </c>
      <c r="H146" s="195">
        <v>0</v>
      </c>
      <c r="I146" s="195">
        <v>0</v>
      </c>
      <c r="J146" s="195">
        <v>0</v>
      </c>
      <c r="K146" s="195">
        <v>0</v>
      </c>
      <c r="L146" s="195">
        <v>0</v>
      </c>
      <c r="M146" s="195">
        <v>0</v>
      </c>
      <c r="N146" s="195">
        <v>0</v>
      </c>
      <c r="O146" s="195">
        <v>0</v>
      </c>
      <c r="P146" s="195">
        <v>2375.54</v>
      </c>
      <c r="Q146" s="195">
        <v>0</v>
      </c>
      <c r="R146" s="195">
        <v>0</v>
      </c>
      <c r="S146" s="195">
        <v>0</v>
      </c>
      <c r="T146" s="199">
        <f t="shared" si="10"/>
        <v>2375.54</v>
      </c>
      <c r="U146" s="738">
        <f t="shared" si="11"/>
        <v>18193.2</v>
      </c>
      <c r="V146" s="549" t="s">
        <v>167</v>
      </c>
      <c r="W146" s="197"/>
      <c r="X146" s="196"/>
      <c r="Y146" s="197"/>
      <c r="Z146" s="196"/>
    </row>
    <row r="147" spans="1:26" ht="15" customHeight="1" x14ac:dyDescent="0.25">
      <c r="A147" s="196" t="s">
        <v>1135</v>
      </c>
      <c r="B147" s="196" t="s">
        <v>847</v>
      </c>
      <c r="C147" s="197">
        <v>86</v>
      </c>
      <c r="D147" s="199" t="s">
        <v>46</v>
      </c>
      <c r="E147" s="196" t="s">
        <v>218</v>
      </c>
      <c r="F147" s="195">
        <v>7604.65</v>
      </c>
      <c r="G147" s="195">
        <v>0</v>
      </c>
      <c r="H147" s="195">
        <v>0</v>
      </c>
      <c r="I147" s="195">
        <v>0</v>
      </c>
      <c r="J147" s="195">
        <v>0</v>
      </c>
      <c r="K147" s="195">
        <v>0</v>
      </c>
      <c r="L147" s="195">
        <v>0</v>
      </c>
      <c r="M147" s="195">
        <v>0</v>
      </c>
      <c r="N147" s="195">
        <v>0</v>
      </c>
      <c r="O147" s="195">
        <v>0</v>
      </c>
      <c r="P147" s="195">
        <v>1223.5999999999999</v>
      </c>
      <c r="Q147" s="195">
        <v>0</v>
      </c>
      <c r="R147" s="195">
        <v>0</v>
      </c>
      <c r="S147" s="195">
        <v>0</v>
      </c>
      <c r="T147" s="199">
        <f t="shared" si="10"/>
        <v>1223.5999999999999</v>
      </c>
      <c r="U147" s="738">
        <f t="shared" si="11"/>
        <v>6381.0499999999993</v>
      </c>
      <c r="V147" s="549" t="s">
        <v>167</v>
      </c>
      <c r="W147" s="197"/>
      <c r="X147" s="196"/>
      <c r="Y147" s="197"/>
      <c r="Z147" s="196"/>
    </row>
    <row r="148" spans="1:26" ht="15" customHeight="1" x14ac:dyDescent="0.25">
      <c r="A148" s="196"/>
      <c r="B148" s="196"/>
      <c r="C148" s="197">
        <v>49</v>
      </c>
      <c r="D148" s="367" t="s">
        <v>37</v>
      </c>
      <c r="E148" s="196"/>
      <c r="F148" s="195"/>
      <c r="G148" s="195"/>
      <c r="H148" s="195"/>
      <c r="I148" s="195"/>
      <c r="J148" s="195"/>
      <c r="K148" s="195"/>
      <c r="L148" s="195"/>
      <c r="M148" s="195"/>
      <c r="N148" s="195"/>
      <c r="O148" s="195"/>
      <c r="P148" s="195"/>
      <c r="Q148" s="195"/>
      <c r="R148" s="195"/>
      <c r="S148" s="195"/>
      <c r="T148" s="199"/>
      <c r="U148" s="738">
        <v>0</v>
      </c>
      <c r="V148" s="549"/>
      <c r="W148" s="197"/>
      <c r="X148" s="196"/>
      <c r="Y148" s="197"/>
      <c r="Z148" s="196"/>
    </row>
    <row r="149" spans="1:26" ht="15" customHeight="1" x14ac:dyDescent="0.25">
      <c r="A149" s="196" t="s">
        <v>1135</v>
      </c>
      <c r="B149" s="196" t="s">
        <v>847</v>
      </c>
      <c r="C149" s="197">
        <v>259</v>
      </c>
      <c r="D149" s="199" t="s">
        <v>147</v>
      </c>
      <c r="E149" s="196" t="s">
        <v>263</v>
      </c>
      <c r="F149" s="195">
        <v>7584.89</v>
      </c>
      <c r="G149" s="195">
        <v>0</v>
      </c>
      <c r="H149" s="195">
        <v>0</v>
      </c>
      <c r="I149" s="195">
        <v>0</v>
      </c>
      <c r="J149" s="195">
        <v>0</v>
      </c>
      <c r="K149" s="195">
        <v>0</v>
      </c>
      <c r="L149" s="195">
        <v>2893.44</v>
      </c>
      <c r="M149" s="195">
        <v>0</v>
      </c>
      <c r="N149" s="195">
        <v>0</v>
      </c>
      <c r="O149" s="195">
        <v>0</v>
      </c>
      <c r="P149" s="195">
        <v>0</v>
      </c>
      <c r="Q149" s="195">
        <v>0</v>
      </c>
      <c r="R149" s="195">
        <v>0</v>
      </c>
      <c r="S149" s="195">
        <v>0</v>
      </c>
      <c r="T149" s="199">
        <f t="shared" ref="T149:T180" si="12">SUM(G149:S149)</f>
        <v>2893.44</v>
      </c>
      <c r="U149" s="738">
        <f t="shared" ref="U149:U180" si="13">F149-T149</f>
        <v>4691.4500000000007</v>
      </c>
      <c r="V149" s="549" t="s">
        <v>167</v>
      </c>
      <c r="W149" s="197"/>
      <c r="X149" s="196"/>
      <c r="Y149" s="197"/>
      <c r="Z149" s="196"/>
    </row>
    <row r="150" spans="1:26" ht="15" customHeight="1" x14ac:dyDescent="0.25">
      <c r="A150" s="196" t="s">
        <v>1135</v>
      </c>
      <c r="B150" s="196" t="s">
        <v>847</v>
      </c>
      <c r="C150" s="197">
        <v>430</v>
      </c>
      <c r="D150" s="199" t="s">
        <v>678</v>
      </c>
      <c r="E150" s="196" t="s">
        <v>679</v>
      </c>
      <c r="F150" s="195">
        <v>9163.07</v>
      </c>
      <c r="G150" s="195">
        <v>0</v>
      </c>
      <c r="H150" s="195">
        <v>0</v>
      </c>
      <c r="I150" s="195">
        <v>0</v>
      </c>
      <c r="J150" s="195">
        <v>0</v>
      </c>
      <c r="K150" s="195">
        <v>0</v>
      </c>
      <c r="L150" s="195">
        <v>452.76</v>
      </c>
      <c r="M150" s="195">
        <v>0</v>
      </c>
      <c r="N150" s="195">
        <v>0</v>
      </c>
      <c r="O150" s="195">
        <v>0</v>
      </c>
      <c r="P150" s="195">
        <v>0</v>
      </c>
      <c r="Q150" s="195">
        <v>0</v>
      </c>
      <c r="R150" s="195">
        <v>0</v>
      </c>
      <c r="S150" s="195">
        <v>0</v>
      </c>
      <c r="T150" s="199">
        <f t="shared" si="12"/>
        <v>452.76</v>
      </c>
      <c r="U150" s="738">
        <f t="shared" si="13"/>
        <v>8710.31</v>
      </c>
      <c r="V150" s="549" t="s">
        <v>167</v>
      </c>
      <c r="W150" s="197"/>
      <c r="X150" s="196"/>
      <c r="Y150" s="197"/>
      <c r="Z150" s="196"/>
    </row>
    <row r="151" spans="1:26" ht="15" customHeight="1" x14ac:dyDescent="0.25">
      <c r="A151" s="196" t="s">
        <v>1135</v>
      </c>
      <c r="B151" s="196" t="s">
        <v>847</v>
      </c>
      <c r="C151" s="197">
        <v>445</v>
      </c>
      <c r="D151" s="199" t="s">
        <v>713</v>
      </c>
      <c r="E151" s="196" t="s">
        <v>734</v>
      </c>
      <c r="F151" s="195">
        <v>10672.91</v>
      </c>
      <c r="G151" s="195">
        <v>0</v>
      </c>
      <c r="H151" s="195">
        <v>0</v>
      </c>
      <c r="I151" s="195">
        <v>0</v>
      </c>
      <c r="J151" s="195">
        <v>0</v>
      </c>
      <c r="K151" s="195">
        <v>0</v>
      </c>
      <c r="L151" s="195">
        <v>0</v>
      </c>
      <c r="M151" s="195">
        <v>0</v>
      </c>
      <c r="N151" s="195">
        <v>0</v>
      </c>
      <c r="O151" s="195">
        <v>0</v>
      </c>
      <c r="P151" s="195">
        <v>0</v>
      </c>
      <c r="Q151" s="195">
        <v>0</v>
      </c>
      <c r="R151" s="195">
        <v>0</v>
      </c>
      <c r="S151" s="195">
        <v>0</v>
      </c>
      <c r="T151" s="199">
        <f t="shared" si="12"/>
        <v>0</v>
      </c>
      <c r="U151" s="738">
        <f t="shared" si="13"/>
        <v>10672.91</v>
      </c>
      <c r="V151" s="549" t="s">
        <v>167</v>
      </c>
      <c r="W151" s="197"/>
      <c r="X151" s="196"/>
      <c r="Y151" s="197"/>
      <c r="Z151" s="196"/>
    </row>
    <row r="152" spans="1:26" ht="15" customHeight="1" x14ac:dyDescent="0.25">
      <c r="A152" s="196" t="s">
        <v>1135</v>
      </c>
      <c r="B152" s="196" t="s">
        <v>847</v>
      </c>
      <c r="C152" s="197">
        <v>193</v>
      </c>
      <c r="D152" s="199" t="s">
        <v>72</v>
      </c>
      <c r="E152" s="196" t="s">
        <v>242</v>
      </c>
      <c r="F152" s="195">
        <v>17931.36</v>
      </c>
      <c r="G152" s="195">
        <v>0</v>
      </c>
      <c r="H152" s="195">
        <v>0</v>
      </c>
      <c r="I152" s="195">
        <v>1334</v>
      </c>
      <c r="J152" s="195">
        <v>0</v>
      </c>
      <c r="K152" s="195">
        <v>0</v>
      </c>
      <c r="L152" s="195">
        <v>0</v>
      </c>
      <c r="M152" s="195">
        <v>0</v>
      </c>
      <c r="N152" s="195">
        <v>0</v>
      </c>
      <c r="O152" s="195">
        <v>0</v>
      </c>
      <c r="P152" s="195">
        <v>1159.47</v>
      </c>
      <c r="Q152" s="195">
        <v>0</v>
      </c>
      <c r="R152" s="195">
        <v>0</v>
      </c>
      <c r="S152" s="195">
        <v>0</v>
      </c>
      <c r="T152" s="199">
        <f t="shared" si="12"/>
        <v>2493.4700000000003</v>
      </c>
      <c r="U152" s="738">
        <f t="shared" si="13"/>
        <v>15437.89</v>
      </c>
      <c r="V152" s="549" t="s">
        <v>167</v>
      </c>
      <c r="W152" s="197"/>
      <c r="X152" s="196"/>
      <c r="Y152" s="197"/>
      <c r="Z152" s="196"/>
    </row>
    <row r="153" spans="1:26" ht="15" customHeight="1" x14ac:dyDescent="0.25">
      <c r="A153" s="196" t="s">
        <v>1135</v>
      </c>
      <c r="B153" s="196" t="s">
        <v>847</v>
      </c>
      <c r="C153" s="197">
        <v>159</v>
      </c>
      <c r="D153" s="199" t="s">
        <v>62</v>
      </c>
      <c r="E153" s="196" t="s">
        <v>284</v>
      </c>
      <c r="F153" s="195">
        <v>9618.93</v>
      </c>
      <c r="G153" s="195">
        <v>0</v>
      </c>
      <c r="H153" s="195">
        <v>0</v>
      </c>
      <c r="I153" s="195">
        <v>0</v>
      </c>
      <c r="J153" s="195">
        <v>0</v>
      </c>
      <c r="K153" s="195">
        <v>0</v>
      </c>
      <c r="L153" s="195">
        <v>3501.68</v>
      </c>
      <c r="M153" s="195">
        <v>0</v>
      </c>
      <c r="N153" s="195">
        <v>0</v>
      </c>
      <c r="O153" s="195">
        <v>0</v>
      </c>
      <c r="P153" s="195">
        <v>0</v>
      </c>
      <c r="Q153" s="195">
        <v>0</v>
      </c>
      <c r="R153" s="195">
        <v>0</v>
      </c>
      <c r="S153" s="195">
        <v>0</v>
      </c>
      <c r="T153" s="199">
        <f t="shared" si="12"/>
        <v>3501.68</v>
      </c>
      <c r="U153" s="738">
        <f t="shared" si="13"/>
        <v>6117.25</v>
      </c>
      <c r="V153" s="549" t="s">
        <v>167</v>
      </c>
      <c r="W153" s="197"/>
      <c r="X153" s="196"/>
      <c r="Y153" s="197"/>
      <c r="Z153" s="196"/>
    </row>
    <row r="154" spans="1:26" ht="15" customHeight="1" x14ac:dyDescent="0.25">
      <c r="A154" s="196" t="s">
        <v>1135</v>
      </c>
      <c r="B154" s="196" t="s">
        <v>847</v>
      </c>
      <c r="C154" s="197">
        <v>91</v>
      </c>
      <c r="D154" s="199" t="s">
        <v>51</v>
      </c>
      <c r="E154" s="196" t="s">
        <v>223</v>
      </c>
      <c r="F154" s="195">
        <v>10660.13</v>
      </c>
      <c r="G154" s="195">
        <v>0</v>
      </c>
      <c r="H154" s="195">
        <v>0</v>
      </c>
      <c r="I154" s="195">
        <v>0</v>
      </c>
      <c r="J154" s="195">
        <v>0</v>
      </c>
      <c r="K154" s="195">
        <v>0</v>
      </c>
      <c r="L154" s="195">
        <v>0</v>
      </c>
      <c r="M154" s="195">
        <v>0</v>
      </c>
      <c r="N154" s="195">
        <v>0</v>
      </c>
      <c r="O154" s="195">
        <v>0</v>
      </c>
      <c r="P154" s="195">
        <v>1738.86</v>
      </c>
      <c r="Q154" s="195">
        <v>0</v>
      </c>
      <c r="R154" s="195">
        <v>0</v>
      </c>
      <c r="S154" s="195">
        <v>0</v>
      </c>
      <c r="T154" s="199">
        <f t="shared" si="12"/>
        <v>1738.86</v>
      </c>
      <c r="U154" s="738">
        <f t="shared" si="13"/>
        <v>8921.2699999999986</v>
      </c>
      <c r="V154" s="549" t="s">
        <v>167</v>
      </c>
      <c r="W154" s="197"/>
      <c r="X154" s="196"/>
      <c r="Y154" s="197"/>
      <c r="Z154" s="196"/>
    </row>
    <row r="155" spans="1:26" ht="15" customHeight="1" x14ac:dyDescent="0.25">
      <c r="A155" s="196" t="s">
        <v>1135</v>
      </c>
      <c r="B155" s="196" t="s">
        <v>847</v>
      </c>
      <c r="C155" s="197">
        <v>482</v>
      </c>
      <c r="D155" s="199" t="s">
        <v>821</v>
      </c>
      <c r="E155" s="196" t="s">
        <v>822</v>
      </c>
      <c r="F155" s="195">
        <v>17312.97</v>
      </c>
      <c r="G155" s="195">
        <v>0</v>
      </c>
      <c r="H155" s="195">
        <v>0</v>
      </c>
      <c r="I155" s="195">
        <v>0</v>
      </c>
      <c r="J155" s="195">
        <v>0</v>
      </c>
      <c r="K155" s="195">
        <v>0</v>
      </c>
      <c r="L155" s="195">
        <v>592.07000000000005</v>
      </c>
      <c r="M155" s="195">
        <v>0</v>
      </c>
      <c r="N155" s="195">
        <v>0</v>
      </c>
      <c r="O155" s="195">
        <v>0</v>
      </c>
      <c r="P155" s="195">
        <v>0</v>
      </c>
      <c r="Q155" s="195">
        <v>0</v>
      </c>
      <c r="R155" s="195">
        <v>0</v>
      </c>
      <c r="S155" s="195">
        <v>0</v>
      </c>
      <c r="T155" s="199">
        <f t="shared" si="12"/>
        <v>592.07000000000005</v>
      </c>
      <c r="U155" s="738">
        <f t="shared" si="13"/>
        <v>16720.900000000001</v>
      </c>
      <c r="V155" s="549" t="s">
        <v>167</v>
      </c>
      <c r="W155" s="197"/>
      <c r="X155" s="196"/>
      <c r="Y155" s="197"/>
      <c r="Z155" s="196"/>
    </row>
    <row r="156" spans="1:26" ht="15" customHeight="1" x14ac:dyDescent="0.25">
      <c r="A156" s="196" t="s">
        <v>1135</v>
      </c>
      <c r="B156" s="196" t="s">
        <v>847</v>
      </c>
      <c r="C156" s="197">
        <v>326</v>
      </c>
      <c r="D156" s="199" t="s">
        <v>322</v>
      </c>
      <c r="E156" s="196" t="s">
        <v>323</v>
      </c>
      <c r="F156" s="195">
        <v>26690.5</v>
      </c>
      <c r="G156" s="195">
        <v>0</v>
      </c>
      <c r="H156" s="195">
        <v>0</v>
      </c>
      <c r="I156" s="195">
        <v>0</v>
      </c>
      <c r="J156" s="195">
        <v>0</v>
      </c>
      <c r="K156" s="195">
        <v>0</v>
      </c>
      <c r="L156" s="195">
        <v>0</v>
      </c>
      <c r="M156" s="195">
        <v>0</v>
      </c>
      <c r="N156" s="195">
        <v>0</v>
      </c>
      <c r="O156" s="195">
        <v>0</v>
      </c>
      <c r="P156" s="195">
        <v>0</v>
      </c>
      <c r="Q156" s="195">
        <v>0</v>
      </c>
      <c r="R156" s="195">
        <v>0</v>
      </c>
      <c r="S156" s="195">
        <v>0</v>
      </c>
      <c r="T156" s="199">
        <f t="shared" si="12"/>
        <v>0</v>
      </c>
      <c r="U156" s="738">
        <f t="shared" si="13"/>
        <v>26690.5</v>
      </c>
      <c r="V156" s="549" t="s">
        <v>167</v>
      </c>
      <c r="W156" s="197"/>
      <c r="X156" s="196"/>
      <c r="Y156" s="197"/>
      <c r="Z156" s="196"/>
    </row>
    <row r="157" spans="1:26" ht="15" customHeight="1" x14ac:dyDescent="0.25">
      <c r="A157" s="196" t="s">
        <v>1135</v>
      </c>
      <c r="B157" s="196" t="s">
        <v>847</v>
      </c>
      <c r="C157" s="197">
        <v>501</v>
      </c>
      <c r="D157" s="199" t="s">
        <v>1042</v>
      </c>
      <c r="E157" s="196" t="s">
        <v>1041</v>
      </c>
      <c r="F157" s="195">
        <v>14991.38</v>
      </c>
      <c r="G157" s="195">
        <v>0</v>
      </c>
      <c r="H157" s="195">
        <v>0</v>
      </c>
      <c r="I157" s="195">
        <v>0</v>
      </c>
      <c r="J157" s="195">
        <v>0</v>
      </c>
      <c r="K157" s="195">
        <v>0</v>
      </c>
      <c r="L157" s="195">
        <v>1212.51</v>
      </c>
      <c r="M157" s="195">
        <v>0</v>
      </c>
      <c r="N157" s="195">
        <v>0</v>
      </c>
      <c r="O157" s="195">
        <v>0</v>
      </c>
      <c r="P157" s="195">
        <v>0</v>
      </c>
      <c r="Q157" s="195">
        <v>0</v>
      </c>
      <c r="R157" s="195">
        <v>0</v>
      </c>
      <c r="S157" s="195">
        <v>0</v>
      </c>
      <c r="T157" s="199">
        <f t="shared" si="12"/>
        <v>1212.51</v>
      </c>
      <c r="U157" s="738">
        <f t="shared" si="13"/>
        <v>13778.869999999999</v>
      </c>
      <c r="V157" s="549" t="s">
        <v>167</v>
      </c>
      <c r="W157" s="197"/>
      <c r="X157" s="196"/>
      <c r="Y157" s="197"/>
      <c r="Z157" s="196"/>
    </row>
    <row r="158" spans="1:26" ht="15" customHeight="1" x14ac:dyDescent="0.25">
      <c r="A158" s="196" t="s">
        <v>1135</v>
      </c>
      <c r="B158" s="196" t="s">
        <v>847</v>
      </c>
      <c r="C158" s="197">
        <v>221</v>
      </c>
      <c r="D158" s="199" t="s">
        <v>109</v>
      </c>
      <c r="E158" s="196" t="s">
        <v>252</v>
      </c>
      <c r="F158" s="195">
        <v>23050.85</v>
      </c>
      <c r="G158" s="195">
        <v>0</v>
      </c>
      <c r="H158" s="195">
        <v>0</v>
      </c>
      <c r="I158" s="195">
        <v>0</v>
      </c>
      <c r="J158" s="195">
        <v>0</v>
      </c>
      <c r="K158" s="195">
        <v>0</v>
      </c>
      <c r="L158" s="195">
        <v>0</v>
      </c>
      <c r="M158" s="195">
        <v>0</v>
      </c>
      <c r="N158" s="195">
        <v>0</v>
      </c>
      <c r="O158" s="195">
        <v>0</v>
      </c>
      <c r="P158" s="195">
        <v>3094.88</v>
      </c>
      <c r="Q158" s="195">
        <v>0</v>
      </c>
      <c r="R158" s="195">
        <v>0</v>
      </c>
      <c r="S158" s="195">
        <v>0</v>
      </c>
      <c r="T158" s="199">
        <f t="shared" si="12"/>
        <v>3094.88</v>
      </c>
      <c r="U158" s="738">
        <f t="shared" si="13"/>
        <v>19955.969999999998</v>
      </c>
      <c r="V158" s="549" t="s">
        <v>167</v>
      </c>
      <c r="W158" s="197"/>
      <c r="X158" s="196"/>
      <c r="Y158" s="197"/>
      <c r="Z158" s="196"/>
    </row>
    <row r="159" spans="1:26" ht="15" customHeight="1" x14ac:dyDescent="0.25">
      <c r="A159" s="196" t="s">
        <v>1135</v>
      </c>
      <c r="B159" s="196" t="s">
        <v>847</v>
      </c>
      <c r="C159" s="197">
        <v>13</v>
      </c>
      <c r="D159" s="199" t="s">
        <v>102</v>
      </c>
      <c r="E159" s="196" t="s">
        <v>181</v>
      </c>
      <c r="F159" s="195">
        <v>8973.48</v>
      </c>
      <c r="G159" s="195">
        <v>0</v>
      </c>
      <c r="H159" s="195">
        <v>0</v>
      </c>
      <c r="I159" s="195">
        <v>0</v>
      </c>
      <c r="J159" s="195">
        <v>0</v>
      </c>
      <c r="K159" s="195">
        <v>0</v>
      </c>
      <c r="L159" s="195">
        <v>0</v>
      </c>
      <c r="M159" s="195">
        <v>0</v>
      </c>
      <c r="N159" s="195">
        <v>0</v>
      </c>
      <c r="O159" s="195">
        <v>0</v>
      </c>
      <c r="P159" s="195">
        <v>0</v>
      </c>
      <c r="Q159" s="195">
        <v>0</v>
      </c>
      <c r="R159" s="195">
        <v>0</v>
      </c>
      <c r="S159" s="195">
        <v>0</v>
      </c>
      <c r="T159" s="199">
        <f t="shared" si="12"/>
        <v>0</v>
      </c>
      <c r="U159" s="738">
        <f t="shared" si="13"/>
        <v>8973.48</v>
      </c>
      <c r="V159" s="549" t="s">
        <v>167</v>
      </c>
      <c r="W159" s="197"/>
      <c r="X159" s="196"/>
      <c r="Y159" s="197"/>
      <c r="Z159" s="196"/>
    </row>
    <row r="160" spans="1:26" ht="15" customHeight="1" x14ac:dyDescent="0.25">
      <c r="A160" s="196" t="s">
        <v>1135</v>
      </c>
      <c r="B160" s="196" t="s">
        <v>847</v>
      </c>
      <c r="C160" s="197">
        <v>502</v>
      </c>
      <c r="D160" s="199" t="s">
        <v>1036</v>
      </c>
      <c r="E160" s="196" t="s">
        <v>1040</v>
      </c>
      <c r="F160" s="195">
        <v>17606.32</v>
      </c>
      <c r="G160" s="195">
        <v>0</v>
      </c>
      <c r="H160" s="195">
        <v>0</v>
      </c>
      <c r="I160" s="195">
        <v>0</v>
      </c>
      <c r="J160" s="195">
        <v>0</v>
      </c>
      <c r="K160" s="195">
        <v>0</v>
      </c>
      <c r="L160" s="195">
        <v>0</v>
      </c>
      <c r="M160" s="195">
        <v>0</v>
      </c>
      <c r="N160" s="195">
        <v>0</v>
      </c>
      <c r="O160" s="195">
        <v>0</v>
      </c>
      <c r="P160" s="195">
        <v>0</v>
      </c>
      <c r="Q160" s="195">
        <v>0</v>
      </c>
      <c r="R160" s="195">
        <v>0</v>
      </c>
      <c r="S160" s="195">
        <v>0</v>
      </c>
      <c r="T160" s="199">
        <f t="shared" si="12"/>
        <v>0</v>
      </c>
      <c r="U160" s="738">
        <f t="shared" si="13"/>
        <v>17606.32</v>
      </c>
      <c r="V160" s="549" t="s">
        <v>167</v>
      </c>
      <c r="W160" s="197"/>
      <c r="X160" s="196"/>
      <c r="Y160" s="197"/>
      <c r="Z160" s="196"/>
    </row>
    <row r="161" spans="1:26" ht="15" customHeight="1" x14ac:dyDescent="0.25">
      <c r="A161" s="196" t="s">
        <v>1135</v>
      </c>
      <c r="B161" s="196" t="s">
        <v>847</v>
      </c>
      <c r="C161" s="197">
        <v>15</v>
      </c>
      <c r="D161" s="199" t="s">
        <v>10</v>
      </c>
      <c r="E161" s="196" t="s">
        <v>182</v>
      </c>
      <c r="F161" s="195">
        <v>9265.82</v>
      </c>
      <c r="G161" s="195">
        <v>0</v>
      </c>
      <c r="H161" s="195">
        <v>0</v>
      </c>
      <c r="I161" s="195">
        <v>0</v>
      </c>
      <c r="J161" s="195">
        <v>0</v>
      </c>
      <c r="K161" s="195">
        <v>0</v>
      </c>
      <c r="L161" s="195">
        <v>0</v>
      </c>
      <c r="M161" s="195">
        <v>440.48</v>
      </c>
      <c r="N161" s="195">
        <v>0</v>
      </c>
      <c r="O161" s="195">
        <v>0</v>
      </c>
      <c r="P161" s="195">
        <v>0</v>
      </c>
      <c r="Q161" s="195">
        <v>0</v>
      </c>
      <c r="R161" s="195">
        <v>0</v>
      </c>
      <c r="S161" s="195">
        <v>0</v>
      </c>
      <c r="T161" s="199">
        <f t="shared" si="12"/>
        <v>440.48</v>
      </c>
      <c r="U161" s="738">
        <f t="shared" si="13"/>
        <v>8825.34</v>
      </c>
      <c r="V161" s="549" t="s">
        <v>167</v>
      </c>
      <c r="W161" s="197"/>
      <c r="X161" s="196"/>
      <c r="Y161" s="197"/>
      <c r="Z161" s="196"/>
    </row>
    <row r="162" spans="1:26" ht="15" customHeight="1" x14ac:dyDescent="0.25">
      <c r="A162" s="196" t="s">
        <v>1135</v>
      </c>
      <c r="B162" s="196" t="s">
        <v>847</v>
      </c>
      <c r="C162" s="197">
        <v>253</v>
      </c>
      <c r="D162" s="199" t="s">
        <v>146</v>
      </c>
      <c r="E162" s="196" t="s">
        <v>261</v>
      </c>
      <c r="F162" s="195">
        <v>4575.99</v>
      </c>
      <c r="G162" s="195">
        <v>0</v>
      </c>
      <c r="H162" s="195">
        <v>0</v>
      </c>
      <c r="I162" s="195">
        <v>0</v>
      </c>
      <c r="J162" s="195">
        <v>0</v>
      </c>
      <c r="K162" s="195">
        <v>0</v>
      </c>
      <c r="L162" s="195">
        <v>0</v>
      </c>
      <c r="M162" s="195">
        <v>0</v>
      </c>
      <c r="N162" s="195">
        <v>0</v>
      </c>
      <c r="O162" s="195">
        <v>0</v>
      </c>
      <c r="P162" s="195">
        <v>0</v>
      </c>
      <c r="Q162" s="195">
        <v>0</v>
      </c>
      <c r="R162" s="195">
        <v>0</v>
      </c>
      <c r="S162" s="195">
        <v>0</v>
      </c>
      <c r="T162" s="199">
        <f t="shared" si="12"/>
        <v>0</v>
      </c>
      <c r="U162" s="738">
        <f t="shared" si="13"/>
        <v>4575.99</v>
      </c>
      <c r="V162" s="549" t="s">
        <v>167</v>
      </c>
      <c r="W162" s="197"/>
      <c r="X162" s="196"/>
      <c r="Y162" s="197"/>
      <c r="Z162" s="196"/>
    </row>
    <row r="163" spans="1:26" ht="15" customHeight="1" x14ac:dyDescent="0.25">
      <c r="A163" s="196" t="s">
        <v>1135</v>
      </c>
      <c r="B163" s="196" t="s">
        <v>847</v>
      </c>
      <c r="C163" s="197">
        <v>500</v>
      </c>
      <c r="D163" s="199" t="s">
        <v>467</v>
      </c>
      <c r="E163" s="196" t="s">
        <v>514</v>
      </c>
      <c r="F163" s="195">
        <v>16119.34</v>
      </c>
      <c r="G163" s="195">
        <v>0</v>
      </c>
      <c r="H163" s="195">
        <v>0</v>
      </c>
      <c r="I163" s="195">
        <v>0</v>
      </c>
      <c r="J163" s="195">
        <v>0</v>
      </c>
      <c r="K163" s="195">
        <v>0</v>
      </c>
      <c r="L163" s="195">
        <v>2340.4699999999998</v>
      </c>
      <c r="M163" s="195">
        <v>0</v>
      </c>
      <c r="N163" s="195">
        <v>0</v>
      </c>
      <c r="O163" s="195">
        <v>0</v>
      </c>
      <c r="P163" s="195">
        <v>0</v>
      </c>
      <c r="Q163" s="195">
        <v>0</v>
      </c>
      <c r="R163" s="195">
        <v>0</v>
      </c>
      <c r="S163" s="195">
        <v>0</v>
      </c>
      <c r="T163" s="199">
        <f t="shared" si="12"/>
        <v>2340.4699999999998</v>
      </c>
      <c r="U163" s="738">
        <f t="shared" si="13"/>
        <v>13778.87</v>
      </c>
      <c r="V163" s="549" t="s">
        <v>167</v>
      </c>
      <c r="W163" s="197"/>
      <c r="X163" s="196"/>
      <c r="Y163" s="197"/>
      <c r="Z163" s="196"/>
    </row>
    <row r="164" spans="1:26" ht="15" customHeight="1" x14ac:dyDescent="0.25">
      <c r="A164" s="196" t="s">
        <v>1135</v>
      </c>
      <c r="B164" s="196" t="s">
        <v>847</v>
      </c>
      <c r="C164" s="197">
        <v>463</v>
      </c>
      <c r="D164" s="199" t="s">
        <v>752</v>
      </c>
      <c r="E164" s="196" t="s">
        <v>765</v>
      </c>
      <c r="F164" s="195">
        <v>21433.78</v>
      </c>
      <c r="G164" s="195">
        <v>0</v>
      </c>
      <c r="H164" s="195">
        <v>0</v>
      </c>
      <c r="I164" s="195">
        <v>0</v>
      </c>
      <c r="J164" s="195">
        <v>0</v>
      </c>
      <c r="K164" s="195">
        <v>0</v>
      </c>
      <c r="L164" s="195">
        <v>0</v>
      </c>
      <c r="M164" s="195">
        <v>0</v>
      </c>
      <c r="N164" s="195">
        <v>0</v>
      </c>
      <c r="O164" s="195">
        <v>0</v>
      </c>
      <c r="P164" s="195">
        <v>0</v>
      </c>
      <c r="Q164" s="195">
        <v>0</v>
      </c>
      <c r="R164" s="195">
        <v>0</v>
      </c>
      <c r="S164" s="195">
        <v>0</v>
      </c>
      <c r="T164" s="199">
        <f t="shared" si="12"/>
        <v>0</v>
      </c>
      <c r="U164" s="738">
        <f t="shared" si="13"/>
        <v>21433.78</v>
      </c>
      <c r="V164" s="549" t="s">
        <v>167</v>
      </c>
      <c r="W164" s="197"/>
      <c r="X164" s="196"/>
      <c r="Y164" s="197"/>
      <c r="Z164" s="196"/>
    </row>
    <row r="165" spans="1:26" ht="15" customHeight="1" x14ac:dyDescent="0.25">
      <c r="A165" s="746" t="s">
        <v>1135</v>
      </c>
      <c r="B165" s="746" t="s">
        <v>847</v>
      </c>
      <c r="C165" s="747">
        <v>506</v>
      </c>
      <c r="D165" s="748" t="s">
        <v>1139</v>
      </c>
      <c r="E165" s="746" t="s">
        <v>1138</v>
      </c>
      <c r="F165" s="749">
        <v>17043.45</v>
      </c>
      <c r="G165" s="749">
        <v>0</v>
      </c>
      <c r="H165" s="749">
        <v>0</v>
      </c>
      <c r="I165" s="749">
        <v>0</v>
      </c>
      <c r="J165" s="749">
        <v>0</v>
      </c>
      <c r="K165" s="749">
        <v>0</v>
      </c>
      <c r="L165" s="749">
        <v>0</v>
      </c>
      <c r="M165" s="749">
        <v>0</v>
      </c>
      <c r="N165" s="749">
        <v>0</v>
      </c>
      <c r="O165" s="749">
        <v>0</v>
      </c>
      <c r="P165" s="749">
        <v>0</v>
      </c>
      <c r="Q165" s="749">
        <v>0</v>
      </c>
      <c r="R165" s="749">
        <v>0</v>
      </c>
      <c r="S165" s="749">
        <v>0</v>
      </c>
      <c r="T165" s="748">
        <f t="shared" si="12"/>
        <v>0</v>
      </c>
      <c r="U165" s="750">
        <f t="shared" si="13"/>
        <v>17043.45</v>
      </c>
      <c r="V165" s="745" t="s">
        <v>167</v>
      </c>
      <c r="W165" s="197"/>
      <c r="X165" s="196"/>
      <c r="Y165" s="197"/>
      <c r="Z165" s="196"/>
    </row>
    <row r="166" spans="1:26" ht="15" customHeight="1" x14ac:dyDescent="0.25">
      <c r="A166" s="196" t="s">
        <v>1135</v>
      </c>
      <c r="B166" s="196" t="s">
        <v>847</v>
      </c>
      <c r="C166" s="197">
        <v>222</v>
      </c>
      <c r="D166" s="199" t="s">
        <v>80</v>
      </c>
      <c r="E166" s="196" t="s">
        <v>253</v>
      </c>
      <c r="F166" s="195">
        <v>14619.17</v>
      </c>
      <c r="G166" s="195">
        <v>0</v>
      </c>
      <c r="H166" s="195">
        <v>0</v>
      </c>
      <c r="I166" s="195">
        <v>0</v>
      </c>
      <c r="J166" s="195">
        <v>0</v>
      </c>
      <c r="K166" s="195">
        <v>0</v>
      </c>
      <c r="L166" s="195">
        <v>2366.34</v>
      </c>
      <c r="M166" s="195">
        <v>590.25</v>
      </c>
      <c r="N166" s="195">
        <v>0</v>
      </c>
      <c r="O166" s="195">
        <v>0</v>
      </c>
      <c r="P166" s="195">
        <v>0</v>
      </c>
      <c r="Q166" s="195">
        <v>0</v>
      </c>
      <c r="R166" s="195">
        <v>0</v>
      </c>
      <c r="S166" s="195">
        <v>0</v>
      </c>
      <c r="T166" s="199">
        <f t="shared" si="12"/>
        <v>2956.59</v>
      </c>
      <c r="U166" s="738">
        <f t="shared" si="13"/>
        <v>11662.58</v>
      </c>
      <c r="V166" s="549" t="s">
        <v>167</v>
      </c>
      <c r="W166" s="197"/>
      <c r="X166" s="196"/>
      <c r="Y166" s="197"/>
      <c r="Z166" s="196"/>
    </row>
    <row r="167" spans="1:26" ht="15" customHeight="1" x14ac:dyDescent="0.25">
      <c r="A167" s="196" t="s">
        <v>1135</v>
      </c>
      <c r="B167" s="196" t="s">
        <v>847</v>
      </c>
      <c r="C167" s="197">
        <v>472</v>
      </c>
      <c r="D167" s="199" t="s">
        <v>784</v>
      </c>
      <c r="E167" s="196" t="s">
        <v>791</v>
      </c>
      <c r="F167" s="195">
        <v>13924.1</v>
      </c>
      <c r="G167" s="195">
        <v>0</v>
      </c>
      <c r="H167" s="195">
        <v>0</v>
      </c>
      <c r="I167" s="195">
        <v>0</v>
      </c>
      <c r="J167" s="195">
        <v>0</v>
      </c>
      <c r="K167" s="195">
        <v>0</v>
      </c>
      <c r="L167" s="195">
        <v>0</v>
      </c>
      <c r="M167" s="195">
        <v>0</v>
      </c>
      <c r="N167" s="195">
        <v>0</v>
      </c>
      <c r="O167" s="195">
        <v>0</v>
      </c>
      <c r="P167" s="195">
        <v>0</v>
      </c>
      <c r="Q167" s="195">
        <v>0</v>
      </c>
      <c r="R167" s="195">
        <v>0</v>
      </c>
      <c r="S167" s="195">
        <v>0</v>
      </c>
      <c r="T167" s="199">
        <f t="shared" si="12"/>
        <v>0</v>
      </c>
      <c r="U167" s="738">
        <f t="shared" si="13"/>
        <v>13924.1</v>
      </c>
      <c r="V167" s="549" t="s">
        <v>167</v>
      </c>
      <c r="W167" s="197"/>
      <c r="X167" s="196"/>
      <c r="Y167" s="197"/>
      <c r="Z167" s="196"/>
    </row>
    <row r="168" spans="1:26" ht="15" customHeight="1" x14ac:dyDescent="0.25">
      <c r="A168" s="196" t="s">
        <v>1135</v>
      </c>
      <c r="B168" s="196" t="s">
        <v>847</v>
      </c>
      <c r="C168" s="197">
        <v>43</v>
      </c>
      <c r="D168" s="199" t="s">
        <v>32</v>
      </c>
      <c r="E168" s="196" t="s">
        <v>204</v>
      </c>
      <c r="F168" s="195">
        <v>21446.71</v>
      </c>
      <c r="G168" s="195">
        <v>0</v>
      </c>
      <c r="H168" s="195">
        <v>0</v>
      </c>
      <c r="I168" s="195">
        <v>0</v>
      </c>
      <c r="J168" s="195">
        <v>0</v>
      </c>
      <c r="K168" s="195">
        <v>0</v>
      </c>
      <c r="L168" s="195">
        <v>710.38</v>
      </c>
      <c r="M168" s="195">
        <v>0</v>
      </c>
      <c r="N168" s="195">
        <v>0</v>
      </c>
      <c r="O168" s="195">
        <v>0</v>
      </c>
      <c r="P168" s="195">
        <v>0</v>
      </c>
      <c r="Q168" s="195">
        <v>0</v>
      </c>
      <c r="R168" s="195">
        <v>0</v>
      </c>
      <c r="S168" s="195">
        <v>0</v>
      </c>
      <c r="T168" s="199">
        <f t="shared" si="12"/>
        <v>710.38</v>
      </c>
      <c r="U168" s="738">
        <f t="shared" si="13"/>
        <v>20736.329999999998</v>
      </c>
      <c r="V168" s="549" t="s">
        <v>167</v>
      </c>
      <c r="W168" s="197"/>
      <c r="X168" s="196"/>
      <c r="Y168" s="197"/>
      <c r="Z168" s="196"/>
    </row>
    <row r="169" spans="1:26" ht="15" customHeight="1" x14ac:dyDescent="0.25">
      <c r="A169" s="196" t="s">
        <v>1135</v>
      </c>
      <c r="B169" s="196" t="s">
        <v>847</v>
      </c>
      <c r="C169" s="197">
        <v>22</v>
      </c>
      <c r="D169" s="199" t="s">
        <v>16</v>
      </c>
      <c r="E169" s="196" t="s">
        <v>269</v>
      </c>
      <c r="F169" s="195">
        <v>17611.52</v>
      </c>
      <c r="G169" s="195">
        <v>0</v>
      </c>
      <c r="H169" s="195">
        <v>0</v>
      </c>
      <c r="I169" s="195">
        <v>0</v>
      </c>
      <c r="J169" s="195">
        <v>0</v>
      </c>
      <c r="K169" s="195">
        <v>0</v>
      </c>
      <c r="L169" s="195">
        <v>0</v>
      </c>
      <c r="M169" s="195">
        <v>0</v>
      </c>
      <c r="N169" s="195">
        <v>0</v>
      </c>
      <c r="O169" s="195">
        <v>0</v>
      </c>
      <c r="P169" s="195">
        <v>2018.21</v>
      </c>
      <c r="Q169" s="195">
        <v>0</v>
      </c>
      <c r="R169" s="195">
        <v>0</v>
      </c>
      <c r="S169" s="195">
        <v>0</v>
      </c>
      <c r="T169" s="199">
        <f t="shared" si="12"/>
        <v>2018.21</v>
      </c>
      <c r="U169" s="738">
        <f t="shared" si="13"/>
        <v>15593.310000000001</v>
      </c>
      <c r="V169" s="549" t="s">
        <v>167</v>
      </c>
      <c r="W169" s="197"/>
      <c r="X169" s="196"/>
      <c r="Y169" s="197"/>
      <c r="Z169" s="196"/>
    </row>
    <row r="170" spans="1:26" ht="15" customHeight="1" x14ac:dyDescent="0.25">
      <c r="A170" s="196" t="s">
        <v>1135</v>
      </c>
      <c r="B170" s="196" t="s">
        <v>847</v>
      </c>
      <c r="C170" s="197">
        <v>220</v>
      </c>
      <c r="D170" s="199" t="s">
        <v>108</v>
      </c>
      <c r="E170" s="196" t="s">
        <v>390</v>
      </c>
      <c r="F170" s="195">
        <v>6244.3</v>
      </c>
      <c r="G170" s="195">
        <v>0</v>
      </c>
      <c r="H170" s="195">
        <v>0</v>
      </c>
      <c r="I170" s="195">
        <v>0</v>
      </c>
      <c r="J170" s="195">
        <v>0</v>
      </c>
      <c r="K170" s="195">
        <v>0</v>
      </c>
      <c r="L170" s="195">
        <v>0</v>
      </c>
      <c r="M170" s="195">
        <v>0</v>
      </c>
      <c r="N170" s="195">
        <v>0</v>
      </c>
      <c r="O170" s="195">
        <v>0</v>
      </c>
      <c r="P170" s="195">
        <v>683.16</v>
      </c>
      <c r="Q170" s="195">
        <v>0</v>
      </c>
      <c r="R170" s="195">
        <v>0</v>
      </c>
      <c r="S170" s="195">
        <v>0</v>
      </c>
      <c r="T170" s="199">
        <f t="shared" si="12"/>
        <v>683.16</v>
      </c>
      <c r="U170" s="738">
        <f t="shared" si="13"/>
        <v>5561.14</v>
      </c>
      <c r="V170" s="549" t="s">
        <v>167</v>
      </c>
      <c r="W170" s="197"/>
      <c r="X170" s="196"/>
      <c r="Y170" s="197"/>
      <c r="Z170" s="196"/>
    </row>
    <row r="171" spans="1:26" ht="15" customHeight="1" x14ac:dyDescent="0.25">
      <c r="A171" s="196" t="s">
        <v>1135</v>
      </c>
      <c r="B171" s="196" t="s">
        <v>847</v>
      </c>
      <c r="C171" s="197">
        <v>224</v>
      </c>
      <c r="D171" s="199" t="s">
        <v>81</v>
      </c>
      <c r="E171" s="196" t="s">
        <v>254</v>
      </c>
      <c r="F171" s="195">
        <v>17092.98</v>
      </c>
      <c r="G171" s="195">
        <v>0</v>
      </c>
      <c r="H171" s="195">
        <v>0</v>
      </c>
      <c r="I171" s="195">
        <v>0</v>
      </c>
      <c r="J171" s="195">
        <v>0</v>
      </c>
      <c r="K171" s="195">
        <v>0</v>
      </c>
      <c r="L171" s="195">
        <v>2307.17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9">
        <f t="shared" si="12"/>
        <v>2307.17</v>
      </c>
      <c r="U171" s="738">
        <f t="shared" si="13"/>
        <v>14785.81</v>
      </c>
      <c r="V171" s="549" t="s">
        <v>167</v>
      </c>
      <c r="W171" s="197"/>
      <c r="X171" s="196"/>
      <c r="Y171" s="197"/>
      <c r="Z171" s="196"/>
    </row>
    <row r="172" spans="1:26" ht="15" customHeight="1" x14ac:dyDescent="0.25">
      <c r="A172" s="196" t="s">
        <v>1135</v>
      </c>
      <c r="B172" s="196" t="s">
        <v>847</v>
      </c>
      <c r="C172" s="197">
        <v>25</v>
      </c>
      <c r="D172" s="199" t="s">
        <v>18</v>
      </c>
      <c r="E172" s="196" t="s">
        <v>190</v>
      </c>
      <c r="F172" s="195">
        <v>23074.55</v>
      </c>
      <c r="G172" s="195">
        <v>0</v>
      </c>
      <c r="H172" s="195">
        <v>0</v>
      </c>
      <c r="I172" s="195">
        <v>0</v>
      </c>
      <c r="J172" s="195">
        <v>0</v>
      </c>
      <c r="K172" s="195">
        <v>0</v>
      </c>
      <c r="L172" s="195">
        <v>3516.82</v>
      </c>
      <c r="M172" s="195">
        <v>0</v>
      </c>
      <c r="N172" s="195">
        <v>0</v>
      </c>
      <c r="O172" s="195">
        <v>0</v>
      </c>
      <c r="P172" s="195">
        <v>0</v>
      </c>
      <c r="Q172" s="195">
        <v>0</v>
      </c>
      <c r="R172" s="195">
        <v>0</v>
      </c>
      <c r="S172" s="195">
        <v>0</v>
      </c>
      <c r="T172" s="199">
        <f t="shared" si="12"/>
        <v>3516.82</v>
      </c>
      <c r="U172" s="738">
        <f t="shared" si="13"/>
        <v>19557.73</v>
      </c>
      <c r="V172" s="549" t="s">
        <v>167</v>
      </c>
      <c r="W172" s="197"/>
      <c r="X172" s="196"/>
      <c r="Y172" s="197"/>
      <c r="Z172" s="196"/>
    </row>
    <row r="173" spans="1:26" ht="15" customHeight="1" x14ac:dyDescent="0.25">
      <c r="A173" s="196" t="s">
        <v>1135</v>
      </c>
      <c r="B173" s="196" t="s">
        <v>847</v>
      </c>
      <c r="C173" s="197">
        <v>10</v>
      </c>
      <c r="D173" s="199" t="s">
        <v>8</v>
      </c>
      <c r="E173" s="196" t="s">
        <v>178</v>
      </c>
      <c r="F173" s="195">
        <v>19764.22</v>
      </c>
      <c r="G173" s="195">
        <v>0</v>
      </c>
      <c r="H173" s="195">
        <v>0</v>
      </c>
      <c r="I173" s="195">
        <v>0</v>
      </c>
      <c r="J173" s="195">
        <v>0</v>
      </c>
      <c r="K173" s="195">
        <v>0</v>
      </c>
      <c r="L173" s="195">
        <v>0</v>
      </c>
      <c r="M173" s="195">
        <v>0</v>
      </c>
      <c r="N173" s="195">
        <v>0</v>
      </c>
      <c r="O173" s="195">
        <v>0</v>
      </c>
      <c r="P173" s="195">
        <v>0</v>
      </c>
      <c r="Q173" s="195">
        <v>0</v>
      </c>
      <c r="R173" s="195">
        <v>0</v>
      </c>
      <c r="S173" s="195">
        <v>0</v>
      </c>
      <c r="T173" s="199">
        <f t="shared" si="12"/>
        <v>0</v>
      </c>
      <c r="U173" s="738">
        <f t="shared" si="13"/>
        <v>19764.22</v>
      </c>
      <c r="V173" s="549" t="s">
        <v>167</v>
      </c>
      <c r="W173" s="197"/>
      <c r="X173" s="196"/>
      <c r="Y173" s="197"/>
      <c r="Z173" s="196"/>
    </row>
    <row r="174" spans="1:26" ht="15" customHeight="1" x14ac:dyDescent="0.25">
      <c r="A174" s="196" t="s">
        <v>1135</v>
      </c>
      <c r="B174" s="196" t="s">
        <v>847</v>
      </c>
      <c r="C174" s="197">
        <v>319</v>
      </c>
      <c r="D174" s="199" t="s">
        <v>306</v>
      </c>
      <c r="E174" s="196" t="s">
        <v>307</v>
      </c>
      <c r="F174" s="195">
        <v>18025.25</v>
      </c>
      <c r="G174" s="195">
        <v>0</v>
      </c>
      <c r="H174" s="195">
        <v>0</v>
      </c>
      <c r="I174" s="195">
        <v>0</v>
      </c>
      <c r="J174" s="195">
        <v>0</v>
      </c>
      <c r="K174" s="195">
        <v>0</v>
      </c>
      <c r="L174" s="195">
        <v>418.93</v>
      </c>
      <c r="M174" s="195">
        <v>0</v>
      </c>
      <c r="N174" s="195">
        <v>0</v>
      </c>
      <c r="O174" s="195">
        <v>0</v>
      </c>
      <c r="P174" s="195">
        <v>0</v>
      </c>
      <c r="Q174" s="195">
        <v>0</v>
      </c>
      <c r="R174" s="195">
        <v>0</v>
      </c>
      <c r="S174" s="195">
        <v>0</v>
      </c>
      <c r="T174" s="199">
        <f t="shared" si="12"/>
        <v>418.93</v>
      </c>
      <c r="U174" s="738">
        <f t="shared" si="13"/>
        <v>17606.32</v>
      </c>
      <c r="V174" s="549" t="s">
        <v>167</v>
      </c>
      <c r="W174" s="197"/>
      <c r="X174" s="196"/>
      <c r="Y174" s="197"/>
      <c r="Z174" s="196"/>
    </row>
    <row r="175" spans="1:26" ht="15" customHeight="1" x14ac:dyDescent="0.25">
      <c r="A175" s="196" t="s">
        <v>1135</v>
      </c>
      <c r="B175" s="196" t="s">
        <v>847</v>
      </c>
      <c r="C175" s="197">
        <v>212</v>
      </c>
      <c r="D175" s="199" t="s">
        <v>78</v>
      </c>
      <c r="E175" s="196" t="s">
        <v>248</v>
      </c>
      <c r="F175" s="195">
        <v>15188.22</v>
      </c>
      <c r="G175" s="195">
        <v>0</v>
      </c>
      <c r="H175" s="195">
        <v>0</v>
      </c>
      <c r="I175" s="195">
        <v>0</v>
      </c>
      <c r="J175" s="195">
        <v>0</v>
      </c>
      <c r="K175" s="195">
        <v>0</v>
      </c>
      <c r="L175" s="195">
        <v>1438.09</v>
      </c>
      <c r="M175" s="195">
        <v>0</v>
      </c>
      <c r="N175" s="195">
        <v>4554</v>
      </c>
      <c r="O175" s="195">
        <v>0</v>
      </c>
      <c r="P175" s="195">
        <v>0</v>
      </c>
      <c r="Q175" s="195">
        <v>0</v>
      </c>
      <c r="R175" s="195">
        <v>0</v>
      </c>
      <c r="S175" s="195">
        <v>0</v>
      </c>
      <c r="T175" s="199">
        <f t="shared" si="12"/>
        <v>5992.09</v>
      </c>
      <c r="U175" s="738">
        <f t="shared" si="13"/>
        <v>9196.1299999999992</v>
      </c>
      <c r="V175" s="549" t="s">
        <v>167</v>
      </c>
      <c r="W175" s="197"/>
      <c r="X175" s="196"/>
      <c r="Y175" s="197"/>
      <c r="Z175" s="196"/>
    </row>
    <row r="176" spans="1:26" ht="15" customHeight="1" x14ac:dyDescent="0.25">
      <c r="A176" s="196" t="s">
        <v>1135</v>
      </c>
      <c r="B176" s="196" t="s">
        <v>847</v>
      </c>
      <c r="C176" s="197">
        <v>90</v>
      </c>
      <c r="D176" s="199" t="s">
        <v>50</v>
      </c>
      <c r="E176" s="196" t="s">
        <v>222</v>
      </c>
      <c r="F176" s="195">
        <v>21975.279999999999</v>
      </c>
      <c r="G176" s="195">
        <v>0</v>
      </c>
      <c r="H176" s="195">
        <v>0</v>
      </c>
      <c r="I176" s="195">
        <v>0</v>
      </c>
      <c r="J176" s="195">
        <v>0</v>
      </c>
      <c r="K176" s="195">
        <v>0</v>
      </c>
      <c r="L176" s="195">
        <v>0</v>
      </c>
      <c r="M176" s="195">
        <v>0</v>
      </c>
      <c r="N176" s="195">
        <v>0</v>
      </c>
      <c r="O176" s="195">
        <v>634.83000000000004</v>
      </c>
      <c r="P176" s="195">
        <v>1884.42</v>
      </c>
      <c r="Q176" s="195">
        <v>0</v>
      </c>
      <c r="R176" s="195">
        <v>0</v>
      </c>
      <c r="S176" s="195">
        <v>0</v>
      </c>
      <c r="T176" s="199">
        <f t="shared" si="12"/>
        <v>2519.25</v>
      </c>
      <c r="U176" s="738">
        <f t="shared" si="13"/>
        <v>19456.03</v>
      </c>
      <c r="V176" s="549" t="s">
        <v>167</v>
      </c>
      <c r="W176" s="197"/>
      <c r="X176" s="196"/>
      <c r="Y176" s="197"/>
      <c r="Z176" s="196"/>
    </row>
    <row r="177" spans="1:26" ht="15" customHeight="1" x14ac:dyDescent="0.25">
      <c r="A177" s="196" t="s">
        <v>1135</v>
      </c>
      <c r="B177" s="196" t="s">
        <v>847</v>
      </c>
      <c r="C177" s="197">
        <v>497</v>
      </c>
      <c r="D177" s="199" t="s">
        <v>461</v>
      </c>
      <c r="E177" s="196" t="s">
        <v>506</v>
      </c>
      <c r="F177" s="195">
        <v>14325.4</v>
      </c>
      <c r="G177" s="195">
        <v>0</v>
      </c>
      <c r="H177" s="195">
        <v>0</v>
      </c>
      <c r="I177" s="195">
        <v>0</v>
      </c>
      <c r="J177" s="195">
        <v>0</v>
      </c>
      <c r="K177" s="195">
        <v>0</v>
      </c>
      <c r="L177" s="195">
        <v>546.53</v>
      </c>
      <c r="M177" s="195">
        <v>0</v>
      </c>
      <c r="N177" s="195">
        <v>0</v>
      </c>
      <c r="O177" s="195">
        <v>0</v>
      </c>
      <c r="P177" s="195">
        <v>0</v>
      </c>
      <c r="Q177" s="195">
        <v>0</v>
      </c>
      <c r="R177" s="195">
        <v>0</v>
      </c>
      <c r="S177" s="195">
        <v>0</v>
      </c>
      <c r="T177" s="199">
        <f t="shared" si="12"/>
        <v>546.53</v>
      </c>
      <c r="U177" s="738">
        <f t="shared" si="13"/>
        <v>13778.869999999999</v>
      </c>
      <c r="V177" s="549" t="s">
        <v>167</v>
      </c>
      <c r="W177" s="197"/>
      <c r="X177" s="196"/>
      <c r="Y177" s="197"/>
      <c r="Z177" s="196"/>
    </row>
    <row r="178" spans="1:26" ht="15" customHeight="1" x14ac:dyDescent="0.25">
      <c r="A178" s="196" t="s">
        <v>1135</v>
      </c>
      <c r="B178" s="196" t="s">
        <v>847</v>
      </c>
      <c r="C178" s="197">
        <v>491</v>
      </c>
      <c r="D178" s="199" t="s">
        <v>485</v>
      </c>
      <c r="E178" s="196" t="s">
        <v>535</v>
      </c>
      <c r="F178" s="195">
        <v>15567.21</v>
      </c>
      <c r="G178" s="195">
        <v>0</v>
      </c>
      <c r="H178" s="195">
        <v>0</v>
      </c>
      <c r="I178" s="195">
        <v>0</v>
      </c>
      <c r="J178" s="195">
        <v>0</v>
      </c>
      <c r="K178" s="195">
        <v>0</v>
      </c>
      <c r="L178" s="195">
        <v>1788.34</v>
      </c>
      <c r="M178" s="195">
        <v>0</v>
      </c>
      <c r="N178" s="195">
        <v>0</v>
      </c>
      <c r="O178" s="195">
        <v>0</v>
      </c>
      <c r="P178" s="195">
        <v>0</v>
      </c>
      <c r="Q178" s="195">
        <v>0</v>
      </c>
      <c r="R178" s="195">
        <v>0</v>
      </c>
      <c r="S178" s="195">
        <v>0</v>
      </c>
      <c r="T178" s="199">
        <f t="shared" si="12"/>
        <v>1788.34</v>
      </c>
      <c r="U178" s="738">
        <f t="shared" si="13"/>
        <v>13778.869999999999</v>
      </c>
      <c r="V178" s="549" t="s">
        <v>167</v>
      </c>
      <c r="W178" s="197"/>
      <c r="X178" s="196"/>
      <c r="Y178" s="197"/>
      <c r="Z178" s="196"/>
    </row>
    <row r="179" spans="1:26" ht="15" customHeight="1" x14ac:dyDescent="0.25">
      <c r="A179" s="196" t="s">
        <v>1135</v>
      </c>
      <c r="B179" s="196" t="s">
        <v>847</v>
      </c>
      <c r="C179" s="197">
        <v>211</v>
      </c>
      <c r="D179" s="199" t="s">
        <v>77</v>
      </c>
      <c r="E179" s="196" t="s">
        <v>247</v>
      </c>
      <c r="F179" s="195">
        <v>18025.25</v>
      </c>
      <c r="G179" s="195">
        <v>0</v>
      </c>
      <c r="H179" s="195">
        <v>0</v>
      </c>
      <c r="I179" s="195">
        <v>0</v>
      </c>
      <c r="J179" s="195">
        <v>0</v>
      </c>
      <c r="K179" s="195">
        <v>0</v>
      </c>
      <c r="L179" s="195">
        <v>418.93</v>
      </c>
      <c r="M179" s="195">
        <v>0</v>
      </c>
      <c r="N179" s="195">
        <v>0</v>
      </c>
      <c r="O179" s="195">
        <v>0</v>
      </c>
      <c r="P179" s="195">
        <v>0</v>
      </c>
      <c r="Q179" s="195">
        <v>0</v>
      </c>
      <c r="R179" s="195">
        <v>0</v>
      </c>
      <c r="S179" s="195">
        <v>0</v>
      </c>
      <c r="T179" s="199">
        <f t="shared" si="12"/>
        <v>418.93</v>
      </c>
      <c r="U179" s="738">
        <f t="shared" si="13"/>
        <v>17606.32</v>
      </c>
      <c r="V179" s="549" t="s">
        <v>167</v>
      </c>
      <c r="W179" s="197"/>
      <c r="X179" s="196"/>
      <c r="Y179" s="197"/>
      <c r="Z179" s="196"/>
    </row>
    <row r="180" spans="1:26" ht="15" customHeight="1" x14ac:dyDescent="0.25">
      <c r="A180" s="196" t="s">
        <v>1135</v>
      </c>
      <c r="B180" s="196" t="s">
        <v>847</v>
      </c>
      <c r="C180" s="197">
        <v>162</v>
      </c>
      <c r="D180" s="199" t="s">
        <v>64</v>
      </c>
      <c r="E180" s="196" t="s">
        <v>235</v>
      </c>
      <c r="F180" s="195">
        <v>11953.96</v>
      </c>
      <c r="G180" s="195">
        <v>0</v>
      </c>
      <c r="H180" s="195">
        <v>0</v>
      </c>
      <c r="I180" s="195">
        <v>0</v>
      </c>
      <c r="J180" s="195">
        <v>0</v>
      </c>
      <c r="K180" s="195">
        <v>0</v>
      </c>
      <c r="L180" s="195">
        <v>0</v>
      </c>
      <c r="M180" s="195">
        <v>0</v>
      </c>
      <c r="N180" s="195">
        <v>0</v>
      </c>
      <c r="O180" s="195">
        <v>0</v>
      </c>
      <c r="P180" s="195">
        <v>412.34</v>
      </c>
      <c r="Q180" s="195">
        <v>0</v>
      </c>
      <c r="R180" s="195">
        <v>0</v>
      </c>
      <c r="S180" s="195">
        <v>0</v>
      </c>
      <c r="T180" s="199">
        <f t="shared" si="12"/>
        <v>412.34</v>
      </c>
      <c r="U180" s="738">
        <f t="shared" si="13"/>
        <v>11541.619999999999</v>
      </c>
      <c r="V180" s="549" t="s">
        <v>167</v>
      </c>
      <c r="W180" s="197"/>
      <c r="X180" s="196"/>
      <c r="Y180" s="197"/>
      <c r="Z180" s="196"/>
    </row>
    <row r="181" spans="1:26" ht="15" customHeight="1" x14ac:dyDescent="0.25">
      <c r="A181" s="196" t="s">
        <v>1135</v>
      </c>
      <c r="B181" s="196" t="s">
        <v>847</v>
      </c>
      <c r="C181" s="197">
        <v>217</v>
      </c>
      <c r="D181" s="199" t="s">
        <v>79</v>
      </c>
      <c r="E181" s="196" t="s">
        <v>250</v>
      </c>
      <c r="F181" s="195">
        <v>12668.02</v>
      </c>
      <c r="G181" s="195">
        <v>0</v>
      </c>
      <c r="H181" s="195">
        <v>0</v>
      </c>
      <c r="I181" s="195">
        <v>0</v>
      </c>
      <c r="J181" s="195">
        <v>0</v>
      </c>
      <c r="K181" s="195">
        <v>0</v>
      </c>
      <c r="L181" s="195">
        <v>0</v>
      </c>
      <c r="M181" s="195">
        <v>0</v>
      </c>
      <c r="N181" s="195">
        <v>0</v>
      </c>
      <c r="O181" s="195">
        <v>0</v>
      </c>
      <c r="P181" s="195">
        <v>1005.44</v>
      </c>
      <c r="Q181" s="195">
        <v>0</v>
      </c>
      <c r="R181" s="195">
        <v>0</v>
      </c>
      <c r="S181" s="195">
        <v>0</v>
      </c>
      <c r="T181" s="199">
        <f t="shared" ref="T181:T199" si="14">SUM(G181:S181)</f>
        <v>1005.44</v>
      </c>
      <c r="U181" s="738">
        <f t="shared" ref="U181:U199" si="15">F181-T181</f>
        <v>11662.58</v>
      </c>
      <c r="V181" s="549" t="s">
        <v>167</v>
      </c>
      <c r="W181" s="197"/>
      <c r="X181" s="196"/>
      <c r="Y181" s="197"/>
      <c r="Z181" s="196"/>
    </row>
    <row r="182" spans="1:26" ht="15" customHeight="1" x14ac:dyDescent="0.25">
      <c r="A182" s="196" t="s">
        <v>1135</v>
      </c>
      <c r="B182" s="196" t="s">
        <v>847</v>
      </c>
      <c r="C182" s="197">
        <v>5</v>
      </c>
      <c r="D182" s="199" t="s">
        <v>6</v>
      </c>
      <c r="E182" s="196" t="s">
        <v>174</v>
      </c>
      <c r="F182" s="195">
        <v>9206.5499999999993</v>
      </c>
      <c r="G182" s="195">
        <v>0</v>
      </c>
      <c r="H182" s="195">
        <v>0</v>
      </c>
      <c r="I182" s="195">
        <v>0</v>
      </c>
      <c r="J182" s="195">
        <v>0</v>
      </c>
      <c r="K182" s="195">
        <v>0</v>
      </c>
      <c r="L182" s="195">
        <v>904.19</v>
      </c>
      <c r="M182" s="195">
        <v>0</v>
      </c>
      <c r="N182" s="195">
        <v>0</v>
      </c>
      <c r="O182" s="195">
        <v>0</v>
      </c>
      <c r="P182" s="195">
        <v>0</v>
      </c>
      <c r="Q182" s="195">
        <v>0</v>
      </c>
      <c r="R182" s="195">
        <v>0</v>
      </c>
      <c r="S182" s="195">
        <v>0</v>
      </c>
      <c r="T182" s="199">
        <f t="shared" si="14"/>
        <v>904.19</v>
      </c>
      <c r="U182" s="738">
        <f t="shared" si="15"/>
        <v>8302.3599999999988</v>
      </c>
      <c r="V182" s="549" t="s">
        <v>167</v>
      </c>
      <c r="W182" s="197"/>
      <c r="X182" s="196"/>
      <c r="Y182" s="197"/>
      <c r="Z182" s="196"/>
    </row>
    <row r="183" spans="1:26" ht="15" customHeight="1" x14ac:dyDescent="0.25">
      <c r="A183" s="184" t="s">
        <v>1135</v>
      </c>
      <c r="B183" s="184" t="s">
        <v>847</v>
      </c>
      <c r="C183" s="185">
        <v>421</v>
      </c>
      <c r="D183" s="186" t="s">
        <v>639</v>
      </c>
      <c r="E183" s="184" t="s">
        <v>655</v>
      </c>
      <c r="F183" s="187">
        <v>43432.21</v>
      </c>
      <c r="G183" s="187">
        <v>0</v>
      </c>
      <c r="H183" s="187">
        <v>0</v>
      </c>
      <c r="I183" s="187">
        <v>0</v>
      </c>
      <c r="J183" s="187">
        <v>0</v>
      </c>
      <c r="K183" s="187">
        <v>0</v>
      </c>
      <c r="L183" s="187">
        <v>1199.1199999999999</v>
      </c>
      <c r="M183" s="187">
        <v>0</v>
      </c>
      <c r="N183" s="187">
        <v>0</v>
      </c>
      <c r="O183" s="187">
        <v>0</v>
      </c>
      <c r="P183" s="187">
        <v>0</v>
      </c>
      <c r="Q183" s="187">
        <v>0</v>
      </c>
      <c r="R183" s="187">
        <v>0</v>
      </c>
      <c r="S183" s="187">
        <v>0</v>
      </c>
      <c r="T183" s="186">
        <f t="shared" si="14"/>
        <v>1199.1199999999999</v>
      </c>
      <c r="U183" s="752">
        <f t="shared" si="15"/>
        <v>42233.09</v>
      </c>
      <c r="V183" s="550" t="s">
        <v>167</v>
      </c>
      <c r="W183" s="197"/>
      <c r="X183" s="196"/>
      <c r="Y183" s="197"/>
      <c r="Z183" s="196"/>
    </row>
    <row r="184" spans="1:26" ht="15" customHeight="1" x14ac:dyDescent="0.25">
      <c r="A184" s="196" t="s">
        <v>1135</v>
      </c>
      <c r="B184" s="196" t="s">
        <v>847</v>
      </c>
      <c r="C184" s="197">
        <v>250</v>
      </c>
      <c r="D184" s="199" t="s">
        <v>142</v>
      </c>
      <c r="E184" s="196" t="s">
        <v>259</v>
      </c>
      <c r="F184" s="195">
        <v>5729.96</v>
      </c>
      <c r="G184" s="195">
        <v>0</v>
      </c>
      <c r="H184" s="195">
        <v>0</v>
      </c>
      <c r="I184" s="195">
        <v>0</v>
      </c>
      <c r="J184" s="195">
        <v>0</v>
      </c>
      <c r="K184" s="195">
        <v>0</v>
      </c>
      <c r="L184" s="195">
        <v>0</v>
      </c>
      <c r="M184" s="195">
        <v>0</v>
      </c>
      <c r="N184" s="195">
        <v>0</v>
      </c>
      <c r="O184" s="195">
        <v>0</v>
      </c>
      <c r="P184" s="195">
        <v>1207.6500000000001</v>
      </c>
      <c r="Q184" s="195">
        <v>0</v>
      </c>
      <c r="R184" s="195">
        <v>0</v>
      </c>
      <c r="S184" s="195">
        <v>0</v>
      </c>
      <c r="T184" s="199">
        <f t="shared" si="14"/>
        <v>1207.6500000000001</v>
      </c>
      <c r="U184" s="738">
        <f t="shared" si="15"/>
        <v>4522.3099999999995</v>
      </c>
      <c r="V184" s="549" t="s">
        <v>167</v>
      </c>
      <c r="W184" s="197"/>
      <c r="X184" s="196"/>
      <c r="Y184" s="197"/>
      <c r="Z184" s="196"/>
    </row>
    <row r="185" spans="1:26" ht="15" customHeight="1" x14ac:dyDescent="0.25">
      <c r="A185" s="196" t="s">
        <v>1135</v>
      </c>
      <c r="B185" s="196" t="s">
        <v>847</v>
      </c>
      <c r="C185" s="197">
        <v>210</v>
      </c>
      <c r="D185" s="199" t="s">
        <v>76</v>
      </c>
      <c r="E185" s="196" t="s">
        <v>246</v>
      </c>
      <c r="F185" s="195">
        <v>14228.43</v>
      </c>
      <c r="G185" s="195">
        <v>0</v>
      </c>
      <c r="H185" s="195">
        <v>0</v>
      </c>
      <c r="I185" s="195">
        <v>0</v>
      </c>
      <c r="J185" s="195">
        <v>0</v>
      </c>
      <c r="K185" s="195">
        <v>0</v>
      </c>
      <c r="L185" s="195">
        <v>1788.34</v>
      </c>
      <c r="M185" s="195">
        <v>0</v>
      </c>
      <c r="N185" s="195">
        <v>0</v>
      </c>
      <c r="O185" s="195">
        <v>0</v>
      </c>
      <c r="P185" s="195">
        <v>0</v>
      </c>
      <c r="Q185" s="195">
        <v>0</v>
      </c>
      <c r="R185" s="195">
        <v>0</v>
      </c>
      <c r="S185" s="195">
        <v>0</v>
      </c>
      <c r="T185" s="199">
        <f t="shared" si="14"/>
        <v>1788.34</v>
      </c>
      <c r="U185" s="738">
        <f t="shared" si="15"/>
        <v>12440.09</v>
      </c>
      <c r="V185" s="549" t="s">
        <v>167</v>
      </c>
      <c r="W185" s="197"/>
      <c r="X185" s="196"/>
      <c r="Y185" s="197"/>
      <c r="Z185" s="196"/>
    </row>
    <row r="186" spans="1:26" ht="15" customHeight="1" x14ac:dyDescent="0.25">
      <c r="A186" s="196" t="s">
        <v>1135</v>
      </c>
      <c r="B186" s="196" t="s">
        <v>847</v>
      </c>
      <c r="C186" s="197">
        <v>155</v>
      </c>
      <c r="D186" s="199" t="s">
        <v>60</v>
      </c>
      <c r="E186" s="196" t="s">
        <v>232</v>
      </c>
      <c r="F186" s="195">
        <v>9565.5499999999993</v>
      </c>
      <c r="G186" s="195">
        <v>0</v>
      </c>
      <c r="H186" s="195">
        <v>0</v>
      </c>
      <c r="I186" s="195">
        <v>0</v>
      </c>
      <c r="J186" s="195">
        <v>0</v>
      </c>
      <c r="K186" s="195">
        <v>0</v>
      </c>
      <c r="L186" s="195">
        <v>592.07000000000005</v>
      </c>
      <c r="M186" s="195">
        <v>0</v>
      </c>
      <c r="N186" s="195">
        <v>0</v>
      </c>
      <c r="O186" s="195">
        <v>0</v>
      </c>
      <c r="P186" s="195">
        <v>0</v>
      </c>
      <c r="Q186" s="195">
        <v>0</v>
      </c>
      <c r="R186" s="195">
        <v>0</v>
      </c>
      <c r="S186" s="195">
        <v>0</v>
      </c>
      <c r="T186" s="199">
        <f t="shared" si="14"/>
        <v>592.07000000000005</v>
      </c>
      <c r="U186" s="738">
        <f t="shared" si="15"/>
        <v>8973.48</v>
      </c>
      <c r="V186" s="549" t="s">
        <v>167</v>
      </c>
      <c r="W186" s="197"/>
      <c r="X186" s="196"/>
      <c r="Y186" s="197"/>
      <c r="Z186" s="196"/>
    </row>
    <row r="187" spans="1:26" ht="15" customHeight="1" x14ac:dyDescent="0.25">
      <c r="A187" s="746" t="s">
        <v>1135</v>
      </c>
      <c r="B187" s="746" t="s">
        <v>847</v>
      </c>
      <c r="C187" s="747">
        <v>507</v>
      </c>
      <c r="D187" s="748" t="s">
        <v>1137</v>
      </c>
      <c r="E187" s="746" t="s">
        <v>1136</v>
      </c>
      <c r="F187" s="749">
        <v>3800.01</v>
      </c>
      <c r="G187" s="749">
        <v>0</v>
      </c>
      <c r="H187" s="749">
        <v>0</v>
      </c>
      <c r="I187" s="749">
        <v>0</v>
      </c>
      <c r="J187" s="749">
        <v>0</v>
      </c>
      <c r="K187" s="749">
        <v>0</v>
      </c>
      <c r="L187" s="749">
        <v>0</v>
      </c>
      <c r="M187" s="749">
        <v>0</v>
      </c>
      <c r="N187" s="749">
        <v>0</v>
      </c>
      <c r="O187" s="749">
        <v>0</v>
      </c>
      <c r="P187" s="749">
        <v>0</v>
      </c>
      <c r="Q187" s="749">
        <v>0</v>
      </c>
      <c r="R187" s="749">
        <v>0</v>
      </c>
      <c r="S187" s="749">
        <v>0</v>
      </c>
      <c r="T187" s="748">
        <f t="shared" si="14"/>
        <v>0</v>
      </c>
      <c r="U187" s="750">
        <f t="shared" si="15"/>
        <v>3800.01</v>
      </c>
      <c r="V187" s="745" t="s">
        <v>167</v>
      </c>
      <c r="W187" s="197"/>
      <c r="X187" s="196"/>
      <c r="Y187" s="197"/>
      <c r="Z187" s="196"/>
    </row>
    <row r="188" spans="1:26" ht="15" customHeight="1" x14ac:dyDescent="0.25">
      <c r="A188" s="196" t="s">
        <v>1135</v>
      </c>
      <c r="B188" s="196" t="s">
        <v>847</v>
      </c>
      <c r="C188" s="197">
        <v>38</v>
      </c>
      <c r="D188" s="199" t="s">
        <v>28</v>
      </c>
      <c r="E188" s="196" t="s">
        <v>200</v>
      </c>
      <c r="F188" s="195">
        <v>19067.419999999998</v>
      </c>
      <c r="G188" s="195">
        <v>0</v>
      </c>
      <c r="H188" s="195">
        <v>0</v>
      </c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1461.1</v>
      </c>
      <c r="Q188" s="195">
        <v>0</v>
      </c>
      <c r="R188" s="195">
        <v>0</v>
      </c>
      <c r="S188" s="195">
        <v>0</v>
      </c>
      <c r="T188" s="199">
        <f t="shared" si="14"/>
        <v>1461.1</v>
      </c>
      <c r="U188" s="738">
        <f t="shared" si="15"/>
        <v>17606.32</v>
      </c>
      <c r="V188" s="549" t="s">
        <v>167</v>
      </c>
      <c r="W188" s="197"/>
      <c r="X188" s="196"/>
      <c r="Y188" s="197"/>
      <c r="Z188" s="196"/>
    </row>
    <row r="189" spans="1:26" ht="15" customHeight="1" x14ac:dyDescent="0.25">
      <c r="A189" s="196" t="s">
        <v>1135</v>
      </c>
      <c r="B189" s="196" t="s">
        <v>847</v>
      </c>
      <c r="C189" s="197">
        <v>226</v>
      </c>
      <c r="D189" s="199" t="s">
        <v>116</v>
      </c>
      <c r="E189" s="196" t="s">
        <v>255</v>
      </c>
      <c r="F189" s="195">
        <v>5692.05</v>
      </c>
      <c r="G189" s="195">
        <v>0</v>
      </c>
      <c r="H189" s="195">
        <v>0</v>
      </c>
      <c r="I189" s="195">
        <v>0</v>
      </c>
      <c r="J189" s="195">
        <v>0</v>
      </c>
      <c r="K189" s="195">
        <v>0</v>
      </c>
      <c r="L189" s="195">
        <v>1679.42</v>
      </c>
      <c r="M189" s="195">
        <v>0</v>
      </c>
      <c r="N189" s="195">
        <v>0</v>
      </c>
      <c r="O189" s="195">
        <v>0</v>
      </c>
      <c r="P189" s="195">
        <v>0</v>
      </c>
      <c r="Q189" s="195">
        <v>0</v>
      </c>
      <c r="R189" s="195">
        <v>0</v>
      </c>
      <c r="S189" s="195">
        <v>0</v>
      </c>
      <c r="T189" s="199">
        <f t="shared" si="14"/>
        <v>1679.42</v>
      </c>
      <c r="U189" s="738">
        <f t="shared" si="15"/>
        <v>4012.63</v>
      </c>
      <c r="V189" s="549" t="s">
        <v>167</v>
      </c>
      <c r="W189" s="197"/>
      <c r="X189" s="196"/>
      <c r="Y189" s="197"/>
      <c r="Z189" s="196"/>
    </row>
    <row r="190" spans="1:26" ht="15" customHeight="1" x14ac:dyDescent="0.25">
      <c r="A190" s="196" t="s">
        <v>1135</v>
      </c>
      <c r="B190" s="196" t="s">
        <v>847</v>
      </c>
      <c r="C190" s="197">
        <v>30</v>
      </c>
      <c r="D190" s="199" t="s">
        <v>22</v>
      </c>
      <c r="E190" s="196" t="s">
        <v>194</v>
      </c>
      <c r="F190" s="195">
        <v>18316.7</v>
      </c>
      <c r="G190" s="195">
        <v>0</v>
      </c>
      <c r="H190" s="195">
        <v>0</v>
      </c>
      <c r="I190" s="195">
        <v>0</v>
      </c>
      <c r="J190" s="195">
        <v>0</v>
      </c>
      <c r="K190" s="195">
        <v>0</v>
      </c>
      <c r="L190" s="195">
        <v>0</v>
      </c>
      <c r="M190" s="195">
        <v>0</v>
      </c>
      <c r="N190" s="195">
        <v>0</v>
      </c>
      <c r="O190" s="195">
        <v>0</v>
      </c>
      <c r="P190" s="195">
        <v>710.38</v>
      </c>
      <c r="Q190" s="195">
        <v>0</v>
      </c>
      <c r="R190" s="195">
        <v>0</v>
      </c>
      <c r="S190" s="195">
        <v>0</v>
      </c>
      <c r="T190" s="199">
        <f t="shared" si="14"/>
        <v>710.38</v>
      </c>
      <c r="U190" s="738">
        <f t="shared" si="15"/>
        <v>17606.32</v>
      </c>
      <c r="V190" s="549" t="s">
        <v>167</v>
      </c>
      <c r="W190" s="197"/>
      <c r="X190" s="196"/>
      <c r="Y190" s="197"/>
      <c r="Z190" s="196"/>
    </row>
    <row r="191" spans="1:26" ht="15" customHeight="1" x14ac:dyDescent="0.25">
      <c r="A191" s="196" t="s">
        <v>1135</v>
      </c>
      <c r="B191" s="196" t="s">
        <v>847</v>
      </c>
      <c r="C191" s="197">
        <v>348</v>
      </c>
      <c r="D191" s="199" t="s">
        <v>370</v>
      </c>
      <c r="E191" s="196" t="s">
        <v>371</v>
      </c>
      <c r="F191" s="195">
        <v>21646.26</v>
      </c>
      <c r="G191" s="195">
        <v>0</v>
      </c>
      <c r="H191" s="195">
        <v>0</v>
      </c>
      <c r="I191" s="195">
        <v>0</v>
      </c>
      <c r="J191" s="195">
        <v>0</v>
      </c>
      <c r="K191" s="195">
        <v>0</v>
      </c>
      <c r="L191" s="195">
        <v>0</v>
      </c>
      <c r="M191" s="195">
        <v>0</v>
      </c>
      <c r="N191" s="195">
        <v>0</v>
      </c>
      <c r="O191" s="195">
        <v>0</v>
      </c>
      <c r="P191" s="195">
        <v>0</v>
      </c>
      <c r="Q191" s="195">
        <v>0</v>
      </c>
      <c r="R191" s="195">
        <v>0</v>
      </c>
      <c r="S191" s="195">
        <v>0</v>
      </c>
      <c r="T191" s="199">
        <f t="shared" si="14"/>
        <v>0</v>
      </c>
      <c r="U191" s="738">
        <f t="shared" si="15"/>
        <v>21646.26</v>
      </c>
      <c r="V191" s="549" t="s">
        <v>167</v>
      </c>
      <c r="W191" s="197"/>
      <c r="X191" s="196"/>
      <c r="Y191" s="197"/>
      <c r="Z191" s="196"/>
    </row>
    <row r="192" spans="1:26" ht="15" customHeight="1" x14ac:dyDescent="0.25">
      <c r="A192" s="196" t="s">
        <v>1135</v>
      </c>
      <c r="B192" s="196" t="s">
        <v>847</v>
      </c>
      <c r="C192" s="197">
        <v>433</v>
      </c>
      <c r="D192" s="199" t="s">
        <v>684</v>
      </c>
      <c r="E192" s="196" t="s">
        <v>685</v>
      </c>
      <c r="F192" s="195">
        <v>11596.41</v>
      </c>
      <c r="G192" s="195">
        <v>0</v>
      </c>
      <c r="H192" s="195">
        <v>0</v>
      </c>
      <c r="I192" s="195">
        <v>0</v>
      </c>
      <c r="J192" s="195">
        <v>0</v>
      </c>
      <c r="K192" s="195">
        <v>0</v>
      </c>
      <c r="L192" s="195">
        <v>923.5</v>
      </c>
      <c r="M192" s="195">
        <v>0</v>
      </c>
      <c r="N192" s="195">
        <v>0</v>
      </c>
      <c r="O192" s="195">
        <v>0</v>
      </c>
      <c r="P192" s="195">
        <v>0</v>
      </c>
      <c r="Q192" s="195">
        <v>0</v>
      </c>
      <c r="R192" s="195">
        <v>0</v>
      </c>
      <c r="S192" s="195">
        <v>0</v>
      </c>
      <c r="T192" s="199">
        <f t="shared" si="14"/>
        <v>923.5</v>
      </c>
      <c r="U192" s="738">
        <f t="shared" si="15"/>
        <v>10672.91</v>
      </c>
      <c r="V192" s="549" t="s">
        <v>167</v>
      </c>
      <c r="W192" s="197"/>
      <c r="X192" s="196"/>
      <c r="Y192" s="197"/>
      <c r="Z192" s="196"/>
    </row>
    <row r="193" spans="1:26" s="751" customFormat="1" ht="15" customHeight="1" x14ac:dyDescent="0.25">
      <c r="A193" s="196" t="s">
        <v>1135</v>
      </c>
      <c r="B193" s="196" t="s">
        <v>847</v>
      </c>
      <c r="C193" s="197">
        <v>2</v>
      </c>
      <c r="D193" s="199" t="s">
        <v>4</v>
      </c>
      <c r="E193" s="196" t="s">
        <v>173</v>
      </c>
      <c r="F193" s="195">
        <v>16957.89</v>
      </c>
      <c r="G193" s="195">
        <v>0</v>
      </c>
      <c r="H193" s="195">
        <v>0</v>
      </c>
      <c r="I193" s="195">
        <v>0</v>
      </c>
      <c r="J193" s="195">
        <v>0</v>
      </c>
      <c r="K193" s="195">
        <v>0</v>
      </c>
      <c r="L193" s="195">
        <v>0</v>
      </c>
      <c r="M193" s="195">
        <v>0</v>
      </c>
      <c r="N193" s="195">
        <v>0</v>
      </c>
      <c r="O193" s="195">
        <v>0</v>
      </c>
      <c r="P193" s="195">
        <v>3576.68</v>
      </c>
      <c r="Q193" s="195">
        <v>0</v>
      </c>
      <c r="R193" s="195">
        <v>0</v>
      </c>
      <c r="S193" s="195">
        <v>0</v>
      </c>
      <c r="T193" s="199">
        <f t="shared" si="14"/>
        <v>3576.68</v>
      </c>
      <c r="U193" s="738">
        <f t="shared" si="15"/>
        <v>13381.21</v>
      </c>
      <c r="V193" s="549" t="s">
        <v>167</v>
      </c>
      <c r="W193" s="747"/>
      <c r="X193" s="746"/>
      <c r="Y193" s="747"/>
      <c r="Z193" s="746"/>
    </row>
    <row r="194" spans="1:26" s="751" customFormat="1" ht="15" customHeight="1" x14ac:dyDescent="0.25">
      <c r="A194" s="196" t="s">
        <v>1135</v>
      </c>
      <c r="B194" s="196" t="s">
        <v>847</v>
      </c>
      <c r="C194" s="197">
        <v>487</v>
      </c>
      <c r="D194" s="199" t="s">
        <v>840</v>
      </c>
      <c r="E194" s="196" t="s">
        <v>841</v>
      </c>
      <c r="F194" s="195">
        <v>22230.59</v>
      </c>
      <c r="G194" s="195">
        <v>0</v>
      </c>
      <c r="H194" s="195">
        <v>0</v>
      </c>
      <c r="I194" s="195">
        <v>0</v>
      </c>
      <c r="J194" s="195">
        <v>0</v>
      </c>
      <c r="K194" s="195">
        <v>0</v>
      </c>
      <c r="L194" s="195">
        <v>0</v>
      </c>
      <c r="M194" s="195">
        <v>0</v>
      </c>
      <c r="N194" s="195">
        <v>0</v>
      </c>
      <c r="O194" s="195">
        <v>0</v>
      </c>
      <c r="P194" s="195">
        <v>0</v>
      </c>
      <c r="Q194" s="195">
        <v>0</v>
      </c>
      <c r="R194" s="195">
        <v>0</v>
      </c>
      <c r="S194" s="195">
        <v>0</v>
      </c>
      <c r="T194" s="199">
        <f t="shared" si="14"/>
        <v>0</v>
      </c>
      <c r="U194" s="738">
        <f t="shared" si="15"/>
        <v>22230.59</v>
      </c>
      <c r="V194" s="549" t="s">
        <v>167</v>
      </c>
      <c r="W194" s="747"/>
      <c r="X194" s="746"/>
      <c r="Y194" s="747"/>
      <c r="Z194" s="746"/>
    </row>
    <row r="195" spans="1:26" s="333" customFormat="1" ht="15" customHeight="1" x14ac:dyDescent="0.25">
      <c r="A195" s="344" t="s">
        <v>1135</v>
      </c>
      <c r="B195" s="344" t="s">
        <v>847</v>
      </c>
      <c r="C195" s="345">
        <v>20046</v>
      </c>
      <c r="D195" s="348" t="s">
        <v>1110</v>
      </c>
      <c r="E195" s="344" t="s">
        <v>1119</v>
      </c>
      <c r="F195" s="330">
        <v>23550.5</v>
      </c>
      <c r="G195" s="330">
        <v>0</v>
      </c>
      <c r="H195" s="330">
        <v>0</v>
      </c>
      <c r="I195" s="330">
        <v>0</v>
      </c>
      <c r="J195" s="330">
        <v>0</v>
      </c>
      <c r="K195" s="330">
        <v>0</v>
      </c>
      <c r="L195" s="330">
        <v>0</v>
      </c>
      <c r="M195" s="330">
        <v>0</v>
      </c>
      <c r="N195" s="330">
        <v>0</v>
      </c>
      <c r="O195" s="330">
        <v>0</v>
      </c>
      <c r="P195" s="330">
        <v>0</v>
      </c>
      <c r="Q195" s="330">
        <v>0</v>
      </c>
      <c r="R195" s="330">
        <v>0</v>
      </c>
      <c r="S195" s="330">
        <v>0</v>
      </c>
      <c r="T195" s="348">
        <f t="shared" si="14"/>
        <v>0</v>
      </c>
      <c r="U195" s="346">
        <f t="shared" si="15"/>
        <v>23550.5</v>
      </c>
      <c r="V195" s="347" t="s">
        <v>167</v>
      </c>
      <c r="W195" s="345"/>
      <c r="X195" s="344"/>
      <c r="Y195" s="345"/>
      <c r="Z195" s="344"/>
    </row>
    <row r="196" spans="1:26" ht="15" customHeight="1" x14ac:dyDescent="0.25">
      <c r="A196" s="746" t="s">
        <v>1135</v>
      </c>
      <c r="B196" s="746" t="s">
        <v>847</v>
      </c>
      <c r="C196" s="747">
        <v>20047</v>
      </c>
      <c r="D196" s="748" t="s">
        <v>1132</v>
      </c>
      <c r="E196" s="746" t="s">
        <v>1133</v>
      </c>
      <c r="F196" s="749">
        <v>18055.38</v>
      </c>
      <c r="G196" s="749">
        <v>0</v>
      </c>
      <c r="H196" s="749">
        <v>0</v>
      </c>
      <c r="I196" s="749">
        <v>0</v>
      </c>
      <c r="J196" s="749">
        <v>0</v>
      </c>
      <c r="K196" s="749">
        <v>0</v>
      </c>
      <c r="L196" s="749">
        <v>0</v>
      </c>
      <c r="M196" s="749">
        <v>0</v>
      </c>
      <c r="N196" s="749">
        <v>0</v>
      </c>
      <c r="O196" s="749">
        <v>0</v>
      </c>
      <c r="P196" s="749">
        <v>0</v>
      </c>
      <c r="Q196" s="749">
        <v>0</v>
      </c>
      <c r="R196" s="749">
        <v>0</v>
      </c>
      <c r="S196" s="749">
        <v>0</v>
      </c>
      <c r="T196" s="748">
        <f t="shared" si="14"/>
        <v>0</v>
      </c>
      <c r="U196" s="750">
        <f t="shared" si="15"/>
        <v>18055.38</v>
      </c>
      <c r="V196" s="745" t="s">
        <v>167</v>
      </c>
      <c r="W196" s="197"/>
      <c r="X196" s="196"/>
      <c r="Y196" s="197"/>
      <c r="Z196" s="196"/>
    </row>
    <row r="197" spans="1:26" ht="15" customHeight="1" x14ac:dyDescent="0.25">
      <c r="A197" s="196" t="s">
        <v>1135</v>
      </c>
      <c r="B197" s="196" t="s">
        <v>847</v>
      </c>
      <c r="C197" s="197">
        <v>20045</v>
      </c>
      <c r="D197" s="199" t="s">
        <v>151</v>
      </c>
      <c r="E197" s="196" t="s">
        <v>265</v>
      </c>
      <c r="F197" s="195">
        <v>24184.13</v>
      </c>
      <c r="G197" s="195">
        <v>0</v>
      </c>
      <c r="H197" s="195">
        <v>0</v>
      </c>
      <c r="I197" s="195">
        <v>0</v>
      </c>
      <c r="J197" s="195">
        <v>0</v>
      </c>
      <c r="K197" s="195">
        <v>0</v>
      </c>
      <c r="L197" s="195">
        <v>0</v>
      </c>
      <c r="M197" s="195">
        <v>0</v>
      </c>
      <c r="N197" s="195">
        <v>0</v>
      </c>
      <c r="O197" s="195">
        <v>0</v>
      </c>
      <c r="P197" s="195">
        <v>633.63</v>
      </c>
      <c r="Q197" s="195">
        <v>0</v>
      </c>
      <c r="R197" s="195">
        <v>0</v>
      </c>
      <c r="S197" s="195">
        <v>0</v>
      </c>
      <c r="T197" s="199">
        <f t="shared" si="14"/>
        <v>633.63</v>
      </c>
      <c r="U197" s="738">
        <f t="shared" si="15"/>
        <v>23550.5</v>
      </c>
      <c r="V197" s="549" t="s">
        <v>167</v>
      </c>
      <c r="W197" s="197"/>
      <c r="X197" s="196"/>
      <c r="Y197" s="197"/>
      <c r="Z197" s="196"/>
    </row>
    <row r="198" spans="1:26" ht="15" customHeight="1" x14ac:dyDescent="0.25">
      <c r="A198" s="739" t="s">
        <v>1135</v>
      </c>
      <c r="B198" s="739" t="s">
        <v>847</v>
      </c>
      <c r="C198" s="740">
        <v>20039</v>
      </c>
      <c r="D198" s="741" t="s">
        <v>353</v>
      </c>
      <c r="E198" s="739" t="s">
        <v>354</v>
      </c>
      <c r="F198" s="742">
        <v>27052.799999999999</v>
      </c>
      <c r="G198" s="742">
        <v>0</v>
      </c>
      <c r="H198" s="742">
        <v>0</v>
      </c>
      <c r="I198" s="742">
        <v>0</v>
      </c>
      <c r="J198" s="742">
        <v>0</v>
      </c>
      <c r="K198" s="742">
        <v>1751.15</v>
      </c>
      <c r="L198" s="742">
        <v>1751.15</v>
      </c>
      <c r="M198" s="742">
        <v>0</v>
      </c>
      <c r="N198" s="742">
        <v>0</v>
      </c>
      <c r="O198" s="742">
        <v>0</v>
      </c>
      <c r="P198" s="742">
        <v>0</v>
      </c>
      <c r="Q198" s="742">
        <v>0</v>
      </c>
      <c r="R198" s="742">
        <v>0</v>
      </c>
      <c r="S198" s="742">
        <v>0</v>
      </c>
      <c r="T198" s="741">
        <f t="shared" si="14"/>
        <v>3502.3</v>
      </c>
      <c r="U198" s="743">
        <f t="shared" si="15"/>
        <v>23550.5</v>
      </c>
      <c r="V198" s="744" t="s">
        <v>167</v>
      </c>
      <c r="W198" s="197"/>
      <c r="X198" s="196"/>
      <c r="Y198" s="197"/>
      <c r="Z198" s="196"/>
    </row>
    <row r="199" spans="1:26" s="751" customFormat="1" ht="15" customHeight="1" x14ac:dyDescent="0.25">
      <c r="A199" s="196" t="s">
        <v>1135</v>
      </c>
      <c r="B199" s="196" t="s">
        <v>847</v>
      </c>
      <c r="C199" s="197">
        <v>20043</v>
      </c>
      <c r="D199" s="199" t="s">
        <v>166</v>
      </c>
      <c r="E199" s="196" t="s">
        <v>267</v>
      </c>
      <c r="F199" s="195">
        <v>26216.639999999999</v>
      </c>
      <c r="G199" s="195">
        <v>0</v>
      </c>
      <c r="H199" s="195">
        <v>0</v>
      </c>
      <c r="I199" s="195">
        <v>0</v>
      </c>
      <c r="J199" s="195">
        <v>0</v>
      </c>
      <c r="K199" s="195">
        <v>0</v>
      </c>
      <c r="L199" s="195">
        <v>0</v>
      </c>
      <c r="M199" s="195">
        <v>0</v>
      </c>
      <c r="N199" s="195">
        <v>0</v>
      </c>
      <c r="O199" s="195">
        <v>0</v>
      </c>
      <c r="P199" s="195">
        <v>1393.14</v>
      </c>
      <c r="Q199" s="195">
        <v>0</v>
      </c>
      <c r="R199" s="195">
        <v>0</v>
      </c>
      <c r="S199" s="195">
        <v>0</v>
      </c>
      <c r="T199" s="199">
        <f t="shared" si="14"/>
        <v>1393.14</v>
      </c>
      <c r="U199" s="738">
        <f t="shared" si="15"/>
        <v>24823.5</v>
      </c>
      <c r="V199" s="549" t="s">
        <v>167</v>
      </c>
      <c r="W199" s="747"/>
      <c r="X199" s="746"/>
      <c r="Y199" s="747"/>
      <c r="Z199" s="746"/>
    </row>
    <row r="200" spans="1:26" x14ac:dyDescent="0.25">
      <c r="D200" s="349">
        <f>COUNTA(D2:D199)</f>
        <v>198</v>
      </c>
      <c r="F200" s="328">
        <f t="shared" ref="F200:U200" si="16">SUM(F2:F199)</f>
        <v>3054587.3499999996</v>
      </c>
      <c r="G200" s="328">
        <f t="shared" si="16"/>
        <v>12.69</v>
      </c>
      <c r="H200" s="328">
        <f t="shared" si="16"/>
        <v>1920.62</v>
      </c>
      <c r="I200" s="328">
        <f t="shared" si="16"/>
        <v>15830</v>
      </c>
      <c r="J200" s="328">
        <f t="shared" si="16"/>
        <v>0</v>
      </c>
      <c r="K200" s="328">
        <f t="shared" si="16"/>
        <v>2297.6800000000003</v>
      </c>
      <c r="L200" s="328">
        <f t="shared" si="16"/>
        <v>123746.74999999999</v>
      </c>
      <c r="M200" s="328">
        <f t="shared" si="16"/>
        <v>1855.63</v>
      </c>
      <c r="N200" s="328">
        <f t="shared" si="16"/>
        <v>22770</v>
      </c>
      <c r="O200" s="328">
        <f t="shared" si="16"/>
        <v>2837.44</v>
      </c>
      <c r="P200" s="328">
        <f t="shared" si="16"/>
        <v>105739.11000000002</v>
      </c>
      <c r="Q200" s="328">
        <f t="shared" si="16"/>
        <v>0</v>
      </c>
      <c r="R200" s="328">
        <f t="shared" si="16"/>
        <v>0</v>
      </c>
      <c r="S200" s="328">
        <f t="shared" si="16"/>
        <v>0</v>
      </c>
      <c r="T200" s="328">
        <f t="shared" si="16"/>
        <v>277009.91999999993</v>
      </c>
      <c r="U200" s="328">
        <f t="shared" si="16"/>
        <v>2777577.4300000006</v>
      </c>
    </row>
  </sheetData>
  <sortState xmlns:xlrd2="http://schemas.microsoft.com/office/spreadsheetml/2017/richdata2" ref="A195:V199">
    <sortCondition ref="D195:D199"/>
  </sortState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C47F9-C46B-4D3C-B5DE-015AA61BF1CA}">
  <dimension ref="A1:AL204"/>
  <sheetViews>
    <sheetView topLeftCell="F1" workbookViewId="0">
      <pane ySplit="1" topLeftCell="A191" activePane="bottomLeft" state="frozen"/>
      <selection pane="bottomLeft" activeCell="P197" sqref="P197"/>
    </sheetView>
  </sheetViews>
  <sheetFormatPr defaultColWidth="9.140625" defaultRowHeight="15" x14ac:dyDescent="0.25"/>
  <cols>
    <col min="1" max="1" width="9.42578125" style="182" customWidth="1" collapsed="1"/>
    <col min="2" max="2" width="12.5703125" style="182" customWidth="1" collapsed="1"/>
    <col min="3" max="3" width="13.85546875" style="182" customWidth="1" collapsed="1"/>
    <col min="4" max="4" width="34.85546875" style="183" customWidth="1" collapsed="1"/>
    <col min="5" max="5" width="14.42578125" style="182" customWidth="1" collapsed="1"/>
    <col min="6" max="6" width="15" style="182" customWidth="1" collapsed="1"/>
    <col min="7" max="8" width="15.42578125" style="182" customWidth="1" collapsed="1"/>
    <col min="9" max="12" width="15.42578125" style="182" customWidth="1"/>
    <col min="13" max="13" width="15" style="182" customWidth="1" collapsed="1"/>
    <col min="14" max="14" width="12.140625" style="182" customWidth="1" collapsed="1"/>
    <col min="15" max="15" width="7.7109375" style="221" bestFit="1" customWidth="1" collapsed="1"/>
    <col min="16" max="16" width="14.5703125" style="182" customWidth="1" collapsed="1"/>
    <col min="17" max="23" width="14.140625" style="182" customWidth="1" collapsed="1"/>
    <col min="24" max="24" width="15.28515625" style="182" customWidth="1" collapsed="1"/>
    <col min="25" max="25" width="30" style="182" customWidth="1" collapsed="1"/>
    <col min="26" max="26" width="13.7109375" style="182" customWidth="1" collapsed="1"/>
    <col min="27" max="27" width="17.7109375" style="182" customWidth="1" collapsed="1"/>
    <col min="28" max="28" width="9.140625" style="182" customWidth="1" collapsed="1"/>
    <col min="29" max="29" width="29.85546875" style="182" customWidth="1" collapsed="1"/>
    <col min="30" max="30" width="9.140625" style="182" customWidth="1" collapsed="1"/>
    <col min="31" max="31" width="30.7109375" style="182" customWidth="1" collapsed="1"/>
    <col min="32" max="32" width="9.28515625" style="182" customWidth="1" collapsed="1"/>
    <col min="33" max="33" width="32.28515625" style="182" customWidth="1" collapsed="1"/>
    <col min="34" max="34" width="22.7109375" style="182" customWidth="1" collapsed="1"/>
    <col min="35" max="35" width="13.7109375" style="182" customWidth="1" collapsed="1"/>
    <col min="36" max="36" width="15.5703125" style="182" customWidth="1" collapsed="1"/>
    <col min="37" max="37" width="9.28515625" style="182" customWidth="1" collapsed="1"/>
    <col min="38" max="16384" width="9.140625" style="182"/>
  </cols>
  <sheetData>
    <row r="1" spans="1:38" ht="15" customHeight="1" x14ac:dyDescent="0.25">
      <c r="A1" s="194" t="s">
        <v>127</v>
      </c>
      <c r="B1" s="194" t="s">
        <v>119</v>
      </c>
      <c r="C1" s="194" t="s">
        <v>92</v>
      </c>
      <c r="D1" s="198" t="s">
        <v>93</v>
      </c>
      <c r="E1" s="194" t="s">
        <v>153</v>
      </c>
      <c r="F1" s="194" t="s">
        <v>273</v>
      </c>
      <c r="G1" s="194" t="s">
        <v>270</v>
      </c>
      <c r="H1" s="194" t="s">
        <v>112</v>
      </c>
      <c r="I1" s="194" t="s">
        <v>796</v>
      </c>
      <c r="J1" s="194" t="s">
        <v>825</v>
      </c>
      <c r="K1" s="797">
        <v>0.2</v>
      </c>
      <c r="L1" s="797" t="s">
        <v>448</v>
      </c>
      <c r="M1" s="194" t="s">
        <v>449</v>
      </c>
      <c r="N1" s="194" t="s">
        <v>450</v>
      </c>
      <c r="O1" s="219" t="s">
        <v>774</v>
      </c>
      <c r="P1" s="219" t="s">
        <v>331</v>
      </c>
      <c r="Q1" s="194" t="s">
        <v>856</v>
      </c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94"/>
      <c r="AE1" s="194"/>
      <c r="AF1" s="194"/>
      <c r="AG1" s="194"/>
      <c r="AH1" s="194"/>
      <c r="AI1" s="194"/>
      <c r="AJ1" s="194"/>
      <c r="AK1" s="194"/>
      <c r="AL1" s="194"/>
    </row>
    <row r="2" spans="1:38" ht="15" customHeight="1" x14ac:dyDescent="0.25">
      <c r="A2" s="196" t="s">
        <v>1135</v>
      </c>
      <c r="B2" s="196" t="s">
        <v>847</v>
      </c>
      <c r="C2" s="197">
        <v>271</v>
      </c>
      <c r="D2" s="199" t="s">
        <v>164</v>
      </c>
      <c r="E2" s="196" t="s">
        <v>266</v>
      </c>
      <c r="F2" s="195">
        <v>44461.18</v>
      </c>
      <c r="G2" s="195">
        <v>951.62</v>
      </c>
      <c r="H2" s="195">
        <v>22230.59</v>
      </c>
      <c r="I2" s="195">
        <v>0</v>
      </c>
      <c r="J2" s="195">
        <f t="shared" ref="J2:J43" si="0">H2+I2</f>
        <v>22230.59</v>
      </c>
      <c r="K2" s="195">
        <f t="shared" ref="K2:K43" si="1">J2*0.2</f>
        <v>4446.1180000000004</v>
      </c>
      <c r="L2" s="195">
        <f t="shared" ref="L2:L43" si="2">J2*1.5%</f>
        <v>333.45884999999998</v>
      </c>
      <c r="M2" s="195">
        <v>7020.57</v>
      </c>
      <c r="N2" s="195">
        <v>1778.44</v>
      </c>
      <c r="O2" s="792" t="s">
        <v>167</v>
      </c>
      <c r="P2" s="195">
        <f>M2-G2</f>
        <v>6068.95</v>
      </c>
      <c r="Q2" s="195">
        <f t="shared" ref="Q2:Q43" si="3">N2+P2</f>
        <v>7847.3899999999994</v>
      </c>
      <c r="R2" s="195"/>
      <c r="S2" s="195"/>
      <c r="T2" s="195"/>
      <c r="U2" s="195"/>
      <c r="V2" s="195"/>
      <c r="W2" s="195"/>
      <c r="X2" s="196"/>
      <c r="Y2" s="196"/>
      <c r="Z2" s="197"/>
      <c r="AA2" s="196"/>
      <c r="AB2" s="197"/>
      <c r="AC2" s="196"/>
      <c r="AD2" s="197"/>
      <c r="AE2" s="196"/>
      <c r="AF2" s="197"/>
      <c r="AG2" s="196"/>
      <c r="AH2" s="196"/>
      <c r="AI2" s="197"/>
      <c r="AJ2" s="196"/>
      <c r="AK2" s="197"/>
      <c r="AL2" s="196"/>
    </row>
    <row r="3" spans="1:38" ht="15" customHeight="1" x14ac:dyDescent="0.25">
      <c r="A3" s="196" t="s">
        <v>1135</v>
      </c>
      <c r="B3" s="196" t="s">
        <v>847</v>
      </c>
      <c r="C3" s="197">
        <v>37</v>
      </c>
      <c r="D3" s="199" t="s">
        <v>27</v>
      </c>
      <c r="E3" s="196" t="s">
        <v>199</v>
      </c>
      <c r="F3" s="195">
        <v>32758.92</v>
      </c>
      <c r="G3" s="195">
        <v>951.62</v>
      </c>
      <c r="H3" s="195">
        <v>16379.46</v>
      </c>
      <c r="I3" s="195">
        <v>0</v>
      </c>
      <c r="J3" s="195">
        <f t="shared" si="0"/>
        <v>16379.46</v>
      </c>
      <c r="K3" s="195">
        <f t="shared" si="1"/>
        <v>3275.8919999999998</v>
      </c>
      <c r="L3" s="195">
        <f t="shared" si="2"/>
        <v>245.69189999999998</v>
      </c>
      <c r="M3" s="195">
        <v>5423.21</v>
      </c>
      <c r="N3" s="195">
        <v>1310.3499999999999</v>
      </c>
      <c r="O3" s="792" t="s">
        <v>167</v>
      </c>
      <c r="P3" s="195">
        <f t="shared" ref="P3:P43" si="4">M3-G3</f>
        <v>4471.59</v>
      </c>
      <c r="Q3" s="195">
        <f t="shared" si="3"/>
        <v>5781.9400000000005</v>
      </c>
      <c r="R3" s="195"/>
      <c r="S3" s="195"/>
      <c r="T3" s="195"/>
      <c r="U3" s="195"/>
      <c r="V3" s="195"/>
      <c r="W3" s="195"/>
      <c r="X3" s="196"/>
      <c r="Y3" s="196"/>
      <c r="Z3" s="197"/>
      <c r="AA3" s="196"/>
      <c r="AB3" s="197"/>
      <c r="AC3" s="196"/>
      <c r="AD3" s="197"/>
      <c r="AE3" s="196"/>
      <c r="AF3" s="197"/>
      <c r="AG3" s="196"/>
      <c r="AH3" s="196"/>
      <c r="AI3" s="197"/>
      <c r="AJ3" s="196"/>
      <c r="AK3" s="197"/>
      <c r="AL3" s="196"/>
    </row>
    <row r="4" spans="1:38" ht="15" customHeight="1" x14ac:dyDescent="0.25">
      <c r="A4" s="196" t="s">
        <v>1135</v>
      </c>
      <c r="B4" s="196" t="s">
        <v>847</v>
      </c>
      <c r="C4" s="197">
        <v>490</v>
      </c>
      <c r="D4" s="199" t="s">
        <v>484</v>
      </c>
      <c r="E4" s="196" t="s">
        <v>534</v>
      </c>
      <c r="F4" s="195">
        <v>38130.639999999999</v>
      </c>
      <c r="G4" s="195">
        <v>951.62</v>
      </c>
      <c r="H4" s="195">
        <v>19065.32</v>
      </c>
      <c r="I4" s="195">
        <v>0</v>
      </c>
      <c r="J4" s="195">
        <f t="shared" si="0"/>
        <v>19065.32</v>
      </c>
      <c r="K4" s="195">
        <f t="shared" si="1"/>
        <v>3813.0640000000003</v>
      </c>
      <c r="L4" s="195">
        <f t="shared" si="2"/>
        <v>285.97980000000001</v>
      </c>
      <c r="M4" s="195">
        <v>6156.45</v>
      </c>
      <c r="N4" s="195">
        <v>1525.22</v>
      </c>
      <c r="O4" s="792" t="s">
        <v>167</v>
      </c>
      <c r="P4" s="195">
        <f t="shared" si="4"/>
        <v>5204.83</v>
      </c>
      <c r="Q4" s="195">
        <f t="shared" si="3"/>
        <v>6730.05</v>
      </c>
      <c r="R4" s="195"/>
      <c r="S4" s="195"/>
      <c r="T4" s="195"/>
      <c r="U4" s="195"/>
      <c r="V4" s="195"/>
      <c r="W4" s="195"/>
      <c r="X4" s="196"/>
      <c r="Y4" s="196"/>
      <c r="Z4" s="197"/>
      <c r="AA4" s="196"/>
      <c r="AB4" s="197"/>
      <c r="AC4" s="196"/>
      <c r="AD4" s="197"/>
      <c r="AE4" s="196"/>
      <c r="AF4" s="197"/>
      <c r="AG4" s="196"/>
      <c r="AH4" s="196"/>
      <c r="AI4" s="197"/>
      <c r="AJ4" s="196"/>
      <c r="AK4" s="197"/>
      <c r="AL4" s="196"/>
    </row>
    <row r="5" spans="1:38" ht="15" customHeight="1" x14ac:dyDescent="0.25">
      <c r="A5" s="196" t="s">
        <v>1135</v>
      </c>
      <c r="B5" s="196" t="s">
        <v>847</v>
      </c>
      <c r="C5" s="197">
        <v>35</v>
      </c>
      <c r="D5" s="199" t="s">
        <v>26</v>
      </c>
      <c r="E5" s="196" t="s">
        <v>198</v>
      </c>
      <c r="F5" s="195">
        <v>33553.519999999997</v>
      </c>
      <c r="G5" s="195">
        <v>951.62</v>
      </c>
      <c r="H5" s="195">
        <v>16776.759999999998</v>
      </c>
      <c r="I5" s="195">
        <v>0</v>
      </c>
      <c r="J5" s="195">
        <f t="shared" si="0"/>
        <v>16776.759999999998</v>
      </c>
      <c r="K5" s="195">
        <f t="shared" si="1"/>
        <v>3355.3519999999999</v>
      </c>
      <c r="L5" s="195">
        <f t="shared" si="2"/>
        <v>251.65139999999997</v>
      </c>
      <c r="M5" s="195">
        <v>5531.68</v>
      </c>
      <c r="N5" s="195">
        <v>1342.14</v>
      </c>
      <c r="O5" s="792" t="s">
        <v>167</v>
      </c>
      <c r="P5" s="195">
        <f t="shared" si="4"/>
        <v>4580.0600000000004</v>
      </c>
      <c r="Q5" s="195">
        <f t="shared" si="3"/>
        <v>5922.2000000000007</v>
      </c>
      <c r="R5" s="195"/>
      <c r="S5" s="195"/>
      <c r="T5" s="195"/>
      <c r="U5" s="195"/>
      <c r="V5" s="195"/>
      <c r="W5" s="195"/>
      <c r="X5" s="196"/>
      <c r="Y5" s="196"/>
      <c r="Z5" s="197"/>
      <c r="AA5" s="196"/>
      <c r="AB5" s="197"/>
      <c r="AC5" s="196"/>
      <c r="AD5" s="197"/>
      <c r="AE5" s="196"/>
      <c r="AF5" s="197"/>
      <c r="AG5" s="196"/>
      <c r="AH5" s="196"/>
      <c r="AI5" s="197"/>
      <c r="AJ5" s="196"/>
      <c r="AK5" s="197"/>
      <c r="AL5" s="196"/>
    </row>
    <row r="6" spans="1:38" ht="15" customHeight="1" x14ac:dyDescent="0.25">
      <c r="A6" s="196" t="s">
        <v>1135</v>
      </c>
      <c r="B6" s="196" t="s">
        <v>847</v>
      </c>
      <c r="C6" s="197">
        <v>201</v>
      </c>
      <c r="D6" s="199" t="s">
        <v>75</v>
      </c>
      <c r="E6" s="196" t="s">
        <v>865</v>
      </c>
      <c r="F6" s="195">
        <v>11122.28</v>
      </c>
      <c r="G6" s="195">
        <v>588.14</v>
      </c>
      <c r="H6" s="195">
        <v>5561.14</v>
      </c>
      <c r="I6" s="195">
        <v>0</v>
      </c>
      <c r="J6" s="195">
        <f t="shared" si="0"/>
        <v>5561.14</v>
      </c>
      <c r="K6" s="195">
        <f t="shared" si="1"/>
        <v>1112.2280000000001</v>
      </c>
      <c r="L6" s="195">
        <f t="shared" si="2"/>
        <v>83.417100000000005</v>
      </c>
      <c r="M6" s="195">
        <v>2106.33</v>
      </c>
      <c r="N6" s="195">
        <v>444.89</v>
      </c>
      <c r="O6" s="792" t="s">
        <v>167</v>
      </c>
      <c r="P6" s="195">
        <f t="shared" si="4"/>
        <v>1518.19</v>
      </c>
      <c r="Q6" s="195">
        <f t="shared" si="3"/>
        <v>1963.08</v>
      </c>
      <c r="R6" s="195"/>
      <c r="S6" s="195"/>
      <c r="T6" s="195"/>
      <c r="U6" s="195"/>
      <c r="V6" s="195"/>
      <c r="W6" s="195"/>
      <c r="X6" s="196"/>
      <c r="Y6" s="196"/>
      <c r="Z6" s="197"/>
      <c r="AA6" s="196"/>
      <c r="AB6" s="197"/>
      <c r="AC6" s="196"/>
      <c r="AD6" s="197"/>
      <c r="AE6" s="196"/>
      <c r="AF6" s="197"/>
      <c r="AG6" s="196"/>
      <c r="AH6" s="196"/>
      <c r="AI6" s="197"/>
      <c r="AJ6" s="196"/>
      <c r="AK6" s="197"/>
      <c r="AL6" s="196"/>
    </row>
    <row r="7" spans="1:38" ht="15" customHeight="1" x14ac:dyDescent="0.25">
      <c r="A7" s="196" t="s">
        <v>1135</v>
      </c>
      <c r="B7" s="196" t="s">
        <v>847</v>
      </c>
      <c r="C7" s="197">
        <v>20</v>
      </c>
      <c r="D7" s="199" t="s">
        <v>14</v>
      </c>
      <c r="E7" s="196" t="s">
        <v>186</v>
      </c>
      <c r="F7" s="195">
        <v>19720.82</v>
      </c>
      <c r="G7" s="195">
        <v>951.62</v>
      </c>
      <c r="H7" s="195">
        <v>9860.41</v>
      </c>
      <c r="I7" s="195">
        <v>0</v>
      </c>
      <c r="J7" s="195">
        <f t="shared" si="0"/>
        <v>9860.41</v>
      </c>
      <c r="K7" s="195">
        <f t="shared" si="1"/>
        <v>1972.0820000000001</v>
      </c>
      <c r="L7" s="195">
        <f t="shared" si="2"/>
        <v>147.90615</v>
      </c>
      <c r="M7" s="195">
        <v>3643.51</v>
      </c>
      <c r="N7" s="195">
        <v>788.83</v>
      </c>
      <c r="O7" s="792" t="s">
        <v>167</v>
      </c>
      <c r="P7" s="195">
        <f t="shared" si="4"/>
        <v>2691.8900000000003</v>
      </c>
      <c r="Q7" s="195">
        <f t="shared" si="3"/>
        <v>3480.7200000000003</v>
      </c>
      <c r="R7" s="195"/>
      <c r="S7" s="195"/>
      <c r="T7" s="195"/>
      <c r="U7" s="195"/>
      <c r="V7" s="195"/>
      <c r="W7" s="195"/>
      <c r="X7" s="196"/>
      <c r="Y7" s="196"/>
      <c r="Z7" s="197"/>
      <c r="AA7" s="196"/>
      <c r="AB7" s="197"/>
      <c r="AC7" s="196"/>
      <c r="AD7" s="197"/>
      <c r="AE7" s="196"/>
      <c r="AF7" s="197"/>
      <c r="AG7" s="196"/>
      <c r="AH7" s="196"/>
      <c r="AI7" s="197"/>
      <c r="AJ7" s="196"/>
      <c r="AK7" s="197"/>
      <c r="AL7" s="196"/>
    </row>
    <row r="8" spans="1:38" ht="15" customHeight="1" x14ac:dyDescent="0.25">
      <c r="A8" s="196" t="s">
        <v>1135</v>
      </c>
      <c r="B8" s="196" t="s">
        <v>847</v>
      </c>
      <c r="C8" s="197">
        <v>146</v>
      </c>
      <c r="D8" s="199" t="s">
        <v>56</v>
      </c>
      <c r="E8" s="196" t="s">
        <v>228</v>
      </c>
      <c r="F8" s="195">
        <v>31670.11</v>
      </c>
      <c r="G8" s="195">
        <v>951.62</v>
      </c>
      <c r="H8" s="195">
        <v>13384.17</v>
      </c>
      <c r="I8" s="195">
        <v>0</v>
      </c>
      <c r="J8" s="195">
        <f t="shared" si="0"/>
        <v>13384.17</v>
      </c>
      <c r="K8" s="195">
        <f t="shared" si="1"/>
        <v>2676.8340000000003</v>
      </c>
      <c r="L8" s="195">
        <f t="shared" si="2"/>
        <v>200.76255</v>
      </c>
      <c r="M8" s="195">
        <v>4605.5</v>
      </c>
      <c r="N8" s="195">
        <v>1462.87</v>
      </c>
      <c r="O8" s="792" t="s">
        <v>167</v>
      </c>
      <c r="P8" s="195">
        <f t="shared" si="4"/>
        <v>3653.88</v>
      </c>
      <c r="Q8" s="195">
        <f t="shared" si="3"/>
        <v>5116.75</v>
      </c>
      <c r="R8" s="195"/>
      <c r="S8" s="195"/>
      <c r="T8" s="195"/>
      <c r="U8" s="195"/>
      <c r="V8" s="195"/>
      <c r="W8" s="195"/>
      <c r="X8" s="196"/>
      <c r="Y8" s="196"/>
      <c r="Z8" s="197"/>
      <c r="AA8" s="196"/>
      <c r="AB8" s="197"/>
      <c r="AC8" s="196"/>
      <c r="AD8" s="197"/>
      <c r="AE8" s="196"/>
      <c r="AF8" s="197"/>
      <c r="AG8" s="196"/>
      <c r="AH8" s="196"/>
      <c r="AI8" s="197"/>
      <c r="AJ8" s="196"/>
      <c r="AK8" s="197"/>
      <c r="AL8" s="196"/>
    </row>
    <row r="9" spans="1:38" ht="15" customHeight="1" x14ac:dyDescent="0.25">
      <c r="A9" s="196" t="s">
        <v>1135</v>
      </c>
      <c r="B9" s="196" t="s">
        <v>847</v>
      </c>
      <c r="C9" s="197">
        <v>50</v>
      </c>
      <c r="D9" s="199" t="s">
        <v>38</v>
      </c>
      <c r="E9" s="196" t="s">
        <v>209</v>
      </c>
      <c r="F9" s="195">
        <v>26762.42</v>
      </c>
      <c r="G9" s="195">
        <v>951.62</v>
      </c>
      <c r="H9" s="195">
        <v>13381.21</v>
      </c>
      <c r="I9" s="195">
        <v>0</v>
      </c>
      <c r="J9" s="195">
        <f t="shared" si="0"/>
        <v>13381.21</v>
      </c>
      <c r="K9" s="195">
        <f t="shared" si="1"/>
        <v>2676.2420000000002</v>
      </c>
      <c r="L9" s="195">
        <f t="shared" si="2"/>
        <v>200.71814999999998</v>
      </c>
      <c r="M9" s="195">
        <v>4604.6899999999996</v>
      </c>
      <c r="N9" s="195">
        <v>1070.49</v>
      </c>
      <c r="O9" s="792" t="s">
        <v>167</v>
      </c>
      <c r="P9" s="195">
        <f t="shared" si="4"/>
        <v>3653.0699999999997</v>
      </c>
      <c r="Q9" s="195">
        <f t="shared" si="3"/>
        <v>4723.5599999999995</v>
      </c>
      <c r="R9" s="195"/>
      <c r="S9" s="195"/>
      <c r="T9" s="195"/>
      <c r="U9" s="195"/>
      <c r="V9" s="195"/>
      <c r="W9" s="195"/>
      <c r="X9" s="196"/>
      <c r="Y9" s="196"/>
      <c r="Z9" s="197"/>
      <c r="AA9" s="196"/>
      <c r="AB9" s="197"/>
      <c r="AC9" s="196"/>
      <c r="AD9" s="197"/>
      <c r="AE9" s="196"/>
      <c r="AF9" s="197"/>
      <c r="AG9" s="196"/>
      <c r="AH9" s="196"/>
      <c r="AI9" s="197"/>
      <c r="AJ9" s="196"/>
      <c r="AK9" s="197"/>
      <c r="AL9" s="196"/>
    </row>
    <row r="10" spans="1:38" ht="15" customHeight="1" x14ac:dyDescent="0.25">
      <c r="A10" s="196" t="s">
        <v>1135</v>
      </c>
      <c r="B10" s="196" t="s">
        <v>847</v>
      </c>
      <c r="C10" s="197">
        <v>349</v>
      </c>
      <c r="D10" s="199" t="s">
        <v>362</v>
      </c>
      <c r="E10" s="196" t="s">
        <v>372</v>
      </c>
      <c r="F10" s="195">
        <v>35212.639999999999</v>
      </c>
      <c r="G10" s="195">
        <v>951.62</v>
      </c>
      <c r="H10" s="195">
        <v>17606.32</v>
      </c>
      <c r="I10" s="195">
        <v>0</v>
      </c>
      <c r="J10" s="195">
        <f t="shared" si="0"/>
        <v>17606.32</v>
      </c>
      <c r="K10" s="195">
        <f t="shared" si="1"/>
        <v>3521.2640000000001</v>
      </c>
      <c r="L10" s="195">
        <f t="shared" si="2"/>
        <v>264.09479999999996</v>
      </c>
      <c r="M10" s="195">
        <v>5758.15</v>
      </c>
      <c r="N10" s="195">
        <v>1408.5</v>
      </c>
      <c r="O10" s="792" t="s">
        <v>167</v>
      </c>
      <c r="P10" s="195">
        <f t="shared" si="4"/>
        <v>4806.53</v>
      </c>
      <c r="Q10" s="195">
        <f t="shared" si="3"/>
        <v>6215.03</v>
      </c>
      <c r="R10" s="195"/>
      <c r="S10" s="195"/>
      <c r="T10" s="195"/>
      <c r="U10" s="195"/>
      <c r="V10" s="195"/>
      <c r="W10" s="195"/>
      <c r="X10" s="196"/>
      <c r="Y10" s="196"/>
      <c r="Z10" s="197"/>
      <c r="AA10" s="196"/>
      <c r="AB10" s="197"/>
      <c r="AC10" s="196"/>
      <c r="AD10" s="197"/>
      <c r="AE10" s="196"/>
      <c r="AF10" s="197"/>
      <c r="AG10" s="196"/>
      <c r="AH10" s="196"/>
      <c r="AI10" s="197"/>
      <c r="AJ10" s="196"/>
      <c r="AK10" s="197"/>
      <c r="AL10" s="196"/>
    </row>
    <row r="11" spans="1:38" ht="15" customHeight="1" x14ac:dyDescent="0.25">
      <c r="A11" s="196" t="s">
        <v>1135</v>
      </c>
      <c r="B11" s="196" t="s">
        <v>847</v>
      </c>
      <c r="C11" s="197">
        <v>461</v>
      </c>
      <c r="D11" s="199" t="s">
        <v>754</v>
      </c>
      <c r="E11" s="196" t="s">
        <v>767</v>
      </c>
      <c r="F11" s="195">
        <v>21345.82</v>
      </c>
      <c r="G11" s="195">
        <v>951.62</v>
      </c>
      <c r="H11" s="195">
        <v>10672.91</v>
      </c>
      <c r="I11" s="195">
        <v>0</v>
      </c>
      <c r="J11" s="195">
        <f t="shared" si="0"/>
        <v>10672.91</v>
      </c>
      <c r="K11" s="195">
        <f t="shared" si="1"/>
        <v>2134.5819999999999</v>
      </c>
      <c r="L11" s="195">
        <f t="shared" si="2"/>
        <v>160.09365</v>
      </c>
      <c r="M11" s="195">
        <v>3865.32</v>
      </c>
      <c r="N11" s="195">
        <v>853.83</v>
      </c>
      <c r="O11" s="792" t="s">
        <v>167</v>
      </c>
      <c r="P11" s="195">
        <f t="shared" si="4"/>
        <v>2913.7000000000003</v>
      </c>
      <c r="Q11" s="195">
        <f t="shared" si="3"/>
        <v>3767.53</v>
      </c>
      <c r="R11" s="195"/>
      <c r="S11" s="195"/>
      <c r="T11" s="195"/>
      <c r="U11" s="195"/>
      <c r="V11" s="195"/>
      <c r="W11" s="195"/>
      <c r="X11" s="196"/>
      <c r="Y11" s="196"/>
      <c r="Z11" s="197"/>
      <c r="AA11" s="196"/>
      <c r="AB11" s="197"/>
      <c r="AC11" s="196"/>
      <c r="AD11" s="197"/>
      <c r="AE11" s="196"/>
      <c r="AF11" s="197"/>
      <c r="AG11" s="196"/>
      <c r="AH11" s="196"/>
      <c r="AI11" s="197"/>
      <c r="AJ11" s="196"/>
      <c r="AK11" s="197"/>
      <c r="AL11" s="196"/>
    </row>
    <row r="12" spans="1:38" ht="15" customHeight="1" x14ac:dyDescent="0.25">
      <c r="A12" s="196" t="s">
        <v>1135</v>
      </c>
      <c r="B12" s="196" t="s">
        <v>847</v>
      </c>
      <c r="C12" s="197">
        <v>434</v>
      </c>
      <c r="D12" s="199" t="s">
        <v>696</v>
      </c>
      <c r="E12" s="196" t="s">
        <v>706</v>
      </c>
      <c r="F12" s="195">
        <v>19032.18</v>
      </c>
      <c r="G12" s="195">
        <v>951.62</v>
      </c>
      <c r="H12" s="195">
        <v>8243.7800000000007</v>
      </c>
      <c r="I12" s="195">
        <v>0</v>
      </c>
      <c r="J12" s="195">
        <f t="shared" si="0"/>
        <v>8243.7800000000007</v>
      </c>
      <c r="K12" s="195">
        <f t="shared" si="1"/>
        <v>1648.7560000000003</v>
      </c>
      <c r="L12" s="195">
        <f t="shared" si="2"/>
        <v>123.6567</v>
      </c>
      <c r="M12" s="195">
        <v>3202.17</v>
      </c>
      <c r="N12" s="195">
        <v>863.07</v>
      </c>
      <c r="O12" s="792" t="s">
        <v>167</v>
      </c>
      <c r="P12" s="195">
        <f t="shared" si="4"/>
        <v>2250.5500000000002</v>
      </c>
      <c r="Q12" s="195">
        <f t="shared" si="3"/>
        <v>3113.6200000000003</v>
      </c>
      <c r="R12" s="195"/>
      <c r="S12" s="195"/>
      <c r="T12" s="195"/>
      <c r="U12" s="195"/>
      <c r="V12" s="195"/>
      <c r="W12" s="195"/>
      <c r="X12" s="196"/>
      <c r="Y12" s="196"/>
      <c r="Z12" s="197"/>
      <c r="AA12" s="196"/>
      <c r="AB12" s="197"/>
      <c r="AC12" s="196"/>
      <c r="AD12" s="197"/>
      <c r="AE12" s="196"/>
      <c r="AF12" s="197"/>
      <c r="AG12" s="196"/>
      <c r="AH12" s="196"/>
      <c r="AI12" s="197"/>
      <c r="AJ12" s="196"/>
      <c r="AK12" s="197"/>
      <c r="AL12" s="196"/>
    </row>
    <row r="13" spans="1:38" ht="15" customHeight="1" x14ac:dyDescent="0.25">
      <c r="A13" s="196" t="s">
        <v>1135</v>
      </c>
      <c r="B13" s="196" t="s">
        <v>847</v>
      </c>
      <c r="C13" s="197">
        <v>39</v>
      </c>
      <c r="D13" s="199" t="s">
        <v>29</v>
      </c>
      <c r="E13" s="196" t="s">
        <v>201</v>
      </c>
      <c r="F13" s="195">
        <v>21886.240000000002</v>
      </c>
      <c r="G13" s="195">
        <v>951.62</v>
      </c>
      <c r="H13" s="195">
        <v>10943.12</v>
      </c>
      <c r="I13" s="195">
        <v>0</v>
      </c>
      <c r="J13" s="195">
        <f t="shared" si="0"/>
        <v>10943.12</v>
      </c>
      <c r="K13" s="195">
        <f t="shared" si="1"/>
        <v>2188.6240000000003</v>
      </c>
      <c r="L13" s="195">
        <f t="shared" si="2"/>
        <v>164.14680000000001</v>
      </c>
      <c r="M13" s="195">
        <v>3939.09</v>
      </c>
      <c r="N13" s="195">
        <v>875.44</v>
      </c>
      <c r="O13" s="792" t="s">
        <v>167</v>
      </c>
      <c r="P13" s="195">
        <f t="shared" si="4"/>
        <v>2987.4700000000003</v>
      </c>
      <c r="Q13" s="195">
        <f t="shared" si="3"/>
        <v>3862.9100000000003</v>
      </c>
      <c r="R13" s="195"/>
      <c r="S13" s="195"/>
      <c r="T13" s="195"/>
      <c r="U13" s="195"/>
      <c r="V13" s="195"/>
      <c r="W13" s="195"/>
      <c r="X13" s="196"/>
      <c r="Y13" s="196"/>
      <c r="Z13" s="197"/>
      <c r="AA13" s="196"/>
      <c r="AB13" s="197"/>
      <c r="AC13" s="196"/>
      <c r="AD13" s="197"/>
      <c r="AE13" s="196"/>
      <c r="AF13" s="197"/>
      <c r="AG13" s="196"/>
      <c r="AH13" s="196"/>
      <c r="AI13" s="197"/>
      <c r="AJ13" s="196"/>
      <c r="AK13" s="197"/>
      <c r="AL13" s="196"/>
    </row>
    <row r="14" spans="1:38" ht="15" customHeight="1" x14ac:dyDescent="0.25">
      <c r="A14" s="196" t="s">
        <v>1135</v>
      </c>
      <c r="B14" s="196" t="s">
        <v>847</v>
      </c>
      <c r="C14" s="197">
        <v>248</v>
      </c>
      <c r="D14" s="199" t="s">
        <v>137</v>
      </c>
      <c r="E14" s="196" t="s">
        <v>258</v>
      </c>
      <c r="F14" s="195">
        <v>44461.18</v>
      </c>
      <c r="G14" s="195">
        <v>951.62</v>
      </c>
      <c r="H14" s="195">
        <v>22230.59</v>
      </c>
      <c r="I14" s="195">
        <v>0</v>
      </c>
      <c r="J14" s="195">
        <f t="shared" si="0"/>
        <v>22230.59</v>
      </c>
      <c r="K14" s="195">
        <f t="shared" si="1"/>
        <v>4446.1180000000004</v>
      </c>
      <c r="L14" s="195">
        <f t="shared" si="2"/>
        <v>333.45884999999998</v>
      </c>
      <c r="M14" s="195">
        <v>7020.57</v>
      </c>
      <c r="N14" s="195">
        <v>1778.44</v>
      </c>
      <c r="O14" s="792" t="s">
        <v>167</v>
      </c>
      <c r="P14" s="195">
        <f t="shared" si="4"/>
        <v>6068.95</v>
      </c>
      <c r="Q14" s="195">
        <f t="shared" si="3"/>
        <v>7847.3899999999994</v>
      </c>
      <c r="R14" s="195"/>
      <c r="S14" s="195"/>
      <c r="T14" s="195"/>
      <c r="U14" s="195"/>
      <c r="V14" s="195"/>
      <c r="W14" s="195"/>
      <c r="X14" s="196"/>
      <c r="Y14" s="196"/>
      <c r="Z14" s="197"/>
      <c r="AA14" s="196"/>
      <c r="AB14" s="197"/>
      <c r="AC14" s="196"/>
      <c r="AD14" s="197"/>
      <c r="AE14" s="196"/>
      <c r="AF14" s="197"/>
      <c r="AG14" s="196"/>
      <c r="AH14" s="196"/>
      <c r="AI14" s="197"/>
      <c r="AJ14" s="196"/>
      <c r="AK14" s="197"/>
      <c r="AL14" s="196"/>
    </row>
    <row r="15" spans="1:38" ht="15" customHeight="1" x14ac:dyDescent="0.25">
      <c r="A15" s="196" t="s">
        <v>1135</v>
      </c>
      <c r="B15" s="196" t="s">
        <v>847</v>
      </c>
      <c r="C15" s="197">
        <v>419</v>
      </c>
      <c r="D15" s="199" t="s">
        <v>637</v>
      </c>
      <c r="E15" s="196" t="s">
        <v>652</v>
      </c>
      <c r="F15" s="195">
        <v>41925.160000000003</v>
      </c>
      <c r="G15" s="195">
        <v>951.62</v>
      </c>
      <c r="H15" s="195">
        <v>20962.580000000002</v>
      </c>
      <c r="I15" s="195">
        <v>0</v>
      </c>
      <c r="J15" s="195">
        <f t="shared" si="0"/>
        <v>20962.580000000002</v>
      </c>
      <c r="K15" s="195">
        <f t="shared" si="1"/>
        <v>4192.5160000000005</v>
      </c>
      <c r="L15" s="195">
        <f t="shared" si="2"/>
        <v>314.43870000000004</v>
      </c>
      <c r="M15" s="195">
        <v>6674.4</v>
      </c>
      <c r="N15" s="195">
        <v>1677</v>
      </c>
      <c r="O15" s="792" t="s">
        <v>167</v>
      </c>
      <c r="P15" s="195">
        <f t="shared" si="4"/>
        <v>5722.78</v>
      </c>
      <c r="Q15" s="195">
        <f t="shared" si="3"/>
        <v>7399.78</v>
      </c>
      <c r="R15" s="195"/>
      <c r="S15" s="195"/>
      <c r="T15" s="195"/>
      <c r="U15" s="195"/>
      <c r="V15" s="195"/>
      <c r="W15" s="195"/>
      <c r="X15" s="196"/>
      <c r="Y15" s="196"/>
      <c r="Z15" s="197"/>
      <c r="AA15" s="196"/>
      <c r="AB15" s="197"/>
      <c r="AC15" s="196"/>
      <c r="AD15" s="197"/>
      <c r="AE15" s="196"/>
      <c r="AF15" s="197"/>
      <c r="AG15" s="196"/>
      <c r="AH15" s="196"/>
      <c r="AI15" s="197"/>
      <c r="AJ15" s="196"/>
      <c r="AK15" s="197"/>
      <c r="AL15" s="196"/>
    </row>
    <row r="16" spans="1:38" ht="15" customHeight="1" x14ac:dyDescent="0.25">
      <c r="A16" s="196" t="s">
        <v>1135</v>
      </c>
      <c r="B16" s="196" t="s">
        <v>847</v>
      </c>
      <c r="C16" s="197">
        <v>12</v>
      </c>
      <c r="D16" s="199" t="s">
        <v>9</v>
      </c>
      <c r="E16" s="196" t="s">
        <v>180</v>
      </c>
      <c r="F16" s="195">
        <v>19046.439999999999</v>
      </c>
      <c r="G16" s="195">
        <v>951.62</v>
      </c>
      <c r="H16" s="195">
        <v>9523.2199999999993</v>
      </c>
      <c r="I16" s="195">
        <v>0</v>
      </c>
      <c r="J16" s="195">
        <f t="shared" si="0"/>
        <v>9523.2199999999993</v>
      </c>
      <c r="K16" s="195">
        <f t="shared" si="1"/>
        <v>1904.644</v>
      </c>
      <c r="L16" s="195">
        <f t="shared" si="2"/>
        <v>142.84829999999999</v>
      </c>
      <c r="M16" s="195">
        <v>3551.46</v>
      </c>
      <c r="N16" s="195">
        <v>761.85</v>
      </c>
      <c r="O16" s="792" t="s">
        <v>167</v>
      </c>
      <c r="P16" s="195">
        <f t="shared" si="4"/>
        <v>2599.84</v>
      </c>
      <c r="Q16" s="195">
        <f t="shared" si="3"/>
        <v>3361.69</v>
      </c>
      <c r="R16" s="195"/>
      <c r="S16" s="195"/>
      <c r="T16" s="195"/>
      <c r="U16" s="195"/>
      <c r="V16" s="195"/>
      <c r="W16" s="195"/>
      <c r="X16" s="196"/>
      <c r="Y16" s="196"/>
      <c r="Z16" s="197"/>
      <c r="AA16" s="196"/>
      <c r="AB16" s="197"/>
      <c r="AC16" s="196"/>
      <c r="AD16" s="197"/>
      <c r="AE16" s="196"/>
      <c r="AF16" s="197"/>
      <c r="AG16" s="196"/>
      <c r="AH16" s="196"/>
      <c r="AI16" s="197"/>
      <c r="AJ16" s="196"/>
      <c r="AK16" s="197"/>
      <c r="AL16" s="196"/>
    </row>
    <row r="17" spans="1:38" ht="15" customHeight="1" x14ac:dyDescent="0.25">
      <c r="A17" s="196" t="s">
        <v>1135</v>
      </c>
      <c r="B17" s="196" t="s">
        <v>847</v>
      </c>
      <c r="C17" s="197">
        <v>318</v>
      </c>
      <c r="D17" s="199" t="s">
        <v>300</v>
      </c>
      <c r="E17" s="196" t="s">
        <v>305</v>
      </c>
      <c r="F17" s="195">
        <v>45943.22</v>
      </c>
      <c r="G17" s="195">
        <v>951.62</v>
      </c>
      <c r="H17" s="195">
        <v>22971.61</v>
      </c>
      <c r="I17" s="195">
        <v>0</v>
      </c>
      <c r="J17" s="195">
        <f t="shared" si="0"/>
        <v>22971.61</v>
      </c>
      <c r="K17" s="195">
        <f t="shared" si="1"/>
        <v>4594.3220000000001</v>
      </c>
      <c r="L17" s="195">
        <f t="shared" si="2"/>
        <v>344.57414999999997</v>
      </c>
      <c r="M17" s="195">
        <v>7222.87</v>
      </c>
      <c r="N17" s="195">
        <v>1837.72</v>
      </c>
      <c r="O17" s="792" t="s">
        <v>167</v>
      </c>
      <c r="P17" s="195">
        <f t="shared" si="4"/>
        <v>6271.25</v>
      </c>
      <c r="Q17" s="195">
        <f t="shared" si="3"/>
        <v>8108.97</v>
      </c>
      <c r="R17" s="195"/>
      <c r="S17" s="195"/>
      <c r="T17" s="195"/>
      <c r="U17" s="195"/>
      <c r="V17" s="195"/>
      <c r="W17" s="195"/>
      <c r="X17" s="196"/>
      <c r="Y17" s="196"/>
      <c r="Z17" s="197"/>
      <c r="AA17" s="196"/>
      <c r="AB17" s="197"/>
      <c r="AC17" s="196"/>
      <c r="AD17" s="197"/>
      <c r="AE17" s="196"/>
      <c r="AF17" s="197"/>
      <c r="AG17" s="196"/>
      <c r="AH17" s="196"/>
      <c r="AI17" s="197"/>
      <c r="AJ17" s="196"/>
      <c r="AK17" s="197"/>
      <c r="AL17" s="196"/>
    </row>
    <row r="18" spans="1:38" ht="15" customHeight="1" x14ac:dyDescent="0.25">
      <c r="A18" s="196" t="s">
        <v>1135</v>
      </c>
      <c r="B18" s="196" t="s">
        <v>847</v>
      </c>
      <c r="C18" s="197">
        <v>346</v>
      </c>
      <c r="D18" s="199" t="s">
        <v>368</v>
      </c>
      <c r="E18" s="196" t="s">
        <v>369</v>
      </c>
      <c r="F18" s="195">
        <v>35212.639999999999</v>
      </c>
      <c r="G18" s="195">
        <v>951.62</v>
      </c>
      <c r="H18" s="195">
        <v>17606.32</v>
      </c>
      <c r="I18" s="195">
        <v>0</v>
      </c>
      <c r="J18" s="195">
        <f t="shared" si="0"/>
        <v>17606.32</v>
      </c>
      <c r="K18" s="195">
        <f t="shared" si="1"/>
        <v>3521.2640000000001</v>
      </c>
      <c r="L18" s="195">
        <f t="shared" si="2"/>
        <v>264.09479999999996</v>
      </c>
      <c r="M18" s="195">
        <v>5758.15</v>
      </c>
      <c r="N18" s="195">
        <v>1408.5</v>
      </c>
      <c r="O18" s="792" t="s">
        <v>167</v>
      </c>
      <c r="P18" s="195">
        <f t="shared" si="4"/>
        <v>4806.53</v>
      </c>
      <c r="Q18" s="195">
        <f t="shared" si="3"/>
        <v>6215.03</v>
      </c>
      <c r="R18" s="195"/>
      <c r="S18" s="195"/>
      <c r="T18" s="195"/>
      <c r="U18" s="195"/>
      <c r="V18" s="195"/>
      <c r="W18" s="195"/>
      <c r="X18" s="196"/>
      <c r="Y18" s="196"/>
      <c r="Z18" s="197"/>
      <c r="AA18" s="196"/>
      <c r="AB18" s="197"/>
      <c r="AC18" s="196"/>
      <c r="AD18" s="197"/>
      <c r="AE18" s="196"/>
      <c r="AF18" s="197"/>
      <c r="AG18" s="196"/>
      <c r="AH18" s="196"/>
      <c r="AI18" s="197"/>
      <c r="AJ18" s="196"/>
      <c r="AK18" s="197"/>
      <c r="AL18" s="196"/>
    </row>
    <row r="19" spans="1:38" ht="15" customHeight="1" x14ac:dyDescent="0.25">
      <c r="A19" s="196" t="s">
        <v>1135</v>
      </c>
      <c r="B19" s="196" t="s">
        <v>847</v>
      </c>
      <c r="C19" s="197">
        <v>452</v>
      </c>
      <c r="D19" s="199" t="s">
        <v>719</v>
      </c>
      <c r="E19" s="196" t="s">
        <v>740</v>
      </c>
      <c r="F19" s="195">
        <v>21345.82</v>
      </c>
      <c r="G19" s="195">
        <v>951.62</v>
      </c>
      <c r="H19" s="195">
        <v>10672.91</v>
      </c>
      <c r="I19" s="195">
        <v>0</v>
      </c>
      <c r="J19" s="195">
        <f t="shared" si="0"/>
        <v>10672.91</v>
      </c>
      <c r="K19" s="195">
        <f t="shared" si="1"/>
        <v>2134.5819999999999</v>
      </c>
      <c r="L19" s="195">
        <f t="shared" si="2"/>
        <v>160.09365</v>
      </c>
      <c r="M19" s="195">
        <v>3865.32</v>
      </c>
      <c r="N19" s="195">
        <v>853.83</v>
      </c>
      <c r="O19" s="792" t="s">
        <v>167</v>
      </c>
      <c r="P19" s="195">
        <f t="shared" si="4"/>
        <v>2913.7000000000003</v>
      </c>
      <c r="Q19" s="195">
        <f t="shared" si="3"/>
        <v>3767.53</v>
      </c>
      <c r="R19" s="195"/>
      <c r="S19" s="195"/>
      <c r="T19" s="195"/>
      <c r="U19" s="195"/>
      <c r="V19" s="195"/>
      <c r="W19" s="195"/>
      <c r="X19" s="196"/>
      <c r="Y19" s="196"/>
      <c r="Z19" s="197"/>
      <c r="AA19" s="196"/>
      <c r="AB19" s="197"/>
      <c r="AC19" s="196"/>
      <c r="AD19" s="197"/>
      <c r="AE19" s="196"/>
      <c r="AF19" s="197"/>
      <c r="AG19" s="196"/>
      <c r="AH19" s="196"/>
      <c r="AI19" s="197"/>
      <c r="AJ19" s="196"/>
      <c r="AK19" s="197"/>
      <c r="AL19" s="196"/>
    </row>
    <row r="20" spans="1:38" ht="15" customHeight="1" x14ac:dyDescent="0.25">
      <c r="A20" s="196" t="s">
        <v>1135</v>
      </c>
      <c r="B20" s="196" t="s">
        <v>847</v>
      </c>
      <c r="C20" s="197">
        <v>47</v>
      </c>
      <c r="D20" s="199" t="s">
        <v>35</v>
      </c>
      <c r="E20" s="196" t="s">
        <v>207</v>
      </c>
      <c r="F20" s="195">
        <v>25982.94</v>
      </c>
      <c r="G20" s="195">
        <v>951.62</v>
      </c>
      <c r="H20" s="195">
        <v>12991.47</v>
      </c>
      <c r="I20" s="195">
        <v>0</v>
      </c>
      <c r="J20" s="195">
        <f t="shared" si="0"/>
        <v>12991.47</v>
      </c>
      <c r="K20" s="195">
        <f t="shared" si="1"/>
        <v>2598.2939999999999</v>
      </c>
      <c r="L20" s="195">
        <f t="shared" si="2"/>
        <v>194.87204999999997</v>
      </c>
      <c r="M20" s="195">
        <v>4498.29</v>
      </c>
      <c r="N20" s="195">
        <v>1039.31</v>
      </c>
      <c r="O20" s="792" t="s">
        <v>167</v>
      </c>
      <c r="P20" s="195">
        <f t="shared" si="4"/>
        <v>3546.67</v>
      </c>
      <c r="Q20" s="195">
        <f t="shared" si="3"/>
        <v>4585.9799999999996</v>
      </c>
      <c r="R20" s="195"/>
      <c r="S20" s="195"/>
      <c r="T20" s="195"/>
      <c r="U20" s="195"/>
      <c r="V20" s="195"/>
      <c r="W20" s="195"/>
      <c r="X20" s="196"/>
      <c r="Y20" s="196"/>
      <c r="Z20" s="197"/>
      <c r="AA20" s="196"/>
      <c r="AB20" s="197"/>
      <c r="AC20" s="196"/>
      <c r="AD20" s="197"/>
      <c r="AE20" s="196"/>
      <c r="AF20" s="197"/>
      <c r="AG20" s="196"/>
      <c r="AH20" s="196"/>
      <c r="AI20" s="197"/>
      <c r="AJ20" s="196"/>
      <c r="AK20" s="197"/>
      <c r="AL20" s="196"/>
    </row>
    <row r="21" spans="1:38" ht="15" customHeight="1" x14ac:dyDescent="0.25">
      <c r="A21" s="196" t="s">
        <v>1135</v>
      </c>
      <c r="B21" s="196" t="s">
        <v>847</v>
      </c>
      <c r="C21" s="197">
        <v>431</v>
      </c>
      <c r="D21" s="199" t="s">
        <v>680</v>
      </c>
      <c r="E21" s="196" t="s">
        <v>681</v>
      </c>
      <c r="F21" s="195">
        <v>17420.62</v>
      </c>
      <c r="G21" s="195">
        <v>951.62</v>
      </c>
      <c r="H21" s="195">
        <v>8710.31</v>
      </c>
      <c r="I21" s="195">
        <v>0</v>
      </c>
      <c r="J21" s="195">
        <f t="shared" si="0"/>
        <v>8710.31</v>
      </c>
      <c r="K21" s="195">
        <f t="shared" si="1"/>
        <v>1742.0619999999999</v>
      </c>
      <c r="L21" s="195">
        <f t="shared" si="2"/>
        <v>130.65464999999998</v>
      </c>
      <c r="M21" s="195">
        <v>3329.53</v>
      </c>
      <c r="N21" s="195">
        <v>696.82</v>
      </c>
      <c r="O21" s="792" t="s">
        <v>167</v>
      </c>
      <c r="P21" s="195">
        <f t="shared" si="4"/>
        <v>2377.9100000000003</v>
      </c>
      <c r="Q21" s="195">
        <f t="shared" si="3"/>
        <v>3074.7300000000005</v>
      </c>
      <c r="R21" s="195"/>
      <c r="S21" s="195"/>
      <c r="T21" s="195"/>
      <c r="U21" s="195"/>
      <c r="V21" s="195"/>
      <c r="W21" s="195"/>
      <c r="X21" s="196"/>
      <c r="Y21" s="196"/>
      <c r="Z21" s="197"/>
      <c r="AA21" s="196"/>
      <c r="AB21" s="197"/>
      <c r="AC21" s="196"/>
      <c r="AD21" s="197"/>
      <c r="AE21" s="196"/>
      <c r="AF21" s="197"/>
      <c r="AG21" s="196"/>
      <c r="AH21" s="196"/>
      <c r="AI21" s="197"/>
      <c r="AJ21" s="196"/>
      <c r="AK21" s="197"/>
      <c r="AL21" s="196"/>
    </row>
    <row r="22" spans="1:38" ht="15" customHeight="1" x14ac:dyDescent="0.25">
      <c r="A22" s="793" t="s">
        <v>1135</v>
      </c>
      <c r="B22" s="793" t="s">
        <v>847</v>
      </c>
      <c r="C22" s="794">
        <v>199</v>
      </c>
      <c r="D22" s="596" t="s">
        <v>73</v>
      </c>
      <c r="E22" s="793" t="s">
        <v>1140</v>
      </c>
      <c r="F22" s="795">
        <v>3110.02</v>
      </c>
      <c r="G22" s="795">
        <v>117.18</v>
      </c>
      <c r="H22" s="795">
        <v>1555.01</v>
      </c>
      <c r="I22" s="742">
        <v>0</v>
      </c>
      <c r="J22" s="742">
        <f t="shared" si="0"/>
        <v>1555.01</v>
      </c>
      <c r="K22" s="742">
        <f t="shared" si="1"/>
        <v>311.00200000000001</v>
      </c>
      <c r="L22" s="742">
        <f t="shared" si="2"/>
        <v>23.325150000000001</v>
      </c>
      <c r="M22" s="795">
        <v>541.70000000000005</v>
      </c>
      <c r="N22" s="795">
        <v>124.4</v>
      </c>
      <c r="O22" s="796"/>
      <c r="P22" s="742">
        <f t="shared" si="4"/>
        <v>424.52000000000004</v>
      </c>
      <c r="Q22" s="742">
        <f t="shared" si="3"/>
        <v>548.92000000000007</v>
      </c>
      <c r="R22" s="195"/>
      <c r="S22" s="195"/>
      <c r="T22" s="195"/>
      <c r="U22" s="195"/>
      <c r="V22" s="195"/>
      <c r="W22" s="195"/>
      <c r="X22" s="196"/>
      <c r="Y22" s="196"/>
      <c r="Z22" s="197"/>
      <c r="AA22" s="196"/>
      <c r="AB22" s="197"/>
      <c r="AC22" s="196"/>
      <c r="AD22" s="197"/>
      <c r="AE22" s="196"/>
      <c r="AF22" s="197"/>
      <c r="AG22" s="196"/>
      <c r="AH22" s="196"/>
      <c r="AI22" s="197"/>
      <c r="AJ22" s="196"/>
      <c r="AK22" s="197"/>
      <c r="AL22" s="196"/>
    </row>
    <row r="23" spans="1:38" ht="15" customHeight="1" x14ac:dyDescent="0.25">
      <c r="A23" s="196" t="s">
        <v>1135</v>
      </c>
      <c r="B23" s="196" t="s">
        <v>847</v>
      </c>
      <c r="C23" s="197">
        <v>447</v>
      </c>
      <c r="D23" s="199" t="s">
        <v>715</v>
      </c>
      <c r="E23" s="196" t="s">
        <v>736</v>
      </c>
      <c r="F23" s="195">
        <v>21345.82</v>
      </c>
      <c r="G23" s="195">
        <v>951.62</v>
      </c>
      <c r="H23" s="195">
        <v>10672.91</v>
      </c>
      <c r="I23" s="195">
        <v>0</v>
      </c>
      <c r="J23" s="195">
        <f t="shared" si="0"/>
        <v>10672.91</v>
      </c>
      <c r="K23" s="195">
        <f t="shared" si="1"/>
        <v>2134.5819999999999</v>
      </c>
      <c r="L23" s="195">
        <f t="shared" si="2"/>
        <v>160.09365</v>
      </c>
      <c r="M23" s="195">
        <v>3865.32</v>
      </c>
      <c r="N23" s="195">
        <v>853.83</v>
      </c>
      <c r="O23" s="792" t="s">
        <v>167</v>
      </c>
      <c r="P23" s="195">
        <f t="shared" si="4"/>
        <v>2913.7000000000003</v>
      </c>
      <c r="Q23" s="195">
        <f t="shared" si="3"/>
        <v>3767.53</v>
      </c>
      <c r="R23" s="195"/>
      <c r="S23" s="195"/>
      <c r="T23" s="195"/>
      <c r="U23" s="195"/>
      <c r="V23" s="195"/>
      <c r="W23" s="195"/>
      <c r="X23" s="196"/>
      <c r="Y23" s="196"/>
      <c r="Z23" s="197"/>
      <c r="AA23" s="196"/>
      <c r="AB23" s="197"/>
      <c r="AC23" s="196"/>
      <c r="AD23" s="197"/>
      <c r="AE23" s="196"/>
      <c r="AF23" s="197"/>
      <c r="AG23" s="196"/>
      <c r="AH23" s="196"/>
      <c r="AI23" s="197"/>
      <c r="AJ23" s="196"/>
      <c r="AK23" s="197"/>
      <c r="AL23" s="196"/>
    </row>
    <row r="24" spans="1:38" ht="15" customHeight="1" x14ac:dyDescent="0.25">
      <c r="A24" s="196" t="s">
        <v>1135</v>
      </c>
      <c r="B24" s="196" t="s">
        <v>847</v>
      </c>
      <c r="C24" s="197">
        <v>498</v>
      </c>
      <c r="D24" s="199" t="s">
        <v>483</v>
      </c>
      <c r="E24" s="196" t="s">
        <v>533</v>
      </c>
      <c r="F24" s="195">
        <v>30485.74</v>
      </c>
      <c r="G24" s="195">
        <v>951.62</v>
      </c>
      <c r="H24" s="195">
        <v>15242.87</v>
      </c>
      <c r="I24" s="195">
        <v>0</v>
      </c>
      <c r="J24" s="195">
        <f t="shared" si="0"/>
        <v>15242.87</v>
      </c>
      <c r="K24" s="195">
        <f t="shared" si="1"/>
        <v>3048.5740000000005</v>
      </c>
      <c r="L24" s="195">
        <f t="shared" si="2"/>
        <v>228.64305000000002</v>
      </c>
      <c r="M24" s="195">
        <v>5112.92</v>
      </c>
      <c r="N24" s="195">
        <v>1219.42</v>
      </c>
      <c r="O24" s="792" t="s">
        <v>167</v>
      </c>
      <c r="P24" s="195">
        <f t="shared" si="4"/>
        <v>4161.3</v>
      </c>
      <c r="Q24" s="195">
        <f t="shared" si="3"/>
        <v>5380.72</v>
      </c>
      <c r="R24" s="195"/>
      <c r="S24" s="195"/>
      <c r="T24" s="195"/>
      <c r="U24" s="195"/>
      <c r="V24" s="195"/>
      <c r="W24" s="195"/>
      <c r="X24" s="196"/>
      <c r="Y24" s="196"/>
      <c r="Z24" s="197"/>
      <c r="AA24" s="196"/>
      <c r="AB24" s="197"/>
      <c r="AC24" s="196"/>
      <c r="AD24" s="197"/>
      <c r="AE24" s="196"/>
      <c r="AF24" s="197"/>
      <c r="AG24" s="196"/>
      <c r="AH24" s="196"/>
      <c r="AI24" s="197"/>
      <c r="AJ24" s="196"/>
      <c r="AK24" s="197"/>
      <c r="AL24" s="196"/>
    </row>
    <row r="25" spans="1:38" ht="15" customHeight="1" x14ac:dyDescent="0.25">
      <c r="A25" s="196" t="s">
        <v>1135</v>
      </c>
      <c r="B25" s="196" t="s">
        <v>847</v>
      </c>
      <c r="C25" s="197">
        <v>200</v>
      </c>
      <c r="D25" s="199" t="s">
        <v>74</v>
      </c>
      <c r="E25" s="196" t="s">
        <v>245</v>
      </c>
      <c r="F25" s="195">
        <v>25832.14</v>
      </c>
      <c r="G25" s="195">
        <v>951.62</v>
      </c>
      <c r="H25" s="195">
        <v>12916.07</v>
      </c>
      <c r="I25" s="195">
        <v>0</v>
      </c>
      <c r="J25" s="195">
        <f t="shared" si="0"/>
        <v>12916.07</v>
      </c>
      <c r="K25" s="195">
        <f t="shared" si="1"/>
        <v>2583.2139999999999</v>
      </c>
      <c r="L25" s="195">
        <f t="shared" si="2"/>
        <v>193.74105</v>
      </c>
      <c r="M25" s="195">
        <v>4477.71</v>
      </c>
      <c r="N25" s="195">
        <v>1033.28</v>
      </c>
      <c r="O25" s="792" t="s">
        <v>167</v>
      </c>
      <c r="P25" s="195">
        <f t="shared" si="4"/>
        <v>3526.09</v>
      </c>
      <c r="Q25" s="195">
        <f t="shared" si="3"/>
        <v>4559.37</v>
      </c>
      <c r="R25" s="195"/>
      <c r="S25" s="195"/>
      <c r="T25" s="195"/>
      <c r="U25" s="195"/>
      <c r="V25" s="195"/>
      <c r="W25" s="195"/>
      <c r="X25" s="196"/>
      <c r="Y25" s="196"/>
      <c r="Z25" s="197"/>
      <c r="AA25" s="196"/>
      <c r="AB25" s="197"/>
      <c r="AC25" s="196"/>
      <c r="AD25" s="197"/>
      <c r="AE25" s="196"/>
      <c r="AF25" s="197"/>
      <c r="AG25" s="196"/>
      <c r="AH25" s="196"/>
      <c r="AI25" s="197"/>
      <c r="AJ25" s="196"/>
      <c r="AK25" s="197"/>
      <c r="AL25" s="196"/>
    </row>
    <row r="26" spans="1:38" ht="15" customHeight="1" x14ac:dyDescent="0.25">
      <c r="A26" s="196" t="s">
        <v>1135</v>
      </c>
      <c r="B26" s="196" t="s">
        <v>847</v>
      </c>
      <c r="C26" s="197">
        <v>84</v>
      </c>
      <c r="D26" s="199" t="s">
        <v>45</v>
      </c>
      <c r="E26" s="196" t="s">
        <v>217</v>
      </c>
      <c r="F26" s="195">
        <v>12762.1</v>
      </c>
      <c r="G26" s="195">
        <v>702.93</v>
      </c>
      <c r="H26" s="195">
        <v>6381.05</v>
      </c>
      <c r="I26" s="195">
        <v>0</v>
      </c>
      <c r="J26" s="195">
        <f t="shared" si="0"/>
        <v>6381.05</v>
      </c>
      <c r="K26" s="195">
        <f t="shared" si="1"/>
        <v>1276.21</v>
      </c>
      <c r="L26" s="195">
        <f t="shared" si="2"/>
        <v>95.71575</v>
      </c>
      <c r="M26" s="195">
        <v>2444.96</v>
      </c>
      <c r="N26" s="195">
        <v>510.48</v>
      </c>
      <c r="O26" s="792" t="s">
        <v>167</v>
      </c>
      <c r="P26" s="195">
        <f t="shared" si="4"/>
        <v>1742.0300000000002</v>
      </c>
      <c r="Q26" s="195">
        <f t="shared" si="3"/>
        <v>2252.5100000000002</v>
      </c>
      <c r="R26" s="195"/>
      <c r="S26" s="195"/>
      <c r="T26" s="195"/>
      <c r="U26" s="195"/>
      <c r="V26" s="195"/>
      <c r="W26" s="195"/>
      <c r="X26" s="196"/>
      <c r="Y26" s="196"/>
      <c r="Z26" s="197"/>
      <c r="AA26" s="196"/>
      <c r="AB26" s="197"/>
      <c r="AC26" s="196"/>
      <c r="AD26" s="197"/>
      <c r="AE26" s="196"/>
      <c r="AF26" s="197"/>
      <c r="AG26" s="196"/>
      <c r="AH26" s="196"/>
      <c r="AI26" s="197"/>
      <c r="AJ26" s="196"/>
      <c r="AK26" s="197"/>
      <c r="AL26" s="196"/>
    </row>
    <row r="27" spans="1:38" ht="15" customHeight="1" x14ac:dyDescent="0.25">
      <c r="A27" s="196" t="s">
        <v>1135</v>
      </c>
      <c r="B27" s="196" t="s">
        <v>847</v>
      </c>
      <c r="C27" s="197">
        <v>88</v>
      </c>
      <c r="D27" s="199" t="s">
        <v>48</v>
      </c>
      <c r="E27" s="196" t="s">
        <v>220</v>
      </c>
      <c r="F27" s="195">
        <v>20224.2</v>
      </c>
      <c r="G27" s="195">
        <v>951.62</v>
      </c>
      <c r="H27" s="195">
        <v>10112.1</v>
      </c>
      <c r="I27" s="195">
        <v>0</v>
      </c>
      <c r="J27" s="195">
        <f t="shared" si="0"/>
        <v>10112.1</v>
      </c>
      <c r="K27" s="195">
        <f t="shared" si="1"/>
        <v>2022.42</v>
      </c>
      <c r="L27" s="195">
        <f t="shared" si="2"/>
        <v>151.6815</v>
      </c>
      <c r="M27" s="195">
        <v>3712.22</v>
      </c>
      <c r="N27" s="195">
        <v>808.96</v>
      </c>
      <c r="O27" s="792" t="s">
        <v>167</v>
      </c>
      <c r="P27" s="195">
        <f t="shared" si="4"/>
        <v>2760.6</v>
      </c>
      <c r="Q27" s="195">
        <f t="shared" si="3"/>
        <v>3569.56</v>
      </c>
      <c r="R27" s="195"/>
      <c r="S27" s="195"/>
      <c r="T27" s="195"/>
      <c r="U27" s="195"/>
      <c r="V27" s="195"/>
      <c r="W27" s="195"/>
      <c r="X27" s="196"/>
      <c r="Y27" s="196"/>
      <c r="Z27" s="197"/>
      <c r="AA27" s="196"/>
      <c r="AB27" s="197"/>
      <c r="AC27" s="196"/>
      <c r="AD27" s="197"/>
      <c r="AE27" s="196"/>
      <c r="AF27" s="197"/>
      <c r="AG27" s="196"/>
      <c r="AH27" s="196"/>
      <c r="AI27" s="197"/>
      <c r="AJ27" s="196"/>
      <c r="AK27" s="197"/>
      <c r="AL27" s="196"/>
    </row>
    <row r="28" spans="1:38" ht="15" customHeight="1" x14ac:dyDescent="0.25">
      <c r="A28" s="196" t="s">
        <v>1135</v>
      </c>
      <c r="B28" s="196" t="s">
        <v>847</v>
      </c>
      <c r="C28" s="197">
        <v>448</v>
      </c>
      <c r="D28" s="199" t="s">
        <v>716</v>
      </c>
      <c r="E28" s="196" t="s">
        <v>737</v>
      </c>
      <c r="F28" s="195">
        <v>27961.98</v>
      </c>
      <c r="G28" s="195">
        <v>951.62</v>
      </c>
      <c r="H28" s="195">
        <v>13980.99</v>
      </c>
      <c r="I28" s="195">
        <v>0</v>
      </c>
      <c r="J28" s="195">
        <f t="shared" si="0"/>
        <v>13980.99</v>
      </c>
      <c r="K28" s="195">
        <f t="shared" si="1"/>
        <v>2796.1980000000003</v>
      </c>
      <c r="L28" s="195">
        <f t="shared" si="2"/>
        <v>209.71484999999998</v>
      </c>
      <c r="M28" s="195">
        <v>4768.43</v>
      </c>
      <c r="N28" s="195">
        <v>1118.47</v>
      </c>
      <c r="O28" s="792" t="s">
        <v>167</v>
      </c>
      <c r="P28" s="195">
        <f t="shared" si="4"/>
        <v>3816.8100000000004</v>
      </c>
      <c r="Q28" s="195">
        <f t="shared" si="3"/>
        <v>4935.2800000000007</v>
      </c>
      <c r="R28" s="195"/>
      <c r="S28" s="195"/>
      <c r="T28" s="195"/>
      <c r="U28" s="195"/>
      <c r="V28" s="195"/>
      <c r="W28" s="195"/>
      <c r="X28" s="196"/>
      <c r="Y28" s="196"/>
      <c r="Z28" s="197"/>
      <c r="AA28" s="196"/>
      <c r="AB28" s="197"/>
      <c r="AC28" s="196"/>
      <c r="AD28" s="197"/>
      <c r="AE28" s="196"/>
      <c r="AF28" s="197"/>
      <c r="AG28" s="196"/>
      <c r="AH28" s="196"/>
      <c r="AI28" s="197"/>
      <c r="AJ28" s="196"/>
      <c r="AK28" s="197"/>
      <c r="AL28" s="196"/>
    </row>
    <row r="29" spans="1:38" ht="15" customHeight="1" x14ac:dyDescent="0.25">
      <c r="A29" s="196" t="s">
        <v>1135</v>
      </c>
      <c r="B29" s="196" t="s">
        <v>847</v>
      </c>
      <c r="C29" s="197">
        <v>476</v>
      </c>
      <c r="D29" s="199" t="s">
        <v>790</v>
      </c>
      <c r="E29" s="196" t="s">
        <v>795</v>
      </c>
      <c r="F29" s="195">
        <v>22768.880000000001</v>
      </c>
      <c r="G29" s="195">
        <v>951.62</v>
      </c>
      <c r="H29" s="195">
        <v>11384.44</v>
      </c>
      <c r="I29" s="195">
        <v>0</v>
      </c>
      <c r="J29" s="195">
        <f t="shared" si="0"/>
        <v>11384.44</v>
      </c>
      <c r="K29" s="195">
        <f t="shared" si="1"/>
        <v>2276.8880000000004</v>
      </c>
      <c r="L29" s="195">
        <f t="shared" si="2"/>
        <v>170.76660000000001</v>
      </c>
      <c r="M29" s="195">
        <v>4059.57</v>
      </c>
      <c r="N29" s="195">
        <v>910.75</v>
      </c>
      <c r="O29" s="792" t="s">
        <v>167</v>
      </c>
      <c r="P29" s="195">
        <f t="shared" si="4"/>
        <v>3107.9500000000003</v>
      </c>
      <c r="Q29" s="195">
        <f t="shared" si="3"/>
        <v>4018.7000000000003</v>
      </c>
      <c r="R29" s="195"/>
      <c r="S29" s="195"/>
      <c r="T29" s="195"/>
      <c r="U29" s="195"/>
      <c r="V29" s="195"/>
      <c r="W29" s="195"/>
      <c r="X29" s="196"/>
      <c r="Y29" s="196"/>
      <c r="Z29" s="197"/>
      <c r="AA29" s="196"/>
      <c r="AB29" s="197"/>
      <c r="AC29" s="196"/>
      <c r="AD29" s="197"/>
      <c r="AE29" s="196"/>
      <c r="AF29" s="197"/>
      <c r="AG29" s="196"/>
      <c r="AH29" s="196"/>
      <c r="AI29" s="197"/>
      <c r="AJ29" s="196"/>
      <c r="AK29" s="197"/>
      <c r="AL29" s="196"/>
    </row>
    <row r="30" spans="1:38" ht="15" customHeight="1" x14ac:dyDescent="0.25">
      <c r="A30" s="196" t="s">
        <v>1135</v>
      </c>
      <c r="B30" s="196" t="s">
        <v>847</v>
      </c>
      <c r="C30" s="197">
        <v>454</v>
      </c>
      <c r="D30" s="199" t="s">
        <v>721</v>
      </c>
      <c r="E30" s="196" t="s">
        <v>742</v>
      </c>
      <c r="F30" s="195">
        <v>21345.82</v>
      </c>
      <c r="G30" s="195">
        <v>951.62</v>
      </c>
      <c r="H30" s="195">
        <v>10672.91</v>
      </c>
      <c r="I30" s="195">
        <v>0</v>
      </c>
      <c r="J30" s="195">
        <f t="shared" si="0"/>
        <v>10672.91</v>
      </c>
      <c r="K30" s="195">
        <f t="shared" si="1"/>
        <v>2134.5819999999999</v>
      </c>
      <c r="L30" s="195">
        <f t="shared" si="2"/>
        <v>160.09365</v>
      </c>
      <c r="M30" s="195">
        <v>3865.32</v>
      </c>
      <c r="N30" s="195">
        <v>853.83</v>
      </c>
      <c r="O30" s="792" t="s">
        <v>167</v>
      </c>
      <c r="P30" s="195">
        <f t="shared" si="4"/>
        <v>2913.7000000000003</v>
      </c>
      <c r="Q30" s="195">
        <f t="shared" si="3"/>
        <v>3767.53</v>
      </c>
      <c r="R30" s="195"/>
      <c r="S30" s="195"/>
      <c r="T30" s="195"/>
      <c r="U30" s="195"/>
      <c r="V30" s="195"/>
      <c r="W30" s="195"/>
      <c r="X30" s="196"/>
      <c r="Y30" s="196"/>
      <c r="Z30" s="197"/>
      <c r="AA30" s="196"/>
      <c r="AB30" s="197"/>
      <c r="AC30" s="196"/>
      <c r="AD30" s="197"/>
      <c r="AE30" s="196"/>
      <c r="AF30" s="197"/>
      <c r="AG30" s="196"/>
      <c r="AH30" s="196"/>
      <c r="AI30" s="197"/>
      <c r="AJ30" s="196"/>
      <c r="AK30" s="197"/>
      <c r="AL30" s="196"/>
    </row>
    <row r="31" spans="1:38" ht="15" customHeight="1" x14ac:dyDescent="0.25">
      <c r="A31" s="196" t="s">
        <v>1135</v>
      </c>
      <c r="B31" s="196" t="s">
        <v>847</v>
      </c>
      <c r="C31" s="197">
        <v>505</v>
      </c>
      <c r="D31" s="199" t="s">
        <v>1109</v>
      </c>
      <c r="E31" s="196" t="s">
        <v>1118</v>
      </c>
      <c r="F31" s="195">
        <v>30593.74</v>
      </c>
      <c r="G31" s="195">
        <v>951.62</v>
      </c>
      <c r="H31" s="195">
        <v>15296.87</v>
      </c>
      <c r="I31" s="195">
        <v>0</v>
      </c>
      <c r="J31" s="195">
        <f t="shared" si="0"/>
        <v>15296.87</v>
      </c>
      <c r="K31" s="195">
        <f t="shared" si="1"/>
        <v>3059.3740000000003</v>
      </c>
      <c r="L31" s="195">
        <f t="shared" si="2"/>
        <v>229.45304999999999</v>
      </c>
      <c r="M31" s="195">
        <v>5127.67</v>
      </c>
      <c r="N31" s="195">
        <v>1223.74</v>
      </c>
      <c r="O31" s="792" t="s">
        <v>167</v>
      </c>
      <c r="P31" s="195">
        <f t="shared" si="4"/>
        <v>4176.05</v>
      </c>
      <c r="Q31" s="195">
        <f t="shared" si="3"/>
        <v>5399.79</v>
      </c>
      <c r="R31" s="195"/>
      <c r="S31" s="195"/>
      <c r="T31" s="195"/>
      <c r="U31" s="195"/>
      <c r="V31" s="195"/>
      <c r="W31" s="195"/>
      <c r="X31" s="196"/>
      <c r="Y31" s="196"/>
      <c r="Z31" s="197"/>
      <c r="AA31" s="196"/>
      <c r="AB31" s="197"/>
      <c r="AC31" s="196"/>
      <c r="AD31" s="197"/>
      <c r="AE31" s="196"/>
      <c r="AF31" s="197"/>
      <c r="AG31" s="196"/>
      <c r="AH31" s="196"/>
      <c r="AI31" s="197"/>
      <c r="AJ31" s="196"/>
      <c r="AK31" s="197"/>
      <c r="AL31" s="196"/>
    </row>
    <row r="32" spans="1:38" ht="15" customHeight="1" x14ac:dyDescent="0.25">
      <c r="A32" s="196" t="s">
        <v>1135</v>
      </c>
      <c r="B32" s="196" t="s">
        <v>847</v>
      </c>
      <c r="C32" s="197">
        <v>23</v>
      </c>
      <c r="D32" s="199" t="s">
        <v>17</v>
      </c>
      <c r="E32" s="196" t="s">
        <v>188</v>
      </c>
      <c r="F32" s="195">
        <v>27816.62</v>
      </c>
      <c r="G32" s="195">
        <v>951.62</v>
      </c>
      <c r="H32" s="195">
        <v>13908.31</v>
      </c>
      <c r="I32" s="195">
        <v>0</v>
      </c>
      <c r="J32" s="195">
        <f t="shared" si="0"/>
        <v>13908.31</v>
      </c>
      <c r="K32" s="195">
        <f t="shared" si="1"/>
        <v>2781.6620000000003</v>
      </c>
      <c r="L32" s="195">
        <f t="shared" si="2"/>
        <v>208.62464999999997</v>
      </c>
      <c r="M32" s="195">
        <v>4748.59</v>
      </c>
      <c r="N32" s="195">
        <v>1112.6600000000001</v>
      </c>
      <c r="O32" s="792" t="s">
        <v>167</v>
      </c>
      <c r="P32" s="195">
        <f t="shared" si="4"/>
        <v>3796.9700000000003</v>
      </c>
      <c r="Q32" s="195">
        <f t="shared" si="3"/>
        <v>4909.63</v>
      </c>
      <c r="R32" s="195"/>
      <c r="S32" s="195"/>
      <c r="T32" s="195"/>
      <c r="U32" s="195"/>
      <c r="V32" s="195"/>
      <c r="W32" s="195"/>
      <c r="X32" s="196"/>
      <c r="Y32" s="196"/>
      <c r="Z32" s="197"/>
      <c r="AA32" s="196"/>
      <c r="AB32" s="197"/>
      <c r="AC32" s="196"/>
      <c r="AD32" s="197"/>
      <c r="AE32" s="196"/>
      <c r="AF32" s="197"/>
      <c r="AG32" s="196"/>
      <c r="AH32" s="196"/>
      <c r="AI32" s="197"/>
      <c r="AJ32" s="196"/>
      <c r="AK32" s="197"/>
      <c r="AL32" s="196"/>
    </row>
    <row r="33" spans="1:38" ht="15" customHeight="1" x14ac:dyDescent="0.25">
      <c r="A33" s="196" t="s">
        <v>1135</v>
      </c>
      <c r="B33" s="196" t="s">
        <v>847</v>
      </c>
      <c r="C33" s="197">
        <v>40</v>
      </c>
      <c r="D33" s="199" t="s">
        <v>30</v>
      </c>
      <c r="E33" s="196" t="s">
        <v>202</v>
      </c>
      <c r="F33" s="195">
        <v>26864.36</v>
      </c>
      <c r="G33" s="195">
        <v>951.62</v>
      </c>
      <c r="H33" s="195">
        <v>13432.18</v>
      </c>
      <c r="I33" s="195">
        <v>0</v>
      </c>
      <c r="J33" s="195">
        <f t="shared" si="0"/>
        <v>13432.18</v>
      </c>
      <c r="K33" s="195">
        <f t="shared" si="1"/>
        <v>2686.4360000000001</v>
      </c>
      <c r="L33" s="195">
        <f t="shared" si="2"/>
        <v>201.48269999999999</v>
      </c>
      <c r="M33" s="195">
        <v>4618.6099999999997</v>
      </c>
      <c r="N33" s="195">
        <v>1074.57</v>
      </c>
      <c r="O33" s="792" t="s">
        <v>167</v>
      </c>
      <c r="P33" s="195">
        <f t="shared" si="4"/>
        <v>3666.99</v>
      </c>
      <c r="Q33" s="195">
        <f t="shared" si="3"/>
        <v>4741.5599999999995</v>
      </c>
      <c r="R33" s="195"/>
      <c r="S33" s="195"/>
      <c r="T33" s="195"/>
      <c r="U33" s="195"/>
      <c r="V33" s="195"/>
      <c r="W33" s="195"/>
      <c r="X33" s="196"/>
      <c r="Y33" s="196"/>
      <c r="Z33" s="197"/>
      <c r="AA33" s="196"/>
      <c r="AB33" s="197"/>
      <c r="AC33" s="196"/>
      <c r="AD33" s="197"/>
      <c r="AE33" s="196"/>
      <c r="AF33" s="197"/>
      <c r="AG33" s="196"/>
      <c r="AH33" s="196"/>
      <c r="AI33" s="197"/>
      <c r="AJ33" s="196"/>
      <c r="AK33" s="197"/>
      <c r="AL33" s="196"/>
    </row>
    <row r="34" spans="1:38" ht="15" customHeight="1" x14ac:dyDescent="0.25">
      <c r="A34" s="196" t="s">
        <v>1135</v>
      </c>
      <c r="B34" s="196" t="s">
        <v>847</v>
      </c>
      <c r="C34" s="197">
        <v>481</v>
      </c>
      <c r="D34" s="199" t="s">
        <v>803</v>
      </c>
      <c r="E34" s="196" t="s">
        <v>817</v>
      </c>
      <c r="F34" s="195">
        <v>27749.58</v>
      </c>
      <c r="G34" s="195">
        <v>951.62</v>
      </c>
      <c r="H34" s="195">
        <v>13874.79</v>
      </c>
      <c r="I34" s="195">
        <v>0</v>
      </c>
      <c r="J34" s="195">
        <f t="shared" si="0"/>
        <v>13874.79</v>
      </c>
      <c r="K34" s="195">
        <f t="shared" si="1"/>
        <v>2774.9580000000005</v>
      </c>
      <c r="L34" s="195">
        <f t="shared" si="2"/>
        <v>208.12184999999999</v>
      </c>
      <c r="M34" s="195">
        <v>4739.4399999999996</v>
      </c>
      <c r="N34" s="195">
        <v>1109.98</v>
      </c>
      <c r="O34" s="792" t="s">
        <v>167</v>
      </c>
      <c r="P34" s="195">
        <f t="shared" si="4"/>
        <v>3787.8199999999997</v>
      </c>
      <c r="Q34" s="195">
        <f t="shared" si="3"/>
        <v>4897.7999999999993</v>
      </c>
      <c r="R34" s="195"/>
      <c r="S34" s="195"/>
      <c r="T34" s="195"/>
      <c r="U34" s="195"/>
      <c r="V34" s="195"/>
      <c r="W34" s="195"/>
      <c r="X34" s="196"/>
      <c r="Y34" s="196"/>
      <c r="Z34" s="197"/>
      <c r="AA34" s="196"/>
      <c r="AB34" s="197"/>
      <c r="AC34" s="196"/>
      <c r="AD34" s="197"/>
      <c r="AE34" s="196"/>
      <c r="AF34" s="197"/>
      <c r="AG34" s="196"/>
      <c r="AH34" s="196"/>
      <c r="AI34" s="197"/>
      <c r="AJ34" s="196"/>
      <c r="AK34" s="197"/>
      <c r="AL34" s="196"/>
    </row>
    <row r="35" spans="1:38" ht="15" customHeight="1" x14ac:dyDescent="0.25">
      <c r="A35" s="196" t="s">
        <v>1135</v>
      </c>
      <c r="B35" s="196" t="s">
        <v>847</v>
      </c>
      <c r="C35" s="197">
        <v>313</v>
      </c>
      <c r="D35" s="199" t="s">
        <v>298</v>
      </c>
      <c r="E35" s="196" t="s">
        <v>296</v>
      </c>
      <c r="F35" s="195">
        <v>44461.18</v>
      </c>
      <c r="G35" s="195">
        <v>951.62</v>
      </c>
      <c r="H35" s="195">
        <v>22230.59</v>
      </c>
      <c r="I35" s="195">
        <v>0</v>
      </c>
      <c r="J35" s="195">
        <f t="shared" si="0"/>
        <v>22230.59</v>
      </c>
      <c r="K35" s="195">
        <f t="shared" si="1"/>
        <v>4446.1180000000004</v>
      </c>
      <c r="L35" s="195">
        <f t="shared" si="2"/>
        <v>333.45884999999998</v>
      </c>
      <c r="M35" s="195">
        <v>7020.57</v>
      </c>
      <c r="N35" s="195">
        <v>1778.44</v>
      </c>
      <c r="O35" s="792" t="s">
        <v>167</v>
      </c>
      <c r="P35" s="195">
        <f t="shared" si="4"/>
        <v>6068.95</v>
      </c>
      <c r="Q35" s="195">
        <f t="shared" si="3"/>
        <v>7847.3899999999994</v>
      </c>
      <c r="R35" s="195"/>
      <c r="S35" s="195"/>
      <c r="T35" s="195"/>
      <c r="U35" s="195"/>
      <c r="V35" s="195"/>
      <c r="W35" s="195"/>
      <c r="X35" s="196"/>
      <c r="Y35" s="196"/>
      <c r="Z35" s="197"/>
      <c r="AA35" s="196"/>
      <c r="AB35" s="197"/>
      <c r="AC35" s="196"/>
      <c r="AD35" s="197"/>
      <c r="AE35" s="196"/>
      <c r="AF35" s="197"/>
      <c r="AG35" s="196"/>
      <c r="AH35" s="196"/>
      <c r="AI35" s="197"/>
      <c r="AJ35" s="196"/>
      <c r="AK35" s="197"/>
      <c r="AL35" s="196"/>
    </row>
    <row r="36" spans="1:38" ht="15" customHeight="1" x14ac:dyDescent="0.25">
      <c r="A36" s="196" t="s">
        <v>1135</v>
      </c>
      <c r="B36" s="196" t="s">
        <v>847</v>
      </c>
      <c r="C36" s="197">
        <v>149</v>
      </c>
      <c r="D36" s="199" t="s">
        <v>104</v>
      </c>
      <c r="E36" s="196" t="s">
        <v>230</v>
      </c>
      <c r="F36" s="195">
        <v>27054.959999999999</v>
      </c>
      <c r="G36" s="195">
        <v>951.62</v>
      </c>
      <c r="H36" s="195">
        <v>13527.48</v>
      </c>
      <c r="I36" s="195">
        <v>0</v>
      </c>
      <c r="J36" s="195">
        <f t="shared" si="0"/>
        <v>13527.48</v>
      </c>
      <c r="K36" s="195">
        <f t="shared" si="1"/>
        <v>2705.4960000000001</v>
      </c>
      <c r="L36" s="195">
        <f t="shared" si="2"/>
        <v>202.91219999999998</v>
      </c>
      <c r="M36" s="195">
        <v>4644.62</v>
      </c>
      <c r="N36" s="195">
        <v>1082.19</v>
      </c>
      <c r="O36" s="792" t="s">
        <v>167</v>
      </c>
      <c r="P36" s="195">
        <f t="shared" si="4"/>
        <v>3693</v>
      </c>
      <c r="Q36" s="195">
        <f t="shared" si="3"/>
        <v>4775.1900000000005</v>
      </c>
      <c r="R36" s="195"/>
      <c r="S36" s="195"/>
      <c r="T36" s="195"/>
      <c r="U36" s="195"/>
      <c r="V36" s="195"/>
      <c r="W36" s="195"/>
      <c r="X36" s="196"/>
      <c r="Y36" s="196"/>
      <c r="Z36" s="197"/>
      <c r="AA36" s="196"/>
      <c r="AB36" s="197"/>
      <c r="AC36" s="196"/>
      <c r="AD36" s="197"/>
      <c r="AE36" s="196"/>
      <c r="AF36" s="197"/>
      <c r="AG36" s="196"/>
      <c r="AH36" s="196"/>
      <c r="AI36" s="197"/>
      <c r="AJ36" s="196"/>
      <c r="AK36" s="197"/>
      <c r="AL36" s="196"/>
    </row>
    <row r="37" spans="1:38" ht="15" customHeight="1" x14ac:dyDescent="0.25">
      <c r="A37" s="196" t="s">
        <v>1135</v>
      </c>
      <c r="B37" s="196" t="s">
        <v>847</v>
      </c>
      <c r="C37" s="197">
        <v>168</v>
      </c>
      <c r="D37" s="199" t="s">
        <v>66</v>
      </c>
      <c r="E37" s="196" t="s">
        <v>237</v>
      </c>
      <c r="F37" s="195">
        <v>17946.96</v>
      </c>
      <c r="G37" s="195">
        <v>951.62</v>
      </c>
      <c r="H37" s="195">
        <v>8973.48</v>
      </c>
      <c r="I37" s="195">
        <v>0</v>
      </c>
      <c r="J37" s="195">
        <f t="shared" si="0"/>
        <v>8973.48</v>
      </c>
      <c r="K37" s="195">
        <f t="shared" si="1"/>
        <v>1794.6959999999999</v>
      </c>
      <c r="L37" s="195">
        <f t="shared" si="2"/>
        <v>134.60219999999998</v>
      </c>
      <c r="M37" s="195">
        <v>3401.38</v>
      </c>
      <c r="N37" s="195">
        <v>717.87</v>
      </c>
      <c r="O37" s="792" t="s">
        <v>167</v>
      </c>
      <c r="P37" s="195">
        <f t="shared" si="4"/>
        <v>2449.7600000000002</v>
      </c>
      <c r="Q37" s="195">
        <f t="shared" si="3"/>
        <v>3167.63</v>
      </c>
      <c r="R37" s="195"/>
      <c r="S37" s="195"/>
      <c r="T37" s="195"/>
      <c r="U37" s="195"/>
      <c r="V37" s="195"/>
      <c r="W37" s="195"/>
      <c r="X37" s="196"/>
      <c r="Y37" s="196"/>
      <c r="Z37" s="197"/>
      <c r="AA37" s="196"/>
      <c r="AB37" s="197"/>
      <c r="AC37" s="196"/>
      <c r="AD37" s="197"/>
      <c r="AE37" s="196"/>
      <c r="AF37" s="197"/>
      <c r="AG37" s="196"/>
      <c r="AH37" s="196"/>
      <c r="AI37" s="197"/>
      <c r="AJ37" s="196"/>
      <c r="AK37" s="197"/>
      <c r="AL37" s="196"/>
    </row>
    <row r="38" spans="1:38" ht="15" customHeight="1" x14ac:dyDescent="0.25">
      <c r="A38" s="196" t="s">
        <v>1135</v>
      </c>
      <c r="B38" s="196" t="s">
        <v>847</v>
      </c>
      <c r="C38" s="197">
        <v>469</v>
      </c>
      <c r="D38" s="199" t="s">
        <v>781</v>
      </c>
      <c r="E38" s="196" t="s">
        <v>780</v>
      </c>
      <c r="F38" s="195">
        <v>10178.48</v>
      </c>
      <c r="G38" s="195">
        <v>522.07000000000005</v>
      </c>
      <c r="H38" s="195">
        <v>5089.24</v>
      </c>
      <c r="I38" s="195">
        <v>0</v>
      </c>
      <c r="J38" s="195">
        <f t="shared" si="0"/>
        <v>5089.24</v>
      </c>
      <c r="K38" s="195">
        <f t="shared" si="1"/>
        <v>1017.848</v>
      </c>
      <c r="L38" s="195">
        <f t="shared" si="2"/>
        <v>76.3386</v>
      </c>
      <c r="M38" s="195">
        <v>1911.43</v>
      </c>
      <c r="N38" s="195">
        <v>407.13</v>
      </c>
      <c r="O38" s="792" t="s">
        <v>167</v>
      </c>
      <c r="P38" s="195">
        <f t="shared" si="4"/>
        <v>1389.3600000000001</v>
      </c>
      <c r="Q38" s="195">
        <f t="shared" si="3"/>
        <v>1796.4900000000002</v>
      </c>
      <c r="R38" s="195"/>
      <c r="S38" s="195"/>
      <c r="T38" s="195"/>
      <c r="U38" s="195"/>
      <c r="V38" s="195"/>
      <c r="W38" s="195"/>
      <c r="X38" s="196"/>
      <c r="Y38" s="196"/>
      <c r="Z38" s="197"/>
      <c r="AA38" s="196"/>
      <c r="AB38" s="197"/>
      <c r="AC38" s="196"/>
      <c r="AD38" s="197"/>
      <c r="AE38" s="196"/>
      <c r="AF38" s="197"/>
      <c r="AG38" s="196"/>
      <c r="AH38" s="196"/>
      <c r="AI38" s="197"/>
      <c r="AJ38" s="196"/>
      <c r="AK38" s="197"/>
      <c r="AL38" s="196"/>
    </row>
    <row r="39" spans="1:38" ht="15" customHeight="1" x14ac:dyDescent="0.25">
      <c r="A39" s="196" t="s">
        <v>1135</v>
      </c>
      <c r="B39" s="196" t="s">
        <v>847</v>
      </c>
      <c r="C39" s="197">
        <v>468</v>
      </c>
      <c r="D39" s="199" t="s">
        <v>777</v>
      </c>
      <c r="E39" s="196" t="s">
        <v>782</v>
      </c>
      <c r="F39" s="195">
        <v>21345.82</v>
      </c>
      <c r="G39" s="195">
        <v>951.62</v>
      </c>
      <c r="H39" s="195">
        <v>10672.91</v>
      </c>
      <c r="I39" s="195">
        <v>0</v>
      </c>
      <c r="J39" s="195">
        <f t="shared" si="0"/>
        <v>10672.91</v>
      </c>
      <c r="K39" s="195">
        <f t="shared" si="1"/>
        <v>2134.5819999999999</v>
      </c>
      <c r="L39" s="195">
        <f t="shared" si="2"/>
        <v>160.09365</v>
      </c>
      <c r="M39" s="195">
        <v>3865.32</v>
      </c>
      <c r="N39" s="195">
        <v>853.83</v>
      </c>
      <c r="O39" s="792" t="s">
        <v>167</v>
      </c>
      <c r="P39" s="195">
        <f t="shared" si="4"/>
        <v>2913.7000000000003</v>
      </c>
      <c r="Q39" s="195">
        <f t="shared" si="3"/>
        <v>3767.53</v>
      </c>
      <c r="R39" s="195"/>
      <c r="S39" s="195"/>
      <c r="T39" s="195"/>
      <c r="U39" s="195"/>
      <c r="V39" s="195"/>
      <c r="W39" s="195"/>
      <c r="X39" s="196"/>
      <c r="Y39" s="196"/>
      <c r="Z39" s="197"/>
      <c r="AA39" s="196"/>
      <c r="AB39" s="197"/>
      <c r="AC39" s="196"/>
      <c r="AD39" s="197"/>
      <c r="AE39" s="196"/>
      <c r="AF39" s="197"/>
      <c r="AG39" s="196"/>
      <c r="AH39" s="196"/>
      <c r="AI39" s="197"/>
      <c r="AJ39" s="196"/>
      <c r="AK39" s="197"/>
      <c r="AL39" s="196"/>
    </row>
    <row r="40" spans="1:38" ht="15" customHeight="1" x14ac:dyDescent="0.25">
      <c r="A40" s="196" t="s">
        <v>1135</v>
      </c>
      <c r="B40" s="196" t="s">
        <v>847</v>
      </c>
      <c r="C40" s="197">
        <v>16</v>
      </c>
      <c r="D40" s="199" t="s">
        <v>11</v>
      </c>
      <c r="E40" s="196" t="s">
        <v>183</v>
      </c>
      <c r="F40" s="195">
        <v>18927.28</v>
      </c>
      <c r="G40" s="195">
        <v>951.62</v>
      </c>
      <c r="H40" s="195">
        <v>9463.64</v>
      </c>
      <c r="I40" s="195">
        <v>0</v>
      </c>
      <c r="J40" s="195">
        <f t="shared" si="0"/>
        <v>9463.64</v>
      </c>
      <c r="K40" s="195">
        <f t="shared" si="1"/>
        <v>1892.7280000000001</v>
      </c>
      <c r="L40" s="195">
        <f t="shared" si="2"/>
        <v>141.9546</v>
      </c>
      <c r="M40" s="195">
        <v>3535.19</v>
      </c>
      <c r="N40" s="195">
        <v>757.09</v>
      </c>
      <c r="O40" s="792" t="s">
        <v>167</v>
      </c>
      <c r="P40" s="195">
        <f t="shared" si="4"/>
        <v>2583.5700000000002</v>
      </c>
      <c r="Q40" s="195">
        <f t="shared" si="3"/>
        <v>3340.6600000000003</v>
      </c>
      <c r="R40" s="195"/>
      <c r="S40" s="195"/>
      <c r="T40" s="195"/>
      <c r="U40" s="195"/>
      <c r="V40" s="195"/>
      <c r="W40" s="195"/>
      <c r="X40" s="196"/>
      <c r="Y40" s="196"/>
      <c r="Z40" s="197"/>
      <c r="AA40" s="196"/>
      <c r="AB40" s="197"/>
      <c r="AC40" s="196"/>
      <c r="AD40" s="197"/>
      <c r="AE40" s="196"/>
      <c r="AF40" s="197"/>
      <c r="AG40" s="196"/>
      <c r="AH40" s="196"/>
      <c r="AI40" s="197"/>
      <c r="AJ40" s="196"/>
      <c r="AK40" s="197"/>
      <c r="AL40" s="196"/>
    </row>
    <row r="41" spans="1:38" ht="15" customHeight="1" x14ac:dyDescent="0.25">
      <c r="A41" s="196" t="s">
        <v>1135</v>
      </c>
      <c r="B41" s="196" t="s">
        <v>847</v>
      </c>
      <c r="C41" s="197">
        <v>473</v>
      </c>
      <c r="D41" s="199" t="s">
        <v>787</v>
      </c>
      <c r="E41" s="196" t="s">
        <v>792</v>
      </c>
      <c r="F41" s="195">
        <v>29182.02</v>
      </c>
      <c r="G41" s="195">
        <v>951.62</v>
      </c>
      <c r="H41" s="195">
        <v>14591.01</v>
      </c>
      <c r="I41" s="195">
        <v>0</v>
      </c>
      <c r="J41" s="195">
        <f t="shared" si="0"/>
        <v>14591.01</v>
      </c>
      <c r="K41" s="195">
        <f t="shared" si="1"/>
        <v>2918.2020000000002</v>
      </c>
      <c r="L41" s="195">
        <f t="shared" si="2"/>
        <v>218.86515</v>
      </c>
      <c r="M41" s="195">
        <v>4934.97</v>
      </c>
      <c r="N41" s="195">
        <v>1167.28</v>
      </c>
      <c r="O41" s="792" t="s">
        <v>167</v>
      </c>
      <c r="P41" s="195">
        <f t="shared" si="4"/>
        <v>3983.3500000000004</v>
      </c>
      <c r="Q41" s="195">
        <f t="shared" si="3"/>
        <v>5150.63</v>
      </c>
      <c r="R41" s="195"/>
      <c r="S41" s="195"/>
      <c r="T41" s="195"/>
      <c r="U41" s="195"/>
      <c r="V41" s="195"/>
      <c r="W41" s="195"/>
      <c r="X41" s="196"/>
      <c r="Y41" s="196"/>
      <c r="Z41" s="197"/>
      <c r="AA41" s="196"/>
      <c r="AB41" s="197"/>
      <c r="AC41" s="196"/>
      <c r="AD41" s="197"/>
      <c r="AE41" s="196"/>
      <c r="AF41" s="197"/>
      <c r="AG41" s="196"/>
      <c r="AH41" s="196"/>
      <c r="AI41" s="197"/>
      <c r="AJ41" s="196"/>
      <c r="AK41" s="197"/>
      <c r="AL41" s="196"/>
    </row>
    <row r="42" spans="1:38" ht="15" customHeight="1" x14ac:dyDescent="0.25">
      <c r="A42" s="196" t="s">
        <v>1135</v>
      </c>
      <c r="B42" s="196" t="s">
        <v>847</v>
      </c>
      <c r="C42" s="197">
        <v>351</v>
      </c>
      <c r="D42" s="199" t="s">
        <v>375</v>
      </c>
      <c r="E42" s="196" t="s">
        <v>376</v>
      </c>
      <c r="F42" s="195">
        <v>50389.34</v>
      </c>
      <c r="G42" s="195">
        <v>951.62</v>
      </c>
      <c r="H42" s="195">
        <v>25194.67</v>
      </c>
      <c r="I42" s="195">
        <v>0</v>
      </c>
      <c r="J42" s="195">
        <f t="shared" si="0"/>
        <v>25194.67</v>
      </c>
      <c r="K42" s="195">
        <f t="shared" si="1"/>
        <v>5038.9340000000002</v>
      </c>
      <c r="L42" s="195">
        <f t="shared" si="2"/>
        <v>377.92004999999995</v>
      </c>
      <c r="M42" s="195">
        <v>7829.76</v>
      </c>
      <c r="N42" s="195">
        <v>2015.57</v>
      </c>
      <c r="O42" s="792" t="s">
        <v>167</v>
      </c>
      <c r="P42" s="195">
        <f t="shared" si="4"/>
        <v>6878.14</v>
      </c>
      <c r="Q42" s="195">
        <f t="shared" si="3"/>
        <v>8893.7100000000009</v>
      </c>
      <c r="R42" s="195"/>
      <c r="S42" s="195"/>
      <c r="T42" s="195"/>
      <c r="U42" s="195"/>
      <c r="V42" s="195"/>
      <c r="W42" s="195"/>
      <c r="X42" s="196"/>
      <c r="Y42" s="196"/>
      <c r="Z42" s="197"/>
      <c r="AA42" s="196"/>
      <c r="AB42" s="197"/>
      <c r="AC42" s="196"/>
      <c r="AD42" s="197"/>
      <c r="AE42" s="196"/>
      <c r="AF42" s="197"/>
      <c r="AG42" s="196"/>
      <c r="AH42" s="196"/>
      <c r="AI42" s="197"/>
      <c r="AJ42" s="196"/>
      <c r="AK42" s="197"/>
      <c r="AL42" s="196"/>
    </row>
    <row r="43" spans="1:38" ht="15" customHeight="1" x14ac:dyDescent="0.25">
      <c r="A43" s="196" t="s">
        <v>1135</v>
      </c>
      <c r="B43" s="196" t="s">
        <v>847</v>
      </c>
      <c r="C43" s="197">
        <v>465</v>
      </c>
      <c r="D43" s="199" t="s">
        <v>750</v>
      </c>
      <c r="E43" s="196" t="s">
        <v>763</v>
      </c>
      <c r="F43" s="195">
        <v>21345.82</v>
      </c>
      <c r="G43" s="195">
        <v>951.62</v>
      </c>
      <c r="H43" s="195">
        <v>10672.91</v>
      </c>
      <c r="I43" s="195">
        <v>0</v>
      </c>
      <c r="J43" s="195">
        <f t="shared" si="0"/>
        <v>10672.91</v>
      </c>
      <c r="K43" s="195">
        <f t="shared" si="1"/>
        <v>2134.5819999999999</v>
      </c>
      <c r="L43" s="195">
        <f t="shared" si="2"/>
        <v>160.09365</v>
      </c>
      <c r="M43" s="195">
        <v>3865.32</v>
      </c>
      <c r="N43" s="195">
        <v>853.83</v>
      </c>
      <c r="O43" s="792" t="s">
        <v>167</v>
      </c>
      <c r="P43" s="195">
        <f t="shared" si="4"/>
        <v>2913.7000000000003</v>
      </c>
      <c r="Q43" s="195">
        <f t="shared" si="3"/>
        <v>3767.53</v>
      </c>
      <c r="R43" s="195"/>
      <c r="S43" s="195"/>
      <c r="T43" s="195"/>
      <c r="U43" s="195"/>
      <c r="V43" s="195"/>
      <c r="W43" s="195"/>
      <c r="X43" s="196"/>
      <c r="Y43" s="196"/>
      <c r="Z43" s="197"/>
      <c r="AA43" s="196"/>
      <c r="AB43" s="197"/>
      <c r="AC43" s="196"/>
      <c r="AD43" s="197"/>
      <c r="AE43" s="196"/>
      <c r="AF43" s="197"/>
      <c r="AG43" s="196"/>
      <c r="AH43" s="196"/>
      <c r="AI43" s="197"/>
      <c r="AJ43" s="196"/>
      <c r="AK43" s="197"/>
      <c r="AL43" s="196"/>
    </row>
    <row r="44" spans="1:38" ht="15" customHeight="1" x14ac:dyDescent="0.25">
      <c r="A44" s="196"/>
      <c r="B44" s="196"/>
      <c r="C44" s="190">
        <v>31</v>
      </c>
      <c r="D44" s="193" t="s">
        <v>23</v>
      </c>
      <c r="E44" s="196"/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/>
      <c r="S44" s="195"/>
      <c r="T44" s="195"/>
      <c r="U44" s="195"/>
      <c r="V44" s="195"/>
      <c r="W44" s="195"/>
      <c r="X44" s="196"/>
      <c r="Y44" s="196"/>
      <c r="Z44" s="197"/>
      <c r="AA44" s="196"/>
      <c r="AB44" s="197"/>
      <c r="AC44" s="196"/>
      <c r="AD44" s="197"/>
      <c r="AE44" s="196"/>
      <c r="AF44" s="197"/>
      <c r="AG44" s="196"/>
      <c r="AH44" s="196"/>
      <c r="AI44" s="197"/>
      <c r="AJ44" s="196"/>
      <c r="AK44" s="197"/>
      <c r="AL44" s="196"/>
    </row>
    <row r="45" spans="1:38" ht="15" customHeight="1" x14ac:dyDescent="0.25">
      <c r="A45" s="196" t="s">
        <v>1135</v>
      </c>
      <c r="B45" s="196" t="s">
        <v>847</v>
      </c>
      <c r="C45" s="197">
        <v>499</v>
      </c>
      <c r="D45" s="199" t="s">
        <v>482</v>
      </c>
      <c r="E45" s="196" t="s">
        <v>532</v>
      </c>
      <c r="F45" s="195">
        <v>27557.74</v>
      </c>
      <c r="G45" s="195">
        <v>951.62</v>
      </c>
      <c r="H45" s="195">
        <v>13778.87</v>
      </c>
      <c r="I45" s="195">
        <v>0</v>
      </c>
      <c r="J45" s="195">
        <f t="shared" ref="J45:J76" si="5">H45+I45</f>
        <v>13778.87</v>
      </c>
      <c r="K45" s="195">
        <f t="shared" ref="K45:K76" si="6">J45*0.2</f>
        <v>2755.7740000000003</v>
      </c>
      <c r="L45" s="195">
        <f t="shared" ref="L45:L76" si="7">J45*1.5%</f>
        <v>206.68305000000001</v>
      </c>
      <c r="M45" s="195">
        <v>4713.25</v>
      </c>
      <c r="N45" s="195">
        <v>1102.3</v>
      </c>
      <c r="O45" s="792" t="s">
        <v>167</v>
      </c>
      <c r="P45" s="195">
        <f t="shared" ref="P45:P76" si="8">M45-G45</f>
        <v>3761.63</v>
      </c>
      <c r="Q45" s="195">
        <f t="shared" ref="Q45:Q76" si="9">N45+P45</f>
        <v>4863.93</v>
      </c>
      <c r="R45" s="195"/>
      <c r="S45" s="195"/>
      <c r="T45" s="195"/>
      <c r="U45" s="195"/>
      <c r="V45" s="195"/>
      <c r="W45" s="195"/>
      <c r="X45" s="196"/>
      <c r="Y45" s="196"/>
      <c r="Z45" s="197"/>
      <c r="AA45" s="196"/>
      <c r="AB45" s="197"/>
      <c r="AC45" s="196"/>
      <c r="AD45" s="197"/>
      <c r="AE45" s="196"/>
      <c r="AF45" s="197"/>
      <c r="AG45" s="196"/>
      <c r="AH45" s="196"/>
      <c r="AI45" s="197"/>
      <c r="AJ45" s="196"/>
      <c r="AK45" s="197"/>
      <c r="AL45" s="196"/>
    </row>
    <row r="46" spans="1:38" ht="15" customHeight="1" x14ac:dyDescent="0.25">
      <c r="A46" s="196" t="s">
        <v>1135</v>
      </c>
      <c r="B46" s="196" t="s">
        <v>847</v>
      </c>
      <c r="C46" s="197">
        <v>89</v>
      </c>
      <c r="D46" s="199" t="s">
        <v>49</v>
      </c>
      <c r="E46" s="196" t="s">
        <v>221</v>
      </c>
      <c r="F46" s="195">
        <v>36256.839999999997</v>
      </c>
      <c r="G46" s="195">
        <v>951.62</v>
      </c>
      <c r="H46" s="195">
        <v>15398.27</v>
      </c>
      <c r="I46" s="195">
        <v>0</v>
      </c>
      <c r="J46" s="195">
        <f t="shared" si="5"/>
        <v>15398.27</v>
      </c>
      <c r="K46" s="195">
        <f t="shared" si="6"/>
        <v>3079.6540000000005</v>
      </c>
      <c r="L46" s="195">
        <f t="shared" si="7"/>
        <v>230.97405000000001</v>
      </c>
      <c r="M46" s="195">
        <v>5155.3500000000004</v>
      </c>
      <c r="N46" s="195">
        <v>1668.68</v>
      </c>
      <c r="O46" s="792" t="s">
        <v>167</v>
      </c>
      <c r="P46" s="195">
        <f t="shared" si="8"/>
        <v>4203.7300000000005</v>
      </c>
      <c r="Q46" s="195">
        <f t="shared" si="9"/>
        <v>5872.4100000000008</v>
      </c>
      <c r="R46" s="195"/>
      <c r="S46" s="195"/>
      <c r="T46" s="195"/>
      <c r="U46" s="195"/>
      <c r="V46" s="195"/>
      <c r="W46" s="195"/>
      <c r="X46" s="196"/>
      <c r="Y46" s="196"/>
      <c r="Z46" s="197"/>
      <c r="AA46" s="196"/>
      <c r="AB46" s="197"/>
      <c r="AC46" s="196"/>
      <c r="AD46" s="197"/>
      <c r="AE46" s="196"/>
      <c r="AF46" s="197"/>
      <c r="AG46" s="196"/>
      <c r="AH46" s="196"/>
      <c r="AI46" s="197"/>
      <c r="AJ46" s="196"/>
      <c r="AK46" s="197"/>
      <c r="AL46" s="196"/>
    </row>
    <row r="47" spans="1:38" ht="15" customHeight="1" x14ac:dyDescent="0.25">
      <c r="A47" s="196" t="s">
        <v>1135</v>
      </c>
      <c r="B47" s="196" t="s">
        <v>847</v>
      </c>
      <c r="C47" s="197">
        <v>504</v>
      </c>
      <c r="D47" s="199" t="s">
        <v>1104</v>
      </c>
      <c r="E47" s="196" t="s">
        <v>1117</v>
      </c>
      <c r="F47" s="195">
        <v>35212.639999999999</v>
      </c>
      <c r="G47" s="195">
        <v>951.62</v>
      </c>
      <c r="H47" s="195">
        <v>17606.32</v>
      </c>
      <c r="I47" s="195">
        <v>0</v>
      </c>
      <c r="J47" s="195">
        <f t="shared" si="5"/>
        <v>17606.32</v>
      </c>
      <c r="K47" s="195">
        <f t="shared" si="6"/>
        <v>3521.2640000000001</v>
      </c>
      <c r="L47" s="195">
        <f t="shared" si="7"/>
        <v>264.09479999999996</v>
      </c>
      <c r="M47" s="195">
        <v>5758.15</v>
      </c>
      <c r="N47" s="195">
        <v>1408.5</v>
      </c>
      <c r="O47" s="792" t="s">
        <v>167</v>
      </c>
      <c r="P47" s="195">
        <f t="shared" si="8"/>
        <v>4806.53</v>
      </c>
      <c r="Q47" s="195">
        <f t="shared" si="9"/>
        <v>6215.03</v>
      </c>
      <c r="R47" s="195"/>
      <c r="S47" s="195"/>
      <c r="T47" s="195"/>
      <c r="U47" s="195"/>
      <c r="V47" s="195"/>
      <c r="W47" s="195"/>
      <c r="X47" s="196"/>
      <c r="Y47" s="196"/>
      <c r="Z47" s="197"/>
      <c r="AA47" s="196"/>
      <c r="AB47" s="197"/>
      <c r="AC47" s="196"/>
      <c r="AD47" s="197"/>
      <c r="AE47" s="196"/>
      <c r="AF47" s="197"/>
      <c r="AG47" s="196"/>
      <c r="AH47" s="196"/>
      <c r="AI47" s="197"/>
      <c r="AJ47" s="196"/>
      <c r="AK47" s="197"/>
      <c r="AL47" s="196"/>
    </row>
    <row r="48" spans="1:38" ht="15" customHeight="1" x14ac:dyDescent="0.25">
      <c r="A48" s="196" t="s">
        <v>1135</v>
      </c>
      <c r="B48" s="196" t="s">
        <v>847</v>
      </c>
      <c r="C48" s="197">
        <v>279</v>
      </c>
      <c r="D48" s="199" t="s">
        <v>165</v>
      </c>
      <c r="E48" s="196" t="s">
        <v>268</v>
      </c>
      <c r="F48" s="195">
        <v>7304.52</v>
      </c>
      <c r="G48" s="195">
        <v>331.67</v>
      </c>
      <c r="H48" s="195">
        <v>3652.26</v>
      </c>
      <c r="I48" s="195">
        <v>0</v>
      </c>
      <c r="J48" s="195">
        <f t="shared" si="5"/>
        <v>3652.26</v>
      </c>
      <c r="K48" s="195">
        <f t="shared" si="6"/>
        <v>730.45200000000011</v>
      </c>
      <c r="L48" s="195">
        <f t="shared" si="7"/>
        <v>54.783900000000003</v>
      </c>
      <c r="M48" s="195">
        <v>1328.74</v>
      </c>
      <c r="N48" s="195">
        <v>292.18</v>
      </c>
      <c r="O48" s="792" t="s">
        <v>167</v>
      </c>
      <c r="P48" s="195">
        <f t="shared" si="8"/>
        <v>997.06999999999994</v>
      </c>
      <c r="Q48" s="195">
        <f t="shared" si="9"/>
        <v>1289.25</v>
      </c>
      <c r="R48" s="195"/>
      <c r="S48" s="195"/>
      <c r="T48" s="195"/>
      <c r="U48" s="195"/>
      <c r="V48" s="195"/>
      <c r="W48" s="195"/>
      <c r="X48" s="196"/>
      <c r="Y48" s="196"/>
      <c r="Z48" s="197"/>
      <c r="AA48" s="196"/>
      <c r="AB48" s="197"/>
      <c r="AC48" s="196"/>
      <c r="AD48" s="197"/>
      <c r="AE48" s="196"/>
      <c r="AF48" s="197"/>
      <c r="AG48" s="196"/>
      <c r="AH48" s="196"/>
      <c r="AI48" s="197"/>
      <c r="AJ48" s="196"/>
      <c r="AK48" s="197"/>
      <c r="AL48" s="196"/>
    </row>
    <row r="49" spans="1:38" ht="15" customHeight="1" x14ac:dyDescent="0.25">
      <c r="A49" s="196" t="s">
        <v>1135</v>
      </c>
      <c r="B49" s="196" t="s">
        <v>847</v>
      </c>
      <c r="C49" s="197">
        <v>451</v>
      </c>
      <c r="D49" s="199" t="s">
        <v>718</v>
      </c>
      <c r="E49" s="196" t="s">
        <v>739</v>
      </c>
      <c r="F49" s="195">
        <v>30453.82</v>
      </c>
      <c r="G49" s="195">
        <v>951.62</v>
      </c>
      <c r="H49" s="195">
        <v>15226.91</v>
      </c>
      <c r="I49" s="195">
        <v>0</v>
      </c>
      <c r="J49" s="195">
        <f t="shared" si="5"/>
        <v>15226.91</v>
      </c>
      <c r="K49" s="195">
        <f t="shared" si="6"/>
        <v>3045.3820000000001</v>
      </c>
      <c r="L49" s="195">
        <f t="shared" si="7"/>
        <v>228.40365</v>
      </c>
      <c r="M49" s="195">
        <v>5108.57</v>
      </c>
      <c r="N49" s="195">
        <v>1218.1500000000001</v>
      </c>
      <c r="O49" s="792" t="s">
        <v>167</v>
      </c>
      <c r="P49" s="195">
        <f t="shared" si="8"/>
        <v>4156.95</v>
      </c>
      <c r="Q49" s="195">
        <f t="shared" si="9"/>
        <v>5375.1</v>
      </c>
      <c r="R49" s="195"/>
      <c r="S49" s="195"/>
      <c r="T49" s="195"/>
      <c r="U49" s="195"/>
      <c r="V49" s="195"/>
      <c r="W49" s="195"/>
      <c r="X49" s="196"/>
      <c r="Y49" s="196"/>
      <c r="Z49" s="197"/>
      <c r="AA49" s="196"/>
      <c r="AB49" s="197"/>
      <c r="AC49" s="196"/>
      <c r="AD49" s="197"/>
      <c r="AE49" s="196"/>
      <c r="AF49" s="197"/>
      <c r="AG49" s="196"/>
      <c r="AH49" s="196"/>
      <c r="AI49" s="197"/>
      <c r="AJ49" s="196"/>
      <c r="AK49" s="197"/>
      <c r="AL49" s="196"/>
    </row>
    <row r="50" spans="1:38" ht="15" customHeight="1" x14ac:dyDescent="0.25">
      <c r="A50" s="196" t="s">
        <v>1135</v>
      </c>
      <c r="B50" s="196" t="s">
        <v>847</v>
      </c>
      <c r="C50" s="197">
        <v>353</v>
      </c>
      <c r="D50" s="199" t="s">
        <v>379</v>
      </c>
      <c r="E50" s="196" t="s">
        <v>380</v>
      </c>
      <c r="F50" s="195">
        <v>27557.74</v>
      </c>
      <c r="G50" s="195">
        <v>951.62</v>
      </c>
      <c r="H50" s="195">
        <v>13778.87</v>
      </c>
      <c r="I50" s="195">
        <v>0</v>
      </c>
      <c r="J50" s="195">
        <f t="shared" si="5"/>
        <v>13778.87</v>
      </c>
      <c r="K50" s="195">
        <f t="shared" si="6"/>
        <v>2755.7740000000003</v>
      </c>
      <c r="L50" s="195">
        <f t="shared" si="7"/>
        <v>206.68305000000001</v>
      </c>
      <c r="M50" s="195">
        <v>4713.25</v>
      </c>
      <c r="N50" s="195">
        <v>1102.3</v>
      </c>
      <c r="O50" s="792" t="s">
        <v>167</v>
      </c>
      <c r="P50" s="195">
        <f t="shared" si="8"/>
        <v>3761.63</v>
      </c>
      <c r="Q50" s="195">
        <f t="shared" si="9"/>
        <v>4863.93</v>
      </c>
      <c r="R50" s="195"/>
      <c r="S50" s="195"/>
      <c r="T50" s="195"/>
      <c r="U50" s="195"/>
      <c r="V50" s="195"/>
      <c r="W50" s="195"/>
      <c r="X50" s="196"/>
      <c r="Y50" s="196"/>
      <c r="Z50" s="197"/>
      <c r="AA50" s="196"/>
      <c r="AB50" s="197"/>
      <c r="AC50" s="196"/>
      <c r="AD50" s="197"/>
      <c r="AE50" s="196"/>
      <c r="AF50" s="197"/>
      <c r="AG50" s="196"/>
      <c r="AH50" s="196"/>
      <c r="AI50" s="197"/>
      <c r="AJ50" s="196"/>
      <c r="AK50" s="197"/>
      <c r="AL50" s="196"/>
    </row>
    <row r="51" spans="1:38" ht="15" customHeight="1" x14ac:dyDescent="0.25">
      <c r="A51" s="196" t="s">
        <v>1135</v>
      </c>
      <c r="B51" s="196" t="s">
        <v>847</v>
      </c>
      <c r="C51" s="197">
        <v>453</v>
      </c>
      <c r="D51" s="199" t="s">
        <v>720</v>
      </c>
      <c r="E51" s="196" t="s">
        <v>741</v>
      </c>
      <c r="F51" s="195">
        <v>25614.98</v>
      </c>
      <c r="G51" s="195">
        <v>951.62</v>
      </c>
      <c r="H51" s="195">
        <v>12807.49</v>
      </c>
      <c r="I51" s="195">
        <v>0</v>
      </c>
      <c r="J51" s="195">
        <f t="shared" si="5"/>
        <v>12807.49</v>
      </c>
      <c r="K51" s="195">
        <f t="shared" si="6"/>
        <v>2561.498</v>
      </c>
      <c r="L51" s="195">
        <f t="shared" si="7"/>
        <v>192.11234999999999</v>
      </c>
      <c r="M51" s="195">
        <v>4448.0600000000004</v>
      </c>
      <c r="N51" s="195">
        <v>1024.5899999999999</v>
      </c>
      <c r="O51" s="792" t="s">
        <v>167</v>
      </c>
      <c r="P51" s="195">
        <f t="shared" si="8"/>
        <v>3496.4400000000005</v>
      </c>
      <c r="Q51" s="195">
        <f t="shared" si="9"/>
        <v>4521.0300000000007</v>
      </c>
      <c r="R51" s="195"/>
      <c r="S51" s="195"/>
      <c r="T51" s="195"/>
      <c r="U51" s="195"/>
      <c r="V51" s="195"/>
      <c r="W51" s="195"/>
      <c r="X51" s="196"/>
      <c r="Y51" s="196"/>
      <c r="Z51" s="197"/>
      <c r="AA51" s="196"/>
      <c r="AB51" s="197"/>
      <c r="AC51" s="196"/>
      <c r="AD51" s="197"/>
      <c r="AE51" s="196"/>
      <c r="AF51" s="197"/>
      <c r="AG51" s="196"/>
      <c r="AH51" s="196"/>
      <c r="AI51" s="197"/>
      <c r="AJ51" s="196"/>
      <c r="AK51" s="197"/>
      <c r="AL51" s="196"/>
    </row>
    <row r="52" spans="1:38" ht="15" customHeight="1" x14ac:dyDescent="0.25">
      <c r="A52" s="196" t="s">
        <v>1135</v>
      </c>
      <c r="B52" s="196" t="s">
        <v>847</v>
      </c>
      <c r="C52" s="197">
        <v>450</v>
      </c>
      <c r="D52" s="199" t="s">
        <v>717</v>
      </c>
      <c r="E52" s="196" t="s">
        <v>738</v>
      </c>
      <c r="F52" s="195">
        <v>23954.76</v>
      </c>
      <c r="G52" s="195">
        <v>951.62</v>
      </c>
      <c r="H52" s="195">
        <v>11977.38</v>
      </c>
      <c r="I52" s="195">
        <v>0</v>
      </c>
      <c r="J52" s="195">
        <f t="shared" si="5"/>
        <v>11977.38</v>
      </c>
      <c r="K52" s="195">
        <f t="shared" si="6"/>
        <v>2395.4760000000001</v>
      </c>
      <c r="L52" s="195">
        <f t="shared" si="7"/>
        <v>179.66069999999999</v>
      </c>
      <c r="M52" s="195">
        <v>4221.4399999999996</v>
      </c>
      <c r="N52" s="195">
        <v>958.19</v>
      </c>
      <c r="O52" s="792" t="s">
        <v>167</v>
      </c>
      <c r="P52" s="195">
        <f t="shared" si="8"/>
        <v>3269.8199999999997</v>
      </c>
      <c r="Q52" s="195">
        <f t="shared" si="9"/>
        <v>4228.01</v>
      </c>
      <c r="R52" s="195"/>
      <c r="S52" s="195"/>
      <c r="T52" s="195"/>
      <c r="U52" s="195"/>
      <c r="V52" s="195"/>
      <c r="W52" s="195"/>
      <c r="X52" s="196"/>
      <c r="Y52" s="196"/>
      <c r="Z52" s="197"/>
      <c r="AA52" s="196"/>
      <c r="AB52" s="197"/>
      <c r="AC52" s="196"/>
      <c r="AD52" s="197"/>
      <c r="AE52" s="196"/>
      <c r="AF52" s="197"/>
      <c r="AG52" s="196"/>
      <c r="AH52" s="196"/>
      <c r="AI52" s="197"/>
      <c r="AJ52" s="196"/>
      <c r="AK52" s="197"/>
      <c r="AL52" s="196"/>
    </row>
    <row r="53" spans="1:38" ht="15" customHeight="1" x14ac:dyDescent="0.25">
      <c r="A53" s="196" t="s">
        <v>1135</v>
      </c>
      <c r="B53" s="196" t="s">
        <v>847</v>
      </c>
      <c r="C53" s="197">
        <v>489</v>
      </c>
      <c r="D53" s="199" t="s">
        <v>871</v>
      </c>
      <c r="E53" s="196" t="s">
        <v>872</v>
      </c>
      <c r="F53" s="195">
        <v>17538.5</v>
      </c>
      <c r="G53" s="195">
        <v>951.62</v>
      </c>
      <c r="H53" s="195">
        <v>8769.25</v>
      </c>
      <c r="I53" s="195">
        <v>0</v>
      </c>
      <c r="J53" s="195">
        <f t="shared" si="5"/>
        <v>8769.25</v>
      </c>
      <c r="K53" s="195">
        <f t="shared" si="6"/>
        <v>1753.8500000000001</v>
      </c>
      <c r="L53" s="195">
        <f t="shared" si="7"/>
        <v>131.53874999999999</v>
      </c>
      <c r="M53" s="195">
        <v>3345.63</v>
      </c>
      <c r="N53" s="195">
        <v>701.54</v>
      </c>
      <c r="O53" s="792" t="s">
        <v>167</v>
      </c>
      <c r="P53" s="195">
        <f t="shared" si="8"/>
        <v>2394.0100000000002</v>
      </c>
      <c r="Q53" s="195">
        <f t="shared" si="9"/>
        <v>3095.55</v>
      </c>
      <c r="R53" s="195"/>
      <c r="S53" s="195"/>
      <c r="T53" s="195"/>
      <c r="U53" s="195"/>
      <c r="V53" s="195"/>
      <c r="W53" s="195"/>
      <c r="X53" s="196"/>
      <c r="Y53" s="196"/>
      <c r="Z53" s="197"/>
      <c r="AA53" s="196"/>
      <c r="AB53" s="197"/>
      <c r="AC53" s="196"/>
      <c r="AD53" s="197"/>
      <c r="AE53" s="196"/>
      <c r="AF53" s="197"/>
      <c r="AG53" s="196"/>
      <c r="AH53" s="196"/>
      <c r="AI53" s="197"/>
      <c r="AJ53" s="196"/>
      <c r="AK53" s="197"/>
      <c r="AL53" s="196"/>
    </row>
    <row r="54" spans="1:38" ht="15" customHeight="1" x14ac:dyDescent="0.25">
      <c r="A54" s="196" t="s">
        <v>1135</v>
      </c>
      <c r="B54" s="196" t="s">
        <v>847</v>
      </c>
      <c r="C54" s="197">
        <v>355</v>
      </c>
      <c r="D54" s="199" t="s">
        <v>381</v>
      </c>
      <c r="E54" s="196" t="s">
        <v>382</v>
      </c>
      <c r="F54" s="195">
        <v>35212.639999999999</v>
      </c>
      <c r="G54" s="195">
        <v>951.62</v>
      </c>
      <c r="H54" s="195">
        <v>17606.32</v>
      </c>
      <c r="I54" s="195">
        <v>0</v>
      </c>
      <c r="J54" s="195">
        <f t="shared" si="5"/>
        <v>17606.32</v>
      </c>
      <c r="K54" s="195">
        <f t="shared" si="6"/>
        <v>3521.2640000000001</v>
      </c>
      <c r="L54" s="195">
        <f t="shared" si="7"/>
        <v>264.09479999999996</v>
      </c>
      <c r="M54" s="195">
        <v>5758.15</v>
      </c>
      <c r="N54" s="195">
        <v>1408.5</v>
      </c>
      <c r="O54" s="792" t="s">
        <v>167</v>
      </c>
      <c r="P54" s="195">
        <f t="shared" si="8"/>
        <v>4806.53</v>
      </c>
      <c r="Q54" s="195">
        <f t="shared" si="9"/>
        <v>6215.03</v>
      </c>
      <c r="R54" s="195"/>
      <c r="S54" s="195"/>
      <c r="T54" s="195"/>
      <c r="U54" s="195"/>
      <c r="V54" s="195"/>
      <c r="W54" s="195"/>
      <c r="X54" s="196"/>
      <c r="Y54" s="196"/>
      <c r="Z54" s="197"/>
      <c r="AA54" s="196"/>
      <c r="AB54" s="197"/>
      <c r="AC54" s="196"/>
      <c r="AD54" s="197"/>
      <c r="AE54" s="196"/>
      <c r="AF54" s="197"/>
      <c r="AG54" s="196"/>
      <c r="AH54" s="196"/>
      <c r="AI54" s="197"/>
      <c r="AJ54" s="196"/>
      <c r="AK54" s="197"/>
      <c r="AL54" s="196"/>
    </row>
    <row r="55" spans="1:38" ht="15" customHeight="1" x14ac:dyDescent="0.25">
      <c r="A55" s="196" t="s">
        <v>1135</v>
      </c>
      <c r="B55" s="196" t="s">
        <v>847</v>
      </c>
      <c r="C55" s="197">
        <v>361</v>
      </c>
      <c r="D55" s="199" t="s">
        <v>446</v>
      </c>
      <c r="E55" s="196" t="s">
        <v>447</v>
      </c>
      <c r="F55" s="195">
        <v>40596.18</v>
      </c>
      <c r="G55" s="195">
        <v>951.62</v>
      </c>
      <c r="H55" s="195">
        <v>20298.09</v>
      </c>
      <c r="I55" s="195">
        <v>0</v>
      </c>
      <c r="J55" s="195">
        <f t="shared" si="5"/>
        <v>20298.09</v>
      </c>
      <c r="K55" s="195">
        <f t="shared" si="6"/>
        <v>4059.6180000000004</v>
      </c>
      <c r="L55" s="195">
        <f t="shared" si="7"/>
        <v>304.47134999999997</v>
      </c>
      <c r="M55" s="195">
        <v>6493</v>
      </c>
      <c r="N55" s="195">
        <v>1623.84</v>
      </c>
      <c r="O55" s="792" t="s">
        <v>167</v>
      </c>
      <c r="P55" s="195">
        <f t="shared" si="8"/>
        <v>5541.38</v>
      </c>
      <c r="Q55" s="195">
        <f t="shared" si="9"/>
        <v>7165.22</v>
      </c>
      <c r="R55" s="195"/>
      <c r="S55" s="195"/>
      <c r="T55" s="195"/>
      <c r="U55" s="195"/>
      <c r="V55" s="195"/>
      <c r="W55" s="195"/>
      <c r="X55" s="196"/>
      <c r="Y55" s="196"/>
      <c r="Z55" s="197"/>
      <c r="AA55" s="196"/>
      <c r="AB55" s="197"/>
      <c r="AC55" s="196"/>
      <c r="AD55" s="197"/>
      <c r="AE55" s="196"/>
      <c r="AF55" s="197"/>
      <c r="AG55" s="196"/>
      <c r="AH55" s="196"/>
      <c r="AI55" s="197"/>
      <c r="AJ55" s="196"/>
      <c r="AK55" s="197"/>
      <c r="AL55" s="196"/>
    </row>
    <row r="56" spans="1:38" ht="15" customHeight="1" x14ac:dyDescent="0.25">
      <c r="A56" s="196" t="s">
        <v>1135</v>
      </c>
      <c r="B56" s="196" t="s">
        <v>847</v>
      </c>
      <c r="C56" s="197">
        <v>76</v>
      </c>
      <c r="D56" s="199" t="s">
        <v>40</v>
      </c>
      <c r="E56" s="196" t="s">
        <v>212</v>
      </c>
      <c r="F56" s="195">
        <v>44461.18</v>
      </c>
      <c r="G56" s="195">
        <v>951.62</v>
      </c>
      <c r="H56" s="195">
        <v>22230.59</v>
      </c>
      <c r="I56" s="195">
        <v>0</v>
      </c>
      <c r="J56" s="195">
        <f t="shared" si="5"/>
        <v>22230.59</v>
      </c>
      <c r="K56" s="195">
        <f t="shared" si="6"/>
        <v>4446.1180000000004</v>
      </c>
      <c r="L56" s="195">
        <f t="shared" si="7"/>
        <v>333.45884999999998</v>
      </c>
      <c r="M56" s="195">
        <v>7020.57</v>
      </c>
      <c r="N56" s="195">
        <v>1778.44</v>
      </c>
      <c r="O56" s="792" t="s">
        <v>167</v>
      </c>
      <c r="P56" s="195">
        <f t="shared" si="8"/>
        <v>6068.95</v>
      </c>
      <c r="Q56" s="195">
        <f t="shared" si="9"/>
        <v>7847.3899999999994</v>
      </c>
      <c r="R56" s="195"/>
      <c r="S56" s="195"/>
      <c r="T56" s="195"/>
      <c r="U56" s="195"/>
      <c r="V56" s="195"/>
      <c r="W56" s="195"/>
      <c r="X56" s="196"/>
      <c r="Y56" s="196"/>
      <c r="Z56" s="197"/>
      <c r="AA56" s="196"/>
      <c r="AB56" s="197"/>
      <c r="AC56" s="196"/>
      <c r="AD56" s="197"/>
      <c r="AE56" s="196"/>
      <c r="AF56" s="197"/>
      <c r="AG56" s="196"/>
      <c r="AH56" s="196"/>
      <c r="AI56" s="197"/>
      <c r="AJ56" s="196"/>
      <c r="AK56" s="197"/>
      <c r="AL56" s="196"/>
    </row>
    <row r="57" spans="1:38" ht="15" customHeight="1" x14ac:dyDescent="0.25">
      <c r="A57" s="196" t="s">
        <v>1135</v>
      </c>
      <c r="B57" s="196" t="s">
        <v>847</v>
      </c>
      <c r="C57" s="197">
        <v>503</v>
      </c>
      <c r="D57" s="199" t="s">
        <v>1115</v>
      </c>
      <c r="E57" s="196" t="s">
        <v>1116</v>
      </c>
      <c r="F57" s="195">
        <v>44461.18</v>
      </c>
      <c r="G57" s="195">
        <v>951.62</v>
      </c>
      <c r="H57" s="195">
        <v>22230.59</v>
      </c>
      <c r="I57" s="195">
        <v>0</v>
      </c>
      <c r="J57" s="195">
        <f t="shared" si="5"/>
        <v>22230.59</v>
      </c>
      <c r="K57" s="195">
        <f t="shared" si="6"/>
        <v>4446.1180000000004</v>
      </c>
      <c r="L57" s="195">
        <f t="shared" si="7"/>
        <v>333.45884999999998</v>
      </c>
      <c r="M57" s="195">
        <v>7020.57</v>
      </c>
      <c r="N57" s="195">
        <v>1778.44</v>
      </c>
      <c r="O57" s="792" t="s">
        <v>167</v>
      </c>
      <c r="P57" s="195">
        <f t="shared" si="8"/>
        <v>6068.95</v>
      </c>
      <c r="Q57" s="195">
        <f t="shared" si="9"/>
        <v>7847.3899999999994</v>
      </c>
      <c r="R57" s="195"/>
      <c r="S57" s="195"/>
      <c r="T57" s="195"/>
      <c r="U57" s="195"/>
      <c r="V57" s="195"/>
      <c r="W57" s="195"/>
      <c r="X57" s="196"/>
      <c r="Y57" s="196"/>
      <c r="Z57" s="197"/>
      <c r="AA57" s="196"/>
      <c r="AB57" s="197"/>
      <c r="AC57" s="196"/>
      <c r="AD57" s="197"/>
      <c r="AE57" s="196"/>
      <c r="AF57" s="197"/>
      <c r="AG57" s="196"/>
      <c r="AH57" s="196"/>
      <c r="AI57" s="197"/>
      <c r="AJ57" s="196"/>
      <c r="AK57" s="197"/>
      <c r="AL57" s="196"/>
    </row>
    <row r="58" spans="1:38" ht="15" customHeight="1" x14ac:dyDescent="0.25">
      <c r="A58" s="196" t="s">
        <v>1135</v>
      </c>
      <c r="B58" s="196" t="s">
        <v>847</v>
      </c>
      <c r="C58" s="197">
        <v>79</v>
      </c>
      <c r="D58" s="199" t="s">
        <v>41</v>
      </c>
      <c r="E58" s="196" t="s">
        <v>213</v>
      </c>
      <c r="F58" s="195">
        <v>19215.84</v>
      </c>
      <c r="G58" s="195">
        <v>951.62</v>
      </c>
      <c r="H58" s="195">
        <v>9607.92</v>
      </c>
      <c r="I58" s="195">
        <v>0</v>
      </c>
      <c r="J58" s="195">
        <f t="shared" si="5"/>
        <v>9607.92</v>
      </c>
      <c r="K58" s="195">
        <f t="shared" si="6"/>
        <v>1921.5840000000001</v>
      </c>
      <c r="L58" s="195">
        <f t="shared" si="7"/>
        <v>144.11879999999999</v>
      </c>
      <c r="M58" s="195">
        <v>3574.58</v>
      </c>
      <c r="N58" s="195">
        <v>768.63</v>
      </c>
      <c r="O58" s="792" t="s">
        <v>167</v>
      </c>
      <c r="P58" s="195">
        <f t="shared" si="8"/>
        <v>2622.96</v>
      </c>
      <c r="Q58" s="195">
        <f t="shared" si="9"/>
        <v>3391.59</v>
      </c>
      <c r="R58" s="195"/>
      <c r="S58" s="195"/>
      <c r="T58" s="195"/>
      <c r="U58" s="195"/>
      <c r="V58" s="195"/>
      <c r="W58" s="195"/>
      <c r="X58" s="196"/>
      <c r="Y58" s="196"/>
      <c r="Z58" s="197"/>
      <c r="AA58" s="196"/>
      <c r="AB58" s="197"/>
      <c r="AC58" s="196"/>
      <c r="AD58" s="197"/>
      <c r="AE58" s="196"/>
      <c r="AF58" s="197"/>
      <c r="AG58" s="196"/>
      <c r="AH58" s="196"/>
      <c r="AI58" s="197"/>
      <c r="AJ58" s="196"/>
      <c r="AK58" s="197"/>
      <c r="AL58" s="196"/>
    </row>
    <row r="59" spans="1:38" ht="15" customHeight="1" x14ac:dyDescent="0.25">
      <c r="A59" s="196" t="s">
        <v>1135</v>
      </c>
      <c r="B59" s="196" t="s">
        <v>847</v>
      </c>
      <c r="C59" s="197">
        <v>152</v>
      </c>
      <c r="D59" s="199" t="s">
        <v>59</v>
      </c>
      <c r="E59" s="196" t="s">
        <v>231</v>
      </c>
      <c r="F59" s="195">
        <v>9911.68</v>
      </c>
      <c r="G59" s="195">
        <v>503.4</v>
      </c>
      <c r="H59" s="195">
        <v>4955.84</v>
      </c>
      <c r="I59" s="195">
        <v>0</v>
      </c>
      <c r="J59" s="195">
        <f t="shared" si="5"/>
        <v>4955.84</v>
      </c>
      <c r="K59" s="195">
        <f t="shared" si="6"/>
        <v>991.16800000000012</v>
      </c>
      <c r="L59" s="195">
        <f t="shared" si="7"/>
        <v>74.337599999999995</v>
      </c>
      <c r="M59" s="195">
        <v>1856.34</v>
      </c>
      <c r="N59" s="195">
        <v>396.46</v>
      </c>
      <c r="O59" s="792" t="s">
        <v>167</v>
      </c>
      <c r="P59" s="195">
        <f t="shared" si="8"/>
        <v>1352.94</v>
      </c>
      <c r="Q59" s="195">
        <f t="shared" si="9"/>
        <v>1749.4</v>
      </c>
      <c r="R59" s="195"/>
      <c r="S59" s="195"/>
      <c r="T59" s="195"/>
      <c r="U59" s="195"/>
      <c r="V59" s="195"/>
      <c r="W59" s="195"/>
      <c r="X59" s="196"/>
      <c r="Y59" s="196"/>
      <c r="Z59" s="197"/>
      <c r="AA59" s="196"/>
      <c r="AB59" s="197"/>
      <c r="AC59" s="196"/>
      <c r="AD59" s="197"/>
      <c r="AE59" s="196"/>
      <c r="AF59" s="197"/>
      <c r="AG59" s="196"/>
      <c r="AH59" s="196"/>
      <c r="AI59" s="197"/>
      <c r="AJ59" s="196"/>
      <c r="AK59" s="197"/>
      <c r="AL59" s="196"/>
    </row>
    <row r="60" spans="1:38" ht="15" customHeight="1" x14ac:dyDescent="0.25">
      <c r="A60" s="196" t="s">
        <v>1135</v>
      </c>
      <c r="B60" s="196" t="s">
        <v>847</v>
      </c>
      <c r="C60" s="197">
        <v>148</v>
      </c>
      <c r="D60" s="199" t="s">
        <v>57</v>
      </c>
      <c r="E60" s="196" t="s">
        <v>229</v>
      </c>
      <c r="F60" s="195">
        <v>19607.060000000001</v>
      </c>
      <c r="G60" s="195">
        <v>951.62</v>
      </c>
      <c r="H60" s="195">
        <v>9803.5300000000007</v>
      </c>
      <c r="I60" s="195">
        <v>0</v>
      </c>
      <c r="J60" s="195">
        <f t="shared" si="5"/>
        <v>9803.5300000000007</v>
      </c>
      <c r="K60" s="195">
        <f t="shared" si="6"/>
        <v>1960.7060000000001</v>
      </c>
      <c r="L60" s="195">
        <f t="shared" si="7"/>
        <v>147.05295000000001</v>
      </c>
      <c r="M60" s="195">
        <v>3627.98</v>
      </c>
      <c r="N60" s="195">
        <v>784.28</v>
      </c>
      <c r="O60" s="792" t="s">
        <v>167</v>
      </c>
      <c r="P60" s="195">
        <f t="shared" si="8"/>
        <v>2676.36</v>
      </c>
      <c r="Q60" s="195">
        <f t="shared" si="9"/>
        <v>3460.6400000000003</v>
      </c>
      <c r="R60" s="195"/>
      <c r="S60" s="195"/>
      <c r="T60" s="195"/>
      <c r="U60" s="195"/>
      <c r="V60" s="195"/>
      <c r="W60" s="195"/>
      <c r="X60" s="196"/>
      <c r="Y60" s="196"/>
      <c r="Z60" s="197"/>
      <c r="AA60" s="196"/>
      <c r="AB60" s="197"/>
      <c r="AC60" s="196"/>
      <c r="AD60" s="197"/>
      <c r="AE60" s="196"/>
      <c r="AF60" s="197"/>
      <c r="AG60" s="196"/>
      <c r="AH60" s="196"/>
      <c r="AI60" s="197"/>
      <c r="AJ60" s="196"/>
      <c r="AK60" s="197"/>
      <c r="AL60" s="196"/>
    </row>
    <row r="61" spans="1:38" ht="15" customHeight="1" x14ac:dyDescent="0.25">
      <c r="A61" s="196" t="s">
        <v>1135</v>
      </c>
      <c r="B61" s="196" t="s">
        <v>847</v>
      </c>
      <c r="C61" s="197">
        <v>474</v>
      </c>
      <c r="D61" s="199" t="s">
        <v>786</v>
      </c>
      <c r="E61" s="196" t="s">
        <v>793</v>
      </c>
      <c r="F61" s="195">
        <v>21345.82</v>
      </c>
      <c r="G61" s="195">
        <v>951.62</v>
      </c>
      <c r="H61" s="195">
        <v>10672.91</v>
      </c>
      <c r="I61" s="195">
        <v>0</v>
      </c>
      <c r="J61" s="195">
        <f t="shared" si="5"/>
        <v>10672.91</v>
      </c>
      <c r="K61" s="195">
        <f t="shared" si="6"/>
        <v>2134.5819999999999</v>
      </c>
      <c r="L61" s="195">
        <f t="shared" si="7"/>
        <v>160.09365</v>
      </c>
      <c r="M61" s="195">
        <v>3865.32</v>
      </c>
      <c r="N61" s="195">
        <v>853.83</v>
      </c>
      <c r="O61" s="792" t="s">
        <v>167</v>
      </c>
      <c r="P61" s="195">
        <f t="shared" si="8"/>
        <v>2913.7000000000003</v>
      </c>
      <c r="Q61" s="195">
        <f t="shared" si="9"/>
        <v>3767.53</v>
      </c>
      <c r="R61" s="195"/>
      <c r="S61" s="195"/>
      <c r="T61" s="195"/>
      <c r="U61" s="195"/>
      <c r="V61" s="195"/>
      <c r="W61" s="195"/>
      <c r="X61" s="196"/>
      <c r="Y61" s="196"/>
      <c r="Z61" s="197"/>
      <c r="AA61" s="196"/>
      <c r="AB61" s="197"/>
      <c r="AC61" s="196"/>
      <c r="AD61" s="197"/>
      <c r="AE61" s="196"/>
      <c r="AF61" s="197"/>
      <c r="AG61" s="196"/>
      <c r="AH61" s="196"/>
      <c r="AI61" s="197"/>
      <c r="AJ61" s="196"/>
      <c r="AK61" s="197"/>
      <c r="AL61" s="196"/>
    </row>
    <row r="62" spans="1:38" ht="15" customHeight="1" x14ac:dyDescent="0.25">
      <c r="A62" s="793" t="s">
        <v>1135</v>
      </c>
      <c r="B62" s="793" t="s">
        <v>847</v>
      </c>
      <c r="C62" s="794">
        <v>350</v>
      </c>
      <c r="D62" s="596" t="s">
        <v>373</v>
      </c>
      <c r="E62" s="793" t="s">
        <v>374</v>
      </c>
      <c r="F62" s="795">
        <v>21127.59</v>
      </c>
      <c r="G62" s="795">
        <v>1508.91</v>
      </c>
      <c r="H62" s="795">
        <v>7629.41</v>
      </c>
      <c r="I62" s="795">
        <v>5868.77</v>
      </c>
      <c r="J62" s="795">
        <f t="shared" si="5"/>
        <v>13498.18</v>
      </c>
      <c r="K62" s="742">
        <f t="shared" si="6"/>
        <v>2699.6360000000004</v>
      </c>
      <c r="L62" s="742">
        <f t="shared" si="7"/>
        <v>202.4727</v>
      </c>
      <c r="M62" s="795">
        <v>5193.91</v>
      </c>
      <c r="N62" s="795">
        <v>0</v>
      </c>
      <c r="O62" s="796" t="s">
        <v>167</v>
      </c>
      <c r="P62" s="742">
        <f t="shared" si="8"/>
        <v>3685</v>
      </c>
      <c r="Q62" s="742">
        <f t="shared" si="9"/>
        <v>3685</v>
      </c>
      <c r="R62" s="195"/>
      <c r="S62" s="195"/>
      <c r="T62" s="195"/>
      <c r="U62" s="195"/>
      <c r="V62" s="195"/>
      <c r="W62" s="195"/>
      <c r="X62" s="196"/>
      <c r="Y62" s="196"/>
      <c r="Z62" s="197"/>
      <c r="AA62" s="196"/>
      <c r="AB62" s="197"/>
      <c r="AC62" s="196"/>
      <c r="AD62" s="197"/>
      <c r="AE62" s="196"/>
      <c r="AF62" s="197"/>
      <c r="AG62" s="196"/>
      <c r="AH62" s="196"/>
      <c r="AI62" s="197"/>
      <c r="AJ62" s="196"/>
      <c r="AK62" s="197"/>
      <c r="AL62" s="196"/>
    </row>
    <row r="63" spans="1:38" ht="15" customHeight="1" x14ac:dyDescent="0.25">
      <c r="A63" s="196" t="s">
        <v>1135</v>
      </c>
      <c r="B63" s="196" t="s">
        <v>847</v>
      </c>
      <c r="C63" s="197">
        <v>80</v>
      </c>
      <c r="D63" s="199" t="s">
        <v>42</v>
      </c>
      <c r="E63" s="196" t="s">
        <v>214</v>
      </c>
      <c r="F63" s="195">
        <v>18204.5</v>
      </c>
      <c r="G63" s="195">
        <v>951.62</v>
      </c>
      <c r="H63" s="195">
        <v>9102.25</v>
      </c>
      <c r="I63" s="195">
        <v>0</v>
      </c>
      <c r="J63" s="195">
        <f t="shared" si="5"/>
        <v>9102.25</v>
      </c>
      <c r="K63" s="195">
        <f t="shared" si="6"/>
        <v>1820.45</v>
      </c>
      <c r="L63" s="195">
        <f t="shared" si="7"/>
        <v>136.53375</v>
      </c>
      <c r="M63" s="195">
        <v>3436.53</v>
      </c>
      <c r="N63" s="195">
        <v>728.18</v>
      </c>
      <c r="O63" s="792" t="s">
        <v>167</v>
      </c>
      <c r="P63" s="195">
        <f t="shared" si="8"/>
        <v>2484.9100000000003</v>
      </c>
      <c r="Q63" s="195">
        <f t="shared" si="9"/>
        <v>3213.09</v>
      </c>
      <c r="R63" s="195"/>
      <c r="S63" s="195"/>
      <c r="T63" s="195"/>
      <c r="U63" s="195"/>
      <c r="V63" s="195"/>
      <c r="W63" s="195"/>
      <c r="X63" s="196"/>
      <c r="Y63" s="196"/>
      <c r="Z63" s="197"/>
      <c r="AA63" s="196"/>
      <c r="AB63" s="197"/>
      <c r="AC63" s="196"/>
      <c r="AD63" s="197"/>
      <c r="AE63" s="196"/>
      <c r="AF63" s="197"/>
      <c r="AG63" s="196"/>
      <c r="AH63" s="196"/>
      <c r="AI63" s="197"/>
      <c r="AJ63" s="196"/>
      <c r="AK63" s="197"/>
      <c r="AL63" s="196"/>
    </row>
    <row r="64" spans="1:38" ht="15" customHeight="1" x14ac:dyDescent="0.25">
      <c r="A64" s="196" t="s">
        <v>1135</v>
      </c>
      <c r="B64" s="196" t="s">
        <v>847</v>
      </c>
      <c r="C64" s="197">
        <v>214</v>
      </c>
      <c r="D64" s="199" t="s">
        <v>106</v>
      </c>
      <c r="E64" s="196" t="s">
        <v>249</v>
      </c>
      <c r="F64" s="195">
        <v>7523.68</v>
      </c>
      <c r="G64" s="195">
        <v>344.82</v>
      </c>
      <c r="H64" s="195">
        <v>3761.84</v>
      </c>
      <c r="I64" s="195">
        <v>0</v>
      </c>
      <c r="J64" s="195">
        <f t="shared" si="5"/>
        <v>3761.84</v>
      </c>
      <c r="K64" s="195">
        <f t="shared" si="6"/>
        <v>752.36800000000005</v>
      </c>
      <c r="L64" s="195">
        <f t="shared" si="7"/>
        <v>56.427599999999998</v>
      </c>
      <c r="M64" s="195">
        <v>1371.8</v>
      </c>
      <c r="N64" s="195">
        <v>300.94</v>
      </c>
      <c r="O64" s="792" t="s">
        <v>167</v>
      </c>
      <c r="P64" s="195">
        <f t="shared" si="8"/>
        <v>1026.98</v>
      </c>
      <c r="Q64" s="195">
        <f t="shared" si="9"/>
        <v>1327.92</v>
      </c>
      <c r="R64" s="195"/>
      <c r="S64" s="195"/>
      <c r="T64" s="195"/>
      <c r="U64" s="195"/>
      <c r="V64" s="195"/>
      <c r="W64" s="195"/>
      <c r="X64" s="196"/>
      <c r="Y64" s="196"/>
      <c r="Z64" s="197"/>
      <c r="AA64" s="196"/>
      <c r="AB64" s="197"/>
      <c r="AC64" s="196"/>
      <c r="AD64" s="197"/>
      <c r="AE64" s="196"/>
      <c r="AF64" s="197"/>
      <c r="AG64" s="196"/>
      <c r="AH64" s="196"/>
      <c r="AI64" s="197"/>
      <c r="AJ64" s="196"/>
      <c r="AK64" s="197"/>
      <c r="AL64" s="196"/>
    </row>
    <row r="65" spans="1:38" ht="15" customHeight="1" x14ac:dyDescent="0.25">
      <c r="A65" s="196" t="s">
        <v>1135</v>
      </c>
      <c r="B65" s="196" t="s">
        <v>847</v>
      </c>
      <c r="C65" s="197">
        <v>9</v>
      </c>
      <c r="D65" s="199" t="s">
        <v>7</v>
      </c>
      <c r="E65" s="196" t="s">
        <v>177</v>
      </c>
      <c r="F65" s="195">
        <v>24363.360000000001</v>
      </c>
      <c r="G65" s="195">
        <v>951.62</v>
      </c>
      <c r="H65" s="195">
        <v>12181.68</v>
      </c>
      <c r="I65" s="195">
        <v>0</v>
      </c>
      <c r="J65" s="195">
        <f t="shared" si="5"/>
        <v>12181.68</v>
      </c>
      <c r="K65" s="195">
        <f t="shared" si="6"/>
        <v>2436.3360000000002</v>
      </c>
      <c r="L65" s="195">
        <f t="shared" si="7"/>
        <v>182.7252</v>
      </c>
      <c r="M65" s="195">
        <v>4277.22</v>
      </c>
      <c r="N65" s="195">
        <v>974.53</v>
      </c>
      <c r="O65" s="792" t="s">
        <v>167</v>
      </c>
      <c r="P65" s="195">
        <f t="shared" si="8"/>
        <v>3325.6000000000004</v>
      </c>
      <c r="Q65" s="195">
        <f t="shared" si="9"/>
        <v>4300.13</v>
      </c>
      <c r="R65" s="195"/>
      <c r="S65" s="195"/>
      <c r="T65" s="195"/>
      <c r="U65" s="195"/>
      <c r="V65" s="195"/>
      <c r="W65" s="195"/>
      <c r="X65" s="196"/>
      <c r="Y65" s="196"/>
      <c r="Z65" s="197"/>
      <c r="AA65" s="196"/>
      <c r="AB65" s="197"/>
      <c r="AC65" s="196"/>
      <c r="AD65" s="197"/>
      <c r="AE65" s="196"/>
      <c r="AF65" s="197"/>
      <c r="AG65" s="196"/>
      <c r="AH65" s="196"/>
      <c r="AI65" s="197"/>
      <c r="AJ65" s="196"/>
      <c r="AK65" s="197"/>
      <c r="AL65" s="196"/>
    </row>
    <row r="66" spans="1:38" ht="15" customHeight="1" x14ac:dyDescent="0.25">
      <c r="A66" s="196" t="s">
        <v>1135</v>
      </c>
      <c r="B66" s="196" t="s">
        <v>847</v>
      </c>
      <c r="C66" s="197">
        <v>479</v>
      </c>
      <c r="D66" s="199" t="s">
        <v>804</v>
      </c>
      <c r="E66" s="196" t="s">
        <v>815</v>
      </c>
      <c r="F66" s="195">
        <v>21345.82</v>
      </c>
      <c r="G66" s="195">
        <v>951.62</v>
      </c>
      <c r="H66" s="195">
        <v>10672.91</v>
      </c>
      <c r="I66" s="195">
        <v>0</v>
      </c>
      <c r="J66" s="195">
        <f t="shared" si="5"/>
        <v>10672.91</v>
      </c>
      <c r="K66" s="195">
        <f t="shared" si="6"/>
        <v>2134.5819999999999</v>
      </c>
      <c r="L66" s="195">
        <f t="shared" si="7"/>
        <v>160.09365</v>
      </c>
      <c r="M66" s="195">
        <v>3865.32</v>
      </c>
      <c r="N66" s="195">
        <v>853.83</v>
      </c>
      <c r="O66" s="792" t="s">
        <v>167</v>
      </c>
      <c r="P66" s="195">
        <f t="shared" si="8"/>
        <v>2913.7000000000003</v>
      </c>
      <c r="Q66" s="195">
        <f t="shared" si="9"/>
        <v>3767.53</v>
      </c>
      <c r="R66" s="195"/>
      <c r="S66" s="195"/>
      <c r="T66" s="195"/>
      <c r="U66" s="195"/>
      <c r="V66" s="195"/>
      <c r="W66" s="195"/>
      <c r="X66" s="196"/>
      <c r="Y66" s="196"/>
      <c r="Z66" s="197"/>
      <c r="AA66" s="196"/>
      <c r="AB66" s="197"/>
      <c r="AC66" s="196"/>
      <c r="AD66" s="197"/>
      <c r="AE66" s="196"/>
      <c r="AF66" s="197"/>
      <c r="AG66" s="196"/>
      <c r="AH66" s="196"/>
      <c r="AI66" s="197"/>
      <c r="AJ66" s="196"/>
      <c r="AK66" s="197"/>
      <c r="AL66" s="196"/>
    </row>
    <row r="67" spans="1:38" ht="15" customHeight="1" x14ac:dyDescent="0.25">
      <c r="A67" s="793" t="s">
        <v>1135</v>
      </c>
      <c r="B67" s="793" t="s">
        <v>847</v>
      </c>
      <c r="C67" s="794">
        <v>415</v>
      </c>
      <c r="D67" s="596" t="s">
        <v>633</v>
      </c>
      <c r="E67" s="793" t="s">
        <v>634</v>
      </c>
      <c r="F67" s="795">
        <v>21127.59</v>
      </c>
      <c r="G67" s="795">
        <v>1508.91</v>
      </c>
      <c r="H67" s="795">
        <v>7629.41</v>
      </c>
      <c r="I67" s="795">
        <v>5868.77</v>
      </c>
      <c r="J67" s="795">
        <f t="shared" si="5"/>
        <v>13498.18</v>
      </c>
      <c r="K67" s="742">
        <f t="shared" si="6"/>
        <v>2699.6360000000004</v>
      </c>
      <c r="L67" s="742">
        <f t="shared" si="7"/>
        <v>202.4727</v>
      </c>
      <c r="M67" s="795">
        <v>5193.91</v>
      </c>
      <c r="N67" s="795">
        <v>0</v>
      </c>
      <c r="O67" s="796" t="s">
        <v>167</v>
      </c>
      <c r="P67" s="742">
        <f t="shared" si="8"/>
        <v>3685</v>
      </c>
      <c r="Q67" s="742">
        <f t="shared" si="9"/>
        <v>3685</v>
      </c>
      <c r="R67" s="195"/>
      <c r="S67" s="195"/>
      <c r="T67" s="195"/>
      <c r="U67" s="195"/>
      <c r="V67" s="195"/>
      <c r="W67" s="195"/>
      <c r="X67" s="196"/>
      <c r="Y67" s="196"/>
      <c r="Z67" s="197"/>
      <c r="AA67" s="196"/>
      <c r="AB67" s="197"/>
      <c r="AC67" s="196"/>
      <c r="AD67" s="197"/>
      <c r="AE67" s="196"/>
      <c r="AF67" s="197"/>
      <c r="AG67" s="196"/>
      <c r="AH67" s="196"/>
      <c r="AI67" s="197"/>
      <c r="AJ67" s="196"/>
      <c r="AK67" s="197"/>
      <c r="AL67" s="196"/>
    </row>
    <row r="68" spans="1:38" ht="15" customHeight="1" x14ac:dyDescent="0.25">
      <c r="A68" s="196" t="s">
        <v>1135</v>
      </c>
      <c r="B68" s="196" t="s">
        <v>847</v>
      </c>
      <c r="C68" s="197">
        <v>24</v>
      </c>
      <c r="D68" s="199" t="s">
        <v>832</v>
      </c>
      <c r="E68" s="196" t="s">
        <v>189</v>
      </c>
      <c r="F68" s="195">
        <v>19348.14</v>
      </c>
      <c r="G68" s="195">
        <v>951.62</v>
      </c>
      <c r="H68" s="195">
        <v>9674.07</v>
      </c>
      <c r="I68" s="195">
        <v>0</v>
      </c>
      <c r="J68" s="195">
        <f t="shared" si="5"/>
        <v>9674.07</v>
      </c>
      <c r="K68" s="195">
        <f t="shared" si="6"/>
        <v>1934.8140000000001</v>
      </c>
      <c r="L68" s="195">
        <f t="shared" si="7"/>
        <v>145.11104999999998</v>
      </c>
      <c r="M68" s="195">
        <v>3592.64</v>
      </c>
      <c r="N68" s="195">
        <v>773.92</v>
      </c>
      <c r="O68" s="792" t="s">
        <v>167</v>
      </c>
      <c r="P68" s="195">
        <f t="shared" si="8"/>
        <v>2641.02</v>
      </c>
      <c r="Q68" s="195">
        <f t="shared" si="9"/>
        <v>3414.94</v>
      </c>
      <c r="R68" s="195"/>
      <c r="S68" s="195"/>
      <c r="T68" s="195"/>
      <c r="U68" s="195"/>
      <c r="V68" s="195"/>
      <c r="W68" s="195"/>
      <c r="X68" s="196"/>
      <c r="Y68" s="196"/>
      <c r="Z68" s="197"/>
      <c r="AA68" s="196"/>
      <c r="AB68" s="197"/>
      <c r="AC68" s="196"/>
      <c r="AD68" s="197"/>
      <c r="AE68" s="196"/>
      <c r="AF68" s="197"/>
      <c r="AG68" s="196"/>
      <c r="AH68" s="196"/>
      <c r="AI68" s="197"/>
      <c r="AJ68" s="196"/>
      <c r="AK68" s="197"/>
      <c r="AL68" s="196"/>
    </row>
    <row r="69" spans="1:38" ht="15" customHeight="1" x14ac:dyDescent="0.25">
      <c r="A69" s="196" t="s">
        <v>1135</v>
      </c>
      <c r="B69" s="196" t="s">
        <v>847</v>
      </c>
      <c r="C69" s="197">
        <v>457</v>
      </c>
      <c r="D69" s="199" t="s">
        <v>724</v>
      </c>
      <c r="E69" s="196" t="s">
        <v>745</v>
      </c>
      <c r="F69" s="195">
        <v>21345.82</v>
      </c>
      <c r="G69" s="195">
        <v>951.62</v>
      </c>
      <c r="H69" s="195">
        <v>10672.91</v>
      </c>
      <c r="I69" s="195">
        <v>0</v>
      </c>
      <c r="J69" s="195">
        <f t="shared" si="5"/>
        <v>10672.91</v>
      </c>
      <c r="K69" s="195">
        <f t="shared" si="6"/>
        <v>2134.5819999999999</v>
      </c>
      <c r="L69" s="195">
        <f t="shared" si="7"/>
        <v>160.09365</v>
      </c>
      <c r="M69" s="195">
        <v>3865.32</v>
      </c>
      <c r="N69" s="195">
        <v>853.83</v>
      </c>
      <c r="O69" s="792" t="s">
        <v>167</v>
      </c>
      <c r="P69" s="195">
        <f t="shared" si="8"/>
        <v>2913.7000000000003</v>
      </c>
      <c r="Q69" s="195">
        <f t="shared" si="9"/>
        <v>3767.53</v>
      </c>
      <c r="R69" s="195"/>
      <c r="S69" s="195"/>
      <c r="T69" s="195"/>
      <c r="U69" s="195"/>
      <c r="V69" s="195"/>
      <c r="W69" s="195"/>
      <c r="X69" s="196"/>
      <c r="Y69" s="196"/>
      <c r="Z69" s="197"/>
      <c r="AA69" s="196"/>
      <c r="AB69" s="197"/>
      <c r="AC69" s="196"/>
      <c r="AD69" s="197"/>
      <c r="AE69" s="196"/>
      <c r="AF69" s="197"/>
      <c r="AG69" s="196"/>
      <c r="AH69" s="196"/>
      <c r="AI69" s="197"/>
      <c r="AJ69" s="196"/>
      <c r="AK69" s="197"/>
      <c r="AL69" s="196"/>
    </row>
    <row r="70" spans="1:38" ht="15" customHeight="1" x14ac:dyDescent="0.25">
      <c r="A70" s="196" t="s">
        <v>1135</v>
      </c>
      <c r="B70" s="196" t="s">
        <v>847</v>
      </c>
      <c r="C70" s="197">
        <v>145</v>
      </c>
      <c r="D70" s="199" t="s">
        <v>55</v>
      </c>
      <c r="E70" s="196" t="s">
        <v>227</v>
      </c>
      <c r="F70" s="195">
        <v>44320.639999999999</v>
      </c>
      <c r="G70" s="195">
        <v>951.62</v>
      </c>
      <c r="H70" s="195">
        <v>22160.32</v>
      </c>
      <c r="I70" s="195">
        <v>0</v>
      </c>
      <c r="J70" s="195">
        <f t="shared" si="5"/>
        <v>22160.32</v>
      </c>
      <c r="K70" s="195">
        <f t="shared" si="6"/>
        <v>4432.0640000000003</v>
      </c>
      <c r="L70" s="195">
        <f t="shared" si="7"/>
        <v>332.40479999999997</v>
      </c>
      <c r="M70" s="195">
        <v>7001.39</v>
      </c>
      <c r="N70" s="195">
        <v>1772.82</v>
      </c>
      <c r="O70" s="792" t="s">
        <v>167</v>
      </c>
      <c r="P70" s="195">
        <f t="shared" si="8"/>
        <v>6049.77</v>
      </c>
      <c r="Q70" s="195">
        <f t="shared" si="9"/>
        <v>7822.59</v>
      </c>
      <c r="R70" s="195"/>
      <c r="S70" s="195"/>
      <c r="T70" s="195"/>
      <c r="U70" s="195"/>
      <c r="V70" s="195"/>
      <c r="W70" s="195"/>
      <c r="X70" s="196"/>
      <c r="Y70" s="196"/>
      <c r="Z70" s="197"/>
      <c r="AA70" s="196"/>
      <c r="AB70" s="197"/>
      <c r="AC70" s="196"/>
      <c r="AD70" s="197"/>
      <c r="AE70" s="196"/>
      <c r="AF70" s="197"/>
      <c r="AG70" s="196"/>
      <c r="AH70" s="196"/>
      <c r="AI70" s="197"/>
      <c r="AJ70" s="196"/>
      <c r="AK70" s="197"/>
      <c r="AL70" s="196"/>
    </row>
    <row r="71" spans="1:38" ht="15" customHeight="1" x14ac:dyDescent="0.25">
      <c r="A71" s="196" t="s">
        <v>1135</v>
      </c>
      <c r="B71" s="196" t="s">
        <v>847</v>
      </c>
      <c r="C71" s="197">
        <v>455</v>
      </c>
      <c r="D71" s="199" t="s">
        <v>722</v>
      </c>
      <c r="E71" s="196" t="s">
        <v>743</v>
      </c>
      <c r="F71" s="195">
        <v>21345.82</v>
      </c>
      <c r="G71" s="195">
        <v>951.62</v>
      </c>
      <c r="H71" s="195">
        <v>10672.91</v>
      </c>
      <c r="I71" s="195">
        <v>0</v>
      </c>
      <c r="J71" s="195">
        <f t="shared" si="5"/>
        <v>10672.91</v>
      </c>
      <c r="K71" s="195">
        <f t="shared" si="6"/>
        <v>2134.5819999999999</v>
      </c>
      <c r="L71" s="195">
        <f t="shared" si="7"/>
        <v>160.09365</v>
      </c>
      <c r="M71" s="195">
        <v>3865.32</v>
      </c>
      <c r="N71" s="195">
        <v>853.83</v>
      </c>
      <c r="O71" s="792" t="s">
        <v>167</v>
      </c>
      <c r="P71" s="195">
        <f t="shared" si="8"/>
        <v>2913.7000000000003</v>
      </c>
      <c r="Q71" s="195">
        <f t="shared" si="9"/>
        <v>3767.53</v>
      </c>
      <c r="R71" s="195"/>
      <c r="S71" s="195"/>
      <c r="T71" s="195"/>
      <c r="U71" s="195"/>
      <c r="V71" s="195"/>
      <c r="W71" s="195"/>
      <c r="X71" s="196"/>
      <c r="Y71" s="196"/>
      <c r="Z71" s="197"/>
      <c r="AA71" s="196"/>
      <c r="AB71" s="197"/>
      <c r="AC71" s="196"/>
      <c r="AD71" s="197"/>
      <c r="AE71" s="196"/>
      <c r="AF71" s="197"/>
      <c r="AG71" s="196"/>
      <c r="AH71" s="196"/>
      <c r="AI71" s="197"/>
      <c r="AJ71" s="196"/>
      <c r="AK71" s="197"/>
      <c r="AL71" s="196"/>
    </row>
    <row r="72" spans="1:38" ht="15" customHeight="1" x14ac:dyDescent="0.25">
      <c r="A72" s="196" t="s">
        <v>1135</v>
      </c>
      <c r="B72" s="196" t="s">
        <v>847</v>
      </c>
      <c r="C72" s="197">
        <v>325</v>
      </c>
      <c r="D72" s="199" t="s">
        <v>318</v>
      </c>
      <c r="E72" s="196" t="s">
        <v>319</v>
      </c>
      <c r="F72" s="195">
        <v>61998.62</v>
      </c>
      <c r="G72" s="195">
        <v>951.62</v>
      </c>
      <c r="H72" s="195">
        <v>25441.66</v>
      </c>
      <c r="I72" s="195">
        <v>0</v>
      </c>
      <c r="J72" s="195">
        <f t="shared" si="5"/>
        <v>25441.66</v>
      </c>
      <c r="K72" s="195">
        <f t="shared" si="6"/>
        <v>5088.3320000000003</v>
      </c>
      <c r="L72" s="195">
        <f t="shared" si="7"/>
        <v>381.62489999999997</v>
      </c>
      <c r="M72" s="195">
        <v>7897.19</v>
      </c>
      <c r="N72" s="195">
        <v>2924.55</v>
      </c>
      <c r="O72" s="792" t="s">
        <v>167</v>
      </c>
      <c r="P72" s="195">
        <f t="shared" si="8"/>
        <v>6945.57</v>
      </c>
      <c r="Q72" s="195">
        <f t="shared" si="9"/>
        <v>9870.119999999999</v>
      </c>
      <c r="R72" s="195"/>
      <c r="S72" s="195"/>
      <c r="T72" s="195"/>
      <c r="U72" s="195"/>
      <c r="V72" s="195"/>
      <c r="W72" s="195"/>
      <c r="X72" s="196"/>
      <c r="Y72" s="196"/>
      <c r="Z72" s="197"/>
      <c r="AA72" s="196"/>
      <c r="AB72" s="197"/>
      <c r="AC72" s="196"/>
      <c r="AD72" s="197"/>
      <c r="AE72" s="196"/>
      <c r="AF72" s="197"/>
      <c r="AG72" s="196"/>
      <c r="AH72" s="196"/>
      <c r="AI72" s="197"/>
      <c r="AJ72" s="196"/>
      <c r="AK72" s="197"/>
      <c r="AL72" s="196"/>
    </row>
    <row r="73" spans="1:38" ht="15" customHeight="1" x14ac:dyDescent="0.25">
      <c r="A73" s="196" t="s">
        <v>1135</v>
      </c>
      <c r="B73" s="196" t="s">
        <v>847</v>
      </c>
      <c r="C73" s="197">
        <v>218</v>
      </c>
      <c r="D73" s="199" t="s">
        <v>107</v>
      </c>
      <c r="E73" s="196" t="s">
        <v>251</v>
      </c>
      <c r="F73" s="195">
        <v>35212.639999999999</v>
      </c>
      <c r="G73" s="195">
        <v>951.62</v>
      </c>
      <c r="H73" s="195">
        <v>17606.32</v>
      </c>
      <c r="I73" s="195">
        <v>0</v>
      </c>
      <c r="J73" s="195">
        <f t="shared" si="5"/>
        <v>17606.32</v>
      </c>
      <c r="K73" s="195">
        <f t="shared" si="6"/>
        <v>3521.2640000000001</v>
      </c>
      <c r="L73" s="195">
        <f t="shared" si="7"/>
        <v>264.09479999999996</v>
      </c>
      <c r="M73" s="195">
        <v>5758.15</v>
      </c>
      <c r="N73" s="195">
        <v>1408.5</v>
      </c>
      <c r="O73" s="792" t="s">
        <v>167</v>
      </c>
      <c r="P73" s="195">
        <f t="shared" si="8"/>
        <v>4806.53</v>
      </c>
      <c r="Q73" s="195">
        <f t="shared" si="9"/>
        <v>6215.03</v>
      </c>
      <c r="R73" s="195"/>
      <c r="S73" s="195"/>
      <c r="T73" s="195"/>
      <c r="U73" s="195"/>
      <c r="V73" s="195"/>
      <c r="W73" s="195"/>
      <c r="X73" s="196"/>
      <c r="Y73" s="196"/>
      <c r="Z73" s="197"/>
      <c r="AA73" s="196"/>
      <c r="AB73" s="197"/>
      <c r="AC73" s="196"/>
      <c r="AD73" s="197"/>
      <c r="AE73" s="196"/>
      <c r="AF73" s="197"/>
      <c r="AG73" s="196"/>
      <c r="AH73" s="196"/>
      <c r="AI73" s="197"/>
      <c r="AJ73" s="196"/>
      <c r="AK73" s="197"/>
      <c r="AL73" s="196"/>
    </row>
    <row r="74" spans="1:38" ht="15" customHeight="1" x14ac:dyDescent="0.25">
      <c r="A74" s="196" t="s">
        <v>1135</v>
      </c>
      <c r="B74" s="196" t="s">
        <v>847</v>
      </c>
      <c r="C74" s="197">
        <v>46</v>
      </c>
      <c r="D74" s="199" t="s">
        <v>34</v>
      </c>
      <c r="E74" s="196" t="s">
        <v>206</v>
      </c>
      <c r="F74" s="195">
        <v>26762.42</v>
      </c>
      <c r="G74" s="195">
        <v>951.62</v>
      </c>
      <c r="H74" s="195">
        <v>13381.21</v>
      </c>
      <c r="I74" s="195">
        <v>0</v>
      </c>
      <c r="J74" s="195">
        <f t="shared" si="5"/>
        <v>13381.21</v>
      </c>
      <c r="K74" s="195">
        <f t="shared" si="6"/>
        <v>2676.2420000000002</v>
      </c>
      <c r="L74" s="195">
        <f t="shared" si="7"/>
        <v>200.71814999999998</v>
      </c>
      <c r="M74" s="195">
        <v>4604.6899999999996</v>
      </c>
      <c r="N74" s="195">
        <v>1070.49</v>
      </c>
      <c r="O74" s="792" t="s">
        <v>167</v>
      </c>
      <c r="P74" s="195">
        <f t="shared" si="8"/>
        <v>3653.0699999999997</v>
      </c>
      <c r="Q74" s="195">
        <f t="shared" si="9"/>
        <v>4723.5599999999995</v>
      </c>
      <c r="R74" s="195"/>
      <c r="S74" s="195"/>
      <c r="T74" s="195"/>
      <c r="U74" s="195"/>
      <c r="V74" s="195"/>
      <c r="W74" s="195"/>
      <c r="X74" s="196"/>
      <c r="Y74" s="196"/>
      <c r="Z74" s="197"/>
      <c r="AA74" s="196"/>
      <c r="AB74" s="197"/>
      <c r="AC74" s="196"/>
      <c r="AD74" s="197"/>
      <c r="AE74" s="196"/>
      <c r="AF74" s="197"/>
      <c r="AG74" s="196"/>
      <c r="AH74" s="196"/>
      <c r="AI74" s="197"/>
      <c r="AJ74" s="196"/>
      <c r="AK74" s="197"/>
      <c r="AL74" s="196"/>
    </row>
    <row r="75" spans="1:38" ht="15" customHeight="1" x14ac:dyDescent="0.25">
      <c r="A75" s="196" t="s">
        <v>1135</v>
      </c>
      <c r="B75" s="196" t="s">
        <v>847</v>
      </c>
      <c r="C75" s="197">
        <v>48</v>
      </c>
      <c r="D75" s="199" t="s">
        <v>36</v>
      </c>
      <c r="E75" s="196" t="s">
        <v>208</v>
      </c>
      <c r="F75" s="195">
        <v>17538.5</v>
      </c>
      <c r="G75" s="195">
        <v>951.62</v>
      </c>
      <c r="H75" s="195">
        <v>8769.25</v>
      </c>
      <c r="I75" s="195">
        <v>0</v>
      </c>
      <c r="J75" s="195">
        <f t="shared" si="5"/>
        <v>8769.25</v>
      </c>
      <c r="K75" s="195">
        <f t="shared" si="6"/>
        <v>1753.8500000000001</v>
      </c>
      <c r="L75" s="195">
        <f t="shared" si="7"/>
        <v>131.53874999999999</v>
      </c>
      <c r="M75" s="195">
        <v>3345.63</v>
      </c>
      <c r="N75" s="195">
        <v>701.54</v>
      </c>
      <c r="O75" s="792" t="s">
        <v>167</v>
      </c>
      <c r="P75" s="195">
        <f t="shared" si="8"/>
        <v>2394.0100000000002</v>
      </c>
      <c r="Q75" s="195">
        <f t="shared" si="9"/>
        <v>3095.55</v>
      </c>
      <c r="R75" s="195"/>
      <c r="S75" s="195"/>
      <c r="T75" s="195"/>
      <c r="U75" s="195"/>
      <c r="V75" s="195"/>
      <c r="W75" s="195"/>
      <c r="X75" s="196"/>
      <c r="Y75" s="196"/>
      <c r="Z75" s="197"/>
      <c r="AA75" s="196"/>
      <c r="AB75" s="197"/>
      <c r="AC75" s="196"/>
      <c r="AD75" s="197"/>
      <c r="AE75" s="196"/>
      <c r="AF75" s="197"/>
      <c r="AG75" s="196"/>
      <c r="AH75" s="196"/>
      <c r="AI75" s="197"/>
      <c r="AJ75" s="196"/>
      <c r="AK75" s="197"/>
      <c r="AL75" s="196"/>
    </row>
    <row r="76" spans="1:38" ht="15" customHeight="1" x14ac:dyDescent="0.25">
      <c r="A76" s="196" t="s">
        <v>1135</v>
      </c>
      <c r="B76" s="196" t="s">
        <v>847</v>
      </c>
      <c r="C76" s="197">
        <v>26</v>
      </c>
      <c r="D76" s="199" t="s">
        <v>19</v>
      </c>
      <c r="E76" s="196" t="s">
        <v>191</v>
      </c>
      <c r="F76" s="195">
        <v>23628.44</v>
      </c>
      <c r="G76" s="195">
        <v>951.62</v>
      </c>
      <c r="H76" s="195">
        <v>11814.22</v>
      </c>
      <c r="I76" s="195">
        <v>0</v>
      </c>
      <c r="J76" s="195">
        <f t="shared" si="5"/>
        <v>11814.22</v>
      </c>
      <c r="K76" s="195">
        <f t="shared" si="6"/>
        <v>2362.8440000000001</v>
      </c>
      <c r="L76" s="195">
        <f t="shared" si="7"/>
        <v>177.21329999999998</v>
      </c>
      <c r="M76" s="195">
        <v>4176.8999999999996</v>
      </c>
      <c r="N76" s="195">
        <v>945.13</v>
      </c>
      <c r="O76" s="792" t="s">
        <v>167</v>
      </c>
      <c r="P76" s="195">
        <f t="shared" si="8"/>
        <v>3225.2799999999997</v>
      </c>
      <c r="Q76" s="195">
        <f t="shared" si="9"/>
        <v>4170.41</v>
      </c>
      <c r="R76" s="195"/>
      <c r="S76" s="195"/>
      <c r="T76" s="195"/>
      <c r="U76" s="195"/>
      <c r="V76" s="195"/>
      <c r="W76" s="195"/>
      <c r="X76" s="196"/>
      <c r="Y76" s="196"/>
      <c r="Z76" s="197"/>
      <c r="AA76" s="196"/>
      <c r="AB76" s="197"/>
      <c r="AC76" s="196"/>
      <c r="AD76" s="197"/>
      <c r="AE76" s="196"/>
      <c r="AF76" s="197"/>
      <c r="AG76" s="196"/>
      <c r="AH76" s="196"/>
      <c r="AI76" s="197"/>
      <c r="AJ76" s="196"/>
      <c r="AK76" s="197"/>
      <c r="AL76" s="196"/>
    </row>
    <row r="77" spans="1:38" s="814" customFormat="1" ht="15" customHeight="1" x14ac:dyDescent="0.25">
      <c r="A77" s="344" t="s">
        <v>1135</v>
      </c>
      <c r="B77" s="344" t="s">
        <v>847</v>
      </c>
      <c r="C77" s="345">
        <v>324</v>
      </c>
      <c r="D77" s="348" t="s">
        <v>316</v>
      </c>
      <c r="E77" s="344" t="s">
        <v>317</v>
      </c>
      <c r="F77" s="330">
        <v>50012.160000000003</v>
      </c>
      <c r="G77" s="330">
        <v>951.62</v>
      </c>
      <c r="H77" s="330">
        <v>25006.080000000002</v>
      </c>
      <c r="I77" s="330">
        <v>0</v>
      </c>
      <c r="J77" s="330">
        <f t="shared" ref="J77:J108" si="10">H77+I77</f>
        <v>25006.080000000002</v>
      </c>
      <c r="K77" s="330">
        <f t="shared" ref="K77:K108" si="11">J77*0.2</f>
        <v>5001.2160000000003</v>
      </c>
      <c r="L77" s="330">
        <f t="shared" ref="L77:L108" si="12">J77*1.5%</f>
        <v>375.09120000000001</v>
      </c>
      <c r="M77" s="330">
        <v>7778.28</v>
      </c>
      <c r="N77" s="330">
        <v>2000.48</v>
      </c>
      <c r="O77" s="810" t="s">
        <v>167</v>
      </c>
      <c r="P77" s="330">
        <f t="shared" ref="P77:P108" si="13">M77-G77</f>
        <v>6826.66</v>
      </c>
      <c r="Q77" s="330">
        <f t="shared" ref="Q77:Q108" si="14">N77+P77</f>
        <v>8827.14</v>
      </c>
      <c r="R77" s="811"/>
      <c r="S77" s="811"/>
      <c r="T77" s="811"/>
      <c r="U77" s="811"/>
      <c r="V77" s="811"/>
      <c r="W77" s="811"/>
      <c r="X77" s="812"/>
      <c r="Y77" s="812"/>
      <c r="Z77" s="813"/>
      <c r="AA77" s="812"/>
      <c r="AB77" s="813"/>
      <c r="AC77" s="812"/>
      <c r="AD77" s="813"/>
      <c r="AE77" s="812"/>
      <c r="AF77" s="813"/>
      <c r="AG77" s="812"/>
      <c r="AH77" s="812"/>
      <c r="AI77" s="813"/>
      <c r="AJ77" s="812"/>
      <c r="AK77" s="813"/>
      <c r="AL77" s="812"/>
    </row>
    <row r="78" spans="1:38" ht="15" customHeight="1" x14ac:dyDescent="0.25">
      <c r="A78" s="196" t="s">
        <v>1135</v>
      </c>
      <c r="B78" s="196" t="s">
        <v>847</v>
      </c>
      <c r="C78" s="197">
        <v>191</v>
      </c>
      <c r="D78" s="199" t="s">
        <v>71</v>
      </c>
      <c r="E78" s="196" t="s">
        <v>241</v>
      </c>
      <c r="F78" s="195">
        <v>42646.42</v>
      </c>
      <c r="G78" s="195">
        <v>951.62</v>
      </c>
      <c r="H78" s="195">
        <v>21323.21</v>
      </c>
      <c r="I78" s="195">
        <v>0</v>
      </c>
      <c r="J78" s="195">
        <f t="shared" si="10"/>
        <v>21323.21</v>
      </c>
      <c r="K78" s="195">
        <f t="shared" si="11"/>
        <v>4264.6419999999998</v>
      </c>
      <c r="L78" s="195">
        <f t="shared" si="12"/>
        <v>319.84814999999998</v>
      </c>
      <c r="M78" s="195">
        <v>6772.86</v>
      </c>
      <c r="N78" s="195">
        <v>1705.85</v>
      </c>
      <c r="O78" s="792" t="s">
        <v>167</v>
      </c>
      <c r="P78" s="195">
        <f t="shared" si="13"/>
        <v>5821.24</v>
      </c>
      <c r="Q78" s="195">
        <f t="shared" si="14"/>
        <v>7527.09</v>
      </c>
      <c r="R78" s="195"/>
      <c r="S78" s="195"/>
      <c r="T78" s="195"/>
      <c r="U78" s="195"/>
      <c r="V78" s="195"/>
      <c r="W78" s="195"/>
      <c r="X78" s="196"/>
      <c r="Y78" s="196"/>
      <c r="Z78" s="197"/>
      <c r="AA78" s="196"/>
      <c r="AB78" s="197"/>
      <c r="AC78" s="196"/>
      <c r="AD78" s="197"/>
      <c r="AE78" s="196"/>
      <c r="AF78" s="197"/>
      <c r="AG78" s="196"/>
      <c r="AH78" s="196"/>
      <c r="AI78" s="197"/>
      <c r="AJ78" s="196"/>
      <c r="AK78" s="197"/>
      <c r="AL78" s="196"/>
    </row>
    <row r="79" spans="1:38" ht="15" customHeight="1" x14ac:dyDescent="0.25">
      <c r="A79" s="196" t="s">
        <v>1135</v>
      </c>
      <c r="B79" s="196" t="s">
        <v>847</v>
      </c>
      <c r="C79" s="197">
        <v>21</v>
      </c>
      <c r="D79" s="199" t="s">
        <v>15</v>
      </c>
      <c r="E79" s="196" t="s">
        <v>187</v>
      </c>
      <c r="F79" s="195">
        <v>32230.04</v>
      </c>
      <c r="G79" s="195">
        <v>951.62</v>
      </c>
      <c r="H79" s="195">
        <v>16115.02</v>
      </c>
      <c r="I79" s="195">
        <v>0</v>
      </c>
      <c r="J79" s="195">
        <f t="shared" si="10"/>
        <v>16115.02</v>
      </c>
      <c r="K79" s="195">
        <f t="shared" si="11"/>
        <v>3223.0040000000004</v>
      </c>
      <c r="L79" s="195">
        <f t="shared" si="12"/>
        <v>241.7253</v>
      </c>
      <c r="M79" s="195">
        <v>5351.02</v>
      </c>
      <c r="N79" s="195">
        <v>1289.2</v>
      </c>
      <c r="O79" s="792" t="s">
        <v>167</v>
      </c>
      <c r="P79" s="195">
        <f t="shared" si="13"/>
        <v>4399.4000000000005</v>
      </c>
      <c r="Q79" s="195">
        <f t="shared" si="14"/>
        <v>5688.6</v>
      </c>
      <c r="R79" s="195"/>
      <c r="S79" s="195"/>
      <c r="T79" s="195"/>
      <c r="U79" s="195"/>
      <c r="V79" s="195"/>
      <c r="W79" s="195"/>
      <c r="X79" s="196"/>
      <c r="Y79" s="196"/>
      <c r="Z79" s="197"/>
      <c r="AA79" s="196"/>
      <c r="AB79" s="197"/>
      <c r="AC79" s="196"/>
      <c r="AD79" s="197"/>
      <c r="AE79" s="196"/>
      <c r="AF79" s="197"/>
      <c r="AG79" s="196"/>
      <c r="AH79" s="196"/>
      <c r="AI79" s="197"/>
      <c r="AJ79" s="196"/>
      <c r="AK79" s="197"/>
      <c r="AL79" s="196"/>
    </row>
    <row r="80" spans="1:38" ht="15" customHeight="1" x14ac:dyDescent="0.25">
      <c r="A80" s="196" t="s">
        <v>1135</v>
      </c>
      <c r="B80" s="196" t="s">
        <v>847</v>
      </c>
      <c r="C80" s="197">
        <v>330</v>
      </c>
      <c r="D80" s="199" t="s">
        <v>327</v>
      </c>
      <c r="E80" s="196" t="s">
        <v>329</v>
      </c>
      <c r="F80" s="195">
        <v>44461.18</v>
      </c>
      <c r="G80" s="195">
        <v>951.62</v>
      </c>
      <c r="H80" s="195">
        <v>22230.59</v>
      </c>
      <c r="I80" s="195">
        <v>0</v>
      </c>
      <c r="J80" s="195">
        <f t="shared" si="10"/>
        <v>22230.59</v>
      </c>
      <c r="K80" s="195">
        <f t="shared" si="11"/>
        <v>4446.1180000000004</v>
      </c>
      <c r="L80" s="195">
        <f t="shared" si="12"/>
        <v>333.45884999999998</v>
      </c>
      <c r="M80" s="195">
        <v>7020.57</v>
      </c>
      <c r="N80" s="195">
        <v>1778.44</v>
      </c>
      <c r="O80" s="792" t="s">
        <v>167</v>
      </c>
      <c r="P80" s="195">
        <f t="shared" si="13"/>
        <v>6068.95</v>
      </c>
      <c r="Q80" s="195">
        <f t="shared" si="14"/>
        <v>7847.3899999999994</v>
      </c>
      <c r="R80" s="195"/>
      <c r="S80" s="195"/>
      <c r="T80" s="195"/>
      <c r="U80" s="195"/>
      <c r="V80" s="195"/>
      <c r="W80" s="195"/>
      <c r="X80" s="196"/>
      <c r="Y80" s="196"/>
      <c r="Z80" s="197"/>
      <c r="AA80" s="196"/>
      <c r="AB80" s="197"/>
      <c r="AC80" s="196"/>
      <c r="AD80" s="197"/>
      <c r="AE80" s="196"/>
      <c r="AF80" s="197"/>
      <c r="AG80" s="196"/>
      <c r="AH80" s="196"/>
      <c r="AI80" s="197"/>
      <c r="AJ80" s="196"/>
      <c r="AK80" s="197"/>
      <c r="AL80" s="196"/>
    </row>
    <row r="81" spans="1:38" ht="15" customHeight="1" x14ac:dyDescent="0.25">
      <c r="A81" s="196" t="s">
        <v>1135</v>
      </c>
      <c r="B81" s="196" t="s">
        <v>847</v>
      </c>
      <c r="C81" s="197">
        <v>254</v>
      </c>
      <c r="D81" s="199" t="s">
        <v>145</v>
      </c>
      <c r="E81" s="196" t="s">
        <v>262</v>
      </c>
      <c r="F81" s="195">
        <v>15368.35</v>
      </c>
      <c r="G81" s="195">
        <v>757.53</v>
      </c>
      <c r="H81" s="195">
        <v>6771.11</v>
      </c>
      <c r="I81" s="195">
        <v>0</v>
      </c>
      <c r="J81" s="195">
        <f t="shared" si="10"/>
        <v>6771.11</v>
      </c>
      <c r="K81" s="195">
        <f t="shared" si="11"/>
        <v>1354.222</v>
      </c>
      <c r="L81" s="195">
        <f t="shared" si="12"/>
        <v>101.56665</v>
      </c>
      <c r="M81" s="195">
        <v>2606.04</v>
      </c>
      <c r="N81" s="195">
        <v>687.77</v>
      </c>
      <c r="O81" s="792" t="s">
        <v>167</v>
      </c>
      <c r="P81" s="195">
        <f t="shared" si="13"/>
        <v>1848.51</v>
      </c>
      <c r="Q81" s="195">
        <f t="shared" si="14"/>
        <v>2536.2799999999997</v>
      </c>
      <c r="R81" s="195"/>
      <c r="S81" s="195"/>
      <c r="T81" s="195"/>
      <c r="U81" s="195"/>
      <c r="V81" s="195"/>
      <c r="W81" s="195"/>
      <c r="X81" s="196"/>
      <c r="Y81" s="196"/>
      <c r="Z81" s="197"/>
      <c r="AA81" s="196"/>
      <c r="AB81" s="197"/>
      <c r="AC81" s="196"/>
      <c r="AD81" s="197"/>
      <c r="AE81" s="196"/>
      <c r="AF81" s="197"/>
      <c r="AG81" s="196"/>
      <c r="AH81" s="196"/>
      <c r="AI81" s="197"/>
      <c r="AJ81" s="196"/>
      <c r="AK81" s="197"/>
      <c r="AL81" s="196"/>
    </row>
    <row r="82" spans="1:38" ht="15" customHeight="1" x14ac:dyDescent="0.25">
      <c r="A82" s="196" t="s">
        <v>1135</v>
      </c>
      <c r="B82" s="196" t="s">
        <v>847</v>
      </c>
      <c r="C82" s="197">
        <v>196</v>
      </c>
      <c r="D82" s="199" t="s">
        <v>105</v>
      </c>
      <c r="E82" s="196" t="s">
        <v>244</v>
      </c>
      <c r="F82" s="195">
        <v>36503.440000000002</v>
      </c>
      <c r="G82" s="195">
        <v>951.62</v>
      </c>
      <c r="H82" s="195">
        <v>18251.72</v>
      </c>
      <c r="I82" s="195">
        <v>0</v>
      </c>
      <c r="J82" s="195">
        <f t="shared" si="10"/>
        <v>18251.72</v>
      </c>
      <c r="K82" s="195">
        <f t="shared" si="11"/>
        <v>3650.3440000000005</v>
      </c>
      <c r="L82" s="195">
        <f t="shared" si="12"/>
        <v>273.7758</v>
      </c>
      <c r="M82" s="195">
        <v>5934.34</v>
      </c>
      <c r="N82" s="195">
        <v>1460.13</v>
      </c>
      <c r="O82" s="792" t="s">
        <v>167</v>
      </c>
      <c r="P82" s="195">
        <f t="shared" si="13"/>
        <v>4982.72</v>
      </c>
      <c r="Q82" s="195">
        <f t="shared" si="14"/>
        <v>6442.85</v>
      </c>
      <c r="R82" s="195"/>
      <c r="S82" s="195"/>
      <c r="T82" s="195"/>
      <c r="U82" s="195"/>
      <c r="V82" s="195"/>
      <c r="W82" s="195"/>
      <c r="X82" s="196"/>
      <c r="Y82" s="196"/>
      <c r="Z82" s="197"/>
      <c r="AA82" s="196"/>
      <c r="AB82" s="197"/>
      <c r="AC82" s="196"/>
      <c r="AD82" s="197"/>
      <c r="AE82" s="196"/>
      <c r="AF82" s="197"/>
      <c r="AG82" s="196"/>
      <c r="AH82" s="196"/>
      <c r="AI82" s="197"/>
      <c r="AJ82" s="196"/>
      <c r="AK82" s="197"/>
      <c r="AL82" s="196"/>
    </row>
    <row r="83" spans="1:38" ht="15" customHeight="1" x14ac:dyDescent="0.25">
      <c r="A83" s="196" t="s">
        <v>1135</v>
      </c>
      <c r="B83" s="196" t="s">
        <v>847</v>
      </c>
      <c r="C83" s="197">
        <v>358</v>
      </c>
      <c r="D83" s="199" t="s">
        <v>387</v>
      </c>
      <c r="E83" s="196" t="s">
        <v>388</v>
      </c>
      <c r="F83" s="195">
        <v>27557.74</v>
      </c>
      <c r="G83" s="195">
        <v>951.62</v>
      </c>
      <c r="H83" s="195">
        <v>13778.87</v>
      </c>
      <c r="I83" s="195">
        <v>0</v>
      </c>
      <c r="J83" s="195">
        <f t="shared" si="10"/>
        <v>13778.87</v>
      </c>
      <c r="K83" s="195">
        <f t="shared" si="11"/>
        <v>2755.7740000000003</v>
      </c>
      <c r="L83" s="195">
        <f t="shared" si="12"/>
        <v>206.68305000000001</v>
      </c>
      <c r="M83" s="195">
        <v>4713.25</v>
      </c>
      <c r="N83" s="195">
        <v>1102.3</v>
      </c>
      <c r="O83" s="792" t="s">
        <v>167</v>
      </c>
      <c r="P83" s="195">
        <f t="shared" si="13"/>
        <v>3761.63</v>
      </c>
      <c r="Q83" s="195">
        <f t="shared" si="14"/>
        <v>4863.93</v>
      </c>
      <c r="R83" s="195"/>
      <c r="S83" s="195"/>
      <c r="T83" s="195"/>
      <c r="U83" s="195"/>
      <c r="V83" s="195"/>
      <c r="W83" s="195"/>
      <c r="X83" s="196"/>
      <c r="Y83" s="196"/>
      <c r="Z83" s="197"/>
      <c r="AA83" s="196"/>
      <c r="AB83" s="197"/>
      <c r="AC83" s="196"/>
      <c r="AD83" s="197"/>
      <c r="AE83" s="196"/>
      <c r="AF83" s="197"/>
      <c r="AG83" s="196"/>
      <c r="AH83" s="196"/>
      <c r="AI83" s="197"/>
      <c r="AJ83" s="196"/>
      <c r="AK83" s="197"/>
      <c r="AL83" s="196"/>
    </row>
    <row r="84" spans="1:38" ht="15" customHeight="1" x14ac:dyDescent="0.25">
      <c r="A84" s="196" t="s">
        <v>1135</v>
      </c>
      <c r="B84" s="196" t="s">
        <v>847</v>
      </c>
      <c r="C84" s="197">
        <v>188</v>
      </c>
      <c r="D84" s="199" t="s">
        <v>70</v>
      </c>
      <c r="E84" s="196" t="s">
        <v>240</v>
      </c>
      <c r="F84" s="195">
        <v>19035.96</v>
      </c>
      <c r="G84" s="195">
        <v>951.62</v>
      </c>
      <c r="H84" s="195">
        <v>9517.98</v>
      </c>
      <c r="I84" s="195">
        <v>0</v>
      </c>
      <c r="J84" s="195">
        <f t="shared" si="10"/>
        <v>9517.98</v>
      </c>
      <c r="K84" s="195">
        <f t="shared" si="11"/>
        <v>1903.596</v>
      </c>
      <c r="L84" s="195">
        <f t="shared" si="12"/>
        <v>142.7697</v>
      </c>
      <c r="M84" s="195">
        <v>3550.03</v>
      </c>
      <c r="N84" s="195">
        <v>761.43</v>
      </c>
      <c r="O84" s="792" t="s">
        <v>167</v>
      </c>
      <c r="P84" s="195">
        <f t="shared" si="13"/>
        <v>2598.4100000000003</v>
      </c>
      <c r="Q84" s="195">
        <f t="shared" si="14"/>
        <v>3359.84</v>
      </c>
      <c r="R84" s="195"/>
      <c r="S84" s="195"/>
      <c r="T84" s="195"/>
      <c r="U84" s="195"/>
      <c r="V84" s="195"/>
      <c r="W84" s="195"/>
      <c r="X84" s="196"/>
      <c r="Y84" s="196"/>
      <c r="Z84" s="197"/>
      <c r="AA84" s="196"/>
      <c r="AB84" s="197"/>
      <c r="AC84" s="196"/>
      <c r="AD84" s="197"/>
      <c r="AE84" s="196"/>
      <c r="AF84" s="197"/>
      <c r="AG84" s="196"/>
      <c r="AH84" s="196"/>
      <c r="AI84" s="197"/>
      <c r="AJ84" s="196"/>
      <c r="AK84" s="197"/>
      <c r="AL84" s="196"/>
    </row>
    <row r="85" spans="1:38" ht="15" customHeight="1" x14ac:dyDescent="0.25">
      <c r="A85" s="196" t="s">
        <v>1135</v>
      </c>
      <c r="B85" s="196" t="s">
        <v>847</v>
      </c>
      <c r="C85" s="197">
        <v>338</v>
      </c>
      <c r="D85" s="199" t="s">
        <v>347</v>
      </c>
      <c r="E85" s="196" t="s">
        <v>348</v>
      </c>
      <c r="F85" s="195">
        <v>46293.78</v>
      </c>
      <c r="G85" s="195">
        <v>951.62</v>
      </c>
      <c r="H85" s="195">
        <v>23146.89</v>
      </c>
      <c r="I85" s="195">
        <v>0</v>
      </c>
      <c r="J85" s="195">
        <f t="shared" si="10"/>
        <v>23146.89</v>
      </c>
      <c r="K85" s="195">
        <f t="shared" si="11"/>
        <v>4629.3779999999997</v>
      </c>
      <c r="L85" s="195">
        <f t="shared" si="12"/>
        <v>347.20335</v>
      </c>
      <c r="M85" s="195">
        <v>7270.72</v>
      </c>
      <c r="N85" s="195">
        <v>1851.75</v>
      </c>
      <c r="O85" s="792" t="s">
        <v>167</v>
      </c>
      <c r="P85" s="195">
        <f t="shared" si="13"/>
        <v>6319.1</v>
      </c>
      <c r="Q85" s="195">
        <f t="shared" si="14"/>
        <v>8170.85</v>
      </c>
      <c r="R85" s="195"/>
      <c r="S85" s="195"/>
      <c r="T85" s="195"/>
      <c r="U85" s="195"/>
      <c r="V85" s="195"/>
      <c r="W85" s="195"/>
      <c r="X85" s="196"/>
      <c r="Y85" s="196"/>
      <c r="Z85" s="197"/>
      <c r="AA85" s="196"/>
      <c r="AB85" s="197"/>
      <c r="AC85" s="196"/>
      <c r="AD85" s="197"/>
      <c r="AE85" s="196"/>
      <c r="AF85" s="197"/>
      <c r="AG85" s="196"/>
      <c r="AH85" s="196"/>
      <c r="AI85" s="197"/>
      <c r="AJ85" s="196"/>
      <c r="AK85" s="197"/>
      <c r="AL85" s="196"/>
    </row>
    <row r="86" spans="1:38" ht="15" customHeight="1" x14ac:dyDescent="0.25">
      <c r="A86" s="196" t="s">
        <v>1135</v>
      </c>
      <c r="B86" s="196" t="s">
        <v>847</v>
      </c>
      <c r="C86" s="197">
        <v>251</v>
      </c>
      <c r="D86" s="199" t="s">
        <v>143</v>
      </c>
      <c r="E86" s="196" t="s">
        <v>260</v>
      </c>
      <c r="F86" s="195">
        <v>47009.18</v>
      </c>
      <c r="G86" s="195">
        <v>951.62</v>
      </c>
      <c r="H86" s="195">
        <v>23504.59</v>
      </c>
      <c r="I86" s="195">
        <v>0</v>
      </c>
      <c r="J86" s="195">
        <f t="shared" si="10"/>
        <v>23504.59</v>
      </c>
      <c r="K86" s="195">
        <f t="shared" si="11"/>
        <v>4700.9180000000006</v>
      </c>
      <c r="L86" s="195">
        <f t="shared" si="12"/>
        <v>352.56885</v>
      </c>
      <c r="M86" s="195">
        <v>7368.37</v>
      </c>
      <c r="N86" s="195">
        <v>1880.36</v>
      </c>
      <c r="O86" s="792" t="s">
        <v>167</v>
      </c>
      <c r="P86" s="195">
        <f t="shared" si="13"/>
        <v>6416.75</v>
      </c>
      <c r="Q86" s="195">
        <f t="shared" si="14"/>
        <v>8297.11</v>
      </c>
      <c r="R86" s="195"/>
      <c r="S86" s="195"/>
      <c r="T86" s="195"/>
      <c r="U86" s="195"/>
      <c r="V86" s="195"/>
      <c r="W86" s="195"/>
      <c r="X86" s="196"/>
      <c r="Y86" s="196"/>
      <c r="Z86" s="197"/>
      <c r="AA86" s="196"/>
      <c r="AB86" s="197"/>
      <c r="AC86" s="196"/>
      <c r="AD86" s="197"/>
      <c r="AE86" s="196"/>
      <c r="AF86" s="197"/>
      <c r="AG86" s="196"/>
      <c r="AH86" s="196"/>
      <c r="AI86" s="197"/>
      <c r="AJ86" s="196"/>
      <c r="AK86" s="197"/>
      <c r="AL86" s="196"/>
    </row>
    <row r="87" spans="1:38" ht="15" customHeight="1" x14ac:dyDescent="0.25">
      <c r="A87" s="196" t="s">
        <v>1135</v>
      </c>
      <c r="B87" s="196" t="s">
        <v>847</v>
      </c>
      <c r="C87" s="197">
        <v>93</v>
      </c>
      <c r="D87" s="199" t="s">
        <v>53</v>
      </c>
      <c r="E87" s="196" t="s">
        <v>225</v>
      </c>
      <c r="F87" s="195">
        <v>10304.200000000001</v>
      </c>
      <c r="G87" s="195">
        <v>530.87</v>
      </c>
      <c r="H87" s="195">
        <v>5152.1000000000004</v>
      </c>
      <c r="I87" s="195">
        <v>0</v>
      </c>
      <c r="J87" s="195">
        <f t="shared" si="10"/>
        <v>5152.1000000000004</v>
      </c>
      <c r="K87" s="195">
        <f t="shared" si="11"/>
        <v>1030.42</v>
      </c>
      <c r="L87" s="195">
        <f t="shared" si="12"/>
        <v>77.281500000000008</v>
      </c>
      <c r="M87" s="195">
        <v>1937.39</v>
      </c>
      <c r="N87" s="195">
        <v>412.16</v>
      </c>
      <c r="O87" s="792" t="s">
        <v>167</v>
      </c>
      <c r="P87" s="195">
        <f t="shared" si="13"/>
        <v>1406.52</v>
      </c>
      <c r="Q87" s="195">
        <f t="shared" si="14"/>
        <v>1818.68</v>
      </c>
      <c r="R87" s="195"/>
      <c r="S87" s="195"/>
      <c r="T87" s="195"/>
      <c r="U87" s="195"/>
      <c r="V87" s="195"/>
      <c r="W87" s="195"/>
      <c r="X87" s="196"/>
      <c r="Y87" s="196"/>
      <c r="Z87" s="197"/>
      <c r="AA87" s="196"/>
      <c r="AB87" s="197"/>
      <c r="AC87" s="196"/>
      <c r="AD87" s="197"/>
      <c r="AE87" s="196"/>
      <c r="AF87" s="197"/>
      <c r="AG87" s="196"/>
      <c r="AH87" s="196"/>
      <c r="AI87" s="197"/>
      <c r="AJ87" s="196"/>
      <c r="AK87" s="197"/>
      <c r="AL87" s="196"/>
    </row>
    <row r="88" spans="1:38" ht="15" customHeight="1" x14ac:dyDescent="0.25">
      <c r="A88" s="196" t="s">
        <v>1135</v>
      </c>
      <c r="B88" s="196" t="s">
        <v>847</v>
      </c>
      <c r="C88" s="197">
        <v>8</v>
      </c>
      <c r="D88" s="199" t="s">
        <v>100</v>
      </c>
      <c r="E88" s="196" t="s">
        <v>176</v>
      </c>
      <c r="F88" s="195">
        <v>14929.24</v>
      </c>
      <c r="G88" s="195">
        <v>854.63</v>
      </c>
      <c r="H88" s="195">
        <v>7464.62</v>
      </c>
      <c r="I88" s="195">
        <v>0</v>
      </c>
      <c r="J88" s="195">
        <f t="shared" si="10"/>
        <v>7464.62</v>
      </c>
      <c r="K88" s="195">
        <f t="shared" si="11"/>
        <v>1492.924</v>
      </c>
      <c r="L88" s="195">
        <f t="shared" si="12"/>
        <v>111.96929999999999</v>
      </c>
      <c r="M88" s="195">
        <v>2892.47</v>
      </c>
      <c r="N88" s="195">
        <v>597.16</v>
      </c>
      <c r="O88" s="792" t="s">
        <v>167</v>
      </c>
      <c r="P88" s="195">
        <f t="shared" si="13"/>
        <v>2037.8399999999997</v>
      </c>
      <c r="Q88" s="195">
        <f t="shared" si="14"/>
        <v>2634.9999999999995</v>
      </c>
      <c r="R88" s="195"/>
      <c r="S88" s="195"/>
      <c r="T88" s="195"/>
      <c r="U88" s="195"/>
      <c r="V88" s="195"/>
      <c r="W88" s="195"/>
      <c r="X88" s="196"/>
      <c r="Y88" s="196"/>
      <c r="Z88" s="197"/>
      <c r="AA88" s="196"/>
      <c r="AB88" s="197"/>
      <c r="AC88" s="196"/>
      <c r="AD88" s="197"/>
      <c r="AE88" s="196"/>
      <c r="AF88" s="197"/>
      <c r="AG88" s="196"/>
      <c r="AH88" s="196"/>
      <c r="AI88" s="197"/>
      <c r="AJ88" s="196"/>
      <c r="AK88" s="197"/>
      <c r="AL88" s="196"/>
    </row>
    <row r="89" spans="1:38" ht="15" customHeight="1" x14ac:dyDescent="0.25">
      <c r="A89" s="196" t="s">
        <v>1135</v>
      </c>
      <c r="B89" s="196" t="s">
        <v>847</v>
      </c>
      <c r="C89" s="197">
        <v>44</v>
      </c>
      <c r="D89" s="199" t="s">
        <v>33</v>
      </c>
      <c r="E89" s="196" t="s">
        <v>205</v>
      </c>
      <c r="F89" s="195">
        <v>44461.18</v>
      </c>
      <c r="G89" s="195">
        <v>951.62</v>
      </c>
      <c r="H89" s="195">
        <v>22230.59</v>
      </c>
      <c r="I89" s="195">
        <v>0</v>
      </c>
      <c r="J89" s="195">
        <f t="shared" si="10"/>
        <v>22230.59</v>
      </c>
      <c r="K89" s="195">
        <f t="shared" si="11"/>
        <v>4446.1180000000004</v>
      </c>
      <c r="L89" s="195">
        <f t="shared" si="12"/>
        <v>333.45884999999998</v>
      </c>
      <c r="M89" s="195">
        <v>7020.57</v>
      </c>
      <c r="N89" s="195">
        <v>1778.44</v>
      </c>
      <c r="O89" s="792" t="s">
        <v>167</v>
      </c>
      <c r="P89" s="195">
        <f t="shared" si="13"/>
        <v>6068.95</v>
      </c>
      <c r="Q89" s="195">
        <f t="shared" si="14"/>
        <v>7847.3899999999994</v>
      </c>
      <c r="R89" s="195"/>
      <c r="S89" s="195"/>
      <c r="T89" s="195"/>
      <c r="U89" s="195"/>
      <c r="V89" s="195"/>
      <c r="W89" s="195"/>
      <c r="X89" s="196"/>
      <c r="Y89" s="196"/>
      <c r="Z89" s="197"/>
      <c r="AA89" s="196"/>
      <c r="AB89" s="197"/>
      <c r="AC89" s="196"/>
      <c r="AD89" s="197"/>
      <c r="AE89" s="196"/>
      <c r="AF89" s="197"/>
      <c r="AG89" s="196"/>
      <c r="AH89" s="196"/>
      <c r="AI89" s="197"/>
      <c r="AJ89" s="196"/>
      <c r="AK89" s="197"/>
      <c r="AL89" s="196"/>
    </row>
    <row r="90" spans="1:38" ht="15" customHeight="1" x14ac:dyDescent="0.25">
      <c r="A90" s="196" t="s">
        <v>1135</v>
      </c>
      <c r="B90" s="196" t="s">
        <v>847</v>
      </c>
      <c r="C90" s="197">
        <v>396</v>
      </c>
      <c r="D90" s="199" t="s">
        <v>475</v>
      </c>
      <c r="E90" s="196" t="s">
        <v>524</v>
      </c>
      <c r="F90" s="195">
        <v>14354.28</v>
      </c>
      <c r="G90" s="195">
        <v>814.38</v>
      </c>
      <c r="H90" s="195">
        <v>7177.14</v>
      </c>
      <c r="I90" s="195">
        <v>0</v>
      </c>
      <c r="J90" s="195">
        <f t="shared" si="10"/>
        <v>7177.14</v>
      </c>
      <c r="K90" s="195">
        <f t="shared" si="11"/>
        <v>1435.4280000000001</v>
      </c>
      <c r="L90" s="195">
        <f t="shared" si="12"/>
        <v>107.6571</v>
      </c>
      <c r="M90" s="195">
        <v>2773.74</v>
      </c>
      <c r="N90" s="195">
        <v>574.16999999999996</v>
      </c>
      <c r="O90" s="792" t="s">
        <v>167</v>
      </c>
      <c r="P90" s="195">
        <f t="shared" si="13"/>
        <v>1959.3599999999997</v>
      </c>
      <c r="Q90" s="195">
        <f t="shared" si="14"/>
        <v>2533.5299999999997</v>
      </c>
      <c r="R90" s="195"/>
      <c r="S90" s="195"/>
      <c r="T90" s="195"/>
      <c r="U90" s="195"/>
      <c r="V90" s="195"/>
      <c r="W90" s="195"/>
      <c r="X90" s="196"/>
      <c r="Y90" s="196"/>
      <c r="Z90" s="197"/>
      <c r="AA90" s="196"/>
      <c r="AB90" s="197"/>
      <c r="AC90" s="196"/>
      <c r="AD90" s="197"/>
      <c r="AE90" s="196"/>
      <c r="AF90" s="197"/>
      <c r="AG90" s="196"/>
      <c r="AH90" s="196"/>
      <c r="AI90" s="197"/>
      <c r="AJ90" s="196"/>
      <c r="AK90" s="197"/>
      <c r="AL90" s="196"/>
    </row>
    <row r="91" spans="1:38" ht="15" customHeight="1" x14ac:dyDescent="0.25">
      <c r="A91" s="196" t="s">
        <v>1135</v>
      </c>
      <c r="B91" s="196" t="s">
        <v>847</v>
      </c>
      <c r="C91" s="197">
        <v>83</v>
      </c>
      <c r="D91" s="199" t="s">
        <v>44</v>
      </c>
      <c r="E91" s="196" t="s">
        <v>216</v>
      </c>
      <c r="F91" s="195">
        <v>29314.720000000001</v>
      </c>
      <c r="G91" s="195">
        <v>951.62</v>
      </c>
      <c r="H91" s="195">
        <v>14657.36</v>
      </c>
      <c r="I91" s="195">
        <v>0</v>
      </c>
      <c r="J91" s="195">
        <f t="shared" si="10"/>
        <v>14657.36</v>
      </c>
      <c r="K91" s="195">
        <f t="shared" si="11"/>
        <v>2931.4720000000002</v>
      </c>
      <c r="L91" s="195">
        <f t="shared" si="12"/>
        <v>219.8604</v>
      </c>
      <c r="M91" s="195">
        <v>4953.08</v>
      </c>
      <c r="N91" s="195">
        <v>1172.58</v>
      </c>
      <c r="O91" s="792" t="s">
        <v>167</v>
      </c>
      <c r="P91" s="195">
        <f t="shared" si="13"/>
        <v>4001.46</v>
      </c>
      <c r="Q91" s="195">
        <f t="shared" si="14"/>
        <v>5174.04</v>
      </c>
      <c r="R91" s="195"/>
      <c r="S91" s="195"/>
      <c r="T91" s="195"/>
      <c r="U91" s="195"/>
      <c r="V91" s="195"/>
      <c r="W91" s="195"/>
      <c r="X91" s="196"/>
      <c r="Y91" s="196"/>
      <c r="Z91" s="197"/>
      <c r="AA91" s="196"/>
      <c r="AB91" s="197"/>
      <c r="AC91" s="196"/>
      <c r="AD91" s="197"/>
      <c r="AE91" s="196"/>
      <c r="AF91" s="197"/>
      <c r="AG91" s="196"/>
      <c r="AH91" s="196"/>
      <c r="AI91" s="197"/>
      <c r="AJ91" s="196"/>
      <c r="AK91" s="197"/>
      <c r="AL91" s="196"/>
    </row>
    <row r="92" spans="1:38" ht="15" customHeight="1" x14ac:dyDescent="0.25">
      <c r="A92" s="196" t="s">
        <v>1135</v>
      </c>
      <c r="B92" s="196" t="s">
        <v>847</v>
      </c>
      <c r="C92" s="197">
        <v>92</v>
      </c>
      <c r="D92" s="199" t="s">
        <v>52</v>
      </c>
      <c r="E92" s="196" t="s">
        <v>224</v>
      </c>
      <c r="F92" s="195">
        <v>21237.1</v>
      </c>
      <c r="G92" s="195">
        <v>951.62</v>
      </c>
      <c r="H92" s="195">
        <v>10618.55</v>
      </c>
      <c r="I92" s="195">
        <v>0</v>
      </c>
      <c r="J92" s="195">
        <f t="shared" si="10"/>
        <v>10618.55</v>
      </c>
      <c r="K92" s="195">
        <f t="shared" si="11"/>
        <v>2123.71</v>
      </c>
      <c r="L92" s="195">
        <f t="shared" si="12"/>
        <v>159.27824999999999</v>
      </c>
      <c r="M92" s="195">
        <v>3850.48</v>
      </c>
      <c r="N92" s="195">
        <v>849.48</v>
      </c>
      <c r="O92" s="792" t="s">
        <v>167</v>
      </c>
      <c r="P92" s="195">
        <f t="shared" si="13"/>
        <v>2898.86</v>
      </c>
      <c r="Q92" s="195">
        <f t="shared" si="14"/>
        <v>3748.34</v>
      </c>
      <c r="R92" s="195"/>
      <c r="S92" s="195"/>
      <c r="T92" s="195"/>
      <c r="U92" s="195"/>
      <c r="V92" s="195"/>
      <c r="W92" s="195"/>
      <c r="X92" s="196"/>
      <c r="Y92" s="196"/>
      <c r="Z92" s="197"/>
      <c r="AA92" s="196"/>
      <c r="AB92" s="197"/>
      <c r="AC92" s="196"/>
      <c r="AD92" s="197"/>
      <c r="AE92" s="196"/>
      <c r="AF92" s="197"/>
      <c r="AG92" s="196"/>
      <c r="AH92" s="196"/>
      <c r="AI92" s="197"/>
      <c r="AJ92" s="196"/>
      <c r="AK92" s="197"/>
      <c r="AL92" s="196"/>
    </row>
    <row r="93" spans="1:38" ht="15" customHeight="1" x14ac:dyDescent="0.25">
      <c r="A93" s="196" t="s">
        <v>1135</v>
      </c>
      <c r="B93" s="196" t="s">
        <v>847</v>
      </c>
      <c r="C93" s="197">
        <v>95</v>
      </c>
      <c r="D93" s="199" t="s">
        <v>54</v>
      </c>
      <c r="E93" s="196" t="s">
        <v>226</v>
      </c>
      <c r="F93" s="195">
        <v>14482.56</v>
      </c>
      <c r="G93" s="195">
        <v>823.36</v>
      </c>
      <c r="H93" s="195">
        <v>7241.28</v>
      </c>
      <c r="I93" s="195">
        <v>0</v>
      </c>
      <c r="J93" s="195">
        <f t="shared" si="10"/>
        <v>7241.28</v>
      </c>
      <c r="K93" s="195">
        <f t="shared" si="11"/>
        <v>1448.2560000000001</v>
      </c>
      <c r="L93" s="195">
        <f t="shared" si="12"/>
        <v>108.61919999999999</v>
      </c>
      <c r="M93" s="195">
        <v>2800.23</v>
      </c>
      <c r="N93" s="195">
        <v>579.29999999999995</v>
      </c>
      <c r="O93" s="792" t="s">
        <v>167</v>
      </c>
      <c r="P93" s="195">
        <f t="shared" si="13"/>
        <v>1976.87</v>
      </c>
      <c r="Q93" s="195">
        <f t="shared" si="14"/>
        <v>2556.17</v>
      </c>
      <c r="R93" s="195"/>
      <c r="S93" s="195"/>
      <c r="T93" s="195"/>
      <c r="U93" s="195"/>
      <c r="V93" s="195"/>
      <c r="W93" s="195"/>
      <c r="X93" s="196"/>
      <c r="Y93" s="196"/>
      <c r="Z93" s="197"/>
      <c r="AA93" s="196"/>
      <c r="AB93" s="197"/>
      <c r="AC93" s="196"/>
      <c r="AD93" s="197"/>
      <c r="AE93" s="196"/>
      <c r="AF93" s="197"/>
      <c r="AG93" s="196"/>
      <c r="AH93" s="196"/>
      <c r="AI93" s="197"/>
      <c r="AJ93" s="196"/>
      <c r="AK93" s="197"/>
      <c r="AL93" s="196"/>
    </row>
    <row r="94" spans="1:38" ht="15" customHeight="1" x14ac:dyDescent="0.25">
      <c r="A94" s="196" t="s">
        <v>1135</v>
      </c>
      <c r="B94" s="196" t="s">
        <v>847</v>
      </c>
      <c r="C94" s="197">
        <v>485</v>
      </c>
      <c r="D94" s="199" t="s">
        <v>831</v>
      </c>
      <c r="E94" s="196" t="s">
        <v>830</v>
      </c>
      <c r="F94" s="195">
        <v>35212.639999999999</v>
      </c>
      <c r="G94" s="195">
        <v>951.62</v>
      </c>
      <c r="H94" s="195">
        <v>17606.32</v>
      </c>
      <c r="I94" s="195">
        <v>0</v>
      </c>
      <c r="J94" s="195">
        <f t="shared" si="10"/>
        <v>17606.32</v>
      </c>
      <c r="K94" s="195">
        <f t="shared" si="11"/>
        <v>3521.2640000000001</v>
      </c>
      <c r="L94" s="195">
        <f t="shared" si="12"/>
        <v>264.09479999999996</v>
      </c>
      <c r="M94" s="195">
        <v>5758.15</v>
      </c>
      <c r="N94" s="195">
        <v>1408.5</v>
      </c>
      <c r="O94" s="792" t="s">
        <v>167</v>
      </c>
      <c r="P94" s="195">
        <f t="shared" si="13"/>
        <v>4806.53</v>
      </c>
      <c r="Q94" s="195">
        <f t="shared" si="14"/>
        <v>6215.03</v>
      </c>
      <c r="R94" s="195"/>
      <c r="S94" s="195"/>
      <c r="T94" s="195"/>
      <c r="U94" s="195"/>
      <c r="V94" s="195"/>
      <c r="W94" s="195"/>
      <c r="X94" s="196"/>
      <c r="Y94" s="196"/>
      <c r="Z94" s="197"/>
      <c r="AA94" s="196"/>
      <c r="AB94" s="197"/>
      <c r="AC94" s="196"/>
      <c r="AD94" s="197"/>
      <c r="AE94" s="196"/>
      <c r="AF94" s="197"/>
      <c r="AG94" s="196"/>
      <c r="AH94" s="196"/>
      <c r="AI94" s="197"/>
      <c r="AJ94" s="196"/>
      <c r="AK94" s="197"/>
      <c r="AL94" s="196"/>
    </row>
    <row r="95" spans="1:38" ht="15" customHeight="1" x14ac:dyDescent="0.25">
      <c r="A95" s="196" t="s">
        <v>1135</v>
      </c>
      <c r="B95" s="196" t="s">
        <v>847</v>
      </c>
      <c r="C95" s="197">
        <v>33</v>
      </c>
      <c r="D95" s="199" t="s">
        <v>24</v>
      </c>
      <c r="E95" s="196" t="s">
        <v>196</v>
      </c>
      <c r="F95" s="195">
        <v>27783.040000000001</v>
      </c>
      <c r="G95" s="195">
        <v>951.62</v>
      </c>
      <c r="H95" s="195">
        <v>13891.52</v>
      </c>
      <c r="I95" s="195">
        <v>0</v>
      </c>
      <c r="J95" s="195">
        <f t="shared" si="10"/>
        <v>13891.52</v>
      </c>
      <c r="K95" s="195">
        <f t="shared" si="11"/>
        <v>2778.3040000000001</v>
      </c>
      <c r="L95" s="195">
        <f t="shared" si="12"/>
        <v>208.37280000000001</v>
      </c>
      <c r="M95" s="195">
        <v>4744</v>
      </c>
      <c r="N95" s="195">
        <v>1111.32</v>
      </c>
      <c r="O95" s="792" t="s">
        <v>167</v>
      </c>
      <c r="P95" s="195">
        <f t="shared" si="13"/>
        <v>3792.38</v>
      </c>
      <c r="Q95" s="195">
        <f t="shared" si="14"/>
        <v>4903.7</v>
      </c>
      <c r="R95" s="195"/>
      <c r="S95" s="195"/>
      <c r="T95" s="195"/>
      <c r="U95" s="195"/>
      <c r="V95" s="195"/>
      <c r="W95" s="195"/>
      <c r="X95" s="196"/>
      <c r="Y95" s="196"/>
      <c r="Z95" s="197"/>
      <c r="AA95" s="196"/>
      <c r="AB95" s="197"/>
      <c r="AC95" s="196"/>
      <c r="AD95" s="197"/>
      <c r="AE95" s="196"/>
      <c r="AF95" s="197"/>
      <c r="AG95" s="196"/>
      <c r="AH95" s="196"/>
      <c r="AI95" s="197"/>
      <c r="AJ95" s="196"/>
      <c r="AK95" s="197"/>
      <c r="AL95" s="196"/>
    </row>
    <row r="96" spans="1:38" ht="15" customHeight="1" x14ac:dyDescent="0.25">
      <c r="A96" s="196" t="s">
        <v>1135</v>
      </c>
      <c r="B96" s="196" t="s">
        <v>847</v>
      </c>
      <c r="C96" s="197">
        <v>81</v>
      </c>
      <c r="D96" s="199" t="s">
        <v>43</v>
      </c>
      <c r="E96" s="196" t="s">
        <v>215</v>
      </c>
      <c r="F96" s="195">
        <v>18204.5</v>
      </c>
      <c r="G96" s="195">
        <v>951.62</v>
      </c>
      <c r="H96" s="195">
        <v>9102.25</v>
      </c>
      <c r="I96" s="195">
        <v>0</v>
      </c>
      <c r="J96" s="195">
        <f t="shared" si="10"/>
        <v>9102.25</v>
      </c>
      <c r="K96" s="195">
        <f t="shared" si="11"/>
        <v>1820.45</v>
      </c>
      <c r="L96" s="195">
        <f t="shared" si="12"/>
        <v>136.53375</v>
      </c>
      <c r="M96" s="195">
        <v>3436.53</v>
      </c>
      <c r="N96" s="195">
        <v>728.18</v>
      </c>
      <c r="O96" s="792" t="s">
        <v>167</v>
      </c>
      <c r="P96" s="195">
        <f t="shared" si="13"/>
        <v>2484.9100000000003</v>
      </c>
      <c r="Q96" s="195">
        <f t="shared" si="14"/>
        <v>3213.09</v>
      </c>
      <c r="R96" s="195"/>
      <c r="S96" s="195"/>
      <c r="T96" s="195"/>
      <c r="U96" s="195"/>
      <c r="V96" s="195"/>
      <c r="W96" s="195"/>
      <c r="X96" s="196"/>
      <c r="Y96" s="196"/>
      <c r="Z96" s="197"/>
      <c r="AA96" s="196"/>
      <c r="AB96" s="197"/>
      <c r="AC96" s="196"/>
      <c r="AD96" s="197"/>
      <c r="AE96" s="196"/>
      <c r="AF96" s="197"/>
      <c r="AG96" s="196"/>
      <c r="AH96" s="196"/>
      <c r="AI96" s="197"/>
      <c r="AJ96" s="196"/>
      <c r="AK96" s="197"/>
      <c r="AL96" s="196"/>
    </row>
    <row r="97" spans="1:38" ht="15" customHeight="1" x14ac:dyDescent="0.25">
      <c r="A97" s="196" t="s">
        <v>1135</v>
      </c>
      <c r="B97" s="196" t="s">
        <v>847</v>
      </c>
      <c r="C97" s="197">
        <v>321</v>
      </c>
      <c r="D97" s="199" t="s">
        <v>309</v>
      </c>
      <c r="E97" s="196" t="s">
        <v>312</v>
      </c>
      <c r="F97" s="195">
        <v>44461.18</v>
      </c>
      <c r="G97" s="195">
        <v>951.62</v>
      </c>
      <c r="H97" s="195">
        <v>22230.59</v>
      </c>
      <c r="I97" s="195">
        <v>0</v>
      </c>
      <c r="J97" s="195">
        <f t="shared" si="10"/>
        <v>22230.59</v>
      </c>
      <c r="K97" s="195">
        <f t="shared" si="11"/>
        <v>4446.1180000000004</v>
      </c>
      <c r="L97" s="195">
        <f t="shared" si="12"/>
        <v>333.45884999999998</v>
      </c>
      <c r="M97" s="195">
        <v>7020.57</v>
      </c>
      <c r="N97" s="195">
        <v>1778.44</v>
      </c>
      <c r="O97" s="792" t="s">
        <v>167</v>
      </c>
      <c r="P97" s="195">
        <f t="shared" si="13"/>
        <v>6068.95</v>
      </c>
      <c r="Q97" s="195">
        <f t="shared" si="14"/>
        <v>7847.3899999999994</v>
      </c>
      <c r="R97" s="195"/>
      <c r="S97" s="195"/>
      <c r="T97" s="195"/>
      <c r="U97" s="195"/>
      <c r="V97" s="195"/>
      <c r="W97" s="195"/>
      <c r="X97" s="196"/>
      <c r="Y97" s="196"/>
      <c r="Z97" s="197"/>
      <c r="AA97" s="196"/>
      <c r="AB97" s="197"/>
      <c r="AC97" s="196"/>
      <c r="AD97" s="197"/>
      <c r="AE97" s="196"/>
      <c r="AF97" s="197"/>
      <c r="AG97" s="196"/>
      <c r="AH97" s="196"/>
      <c r="AI97" s="197"/>
      <c r="AJ97" s="196"/>
      <c r="AK97" s="197"/>
      <c r="AL97" s="196"/>
    </row>
    <row r="98" spans="1:38" ht="15" customHeight="1" x14ac:dyDescent="0.25">
      <c r="A98" s="196" t="s">
        <v>1135</v>
      </c>
      <c r="B98" s="196" t="s">
        <v>847</v>
      </c>
      <c r="C98" s="197">
        <v>151</v>
      </c>
      <c r="D98" s="199" t="s">
        <v>58</v>
      </c>
      <c r="E98" s="196" t="s">
        <v>842</v>
      </c>
      <c r="F98" s="195">
        <v>23325.16</v>
      </c>
      <c r="G98" s="195">
        <v>951.62</v>
      </c>
      <c r="H98" s="195">
        <v>11662.58</v>
      </c>
      <c r="I98" s="195">
        <v>0</v>
      </c>
      <c r="J98" s="195">
        <f t="shared" si="10"/>
        <v>11662.58</v>
      </c>
      <c r="K98" s="195">
        <f t="shared" si="11"/>
        <v>2332.5160000000001</v>
      </c>
      <c r="L98" s="195">
        <f t="shared" si="12"/>
        <v>174.93869999999998</v>
      </c>
      <c r="M98" s="195">
        <v>4135.5</v>
      </c>
      <c r="N98" s="195">
        <v>933</v>
      </c>
      <c r="O98" s="792" t="s">
        <v>167</v>
      </c>
      <c r="P98" s="195">
        <f t="shared" si="13"/>
        <v>3183.88</v>
      </c>
      <c r="Q98" s="195">
        <f t="shared" si="14"/>
        <v>4116.88</v>
      </c>
      <c r="R98" s="195"/>
      <c r="S98" s="195"/>
      <c r="T98" s="195"/>
      <c r="U98" s="195"/>
      <c r="V98" s="195"/>
      <c r="W98" s="195"/>
      <c r="X98" s="196"/>
      <c r="Y98" s="196"/>
      <c r="Z98" s="197"/>
      <c r="AA98" s="196"/>
      <c r="AB98" s="197"/>
      <c r="AC98" s="196"/>
      <c r="AD98" s="197"/>
      <c r="AE98" s="196"/>
      <c r="AF98" s="197"/>
      <c r="AG98" s="196"/>
      <c r="AH98" s="196"/>
      <c r="AI98" s="197"/>
      <c r="AJ98" s="196"/>
      <c r="AK98" s="197"/>
      <c r="AL98" s="196"/>
    </row>
    <row r="99" spans="1:38" ht="15" customHeight="1" x14ac:dyDescent="0.25">
      <c r="A99" s="196" t="s">
        <v>1135</v>
      </c>
      <c r="B99" s="196" t="s">
        <v>847</v>
      </c>
      <c r="C99" s="197">
        <v>170</v>
      </c>
      <c r="D99" s="199" t="s">
        <v>839</v>
      </c>
      <c r="E99" s="196" t="s">
        <v>838</v>
      </c>
      <c r="F99" s="195">
        <v>23325.16</v>
      </c>
      <c r="G99" s="195">
        <v>951.62</v>
      </c>
      <c r="H99" s="195">
        <v>11662.58</v>
      </c>
      <c r="I99" s="195">
        <v>0</v>
      </c>
      <c r="J99" s="195">
        <f t="shared" si="10"/>
        <v>11662.58</v>
      </c>
      <c r="K99" s="195">
        <f t="shared" si="11"/>
        <v>2332.5160000000001</v>
      </c>
      <c r="L99" s="195">
        <f t="shared" si="12"/>
        <v>174.93869999999998</v>
      </c>
      <c r="M99" s="195">
        <v>4135.5</v>
      </c>
      <c r="N99" s="195">
        <v>933</v>
      </c>
      <c r="O99" s="792" t="s">
        <v>167</v>
      </c>
      <c r="P99" s="195">
        <f t="shared" si="13"/>
        <v>3183.88</v>
      </c>
      <c r="Q99" s="195">
        <f t="shared" si="14"/>
        <v>4116.88</v>
      </c>
      <c r="R99" s="195"/>
      <c r="S99" s="195"/>
      <c r="T99" s="195"/>
      <c r="U99" s="195"/>
      <c r="V99" s="195"/>
      <c r="W99" s="195"/>
      <c r="X99" s="196"/>
      <c r="Y99" s="196"/>
      <c r="Z99" s="197"/>
      <c r="AA99" s="196"/>
      <c r="AB99" s="197"/>
      <c r="AC99" s="196"/>
      <c r="AD99" s="197"/>
      <c r="AE99" s="196"/>
      <c r="AF99" s="197"/>
      <c r="AG99" s="196"/>
      <c r="AH99" s="196"/>
      <c r="AI99" s="197"/>
      <c r="AJ99" s="196"/>
      <c r="AK99" s="197"/>
      <c r="AL99" s="196"/>
    </row>
    <row r="100" spans="1:38" ht="15" customHeight="1" x14ac:dyDescent="0.25">
      <c r="A100" s="196" t="s">
        <v>1135</v>
      </c>
      <c r="B100" s="196" t="s">
        <v>847</v>
      </c>
      <c r="C100" s="197">
        <v>494</v>
      </c>
      <c r="D100" s="199" t="s">
        <v>528</v>
      </c>
      <c r="E100" s="196" t="s">
        <v>529</v>
      </c>
      <c r="F100" s="195">
        <v>27557.74</v>
      </c>
      <c r="G100" s="195">
        <v>951.62</v>
      </c>
      <c r="H100" s="195">
        <v>13778.87</v>
      </c>
      <c r="I100" s="195">
        <v>0</v>
      </c>
      <c r="J100" s="195">
        <f t="shared" si="10"/>
        <v>13778.87</v>
      </c>
      <c r="K100" s="195">
        <f t="shared" si="11"/>
        <v>2755.7740000000003</v>
      </c>
      <c r="L100" s="195">
        <f t="shared" si="12"/>
        <v>206.68305000000001</v>
      </c>
      <c r="M100" s="195">
        <v>4713.25</v>
      </c>
      <c r="N100" s="195">
        <v>1102.3</v>
      </c>
      <c r="O100" s="792" t="s">
        <v>167</v>
      </c>
      <c r="P100" s="195">
        <f t="shared" si="13"/>
        <v>3761.63</v>
      </c>
      <c r="Q100" s="195">
        <f t="shared" si="14"/>
        <v>4863.93</v>
      </c>
      <c r="R100" s="195"/>
      <c r="S100" s="195"/>
      <c r="T100" s="195"/>
      <c r="U100" s="195"/>
      <c r="V100" s="195"/>
      <c r="W100" s="195"/>
      <c r="X100" s="196"/>
      <c r="Y100" s="196"/>
      <c r="Z100" s="197"/>
      <c r="AA100" s="196"/>
      <c r="AB100" s="197"/>
      <c r="AC100" s="196"/>
      <c r="AD100" s="197"/>
      <c r="AE100" s="196"/>
      <c r="AF100" s="197"/>
      <c r="AG100" s="196"/>
      <c r="AH100" s="196"/>
      <c r="AI100" s="197"/>
      <c r="AJ100" s="196"/>
      <c r="AK100" s="197"/>
      <c r="AL100" s="196"/>
    </row>
    <row r="101" spans="1:38" ht="15" customHeight="1" x14ac:dyDescent="0.25">
      <c r="A101" s="196" t="s">
        <v>1135</v>
      </c>
      <c r="B101" s="196" t="s">
        <v>847</v>
      </c>
      <c r="C101" s="197">
        <v>427</v>
      </c>
      <c r="D101" s="199" t="s">
        <v>674</v>
      </c>
      <c r="E101" s="196" t="s">
        <v>675</v>
      </c>
      <c r="F101" s="195">
        <v>28951.8</v>
      </c>
      <c r="G101" s="195">
        <v>951.62</v>
      </c>
      <c r="H101" s="195">
        <v>14475.9</v>
      </c>
      <c r="I101" s="195">
        <v>0</v>
      </c>
      <c r="J101" s="195">
        <f t="shared" si="10"/>
        <v>14475.9</v>
      </c>
      <c r="K101" s="195">
        <f t="shared" si="11"/>
        <v>2895.1800000000003</v>
      </c>
      <c r="L101" s="195">
        <f t="shared" si="12"/>
        <v>217.13849999999999</v>
      </c>
      <c r="M101" s="195">
        <v>4903.54</v>
      </c>
      <c r="N101" s="195">
        <v>1158.07</v>
      </c>
      <c r="O101" s="792" t="s">
        <v>167</v>
      </c>
      <c r="P101" s="195">
        <f t="shared" si="13"/>
        <v>3951.92</v>
      </c>
      <c r="Q101" s="195">
        <f t="shared" si="14"/>
        <v>5109.99</v>
      </c>
      <c r="R101" s="195"/>
      <c r="S101" s="195"/>
      <c r="T101" s="195"/>
      <c r="U101" s="195"/>
      <c r="V101" s="195"/>
      <c r="W101" s="195"/>
      <c r="X101" s="196"/>
      <c r="Y101" s="196"/>
      <c r="Z101" s="197"/>
      <c r="AA101" s="196"/>
      <c r="AB101" s="197"/>
      <c r="AC101" s="196"/>
      <c r="AD101" s="197"/>
      <c r="AE101" s="196"/>
      <c r="AF101" s="197"/>
      <c r="AG101" s="196"/>
      <c r="AH101" s="196"/>
      <c r="AI101" s="197"/>
      <c r="AJ101" s="196"/>
      <c r="AK101" s="197"/>
      <c r="AL101" s="196"/>
    </row>
    <row r="102" spans="1:38" ht="15" customHeight="1" x14ac:dyDescent="0.25">
      <c r="A102" s="196" t="s">
        <v>1135</v>
      </c>
      <c r="B102" s="196" t="s">
        <v>847</v>
      </c>
      <c r="C102" s="197">
        <v>156</v>
      </c>
      <c r="D102" s="199" t="s">
        <v>61</v>
      </c>
      <c r="E102" s="196" t="s">
        <v>233</v>
      </c>
      <c r="F102" s="195">
        <v>7749.42</v>
      </c>
      <c r="G102" s="195">
        <v>358.36</v>
      </c>
      <c r="H102" s="195">
        <v>3874.71</v>
      </c>
      <c r="I102" s="195">
        <v>0</v>
      </c>
      <c r="J102" s="195">
        <f t="shared" si="10"/>
        <v>3874.71</v>
      </c>
      <c r="K102" s="195">
        <f t="shared" si="11"/>
        <v>774.94200000000001</v>
      </c>
      <c r="L102" s="195">
        <f t="shared" si="12"/>
        <v>58.120649999999998</v>
      </c>
      <c r="M102" s="195">
        <v>1416.16</v>
      </c>
      <c r="N102" s="195">
        <v>309.97000000000003</v>
      </c>
      <c r="O102" s="792" t="s">
        <v>167</v>
      </c>
      <c r="P102" s="195">
        <f t="shared" si="13"/>
        <v>1057.8000000000002</v>
      </c>
      <c r="Q102" s="195">
        <f t="shared" si="14"/>
        <v>1367.7700000000002</v>
      </c>
      <c r="R102" s="195"/>
      <c r="S102" s="195"/>
      <c r="T102" s="195"/>
      <c r="U102" s="195"/>
      <c r="V102" s="195"/>
      <c r="W102" s="195"/>
      <c r="X102" s="196"/>
      <c r="Y102" s="196"/>
      <c r="Z102" s="197"/>
      <c r="AA102" s="196"/>
      <c r="AB102" s="197"/>
      <c r="AC102" s="196"/>
      <c r="AD102" s="197"/>
      <c r="AE102" s="196"/>
      <c r="AF102" s="197"/>
      <c r="AG102" s="196"/>
      <c r="AH102" s="196"/>
      <c r="AI102" s="197"/>
      <c r="AJ102" s="196"/>
      <c r="AK102" s="197"/>
      <c r="AL102" s="196"/>
    </row>
    <row r="103" spans="1:38" ht="15" customHeight="1" x14ac:dyDescent="0.25">
      <c r="A103" s="196" t="s">
        <v>1135</v>
      </c>
      <c r="B103" s="196" t="s">
        <v>847</v>
      </c>
      <c r="C103" s="197">
        <v>483</v>
      </c>
      <c r="D103" s="199" t="s">
        <v>820</v>
      </c>
      <c r="E103" s="196" t="s">
        <v>823</v>
      </c>
      <c r="F103" s="195">
        <v>22768.880000000001</v>
      </c>
      <c r="G103" s="195">
        <v>951.62</v>
      </c>
      <c r="H103" s="195">
        <v>11384.44</v>
      </c>
      <c r="I103" s="195">
        <v>0</v>
      </c>
      <c r="J103" s="195">
        <f t="shared" si="10"/>
        <v>11384.44</v>
      </c>
      <c r="K103" s="195">
        <f t="shared" si="11"/>
        <v>2276.8880000000004</v>
      </c>
      <c r="L103" s="195">
        <f t="shared" si="12"/>
        <v>170.76660000000001</v>
      </c>
      <c r="M103" s="195">
        <v>4059.57</v>
      </c>
      <c r="N103" s="195">
        <v>910.75</v>
      </c>
      <c r="O103" s="792" t="s">
        <v>167</v>
      </c>
      <c r="P103" s="195">
        <f t="shared" si="13"/>
        <v>3107.9500000000003</v>
      </c>
      <c r="Q103" s="195">
        <f t="shared" si="14"/>
        <v>4018.7000000000003</v>
      </c>
      <c r="R103" s="195"/>
      <c r="S103" s="195"/>
      <c r="T103" s="195"/>
      <c r="U103" s="195"/>
      <c r="V103" s="195"/>
      <c r="W103" s="195"/>
      <c r="X103" s="196"/>
      <c r="Y103" s="196"/>
      <c r="Z103" s="197"/>
      <c r="AA103" s="196"/>
      <c r="AB103" s="197"/>
      <c r="AC103" s="196"/>
      <c r="AD103" s="197"/>
      <c r="AE103" s="196"/>
      <c r="AF103" s="197"/>
      <c r="AG103" s="196"/>
      <c r="AH103" s="196"/>
      <c r="AI103" s="197"/>
      <c r="AJ103" s="196"/>
      <c r="AK103" s="197"/>
      <c r="AL103" s="196"/>
    </row>
    <row r="104" spans="1:38" ht="15" customHeight="1" x14ac:dyDescent="0.25">
      <c r="A104" s="196" t="s">
        <v>1135</v>
      </c>
      <c r="B104" s="196" t="s">
        <v>847</v>
      </c>
      <c r="C104" s="197">
        <v>495</v>
      </c>
      <c r="D104" s="199" t="s">
        <v>466</v>
      </c>
      <c r="E104" s="196" t="s">
        <v>513</v>
      </c>
      <c r="F104" s="195">
        <v>27557.74</v>
      </c>
      <c r="G104" s="195">
        <v>951.62</v>
      </c>
      <c r="H104" s="195">
        <v>13778.87</v>
      </c>
      <c r="I104" s="195">
        <v>0</v>
      </c>
      <c r="J104" s="195">
        <f t="shared" si="10"/>
        <v>13778.87</v>
      </c>
      <c r="K104" s="195">
        <f t="shared" si="11"/>
        <v>2755.7740000000003</v>
      </c>
      <c r="L104" s="195">
        <f t="shared" si="12"/>
        <v>206.68305000000001</v>
      </c>
      <c r="M104" s="195">
        <v>4713.25</v>
      </c>
      <c r="N104" s="195">
        <v>1102.3</v>
      </c>
      <c r="O104" s="792" t="s">
        <v>167</v>
      </c>
      <c r="P104" s="195">
        <f t="shared" si="13"/>
        <v>3761.63</v>
      </c>
      <c r="Q104" s="195">
        <f t="shared" si="14"/>
        <v>4863.93</v>
      </c>
      <c r="R104" s="195"/>
      <c r="S104" s="195"/>
      <c r="T104" s="195"/>
      <c r="U104" s="195"/>
      <c r="V104" s="195"/>
      <c r="W104" s="195"/>
      <c r="X104" s="196"/>
      <c r="Y104" s="196"/>
      <c r="Z104" s="197"/>
      <c r="AA104" s="196"/>
      <c r="AB104" s="197"/>
      <c r="AC104" s="196"/>
      <c r="AD104" s="197"/>
      <c r="AE104" s="196"/>
      <c r="AF104" s="197"/>
      <c r="AG104" s="196"/>
      <c r="AH104" s="196"/>
      <c r="AI104" s="197"/>
      <c r="AJ104" s="196"/>
      <c r="AK104" s="197"/>
      <c r="AL104" s="196"/>
    </row>
    <row r="105" spans="1:38" ht="15" customHeight="1" x14ac:dyDescent="0.25">
      <c r="A105" s="196" t="s">
        <v>1135</v>
      </c>
      <c r="B105" s="196" t="s">
        <v>847</v>
      </c>
      <c r="C105" s="197">
        <v>247</v>
      </c>
      <c r="D105" s="199" t="s">
        <v>1107</v>
      </c>
      <c r="E105" s="196" t="s">
        <v>257</v>
      </c>
      <c r="F105" s="195">
        <v>46931.24</v>
      </c>
      <c r="G105" s="195">
        <v>951.62</v>
      </c>
      <c r="H105" s="195">
        <v>23465.62</v>
      </c>
      <c r="I105" s="195">
        <v>0</v>
      </c>
      <c r="J105" s="195">
        <f t="shared" si="10"/>
        <v>23465.62</v>
      </c>
      <c r="K105" s="195">
        <f t="shared" si="11"/>
        <v>4693.1239999999998</v>
      </c>
      <c r="L105" s="195">
        <f t="shared" si="12"/>
        <v>351.98429999999996</v>
      </c>
      <c r="M105" s="195">
        <v>7357.73</v>
      </c>
      <c r="N105" s="195">
        <v>1877.24</v>
      </c>
      <c r="O105" s="792" t="s">
        <v>167</v>
      </c>
      <c r="P105" s="195">
        <f t="shared" si="13"/>
        <v>6406.11</v>
      </c>
      <c r="Q105" s="195">
        <f t="shared" si="14"/>
        <v>8283.35</v>
      </c>
      <c r="R105" s="195"/>
      <c r="S105" s="195"/>
      <c r="T105" s="195"/>
      <c r="U105" s="195"/>
      <c r="V105" s="195"/>
      <c r="W105" s="195"/>
      <c r="X105" s="196"/>
      <c r="Y105" s="196"/>
      <c r="Z105" s="197"/>
      <c r="AA105" s="196"/>
      <c r="AB105" s="197"/>
      <c r="AC105" s="196"/>
      <c r="AD105" s="197"/>
      <c r="AE105" s="196"/>
      <c r="AF105" s="197"/>
      <c r="AG105" s="196"/>
      <c r="AH105" s="196"/>
      <c r="AI105" s="197"/>
      <c r="AJ105" s="196"/>
      <c r="AK105" s="197"/>
      <c r="AL105" s="196"/>
    </row>
    <row r="106" spans="1:38" ht="15" customHeight="1" x14ac:dyDescent="0.25">
      <c r="A106" s="196" t="s">
        <v>1135</v>
      </c>
      <c r="B106" s="196" t="s">
        <v>847</v>
      </c>
      <c r="C106" s="197">
        <v>446</v>
      </c>
      <c r="D106" s="199" t="s">
        <v>714</v>
      </c>
      <c r="E106" s="196" t="s">
        <v>735</v>
      </c>
      <c r="F106" s="195">
        <v>31929.68</v>
      </c>
      <c r="G106" s="195">
        <v>951.62</v>
      </c>
      <c r="H106" s="195">
        <v>15964.84</v>
      </c>
      <c r="I106" s="195">
        <v>0</v>
      </c>
      <c r="J106" s="195">
        <f t="shared" si="10"/>
        <v>15964.84</v>
      </c>
      <c r="K106" s="195">
        <f t="shared" si="11"/>
        <v>3192.9680000000003</v>
      </c>
      <c r="L106" s="195">
        <f t="shared" si="12"/>
        <v>239.4726</v>
      </c>
      <c r="M106" s="195">
        <v>5310.02</v>
      </c>
      <c r="N106" s="195">
        <v>1277.18</v>
      </c>
      <c r="O106" s="792" t="s">
        <v>167</v>
      </c>
      <c r="P106" s="195">
        <f t="shared" si="13"/>
        <v>4358.4000000000005</v>
      </c>
      <c r="Q106" s="195">
        <f t="shared" si="14"/>
        <v>5635.5800000000008</v>
      </c>
      <c r="R106" s="195"/>
      <c r="S106" s="195"/>
      <c r="T106" s="195"/>
      <c r="U106" s="195"/>
      <c r="V106" s="195"/>
      <c r="W106" s="195"/>
      <c r="X106" s="196"/>
      <c r="Y106" s="196"/>
      <c r="Z106" s="197"/>
      <c r="AA106" s="196"/>
      <c r="AB106" s="197"/>
      <c r="AC106" s="196"/>
      <c r="AD106" s="197"/>
      <c r="AE106" s="196"/>
      <c r="AF106" s="197"/>
      <c r="AG106" s="196"/>
      <c r="AH106" s="196"/>
      <c r="AI106" s="197"/>
      <c r="AJ106" s="196"/>
      <c r="AK106" s="197"/>
      <c r="AL106" s="196"/>
    </row>
    <row r="107" spans="1:38" ht="15" customHeight="1" x14ac:dyDescent="0.25">
      <c r="A107" s="196" t="s">
        <v>1135</v>
      </c>
      <c r="B107" s="196" t="s">
        <v>847</v>
      </c>
      <c r="C107" s="197">
        <v>435</v>
      </c>
      <c r="D107" s="199" t="s">
        <v>697</v>
      </c>
      <c r="E107" s="196" t="s">
        <v>707</v>
      </c>
      <c r="F107" s="195">
        <v>21345.82</v>
      </c>
      <c r="G107" s="195">
        <v>951.62</v>
      </c>
      <c r="H107" s="195">
        <v>10672.91</v>
      </c>
      <c r="I107" s="195">
        <v>0</v>
      </c>
      <c r="J107" s="195">
        <f t="shared" si="10"/>
        <v>10672.91</v>
      </c>
      <c r="K107" s="195">
        <f t="shared" si="11"/>
        <v>2134.5819999999999</v>
      </c>
      <c r="L107" s="195">
        <f t="shared" si="12"/>
        <v>160.09365</v>
      </c>
      <c r="M107" s="195">
        <v>3865.32</v>
      </c>
      <c r="N107" s="195">
        <v>853.83</v>
      </c>
      <c r="O107" s="792" t="s">
        <v>167</v>
      </c>
      <c r="P107" s="195">
        <f t="shared" si="13"/>
        <v>2913.7000000000003</v>
      </c>
      <c r="Q107" s="195">
        <f t="shared" si="14"/>
        <v>3767.53</v>
      </c>
      <c r="R107" s="195"/>
      <c r="S107" s="195"/>
      <c r="T107" s="195"/>
      <c r="U107" s="195"/>
      <c r="V107" s="195"/>
      <c r="W107" s="195"/>
      <c r="X107" s="196"/>
      <c r="Y107" s="196"/>
      <c r="Z107" s="197"/>
      <c r="AA107" s="196"/>
      <c r="AB107" s="197"/>
      <c r="AC107" s="196"/>
      <c r="AD107" s="197"/>
      <c r="AE107" s="196"/>
      <c r="AF107" s="197"/>
      <c r="AG107" s="196"/>
      <c r="AH107" s="196"/>
      <c r="AI107" s="197"/>
      <c r="AJ107" s="196"/>
      <c r="AK107" s="197"/>
      <c r="AL107" s="196"/>
    </row>
    <row r="108" spans="1:38" ht="15" customHeight="1" x14ac:dyDescent="0.25">
      <c r="A108" s="196" t="s">
        <v>1135</v>
      </c>
      <c r="B108" s="196" t="s">
        <v>847</v>
      </c>
      <c r="C108" s="197">
        <v>34</v>
      </c>
      <c r="D108" s="199" t="s">
        <v>25</v>
      </c>
      <c r="E108" s="196" t="s">
        <v>197</v>
      </c>
      <c r="F108" s="195">
        <v>19991.900000000001</v>
      </c>
      <c r="G108" s="195">
        <v>951.62</v>
      </c>
      <c r="H108" s="195">
        <v>9995.9500000000007</v>
      </c>
      <c r="I108" s="195">
        <v>0</v>
      </c>
      <c r="J108" s="195">
        <f t="shared" si="10"/>
        <v>9995.9500000000007</v>
      </c>
      <c r="K108" s="195">
        <f t="shared" si="11"/>
        <v>1999.1900000000003</v>
      </c>
      <c r="L108" s="195">
        <f t="shared" si="12"/>
        <v>149.93925000000002</v>
      </c>
      <c r="M108" s="195">
        <v>3680.51</v>
      </c>
      <c r="N108" s="195">
        <v>799.67</v>
      </c>
      <c r="O108" s="792" t="s">
        <v>167</v>
      </c>
      <c r="P108" s="195">
        <f t="shared" si="13"/>
        <v>2728.8900000000003</v>
      </c>
      <c r="Q108" s="195">
        <f t="shared" si="14"/>
        <v>3528.5600000000004</v>
      </c>
      <c r="R108" s="195"/>
      <c r="S108" s="195"/>
      <c r="T108" s="195"/>
      <c r="U108" s="195"/>
      <c r="V108" s="195"/>
      <c r="W108" s="195"/>
      <c r="X108" s="196"/>
      <c r="Y108" s="196"/>
      <c r="Z108" s="197"/>
      <c r="AA108" s="196"/>
      <c r="AB108" s="197"/>
      <c r="AC108" s="196"/>
      <c r="AD108" s="197"/>
      <c r="AE108" s="196"/>
      <c r="AF108" s="197"/>
      <c r="AG108" s="196"/>
      <c r="AH108" s="196"/>
      <c r="AI108" s="197"/>
      <c r="AJ108" s="196"/>
      <c r="AK108" s="197"/>
      <c r="AL108" s="196"/>
    </row>
    <row r="109" spans="1:38" ht="15" customHeight="1" x14ac:dyDescent="0.25">
      <c r="A109" s="196"/>
      <c r="B109" s="196"/>
      <c r="C109" s="190">
        <v>187</v>
      </c>
      <c r="D109" s="193" t="s">
        <v>69</v>
      </c>
      <c r="E109" s="196"/>
      <c r="F109" s="195">
        <v>0</v>
      </c>
      <c r="G109" s="195">
        <v>0</v>
      </c>
      <c r="H109" s="195">
        <v>0</v>
      </c>
      <c r="I109" s="195">
        <v>0</v>
      </c>
      <c r="J109" s="195">
        <v>0</v>
      </c>
      <c r="K109" s="195">
        <v>0</v>
      </c>
      <c r="L109" s="195">
        <v>0</v>
      </c>
      <c r="M109" s="195">
        <v>0</v>
      </c>
      <c r="N109" s="195">
        <v>0</v>
      </c>
      <c r="O109" s="195">
        <v>0</v>
      </c>
      <c r="P109" s="195">
        <v>0</v>
      </c>
      <c r="Q109" s="195">
        <v>0</v>
      </c>
      <c r="R109" s="195"/>
      <c r="S109" s="195"/>
      <c r="T109" s="195"/>
      <c r="U109" s="195"/>
      <c r="V109" s="195"/>
      <c r="W109" s="195"/>
      <c r="X109" s="196"/>
      <c r="Y109" s="196"/>
      <c r="Z109" s="197"/>
      <c r="AA109" s="196"/>
      <c r="AB109" s="197"/>
      <c r="AC109" s="196"/>
      <c r="AD109" s="197"/>
      <c r="AE109" s="196"/>
      <c r="AF109" s="197"/>
      <c r="AG109" s="196"/>
      <c r="AH109" s="196"/>
      <c r="AI109" s="197"/>
      <c r="AJ109" s="196"/>
      <c r="AK109" s="197"/>
      <c r="AL109" s="196"/>
    </row>
    <row r="110" spans="1:38" ht="15" customHeight="1" x14ac:dyDescent="0.25">
      <c r="A110" s="196"/>
      <c r="B110" s="196"/>
      <c r="C110" s="197">
        <v>4</v>
      </c>
      <c r="D110" s="367" t="s">
        <v>5</v>
      </c>
      <c r="E110" s="196"/>
      <c r="F110" s="195">
        <v>0</v>
      </c>
      <c r="G110" s="195">
        <v>0</v>
      </c>
      <c r="H110" s="195">
        <v>0</v>
      </c>
      <c r="I110" s="195">
        <v>0</v>
      </c>
      <c r="J110" s="195">
        <v>0</v>
      </c>
      <c r="K110" s="195">
        <v>0</v>
      </c>
      <c r="L110" s="195">
        <v>0</v>
      </c>
      <c r="M110" s="195">
        <v>0</v>
      </c>
      <c r="N110" s="195">
        <v>0</v>
      </c>
      <c r="O110" s="195">
        <v>0</v>
      </c>
      <c r="P110" s="195">
        <v>0</v>
      </c>
      <c r="Q110" s="195">
        <v>0</v>
      </c>
      <c r="R110" s="195"/>
      <c r="S110" s="195"/>
      <c r="T110" s="195"/>
      <c r="U110" s="195"/>
      <c r="V110" s="195"/>
      <c r="W110" s="195"/>
      <c r="X110" s="196"/>
      <c r="Y110" s="196"/>
      <c r="Z110" s="197"/>
      <c r="AA110" s="196"/>
      <c r="AB110" s="197"/>
      <c r="AC110" s="196"/>
      <c r="AD110" s="197"/>
      <c r="AE110" s="196"/>
      <c r="AF110" s="197"/>
      <c r="AG110" s="196"/>
      <c r="AH110" s="196"/>
      <c r="AI110" s="197"/>
      <c r="AJ110" s="196"/>
      <c r="AK110" s="197"/>
      <c r="AL110" s="196"/>
    </row>
    <row r="111" spans="1:38" ht="15" customHeight="1" x14ac:dyDescent="0.25">
      <c r="A111" s="196" t="s">
        <v>1135</v>
      </c>
      <c r="B111" s="196" t="s">
        <v>847</v>
      </c>
      <c r="C111" s="197">
        <v>493</v>
      </c>
      <c r="D111" s="199" t="s">
        <v>451</v>
      </c>
      <c r="E111" s="196" t="s">
        <v>494</v>
      </c>
      <c r="F111" s="195">
        <v>27557.74</v>
      </c>
      <c r="G111" s="195">
        <v>951.62</v>
      </c>
      <c r="H111" s="195">
        <v>13778.87</v>
      </c>
      <c r="I111" s="195">
        <v>0</v>
      </c>
      <c r="J111" s="195">
        <f t="shared" ref="J111:J126" si="15">H111+I111</f>
        <v>13778.87</v>
      </c>
      <c r="K111" s="195">
        <f t="shared" ref="K111:K126" si="16">J111*0.2</f>
        <v>2755.7740000000003</v>
      </c>
      <c r="L111" s="195">
        <f t="shared" ref="L111:L126" si="17">J111*1.5%</f>
        <v>206.68305000000001</v>
      </c>
      <c r="M111" s="195">
        <v>4713.25</v>
      </c>
      <c r="N111" s="195">
        <v>1102.3</v>
      </c>
      <c r="O111" s="792" t="s">
        <v>167</v>
      </c>
      <c r="P111" s="195">
        <f t="shared" ref="P111:P126" si="18">M111-G111</f>
        <v>3761.63</v>
      </c>
      <c r="Q111" s="195">
        <f t="shared" ref="Q111:Q126" si="19">N111+P111</f>
        <v>4863.93</v>
      </c>
      <c r="R111" s="195"/>
      <c r="S111" s="195"/>
      <c r="T111" s="195"/>
      <c r="U111" s="195"/>
      <c r="V111" s="195"/>
      <c r="W111" s="195"/>
      <c r="X111" s="196"/>
      <c r="Y111" s="196"/>
      <c r="Z111" s="197"/>
      <c r="AA111" s="196"/>
      <c r="AB111" s="197"/>
      <c r="AC111" s="196"/>
      <c r="AD111" s="197"/>
      <c r="AE111" s="196"/>
      <c r="AF111" s="197"/>
      <c r="AG111" s="196"/>
      <c r="AH111" s="196"/>
      <c r="AI111" s="197"/>
      <c r="AJ111" s="196"/>
      <c r="AK111" s="197"/>
      <c r="AL111" s="196"/>
    </row>
    <row r="112" spans="1:38" ht="15" customHeight="1" x14ac:dyDescent="0.25">
      <c r="A112" s="196" t="s">
        <v>1135</v>
      </c>
      <c r="B112" s="196" t="s">
        <v>847</v>
      </c>
      <c r="C112" s="197">
        <v>339</v>
      </c>
      <c r="D112" s="199" t="s">
        <v>346</v>
      </c>
      <c r="E112" s="196" t="s">
        <v>350</v>
      </c>
      <c r="F112" s="195">
        <v>44461.18</v>
      </c>
      <c r="G112" s="195">
        <v>951.62</v>
      </c>
      <c r="H112" s="195">
        <v>22230.59</v>
      </c>
      <c r="I112" s="195">
        <v>0</v>
      </c>
      <c r="J112" s="195">
        <f t="shared" si="15"/>
        <v>22230.59</v>
      </c>
      <c r="K112" s="195">
        <f t="shared" si="16"/>
        <v>4446.1180000000004</v>
      </c>
      <c r="L112" s="195">
        <f t="shared" si="17"/>
        <v>333.45884999999998</v>
      </c>
      <c r="M112" s="195">
        <v>7020.57</v>
      </c>
      <c r="N112" s="195">
        <v>1778.44</v>
      </c>
      <c r="O112" s="792" t="s">
        <v>167</v>
      </c>
      <c r="P112" s="195">
        <f t="shared" si="18"/>
        <v>6068.95</v>
      </c>
      <c r="Q112" s="195">
        <f t="shared" si="19"/>
        <v>7847.3899999999994</v>
      </c>
      <c r="R112" s="195"/>
      <c r="S112" s="195"/>
      <c r="T112" s="195"/>
      <c r="U112" s="195"/>
      <c r="V112" s="195"/>
      <c r="W112" s="195"/>
      <c r="X112" s="196"/>
      <c r="Y112" s="196"/>
      <c r="Z112" s="197"/>
      <c r="AA112" s="196"/>
      <c r="AB112" s="197"/>
      <c r="AC112" s="196"/>
      <c r="AD112" s="197"/>
      <c r="AE112" s="196"/>
      <c r="AF112" s="197"/>
      <c r="AG112" s="196"/>
      <c r="AH112" s="196"/>
      <c r="AI112" s="197"/>
      <c r="AJ112" s="196"/>
      <c r="AK112" s="197"/>
      <c r="AL112" s="196"/>
    </row>
    <row r="113" spans="1:38" ht="15" customHeight="1" x14ac:dyDescent="0.25">
      <c r="A113" s="196" t="s">
        <v>1135</v>
      </c>
      <c r="B113" s="196" t="s">
        <v>847</v>
      </c>
      <c r="C113" s="197">
        <v>87</v>
      </c>
      <c r="D113" s="199" t="s">
        <v>47</v>
      </c>
      <c r="E113" s="196" t="s">
        <v>219</v>
      </c>
      <c r="F113" s="195">
        <v>15688.34</v>
      </c>
      <c r="G113" s="195">
        <v>907.76</v>
      </c>
      <c r="H113" s="195">
        <v>7844.17</v>
      </c>
      <c r="I113" s="195">
        <v>0</v>
      </c>
      <c r="J113" s="195">
        <f t="shared" si="15"/>
        <v>7844.17</v>
      </c>
      <c r="K113" s="195">
        <f t="shared" si="16"/>
        <v>1568.8340000000001</v>
      </c>
      <c r="L113" s="195">
        <f t="shared" si="17"/>
        <v>117.66255</v>
      </c>
      <c r="M113" s="195">
        <v>3049.22</v>
      </c>
      <c r="N113" s="195">
        <v>627.53</v>
      </c>
      <c r="O113" s="792" t="s">
        <v>167</v>
      </c>
      <c r="P113" s="195">
        <f t="shared" si="18"/>
        <v>2141.46</v>
      </c>
      <c r="Q113" s="195">
        <f t="shared" si="19"/>
        <v>2768.99</v>
      </c>
      <c r="R113" s="195"/>
      <c r="S113" s="195"/>
      <c r="T113" s="195"/>
      <c r="U113" s="195"/>
      <c r="V113" s="195"/>
      <c r="W113" s="195"/>
      <c r="X113" s="196"/>
      <c r="Y113" s="196"/>
      <c r="Z113" s="197"/>
      <c r="AA113" s="196"/>
      <c r="AB113" s="197"/>
      <c r="AC113" s="196"/>
      <c r="AD113" s="197"/>
      <c r="AE113" s="196"/>
      <c r="AF113" s="197"/>
      <c r="AG113" s="196"/>
      <c r="AH113" s="196"/>
      <c r="AI113" s="197"/>
      <c r="AJ113" s="196"/>
      <c r="AK113" s="197"/>
      <c r="AL113" s="196"/>
    </row>
    <row r="114" spans="1:38" ht="15" customHeight="1" x14ac:dyDescent="0.25">
      <c r="A114" s="196" t="s">
        <v>1135</v>
      </c>
      <c r="B114" s="196" t="s">
        <v>847</v>
      </c>
      <c r="C114" s="197">
        <v>317</v>
      </c>
      <c r="D114" s="199" t="s">
        <v>303</v>
      </c>
      <c r="E114" s="196" t="s">
        <v>304</v>
      </c>
      <c r="F114" s="195">
        <v>45517.1</v>
      </c>
      <c r="G114" s="195">
        <v>951.62</v>
      </c>
      <c r="H114" s="195">
        <v>22758.55</v>
      </c>
      <c r="I114" s="195">
        <v>0</v>
      </c>
      <c r="J114" s="195">
        <f t="shared" si="15"/>
        <v>22758.55</v>
      </c>
      <c r="K114" s="195">
        <f t="shared" si="16"/>
        <v>4551.71</v>
      </c>
      <c r="L114" s="195">
        <f t="shared" si="17"/>
        <v>341.37824999999998</v>
      </c>
      <c r="M114" s="195">
        <v>7164.7</v>
      </c>
      <c r="N114" s="195">
        <v>1820.68</v>
      </c>
      <c r="O114" s="792" t="s">
        <v>167</v>
      </c>
      <c r="P114" s="195">
        <f t="shared" si="18"/>
        <v>6213.08</v>
      </c>
      <c r="Q114" s="195">
        <f t="shared" si="19"/>
        <v>8033.76</v>
      </c>
      <c r="R114" s="195"/>
      <c r="S114" s="195"/>
      <c r="T114" s="195"/>
      <c r="U114" s="195"/>
      <c r="V114" s="195"/>
      <c r="W114" s="195"/>
      <c r="X114" s="196"/>
      <c r="Y114" s="196"/>
      <c r="Z114" s="197"/>
      <c r="AA114" s="196"/>
      <c r="AB114" s="197"/>
      <c r="AC114" s="196"/>
      <c r="AD114" s="197"/>
      <c r="AE114" s="196"/>
      <c r="AF114" s="197"/>
      <c r="AG114" s="196"/>
      <c r="AH114" s="196"/>
      <c r="AI114" s="197"/>
      <c r="AJ114" s="196"/>
      <c r="AK114" s="197"/>
      <c r="AL114" s="196"/>
    </row>
    <row r="115" spans="1:38" ht="15" customHeight="1" x14ac:dyDescent="0.25">
      <c r="A115" s="196" t="s">
        <v>1135</v>
      </c>
      <c r="B115" s="196" t="s">
        <v>847</v>
      </c>
      <c r="C115" s="197">
        <v>28</v>
      </c>
      <c r="D115" s="199" t="s">
        <v>21</v>
      </c>
      <c r="E115" s="196" t="s">
        <v>193</v>
      </c>
      <c r="F115" s="195">
        <v>30710.42</v>
      </c>
      <c r="G115" s="195">
        <v>951.62</v>
      </c>
      <c r="H115" s="195">
        <v>15355.21</v>
      </c>
      <c r="I115" s="195">
        <v>0</v>
      </c>
      <c r="J115" s="195">
        <f t="shared" si="15"/>
        <v>15355.21</v>
      </c>
      <c r="K115" s="195">
        <f t="shared" si="16"/>
        <v>3071.0419999999999</v>
      </c>
      <c r="L115" s="195">
        <f t="shared" si="17"/>
        <v>230.32814999999997</v>
      </c>
      <c r="M115" s="195">
        <v>5143.59</v>
      </c>
      <c r="N115" s="195">
        <v>1228.4100000000001</v>
      </c>
      <c r="O115" s="792" t="s">
        <v>167</v>
      </c>
      <c r="P115" s="195">
        <f t="shared" si="18"/>
        <v>4191.97</v>
      </c>
      <c r="Q115" s="195">
        <f t="shared" si="19"/>
        <v>5420.38</v>
      </c>
      <c r="R115" s="195"/>
      <c r="S115" s="195"/>
      <c r="T115" s="195"/>
      <c r="U115" s="195"/>
      <c r="V115" s="195"/>
      <c r="W115" s="195"/>
      <c r="X115" s="196"/>
      <c r="Y115" s="196"/>
      <c r="Z115" s="197"/>
      <c r="AA115" s="196"/>
      <c r="AB115" s="197"/>
      <c r="AC115" s="196"/>
      <c r="AD115" s="197"/>
      <c r="AE115" s="196"/>
      <c r="AF115" s="197"/>
      <c r="AG115" s="196"/>
      <c r="AH115" s="196"/>
      <c r="AI115" s="197"/>
      <c r="AJ115" s="196"/>
      <c r="AK115" s="197"/>
      <c r="AL115" s="196"/>
    </row>
    <row r="116" spans="1:38" ht="15" customHeight="1" x14ac:dyDescent="0.25">
      <c r="A116" s="196" t="s">
        <v>1135</v>
      </c>
      <c r="B116" s="196" t="s">
        <v>847</v>
      </c>
      <c r="C116" s="197">
        <v>6</v>
      </c>
      <c r="D116" s="199" t="s">
        <v>99</v>
      </c>
      <c r="E116" s="196" t="s">
        <v>175</v>
      </c>
      <c r="F116" s="195">
        <v>38039.08</v>
      </c>
      <c r="G116" s="195">
        <v>951.62</v>
      </c>
      <c r="H116" s="195">
        <v>19019.54</v>
      </c>
      <c r="I116" s="195">
        <v>0</v>
      </c>
      <c r="J116" s="195">
        <f t="shared" si="15"/>
        <v>19019.54</v>
      </c>
      <c r="K116" s="195">
        <f t="shared" si="16"/>
        <v>3803.9080000000004</v>
      </c>
      <c r="L116" s="195">
        <f t="shared" si="17"/>
        <v>285.29309999999998</v>
      </c>
      <c r="M116" s="195">
        <v>6143.95</v>
      </c>
      <c r="N116" s="195">
        <v>1521.56</v>
      </c>
      <c r="O116" s="792" t="s">
        <v>167</v>
      </c>
      <c r="P116" s="195">
        <f t="shared" si="18"/>
        <v>5192.33</v>
      </c>
      <c r="Q116" s="195">
        <f t="shared" si="19"/>
        <v>6713.8899999999994</v>
      </c>
      <c r="R116" s="195"/>
      <c r="S116" s="195"/>
      <c r="T116" s="195"/>
      <c r="U116" s="195"/>
      <c r="V116" s="195"/>
      <c r="W116" s="195"/>
      <c r="X116" s="196"/>
      <c r="Y116" s="196"/>
      <c r="Z116" s="197"/>
      <c r="AA116" s="196"/>
      <c r="AB116" s="197"/>
      <c r="AC116" s="196"/>
      <c r="AD116" s="197"/>
      <c r="AE116" s="196"/>
      <c r="AF116" s="197"/>
      <c r="AG116" s="196"/>
      <c r="AH116" s="196"/>
      <c r="AI116" s="197"/>
      <c r="AJ116" s="196"/>
      <c r="AK116" s="197"/>
      <c r="AL116" s="196"/>
    </row>
    <row r="117" spans="1:38" ht="15" customHeight="1" x14ac:dyDescent="0.25">
      <c r="A117" s="196" t="s">
        <v>1135</v>
      </c>
      <c r="B117" s="196" t="s">
        <v>847</v>
      </c>
      <c r="C117" s="197">
        <v>11</v>
      </c>
      <c r="D117" s="199" t="s">
        <v>101</v>
      </c>
      <c r="E117" s="196" t="s">
        <v>179</v>
      </c>
      <c r="F117" s="195">
        <v>39528.44</v>
      </c>
      <c r="G117" s="195">
        <v>951.62</v>
      </c>
      <c r="H117" s="195">
        <v>19764.22</v>
      </c>
      <c r="I117" s="195">
        <v>0</v>
      </c>
      <c r="J117" s="195">
        <f t="shared" si="15"/>
        <v>19764.22</v>
      </c>
      <c r="K117" s="195">
        <f t="shared" si="16"/>
        <v>3952.8440000000005</v>
      </c>
      <c r="L117" s="195">
        <f t="shared" si="17"/>
        <v>296.4633</v>
      </c>
      <c r="M117" s="195">
        <v>6347.25</v>
      </c>
      <c r="N117" s="195">
        <v>1581.13</v>
      </c>
      <c r="O117" s="792" t="s">
        <v>167</v>
      </c>
      <c r="P117" s="195">
        <f t="shared" si="18"/>
        <v>5395.63</v>
      </c>
      <c r="Q117" s="195">
        <f t="shared" si="19"/>
        <v>6976.76</v>
      </c>
      <c r="R117" s="195"/>
      <c r="S117" s="195"/>
      <c r="T117" s="195"/>
      <c r="U117" s="195"/>
      <c r="V117" s="195"/>
      <c r="W117" s="195"/>
      <c r="X117" s="196"/>
      <c r="Y117" s="196"/>
      <c r="Z117" s="197"/>
      <c r="AA117" s="196"/>
      <c r="AB117" s="197"/>
      <c r="AC117" s="196"/>
      <c r="AD117" s="197"/>
      <c r="AE117" s="196"/>
      <c r="AF117" s="197"/>
      <c r="AG117" s="196"/>
      <c r="AH117" s="196"/>
      <c r="AI117" s="197"/>
      <c r="AJ117" s="196"/>
      <c r="AK117" s="197"/>
      <c r="AL117" s="196"/>
    </row>
    <row r="118" spans="1:38" ht="15" customHeight="1" x14ac:dyDescent="0.25">
      <c r="A118" s="196" t="s">
        <v>1135</v>
      </c>
      <c r="B118" s="196" t="s">
        <v>847</v>
      </c>
      <c r="C118" s="197">
        <v>345</v>
      </c>
      <c r="D118" s="199" t="s">
        <v>366</v>
      </c>
      <c r="E118" s="196" t="s">
        <v>367</v>
      </c>
      <c r="F118" s="195">
        <v>15033</v>
      </c>
      <c r="G118" s="195">
        <v>861.89</v>
      </c>
      <c r="H118" s="195">
        <v>7516.5</v>
      </c>
      <c r="I118" s="195">
        <v>0</v>
      </c>
      <c r="J118" s="195">
        <f t="shared" si="15"/>
        <v>7516.5</v>
      </c>
      <c r="K118" s="195">
        <f t="shared" si="16"/>
        <v>1503.3000000000002</v>
      </c>
      <c r="L118" s="195">
        <f t="shared" si="17"/>
        <v>112.7475</v>
      </c>
      <c r="M118" s="195">
        <v>2913.89</v>
      </c>
      <c r="N118" s="195">
        <v>601.32000000000005</v>
      </c>
      <c r="O118" s="792" t="s">
        <v>167</v>
      </c>
      <c r="P118" s="195">
        <f t="shared" si="18"/>
        <v>2052</v>
      </c>
      <c r="Q118" s="195">
        <f t="shared" si="19"/>
        <v>2653.32</v>
      </c>
      <c r="R118" s="195"/>
      <c r="S118" s="195"/>
      <c r="T118" s="195"/>
      <c r="U118" s="195"/>
      <c r="V118" s="195"/>
      <c r="W118" s="195"/>
      <c r="X118" s="196"/>
      <c r="Y118" s="196"/>
      <c r="Z118" s="197"/>
      <c r="AA118" s="196"/>
      <c r="AB118" s="197"/>
      <c r="AC118" s="196"/>
      <c r="AD118" s="197"/>
      <c r="AE118" s="196"/>
      <c r="AF118" s="197"/>
      <c r="AG118" s="196"/>
      <c r="AH118" s="196"/>
      <c r="AI118" s="197"/>
      <c r="AJ118" s="196"/>
      <c r="AK118" s="197"/>
      <c r="AL118" s="196"/>
    </row>
    <row r="119" spans="1:38" ht="15" customHeight="1" x14ac:dyDescent="0.25">
      <c r="A119" s="196" t="s">
        <v>1135</v>
      </c>
      <c r="B119" s="196" t="s">
        <v>847</v>
      </c>
      <c r="C119" s="197">
        <v>462</v>
      </c>
      <c r="D119" s="199" t="s">
        <v>753</v>
      </c>
      <c r="E119" s="196" t="s">
        <v>766</v>
      </c>
      <c r="F119" s="195">
        <v>17420.62</v>
      </c>
      <c r="G119" s="195">
        <v>951.62</v>
      </c>
      <c r="H119" s="195">
        <v>8710.31</v>
      </c>
      <c r="I119" s="195">
        <v>0</v>
      </c>
      <c r="J119" s="195">
        <f t="shared" si="15"/>
        <v>8710.31</v>
      </c>
      <c r="K119" s="195">
        <f t="shared" si="16"/>
        <v>1742.0619999999999</v>
      </c>
      <c r="L119" s="195">
        <f t="shared" si="17"/>
        <v>130.65464999999998</v>
      </c>
      <c r="M119" s="195">
        <v>3329.53</v>
      </c>
      <c r="N119" s="195">
        <v>696.82</v>
      </c>
      <c r="O119" s="792" t="s">
        <v>167</v>
      </c>
      <c r="P119" s="195">
        <f t="shared" si="18"/>
        <v>2377.9100000000003</v>
      </c>
      <c r="Q119" s="195">
        <f t="shared" si="19"/>
        <v>3074.7300000000005</v>
      </c>
      <c r="R119" s="195"/>
      <c r="S119" s="195"/>
      <c r="T119" s="195"/>
      <c r="U119" s="195"/>
      <c r="V119" s="195"/>
      <c r="W119" s="195"/>
      <c r="X119" s="196"/>
      <c r="Y119" s="196"/>
      <c r="Z119" s="197"/>
      <c r="AA119" s="196"/>
      <c r="AB119" s="197"/>
      <c r="AC119" s="196"/>
      <c r="AD119" s="197"/>
      <c r="AE119" s="196"/>
      <c r="AF119" s="197"/>
      <c r="AG119" s="196"/>
      <c r="AH119" s="196"/>
      <c r="AI119" s="197"/>
      <c r="AJ119" s="196"/>
      <c r="AK119" s="197"/>
      <c r="AL119" s="196"/>
    </row>
    <row r="120" spans="1:38" ht="15" customHeight="1" x14ac:dyDescent="0.25">
      <c r="A120" s="196" t="s">
        <v>1135</v>
      </c>
      <c r="B120" s="196" t="s">
        <v>847</v>
      </c>
      <c r="C120" s="197">
        <v>438</v>
      </c>
      <c r="D120" s="199" t="s">
        <v>708</v>
      </c>
      <c r="E120" s="196" t="s">
        <v>729</v>
      </c>
      <c r="F120" s="195">
        <v>21345.82</v>
      </c>
      <c r="G120" s="195">
        <v>951.62</v>
      </c>
      <c r="H120" s="195">
        <v>10672.91</v>
      </c>
      <c r="I120" s="195">
        <v>0</v>
      </c>
      <c r="J120" s="195">
        <f t="shared" si="15"/>
        <v>10672.91</v>
      </c>
      <c r="K120" s="195">
        <f t="shared" si="16"/>
        <v>2134.5819999999999</v>
      </c>
      <c r="L120" s="195">
        <f t="shared" si="17"/>
        <v>160.09365</v>
      </c>
      <c r="M120" s="195">
        <v>3865.32</v>
      </c>
      <c r="N120" s="195">
        <v>853.83</v>
      </c>
      <c r="O120" s="792" t="s">
        <v>167</v>
      </c>
      <c r="P120" s="195">
        <f t="shared" si="18"/>
        <v>2913.7000000000003</v>
      </c>
      <c r="Q120" s="195">
        <f t="shared" si="19"/>
        <v>3767.53</v>
      </c>
      <c r="R120" s="195"/>
      <c r="S120" s="195"/>
      <c r="T120" s="195"/>
      <c r="U120" s="195"/>
      <c r="V120" s="195"/>
      <c r="W120" s="195"/>
      <c r="X120" s="196"/>
      <c r="Y120" s="196"/>
      <c r="Z120" s="197"/>
      <c r="AA120" s="196"/>
      <c r="AB120" s="197"/>
      <c r="AC120" s="196"/>
      <c r="AD120" s="197"/>
      <c r="AE120" s="196"/>
      <c r="AF120" s="197"/>
      <c r="AG120" s="196"/>
      <c r="AH120" s="196"/>
      <c r="AI120" s="197"/>
      <c r="AJ120" s="196"/>
      <c r="AK120" s="197"/>
      <c r="AL120" s="196"/>
    </row>
    <row r="121" spans="1:38" s="333" customFormat="1" ht="15" customHeight="1" x14ac:dyDescent="0.25">
      <c r="A121" s="344" t="s">
        <v>1135</v>
      </c>
      <c r="B121" s="344" t="s">
        <v>847</v>
      </c>
      <c r="C121" s="345">
        <v>18</v>
      </c>
      <c r="D121" s="348" t="s">
        <v>12</v>
      </c>
      <c r="E121" s="344" t="s">
        <v>184</v>
      </c>
      <c r="F121" s="330">
        <v>30785.919999999998</v>
      </c>
      <c r="G121" s="330">
        <v>951.62</v>
      </c>
      <c r="H121" s="330">
        <v>15392.96</v>
      </c>
      <c r="I121" s="330">
        <v>0</v>
      </c>
      <c r="J121" s="330">
        <f t="shared" si="15"/>
        <v>15392.96</v>
      </c>
      <c r="K121" s="330">
        <f t="shared" si="16"/>
        <v>3078.5920000000001</v>
      </c>
      <c r="L121" s="330">
        <f t="shared" si="17"/>
        <v>230.89439999999999</v>
      </c>
      <c r="M121" s="330">
        <v>5153.8999999999996</v>
      </c>
      <c r="N121" s="330">
        <v>1231.43</v>
      </c>
      <c r="O121" s="810" t="s">
        <v>167</v>
      </c>
      <c r="P121" s="330">
        <f t="shared" si="18"/>
        <v>4202.28</v>
      </c>
      <c r="Q121" s="330">
        <f t="shared" si="19"/>
        <v>5433.71</v>
      </c>
      <c r="R121" s="330"/>
      <c r="S121" s="330"/>
      <c r="T121" s="330"/>
      <c r="U121" s="330"/>
      <c r="V121" s="330"/>
      <c r="W121" s="330"/>
      <c r="X121" s="344"/>
      <c r="Y121" s="344"/>
      <c r="Z121" s="345"/>
      <c r="AA121" s="344"/>
      <c r="AB121" s="345"/>
      <c r="AC121" s="344"/>
      <c r="AD121" s="345"/>
      <c r="AE121" s="344"/>
      <c r="AF121" s="345"/>
      <c r="AG121" s="344"/>
      <c r="AH121" s="344"/>
      <c r="AI121" s="345"/>
      <c r="AJ121" s="344"/>
      <c r="AK121" s="345"/>
      <c r="AL121" s="344"/>
    </row>
    <row r="122" spans="1:38" s="814" customFormat="1" ht="15" customHeight="1" x14ac:dyDescent="0.25">
      <c r="A122" s="344" t="s">
        <v>1135</v>
      </c>
      <c r="B122" s="344" t="s">
        <v>847</v>
      </c>
      <c r="C122" s="345">
        <v>492</v>
      </c>
      <c r="D122" s="348" t="s">
        <v>456</v>
      </c>
      <c r="E122" s="344" t="s">
        <v>499</v>
      </c>
      <c r="F122" s="330">
        <v>30593.74</v>
      </c>
      <c r="G122" s="330">
        <v>951.62</v>
      </c>
      <c r="H122" s="330">
        <v>15296.87</v>
      </c>
      <c r="I122" s="330">
        <v>0</v>
      </c>
      <c r="J122" s="330">
        <f t="shared" si="15"/>
        <v>15296.87</v>
      </c>
      <c r="K122" s="330">
        <f t="shared" si="16"/>
        <v>3059.3740000000003</v>
      </c>
      <c r="L122" s="330">
        <f t="shared" si="17"/>
        <v>229.45304999999999</v>
      </c>
      <c r="M122" s="330">
        <v>5127.67</v>
      </c>
      <c r="N122" s="330">
        <v>1223.74</v>
      </c>
      <c r="O122" s="810" t="s">
        <v>167</v>
      </c>
      <c r="P122" s="330">
        <f t="shared" si="18"/>
        <v>4176.05</v>
      </c>
      <c r="Q122" s="330">
        <f t="shared" si="19"/>
        <v>5399.79</v>
      </c>
      <c r="R122" s="811"/>
      <c r="S122" s="811"/>
      <c r="T122" s="811"/>
      <c r="U122" s="811"/>
      <c r="V122" s="811"/>
      <c r="W122" s="811"/>
      <c r="X122" s="812"/>
      <c r="Y122" s="812"/>
      <c r="Z122" s="813"/>
      <c r="AA122" s="812"/>
      <c r="AB122" s="813"/>
      <c r="AC122" s="812"/>
      <c r="AD122" s="813"/>
      <c r="AE122" s="812"/>
      <c r="AF122" s="813"/>
      <c r="AG122" s="812"/>
      <c r="AH122" s="812"/>
      <c r="AI122" s="813"/>
      <c r="AJ122" s="812"/>
      <c r="AK122" s="813"/>
      <c r="AL122" s="812"/>
    </row>
    <row r="123" spans="1:38" s="333" customFormat="1" ht="15" customHeight="1" x14ac:dyDescent="0.25">
      <c r="A123" s="344" t="s">
        <v>1135</v>
      </c>
      <c r="B123" s="344" t="s">
        <v>847</v>
      </c>
      <c r="C123" s="345">
        <v>69</v>
      </c>
      <c r="D123" s="348" t="s">
        <v>103</v>
      </c>
      <c r="E123" s="344" t="s">
        <v>211</v>
      </c>
      <c r="F123" s="330">
        <v>53569.18</v>
      </c>
      <c r="G123" s="330">
        <v>951.62</v>
      </c>
      <c r="H123" s="330">
        <v>26784.59</v>
      </c>
      <c r="I123" s="330">
        <v>0</v>
      </c>
      <c r="J123" s="330">
        <f t="shared" si="15"/>
        <v>26784.59</v>
      </c>
      <c r="K123" s="330">
        <f t="shared" si="16"/>
        <v>5356.9180000000006</v>
      </c>
      <c r="L123" s="330">
        <f t="shared" si="17"/>
        <v>401.76884999999999</v>
      </c>
      <c r="M123" s="330">
        <v>8263.81</v>
      </c>
      <c r="N123" s="330">
        <v>2142.7600000000002</v>
      </c>
      <c r="O123" s="810" t="s">
        <v>167</v>
      </c>
      <c r="P123" s="330">
        <f t="shared" si="18"/>
        <v>7312.19</v>
      </c>
      <c r="Q123" s="330">
        <f t="shared" si="19"/>
        <v>9454.9500000000007</v>
      </c>
      <c r="R123" s="330"/>
      <c r="S123" s="330"/>
      <c r="T123" s="330"/>
      <c r="U123" s="330"/>
      <c r="V123" s="330"/>
      <c r="W123" s="330"/>
      <c r="X123" s="344"/>
      <c r="Y123" s="344"/>
      <c r="Z123" s="345"/>
      <c r="AA123" s="344"/>
      <c r="AB123" s="345"/>
      <c r="AC123" s="344"/>
      <c r="AD123" s="345"/>
      <c r="AE123" s="344"/>
      <c r="AF123" s="345"/>
      <c r="AG123" s="344"/>
      <c r="AH123" s="344"/>
      <c r="AI123" s="345"/>
      <c r="AJ123" s="344"/>
      <c r="AK123" s="345"/>
      <c r="AL123" s="344"/>
    </row>
    <row r="124" spans="1:38" s="333" customFormat="1" ht="15" customHeight="1" x14ac:dyDescent="0.25">
      <c r="A124" s="344" t="s">
        <v>1135</v>
      </c>
      <c r="B124" s="344" t="s">
        <v>847</v>
      </c>
      <c r="C124" s="345">
        <v>443</v>
      </c>
      <c r="D124" s="348" t="s">
        <v>711</v>
      </c>
      <c r="E124" s="344" t="s">
        <v>732</v>
      </c>
      <c r="F124" s="330">
        <v>6885.22</v>
      </c>
      <c r="G124" s="330">
        <v>306.51</v>
      </c>
      <c r="H124" s="330">
        <v>3442.61</v>
      </c>
      <c r="I124" s="330">
        <v>0</v>
      </c>
      <c r="J124" s="330">
        <f t="shared" si="15"/>
        <v>3442.61</v>
      </c>
      <c r="K124" s="330">
        <f t="shared" si="16"/>
        <v>688.52200000000005</v>
      </c>
      <c r="L124" s="330">
        <f t="shared" si="17"/>
        <v>51.639150000000001</v>
      </c>
      <c r="M124" s="330">
        <v>1246.3399999999999</v>
      </c>
      <c r="N124" s="330">
        <v>275.39999999999998</v>
      </c>
      <c r="O124" s="810" t="s">
        <v>167</v>
      </c>
      <c r="P124" s="330">
        <f t="shared" si="18"/>
        <v>939.82999999999993</v>
      </c>
      <c r="Q124" s="330">
        <f t="shared" si="19"/>
        <v>1215.23</v>
      </c>
      <c r="R124" s="330"/>
      <c r="S124" s="330"/>
      <c r="T124" s="330"/>
      <c r="U124" s="330"/>
      <c r="V124" s="330"/>
      <c r="W124" s="330"/>
      <c r="X124" s="344"/>
      <c r="Y124" s="344"/>
      <c r="Z124" s="345"/>
      <c r="AA124" s="344"/>
      <c r="AB124" s="345"/>
      <c r="AC124" s="344"/>
      <c r="AD124" s="345"/>
      <c r="AE124" s="344"/>
      <c r="AF124" s="345"/>
      <c r="AG124" s="344"/>
      <c r="AH124" s="344"/>
      <c r="AI124" s="345"/>
      <c r="AJ124" s="344"/>
      <c r="AK124" s="345"/>
      <c r="AL124" s="344"/>
    </row>
    <row r="125" spans="1:38" s="333" customFormat="1" ht="15" customHeight="1" x14ac:dyDescent="0.25">
      <c r="A125" s="344" t="s">
        <v>1135</v>
      </c>
      <c r="B125" s="344" t="s">
        <v>847</v>
      </c>
      <c r="C125" s="345">
        <v>456</v>
      </c>
      <c r="D125" s="348" t="s">
        <v>723</v>
      </c>
      <c r="E125" s="344" t="s">
        <v>744</v>
      </c>
      <c r="F125" s="330">
        <v>24191.96</v>
      </c>
      <c r="G125" s="330">
        <v>951.62</v>
      </c>
      <c r="H125" s="330">
        <v>12095.98</v>
      </c>
      <c r="I125" s="330">
        <v>0</v>
      </c>
      <c r="J125" s="330">
        <f t="shared" si="15"/>
        <v>12095.98</v>
      </c>
      <c r="K125" s="330">
        <f t="shared" si="16"/>
        <v>2419.1959999999999</v>
      </c>
      <c r="L125" s="330">
        <f t="shared" si="17"/>
        <v>181.43969999999999</v>
      </c>
      <c r="M125" s="330">
        <v>4253.82</v>
      </c>
      <c r="N125" s="330">
        <v>967.67</v>
      </c>
      <c r="O125" s="810" t="s">
        <v>167</v>
      </c>
      <c r="P125" s="330">
        <f t="shared" si="18"/>
        <v>3302.2</v>
      </c>
      <c r="Q125" s="330">
        <f t="shared" si="19"/>
        <v>4269.87</v>
      </c>
      <c r="R125" s="330"/>
      <c r="S125" s="330"/>
      <c r="T125" s="330"/>
      <c r="U125" s="330"/>
      <c r="V125" s="330"/>
      <c r="W125" s="330"/>
      <c r="X125" s="344"/>
      <c r="Y125" s="344"/>
      <c r="Z125" s="345"/>
      <c r="AA125" s="344"/>
      <c r="AB125" s="345"/>
      <c r="AC125" s="344"/>
      <c r="AD125" s="345"/>
      <c r="AE125" s="344"/>
      <c r="AF125" s="345"/>
      <c r="AG125" s="344"/>
      <c r="AH125" s="344"/>
      <c r="AI125" s="345"/>
      <c r="AJ125" s="344"/>
      <c r="AK125" s="345"/>
      <c r="AL125" s="344"/>
    </row>
    <row r="126" spans="1:38" s="333" customFormat="1" ht="15" customHeight="1" x14ac:dyDescent="0.25">
      <c r="A126" s="344" t="s">
        <v>1135</v>
      </c>
      <c r="B126" s="344" t="s">
        <v>847</v>
      </c>
      <c r="C126" s="345">
        <v>425</v>
      </c>
      <c r="D126" s="348" t="s">
        <v>672</v>
      </c>
      <c r="E126" s="344" t="s">
        <v>673</v>
      </c>
      <c r="F126" s="330">
        <v>17420.62</v>
      </c>
      <c r="G126" s="330">
        <v>951.62</v>
      </c>
      <c r="H126" s="330">
        <v>8710.31</v>
      </c>
      <c r="I126" s="330">
        <v>0</v>
      </c>
      <c r="J126" s="330">
        <f t="shared" si="15"/>
        <v>8710.31</v>
      </c>
      <c r="K126" s="330">
        <f t="shared" si="16"/>
        <v>1742.0619999999999</v>
      </c>
      <c r="L126" s="330">
        <f t="shared" si="17"/>
        <v>130.65464999999998</v>
      </c>
      <c r="M126" s="330">
        <v>3329.53</v>
      </c>
      <c r="N126" s="330">
        <v>696.82</v>
      </c>
      <c r="O126" s="810" t="s">
        <v>167</v>
      </c>
      <c r="P126" s="330">
        <f t="shared" si="18"/>
        <v>2377.9100000000003</v>
      </c>
      <c r="Q126" s="330">
        <f t="shared" si="19"/>
        <v>3074.7300000000005</v>
      </c>
      <c r="R126" s="330"/>
      <c r="S126" s="330"/>
      <c r="T126" s="330"/>
      <c r="U126" s="330"/>
      <c r="V126" s="330"/>
      <c r="W126" s="330"/>
      <c r="X126" s="344"/>
      <c r="Y126" s="344"/>
      <c r="Z126" s="345"/>
      <c r="AA126" s="344"/>
      <c r="AB126" s="345"/>
      <c r="AC126" s="344"/>
      <c r="AD126" s="345"/>
      <c r="AE126" s="344"/>
      <c r="AF126" s="345"/>
      <c r="AG126" s="344"/>
      <c r="AH126" s="344"/>
      <c r="AI126" s="345"/>
      <c r="AJ126" s="344"/>
      <c r="AK126" s="345"/>
      <c r="AL126" s="344"/>
    </row>
    <row r="127" spans="1:38" s="233" customFormat="1" ht="15" customHeight="1" x14ac:dyDescent="0.25">
      <c r="A127" s="227"/>
      <c r="B127" s="227"/>
      <c r="C127" s="190">
        <v>192</v>
      </c>
      <c r="D127" s="367" t="s">
        <v>419</v>
      </c>
      <c r="E127" s="227"/>
      <c r="F127" s="230">
        <v>0</v>
      </c>
      <c r="G127" s="230">
        <v>0</v>
      </c>
      <c r="H127" s="230">
        <v>0</v>
      </c>
      <c r="I127" s="230">
        <v>0</v>
      </c>
      <c r="J127" s="230">
        <v>0</v>
      </c>
      <c r="K127" s="230">
        <v>0</v>
      </c>
      <c r="L127" s="230">
        <v>0</v>
      </c>
      <c r="M127" s="230">
        <v>0</v>
      </c>
      <c r="N127" s="230">
        <v>0</v>
      </c>
      <c r="O127" s="230">
        <v>0</v>
      </c>
      <c r="P127" s="230">
        <v>0</v>
      </c>
      <c r="Q127" s="230">
        <v>0</v>
      </c>
      <c r="R127" s="230"/>
      <c r="S127" s="230"/>
      <c r="T127" s="230"/>
      <c r="U127" s="230"/>
      <c r="V127" s="230"/>
      <c r="W127" s="230"/>
      <c r="X127" s="227"/>
      <c r="Y127" s="227"/>
      <c r="Z127" s="228"/>
      <c r="AA127" s="227"/>
      <c r="AB127" s="228"/>
      <c r="AC127" s="227"/>
      <c r="AD127" s="228"/>
      <c r="AE127" s="227"/>
      <c r="AF127" s="228"/>
      <c r="AG127" s="227"/>
      <c r="AH127" s="227"/>
      <c r="AI127" s="228"/>
      <c r="AJ127" s="227"/>
      <c r="AK127" s="228"/>
      <c r="AL127" s="227"/>
    </row>
    <row r="128" spans="1:38" s="333" customFormat="1" ht="15" customHeight="1" x14ac:dyDescent="0.25">
      <c r="A128" s="344" t="s">
        <v>1135</v>
      </c>
      <c r="B128" s="344" t="s">
        <v>847</v>
      </c>
      <c r="C128" s="345">
        <v>260</v>
      </c>
      <c r="D128" s="348" t="s">
        <v>150</v>
      </c>
      <c r="E128" s="344" t="s">
        <v>264</v>
      </c>
      <c r="F128" s="330">
        <v>18481.52</v>
      </c>
      <c r="G128" s="330">
        <v>951.62</v>
      </c>
      <c r="H128" s="330">
        <v>9240.76</v>
      </c>
      <c r="I128" s="330">
        <v>0</v>
      </c>
      <c r="J128" s="330">
        <f t="shared" ref="J128:J147" si="20">H128+I128</f>
        <v>9240.76</v>
      </c>
      <c r="K128" s="330">
        <f t="shared" ref="K128:K147" si="21">J128*0.2</f>
        <v>1848.152</v>
      </c>
      <c r="L128" s="330">
        <f t="shared" ref="L128:L147" si="22">J128*1.5%</f>
        <v>138.6114</v>
      </c>
      <c r="M128" s="330">
        <v>3474.35</v>
      </c>
      <c r="N128" s="330">
        <v>739.26</v>
      </c>
      <c r="O128" s="810" t="s">
        <v>167</v>
      </c>
      <c r="P128" s="330">
        <f t="shared" ref="P128:P147" si="23">M128-G128</f>
        <v>2522.73</v>
      </c>
      <c r="Q128" s="330">
        <f t="shared" ref="Q128:Q147" si="24">N128+P128</f>
        <v>3261.99</v>
      </c>
      <c r="R128" s="330"/>
      <c r="S128" s="330"/>
      <c r="T128" s="330"/>
      <c r="U128" s="330"/>
      <c r="V128" s="330"/>
      <c r="W128" s="330"/>
      <c r="X128" s="344"/>
      <c r="Y128" s="344"/>
      <c r="Z128" s="345"/>
      <c r="AA128" s="344"/>
      <c r="AB128" s="345"/>
      <c r="AC128" s="344"/>
      <c r="AD128" s="345"/>
      <c r="AE128" s="344"/>
      <c r="AF128" s="345"/>
      <c r="AG128" s="344"/>
      <c r="AH128" s="344"/>
      <c r="AI128" s="345"/>
      <c r="AJ128" s="344"/>
      <c r="AK128" s="345"/>
      <c r="AL128" s="344"/>
    </row>
    <row r="129" spans="1:38" s="333" customFormat="1" ht="15" customHeight="1" x14ac:dyDescent="0.25">
      <c r="A129" s="344" t="s">
        <v>1135</v>
      </c>
      <c r="B129" s="344" t="s">
        <v>847</v>
      </c>
      <c r="C129" s="345">
        <v>444</v>
      </c>
      <c r="D129" s="348" t="s">
        <v>712</v>
      </c>
      <c r="E129" s="344" t="s">
        <v>733</v>
      </c>
      <c r="F129" s="330">
        <v>6885.22</v>
      </c>
      <c r="G129" s="330">
        <v>306.51</v>
      </c>
      <c r="H129" s="330">
        <v>3442.61</v>
      </c>
      <c r="I129" s="330">
        <v>0</v>
      </c>
      <c r="J129" s="330">
        <f t="shared" si="20"/>
        <v>3442.61</v>
      </c>
      <c r="K129" s="330">
        <f t="shared" si="21"/>
        <v>688.52200000000005</v>
      </c>
      <c r="L129" s="330">
        <f t="shared" si="22"/>
        <v>51.639150000000001</v>
      </c>
      <c r="M129" s="330">
        <v>1246.3399999999999</v>
      </c>
      <c r="N129" s="330">
        <v>275.39999999999998</v>
      </c>
      <c r="O129" s="810" t="s">
        <v>167</v>
      </c>
      <c r="P129" s="330">
        <f t="shared" si="23"/>
        <v>939.82999999999993</v>
      </c>
      <c r="Q129" s="330">
        <f t="shared" si="24"/>
        <v>1215.23</v>
      </c>
      <c r="R129" s="330"/>
      <c r="S129" s="330"/>
      <c r="T129" s="330"/>
      <c r="U129" s="330"/>
      <c r="V129" s="330"/>
      <c r="W129" s="330"/>
      <c r="X129" s="344"/>
      <c r="Y129" s="344"/>
      <c r="Z129" s="345"/>
      <c r="AA129" s="344"/>
      <c r="AB129" s="345"/>
      <c r="AC129" s="344"/>
      <c r="AD129" s="345"/>
      <c r="AE129" s="344"/>
      <c r="AF129" s="345"/>
      <c r="AG129" s="344"/>
      <c r="AH129" s="344"/>
      <c r="AI129" s="345"/>
      <c r="AJ129" s="344"/>
      <c r="AK129" s="345"/>
      <c r="AL129" s="344"/>
    </row>
    <row r="130" spans="1:38" s="333" customFormat="1" ht="15" customHeight="1" x14ac:dyDescent="0.25">
      <c r="A130" s="344" t="s">
        <v>1135</v>
      </c>
      <c r="B130" s="344" t="s">
        <v>847</v>
      </c>
      <c r="C130" s="345">
        <v>161</v>
      </c>
      <c r="D130" s="348" t="s">
        <v>63</v>
      </c>
      <c r="E130" s="344" t="s">
        <v>234</v>
      </c>
      <c r="F130" s="330">
        <v>17946.96</v>
      </c>
      <c r="G130" s="330">
        <v>951.62</v>
      </c>
      <c r="H130" s="330">
        <v>8973.48</v>
      </c>
      <c r="I130" s="330">
        <v>0</v>
      </c>
      <c r="J130" s="330">
        <f t="shared" si="20"/>
        <v>8973.48</v>
      </c>
      <c r="K130" s="330">
        <f t="shared" si="21"/>
        <v>1794.6959999999999</v>
      </c>
      <c r="L130" s="330">
        <f t="shared" si="22"/>
        <v>134.60219999999998</v>
      </c>
      <c r="M130" s="330">
        <v>3401.38</v>
      </c>
      <c r="N130" s="330">
        <v>717.87</v>
      </c>
      <c r="O130" s="810" t="s">
        <v>167</v>
      </c>
      <c r="P130" s="330">
        <f t="shared" si="23"/>
        <v>2449.7600000000002</v>
      </c>
      <c r="Q130" s="330">
        <f t="shared" si="24"/>
        <v>3167.63</v>
      </c>
      <c r="R130" s="330"/>
      <c r="S130" s="330"/>
      <c r="T130" s="330"/>
      <c r="U130" s="330"/>
      <c r="V130" s="330"/>
      <c r="W130" s="330"/>
      <c r="X130" s="344"/>
      <c r="Y130" s="344"/>
      <c r="Z130" s="345"/>
      <c r="AA130" s="344"/>
      <c r="AB130" s="345"/>
      <c r="AC130" s="344"/>
      <c r="AD130" s="345"/>
      <c r="AE130" s="344"/>
      <c r="AF130" s="345"/>
      <c r="AG130" s="344"/>
      <c r="AH130" s="344"/>
      <c r="AI130" s="345"/>
      <c r="AJ130" s="344"/>
      <c r="AK130" s="345"/>
      <c r="AL130" s="344"/>
    </row>
    <row r="131" spans="1:38" s="814" customFormat="1" ht="15" customHeight="1" x14ac:dyDescent="0.25">
      <c r="A131" s="344" t="s">
        <v>1135</v>
      </c>
      <c r="B131" s="344" t="s">
        <v>847</v>
      </c>
      <c r="C131" s="345">
        <v>344</v>
      </c>
      <c r="D131" s="348" t="s">
        <v>364</v>
      </c>
      <c r="E131" s="344" t="s">
        <v>365</v>
      </c>
      <c r="F131" s="330">
        <v>35212.639999999999</v>
      </c>
      <c r="G131" s="330">
        <v>951.62</v>
      </c>
      <c r="H131" s="330">
        <v>17606.32</v>
      </c>
      <c r="I131" s="330">
        <v>0</v>
      </c>
      <c r="J131" s="330">
        <f t="shared" si="20"/>
        <v>17606.32</v>
      </c>
      <c r="K131" s="330">
        <f t="shared" si="21"/>
        <v>3521.2640000000001</v>
      </c>
      <c r="L131" s="330">
        <f t="shared" si="22"/>
        <v>264.09479999999996</v>
      </c>
      <c r="M131" s="330">
        <v>5758.15</v>
      </c>
      <c r="N131" s="330">
        <v>1408.5</v>
      </c>
      <c r="O131" s="810" t="s">
        <v>167</v>
      </c>
      <c r="P131" s="330">
        <f t="shared" si="23"/>
        <v>4806.53</v>
      </c>
      <c r="Q131" s="330">
        <f t="shared" si="24"/>
        <v>6215.03</v>
      </c>
      <c r="R131" s="811"/>
      <c r="S131" s="811"/>
      <c r="T131" s="811"/>
      <c r="U131" s="811"/>
      <c r="V131" s="811"/>
      <c r="W131" s="811"/>
      <c r="X131" s="812"/>
      <c r="Y131" s="812"/>
      <c r="Z131" s="813"/>
      <c r="AA131" s="812"/>
      <c r="AB131" s="813"/>
      <c r="AC131" s="812"/>
      <c r="AD131" s="813"/>
      <c r="AE131" s="812"/>
      <c r="AF131" s="813"/>
      <c r="AG131" s="812"/>
      <c r="AH131" s="812"/>
      <c r="AI131" s="813"/>
      <c r="AJ131" s="812"/>
      <c r="AK131" s="813"/>
      <c r="AL131" s="812"/>
    </row>
    <row r="132" spans="1:38" s="333" customFormat="1" ht="15" customHeight="1" x14ac:dyDescent="0.25">
      <c r="A132" s="344" t="s">
        <v>1135</v>
      </c>
      <c r="B132" s="344" t="s">
        <v>847</v>
      </c>
      <c r="C132" s="345">
        <v>356</v>
      </c>
      <c r="D132" s="348" t="s">
        <v>383</v>
      </c>
      <c r="E132" s="344" t="s">
        <v>384</v>
      </c>
      <c r="F132" s="330">
        <v>12527.52</v>
      </c>
      <c r="G132" s="330">
        <v>686.51</v>
      </c>
      <c r="H132" s="330">
        <v>6263.76</v>
      </c>
      <c r="I132" s="330">
        <v>0</v>
      </c>
      <c r="J132" s="330">
        <f t="shared" si="20"/>
        <v>6263.76</v>
      </c>
      <c r="K132" s="330">
        <f t="shared" si="21"/>
        <v>1252.7520000000002</v>
      </c>
      <c r="L132" s="330">
        <f t="shared" si="22"/>
        <v>93.956400000000002</v>
      </c>
      <c r="M132" s="330">
        <v>2396.52</v>
      </c>
      <c r="N132" s="330">
        <v>501.1</v>
      </c>
      <c r="O132" s="810" t="s">
        <v>167</v>
      </c>
      <c r="P132" s="330">
        <f t="shared" si="23"/>
        <v>1710.01</v>
      </c>
      <c r="Q132" s="330">
        <f t="shared" si="24"/>
        <v>2211.11</v>
      </c>
      <c r="R132" s="330"/>
      <c r="S132" s="330"/>
      <c r="T132" s="330"/>
      <c r="U132" s="330"/>
      <c r="V132" s="330"/>
      <c r="W132" s="330"/>
      <c r="X132" s="344"/>
      <c r="Y132" s="344"/>
      <c r="Z132" s="345"/>
      <c r="AA132" s="344"/>
      <c r="AB132" s="345"/>
      <c r="AC132" s="344"/>
      <c r="AD132" s="345"/>
      <c r="AE132" s="344"/>
      <c r="AF132" s="345"/>
      <c r="AG132" s="344"/>
      <c r="AH132" s="344"/>
      <c r="AI132" s="345"/>
      <c r="AJ132" s="344"/>
      <c r="AK132" s="345"/>
      <c r="AL132" s="344"/>
    </row>
    <row r="133" spans="1:38" s="814" customFormat="1" ht="15" customHeight="1" x14ac:dyDescent="0.25">
      <c r="A133" s="344" t="s">
        <v>1135</v>
      </c>
      <c r="B133" s="344" t="s">
        <v>847</v>
      </c>
      <c r="C133" s="345">
        <v>172</v>
      </c>
      <c r="D133" s="348" t="s">
        <v>68</v>
      </c>
      <c r="E133" s="344" t="s">
        <v>239</v>
      </c>
      <c r="F133" s="330">
        <v>22645.759999999998</v>
      </c>
      <c r="G133" s="330">
        <v>951.62</v>
      </c>
      <c r="H133" s="330">
        <v>11322.88</v>
      </c>
      <c r="I133" s="330">
        <v>0</v>
      </c>
      <c r="J133" s="330">
        <f t="shared" si="20"/>
        <v>11322.88</v>
      </c>
      <c r="K133" s="330">
        <f t="shared" si="21"/>
        <v>2264.576</v>
      </c>
      <c r="L133" s="330">
        <f t="shared" si="22"/>
        <v>169.84319999999997</v>
      </c>
      <c r="M133" s="330">
        <v>4042.77</v>
      </c>
      <c r="N133" s="330">
        <v>905.83</v>
      </c>
      <c r="O133" s="810" t="s">
        <v>167</v>
      </c>
      <c r="P133" s="330">
        <f t="shared" si="23"/>
        <v>3091.15</v>
      </c>
      <c r="Q133" s="330">
        <f t="shared" si="24"/>
        <v>3996.98</v>
      </c>
      <c r="R133" s="811"/>
      <c r="S133" s="811"/>
      <c r="T133" s="811"/>
      <c r="U133" s="811"/>
      <c r="V133" s="811"/>
      <c r="W133" s="811"/>
      <c r="X133" s="812"/>
      <c r="Y133" s="812"/>
      <c r="Z133" s="813"/>
      <c r="AA133" s="812"/>
      <c r="AB133" s="813"/>
      <c r="AC133" s="812"/>
      <c r="AD133" s="813"/>
      <c r="AE133" s="812"/>
      <c r="AF133" s="813"/>
      <c r="AG133" s="812"/>
      <c r="AH133" s="812"/>
      <c r="AI133" s="813"/>
      <c r="AJ133" s="812"/>
      <c r="AK133" s="813"/>
      <c r="AL133" s="812"/>
    </row>
    <row r="134" spans="1:38" s="333" customFormat="1" ht="15" customHeight="1" x14ac:dyDescent="0.25">
      <c r="A134" s="344" t="s">
        <v>1135</v>
      </c>
      <c r="B134" s="344" t="s">
        <v>847</v>
      </c>
      <c r="C134" s="345">
        <v>52</v>
      </c>
      <c r="D134" s="348" t="s">
        <v>39</v>
      </c>
      <c r="E134" s="344" t="s">
        <v>210</v>
      </c>
      <c r="F134" s="330">
        <v>26762.42</v>
      </c>
      <c r="G134" s="330">
        <v>951.62</v>
      </c>
      <c r="H134" s="330">
        <v>13381.21</v>
      </c>
      <c r="I134" s="330">
        <v>0</v>
      </c>
      <c r="J134" s="330">
        <f t="shared" si="20"/>
        <v>13381.21</v>
      </c>
      <c r="K134" s="330">
        <f t="shared" si="21"/>
        <v>2676.2420000000002</v>
      </c>
      <c r="L134" s="330">
        <f t="shared" si="22"/>
        <v>200.71814999999998</v>
      </c>
      <c r="M134" s="330">
        <v>4604.6899999999996</v>
      </c>
      <c r="N134" s="330">
        <v>1070.49</v>
      </c>
      <c r="O134" s="810" t="s">
        <v>167</v>
      </c>
      <c r="P134" s="330">
        <f t="shared" si="23"/>
        <v>3653.0699999999997</v>
      </c>
      <c r="Q134" s="330">
        <f t="shared" si="24"/>
        <v>4723.5599999999995</v>
      </c>
      <c r="R134" s="330"/>
      <c r="S134" s="330"/>
      <c r="T134" s="330"/>
      <c r="U134" s="330"/>
      <c r="V134" s="330"/>
      <c r="W134" s="330"/>
      <c r="X134" s="344"/>
      <c r="Y134" s="344"/>
      <c r="Z134" s="345"/>
      <c r="AA134" s="344"/>
      <c r="AB134" s="345"/>
      <c r="AC134" s="344"/>
      <c r="AD134" s="345"/>
      <c r="AE134" s="344"/>
      <c r="AF134" s="345"/>
      <c r="AG134" s="344"/>
      <c r="AH134" s="344"/>
      <c r="AI134" s="345"/>
      <c r="AJ134" s="344"/>
      <c r="AK134" s="345"/>
      <c r="AL134" s="344"/>
    </row>
    <row r="135" spans="1:38" ht="15" customHeight="1" x14ac:dyDescent="0.25">
      <c r="A135" s="196" t="s">
        <v>1135</v>
      </c>
      <c r="B135" s="196" t="s">
        <v>847</v>
      </c>
      <c r="C135" s="197">
        <v>42</v>
      </c>
      <c r="D135" s="199" t="s">
        <v>31</v>
      </c>
      <c r="E135" s="196" t="s">
        <v>203</v>
      </c>
      <c r="F135" s="195">
        <v>44461.18</v>
      </c>
      <c r="G135" s="195">
        <v>951.62</v>
      </c>
      <c r="H135" s="195">
        <v>22230.59</v>
      </c>
      <c r="I135" s="195">
        <v>0</v>
      </c>
      <c r="J135" s="195">
        <f t="shared" si="20"/>
        <v>22230.59</v>
      </c>
      <c r="K135" s="195">
        <f t="shared" si="21"/>
        <v>4446.1180000000004</v>
      </c>
      <c r="L135" s="195">
        <f t="shared" si="22"/>
        <v>333.45884999999998</v>
      </c>
      <c r="M135" s="195">
        <v>7020.57</v>
      </c>
      <c r="N135" s="195">
        <v>1778.44</v>
      </c>
      <c r="O135" s="792" t="s">
        <v>167</v>
      </c>
      <c r="P135" s="195">
        <f t="shared" si="23"/>
        <v>6068.95</v>
      </c>
      <c r="Q135" s="195">
        <f t="shared" si="24"/>
        <v>7847.3899999999994</v>
      </c>
      <c r="R135" s="195"/>
      <c r="S135" s="195"/>
      <c r="T135" s="195"/>
      <c r="U135" s="195"/>
      <c r="V135" s="195"/>
      <c r="W135" s="195"/>
      <c r="X135" s="196"/>
      <c r="Y135" s="196"/>
      <c r="Z135" s="197"/>
      <c r="AA135" s="196"/>
      <c r="AB135" s="197"/>
      <c r="AC135" s="196"/>
      <c r="AD135" s="197"/>
      <c r="AE135" s="196"/>
      <c r="AF135" s="197"/>
      <c r="AG135" s="196"/>
      <c r="AH135" s="196"/>
      <c r="AI135" s="197"/>
      <c r="AJ135" s="196"/>
      <c r="AK135" s="197"/>
      <c r="AL135" s="196"/>
    </row>
    <row r="136" spans="1:38" ht="15" customHeight="1" x14ac:dyDescent="0.25">
      <c r="A136" s="196" t="s">
        <v>1135</v>
      </c>
      <c r="B136" s="196" t="s">
        <v>847</v>
      </c>
      <c r="C136" s="197">
        <v>466</v>
      </c>
      <c r="D136" s="199" t="s">
        <v>749</v>
      </c>
      <c r="E136" s="196" t="s">
        <v>762</v>
      </c>
      <c r="F136" s="195">
        <v>10136.57</v>
      </c>
      <c r="G136" s="195">
        <v>398.65</v>
      </c>
      <c r="H136" s="195">
        <v>4207.63</v>
      </c>
      <c r="I136" s="195">
        <v>0</v>
      </c>
      <c r="J136" s="195">
        <f t="shared" si="20"/>
        <v>4207.63</v>
      </c>
      <c r="K136" s="195">
        <f t="shared" si="21"/>
        <v>841.52600000000007</v>
      </c>
      <c r="L136" s="195">
        <f t="shared" si="22"/>
        <v>63.114449999999998</v>
      </c>
      <c r="M136" s="195">
        <v>1547.33</v>
      </c>
      <c r="N136" s="195">
        <v>474.31</v>
      </c>
      <c r="O136" s="792" t="s">
        <v>167</v>
      </c>
      <c r="P136" s="195">
        <f t="shared" si="23"/>
        <v>1148.6799999999998</v>
      </c>
      <c r="Q136" s="195">
        <f t="shared" si="24"/>
        <v>1622.9899999999998</v>
      </c>
      <c r="R136" s="195"/>
      <c r="S136" s="195"/>
      <c r="T136" s="195"/>
      <c r="U136" s="195"/>
      <c r="V136" s="195"/>
      <c r="W136" s="195"/>
      <c r="X136" s="196"/>
      <c r="Y136" s="196"/>
      <c r="Z136" s="197"/>
      <c r="AA136" s="196"/>
      <c r="AB136" s="197"/>
      <c r="AC136" s="196"/>
      <c r="AD136" s="197"/>
      <c r="AE136" s="196"/>
      <c r="AF136" s="197"/>
      <c r="AG136" s="196"/>
      <c r="AH136" s="196"/>
      <c r="AI136" s="197"/>
      <c r="AJ136" s="196"/>
      <c r="AK136" s="197"/>
      <c r="AL136" s="196"/>
    </row>
    <row r="137" spans="1:38" ht="15" customHeight="1" x14ac:dyDescent="0.25">
      <c r="A137" s="196" t="s">
        <v>1135</v>
      </c>
      <c r="B137" s="196" t="s">
        <v>847</v>
      </c>
      <c r="C137" s="197">
        <v>195</v>
      </c>
      <c r="D137" s="199" t="s">
        <v>783</v>
      </c>
      <c r="E137" s="196" t="s">
        <v>243</v>
      </c>
      <c r="F137" s="195">
        <v>7523.68</v>
      </c>
      <c r="G137" s="195">
        <v>344.82</v>
      </c>
      <c r="H137" s="195">
        <v>3761.84</v>
      </c>
      <c r="I137" s="195">
        <v>0</v>
      </c>
      <c r="J137" s="195">
        <f t="shared" si="20"/>
        <v>3761.84</v>
      </c>
      <c r="K137" s="195">
        <f t="shared" si="21"/>
        <v>752.36800000000005</v>
      </c>
      <c r="L137" s="195">
        <f t="shared" si="22"/>
        <v>56.427599999999998</v>
      </c>
      <c r="M137" s="195">
        <v>1371.8</v>
      </c>
      <c r="N137" s="195">
        <v>300.94</v>
      </c>
      <c r="O137" s="792" t="s">
        <v>167</v>
      </c>
      <c r="P137" s="195">
        <f t="shared" si="23"/>
        <v>1026.98</v>
      </c>
      <c r="Q137" s="195">
        <f t="shared" si="24"/>
        <v>1327.92</v>
      </c>
      <c r="R137" s="195"/>
      <c r="S137" s="195"/>
      <c r="T137" s="195"/>
      <c r="U137" s="195"/>
      <c r="V137" s="195"/>
      <c r="W137" s="195"/>
      <c r="X137" s="196"/>
      <c r="Y137" s="196"/>
      <c r="Z137" s="197"/>
      <c r="AA137" s="196"/>
      <c r="AB137" s="197"/>
      <c r="AC137" s="196"/>
      <c r="AD137" s="197"/>
      <c r="AE137" s="196"/>
      <c r="AF137" s="197"/>
      <c r="AG137" s="196"/>
      <c r="AH137" s="196"/>
      <c r="AI137" s="197"/>
      <c r="AJ137" s="196"/>
      <c r="AK137" s="197"/>
      <c r="AL137" s="196"/>
    </row>
    <row r="138" spans="1:38" ht="15" customHeight="1" x14ac:dyDescent="0.25">
      <c r="A138" s="196" t="s">
        <v>1135</v>
      </c>
      <c r="B138" s="196" t="s">
        <v>847</v>
      </c>
      <c r="C138" s="197">
        <v>245</v>
      </c>
      <c r="D138" s="199" t="s">
        <v>135</v>
      </c>
      <c r="E138" s="196" t="s">
        <v>256</v>
      </c>
      <c r="F138" s="195">
        <v>23325.16</v>
      </c>
      <c r="G138" s="195">
        <v>951.62</v>
      </c>
      <c r="H138" s="195">
        <v>11662.58</v>
      </c>
      <c r="I138" s="195">
        <v>0</v>
      </c>
      <c r="J138" s="195">
        <f t="shared" si="20"/>
        <v>11662.58</v>
      </c>
      <c r="K138" s="195">
        <f t="shared" si="21"/>
        <v>2332.5160000000001</v>
      </c>
      <c r="L138" s="195">
        <f t="shared" si="22"/>
        <v>174.93869999999998</v>
      </c>
      <c r="M138" s="195">
        <v>4135.5</v>
      </c>
      <c r="N138" s="195">
        <v>933</v>
      </c>
      <c r="O138" s="792" t="s">
        <v>167</v>
      </c>
      <c r="P138" s="195">
        <f t="shared" si="23"/>
        <v>3183.88</v>
      </c>
      <c r="Q138" s="195">
        <f t="shared" si="24"/>
        <v>4116.88</v>
      </c>
      <c r="R138" s="195"/>
      <c r="S138" s="195"/>
      <c r="T138" s="195"/>
      <c r="U138" s="195"/>
      <c r="V138" s="195"/>
      <c r="W138" s="195"/>
      <c r="X138" s="196"/>
      <c r="Y138" s="196"/>
      <c r="Z138" s="197"/>
      <c r="AA138" s="196"/>
      <c r="AB138" s="197"/>
      <c r="AC138" s="196"/>
      <c r="AD138" s="197"/>
      <c r="AE138" s="196"/>
      <c r="AF138" s="197"/>
      <c r="AG138" s="196"/>
      <c r="AH138" s="196"/>
      <c r="AI138" s="197"/>
      <c r="AJ138" s="196"/>
      <c r="AK138" s="197"/>
      <c r="AL138" s="196"/>
    </row>
    <row r="139" spans="1:38" ht="15" customHeight="1" x14ac:dyDescent="0.25">
      <c r="A139" s="196" t="s">
        <v>1135</v>
      </c>
      <c r="B139" s="196" t="s">
        <v>847</v>
      </c>
      <c r="C139" s="197">
        <v>19</v>
      </c>
      <c r="D139" s="199" t="s">
        <v>13</v>
      </c>
      <c r="E139" s="196" t="s">
        <v>185</v>
      </c>
      <c r="F139" s="195">
        <v>33553.519999999997</v>
      </c>
      <c r="G139" s="195">
        <v>951.62</v>
      </c>
      <c r="H139" s="195">
        <v>16776.759999999998</v>
      </c>
      <c r="I139" s="195">
        <v>0</v>
      </c>
      <c r="J139" s="195">
        <f t="shared" si="20"/>
        <v>16776.759999999998</v>
      </c>
      <c r="K139" s="195">
        <f t="shared" si="21"/>
        <v>3355.3519999999999</v>
      </c>
      <c r="L139" s="195">
        <f t="shared" si="22"/>
        <v>251.65139999999997</v>
      </c>
      <c r="M139" s="195">
        <v>5531.68</v>
      </c>
      <c r="N139" s="195">
        <v>1342.14</v>
      </c>
      <c r="O139" s="792" t="s">
        <v>167</v>
      </c>
      <c r="P139" s="195">
        <f t="shared" si="23"/>
        <v>4580.0600000000004</v>
      </c>
      <c r="Q139" s="195">
        <f t="shared" si="24"/>
        <v>5922.2000000000007</v>
      </c>
      <c r="R139" s="195"/>
      <c r="S139" s="195"/>
      <c r="T139" s="195"/>
      <c r="U139" s="195"/>
      <c r="V139" s="195"/>
      <c r="W139" s="195"/>
      <c r="X139" s="196"/>
      <c r="Y139" s="196"/>
      <c r="Z139" s="197"/>
      <c r="AA139" s="196"/>
      <c r="AB139" s="197"/>
      <c r="AC139" s="196"/>
      <c r="AD139" s="197"/>
      <c r="AE139" s="196"/>
      <c r="AF139" s="197"/>
      <c r="AG139" s="196"/>
      <c r="AH139" s="196"/>
      <c r="AI139" s="197"/>
      <c r="AJ139" s="196"/>
      <c r="AK139" s="197"/>
      <c r="AL139" s="196"/>
    </row>
    <row r="140" spans="1:38" ht="15" customHeight="1" x14ac:dyDescent="0.25">
      <c r="A140" s="196" t="s">
        <v>1135</v>
      </c>
      <c r="B140" s="196" t="s">
        <v>847</v>
      </c>
      <c r="C140" s="197">
        <v>475</v>
      </c>
      <c r="D140" s="199" t="s">
        <v>785</v>
      </c>
      <c r="E140" s="196" t="s">
        <v>794</v>
      </c>
      <c r="F140" s="195">
        <v>21345.82</v>
      </c>
      <c r="G140" s="195">
        <v>951.62</v>
      </c>
      <c r="H140" s="195">
        <v>10672.91</v>
      </c>
      <c r="I140" s="195">
        <v>0</v>
      </c>
      <c r="J140" s="195">
        <f t="shared" si="20"/>
        <v>10672.91</v>
      </c>
      <c r="K140" s="195">
        <f t="shared" si="21"/>
        <v>2134.5819999999999</v>
      </c>
      <c r="L140" s="195">
        <f t="shared" si="22"/>
        <v>160.09365</v>
      </c>
      <c r="M140" s="195">
        <v>3865.32</v>
      </c>
      <c r="N140" s="195">
        <v>853.83</v>
      </c>
      <c r="O140" s="792" t="s">
        <v>167</v>
      </c>
      <c r="P140" s="195">
        <f t="shared" si="23"/>
        <v>2913.7000000000003</v>
      </c>
      <c r="Q140" s="195">
        <f t="shared" si="24"/>
        <v>3767.53</v>
      </c>
      <c r="R140" s="195"/>
      <c r="S140" s="195"/>
      <c r="T140" s="195"/>
      <c r="U140" s="195"/>
      <c r="V140" s="195"/>
      <c r="W140" s="195"/>
      <c r="X140" s="196"/>
      <c r="Y140" s="196"/>
      <c r="Z140" s="197"/>
      <c r="AA140" s="196"/>
      <c r="AB140" s="197"/>
      <c r="AC140" s="196"/>
      <c r="AD140" s="197"/>
      <c r="AE140" s="196"/>
      <c r="AF140" s="197"/>
      <c r="AG140" s="196"/>
      <c r="AH140" s="196"/>
      <c r="AI140" s="197"/>
      <c r="AJ140" s="196"/>
      <c r="AK140" s="197"/>
      <c r="AL140" s="196"/>
    </row>
    <row r="141" spans="1:38" ht="15" customHeight="1" x14ac:dyDescent="0.25">
      <c r="A141" s="196" t="s">
        <v>1135</v>
      </c>
      <c r="B141" s="196" t="s">
        <v>847</v>
      </c>
      <c r="C141" s="197">
        <v>496</v>
      </c>
      <c r="D141" s="199" t="s">
        <v>462</v>
      </c>
      <c r="E141" s="196" t="s">
        <v>507</v>
      </c>
      <c r="F141" s="195">
        <v>27557.74</v>
      </c>
      <c r="G141" s="195">
        <v>951.62</v>
      </c>
      <c r="H141" s="195">
        <v>13778.87</v>
      </c>
      <c r="I141" s="195">
        <v>0</v>
      </c>
      <c r="J141" s="195">
        <f t="shared" si="20"/>
        <v>13778.87</v>
      </c>
      <c r="K141" s="195">
        <f t="shared" si="21"/>
        <v>2755.7740000000003</v>
      </c>
      <c r="L141" s="195">
        <f t="shared" si="22"/>
        <v>206.68305000000001</v>
      </c>
      <c r="M141" s="195">
        <v>4713.25</v>
      </c>
      <c r="N141" s="195">
        <v>1102.3</v>
      </c>
      <c r="O141" s="792" t="s">
        <v>167</v>
      </c>
      <c r="P141" s="195">
        <f t="shared" si="23"/>
        <v>3761.63</v>
      </c>
      <c r="Q141" s="195">
        <f t="shared" si="24"/>
        <v>4863.93</v>
      </c>
      <c r="R141" s="195"/>
      <c r="S141" s="195"/>
      <c r="T141" s="195"/>
      <c r="U141" s="195"/>
      <c r="V141" s="195"/>
      <c r="W141" s="195"/>
      <c r="X141" s="196"/>
      <c r="Y141" s="196"/>
      <c r="Z141" s="197"/>
      <c r="AA141" s="196"/>
      <c r="AB141" s="197"/>
      <c r="AC141" s="196"/>
      <c r="AD141" s="197"/>
      <c r="AE141" s="196"/>
      <c r="AF141" s="197"/>
      <c r="AG141" s="196"/>
      <c r="AH141" s="196"/>
      <c r="AI141" s="197"/>
      <c r="AJ141" s="196"/>
      <c r="AK141" s="197"/>
      <c r="AL141" s="196"/>
    </row>
    <row r="142" spans="1:38" ht="15" customHeight="1" x14ac:dyDescent="0.25">
      <c r="A142" s="196" t="s">
        <v>1135</v>
      </c>
      <c r="B142" s="196" t="s">
        <v>847</v>
      </c>
      <c r="C142" s="197">
        <v>169</v>
      </c>
      <c r="D142" s="199" t="s">
        <v>67</v>
      </c>
      <c r="E142" s="196" t="s">
        <v>238</v>
      </c>
      <c r="F142" s="195">
        <v>17946.96</v>
      </c>
      <c r="G142" s="195">
        <v>951.62</v>
      </c>
      <c r="H142" s="195">
        <v>8973.48</v>
      </c>
      <c r="I142" s="195">
        <v>0</v>
      </c>
      <c r="J142" s="195">
        <f t="shared" si="20"/>
        <v>8973.48</v>
      </c>
      <c r="K142" s="195">
        <f t="shared" si="21"/>
        <v>1794.6959999999999</v>
      </c>
      <c r="L142" s="195">
        <f t="shared" si="22"/>
        <v>134.60219999999998</v>
      </c>
      <c r="M142" s="195">
        <v>3401.38</v>
      </c>
      <c r="N142" s="195">
        <v>717.87</v>
      </c>
      <c r="O142" s="792" t="s">
        <v>167</v>
      </c>
      <c r="P142" s="195">
        <f t="shared" si="23"/>
        <v>2449.7600000000002</v>
      </c>
      <c r="Q142" s="195">
        <f t="shared" si="24"/>
        <v>3167.63</v>
      </c>
      <c r="R142" s="195"/>
      <c r="S142" s="195"/>
      <c r="T142" s="195"/>
      <c r="U142" s="195"/>
      <c r="V142" s="195"/>
      <c r="W142" s="195"/>
      <c r="X142" s="196"/>
      <c r="Y142" s="196"/>
      <c r="Z142" s="197"/>
      <c r="AA142" s="196"/>
      <c r="AB142" s="197"/>
      <c r="AC142" s="196"/>
      <c r="AD142" s="197"/>
      <c r="AE142" s="196"/>
      <c r="AF142" s="197"/>
      <c r="AG142" s="196"/>
      <c r="AH142" s="196"/>
      <c r="AI142" s="197"/>
      <c r="AJ142" s="196"/>
      <c r="AK142" s="197"/>
      <c r="AL142" s="196"/>
    </row>
    <row r="143" spans="1:38" ht="15" customHeight="1" x14ac:dyDescent="0.25">
      <c r="A143" s="196" t="s">
        <v>1135</v>
      </c>
      <c r="B143" s="196" t="s">
        <v>847</v>
      </c>
      <c r="C143" s="197">
        <v>27</v>
      </c>
      <c r="D143" s="199" t="s">
        <v>20</v>
      </c>
      <c r="E143" s="196" t="s">
        <v>192</v>
      </c>
      <c r="F143" s="195">
        <v>24787.06</v>
      </c>
      <c r="G143" s="195">
        <v>951.62</v>
      </c>
      <c r="H143" s="195">
        <v>12393.53</v>
      </c>
      <c r="I143" s="195">
        <v>0</v>
      </c>
      <c r="J143" s="195">
        <f t="shared" si="20"/>
        <v>12393.53</v>
      </c>
      <c r="K143" s="195">
        <f t="shared" si="21"/>
        <v>2478.7060000000001</v>
      </c>
      <c r="L143" s="195">
        <f t="shared" si="22"/>
        <v>185.90295</v>
      </c>
      <c r="M143" s="195">
        <v>4335.05</v>
      </c>
      <c r="N143" s="195">
        <v>991.48</v>
      </c>
      <c r="O143" s="792" t="s">
        <v>167</v>
      </c>
      <c r="P143" s="195">
        <f t="shared" si="23"/>
        <v>3383.4300000000003</v>
      </c>
      <c r="Q143" s="195">
        <f t="shared" si="24"/>
        <v>4374.91</v>
      </c>
      <c r="R143" s="195"/>
      <c r="S143" s="195"/>
      <c r="T143" s="195"/>
      <c r="U143" s="195"/>
      <c r="V143" s="195"/>
      <c r="W143" s="195"/>
      <c r="X143" s="196"/>
      <c r="Y143" s="196"/>
      <c r="Z143" s="197"/>
      <c r="AA143" s="196"/>
      <c r="AB143" s="197"/>
      <c r="AC143" s="196"/>
      <c r="AD143" s="197"/>
      <c r="AE143" s="196"/>
      <c r="AF143" s="197"/>
      <c r="AG143" s="196"/>
      <c r="AH143" s="196"/>
      <c r="AI143" s="197"/>
      <c r="AJ143" s="196"/>
      <c r="AK143" s="197"/>
      <c r="AL143" s="196"/>
    </row>
    <row r="144" spans="1:38" ht="15" customHeight="1" x14ac:dyDescent="0.25">
      <c r="A144" s="196" t="s">
        <v>1135</v>
      </c>
      <c r="B144" s="196" t="s">
        <v>847</v>
      </c>
      <c r="C144" s="197">
        <v>429</v>
      </c>
      <c r="D144" s="199" t="s">
        <v>676</v>
      </c>
      <c r="E144" s="196" t="s">
        <v>677</v>
      </c>
      <c r="F144" s="195">
        <v>21345.82</v>
      </c>
      <c r="G144" s="195">
        <v>951.62</v>
      </c>
      <c r="H144" s="195">
        <v>10672.91</v>
      </c>
      <c r="I144" s="195">
        <v>0</v>
      </c>
      <c r="J144" s="195">
        <f t="shared" si="20"/>
        <v>10672.91</v>
      </c>
      <c r="K144" s="195">
        <f t="shared" si="21"/>
        <v>2134.5819999999999</v>
      </c>
      <c r="L144" s="195">
        <f t="shared" si="22"/>
        <v>160.09365</v>
      </c>
      <c r="M144" s="195">
        <v>3865.32</v>
      </c>
      <c r="N144" s="195">
        <v>853.83</v>
      </c>
      <c r="O144" s="792" t="s">
        <v>167</v>
      </c>
      <c r="P144" s="195">
        <f t="shared" si="23"/>
        <v>2913.7000000000003</v>
      </c>
      <c r="Q144" s="195">
        <f t="shared" si="24"/>
        <v>3767.53</v>
      </c>
      <c r="R144" s="195"/>
      <c r="S144" s="195"/>
      <c r="T144" s="195"/>
      <c r="U144" s="195"/>
      <c r="V144" s="195"/>
      <c r="W144" s="195"/>
      <c r="X144" s="196"/>
      <c r="Y144" s="196"/>
      <c r="Z144" s="197"/>
      <c r="AA144" s="196"/>
      <c r="AB144" s="197"/>
      <c r="AC144" s="196"/>
      <c r="AD144" s="197"/>
      <c r="AE144" s="196"/>
      <c r="AF144" s="197"/>
      <c r="AG144" s="196"/>
      <c r="AH144" s="196"/>
      <c r="AI144" s="197"/>
      <c r="AJ144" s="196"/>
      <c r="AK144" s="197"/>
      <c r="AL144" s="196"/>
    </row>
    <row r="145" spans="1:38" ht="15" customHeight="1" x14ac:dyDescent="0.25">
      <c r="A145" s="196" t="s">
        <v>1135</v>
      </c>
      <c r="B145" s="196" t="s">
        <v>847</v>
      </c>
      <c r="C145" s="197">
        <v>343</v>
      </c>
      <c r="D145" s="199" t="s">
        <v>310</v>
      </c>
      <c r="E145" s="196" t="s">
        <v>313</v>
      </c>
      <c r="F145" s="195">
        <v>44461.18</v>
      </c>
      <c r="G145" s="195">
        <v>951.62</v>
      </c>
      <c r="H145" s="195">
        <v>22230.59</v>
      </c>
      <c r="I145" s="195">
        <v>0</v>
      </c>
      <c r="J145" s="195">
        <f t="shared" si="20"/>
        <v>22230.59</v>
      </c>
      <c r="K145" s="195">
        <f t="shared" si="21"/>
        <v>4446.1180000000004</v>
      </c>
      <c r="L145" s="195">
        <f t="shared" si="22"/>
        <v>333.45884999999998</v>
      </c>
      <c r="M145" s="195">
        <v>7020.57</v>
      </c>
      <c r="N145" s="195">
        <v>1778.44</v>
      </c>
      <c r="O145" s="792" t="s">
        <v>167</v>
      </c>
      <c r="P145" s="195">
        <f t="shared" si="23"/>
        <v>6068.95</v>
      </c>
      <c r="Q145" s="195">
        <f t="shared" si="24"/>
        <v>7847.3899999999994</v>
      </c>
      <c r="R145" s="195"/>
      <c r="S145" s="195"/>
      <c r="T145" s="195"/>
      <c r="U145" s="195"/>
      <c r="V145" s="195"/>
      <c r="W145" s="195"/>
      <c r="X145" s="196"/>
      <c r="Y145" s="196"/>
      <c r="Z145" s="197"/>
      <c r="AA145" s="196"/>
      <c r="AB145" s="197"/>
      <c r="AC145" s="196"/>
      <c r="AD145" s="197"/>
      <c r="AE145" s="196"/>
      <c r="AF145" s="197"/>
      <c r="AG145" s="196"/>
      <c r="AH145" s="196"/>
      <c r="AI145" s="197"/>
      <c r="AJ145" s="196"/>
      <c r="AK145" s="197"/>
      <c r="AL145" s="196"/>
    </row>
    <row r="146" spans="1:38" ht="15" customHeight="1" x14ac:dyDescent="0.25">
      <c r="A146" s="196" t="s">
        <v>1135</v>
      </c>
      <c r="B146" s="196" t="s">
        <v>847</v>
      </c>
      <c r="C146" s="197">
        <v>315</v>
      </c>
      <c r="D146" s="199" t="s">
        <v>299</v>
      </c>
      <c r="E146" s="196" t="s">
        <v>302</v>
      </c>
      <c r="F146" s="195">
        <v>36386.400000000001</v>
      </c>
      <c r="G146" s="195">
        <v>951.62</v>
      </c>
      <c r="H146" s="195">
        <v>18193.2</v>
      </c>
      <c r="I146" s="195">
        <v>0</v>
      </c>
      <c r="J146" s="195">
        <f t="shared" si="20"/>
        <v>18193.2</v>
      </c>
      <c r="K146" s="195">
        <f t="shared" si="21"/>
        <v>3638.6400000000003</v>
      </c>
      <c r="L146" s="195">
        <f t="shared" si="22"/>
        <v>272.89800000000002</v>
      </c>
      <c r="M146" s="195">
        <v>5918.36</v>
      </c>
      <c r="N146" s="195">
        <v>1455.45</v>
      </c>
      <c r="O146" s="792" t="s">
        <v>167</v>
      </c>
      <c r="P146" s="195">
        <f t="shared" si="23"/>
        <v>4966.74</v>
      </c>
      <c r="Q146" s="195">
        <f t="shared" si="24"/>
        <v>6422.19</v>
      </c>
      <c r="R146" s="195"/>
      <c r="S146" s="195"/>
      <c r="T146" s="195"/>
      <c r="U146" s="195"/>
      <c r="V146" s="195"/>
      <c r="W146" s="195"/>
      <c r="X146" s="196"/>
      <c r="Y146" s="196"/>
      <c r="Z146" s="197"/>
      <c r="AA146" s="196"/>
      <c r="AB146" s="197"/>
      <c r="AC146" s="196"/>
      <c r="AD146" s="197"/>
      <c r="AE146" s="196"/>
      <c r="AF146" s="197"/>
      <c r="AG146" s="196"/>
      <c r="AH146" s="196"/>
      <c r="AI146" s="197"/>
      <c r="AJ146" s="196"/>
      <c r="AK146" s="197"/>
      <c r="AL146" s="196"/>
    </row>
    <row r="147" spans="1:38" ht="15" customHeight="1" x14ac:dyDescent="0.25">
      <c r="A147" s="196" t="s">
        <v>1135</v>
      </c>
      <c r="B147" s="196" t="s">
        <v>847</v>
      </c>
      <c r="C147" s="197">
        <v>86</v>
      </c>
      <c r="D147" s="199" t="s">
        <v>46</v>
      </c>
      <c r="E147" s="196" t="s">
        <v>218</v>
      </c>
      <c r="F147" s="195">
        <v>12762.1</v>
      </c>
      <c r="G147" s="195">
        <v>702.93</v>
      </c>
      <c r="H147" s="195">
        <v>6381.05</v>
      </c>
      <c r="I147" s="195">
        <v>0</v>
      </c>
      <c r="J147" s="195">
        <f t="shared" si="20"/>
        <v>6381.05</v>
      </c>
      <c r="K147" s="195">
        <f t="shared" si="21"/>
        <v>1276.21</v>
      </c>
      <c r="L147" s="195">
        <f t="shared" si="22"/>
        <v>95.71575</v>
      </c>
      <c r="M147" s="195">
        <v>2444.96</v>
      </c>
      <c r="N147" s="195">
        <v>510.48</v>
      </c>
      <c r="O147" s="792" t="s">
        <v>167</v>
      </c>
      <c r="P147" s="195">
        <f t="shared" si="23"/>
        <v>1742.0300000000002</v>
      </c>
      <c r="Q147" s="195">
        <f t="shared" si="24"/>
        <v>2252.5100000000002</v>
      </c>
      <c r="R147" s="195"/>
      <c r="S147" s="195"/>
      <c r="T147" s="195"/>
      <c r="U147" s="195"/>
      <c r="V147" s="195"/>
      <c r="W147" s="195"/>
      <c r="X147" s="196"/>
      <c r="Y147" s="196"/>
      <c r="Z147" s="197"/>
      <c r="AA147" s="196"/>
      <c r="AB147" s="197"/>
      <c r="AC147" s="196"/>
      <c r="AD147" s="197"/>
      <c r="AE147" s="196"/>
      <c r="AF147" s="197"/>
      <c r="AG147" s="196"/>
      <c r="AH147" s="196"/>
      <c r="AI147" s="197"/>
      <c r="AJ147" s="196"/>
      <c r="AK147" s="197"/>
      <c r="AL147" s="196"/>
    </row>
    <row r="148" spans="1:38" s="192" customFormat="1" ht="15" customHeight="1" x14ac:dyDescent="0.25">
      <c r="A148" s="189"/>
      <c r="B148" s="189"/>
      <c r="C148" s="190">
        <v>49</v>
      </c>
      <c r="D148" s="367" t="s">
        <v>37</v>
      </c>
      <c r="E148" s="189"/>
      <c r="F148" s="191">
        <v>0</v>
      </c>
      <c r="G148" s="191">
        <v>0</v>
      </c>
      <c r="H148" s="191">
        <v>0</v>
      </c>
      <c r="I148" s="191">
        <v>0</v>
      </c>
      <c r="J148" s="191">
        <v>0</v>
      </c>
      <c r="K148" s="191">
        <v>0</v>
      </c>
      <c r="L148" s="191">
        <v>0</v>
      </c>
      <c r="M148" s="191">
        <v>0</v>
      </c>
      <c r="N148" s="191">
        <v>0</v>
      </c>
      <c r="O148" s="191">
        <v>0</v>
      </c>
      <c r="P148" s="191">
        <v>0</v>
      </c>
      <c r="Q148" s="191">
        <v>0</v>
      </c>
      <c r="R148" s="191"/>
      <c r="S148" s="191"/>
      <c r="T148" s="191"/>
      <c r="U148" s="191"/>
      <c r="V148" s="191"/>
      <c r="W148" s="191"/>
      <c r="X148" s="189"/>
      <c r="Y148" s="189"/>
      <c r="Z148" s="190"/>
      <c r="AA148" s="189"/>
      <c r="AB148" s="190"/>
      <c r="AC148" s="189"/>
      <c r="AD148" s="190"/>
      <c r="AE148" s="189"/>
      <c r="AF148" s="190"/>
      <c r="AG148" s="189"/>
      <c r="AH148" s="189"/>
      <c r="AI148" s="190"/>
      <c r="AJ148" s="189"/>
      <c r="AK148" s="190"/>
      <c r="AL148" s="189"/>
    </row>
    <row r="149" spans="1:38" ht="15" customHeight="1" x14ac:dyDescent="0.25">
      <c r="A149" s="196" t="s">
        <v>1135</v>
      </c>
      <c r="B149" s="196" t="s">
        <v>847</v>
      </c>
      <c r="C149" s="197">
        <v>259</v>
      </c>
      <c r="D149" s="199" t="s">
        <v>147</v>
      </c>
      <c r="E149" s="196" t="s">
        <v>263</v>
      </c>
      <c r="F149" s="195">
        <v>9382.9</v>
      </c>
      <c r="G149" s="195">
        <v>466.38</v>
      </c>
      <c r="H149" s="195">
        <v>4691.45</v>
      </c>
      <c r="I149" s="195">
        <v>0</v>
      </c>
      <c r="J149" s="195">
        <f t="shared" ref="J149:J180" si="25">H149+I149</f>
        <v>4691.45</v>
      </c>
      <c r="K149" s="195">
        <f t="shared" ref="K149:K180" si="26">J149*0.2</f>
        <v>938.29</v>
      </c>
      <c r="L149" s="195">
        <f t="shared" ref="L149:L180" si="27">J149*1.5%</f>
        <v>70.371749999999992</v>
      </c>
      <c r="M149" s="195">
        <v>1747.15</v>
      </c>
      <c r="N149" s="195">
        <v>375.31</v>
      </c>
      <c r="O149" s="792" t="s">
        <v>167</v>
      </c>
      <c r="P149" s="195">
        <f t="shared" ref="P149:P194" si="28">M149-G149</f>
        <v>1280.77</v>
      </c>
      <c r="Q149" s="195">
        <f t="shared" ref="Q149:Q180" si="29">N149+P149</f>
        <v>1656.08</v>
      </c>
      <c r="R149" s="195"/>
      <c r="S149" s="195"/>
      <c r="T149" s="195"/>
      <c r="U149" s="195"/>
      <c r="V149" s="195"/>
      <c r="W149" s="195"/>
      <c r="X149" s="196"/>
      <c r="Y149" s="196"/>
      <c r="Z149" s="197"/>
      <c r="AA149" s="196"/>
      <c r="AB149" s="197"/>
      <c r="AC149" s="196"/>
      <c r="AD149" s="197"/>
      <c r="AE149" s="196"/>
      <c r="AF149" s="197"/>
      <c r="AG149" s="196"/>
      <c r="AH149" s="196"/>
      <c r="AI149" s="197"/>
      <c r="AJ149" s="196"/>
      <c r="AK149" s="197"/>
      <c r="AL149" s="196"/>
    </row>
    <row r="150" spans="1:38" ht="15" customHeight="1" x14ac:dyDescent="0.25">
      <c r="A150" s="196" t="s">
        <v>1135</v>
      </c>
      <c r="B150" s="196" t="s">
        <v>847</v>
      </c>
      <c r="C150" s="197">
        <v>430</v>
      </c>
      <c r="D150" s="199" t="s">
        <v>678</v>
      </c>
      <c r="E150" s="196" t="s">
        <v>679</v>
      </c>
      <c r="F150" s="195">
        <v>17420.62</v>
      </c>
      <c r="G150" s="195">
        <v>951.62</v>
      </c>
      <c r="H150" s="195">
        <v>8710.31</v>
      </c>
      <c r="I150" s="195">
        <v>0</v>
      </c>
      <c r="J150" s="195">
        <f t="shared" si="25"/>
        <v>8710.31</v>
      </c>
      <c r="K150" s="195">
        <f t="shared" si="26"/>
        <v>1742.0619999999999</v>
      </c>
      <c r="L150" s="195">
        <f t="shared" si="27"/>
        <v>130.65464999999998</v>
      </c>
      <c r="M150" s="195">
        <v>3329.53</v>
      </c>
      <c r="N150" s="195">
        <v>696.82</v>
      </c>
      <c r="O150" s="792" t="s">
        <v>167</v>
      </c>
      <c r="P150" s="195">
        <f t="shared" si="28"/>
        <v>2377.9100000000003</v>
      </c>
      <c r="Q150" s="195">
        <f t="shared" si="29"/>
        <v>3074.7300000000005</v>
      </c>
      <c r="R150" s="195"/>
      <c r="S150" s="195"/>
      <c r="T150" s="195"/>
      <c r="U150" s="195"/>
      <c r="V150" s="195"/>
      <c r="W150" s="195"/>
      <c r="X150" s="196"/>
      <c r="Y150" s="196"/>
      <c r="Z150" s="197"/>
      <c r="AA150" s="196"/>
      <c r="AB150" s="197"/>
      <c r="AC150" s="196"/>
      <c r="AD150" s="197"/>
      <c r="AE150" s="196"/>
      <c r="AF150" s="197"/>
      <c r="AG150" s="196"/>
      <c r="AH150" s="196"/>
      <c r="AI150" s="197"/>
      <c r="AJ150" s="196"/>
      <c r="AK150" s="197"/>
      <c r="AL150" s="196"/>
    </row>
    <row r="151" spans="1:38" ht="15" customHeight="1" x14ac:dyDescent="0.25">
      <c r="A151" s="196" t="s">
        <v>1135</v>
      </c>
      <c r="B151" s="196" t="s">
        <v>847</v>
      </c>
      <c r="C151" s="197">
        <v>445</v>
      </c>
      <c r="D151" s="199" t="s">
        <v>713</v>
      </c>
      <c r="E151" s="196" t="s">
        <v>734</v>
      </c>
      <c r="F151" s="195">
        <v>21345.82</v>
      </c>
      <c r="G151" s="195">
        <v>951.62</v>
      </c>
      <c r="H151" s="195">
        <v>10672.91</v>
      </c>
      <c r="I151" s="195">
        <v>0</v>
      </c>
      <c r="J151" s="195">
        <f t="shared" si="25"/>
        <v>10672.91</v>
      </c>
      <c r="K151" s="195">
        <f t="shared" si="26"/>
        <v>2134.5819999999999</v>
      </c>
      <c r="L151" s="195">
        <f t="shared" si="27"/>
        <v>160.09365</v>
      </c>
      <c r="M151" s="195">
        <v>3865.32</v>
      </c>
      <c r="N151" s="195">
        <v>853.83</v>
      </c>
      <c r="O151" s="792" t="s">
        <v>167</v>
      </c>
      <c r="P151" s="195">
        <f t="shared" si="28"/>
        <v>2913.7000000000003</v>
      </c>
      <c r="Q151" s="195">
        <f t="shared" si="29"/>
        <v>3767.53</v>
      </c>
      <c r="R151" s="195"/>
      <c r="S151" s="195"/>
      <c r="T151" s="195"/>
      <c r="U151" s="195"/>
      <c r="V151" s="195"/>
      <c r="W151" s="195"/>
      <c r="X151" s="196"/>
      <c r="Y151" s="196"/>
      <c r="Z151" s="197"/>
      <c r="AA151" s="196"/>
      <c r="AB151" s="197"/>
      <c r="AC151" s="196"/>
      <c r="AD151" s="197"/>
      <c r="AE151" s="196"/>
      <c r="AF151" s="197"/>
      <c r="AG151" s="196"/>
      <c r="AH151" s="196"/>
      <c r="AI151" s="197"/>
      <c r="AJ151" s="196"/>
      <c r="AK151" s="197"/>
      <c r="AL151" s="196"/>
    </row>
    <row r="152" spans="1:38" ht="15" customHeight="1" x14ac:dyDescent="0.25">
      <c r="A152" s="196" t="s">
        <v>1135</v>
      </c>
      <c r="B152" s="196" t="s">
        <v>847</v>
      </c>
      <c r="C152" s="197">
        <v>193</v>
      </c>
      <c r="D152" s="199" t="s">
        <v>72</v>
      </c>
      <c r="E152" s="196" t="s">
        <v>242</v>
      </c>
      <c r="F152" s="195">
        <v>33543.78</v>
      </c>
      <c r="G152" s="195">
        <v>951.62</v>
      </c>
      <c r="H152" s="195">
        <v>16771.89</v>
      </c>
      <c r="I152" s="195">
        <v>0</v>
      </c>
      <c r="J152" s="195">
        <f t="shared" si="25"/>
        <v>16771.89</v>
      </c>
      <c r="K152" s="195">
        <f t="shared" si="26"/>
        <v>3354.3780000000002</v>
      </c>
      <c r="L152" s="195">
        <f t="shared" si="27"/>
        <v>251.57834999999997</v>
      </c>
      <c r="M152" s="195">
        <v>5530.35</v>
      </c>
      <c r="N152" s="195">
        <v>1341.75</v>
      </c>
      <c r="O152" s="792" t="s">
        <v>167</v>
      </c>
      <c r="P152" s="195">
        <f t="shared" si="28"/>
        <v>4578.7300000000005</v>
      </c>
      <c r="Q152" s="195">
        <f t="shared" si="29"/>
        <v>5920.4800000000005</v>
      </c>
      <c r="R152" s="195"/>
      <c r="S152" s="195"/>
      <c r="T152" s="195"/>
      <c r="U152" s="195"/>
      <c r="V152" s="195"/>
      <c r="W152" s="195"/>
      <c r="X152" s="196"/>
      <c r="Y152" s="196"/>
      <c r="Z152" s="197"/>
      <c r="AA152" s="196"/>
      <c r="AB152" s="197"/>
      <c r="AC152" s="196"/>
      <c r="AD152" s="197"/>
      <c r="AE152" s="196"/>
      <c r="AF152" s="197"/>
      <c r="AG152" s="196"/>
      <c r="AH152" s="196"/>
      <c r="AI152" s="197"/>
      <c r="AJ152" s="196"/>
      <c r="AK152" s="197"/>
      <c r="AL152" s="196"/>
    </row>
    <row r="153" spans="1:38" ht="15" customHeight="1" x14ac:dyDescent="0.25">
      <c r="A153" s="196" t="s">
        <v>1135</v>
      </c>
      <c r="B153" s="196" t="s">
        <v>847</v>
      </c>
      <c r="C153" s="197">
        <v>159</v>
      </c>
      <c r="D153" s="199" t="s">
        <v>62</v>
      </c>
      <c r="E153" s="196" t="s">
        <v>284</v>
      </c>
      <c r="F153" s="195">
        <v>12234.5</v>
      </c>
      <c r="G153" s="195">
        <v>665.99</v>
      </c>
      <c r="H153" s="195">
        <v>6117.25</v>
      </c>
      <c r="I153" s="195">
        <v>0</v>
      </c>
      <c r="J153" s="195">
        <f t="shared" si="25"/>
        <v>6117.25</v>
      </c>
      <c r="K153" s="195">
        <f t="shared" si="26"/>
        <v>1223.45</v>
      </c>
      <c r="L153" s="195">
        <f t="shared" si="27"/>
        <v>91.758749999999992</v>
      </c>
      <c r="M153" s="195">
        <v>2336</v>
      </c>
      <c r="N153" s="195">
        <v>489.38</v>
      </c>
      <c r="O153" s="792" t="s">
        <v>167</v>
      </c>
      <c r="P153" s="195">
        <f t="shared" si="28"/>
        <v>1670.01</v>
      </c>
      <c r="Q153" s="195">
        <f t="shared" si="29"/>
        <v>2159.39</v>
      </c>
      <c r="R153" s="195"/>
      <c r="S153" s="195"/>
      <c r="T153" s="195"/>
      <c r="U153" s="195"/>
      <c r="V153" s="195"/>
      <c r="W153" s="195"/>
      <c r="X153" s="196"/>
      <c r="Y153" s="196"/>
      <c r="Z153" s="197"/>
      <c r="AA153" s="196"/>
      <c r="AB153" s="197"/>
      <c r="AC153" s="196"/>
      <c r="AD153" s="197"/>
      <c r="AE153" s="196"/>
      <c r="AF153" s="197"/>
      <c r="AG153" s="196"/>
      <c r="AH153" s="196"/>
      <c r="AI153" s="197"/>
      <c r="AJ153" s="196"/>
      <c r="AK153" s="197"/>
      <c r="AL153" s="196"/>
    </row>
    <row r="154" spans="1:38" ht="15" customHeight="1" x14ac:dyDescent="0.25">
      <c r="A154" s="196" t="s">
        <v>1135</v>
      </c>
      <c r="B154" s="196" t="s">
        <v>847</v>
      </c>
      <c r="C154" s="197">
        <v>91</v>
      </c>
      <c r="D154" s="199" t="s">
        <v>51</v>
      </c>
      <c r="E154" s="196" t="s">
        <v>223</v>
      </c>
      <c r="F154" s="195">
        <v>17842.54</v>
      </c>
      <c r="G154" s="195">
        <v>951.62</v>
      </c>
      <c r="H154" s="195">
        <v>8921.27</v>
      </c>
      <c r="I154" s="195">
        <v>0</v>
      </c>
      <c r="J154" s="195">
        <f t="shared" si="25"/>
        <v>8921.27</v>
      </c>
      <c r="K154" s="195">
        <f t="shared" si="26"/>
        <v>1784.2540000000001</v>
      </c>
      <c r="L154" s="195">
        <f t="shared" si="27"/>
        <v>133.81905</v>
      </c>
      <c r="M154" s="195">
        <v>3387.13</v>
      </c>
      <c r="N154" s="195">
        <v>713.7</v>
      </c>
      <c r="O154" s="792" t="s">
        <v>167</v>
      </c>
      <c r="P154" s="195">
        <f t="shared" si="28"/>
        <v>2435.5100000000002</v>
      </c>
      <c r="Q154" s="195">
        <f t="shared" si="29"/>
        <v>3149.21</v>
      </c>
      <c r="R154" s="195"/>
      <c r="S154" s="195"/>
      <c r="T154" s="195"/>
      <c r="U154" s="195"/>
      <c r="V154" s="195"/>
      <c r="W154" s="195"/>
      <c r="X154" s="196"/>
      <c r="Y154" s="196"/>
      <c r="Z154" s="197"/>
      <c r="AA154" s="196"/>
      <c r="AB154" s="197"/>
      <c r="AC154" s="196"/>
      <c r="AD154" s="197"/>
      <c r="AE154" s="196"/>
      <c r="AF154" s="197"/>
      <c r="AG154" s="196"/>
      <c r="AH154" s="196"/>
      <c r="AI154" s="197"/>
      <c r="AJ154" s="196"/>
      <c r="AK154" s="197"/>
      <c r="AL154" s="196"/>
    </row>
    <row r="155" spans="1:38" ht="15" customHeight="1" x14ac:dyDescent="0.25">
      <c r="A155" s="196" t="s">
        <v>1135</v>
      </c>
      <c r="B155" s="196" t="s">
        <v>847</v>
      </c>
      <c r="C155" s="197">
        <v>482</v>
      </c>
      <c r="D155" s="199" t="s">
        <v>821</v>
      </c>
      <c r="E155" s="196" t="s">
        <v>822</v>
      </c>
      <c r="F155" s="195">
        <v>28105.34</v>
      </c>
      <c r="G155" s="195">
        <v>951.62</v>
      </c>
      <c r="H155" s="195">
        <v>11384.44</v>
      </c>
      <c r="I155" s="195">
        <v>0</v>
      </c>
      <c r="J155" s="195">
        <f t="shared" si="25"/>
        <v>11384.44</v>
      </c>
      <c r="K155" s="195">
        <f t="shared" si="26"/>
        <v>2276.8880000000004</v>
      </c>
      <c r="L155" s="195">
        <f t="shared" si="27"/>
        <v>170.76660000000001</v>
      </c>
      <c r="M155" s="195">
        <v>4059.57</v>
      </c>
      <c r="N155" s="195">
        <v>1337.67</v>
      </c>
      <c r="O155" s="792" t="s">
        <v>167</v>
      </c>
      <c r="P155" s="195">
        <f t="shared" si="28"/>
        <v>3107.9500000000003</v>
      </c>
      <c r="Q155" s="195">
        <f t="shared" si="29"/>
        <v>4445.6200000000008</v>
      </c>
      <c r="R155" s="195"/>
      <c r="S155" s="195"/>
      <c r="T155" s="195"/>
      <c r="U155" s="195"/>
      <c r="V155" s="195"/>
      <c r="W155" s="195"/>
      <c r="X155" s="196"/>
      <c r="Y155" s="196"/>
      <c r="Z155" s="197"/>
      <c r="AA155" s="196"/>
      <c r="AB155" s="197"/>
      <c r="AC155" s="196"/>
      <c r="AD155" s="197"/>
      <c r="AE155" s="196"/>
      <c r="AF155" s="197"/>
      <c r="AG155" s="196"/>
      <c r="AH155" s="196"/>
      <c r="AI155" s="197"/>
      <c r="AJ155" s="196"/>
      <c r="AK155" s="197"/>
      <c r="AL155" s="196"/>
    </row>
    <row r="156" spans="1:38" ht="15" customHeight="1" x14ac:dyDescent="0.25">
      <c r="A156" s="196" t="s">
        <v>1135</v>
      </c>
      <c r="B156" s="196" t="s">
        <v>847</v>
      </c>
      <c r="C156" s="197">
        <v>326</v>
      </c>
      <c r="D156" s="199" t="s">
        <v>322</v>
      </c>
      <c r="E156" s="196" t="s">
        <v>323</v>
      </c>
      <c r="F156" s="195">
        <v>53381</v>
      </c>
      <c r="G156" s="195">
        <v>951.62</v>
      </c>
      <c r="H156" s="195">
        <v>26690.5</v>
      </c>
      <c r="I156" s="195">
        <v>0</v>
      </c>
      <c r="J156" s="195">
        <f t="shared" si="25"/>
        <v>26690.5</v>
      </c>
      <c r="K156" s="195">
        <f t="shared" si="26"/>
        <v>5338.1</v>
      </c>
      <c r="L156" s="195">
        <f t="shared" si="27"/>
        <v>400.35749999999996</v>
      </c>
      <c r="M156" s="195">
        <v>8238.1299999999992</v>
      </c>
      <c r="N156" s="195">
        <v>2135.2399999999998</v>
      </c>
      <c r="O156" s="792" t="s">
        <v>167</v>
      </c>
      <c r="P156" s="195">
        <f t="shared" si="28"/>
        <v>7286.5099999999993</v>
      </c>
      <c r="Q156" s="195">
        <f t="shared" si="29"/>
        <v>9421.75</v>
      </c>
      <c r="R156" s="195"/>
      <c r="S156" s="195"/>
      <c r="T156" s="195"/>
      <c r="U156" s="195"/>
      <c r="V156" s="195"/>
      <c r="W156" s="195"/>
      <c r="X156" s="196"/>
      <c r="Y156" s="196"/>
      <c r="Z156" s="197"/>
      <c r="AA156" s="196"/>
      <c r="AB156" s="197"/>
      <c r="AC156" s="196"/>
      <c r="AD156" s="197"/>
      <c r="AE156" s="196"/>
      <c r="AF156" s="197"/>
      <c r="AG156" s="196"/>
      <c r="AH156" s="196"/>
      <c r="AI156" s="197"/>
      <c r="AJ156" s="196"/>
      <c r="AK156" s="197"/>
      <c r="AL156" s="196"/>
    </row>
    <row r="157" spans="1:38" ht="15" customHeight="1" x14ac:dyDescent="0.25">
      <c r="A157" s="196" t="s">
        <v>1135</v>
      </c>
      <c r="B157" s="196" t="s">
        <v>847</v>
      </c>
      <c r="C157" s="197">
        <v>501</v>
      </c>
      <c r="D157" s="199" t="s">
        <v>1042</v>
      </c>
      <c r="E157" s="196" t="s">
        <v>1041</v>
      </c>
      <c r="F157" s="195">
        <v>27557.74</v>
      </c>
      <c r="G157" s="195">
        <v>951.62</v>
      </c>
      <c r="H157" s="195">
        <v>13778.87</v>
      </c>
      <c r="I157" s="195">
        <v>0</v>
      </c>
      <c r="J157" s="195">
        <f t="shared" si="25"/>
        <v>13778.87</v>
      </c>
      <c r="K157" s="195">
        <f t="shared" si="26"/>
        <v>2755.7740000000003</v>
      </c>
      <c r="L157" s="195">
        <f t="shared" si="27"/>
        <v>206.68305000000001</v>
      </c>
      <c r="M157" s="195">
        <v>4713.25</v>
      </c>
      <c r="N157" s="195">
        <v>1102.3</v>
      </c>
      <c r="O157" s="792" t="s">
        <v>167</v>
      </c>
      <c r="P157" s="195">
        <f t="shared" si="28"/>
        <v>3761.63</v>
      </c>
      <c r="Q157" s="195">
        <f t="shared" si="29"/>
        <v>4863.93</v>
      </c>
      <c r="R157" s="195"/>
      <c r="S157" s="195"/>
      <c r="T157" s="195"/>
      <c r="U157" s="195"/>
      <c r="V157" s="195"/>
      <c r="W157" s="195"/>
      <c r="X157" s="196"/>
      <c r="Y157" s="196"/>
      <c r="Z157" s="197"/>
      <c r="AA157" s="196"/>
      <c r="AB157" s="197"/>
      <c r="AC157" s="196"/>
      <c r="AD157" s="197"/>
      <c r="AE157" s="196"/>
      <c r="AF157" s="197"/>
      <c r="AG157" s="196"/>
      <c r="AH157" s="196"/>
      <c r="AI157" s="197"/>
      <c r="AJ157" s="196"/>
      <c r="AK157" s="197"/>
      <c r="AL157" s="196"/>
    </row>
    <row r="158" spans="1:38" ht="15" customHeight="1" x14ac:dyDescent="0.25">
      <c r="A158" s="196" t="s">
        <v>1135</v>
      </c>
      <c r="B158" s="196" t="s">
        <v>847</v>
      </c>
      <c r="C158" s="197">
        <v>221</v>
      </c>
      <c r="D158" s="199" t="s">
        <v>109</v>
      </c>
      <c r="E158" s="196" t="s">
        <v>252</v>
      </c>
      <c r="F158" s="195">
        <v>34080.65</v>
      </c>
      <c r="G158" s="195">
        <v>951.62</v>
      </c>
      <c r="H158" s="195">
        <v>14124.68</v>
      </c>
      <c r="I158" s="195">
        <v>0</v>
      </c>
      <c r="J158" s="195">
        <f t="shared" si="25"/>
        <v>14124.68</v>
      </c>
      <c r="K158" s="195">
        <f t="shared" si="26"/>
        <v>2824.9360000000001</v>
      </c>
      <c r="L158" s="195">
        <f t="shared" si="27"/>
        <v>211.87019999999998</v>
      </c>
      <c r="M158" s="195">
        <v>4807.66</v>
      </c>
      <c r="N158" s="195">
        <v>1596.47</v>
      </c>
      <c r="O158" s="792" t="s">
        <v>167</v>
      </c>
      <c r="P158" s="195">
        <f t="shared" si="28"/>
        <v>3856.04</v>
      </c>
      <c r="Q158" s="195">
        <f t="shared" si="29"/>
        <v>5452.51</v>
      </c>
      <c r="R158" s="195"/>
      <c r="S158" s="195"/>
      <c r="T158" s="195"/>
      <c r="U158" s="195"/>
      <c r="V158" s="195"/>
      <c r="W158" s="195"/>
      <c r="X158" s="196"/>
      <c r="Y158" s="196"/>
      <c r="Z158" s="197"/>
      <c r="AA158" s="196"/>
      <c r="AB158" s="197"/>
      <c r="AC158" s="196"/>
      <c r="AD158" s="197"/>
      <c r="AE158" s="196"/>
      <c r="AF158" s="197"/>
      <c r="AG158" s="196"/>
      <c r="AH158" s="196"/>
      <c r="AI158" s="197"/>
      <c r="AJ158" s="196"/>
      <c r="AK158" s="197"/>
      <c r="AL158" s="196"/>
    </row>
    <row r="159" spans="1:38" ht="15" customHeight="1" x14ac:dyDescent="0.25">
      <c r="A159" s="196" t="s">
        <v>1135</v>
      </c>
      <c r="B159" s="196" t="s">
        <v>847</v>
      </c>
      <c r="C159" s="197">
        <v>13</v>
      </c>
      <c r="D159" s="199" t="s">
        <v>102</v>
      </c>
      <c r="E159" s="196" t="s">
        <v>181</v>
      </c>
      <c r="F159" s="195">
        <v>17946.96</v>
      </c>
      <c r="G159" s="195">
        <v>951.62</v>
      </c>
      <c r="H159" s="195">
        <v>8973.48</v>
      </c>
      <c r="I159" s="195">
        <v>0</v>
      </c>
      <c r="J159" s="195">
        <f t="shared" si="25"/>
        <v>8973.48</v>
      </c>
      <c r="K159" s="195">
        <f t="shared" si="26"/>
        <v>1794.6959999999999</v>
      </c>
      <c r="L159" s="195">
        <f t="shared" si="27"/>
        <v>134.60219999999998</v>
      </c>
      <c r="M159" s="195">
        <v>3401.38</v>
      </c>
      <c r="N159" s="195">
        <v>717.87</v>
      </c>
      <c r="O159" s="792" t="s">
        <v>167</v>
      </c>
      <c r="P159" s="195">
        <f t="shared" si="28"/>
        <v>2449.7600000000002</v>
      </c>
      <c r="Q159" s="195">
        <f t="shared" si="29"/>
        <v>3167.63</v>
      </c>
      <c r="R159" s="195"/>
      <c r="S159" s="195"/>
      <c r="T159" s="195"/>
      <c r="U159" s="195"/>
      <c r="V159" s="195"/>
      <c r="W159" s="195"/>
      <c r="X159" s="196"/>
      <c r="Y159" s="196"/>
      <c r="Z159" s="197"/>
      <c r="AA159" s="196"/>
      <c r="AB159" s="197"/>
      <c r="AC159" s="196"/>
      <c r="AD159" s="197"/>
      <c r="AE159" s="196"/>
      <c r="AF159" s="197"/>
      <c r="AG159" s="196"/>
      <c r="AH159" s="196"/>
      <c r="AI159" s="197"/>
      <c r="AJ159" s="196"/>
      <c r="AK159" s="197"/>
      <c r="AL159" s="196"/>
    </row>
    <row r="160" spans="1:38" ht="15" customHeight="1" x14ac:dyDescent="0.25">
      <c r="A160" s="196" t="s">
        <v>1135</v>
      </c>
      <c r="B160" s="196" t="s">
        <v>847</v>
      </c>
      <c r="C160" s="197">
        <v>502</v>
      </c>
      <c r="D160" s="199" t="s">
        <v>1036</v>
      </c>
      <c r="E160" s="196" t="s">
        <v>1040</v>
      </c>
      <c r="F160" s="195">
        <v>35212.639999999999</v>
      </c>
      <c r="G160" s="195">
        <v>951.62</v>
      </c>
      <c r="H160" s="195">
        <v>17606.32</v>
      </c>
      <c r="I160" s="195">
        <v>0</v>
      </c>
      <c r="J160" s="195">
        <f t="shared" si="25"/>
        <v>17606.32</v>
      </c>
      <c r="K160" s="195">
        <f t="shared" si="26"/>
        <v>3521.2640000000001</v>
      </c>
      <c r="L160" s="195">
        <f t="shared" si="27"/>
        <v>264.09479999999996</v>
      </c>
      <c r="M160" s="195">
        <v>5758.15</v>
      </c>
      <c r="N160" s="195">
        <v>1408.5</v>
      </c>
      <c r="O160" s="792" t="s">
        <v>167</v>
      </c>
      <c r="P160" s="195">
        <f t="shared" si="28"/>
        <v>4806.53</v>
      </c>
      <c r="Q160" s="195">
        <f t="shared" si="29"/>
        <v>6215.03</v>
      </c>
      <c r="R160" s="195"/>
      <c r="S160" s="195"/>
      <c r="T160" s="195"/>
      <c r="U160" s="195"/>
      <c r="V160" s="195"/>
      <c r="W160" s="195"/>
      <c r="X160" s="196"/>
      <c r="Y160" s="196"/>
      <c r="Z160" s="197"/>
      <c r="AA160" s="196"/>
      <c r="AB160" s="197"/>
      <c r="AC160" s="196"/>
      <c r="AD160" s="197"/>
      <c r="AE160" s="196"/>
      <c r="AF160" s="197"/>
      <c r="AG160" s="196"/>
      <c r="AH160" s="196"/>
      <c r="AI160" s="197"/>
      <c r="AJ160" s="196"/>
      <c r="AK160" s="197"/>
      <c r="AL160" s="196"/>
    </row>
    <row r="161" spans="1:38" ht="15" customHeight="1" x14ac:dyDescent="0.25">
      <c r="A161" s="196" t="s">
        <v>1135</v>
      </c>
      <c r="B161" s="196" t="s">
        <v>847</v>
      </c>
      <c r="C161" s="197">
        <v>15</v>
      </c>
      <c r="D161" s="199" t="s">
        <v>10</v>
      </c>
      <c r="E161" s="196" t="s">
        <v>182</v>
      </c>
      <c r="F161" s="195">
        <v>18531.64</v>
      </c>
      <c r="G161" s="195">
        <v>951.62</v>
      </c>
      <c r="H161" s="195">
        <v>9265.82</v>
      </c>
      <c r="I161" s="195">
        <v>0</v>
      </c>
      <c r="J161" s="195">
        <f t="shared" si="25"/>
        <v>9265.82</v>
      </c>
      <c r="K161" s="195">
        <f t="shared" si="26"/>
        <v>1853.164</v>
      </c>
      <c r="L161" s="195">
        <f t="shared" si="27"/>
        <v>138.98729999999998</v>
      </c>
      <c r="M161" s="195">
        <v>3481.19</v>
      </c>
      <c r="N161" s="195">
        <v>741.26</v>
      </c>
      <c r="O161" s="792" t="s">
        <v>167</v>
      </c>
      <c r="P161" s="195">
        <f t="shared" si="28"/>
        <v>2529.5700000000002</v>
      </c>
      <c r="Q161" s="195">
        <f t="shared" si="29"/>
        <v>3270.83</v>
      </c>
      <c r="R161" s="195"/>
      <c r="S161" s="195"/>
      <c r="T161" s="195"/>
      <c r="U161" s="195"/>
      <c r="V161" s="195"/>
      <c r="W161" s="195"/>
      <c r="X161" s="196"/>
      <c r="Y161" s="196"/>
      <c r="Z161" s="197"/>
      <c r="AA161" s="196"/>
      <c r="AB161" s="197"/>
      <c r="AC161" s="196"/>
      <c r="AD161" s="197"/>
      <c r="AE161" s="196"/>
      <c r="AF161" s="197"/>
      <c r="AG161" s="196"/>
      <c r="AH161" s="196"/>
      <c r="AI161" s="197"/>
      <c r="AJ161" s="196"/>
      <c r="AK161" s="197"/>
      <c r="AL161" s="196"/>
    </row>
    <row r="162" spans="1:38" ht="15" customHeight="1" x14ac:dyDescent="0.25">
      <c r="A162" s="196" t="s">
        <v>1135</v>
      </c>
      <c r="B162" s="196" t="s">
        <v>847</v>
      </c>
      <c r="C162" s="197">
        <v>253</v>
      </c>
      <c r="D162" s="199" t="s">
        <v>146</v>
      </c>
      <c r="E162" s="196" t="s">
        <v>261</v>
      </c>
      <c r="F162" s="195">
        <v>9151.98</v>
      </c>
      <c r="G162" s="195">
        <v>450.22</v>
      </c>
      <c r="H162" s="195">
        <v>4575.99</v>
      </c>
      <c r="I162" s="195">
        <v>0</v>
      </c>
      <c r="J162" s="195">
        <f t="shared" si="25"/>
        <v>4575.99</v>
      </c>
      <c r="K162" s="195">
        <f t="shared" si="26"/>
        <v>915.19799999999998</v>
      </c>
      <c r="L162" s="195">
        <f t="shared" si="27"/>
        <v>68.639849999999996</v>
      </c>
      <c r="M162" s="195">
        <v>1699.47</v>
      </c>
      <c r="N162" s="195">
        <v>366.07</v>
      </c>
      <c r="O162" s="792" t="s">
        <v>167</v>
      </c>
      <c r="P162" s="195">
        <f t="shared" si="28"/>
        <v>1249.25</v>
      </c>
      <c r="Q162" s="195">
        <f t="shared" si="29"/>
        <v>1615.32</v>
      </c>
      <c r="R162" s="195"/>
      <c r="S162" s="195"/>
      <c r="T162" s="195"/>
      <c r="U162" s="195"/>
      <c r="V162" s="195"/>
      <c r="W162" s="195"/>
      <c r="X162" s="196"/>
      <c r="Y162" s="196"/>
      <c r="Z162" s="197"/>
      <c r="AA162" s="196"/>
      <c r="AB162" s="197"/>
      <c r="AC162" s="196"/>
      <c r="AD162" s="197"/>
      <c r="AE162" s="196"/>
      <c r="AF162" s="197"/>
      <c r="AG162" s="196"/>
      <c r="AH162" s="196"/>
      <c r="AI162" s="197"/>
      <c r="AJ162" s="196"/>
      <c r="AK162" s="197"/>
      <c r="AL162" s="196"/>
    </row>
    <row r="163" spans="1:38" ht="15" customHeight="1" x14ac:dyDescent="0.25">
      <c r="A163" s="196" t="s">
        <v>1135</v>
      </c>
      <c r="B163" s="196" t="s">
        <v>847</v>
      </c>
      <c r="C163" s="197">
        <v>500</v>
      </c>
      <c r="D163" s="199" t="s">
        <v>467</v>
      </c>
      <c r="E163" s="196" t="s">
        <v>514</v>
      </c>
      <c r="F163" s="195">
        <v>27557.74</v>
      </c>
      <c r="G163" s="195">
        <v>951.62</v>
      </c>
      <c r="H163" s="195">
        <v>13778.87</v>
      </c>
      <c r="I163" s="195">
        <v>0</v>
      </c>
      <c r="J163" s="195">
        <f t="shared" si="25"/>
        <v>13778.87</v>
      </c>
      <c r="K163" s="195">
        <f t="shared" si="26"/>
        <v>2755.7740000000003</v>
      </c>
      <c r="L163" s="195">
        <f t="shared" si="27"/>
        <v>206.68305000000001</v>
      </c>
      <c r="M163" s="195">
        <v>4713.25</v>
      </c>
      <c r="N163" s="195">
        <v>1102.3</v>
      </c>
      <c r="O163" s="792" t="s">
        <v>167</v>
      </c>
      <c r="P163" s="195">
        <f t="shared" si="28"/>
        <v>3761.63</v>
      </c>
      <c r="Q163" s="195">
        <f t="shared" si="29"/>
        <v>4863.93</v>
      </c>
      <c r="R163" s="195"/>
      <c r="S163" s="195"/>
      <c r="T163" s="195"/>
      <c r="U163" s="195"/>
      <c r="V163" s="195"/>
      <c r="W163" s="195"/>
      <c r="X163" s="196"/>
      <c r="Y163" s="196"/>
      <c r="Z163" s="197"/>
      <c r="AA163" s="196"/>
      <c r="AB163" s="197"/>
      <c r="AC163" s="196"/>
      <c r="AD163" s="197"/>
      <c r="AE163" s="196"/>
      <c r="AF163" s="197"/>
      <c r="AG163" s="196"/>
      <c r="AH163" s="196"/>
      <c r="AI163" s="197"/>
      <c r="AJ163" s="196"/>
      <c r="AK163" s="197"/>
      <c r="AL163" s="196"/>
    </row>
    <row r="164" spans="1:38" ht="15" customHeight="1" x14ac:dyDescent="0.25">
      <c r="A164" s="196" t="s">
        <v>1135</v>
      </c>
      <c r="B164" s="196" t="s">
        <v>847</v>
      </c>
      <c r="C164" s="197">
        <v>463</v>
      </c>
      <c r="D164" s="199" t="s">
        <v>752</v>
      </c>
      <c r="E164" s="196" t="s">
        <v>765</v>
      </c>
      <c r="F164" s="195">
        <v>42867.56</v>
      </c>
      <c r="G164" s="195">
        <v>951.62</v>
      </c>
      <c r="H164" s="195">
        <v>21433.78</v>
      </c>
      <c r="I164" s="195">
        <v>0</v>
      </c>
      <c r="J164" s="195">
        <f t="shared" si="25"/>
        <v>21433.78</v>
      </c>
      <c r="K164" s="195">
        <f t="shared" si="26"/>
        <v>4286.7560000000003</v>
      </c>
      <c r="L164" s="195">
        <f t="shared" si="27"/>
        <v>321.50669999999997</v>
      </c>
      <c r="M164" s="195">
        <v>6803.04</v>
      </c>
      <c r="N164" s="195">
        <v>1714.7</v>
      </c>
      <c r="O164" s="792" t="s">
        <v>167</v>
      </c>
      <c r="P164" s="195">
        <f t="shared" si="28"/>
        <v>5851.42</v>
      </c>
      <c r="Q164" s="195">
        <f t="shared" si="29"/>
        <v>7566.12</v>
      </c>
      <c r="R164" s="195"/>
      <c r="S164" s="195"/>
      <c r="T164" s="195"/>
      <c r="U164" s="195"/>
      <c r="V164" s="195"/>
      <c r="W164" s="195"/>
      <c r="X164" s="196"/>
      <c r="Y164" s="196"/>
      <c r="Z164" s="197"/>
      <c r="AA164" s="196"/>
      <c r="AB164" s="197"/>
      <c r="AC164" s="196"/>
      <c r="AD164" s="197"/>
      <c r="AE164" s="196"/>
      <c r="AF164" s="197"/>
      <c r="AG164" s="196"/>
      <c r="AH164" s="196"/>
      <c r="AI164" s="197"/>
      <c r="AJ164" s="196"/>
      <c r="AK164" s="197"/>
      <c r="AL164" s="196"/>
    </row>
    <row r="165" spans="1:38" ht="15" customHeight="1" x14ac:dyDescent="0.25">
      <c r="A165" s="746" t="s">
        <v>1135</v>
      </c>
      <c r="B165" s="746" t="s">
        <v>847</v>
      </c>
      <c r="C165" s="747">
        <v>506</v>
      </c>
      <c r="D165" s="748" t="s">
        <v>1139</v>
      </c>
      <c r="E165" s="746" t="s">
        <v>1138</v>
      </c>
      <c r="F165" s="749">
        <v>34086.9</v>
      </c>
      <c r="G165" s="749">
        <v>951.62</v>
      </c>
      <c r="H165" s="749">
        <v>17043.45</v>
      </c>
      <c r="I165" s="749">
        <v>0</v>
      </c>
      <c r="J165" s="749">
        <f t="shared" si="25"/>
        <v>17043.45</v>
      </c>
      <c r="K165" s="749">
        <f t="shared" si="26"/>
        <v>3408.6900000000005</v>
      </c>
      <c r="L165" s="749">
        <f t="shared" si="27"/>
        <v>255.65174999999999</v>
      </c>
      <c r="M165" s="749">
        <v>5604.48</v>
      </c>
      <c r="N165" s="749">
        <v>1363.47</v>
      </c>
      <c r="O165" s="809" t="s">
        <v>167</v>
      </c>
      <c r="P165" s="749">
        <f t="shared" si="28"/>
        <v>4652.8599999999997</v>
      </c>
      <c r="Q165" s="749">
        <f t="shared" si="29"/>
        <v>6016.33</v>
      </c>
      <c r="R165" s="195"/>
      <c r="S165" s="195"/>
      <c r="T165" s="195"/>
      <c r="U165" s="195"/>
      <c r="V165" s="195"/>
      <c r="W165" s="195"/>
      <c r="X165" s="196"/>
      <c r="Y165" s="196"/>
      <c r="Z165" s="197"/>
      <c r="AA165" s="196"/>
      <c r="AB165" s="197"/>
      <c r="AC165" s="196"/>
      <c r="AD165" s="197"/>
      <c r="AE165" s="196"/>
      <c r="AF165" s="197"/>
      <c r="AG165" s="196"/>
      <c r="AH165" s="196"/>
      <c r="AI165" s="197"/>
      <c r="AJ165" s="196"/>
      <c r="AK165" s="197"/>
      <c r="AL165" s="196"/>
    </row>
    <row r="166" spans="1:38" ht="15" customHeight="1" x14ac:dyDescent="0.25">
      <c r="A166" s="196" t="s">
        <v>1135</v>
      </c>
      <c r="B166" s="196" t="s">
        <v>847</v>
      </c>
      <c r="C166" s="197">
        <v>222</v>
      </c>
      <c r="D166" s="199" t="s">
        <v>80</v>
      </c>
      <c r="E166" s="196" t="s">
        <v>253</v>
      </c>
      <c r="F166" s="195">
        <v>24505.66</v>
      </c>
      <c r="G166" s="195">
        <v>951.62</v>
      </c>
      <c r="H166" s="195">
        <v>12252.83</v>
      </c>
      <c r="I166" s="195">
        <v>0</v>
      </c>
      <c r="J166" s="195">
        <f t="shared" si="25"/>
        <v>12252.83</v>
      </c>
      <c r="K166" s="195">
        <f t="shared" si="26"/>
        <v>2450.5660000000003</v>
      </c>
      <c r="L166" s="195">
        <f t="shared" si="27"/>
        <v>183.79245</v>
      </c>
      <c r="M166" s="195">
        <v>4296.6400000000003</v>
      </c>
      <c r="N166" s="195">
        <v>980.22</v>
      </c>
      <c r="O166" s="792" t="s">
        <v>167</v>
      </c>
      <c r="P166" s="195">
        <f t="shared" si="28"/>
        <v>3345.0200000000004</v>
      </c>
      <c r="Q166" s="195">
        <f t="shared" si="29"/>
        <v>4325.2400000000007</v>
      </c>
      <c r="R166" s="195"/>
      <c r="S166" s="195"/>
      <c r="T166" s="195"/>
      <c r="U166" s="195"/>
      <c r="V166" s="195"/>
      <c r="W166" s="195"/>
      <c r="X166" s="196"/>
      <c r="Y166" s="196"/>
      <c r="Z166" s="197"/>
      <c r="AA166" s="196"/>
      <c r="AB166" s="197"/>
      <c r="AC166" s="196"/>
      <c r="AD166" s="197"/>
      <c r="AE166" s="196"/>
      <c r="AF166" s="197"/>
      <c r="AG166" s="196"/>
      <c r="AH166" s="196"/>
      <c r="AI166" s="197"/>
      <c r="AJ166" s="196"/>
      <c r="AK166" s="197"/>
      <c r="AL166" s="196"/>
    </row>
    <row r="167" spans="1:38" ht="15" customHeight="1" x14ac:dyDescent="0.25">
      <c r="A167" s="196" t="s">
        <v>1135</v>
      </c>
      <c r="B167" s="196" t="s">
        <v>847</v>
      </c>
      <c r="C167" s="197">
        <v>472</v>
      </c>
      <c r="D167" s="199" t="s">
        <v>784</v>
      </c>
      <c r="E167" s="196" t="s">
        <v>791</v>
      </c>
      <c r="F167" s="195">
        <v>27848.2</v>
      </c>
      <c r="G167" s="195">
        <v>951.62</v>
      </c>
      <c r="H167" s="195">
        <v>13924.1</v>
      </c>
      <c r="I167" s="195">
        <v>0</v>
      </c>
      <c r="J167" s="195">
        <f t="shared" si="25"/>
        <v>13924.1</v>
      </c>
      <c r="K167" s="195">
        <f t="shared" si="26"/>
        <v>2784.82</v>
      </c>
      <c r="L167" s="195">
        <f t="shared" si="27"/>
        <v>208.86150000000001</v>
      </c>
      <c r="M167" s="195">
        <v>4752.8999999999996</v>
      </c>
      <c r="N167" s="195">
        <v>1113.92</v>
      </c>
      <c r="O167" s="792" t="s">
        <v>167</v>
      </c>
      <c r="P167" s="195">
        <f t="shared" si="28"/>
        <v>3801.2799999999997</v>
      </c>
      <c r="Q167" s="195">
        <f t="shared" si="29"/>
        <v>4915.2</v>
      </c>
      <c r="R167" s="195"/>
      <c r="S167" s="195"/>
      <c r="T167" s="195"/>
      <c r="U167" s="195"/>
      <c r="V167" s="195"/>
      <c r="W167" s="195"/>
      <c r="X167" s="196"/>
      <c r="Y167" s="196"/>
      <c r="Z167" s="197"/>
      <c r="AA167" s="196"/>
      <c r="AB167" s="197"/>
      <c r="AC167" s="196"/>
      <c r="AD167" s="197"/>
      <c r="AE167" s="196"/>
      <c r="AF167" s="197"/>
      <c r="AG167" s="196"/>
      <c r="AH167" s="196"/>
      <c r="AI167" s="197"/>
      <c r="AJ167" s="196"/>
      <c r="AK167" s="197"/>
      <c r="AL167" s="196"/>
    </row>
    <row r="168" spans="1:38" ht="15" customHeight="1" x14ac:dyDescent="0.25">
      <c r="A168" s="196" t="s">
        <v>1135</v>
      </c>
      <c r="B168" s="196" t="s">
        <v>847</v>
      </c>
      <c r="C168" s="197">
        <v>43</v>
      </c>
      <c r="D168" s="199" t="s">
        <v>32</v>
      </c>
      <c r="E168" s="196" t="s">
        <v>204</v>
      </c>
      <c r="F168" s="195">
        <v>41472.660000000003</v>
      </c>
      <c r="G168" s="195">
        <v>951.62</v>
      </c>
      <c r="H168" s="195">
        <v>20736.330000000002</v>
      </c>
      <c r="I168" s="195">
        <v>0</v>
      </c>
      <c r="J168" s="195">
        <f t="shared" si="25"/>
        <v>20736.330000000002</v>
      </c>
      <c r="K168" s="195">
        <f t="shared" si="26"/>
        <v>4147.2660000000005</v>
      </c>
      <c r="L168" s="195">
        <f t="shared" si="27"/>
        <v>311.04495000000003</v>
      </c>
      <c r="M168" s="195">
        <v>6612.64</v>
      </c>
      <c r="N168" s="195">
        <v>1658.9</v>
      </c>
      <c r="O168" s="792" t="s">
        <v>167</v>
      </c>
      <c r="P168" s="195">
        <f t="shared" si="28"/>
        <v>5661.02</v>
      </c>
      <c r="Q168" s="195">
        <f t="shared" si="29"/>
        <v>7319.92</v>
      </c>
      <c r="R168" s="195"/>
      <c r="S168" s="195"/>
      <c r="T168" s="195"/>
      <c r="U168" s="195"/>
      <c r="V168" s="195"/>
      <c r="W168" s="195"/>
      <c r="X168" s="196"/>
      <c r="Y168" s="196"/>
      <c r="Z168" s="197"/>
      <c r="AA168" s="196"/>
      <c r="AB168" s="197"/>
      <c r="AC168" s="196"/>
      <c r="AD168" s="197"/>
      <c r="AE168" s="196"/>
      <c r="AF168" s="197"/>
      <c r="AG168" s="196"/>
      <c r="AH168" s="196"/>
      <c r="AI168" s="197"/>
      <c r="AJ168" s="196"/>
      <c r="AK168" s="197"/>
      <c r="AL168" s="196"/>
    </row>
    <row r="169" spans="1:38" ht="15" customHeight="1" x14ac:dyDescent="0.25">
      <c r="A169" s="196" t="s">
        <v>1135</v>
      </c>
      <c r="B169" s="196" t="s">
        <v>847</v>
      </c>
      <c r="C169" s="197">
        <v>22</v>
      </c>
      <c r="D169" s="199" t="s">
        <v>16</v>
      </c>
      <c r="E169" s="196" t="s">
        <v>269</v>
      </c>
      <c r="F169" s="195">
        <v>31186.62</v>
      </c>
      <c r="G169" s="195">
        <v>951.62</v>
      </c>
      <c r="H169" s="195">
        <v>15593.31</v>
      </c>
      <c r="I169" s="195">
        <v>0</v>
      </c>
      <c r="J169" s="195">
        <f t="shared" si="25"/>
        <v>15593.31</v>
      </c>
      <c r="K169" s="195">
        <f t="shared" si="26"/>
        <v>3118.6620000000003</v>
      </c>
      <c r="L169" s="195">
        <f t="shared" si="27"/>
        <v>233.89964999999998</v>
      </c>
      <c r="M169" s="195">
        <v>5208.59</v>
      </c>
      <c r="N169" s="195">
        <v>1247.46</v>
      </c>
      <c r="O169" s="792" t="s">
        <v>167</v>
      </c>
      <c r="P169" s="195">
        <f t="shared" si="28"/>
        <v>4256.97</v>
      </c>
      <c r="Q169" s="195">
        <f t="shared" si="29"/>
        <v>5504.43</v>
      </c>
      <c r="R169" s="195"/>
      <c r="S169" s="195"/>
      <c r="T169" s="195"/>
      <c r="U169" s="195"/>
      <c r="V169" s="195"/>
      <c r="W169" s="195"/>
      <c r="X169" s="196"/>
      <c r="Y169" s="196"/>
      <c r="Z169" s="197"/>
      <c r="AA169" s="196"/>
      <c r="AB169" s="197"/>
      <c r="AC169" s="196"/>
      <c r="AD169" s="197"/>
      <c r="AE169" s="196"/>
      <c r="AF169" s="197"/>
      <c r="AG169" s="196"/>
      <c r="AH169" s="196"/>
      <c r="AI169" s="197"/>
      <c r="AJ169" s="196"/>
      <c r="AK169" s="197"/>
      <c r="AL169" s="196"/>
    </row>
    <row r="170" spans="1:38" ht="15" customHeight="1" x14ac:dyDescent="0.25">
      <c r="A170" s="196" t="s">
        <v>1135</v>
      </c>
      <c r="B170" s="196" t="s">
        <v>847</v>
      </c>
      <c r="C170" s="197">
        <v>220</v>
      </c>
      <c r="D170" s="199" t="s">
        <v>108</v>
      </c>
      <c r="E170" s="196" t="s">
        <v>390</v>
      </c>
      <c r="F170" s="195">
        <v>11122.28</v>
      </c>
      <c r="G170" s="195">
        <v>588.14</v>
      </c>
      <c r="H170" s="195">
        <v>5561.14</v>
      </c>
      <c r="I170" s="195">
        <v>0</v>
      </c>
      <c r="J170" s="195">
        <f t="shared" si="25"/>
        <v>5561.14</v>
      </c>
      <c r="K170" s="195">
        <f t="shared" si="26"/>
        <v>1112.2280000000001</v>
      </c>
      <c r="L170" s="195">
        <f t="shared" si="27"/>
        <v>83.417100000000005</v>
      </c>
      <c r="M170" s="195">
        <v>2106.33</v>
      </c>
      <c r="N170" s="195">
        <v>444.89</v>
      </c>
      <c r="O170" s="792" t="s">
        <v>167</v>
      </c>
      <c r="P170" s="195">
        <f t="shared" si="28"/>
        <v>1518.19</v>
      </c>
      <c r="Q170" s="195">
        <f t="shared" si="29"/>
        <v>1963.08</v>
      </c>
      <c r="R170" s="195"/>
      <c r="S170" s="195"/>
      <c r="T170" s="195"/>
      <c r="U170" s="195"/>
      <c r="V170" s="195"/>
      <c r="W170" s="195"/>
      <c r="X170" s="196"/>
      <c r="Y170" s="196"/>
      <c r="Z170" s="197"/>
      <c r="AA170" s="196"/>
      <c r="AB170" s="197"/>
      <c r="AC170" s="196"/>
      <c r="AD170" s="197"/>
      <c r="AE170" s="196"/>
      <c r="AF170" s="197"/>
      <c r="AG170" s="196"/>
      <c r="AH170" s="196"/>
      <c r="AI170" s="197"/>
      <c r="AJ170" s="196"/>
      <c r="AK170" s="197"/>
      <c r="AL170" s="196"/>
    </row>
    <row r="171" spans="1:38" ht="15" customHeight="1" x14ac:dyDescent="0.25">
      <c r="A171" s="196" t="s">
        <v>1135</v>
      </c>
      <c r="B171" s="196" t="s">
        <v>847</v>
      </c>
      <c r="C171" s="197">
        <v>224</v>
      </c>
      <c r="D171" s="199" t="s">
        <v>81</v>
      </c>
      <c r="E171" s="196" t="s">
        <v>254</v>
      </c>
      <c r="F171" s="195">
        <v>29571.62</v>
      </c>
      <c r="G171" s="195">
        <v>951.62</v>
      </c>
      <c r="H171" s="195">
        <v>14785.81</v>
      </c>
      <c r="I171" s="195">
        <v>0</v>
      </c>
      <c r="J171" s="195">
        <f t="shared" si="25"/>
        <v>14785.81</v>
      </c>
      <c r="K171" s="195">
        <f t="shared" si="26"/>
        <v>2957.1620000000003</v>
      </c>
      <c r="L171" s="195">
        <f t="shared" si="27"/>
        <v>221.78715</v>
      </c>
      <c r="M171" s="195">
        <v>4988.1499999999996</v>
      </c>
      <c r="N171" s="195">
        <v>1182.8599999999999</v>
      </c>
      <c r="O171" s="792" t="s">
        <v>167</v>
      </c>
      <c r="P171" s="195">
        <f t="shared" si="28"/>
        <v>4036.5299999999997</v>
      </c>
      <c r="Q171" s="195">
        <f t="shared" si="29"/>
        <v>5219.3899999999994</v>
      </c>
      <c r="R171" s="195"/>
      <c r="S171" s="195"/>
      <c r="T171" s="195"/>
      <c r="U171" s="195"/>
      <c r="V171" s="195"/>
      <c r="W171" s="195"/>
      <c r="X171" s="196"/>
      <c r="Y171" s="196"/>
      <c r="Z171" s="197"/>
      <c r="AA171" s="196"/>
      <c r="AB171" s="197"/>
      <c r="AC171" s="196"/>
      <c r="AD171" s="197"/>
      <c r="AE171" s="196"/>
      <c r="AF171" s="197"/>
      <c r="AG171" s="196"/>
      <c r="AH171" s="196"/>
      <c r="AI171" s="197"/>
      <c r="AJ171" s="196"/>
      <c r="AK171" s="197"/>
      <c r="AL171" s="196"/>
    </row>
    <row r="172" spans="1:38" ht="15" customHeight="1" x14ac:dyDescent="0.25">
      <c r="A172" s="196" t="s">
        <v>1135</v>
      </c>
      <c r="B172" s="196" t="s">
        <v>847</v>
      </c>
      <c r="C172" s="197">
        <v>25</v>
      </c>
      <c r="D172" s="199" t="s">
        <v>18</v>
      </c>
      <c r="E172" s="196" t="s">
        <v>190</v>
      </c>
      <c r="F172" s="195">
        <v>39115.46</v>
      </c>
      <c r="G172" s="195">
        <v>951.62</v>
      </c>
      <c r="H172" s="195">
        <v>19557.73</v>
      </c>
      <c r="I172" s="195">
        <v>0</v>
      </c>
      <c r="J172" s="195">
        <f t="shared" si="25"/>
        <v>19557.73</v>
      </c>
      <c r="K172" s="195">
        <f t="shared" si="26"/>
        <v>3911.5460000000003</v>
      </c>
      <c r="L172" s="195">
        <f t="shared" si="27"/>
        <v>293.36595</v>
      </c>
      <c r="M172" s="195">
        <v>6290.88</v>
      </c>
      <c r="N172" s="195">
        <v>1564.61</v>
      </c>
      <c r="O172" s="792" t="s">
        <v>167</v>
      </c>
      <c r="P172" s="195">
        <f t="shared" si="28"/>
        <v>5339.26</v>
      </c>
      <c r="Q172" s="195">
        <f t="shared" si="29"/>
        <v>6903.87</v>
      </c>
      <c r="R172" s="195"/>
      <c r="S172" s="195"/>
      <c r="T172" s="195"/>
      <c r="U172" s="195"/>
      <c r="V172" s="195"/>
      <c r="W172" s="195"/>
      <c r="X172" s="196"/>
      <c r="Y172" s="196"/>
      <c r="Z172" s="197"/>
      <c r="AA172" s="196"/>
      <c r="AB172" s="197"/>
      <c r="AC172" s="196"/>
      <c r="AD172" s="197"/>
      <c r="AE172" s="196"/>
      <c r="AF172" s="197"/>
      <c r="AG172" s="196"/>
      <c r="AH172" s="196"/>
      <c r="AI172" s="197"/>
      <c r="AJ172" s="196"/>
      <c r="AK172" s="197"/>
      <c r="AL172" s="196"/>
    </row>
    <row r="173" spans="1:38" ht="15" customHeight="1" x14ac:dyDescent="0.25">
      <c r="A173" s="196" t="s">
        <v>1135</v>
      </c>
      <c r="B173" s="196" t="s">
        <v>847</v>
      </c>
      <c r="C173" s="197">
        <v>10</v>
      </c>
      <c r="D173" s="199" t="s">
        <v>8</v>
      </c>
      <c r="E173" s="196" t="s">
        <v>178</v>
      </c>
      <c r="F173" s="195">
        <v>39528.44</v>
      </c>
      <c r="G173" s="195">
        <v>951.62</v>
      </c>
      <c r="H173" s="195">
        <v>19764.22</v>
      </c>
      <c r="I173" s="195">
        <v>0</v>
      </c>
      <c r="J173" s="195">
        <f t="shared" si="25"/>
        <v>19764.22</v>
      </c>
      <c r="K173" s="195">
        <f t="shared" si="26"/>
        <v>3952.8440000000005</v>
      </c>
      <c r="L173" s="195">
        <f t="shared" si="27"/>
        <v>296.4633</v>
      </c>
      <c r="M173" s="195">
        <v>6347.25</v>
      </c>
      <c r="N173" s="195">
        <v>1581.13</v>
      </c>
      <c r="O173" s="792" t="s">
        <v>167</v>
      </c>
      <c r="P173" s="195">
        <f t="shared" si="28"/>
        <v>5395.63</v>
      </c>
      <c r="Q173" s="195">
        <f t="shared" si="29"/>
        <v>6976.76</v>
      </c>
      <c r="R173" s="195"/>
      <c r="S173" s="195"/>
      <c r="T173" s="195"/>
      <c r="U173" s="195"/>
      <c r="V173" s="195"/>
      <c r="W173" s="195"/>
      <c r="X173" s="196"/>
      <c r="Y173" s="196"/>
      <c r="Z173" s="197"/>
      <c r="AA173" s="196"/>
      <c r="AB173" s="197"/>
      <c r="AC173" s="196"/>
      <c r="AD173" s="197"/>
      <c r="AE173" s="196"/>
      <c r="AF173" s="197"/>
      <c r="AG173" s="196"/>
      <c r="AH173" s="196"/>
      <c r="AI173" s="197"/>
      <c r="AJ173" s="196"/>
      <c r="AK173" s="197"/>
      <c r="AL173" s="196"/>
    </row>
    <row r="174" spans="1:38" ht="15" customHeight="1" x14ac:dyDescent="0.25">
      <c r="A174" s="196" t="s">
        <v>1135</v>
      </c>
      <c r="B174" s="196" t="s">
        <v>847</v>
      </c>
      <c r="C174" s="197">
        <v>319</v>
      </c>
      <c r="D174" s="199" t="s">
        <v>306</v>
      </c>
      <c r="E174" s="196" t="s">
        <v>307</v>
      </c>
      <c r="F174" s="195">
        <v>35212.639999999999</v>
      </c>
      <c r="G174" s="195">
        <v>951.62</v>
      </c>
      <c r="H174" s="195">
        <v>17606.32</v>
      </c>
      <c r="I174" s="195">
        <v>0</v>
      </c>
      <c r="J174" s="195">
        <f t="shared" si="25"/>
        <v>17606.32</v>
      </c>
      <c r="K174" s="195">
        <f t="shared" si="26"/>
        <v>3521.2640000000001</v>
      </c>
      <c r="L174" s="195">
        <f t="shared" si="27"/>
        <v>264.09479999999996</v>
      </c>
      <c r="M174" s="195">
        <v>5758.15</v>
      </c>
      <c r="N174" s="195">
        <v>1408.5</v>
      </c>
      <c r="O174" s="792" t="s">
        <v>167</v>
      </c>
      <c r="P174" s="195">
        <f t="shared" si="28"/>
        <v>4806.53</v>
      </c>
      <c r="Q174" s="195">
        <f t="shared" si="29"/>
        <v>6215.03</v>
      </c>
      <c r="R174" s="195"/>
      <c r="S174" s="195"/>
      <c r="T174" s="195"/>
      <c r="U174" s="195"/>
      <c r="V174" s="195"/>
      <c r="W174" s="195"/>
      <c r="X174" s="196"/>
      <c r="Y174" s="196"/>
      <c r="Z174" s="197"/>
      <c r="AA174" s="196"/>
      <c r="AB174" s="197"/>
      <c r="AC174" s="196"/>
      <c r="AD174" s="197"/>
      <c r="AE174" s="196"/>
      <c r="AF174" s="197"/>
      <c r="AG174" s="196"/>
      <c r="AH174" s="196"/>
      <c r="AI174" s="197"/>
      <c r="AJ174" s="196"/>
      <c r="AK174" s="197"/>
      <c r="AL174" s="196"/>
    </row>
    <row r="175" spans="1:38" ht="15" customHeight="1" x14ac:dyDescent="0.25">
      <c r="A175" s="196" t="s">
        <v>1135</v>
      </c>
      <c r="B175" s="196" t="s">
        <v>847</v>
      </c>
      <c r="C175" s="197">
        <v>212</v>
      </c>
      <c r="D175" s="199" t="s">
        <v>78</v>
      </c>
      <c r="E175" s="196" t="s">
        <v>248</v>
      </c>
      <c r="F175" s="195">
        <v>27500.26</v>
      </c>
      <c r="G175" s="195">
        <v>951.62</v>
      </c>
      <c r="H175" s="195">
        <v>13750.13</v>
      </c>
      <c r="I175" s="195">
        <v>0</v>
      </c>
      <c r="J175" s="195">
        <f t="shared" si="25"/>
        <v>13750.13</v>
      </c>
      <c r="K175" s="195">
        <f t="shared" si="26"/>
        <v>2750.0259999999998</v>
      </c>
      <c r="L175" s="195">
        <f t="shared" si="27"/>
        <v>206.25194999999999</v>
      </c>
      <c r="M175" s="195">
        <v>4705.41</v>
      </c>
      <c r="N175" s="195">
        <v>1100.01</v>
      </c>
      <c r="O175" s="792" t="s">
        <v>167</v>
      </c>
      <c r="P175" s="195">
        <f t="shared" si="28"/>
        <v>3753.79</v>
      </c>
      <c r="Q175" s="195">
        <f t="shared" si="29"/>
        <v>4853.8</v>
      </c>
      <c r="R175" s="195"/>
      <c r="S175" s="195"/>
      <c r="T175" s="195"/>
      <c r="U175" s="195"/>
      <c r="V175" s="195"/>
      <c r="W175" s="195"/>
      <c r="X175" s="196"/>
      <c r="Y175" s="196"/>
      <c r="Z175" s="197"/>
      <c r="AA175" s="196"/>
      <c r="AB175" s="197"/>
      <c r="AC175" s="196"/>
      <c r="AD175" s="197"/>
      <c r="AE175" s="196"/>
      <c r="AF175" s="197"/>
      <c r="AG175" s="196"/>
      <c r="AH175" s="196"/>
      <c r="AI175" s="197"/>
      <c r="AJ175" s="196"/>
      <c r="AK175" s="197"/>
      <c r="AL175" s="196"/>
    </row>
    <row r="176" spans="1:38" ht="15" customHeight="1" x14ac:dyDescent="0.25">
      <c r="A176" s="196" t="s">
        <v>1135</v>
      </c>
      <c r="B176" s="196" t="s">
        <v>847</v>
      </c>
      <c r="C176" s="197">
        <v>90</v>
      </c>
      <c r="D176" s="199" t="s">
        <v>50</v>
      </c>
      <c r="E176" s="196" t="s">
        <v>222</v>
      </c>
      <c r="F176" s="195">
        <v>38912.06</v>
      </c>
      <c r="G176" s="195">
        <v>951.62</v>
      </c>
      <c r="H176" s="195">
        <v>19456.03</v>
      </c>
      <c r="I176" s="195">
        <v>0</v>
      </c>
      <c r="J176" s="195">
        <f t="shared" si="25"/>
        <v>19456.03</v>
      </c>
      <c r="K176" s="195">
        <f t="shared" si="26"/>
        <v>3891.2060000000001</v>
      </c>
      <c r="L176" s="195">
        <f t="shared" si="27"/>
        <v>291.84044999999998</v>
      </c>
      <c r="M176" s="195">
        <v>6263.12</v>
      </c>
      <c r="N176" s="195">
        <v>1556.48</v>
      </c>
      <c r="O176" s="792" t="s">
        <v>167</v>
      </c>
      <c r="P176" s="195">
        <f t="shared" si="28"/>
        <v>5311.5</v>
      </c>
      <c r="Q176" s="195">
        <f t="shared" si="29"/>
        <v>6867.98</v>
      </c>
      <c r="R176" s="195"/>
      <c r="S176" s="195"/>
      <c r="T176" s="195"/>
      <c r="U176" s="195"/>
      <c r="V176" s="195"/>
      <c r="W176" s="195"/>
      <c r="X176" s="196"/>
      <c r="Y176" s="196"/>
      <c r="Z176" s="197"/>
      <c r="AA176" s="196"/>
      <c r="AB176" s="197"/>
      <c r="AC176" s="196"/>
      <c r="AD176" s="197"/>
      <c r="AE176" s="196"/>
      <c r="AF176" s="197"/>
      <c r="AG176" s="196"/>
      <c r="AH176" s="196"/>
      <c r="AI176" s="197"/>
      <c r="AJ176" s="196"/>
      <c r="AK176" s="197"/>
      <c r="AL176" s="196"/>
    </row>
    <row r="177" spans="1:38" ht="15" customHeight="1" x14ac:dyDescent="0.25">
      <c r="A177" s="196" t="s">
        <v>1135</v>
      </c>
      <c r="B177" s="196" t="s">
        <v>847</v>
      </c>
      <c r="C177" s="197">
        <v>497</v>
      </c>
      <c r="D177" s="199" t="s">
        <v>461</v>
      </c>
      <c r="E177" s="196" t="s">
        <v>506</v>
      </c>
      <c r="F177" s="195">
        <v>27557.74</v>
      </c>
      <c r="G177" s="195">
        <v>951.62</v>
      </c>
      <c r="H177" s="195">
        <v>13778.87</v>
      </c>
      <c r="I177" s="195">
        <v>0</v>
      </c>
      <c r="J177" s="195">
        <f t="shared" si="25"/>
        <v>13778.87</v>
      </c>
      <c r="K177" s="195">
        <f t="shared" si="26"/>
        <v>2755.7740000000003</v>
      </c>
      <c r="L177" s="195">
        <f t="shared" si="27"/>
        <v>206.68305000000001</v>
      </c>
      <c r="M177" s="195">
        <v>4713.25</v>
      </c>
      <c r="N177" s="195">
        <v>1102.3</v>
      </c>
      <c r="O177" s="792" t="s">
        <v>167</v>
      </c>
      <c r="P177" s="195">
        <f t="shared" si="28"/>
        <v>3761.63</v>
      </c>
      <c r="Q177" s="195">
        <f t="shared" si="29"/>
        <v>4863.93</v>
      </c>
      <c r="R177" s="195"/>
      <c r="S177" s="195"/>
      <c r="T177" s="195"/>
      <c r="U177" s="195"/>
      <c r="V177" s="195"/>
      <c r="W177" s="195"/>
      <c r="X177" s="196"/>
      <c r="Y177" s="196"/>
      <c r="Z177" s="197"/>
      <c r="AA177" s="196"/>
      <c r="AB177" s="197"/>
      <c r="AC177" s="196"/>
      <c r="AD177" s="197"/>
      <c r="AE177" s="196"/>
      <c r="AF177" s="197"/>
      <c r="AG177" s="196"/>
      <c r="AH177" s="196"/>
      <c r="AI177" s="197"/>
      <c r="AJ177" s="196"/>
      <c r="AK177" s="197"/>
      <c r="AL177" s="196"/>
    </row>
    <row r="178" spans="1:38" ht="15" customHeight="1" x14ac:dyDescent="0.25">
      <c r="A178" s="196" t="s">
        <v>1135</v>
      </c>
      <c r="B178" s="196" t="s">
        <v>847</v>
      </c>
      <c r="C178" s="197">
        <v>491</v>
      </c>
      <c r="D178" s="199" t="s">
        <v>485</v>
      </c>
      <c r="E178" s="196" t="s">
        <v>535</v>
      </c>
      <c r="F178" s="195">
        <v>27557.74</v>
      </c>
      <c r="G178" s="195">
        <v>951.62</v>
      </c>
      <c r="H178" s="195">
        <v>13778.87</v>
      </c>
      <c r="I178" s="195">
        <v>0</v>
      </c>
      <c r="J178" s="195">
        <f t="shared" si="25"/>
        <v>13778.87</v>
      </c>
      <c r="K178" s="195">
        <f t="shared" si="26"/>
        <v>2755.7740000000003</v>
      </c>
      <c r="L178" s="195">
        <f t="shared" si="27"/>
        <v>206.68305000000001</v>
      </c>
      <c r="M178" s="195">
        <v>4713.25</v>
      </c>
      <c r="N178" s="195">
        <v>1102.3</v>
      </c>
      <c r="O178" s="792" t="s">
        <v>167</v>
      </c>
      <c r="P178" s="195">
        <f t="shared" si="28"/>
        <v>3761.63</v>
      </c>
      <c r="Q178" s="195">
        <f t="shared" si="29"/>
        <v>4863.93</v>
      </c>
      <c r="R178" s="195"/>
      <c r="S178" s="195"/>
      <c r="T178" s="195"/>
      <c r="U178" s="195"/>
      <c r="V178" s="195"/>
      <c r="W178" s="195"/>
      <c r="X178" s="196"/>
      <c r="Y178" s="196"/>
      <c r="Z178" s="197"/>
      <c r="AA178" s="196"/>
      <c r="AB178" s="197"/>
      <c r="AC178" s="196"/>
      <c r="AD178" s="197"/>
      <c r="AE178" s="196"/>
      <c r="AF178" s="197"/>
      <c r="AG178" s="196"/>
      <c r="AH178" s="196"/>
      <c r="AI178" s="197"/>
      <c r="AJ178" s="196"/>
      <c r="AK178" s="197"/>
      <c r="AL178" s="196"/>
    </row>
    <row r="179" spans="1:38" ht="15" customHeight="1" x14ac:dyDescent="0.25">
      <c r="A179" s="196" t="s">
        <v>1135</v>
      </c>
      <c r="B179" s="196" t="s">
        <v>847</v>
      </c>
      <c r="C179" s="197">
        <v>211</v>
      </c>
      <c r="D179" s="199" t="s">
        <v>77</v>
      </c>
      <c r="E179" s="196" t="s">
        <v>247</v>
      </c>
      <c r="F179" s="195">
        <v>35212.639999999999</v>
      </c>
      <c r="G179" s="195">
        <v>951.62</v>
      </c>
      <c r="H179" s="195">
        <v>17606.32</v>
      </c>
      <c r="I179" s="195">
        <v>0</v>
      </c>
      <c r="J179" s="195">
        <f t="shared" si="25"/>
        <v>17606.32</v>
      </c>
      <c r="K179" s="195">
        <f t="shared" si="26"/>
        <v>3521.2640000000001</v>
      </c>
      <c r="L179" s="195">
        <f t="shared" si="27"/>
        <v>264.09479999999996</v>
      </c>
      <c r="M179" s="195">
        <v>5758.15</v>
      </c>
      <c r="N179" s="195">
        <v>1408.5</v>
      </c>
      <c r="O179" s="792" t="s">
        <v>167</v>
      </c>
      <c r="P179" s="195">
        <f t="shared" si="28"/>
        <v>4806.53</v>
      </c>
      <c r="Q179" s="195">
        <f t="shared" si="29"/>
        <v>6215.03</v>
      </c>
      <c r="R179" s="195"/>
      <c r="S179" s="195"/>
      <c r="T179" s="195"/>
      <c r="U179" s="195"/>
      <c r="V179" s="195"/>
      <c r="W179" s="195"/>
      <c r="X179" s="196"/>
      <c r="Y179" s="196"/>
      <c r="Z179" s="197"/>
      <c r="AA179" s="196"/>
      <c r="AB179" s="197"/>
      <c r="AC179" s="196"/>
      <c r="AD179" s="197"/>
      <c r="AE179" s="196"/>
      <c r="AF179" s="197"/>
      <c r="AG179" s="196"/>
      <c r="AH179" s="196"/>
      <c r="AI179" s="197"/>
      <c r="AJ179" s="196"/>
      <c r="AK179" s="197"/>
      <c r="AL179" s="196"/>
    </row>
    <row r="180" spans="1:38" ht="15" customHeight="1" x14ac:dyDescent="0.25">
      <c r="A180" s="196" t="s">
        <v>1135</v>
      </c>
      <c r="B180" s="196" t="s">
        <v>847</v>
      </c>
      <c r="C180" s="197">
        <v>162</v>
      </c>
      <c r="D180" s="199" t="s">
        <v>64</v>
      </c>
      <c r="E180" s="196" t="s">
        <v>235</v>
      </c>
      <c r="F180" s="195">
        <v>23083.24</v>
      </c>
      <c r="G180" s="195">
        <v>951.62</v>
      </c>
      <c r="H180" s="195">
        <v>11541.62</v>
      </c>
      <c r="I180" s="195">
        <v>0</v>
      </c>
      <c r="J180" s="195">
        <f t="shared" si="25"/>
        <v>11541.62</v>
      </c>
      <c r="K180" s="195">
        <f t="shared" si="26"/>
        <v>2308.3240000000001</v>
      </c>
      <c r="L180" s="195">
        <f t="shared" si="27"/>
        <v>173.12430000000001</v>
      </c>
      <c r="M180" s="195">
        <v>4102.4799999999996</v>
      </c>
      <c r="N180" s="195">
        <v>923.32</v>
      </c>
      <c r="O180" s="792" t="s">
        <v>167</v>
      </c>
      <c r="P180" s="195">
        <f t="shared" si="28"/>
        <v>3150.8599999999997</v>
      </c>
      <c r="Q180" s="195">
        <f t="shared" si="29"/>
        <v>4074.18</v>
      </c>
      <c r="R180" s="195"/>
      <c r="S180" s="195"/>
      <c r="T180" s="195"/>
      <c r="U180" s="195"/>
      <c r="V180" s="195"/>
      <c r="W180" s="195"/>
      <c r="X180" s="196"/>
      <c r="Y180" s="196"/>
      <c r="Z180" s="197"/>
      <c r="AA180" s="196"/>
      <c r="AB180" s="197"/>
      <c r="AC180" s="196"/>
      <c r="AD180" s="197"/>
      <c r="AE180" s="196"/>
      <c r="AF180" s="197"/>
      <c r="AG180" s="196"/>
      <c r="AH180" s="196"/>
      <c r="AI180" s="197"/>
      <c r="AJ180" s="196"/>
      <c r="AK180" s="197"/>
      <c r="AL180" s="196"/>
    </row>
    <row r="181" spans="1:38" ht="15" customHeight="1" x14ac:dyDescent="0.25">
      <c r="A181" s="196" t="s">
        <v>1135</v>
      </c>
      <c r="B181" s="196" t="s">
        <v>847</v>
      </c>
      <c r="C181" s="197">
        <v>217</v>
      </c>
      <c r="D181" s="199" t="s">
        <v>79</v>
      </c>
      <c r="E181" s="196" t="s">
        <v>250</v>
      </c>
      <c r="F181" s="195">
        <v>23325.16</v>
      </c>
      <c r="G181" s="195">
        <v>951.62</v>
      </c>
      <c r="H181" s="195">
        <v>11662.58</v>
      </c>
      <c r="I181" s="195">
        <v>0</v>
      </c>
      <c r="J181" s="195">
        <f t="shared" ref="J181:J199" si="30">H181+I181</f>
        <v>11662.58</v>
      </c>
      <c r="K181" s="195">
        <f t="shared" ref="K181:K199" si="31">J181*0.2</f>
        <v>2332.5160000000001</v>
      </c>
      <c r="L181" s="195">
        <f t="shared" ref="L181:L199" si="32">J181*1.5%</f>
        <v>174.93869999999998</v>
      </c>
      <c r="M181" s="195">
        <v>4135.5</v>
      </c>
      <c r="N181" s="195">
        <v>933</v>
      </c>
      <c r="O181" s="792" t="s">
        <v>167</v>
      </c>
      <c r="P181" s="195">
        <f t="shared" si="28"/>
        <v>3183.88</v>
      </c>
      <c r="Q181" s="195">
        <f t="shared" ref="Q181:Q199" si="33">N181+P181</f>
        <v>4116.88</v>
      </c>
      <c r="R181" s="195"/>
      <c r="S181" s="195"/>
      <c r="T181" s="195"/>
      <c r="U181" s="195"/>
      <c r="V181" s="195"/>
      <c r="W181" s="195"/>
      <c r="X181" s="196"/>
      <c r="Y181" s="196"/>
      <c r="Z181" s="197"/>
      <c r="AA181" s="196"/>
      <c r="AB181" s="197"/>
      <c r="AC181" s="196"/>
      <c r="AD181" s="197"/>
      <c r="AE181" s="196"/>
      <c r="AF181" s="197"/>
      <c r="AG181" s="196"/>
      <c r="AH181" s="196"/>
      <c r="AI181" s="197"/>
      <c r="AJ181" s="196"/>
      <c r="AK181" s="197"/>
      <c r="AL181" s="196"/>
    </row>
    <row r="182" spans="1:38" ht="15" customHeight="1" x14ac:dyDescent="0.25">
      <c r="A182" s="196" t="s">
        <v>1135</v>
      </c>
      <c r="B182" s="196" t="s">
        <v>847</v>
      </c>
      <c r="C182" s="197">
        <v>5</v>
      </c>
      <c r="D182" s="199" t="s">
        <v>6</v>
      </c>
      <c r="E182" s="196" t="s">
        <v>174</v>
      </c>
      <c r="F182" s="195">
        <v>16604.72</v>
      </c>
      <c r="G182" s="195">
        <v>951.62</v>
      </c>
      <c r="H182" s="195">
        <v>8302.36</v>
      </c>
      <c r="I182" s="195">
        <v>0</v>
      </c>
      <c r="J182" s="195">
        <f t="shared" si="30"/>
        <v>8302.36</v>
      </c>
      <c r="K182" s="195">
        <f t="shared" si="31"/>
        <v>1660.4720000000002</v>
      </c>
      <c r="L182" s="195">
        <f t="shared" si="32"/>
        <v>124.53540000000001</v>
      </c>
      <c r="M182" s="195">
        <v>3218.16</v>
      </c>
      <c r="N182" s="195">
        <v>664.18</v>
      </c>
      <c r="O182" s="792" t="s">
        <v>167</v>
      </c>
      <c r="P182" s="195">
        <f t="shared" si="28"/>
        <v>2266.54</v>
      </c>
      <c r="Q182" s="195">
        <f t="shared" si="33"/>
        <v>2930.72</v>
      </c>
      <c r="R182" s="195"/>
      <c r="S182" s="195"/>
      <c r="T182" s="195"/>
      <c r="U182" s="195"/>
      <c r="V182" s="195"/>
      <c r="W182" s="195"/>
      <c r="X182" s="196"/>
      <c r="Y182" s="196"/>
      <c r="Z182" s="197"/>
      <c r="AA182" s="196"/>
      <c r="AB182" s="197"/>
      <c r="AC182" s="196"/>
      <c r="AD182" s="197"/>
      <c r="AE182" s="196"/>
      <c r="AF182" s="197"/>
      <c r="AG182" s="196"/>
      <c r="AH182" s="196"/>
      <c r="AI182" s="197"/>
      <c r="AJ182" s="196"/>
      <c r="AK182" s="197"/>
      <c r="AL182" s="196"/>
    </row>
    <row r="183" spans="1:38" ht="15" customHeight="1" x14ac:dyDescent="0.25">
      <c r="A183" s="793" t="s">
        <v>1135</v>
      </c>
      <c r="B183" s="793" t="s">
        <v>847</v>
      </c>
      <c r="C183" s="794">
        <v>421</v>
      </c>
      <c r="D183" s="596" t="s">
        <v>639</v>
      </c>
      <c r="E183" s="793" t="s">
        <v>655</v>
      </c>
      <c r="F183" s="795">
        <v>41917.57</v>
      </c>
      <c r="G183" s="795">
        <v>1788.23</v>
      </c>
      <c r="H183" s="795">
        <v>17290.8</v>
      </c>
      <c r="I183" s="795">
        <v>7335.97</v>
      </c>
      <c r="J183" s="795">
        <f t="shared" si="30"/>
        <v>24626.77</v>
      </c>
      <c r="K183" s="742">
        <f t="shared" si="31"/>
        <v>4925.3540000000003</v>
      </c>
      <c r="L183" s="742">
        <f t="shared" si="32"/>
        <v>369.40154999999999</v>
      </c>
      <c r="M183" s="795">
        <v>8511.34</v>
      </c>
      <c r="N183" s="795">
        <v>0</v>
      </c>
      <c r="O183" s="796" t="s">
        <v>167</v>
      </c>
      <c r="P183" s="742">
        <f t="shared" si="28"/>
        <v>6723.1100000000006</v>
      </c>
      <c r="Q183" s="742">
        <f t="shared" si="33"/>
        <v>6723.1100000000006</v>
      </c>
      <c r="R183" s="195"/>
      <c r="S183" s="195"/>
      <c r="T183" s="195"/>
      <c r="U183" s="195"/>
      <c r="V183" s="195"/>
      <c r="W183" s="195"/>
      <c r="X183" s="196"/>
      <c r="Y183" s="196"/>
      <c r="Z183" s="197"/>
      <c r="AA183" s="196"/>
      <c r="AB183" s="197"/>
      <c r="AC183" s="196"/>
      <c r="AD183" s="197"/>
      <c r="AE183" s="196"/>
      <c r="AF183" s="197"/>
      <c r="AG183" s="196"/>
      <c r="AH183" s="196"/>
      <c r="AI183" s="197"/>
      <c r="AJ183" s="196"/>
      <c r="AK183" s="197"/>
      <c r="AL183" s="196"/>
    </row>
    <row r="184" spans="1:38" ht="15" customHeight="1" x14ac:dyDescent="0.25">
      <c r="A184" s="196" t="s">
        <v>1135</v>
      </c>
      <c r="B184" s="196" t="s">
        <v>847</v>
      </c>
      <c r="C184" s="197">
        <v>250</v>
      </c>
      <c r="D184" s="199" t="s">
        <v>142</v>
      </c>
      <c r="E184" s="196" t="s">
        <v>259</v>
      </c>
      <c r="F184" s="195">
        <v>9044.6200000000008</v>
      </c>
      <c r="G184" s="195">
        <v>442.7</v>
      </c>
      <c r="H184" s="195">
        <v>4522.3100000000004</v>
      </c>
      <c r="I184" s="195">
        <v>0</v>
      </c>
      <c r="J184" s="195">
        <f t="shared" si="30"/>
        <v>4522.3100000000004</v>
      </c>
      <c r="K184" s="195">
        <f t="shared" si="31"/>
        <v>904.4620000000001</v>
      </c>
      <c r="L184" s="195">
        <f t="shared" si="32"/>
        <v>67.834650000000011</v>
      </c>
      <c r="M184" s="195">
        <v>1677.29</v>
      </c>
      <c r="N184" s="195">
        <v>361.78</v>
      </c>
      <c r="O184" s="792" t="s">
        <v>167</v>
      </c>
      <c r="P184" s="195">
        <f t="shared" si="28"/>
        <v>1234.5899999999999</v>
      </c>
      <c r="Q184" s="195">
        <f t="shared" si="33"/>
        <v>1596.37</v>
      </c>
      <c r="R184" s="195"/>
      <c r="S184" s="195"/>
      <c r="T184" s="195"/>
      <c r="U184" s="195"/>
      <c r="V184" s="195"/>
      <c r="W184" s="195"/>
      <c r="X184" s="196"/>
      <c r="Y184" s="196"/>
      <c r="Z184" s="197"/>
      <c r="AA184" s="196"/>
      <c r="AB184" s="197"/>
      <c r="AC184" s="196"/>
      <c r="AD184" s="197"/>
      <c r="AE184" s="196"/>
      <c r="AF184" s="197"/>
      <c r="AG184" s="196"/>
      <c r="AH184" s="196"/>
      <c r="AI184" s="197"/>
      <c r="AJ184" s="196"/>
      <c r="AK184" s="197"/>
      <c r="AL184" s="196"/>
    </row>
    <row r="185" spans="1:38" ht="15" customHeight="1" x14ac:dyDescent="0.25">
      <c r="A185" s="196" t="s">
        <v>1135</v>
      </c>
      <c r="B185" s="196" t="s">
        <v>847</v>
      </c>
      <c r="C185" s="197">
        <v>210</v>
      </c>
      <c r="D185" s="199" t="s">
        <v>76</v>
      </c>
      <c r="E185" s="196" t="s">
        <v>246</v>
      </c>
      <c r="F185" s="195">
        <v>24880.18</v>
      </c>
      <c r="G185" s="195">
        <v>951.62</v>
      </c>
      <c r="H185" s="195">
        <v>12440.09</v>
      </c>
      <c r="I185" s="195">
        <v>0</v>
      </c>
      <c r="J185" s="195">
        <f t="shared" si="30"/>
        <v>12440.09</v>
      </c>
      <c r="K185" s="195">
        <f t="shared" si="31"/>
        <v>2488.018</v>
      </c>
      <c r="L185" s="195">
        <f t="shared" si="32"/>
        <v>186.60135</v>
      </c>
      <c r="M185" s="195">
        <v>4347.76</v>
      </c>
      <c r="N185" s="195">
        <v>995.2</v>
      </c>
      <c r="O185" s="792" t="s">
        <v>167</v>
      </c>
      <c r="P185" s="195">
        <f t="shared" si="28"/>
        <v>3396.1400000000003</v>
      </c>
      <c r="Q185" s="195">
        <f t="shared" si="33"/>
        <v>4391.34</v>
      </c>
      <c r="R185" s="195"/>
      <c r="S185" s="195"/>
      <c r="T185" s="195"/>
      <c r="U185" s="195"/>
      <c r="V185" s="195"/>
      <c r="W185" s="195"/>
      <c r="X185" s="196"/>
      <c r="Y185" s="196"/>
      <c r="Z185" s="197"/>
      <c r="AA185" s="196"/>
      <c r="AB185" s="197"/>
      <c r="AC185" s="196"/>
      <c r="AD185" s="197"/>
      <c r="AE185" s="196"/>
      <c r="AF185" s="197"/>
      <c r="AG185" s="196"/>
      <c r="AH185" s="196"/>
      <c r="AI185" s="197"/>
      <c r="AJ185" s="196"/>
      <c r="AK185" s="197"/>
      <c r="AL185" s="196"/>
    </row>
    <row r="186" spans="1:38" ht="15" customHeight="1" x14ac:dyDescent="0.25">
      <c r="A186" s="196" t="s">
        <v>1135</v>
      </c>
      <c r="B186" s="196" t="s">
        <v>847</v>
      </c>
      <c r="C186" s="197">
        <v>155</v>
      </c>
      <c r="D186" s="199" t="s">
        <v>60</v>
      </c>
      <c r="E186" s="196" t="s">
        <v>232</v>
      </c>
      <c r="F186" s="195">
        <v>17946.96</v>
      </c>
      <c r="G186" s="195">
        <v>951.62</v>
      </c>
      <c r="H186" s="195">
        <v>8973.48</v>
      </c>
      <c r="I186" s="195">
        <v>0</v>
      </c>
      <c r="J186" s="195">
        <f t="shared" si="30"/>
        <v>8973.48</v>
      </c>
      <c r="K186" s="195">
        <f t="shared" si="31"/>
        <v>1794.6959999999999</v>
      </c>
      <c r="L186" s="195">
        <f t="shared" si="32"/>
        <v>134.60219999999998</v>
      </c>
      <c r="M186" s="195">
        <v>3401.38</v>
      </c>
      <c r="N186" s="195">
        <v>717.87</v>
      </c>
      <c r="O186" s="792" t="s">
        <v>167</v>
      </c>
      <c r="P186" s="195">
        <f t="shared" si="28"/>
        <v>2449.7600000000002</v>
      </c>
      <c r="Q186" s="195">
        <f t="shared" si="33"/>
        <v>3167.63</v>
      </c>
      <c r="R186" s="195"/>
      <c r="S186" s="195"/>
      <c r="T186" s="195"/>
      <c r="U186" s="195"/>
      <c r="V186" s="195"/>
      <c r="W186" s="195"/>
      <c r="X186" s="196"/>
      <c r="Y186" s="196"/>
      <c r="Z186" s="197"/>
      <c r="AA186" s="196"/>
      <c r="AB186" s="197"/>
      <c r="AC186" s="196"/>
      <c r="AD186" s="197"/>
      <c r="AE186" s="196"/>
      <c r="AF186" s="197"/>
      <c r="AG186" s="196"/>
      <c r="AH186" s="196"/>
      <c r="AI186" s="197"/>
      <c r="AJ186" s="196"/>
      <c r="AK186" s="197"/>
      <c r="AL186" s="196"/>
    </row>
    <row r="187" spans="1:38" ht="15" customHeight="1" x14ac:dyDescent="0.25">
      <c r="A187" s="746" t="s">
        <v>1135</v>
      </c>
      <c r="B187" s="746" t="s">
        <v>847</v>
      </c>
      <c r="C187" s="747">
        <v>507</v>
      </c>
      <c r="D187" s="748" t="s">
        <v>1137</v>
      </c>
      <c r="E187" s="746" t="s">
        <v>1136</v>
      </c>
      <c r="F187" s="749">
        <v>7600.02</v>
      </c>
      <c r="G187" s="749">
        <v>349.4</v>
      </c>
      <c r="H187" s="749">
        <v>3800.01</v>
      </c>
      <c r="I187" s="749">
        <v>0</v>
      </c>
      <c r="J187" s="749">
        <f t="shared" si="30"/>
        <v>3800.01</v>
      </c>
      <c r="K187" s="749">
        <f t="shared" si="31"/>
        <v>760.00200000000007</v>
      </c>
      <c r="L187" s="749">
        <f t="shared" si="32"/>
        <v>57.000149999999998</v>
      </c>
      <c r="M187" s="749">
        <v>1386.8</v>
      </c>
      <c r="N187" s="749">
        <v>304</v>
      </c>
      <c r="O187" s="809" t="s">
        <v>167</v>
      </c>
      <c r="P187" s="749">
        <f t="shared" si="28"/>
        <v>1037.4000000000001</v>
      </c>
      <c r="Q187" s="749">
        <f t="shared" si="33"/>
        <v>1341.4</v>
      </c>
      <c r="R187" s="195"/>
      <c r="S187" s="195"/>
      <c r="T187" s="195"/>
      <c r="U187" s="195"/>
      <c r="V187" s="195"/>
      <c r="W187" s="195"/>
      <c r="X187" s="196"/>
      <c r="Y187" s="196"/>
      <c r="Z187" s="197"/>
      <c r="AA187" s="196"/>
      <c r="AB187" s="197"/>
      <c r="AC187" s="196"/>
      <c r="AD187" s="197"/>
      <c r="AE187" s="196"/>
      <c r="AF187" s="197"/>
      <c r="AG187" s="196"/>
      <c r="AH187" s="196"/>
      <c r="AI187" s="197"/>
      <c r="AJ187" s="196"/>
      <c r="AK187" s="197"/>
      <c r="AL187" s="196"/>
    </row>
    <row r="188" spans="1:38" ht="15" customHeight="1" x14ac:dyDescent="0.25">
      <c r="A188" s="196" t="s">
        <v>1135</v>
      </c>
      <c r="B188" s="196" t="s">
        <v>847</v>
      </c>
      <c r="C188" s="197">
        <v>38</v>
      </c>
      <c r="D188" s="199" t="s">
        <v>28</v>
      </c>
      <c r="E188" s="196" t="s">
        <v>200</v>
      </c>
      <c r="F188" s="195">
        <v>35212.639999999999</v>
      </c>
      <c r="G188" s="195">
        <v>951.62</v>
      </c>
      <c r="H188" s="195">
        <v>17606.32</v>
      </c>
      <c r="I188" s="195">
        <v>0</v>
      </c>
      <c r="J188" s="195">
        <f t="shared" si="30"/>
        <v>17606.32</v>
      </c>
      <c r="K188" s="195">
        <f t="shared" si="31"/>
        <v>3521.2640000000001</v>
      </c>
      <c r="L188" s="195">
        <f t="shared" si="32"/>
        <v>264.09479999999996</v>
      </c>
      <c r="M188" s="195">
        <v>5758.15</v>
      </c>
      <c r="N188" s="195">
        <v>1408.5</v>
      </c>
      <c r="O188" s="792" t="s">
        <v>167</v>
      </c>
      <c r="P188" s="195">
        <f t="shared" si="28"/>
        <v>4806.53</v>
      </c>
      <c r="Q188" s="195">
        <f t="shared" si="33"/>
        <v>6215.03</v>
      </c>
      <c r="R188" s="195"/>
      <c r="S188" s="195"/>
      <c r="T188" s="195"/>
      <c r="U188" s="195"/>
      <c r="V188" s="195"/>
      <c r="W188" s="195"/>
      <c r="X188" s="196"/>
      <c r="Y188" s="196"/>
      <c r="Z188" s="197"/>
      <c r="AA188" s="196"/>
      <c r="AB188" s="197"/>
      <c r="AC188" s="196"/>
      <c r="AD188" s="197"/>
      <c r="AE188" s="196"/>
      <c r="AF188" s="197"/>
      <c r="AG188" s="196"/>
      <c r="AH188" s="196"/>
      <c r="AI188" s="197"/>
      <c r="AJ188" s="196"/>
      <c r="AK188" s="197"/>
      <c r="AL188" s="196"/>
    </row>
    <row r="189" spans="1:38" ht="15" customHeight="1" x14ac:dyDescent="0.25">
      <c r="A189" s="196" t="s">
        <v>1135</v>
      </c>
      <c r="B189" s="196" t="s">
        <v>847</v>
      </c>
      <c r="C189" s="197">
        <v>226</v>
      </c>
      <c r="D189" s="199" t="s">
        <v>116</v>
      </c>
      <c r="E189" s="196" t="s">
        <v>255</v>
      </c>
      <c r="F189" s="195">
        <v>8025.26</v>
      </c>
      <c r="G189" s="195">
        <v>374.92</v>
      </c>
      <c r="H189" s="195">
        <v>4012.63</v>
      </c>
      <c r="I189" s="195">
        <v>0</v>
      </c>
      <c r="J189" s="195">
        <f t="shared" si="30"/>
        <v>4012.63</v>
      </c>
      <c r="K189" s="195">
        <f t="shared" si="31"/>
        <v>802.52600000000007</v>
      </c>
      <c r="L189" s="195">
        <f t="shared" si="32"/>
        <v>60.189450000000001</v>
      </c>
      <c r="M189" s="195">
        <v>1470.37</v>
      </c>
      <c r="N189" s="195">
        <v>321.01</v>
      </c>
      <c r="O189" s="792" t="s">
        <v>167</v>
      </c>
      <c r="P189" s="195">
        <f t="shared" si="28"/>
        <v>1095.4499999999998</v>
      </c>
      <c r="Q189" s="195">
        <f t="shared" si="33"/>
        <v>1416.4599999999998</v>
      </c>
      <c r="R189" s="195"/>
      <c r="S189" s="195"/>
      <c r="T189" s="195"/>
      <c r="U189" s="195"/>
      <c r="V189" s="195"/>
      <c r="W189" s="195"/>
      <c r="X189" s="196"/>
      <c r="Y189" s="196"/>
      <c r="Z189" s="197"/>
      <c r="AA189" s="196"/>
      <c r="AB189" s="197"/>
      <c r="AC189" s="196"/>
      <c r="AD189" s="197"/>
      <c r="AE189" s="196"/>
      <c r="AF189" s="197"/>
      <c r="AG189" s="196"/>
      <c r="AH189" s="196"/>
      <c r="AI189" s="197"/>
      <c r="AJ189" s="196"/>
      <c r="AK189" s="197"/>
      <c r="AL189" s="196"/>
    </row>
    <row r="190" spans="1:38" ht="15" customHeight="1" x14ac:dyDescent="0.25">
      <c r="A190" s="196" t="s">
        <v>1135</v>
      </c>
      <c r="B190" s="196" t="s">
        <v>847</v>
      </c>
      <c r="C190" s="197">
        <v>30</v>
      </c>
      <c r="D190" s="199" t="s">
        <v>22</v>
      </c>
      <c r="E190" s="196" t="s">
        <v>194</v>
      </c>
      <c r="F190" s="195">
        <v>35212.639999999999</v>
      </c>
      <c r="G190" s="195">
        <v>951.62</v>
      </c>
      <c r="H190" s="195">
        <v>17606.32</v>
      </c>
      <c r="I190" s="195">
        <v>0</v>
      </c>
      <c r="J190" s="195">
        <f t="shared" si="30"/>
        <v>17606.32</v>
      </c>
      <c r="K190" s="195">
        <f t="shared" si="31"/>
        <v>3521.2640000000001</v>
      </c>
      <c r="L190" s="195">
        <f t="shared" si="32"/>
        <v>264.09479999999996</v>
      </c>
      <c r="M190" s="195">
        <v>5758.15</v>
      </c>
      <c r="N190" s="195">
        <v>1408.5</v>
      </c>
      <c r="O190" s="792" t="s">
        <v>167</v>
      </c>
      <c r="P190" s="195">
        <f t="shared" si="28"/>
        <v>4806.53</v>
      </c>
      <c r="Q190" s="195">
        <f t="shared" si="33"/>
        <v>6215.03</v>
      </c>
      <c r="R190" s="195"/>
      <c r="S190" s="195"/>
      <c r="T190" s="195"/>
      <c r="U190" s="195"/>
      <c r="V190" s="195"/>
      <c r="W190" s="195"/>
      <c r="X190" s="196"/>
      <c r="Y190" s="196"/>
      <c r="Z190" s="197"/>
      <c r="AA190" s="196"/>
      <c r="AB190" s="197"/>
      <c r="AC190" s="196"/>
      <c r="AD190" s="197"/>
      <c r="AE190" s="196"/>
      <c r="AF190" s="197"/>
      <c r="AG190" s="196"/>
      <c r="AH190" s="196"/>
      <c r="AI190" s="197"/>
      <c r="AJ190" s="196"/>
      <c r="AK190" s="197"/>
      <c r="AL190" s="196"/>
    </row>
    <row r="191" spans="1:38" ht="15" customHeight="1" x14ac:dyDescent="0.25">
      <c r="A191" s="196" t="s">
        <v>1135</v>
      </c>
      <c r="B191" s="196" t="s">
        <v>847</v>
      </c>
      <c r="C191" s="197">
        <v>348</v>
      </c>
      <c r="D191" s="199" t="s">
        <v>370</v>
      </c>
      <c r="E191" s="196" t="s">
        <v>371</v>
      </c>
      <c r="F191" s="195">
        <v>43292.52</v>
      </c>
      <c r="G191" s="195">
        <v>951.62</v>
      </c>
      <c r="H191" s="195">
        <v>21646.26</v>
      </c>
      <c r="I191" s="195">
        <v>0</v>
      </c>
      <c r="J191" s="195">
        <f t="shared" si="30"/>
        <v>21646.26</v>
      </c>
      <c r="K191" s="195">
        <f t="shared" si="31"/>
        <v>4329.2519999999995</v>
      </c>
      <c r="L191" s="195">
        <f t="shared" si="32"/>
        <v>324.69389999999999</v>
      </c>
      <c r="M191" s="195">
        <v>6861.05</v>
      </c>
      <c r="N191" s="195">
        <v>1731.7</v>
      </c>
      <c r="O191" s="792" t="s">
        <v>167</v>
      </c>
      <c r="P191" s="195">
        <f t="shared" si="28"/>
        <v>5909.43</v>
      </c>
      <c r="Q191" s="195">
        <f t="shared" si="33"/>
        <v>7641.13</v>
      </c>
      <c r="R191" s="195"/>
      <c r="S191" s="195"/>
      <c r="T191" s="195"/>
      <c r="U191" s="195"/>
      <c r="V191" s="195"/>
      <c r="W191" s="195"/>
      <c r="X191" s="196"/>
      <c r="Y191" s="196"/>
      <c r="Z191" s="197"/>
      <c r="AA191" s="196"/>
      <c r="AB191" s="197"/>
      <c r="AC191" s="196"/>
      <c r="AD191" s="197"/>
      <c r="AE191" s="196"/>
      <c r="AF191" s="197"/>
      <c r="AG191" s="196"/>
      <c r="AH191" s="196"/>
      <c r="AI191" s="197"/>
      <c r="AJ191" s="196"/>
      <c r="AK191" s="197"/>
      <c r="AL191" s="196"/>
    </row>
    <row r="192" spans="1:38" ht="15" customHeight="1" x14ac:dyDescent="0.25">
      <c r="A192" s="196" t="s">
        <v>1135</v>
      </c>
      <c r="B192" s="196" t="s">
        <v>847</v>
      </c>
      <c r="C192" s="197">
        <v>433</v>
      </c>
      <c r="D192" s="199" t="s">
        <v>684</v>
      </c>
      <c r="E192" s="196" t="s">
        <v>685</v>
      </c>
      <c r="F192" s="195">
        <v>21345.82</v>
      </c>
      <c r="G192" s="195">
        <v>951.62</v>
      </c>
      <c r="H192" s="195">
        <v>10672.91</v>
      </c>
      <c r="I192" s="195">
        <v>0</v>
      </c>
      <c r="J192" s="195">
        <f t="shared" si="30"/>
        <v>10672.91</v>
      </c>
      <c r="K192" s="195">
        <f t="shared" si="31"/>
        <v>2134.5819999999999</v>
      </c>
      <c r="L192" s="195">
        <f t="shared" si="32"/>
        <v>160.09365</v>
      </c>
      <c r="M192" s="195">
        <v>3865.32</v>
      </c>
      <c r="N192" s="195">
        <v>853.83</v>
      </c>
      <c r="O192" s="792" t="s">
        <v>167</v>
      </c>
      <c r="P192" s="195">
        <f t="shared" si="28"/>
        <v>2913.7000000000003</v>
      </c>
      <c r="Q192" s="195">
        <f t="shared" si="33"/>
        <v>3767.53</v>
      </c>
      <c r="R192" s="195"/>
      <c r="S192" s="195"/>
      <c r="T192" s="195"/>
      <c r="U192" s="195"/>
      <c r="V192" s="195"/>
      <c r="W192" s="195"/>
      <c r="X192" s="196"/>
      <c r="Y192" s="196"/>
      <c r="Z192" s="197"/>
      <c r="AA192" s="196"/>
      <c r="AB192" s="197"/>
      <c r="AC192" s="196"/>
      <c r="AD192" s="197"/>
      <c r="AE192" s="196"/>
      <c r="AF192" s="197"/>
      <c r="AG192" s="196"/>
      <c r="AH192" s="196"/>
      <c r="AI192" s="197"/>
      <c r="AJ192" s="196"/>
      <c r="AK192" s="197"/>
      <c r="AL192" s="196"/>
    </row>
    <row r="193" spans="1:38" s="751" customFormat="1" ht="15" customHeight="1" x14ac:dyDescent="0.25">
      <c r="A193" s="196" t="s">
        <v>1135</v>
      </c>
      <c r="B193" s="196" t="s">
        <v>847</v>
      </c>
      <c r="C193" s="197">
        <v>2</v>
      </c>
      <c r="D193" s="199" t="s">
        <v>4</v>
      </c>
      <c r="E193" s="196" t="s">
        <v>173</v>
      </c>
      <c r="F193" s="195">
        <v>26762.42</v>
      </c>
      <c r="G193" s="195">
        <v>951.62</v>
      </c>
      <c r="H193" s="195">
        <v>13381.21</v>
      </c>
      <c r="I193" s="195">
        <v>0</v>
      </c>
      <c r="J193" s="195">
        <f t="shared" si="30"/>
        <v>13381.21</v>
      </c>
      <c r="K193" s="195">
        <f t="shared" si="31"/>
        <v>2676.2420000000002</v>
      </c>
      <c r="L193" s="195">
        <f t="shared" si="32"/>
        <v>200.71814999999998</v>
      </c>
      <c r="M193" s="195">
        <v>4604.6899999999996</v>
      </c>
      <c r="N193" s="195">
        <v>1070.49</v>
      </c>
      <c r="O193" s="792" t="s">
        <v>167</v>
      </c>
      <c r="P193" s="195">
        <f t="shared" si="28"/>
        <v>3653.0699999999997</v>
      </c>
      <c r="Q193" s="195">
        <f t="shared" si="33"/>
        <v>4723.5599999999995</v>
      </c>
      <c r="R193" s="749"/>
      <c r="S193" s="749"/>
      <c r="T193" s="749"/>
      <c r="U193" s="749"/>
      <c r="V193" s="749"/>
      <c r="W193" s="749"/>
      <c r="X193" s="746"/>
      <c r="Y193" s="746"/>
      <c r="Z193" s="747"/>
      <c r="AA193" s="746"/>
      <c r="AB193" s="747"/>
      <c r="AC193" s="746"/>
      <c r="AD193" s="747"/>
      <c r="AE193" s="746"/>
      <c r="AF193" s="747"/>
      <c r="AG193" s="746"/>
      <c r="AH193" s="746"/>
      <c r="AI193" s="747"/>
      <c r="AJ193" s="746"/>
      <c r="AK193" s="747"/>
      <c r="AL193" s="746"/>
    </row>
    <row r="194" spans="1:38" s="751" customFormat="1" ht="15" customHeight="1" x14ac:dyDescent="0.25">
      <c r="A194" s="196" t="s">
        <v>1135</v>
      </c>
      <c r="B194" s="196" t="s">
        <v>847</v>
      </c>
      <c r="C194" s="197">
        <v>487</v>
      </c>
      <c r="D194" s="199" t="s">
        <v>840</v>
      </c>
      <c r="E194" s="196" t="s">
        <v>841</v>
      </c>
      <c r="F194" s="195">
        <v>44461.18</v>
      </c>
      <c r="G194" s="195">
        <v>951.62</v>
      </c>
      <c r="H194" s="195">
        <v>22230.59</v>
      </c>
      <c r="I194" s="195">
        <v>0</v>
      </c>
      <c r="J194" s="195">
        <f t="shared" si="30"/>
        <v>22230.59</v>
      </c>
      <c r="K194" s="195">
        <f t="shared" si="31"/>
        <v>4446.1180000000004</v>
      </c>
      <c r="L194" s="195">
        <f t="shared" si="32"/>
        <v>333.45884999999998</v>
      </c>
      <c r="M194" s="195">
        <v>7020.57</v>
      </c>
      <c r="N194" s="195">
        <v>1778.44</v>
      </c>
      <c r="O194" s="792" t="s">
        <v>167</v>
      </c>
      <c r="P194" s="195">
        <f t="shared" si="28"/>
        <v>6068.95</v>
      </c>
      <c r="Q194" s="195">
        <f t="shared" si="33"/>
        <v>7847.3899999999994</v>
      </c>
      <c r="R194" s="749"/>
      <c r="S194" s="749"/>
      <c r="T194" s="749"/>
      <c r="U194" s="749"/>
      <c r="V194" s="749"/>
      <c r="W194" s="749"/>
      <c r="X194" s="746"/>
      <c r="Y194" s="746"/>
      <c r="Z194" s="747"/>
      <c r="AA194" s="746"/>
      <c r="AB194" s="747"/>
      <c r="AC194" s="746"/>
      <c r="AD194" s="747"/>
      <c r="AE194" s="746"/>
      <c r="AF194" s="747"/>
      <c r="AG194" s="746"/>
      <c r="AH194" s="746"/>
      <c r="AI194" s="747"/>
      <c r="AJ194" s="746"/>
      <c r="AK194" s="747"/>
      <c r="AL194" s="746"/>
    </row>
    <row r="195" spans="1:38" ht="15" customHeight="1" x14ac:dyDescent="0.25">
      <c r="A195" s="798" t="s">
        <v>1135</v>
      </c>
      <c r="B195" s="798" t="s">
        <v>847</v>
      </c>
      <c r="C195" s="799">
        <v>20046</v>
      </c>
      <c r="D195" s="800" t="s">
        <v>1110</v>
      </c>
      <c r="E195" s="798" t="s">
        <v>1119</v>
      </c>
      <c r="F195" s="801">
        <v>0</v>
      </c>
      <c r="G195" s="801">
        <v>897.31</v>
      </c>
      <c r="H195" s="801">
        <v>23550.5</v>
      </c>
      <c r="I195" s="801">
        <v>0</v>
      </c>
      <c r="J195" s="801">
        <f t="shared" si="30"/>
        <v>23550.5</v>
      </c>
      <c r="K195" s="801">
        <f t="shared" si="31"/>
        <v>4710.1000000000004</v>
      </c>
      <c r="L195" s="801">
        <f t="shared" si="32"/>
        <v>353.25749999999999</v>
      </c>
      <c r="M195" s="801">
        <v>897.31</v>
      </c>
      <c r="N195" s="801">
        <v>0</v>
      </c>
      <c r="O195" s="802" t="s">
        <v>167</v>
      </c>
      <c r="P195" s="801">
        <f>K195+L195</f>
        <v>5063.3575000000001</v>
      </c>
      <c r="Q195" s="801">
        <f t="shared" si="33"/>
        <v>5063.3575000000001</v>
      </c>
      <c r="R195" s="195"/>
      <c r="S195" s="195"/>
      <c r="T195" s="195"/>
      <c r="U195" s="195"/>
      <c r="V195" s="195"/>
      <c r="W195" s="195"/>
      <c r="X195" s="196"/>
      <c r="Y195" s="196"/>
      <c r="Z195" s="197"/>
      <c r="AA195" s="196"/>
      <c r="AB195" s="197"/>
      <c r="AC195" s="196"/>
      <c r="AD195" s="197"/>
      <c r="AE195" s="196"/>
      <c r="AF195" s="197"/>
      <c r="AG195" s="196"/>
      <c r="AH195" s="196"/>
      <c r="AI195" s="197"/>
      <c r="AJ195" s="196"/>
      <c r="AK195" s="197"/>
      <c r="AL195" s="196"/>
    </row>
    <row r="196" spans="1:38" ht="15" customHeight="1" x14ac:dyDescent="0.25">
      <c r="A196" s="803" t="s">
        <v>1135</v>
      </c>
      <c r="B196" s="803" t="s">
        <v>847</v>
      </c>
      <c r="C196" s="804">
        <v>20047</v>
      </c>
      <c r="D196" s="805" t="s">
        <v>1132</v>
      </c>
      <c r="E196" s="803" t="s">
        <v>1133</v>
      </c>
      <c r="F196" s="806">
        <v>0</v>
      </c>
      <c r="G196" s="806">
        <v>897.31</v>
      </c>
      <c r="H196" s="806">
        <v>18055.38</v>
      </c>
      <c r="I196" s="806">
        <v>0</v>
      </c>
      <c r="J196" s="806">
        <f t="shared" si="30"/>
        <v>18055.38</v>
      </c>
      <c r="K196" s="806">
        <f t="shared" si="31"/>
        <v>3611.0760000000005</v>
      </c>
      <c r="L196" s="806">
        <f t="shared" si="32"/>
        <v>270.83069999999998</v>
      </c>
      <c r="M196" s="806">
        <v>897.31</v>
      </c>
      <c r="N196" s="806">
        <v>0</v>
      </c>
      <c r="O196" s="807" t="s">
        <v>167</v>
      </c>
      <c r="P196" s="806">
        <f>K196+L196</f>
        <v>3881.9067000000005</v>
      </c>
      <c r="Q196" s="806">
        <f t="shared" si="33"/>
        <v>3881.9067000000005</v>
      </c>
      <c r="R196" s="195"/>
      <c r="S196" s="195"/>
      <c r="T196" s="195"/>
      <c r="U196" s="195"/>
      <c r="V196" s="195"/>
      <c r="W196" s="195"/>
      <c r="X196" s="196"/>
      <c r="Y196" s="196"/>
      <c r="Z196" s="197"/>
      <c r="AA196" s="196"/>
      <c r="AB196" s="197"/>
      <c r="AC196" s="196"/>
      <c r="AD196" s="197"/>
      <c r="AE196" s="196"/>
      <c r="AF196" s="197"/>
      <c r="AG196" s="196"/>
      <c r="AH196" s="196"/>
      <c r="AI196" s="197"/>
      <c r="AJ196" s="196"/>
      <c r="AK196" s="197"/>
      <c r="AL196" s="196"/>
    </row>
    <row r="197" spans="1:38" ht="15" customHeight="1" x14ac:dyDescent="0.25">
      <c r="A197" s="798" t="s">
        <v>1135</v>
      </c>
      <c r="B197" s="798" t="s">
        <v>847</v>
      </c>
      <c r="C197" s="799">
        <v>20045</v>
      </c>
      <c r="D197" s="800" t="s">
        <v>151</v>
      </c>
      <c r="E197" s="798" t="s">
        <v>265</v>
      </c>
      <c r="F197" s="801">
        <v>0</v>
      </c>
      <c r="G197" s="801">
        <v>897.31</v>
      </c>
      <c r="H197" s="801">
        <v>23550.5</v>
      </c>
      <c r="I197" s="801">
        <v>0</v>
      </c>
      <c r="J197" s="801">
        <f t="shared" si="30"/>
        <v>23550.5</v>
      </c>
      <c r="K197" s="801">
        <f t="shared" si="31"/>
        <v>4710.1000000000004</v>
      </c>
      <c r="L197" s="801">
        <f t="shared" si="32"/>
        <v>353.25749999999999</v>
      </c>
      <c r="M197" s="801">
        <v>897.31</v>
      </c>
      <c r="N197" s="801">
        <v>0</v>
      </c>
      <c r="O197" s="802" t="s">
        <v>167</v>
      </c>
      <c r="P197" s="801">
        <f>K197+L197</f>
        <v>5063.3575000000001</v>
      </c>
      <c r="Q197" s="801">
        <f t="shared" si="33"/>
        <v>5063.3575000000001</v>
      </c>
      <c r="R197" s="195"/>
      <c r="S197" s="195"/>
      <c r="T197" s="195"/>
      <c r="U197" s="195"/>
      <c r="V197" s="195"/>
      <c r="W197" s="195"/>
      <c r="X197" s="196"/>
      <c r="Y197" s="196"/>
      <c r="Z197" s="197"/>
      <c r="AA197" s="196"/>
      <c r="AB197" s="197"/>
      <c r="AC197" s="196"/>
      <c r="AD197" s="197"/>
      <c r="AE197" s="196"/>
      <c r="AF197" s="197"/>
      <c r="AG197" s="196"/>
      <c r="AH197" s="196"/>
      <c r="AI197" s="197"/>
      <c r="AJ197" s="196"/>
      <c r="AK197" s="197"/>
      <c r="AL197" s="196"/>
    </row>
    <row r="198" spans="1:38" ht="15" customHeight="1" x14ac:dyDescent="0.25">
      <c r="A198" s="798" t="s">
        <v>1135</v>
      </c>
      <c r="B198" s="798" t="s">
        <v>847</v>
      </c>
      <c r="C198" s="799">
        <v>20039</v>
      </c>
      <c r="D198" s="800" t="s">
        <v>353</v>
      </c>
      <c r="E198" s="798" t="s">
        <v>354</v>
      </c>
      <c r="F198" s="801">
        <v>0</v>
      </c>
      <c r="G198" s="801">
        <v>897.31</v>
      </c>
      <c r="H198" s="801">
        <v>23550.5</v>
      </c>
      <c r="I198" s="801">
        <v>0</v>
      </c>
      <c r="J198" s="801">
        <f t="shared" si="30"/>
        <v>23550.5</v>
      </c>
      <c r="K198" s="801">
        <f t="shared" si="31"/>
        <v>4710.1000000000004</v>
      </c>
      <c r="L198" s="801">
        <f t="shared" si="32"/>
        <v>353.25749999999999</v>
      </c>
      <c r="M198" s="801">
        <v>897.31</v>
      </c>
      <c r="N198" s="801">
        <v>0</v>
      </c>
      <c r="O198" s="802" t="s">
        <v>167</v>
      </c>
      <c r="P198" s="801">
        <f>K198+L198</f>
        <v>5063.3575000000001</v>
      </c>
      <c r="Q198" s="801">
        <f t="shared" si="33"/>
        <v>5063.3575000000001</v>
      </c>
      <c r="R198" s="195"/>
      <c r="S198" s="195"/>
      <c r="T198" s="195"/>
      <c r="U198" s="195"/>
      <c r="V198" s="195"/>
      <c r="W198" s="195"/>
      <c r="X198" s="196"/>
      <c r="Y198" s="196"/>
      <c r="Z198" s="197"/>
      <c r="AA198" s="196"/>
      <c r="AB198" s="197"/>
      <c r="AC198" s="196"/>
      <c r="AD198" s="197"/>
      <c r="AE198" s="196"/>
      <c r="AF198" s="197"/>
      <c r="AG198" s="196"/>
      <c r="AH198" s="196"/>
      <c r="AI198" s="197"/>
      <c r="AJ198" s="196"/>
      <c r="AK198" s="197"/>
      <c r="AL198" s="196"/>
    </row>
    <row r="199" spans="1:38" s="751" customFormat="1" ht="15" customHeight="1" x14ac:dyDescent="0.25">
      <c r="A199" s="798" t="s">
        <v>1135</v>
      </c>
      <c r="B199" s="798" t="s">
        <v>847</v>
      </c>
      <c r="C199" s="799">
        <v>20043</v>
      </c>
      <c r="D199" s="800" t="s">
        <v>166</v>
      </c>
      <c r="E199" s="798" t="s">
        <v>267</v>
      </c>
      <c r="F199" s="801">
        <v>0</v>
      </c>
      <c r="G199" s="801">
        <v>897.31</v>
      </c>
      <c r="H199" s="801">
        <v>24823.5</v>
      </c>
      <c r="I199" s="801">
        <v>0</v>
      </c>
      <c r="J199" s="801">
        <f t="shared" si="30"/>
        <v>24823.5</v>
      </c>
      <c r="K199" s="801">
        <f t="shared" si="31"/>
        <v>4964.7000000000007</v>
      </c>
      <c r="L199" s="801">
        <f t="shared" si="32"/>
        <v>372.35249999999996</v>
      </c>
      <c r="M199" s="801">
        <v>897.31</v>
      </c>
      <c r="N199" s="801">
        <v>0</v>
      </c>
      <c r="O199" s="802" t="s">
        <v>167</v>
      </c>
      <c r="P199" s="801">
        <f>K199+L199</f>
        <v>5337.0525000000007</v>
      </c>
      <c r="Q199" s="801">
        <f t="shared" si="33"/>
        <v>5337.0525000000007</v>
      </c>
      <c r="R199" s="749"/>
      <c r="S199" s="749"/>
      <c r="T199" s="749"/>
      <c r="U199" s="749"/>
      <c r="V199" s="749"/>
      <c r="W199" s="749"/>
      <c r="X199" s="746"/>
      <c r="Y199" s="746"/>
      <c r="Z199" s="747"/>
      <c r="AA199" s="746"/>
      <c r="AB199" s="747"/>
      <c r="AC199" s="746"/>
      <c r="AD199" s="747"/>
      <c r="AE199" s="746"/>
      <c r="AF199" s="747"/>
      <c r="AG199" s="746"/>
      <c r="AH199" s="746"/>
      <c r="AI199" s="747"/>
      <c r="AJ199" s="746"/>
      <c r="AK199" s="747"/>
      <c r="AL199" s="746"/>
    </row>
    <row r="200" spans="1:38" s="540" customFormat="1" x14ac:dyDescent="0.25">
      <c r="D200" s="679">
        <f>COUNTA(D2:D199)</f>
        <v>198</v>
      </c>
      <c r="F200" s="680">
        <f>SUM(F2:F199)</f>
        <v>5075514.6700000018</v>
      </c>
      <c r="G200" s="680">
        <f>SUM(G2:G199)</f>
        <v>173799.60999999964</v>
      </c>
      <c r="H200" s="680">
        <f>SUM(H2:H199)</f>
        <v>2622382.3700000006</v>
      </c>
      <c r="I200" s="680">
        <f>SUM(I2:I199)</f>
        <v>19073.510000000002</v>
      </c>
      <c r="J200" s="680">
        <f>SUM(J2:J199)</f>
        <v>2641455.8800000008</v>
      </c>
      <c r="K200" s="680">
        <f t="shared" ref="K200:L200" si="34">SUM(K2:K199)</f>
        <v>528291.17599999974</v>
      </c>
      <c r="L200" s="680">
        <f t="shared" si="34"/>
        <v>39621.838199999991</v>
      </c>
      <c r="M200" s="680">
        <f>SUM(M2:M199)</f>
        <v>863923.14000000036</v>
      </c>
      <c r="N200" s="680">
        <f>SUM(N2:N199)</f>
        <v>201202.1700000001</v>
      </c>
      <c r="O200" s="791"/>
      <c r="P200" s="680">
        <f>SUM(P2:P199)</f>
        <v>714532.56170000066</v>
      </c>
      <c r="Q200" s="680">
        <f>SUM(Q2:Q199)</f>
        <v>915734.73170000082</v>
      </c>
      <c r="R200" s="680"/>
      <c r="S200" s="680"/>
      <c r="T200" s="680"/>
      <c r="U200" s="680"/>
      <c r="V200" s="680"/>
      <c r="W200" s="680"/>
    </row>
    <row r="202" spans="1:38" x14ac:dyDescent="0.25">
      <c r="D202" s="349">
        <v>198</v>
      </c>
    </row>
    <row r="204" spans="1:38" x14ac:dyDescent="0.25">
      <c r="D204" s="808">
        <f>D200-D202</f>
        <v>0</v>
      </c>
    </row>
  </sheetData>
  <sortState xmlns:xlrd2="http://schemas.microsoft.com/office/spreadsheetml/2017/richdata2" ref="A2:Q194">
    <sortCondition ref="D2:D194"/>
  </sortState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D2792-C347-44C6-AE32-1A488EADF99D}">
  <sheetPr>
    <pageSetUpPr fitToPage="1"/>
  </sheetPr>
  <dimension ref="A1:X205"/>
  <sheetViews>
    <sheetView topLeftCell="N1" zoomScale="115" zoomScaleNormal="115" workbookViewId="0">
      <pane ySplit="1" topLeftCell="A189" activePane="bottomLeft" state="frozen"/>
      <selection pane="bottomLeft" activeCell="U2" sqref="U2:U199"/>
    </sheetView>
  </sheetViews>
  <sheetFormatPr defaultColWidth="9.140625" defaultRowHeight="15" x14ac:dyDescent="0.25"/>
  <cols>
    <col min="1" max="1" width="6.42578125" style="255" bestFit="1" customWidth="1"/>
    <col min="2" max="2" width="12.7109375" style="255" bestFit="1" customWidth="1"/>
    <col min="3" max="3" width="12.140625" style="255" bestFit="1" customWidth="1"/>
    <col min="4" max="4" width="9.42578125" style="255" customWidth="1"/>
    <col min="5" max="5" width="48.140625" style="292" customWidth="1"/>
    <col min="6" max="6" width="21.42578125" style="502" customWidth="1"/>
    <col min="7" max="7" width="18.42578125" style="507" customWidth="1"/>
    <col min="8" max="8" width="17" style="507" customWidth="1"/>
    <col min="9" max="9" width="17.28515625" style="507" customWidth="1"/>
    <col min="10" max="10" width="19.28515625" style="507" customWidth="1"/>
    <col min="11" max="11" width="14.28515625" style="507" customWidth="1"/>
    <col min="12" max="12" width="13.85546875" style="507" customWidth="1"/>
    <col min="13" max="13" width="16.85546875" style="507" customWidth="1"/>
    <col min="14" max="14" width="13.5703125" style="507" customWidth="1"/>
    <col min="15" max="15" width="21.85546875" style="507" hidden="1" customWidth="1"/>
    <col min="16" max="16" width="20.5703125" style="507" customWidth="1"/>
    <col min="17" max="17" width="20.42578125" style="507" customWidth="1"/>
    <col min="18" max="18" width="20.140625" style="494" customWidth="1"/>
    <col min="19" max="19" width="17.5703125" style="494" customWidth="1"/>
    <col min="20" max="20" width="16.42578125" style="621" customWidth="1"/>
    <col min="21" max="21" width="24.140625" style="494" customWidth="1"/>
    <col min="22" max="22" width="2.140625" style="256" customWidth="1"/>
    <col min="23" max="23" width="9.85546875" style="256" customWidth="1"/>
    <col min="24" max="24" width="5.85546875" style="256" customWidth="1"/>
    <col min="25" max="25" width="50.42578125" style="256" customWidth="1"/>
    <col min="26" max="26" width="9.28515625" style="256" bestFit="1" customWidth="1"/>
    <col min="27" max="27" width="8.140625" style="256" bestFit="1" customWidth="1"/>
    <col min="28" max="16384" width="9.140625" style="256"/>
  </cols>
  <sheetData>
    <row r="1" spans="1:22" s="254" customFormat="1" ht="92.25" customHeight="1" x14ac:dyDescent="0.25">
      <c r="A1" s="247" t="s">
        <v>643</v>
      </c>
      <c r="B1" s="247" t="s">
        <v>119</v>
      </c>
      <c r="C1" s="247" t="s">
        <v>536</v>
      </c>
      <c r="D1" s="248" t="s">
        <v>537</v>
      </c>
      <c r="E1" s="291" t="s">
        <v>538</v>
      </c>
      <c r="F1" s="615" t="s">
        <v>539</v>
      </c>
      <c r="G1" s="615" t="s">
        <v>96</v>
      </c>
      <c r="H1" s="616" t="s">
        <v>540</v>
      </c>
      <c r="I1" s="617" t="s">
        <v>776</v>
      </c>
      <c r="J1" s="617" t="s">
        <v>835</v>
      </c>
      <c r="K1" s="617" t="s">
        <v>775</v>
      </c>
      <c r="L1" s="616" t="s">
        <v>541</v>
      </c>
      <c r="M1" s="616" t="s">
        <v>542</v>
      </c>
      <c r="N1" s="616" t="s">
        <v>543</v>
      </c>
      <c r="O1" s="615" t="s">
        <v>544</v>
      </c>
      <c r="P1" s="615" t="s">
        <v>545</v>
      </c>
      <c r="Q1" s="616" t="s">
        <v>789</v>
      </c>
      <c r="R1" s="483" t="s">
        <v>546</v>
      </c>
      <c r="S1" s="483" t="s">
        <v>547</v>
      </c>
      <c r="T1" s="754" t="s">
        <v>548</v>
      </c>
      <c r="U1" s="483" t="s">
        <v>113</v>
      </c>
    </row>
    <row r="2" spans="1:22" x14ac:dyDescent="0.25">
      <c r="A2" s="255" t="s">
        <v>86</v>
      </c>
      <c r="B2" s="255">
        <v>1</v>
      </c>
      <c r="C2" s="255">
        <v>271</v>
      </c>
      <c r="D2" s="255" t="s">
        <v>549</v>
      </c>
      <c r="E2" s="292" t="s">
        <v>824</v>
      </c>
      <c r="F2" s="502">
        <v>0</v>
      </c>
      <c r="G2" s="507">
        <v>0</v>
      </c>
      <c r="H2" s="507">
        <v>0</v>
      </c>
      <c r="I2" s="621">
        <v>1819.36</v>
      </c>
      <c r="J2" s="507">
        <v>0</v>
      </c>
      <c r="K2" s="507">
        <v>0</v>
      </c>
      <c r="L2" s="507">
        <v>0</v>
      </c>
      <c r="M2" s="507">
        <v>0</v>
      </c>
      <c r="N2" s="507">
        <v>0</v>
      </c>
      <c r="O2" s="507">
        <v>0</v>
      </c>
      <c r="P2" s="621">
        <v>725.11</v>
      </c>
      <c r="Q2" s="621">
        <v>0</v>
      </c>
      <c r="R2" s="494">
        <v>441.66</v>
      </c>
      <c r="S2" s="494">
        <v>111.46</v>
      </c>
      <c r="T2" s="507">
        <v>0</v>
      </c>
      <c r="U2" s="484">
        <f t="shared" ref="U2:U21" si="0">SUM(F2:T2)</f>
        <v>3097.5899999999997</v>
      </c>
    </row>
    <row r="3" spans="1:22" x14ac:dyDescent="0.25">
      <c r="A3" s="255" t="s">
        <v>86</v>
      </c>
      <c r="B3" s="255">
        <v>1</v>
      </c>
      <c r="C3" s="255">
        <v>37</v>
      </c>
      <c r="D3" s="255" t="s">
        <v>549</v>
      </c>
      <c r="E3" s="292" t="s">
        <v>27</v>
      </c>
      <c r="F3" s="502">
        <v>0</v>
      </c>
      <c r="G3" s="507">
        <v>0</v>
      </c>
      <c r="H3" s="507">
        <v>0</v>
      </c>
      <c r="I3" s="621">
        <v>1884.09</v>
      </c>
      <c r="J3" s="507">
        <v>0</v>
      </c>
      <c r="K3" s="507">
        <v>0</v>
      </c>
      <c r="L3" s="507">
        <v>0</v>
      </c>
      <c r="M3" s="507">
        <v>0</v>
      </c>
      <c r="N3" s="507">
        <v>0</v>
      </c>
      <c r="O3" s="507">
        <v>0</v>
      </c>
      <c r="P3" s="621">
        <v>768.79</v>
      </c>
      <c r="Q3" s="621">
        <v>0</v>
      </c>
      <c r="R3" s="494">
        <v>468.27</v>
      </c>
      <c r="S3" s="494">
        <v>82.13</v>
      </c>
      <c r="T3" s="507">
        <v>0</v>
      </c>
      <c r="U3" s="484">
        <f t="shared" si="0"/>
        <v>3203.28</v>
      </c>
    </row>
    <row r="4" spans="1:22" x14ac:dyDescent="0.25">
      <c r="A4" s="255" t="s">
        <v>84</v>
      </c>
      <c r="B4" s="255">
        <v>1</v>
      </c>
      <c r="C4" s="255">
        <v>490</v>
      </c>
      <c r="E4" s="293" t="s">
        <v>629</v>
      </c>
      <c r="F4" s="502">
        <v>0</v>
      </c>
      <c r="G4" s="507">
        <v>1459</v>
      </c>
      <c r="H4" s="507">
        <v>0</v>
      </c>
      <c r="I4" s="621">
        <v>933.55</v>
      </c>
      <c r="J4" s="507">
        <v>0</v>
      </c>
      <c r="K4" s="507">
        <v>0</v>
      </c>
      <c r="L4" s="507">
        <v>0</v>
      </c>
      <c r="M4" s="507">
        <v>0</v>
      </c>
      <c r="N4" s="507">
        <v>0</v>
      </c>
      <c r="O4" s="507">
        <v>0</v>
      </c>
      <c r="P4" s="621">
        <v>384.4</v>
      </c>
      <c r="Q4" s="507">
        <v>0</v>
      </c>
      <c r="R4" s="627">
        <v>852.66</v>
      </c>
      <c r="S4" s="627">
        <v>88.28</v>
      </c>
      <c r="T4" s="627">
        <v>117.42</v>
      </c>
      <c r="U4" s="484">
        <f t="shared" si="0"/>
        <v>3835.3100000000004</v>
      </c>
    </row>
    <row r="5" spans="1:22" x14ac:dyDescent="0.25">
      <c r="A5" s="255" t="s">
        <v>84</v>
      </c>
      <c r="B5" s="255">
        <v>1</v>
      </c>
      <c r="C5" s="255">
        <v>35</v>
      </c>
      <c r="D5" s="255" t="s">
        <v>549</v>
      </c>
      <c r="E5" s="292" t="s">
        <v>575</v>
      </c>
      <c r="F5" s="502">
        <v>0</v>
      </c>
      <c r="G5" s="507">
        <v>0</v>
      </c>
      <c r="H5" s="507">
        <v>0</v>
      </c>
      <c r="I5" s="621">
        <v>1490.28</v>
      </c>
      <c r="J5" s="507">
        <v>0</v>
      </c>
      <c r="K5" s="507">
        <v>0</v>
      </c>
      <c r="L5" s="507">
        <v>0</v>
      </c>
      <c r="M5" s="507">
        <v>0</v>
      </c>
      <c r="N5" s="507">
        <v>0</v>
      </c>
      <c r="O5" s="507">
        <v>0</v>
      </c>
      <c r="P5" s="621">
        <v>384.4</v>
      </c>
      <c r="Q5" s="507">
        <v>0</v>
      </c>
      <c r="R5" s="627">
        <v>852.66</v>
      </c>
      <c r="S5" s="494">
        <v>84.12</v>
      </c>
      <c r="T5" s="621">
        <v>39.14</v>
      </c>
      <c r="U5" s="484">
        <f t="shared" si="0"/>
        <v>2850.5999999999995</v>
      </c>
    </row>
    <row r="6" spans="1:22" x14ac:dyDescent="0.25">
      <c r="A6" s="255" t="s">
        <v>84</v>
      </c>
      <c r="B6" s="255">
        <v>1</v>
      </c>
      <c r="C6" s="255">
        <v>201</v>
      </c>
      <c r="E6" s="292" t="s">
        <v>619</v>
      </c>
      <c r="F6" s="502">
        <v>0</v>
      </c>
      <c r="G6" s="507">
        <v>0</v>
      </c>
      <c r="H6" s="507">
        <v>0</v>
      </c>
      <c r="I6" s="507">
        <v>2888.84</v>
      </c>
      <c r="J6" s="507">
        <v>0</v>
      </c>
      <c r="K6" s="507">
        <v>0</v>
      </c>
      <c r="L6" s="507">
        <v>0</v>
      </c>
      <c r="M6" s="507">
        <v>0</v>
      </c>
      <c r="N6" s="507">
        <v>0</v>
      </c>
      <c r="O6" s="507">
        <v>0</v>
      </c>
      <c r="P6" s="507">
        <v>873.62</v>
      </c>
      <c r="Q6" s="507">
        <v>0</v>
      </c>
      <c r="R6" s="507">
        <v>532.12</v>
      </c>
      <c r="S6" s="507">
        <v>27.88</v>
      </c>
      <c r="T6" s="507">
        <v>78.28</v>
      </c>
      <c r="U6" s="484">
        <f t="shared" si="0"/>
        <v>4400.74</v>
      </c>
    </row>
    <row r="7" spans="1:22" x14ac:dyDescent="0.25">
      <c r="A7" s="255" t="s">
        <v>84</v>
      </c>
      <c r="B7" s="255">
        <v>1</v>
      </c>
      <c r="C7" s="255">
        <v>20</v>
      </c>
      <c r="D7" s="255" t="s">
        <v>549</v>
      </c>
      <c r="E7" s="292" t="s">
        <v>563</v>
      </c>
      <c r="F7" s="502">
        <v>0</v>
      </c>
      <c r="G7" s="507">
        <v>0</v>
      </c>
      <c r="H7" s="507">
        <v>781.12</v>
      </c>
      <c r="I7" s="621">
        <v>2616.5100000000002</v>
      </c>
      <c r="J7" s="507">
        <v>0</v>
      </c>
      <c r="K7" s="507">
        <v>0</v>
      </c>
      <c r="L7" s="507">
        <v>0</v>
      </c>
      <c r="M7" s="507">
        <v>0</v>
      </c>
      <c r="N7" s="507">
        <v>0</v>
      </c>
      <c r="O7" s="507">
        <v>0</v>
      </c>
      <c r="P7" s="621">
        <v>856.15</v>
      </c>
      <c r="Q7" s="507">
        <v>0</v>
      </c>
      <c r="R7" s="627">
        <v>521.48</v>
      </c>
      <c r="S7" s="494">
        <v>49.44</v>
      </c>
      <c r="T7" s="507">
        <v>0</v>
      </c>
      <c r="U7" s="484">
        <f t="shared" si="0"/>
        <v>4824.7</v>
      </c>
      <c r="V7" s="263"/>
    </row>
    <row r="8" spans="1:22" x14ac:dyDescent="0.25">
      <c r="A8" s="255" t="s">
        <v>86</v>
      </c>
      <c r="B8" s="255">
        <v>1</v>
      </c>
      <c r="C8" s="255">
        <v>146</v>
      </c>
      <c r="D8" s="255" t="s">
        <v>549</v>
      </c>
      <c r="E8" s="292" t="s">
        <v>603</v>
      </c>
      <c r="F8" s="502">
        <v>0</v>
      </c>
      <c r="G8" s="507">
        <v>3036</v>
      </c>
      <c r="H8" s="507">
        <v>0</v>
      </c>
      <c r="I8" s="507">
        <v>0</v>
      </c>
      <c r="J8" s="507">
        <v>0</v>
      </c>
      <c r="K8" s="507">
        <v>0</v>
      </c>
      <c r="L8" s="507">
        <v>0</v>
      </c>
      <c r="M8" s="507">
        <v>0</v>
      </c>
      <c r="N8" s="507">
        <v>0</v>
      </c>
      <c r="O8" s="507">
        <v>0</v>
      </c>
      <c r="P8" s="507">
        <v>0</v>
      </c>
      <c r="Q8" s="621">
        <v>0</v>
      </c>
      <c r="R8" s="494">
        <v>1377.63</v>
      </c>
      <c r="S8" s="494">
        <v>49.15</v>
      </c>
      <c r="T8" s="621">
        <v>0</v>
      </c>
      <c r="U8" s="484">
        <f t="shared" si="0"/>
        <v>4462.78</v>
      </c>
    </row>
    <row r="9" spans="1:22" x14ac:dyDescent="0.25">
      <c r="A9" s="255" t="s">
        <v>84</v>
      </c>
      <c r="B9" s="255">
        <v>1</v>
      </c>
      <c r="C9" s="255">
        <v>50</v>
      </c>
      <c r="D9" s="255" t="s">
        <v>549</v>
      </c>
      <c r="E9" s="292" t="s">
        <v>585</v>
      </c>
      <c r="F9" s="502">
        <v>0</v>
      </c>
      <c r="G9" s="507">
        <v>0</v>
      </c>
      <c r="H9" s="507">
        <v>0</v>
      </c>
      <c r="I9" s="621">
        <v>3576.68</v>
      </c>
      <c r="J9" s="507">
        <v>0</v>
      </c>
      <c r="K9" s="507">
        <v>0</v>
      </c>
      <c r="L9" s="507">
        <v>0</v>
      </c>
      <c r="M9" s="507">
        <v>0</v>
      </c>
      <c r="N9" s="507">
        <v>0</v>
      </c>
      <c r="O9" s="507">
        <v>0</v>
      </c>
      <c r="P9" s="621">
        <v>812.47</v>
      </c>
      <c r="Q9" s="507">
        <v>0</v>
      </c>
      <c r="R9" s="627">
        <v>494.88</v>
      </c>
      <c r="S9" s="494">
        <v>67.09</v>
      </c>
      <c r="T9" s="507">
        <v>0</v>
      </c>
      <c r="U9" s="484">
        <f t="shared" si="0"/>
        <v>4951.12</v>
      </c>
    </row>
    <row r="10" spans="1:22" x14ac:dyDescent="0.25">
      <c r="A10" s="255" t="s">
        <v>84</v>
      </c>
      <c r="B10" s="255">
        <v>1</v>
      </c>
      <c r="C10" s="255">
        <v>349</v>
      </c>
      <c r="D10" s="255" t="s">
        <v>549</v>
      </c>
      <c r="E10" s="292" t="s">
        <v>362</v>
      </c>
      <c r="F10" s="502">
        <v>0</v>
      </c>
      <c r="G10" s="507">
        <v>0</v>
      </c>
      <c r="H10" s="507">
        <v>0</v>
      </c>
      <c r="I10" s="621">
        <v>2980.56</v>
      </c>
      <c r="J10" s="507">
        <v>0</v>
      </c>
      <c r="K10" s="507">
        <v>0</v>
      </c>
      <c r="L10" s="507">
        <v>0</v>
      </c>
      <c r="M10" s="507">
        <v>0</v>
      </c>
      <c r="N10" s="507">
        <v>0</v>
      </c>
      <c r="O10" s="507">
        <v>0</v>
      </c>
      <c r="P10" s="621">
        <v>768.79</v>
      </c>
      <c r="Q10" s="507">
        <v>0</v>
      </c>
      <c r="R10" s="627">
        <v>468.27</v>
      </c>
      <c r="S10" s="507">
        <v>88.28</v>
      </c>
      <c r="T10" s="627">
        <v>78.28</v>
      </c>
      <c r="U10" s="484">
        <f t="shared" si="0"/>
        <v>4384.1799999999994</v>
      </c>
    </row>
    <row r="11" spans="1:22" x14ac:dyDescent="0.25">
      <c r="A11" s="255" t="s">
        <v>84</v>
      </c>
      <c r="B11" s="255">
        <v>1</v>
      </c>
      <c r="C11" s="255">
        <v>461</v>
      </c>
      <c r="E11" s="292" t="s">
        <v>754</v>
      </c>
      <c r="F11" s="502">
        <v>0</v>
      </c>
      <c r="G11" s="507">
        <v>0</v>
      </c>
      <c r="H11" s="507">
        <v>0</v>
      </c>
      <c r="I11" s="621">
        <v>1184.1400000000001</v>
      </c>
      <c r="J11" s="507">
        <v>0</v>
      </c>
      <c r="K11" s="507">
        <v>0</v>
      </c>
      <c r="L11" s="507">
        <v>0</v>
      </c>
      <c r="M11" s="507">
        <v>0</v>
      </c>
      <c r="N11" s="507">
        <v>0</v>
      </c>
      <c r="O11" s="507">
        <v>0</v>
      </c>
      <c r="P11" s="621">
        <v>856.15</v>
      </c>
      <c r="Q11" s="507">
        <v>0</v>
      </c>
      <c r="R11" s="627">
        <v>521.48</v>
      </c>
      <c r="S11" s="494">
        <v>53.51</v>
      </c>
      <c r="T11" s="627">
        <v>0</v>
      </c>
      <c r="U11" s="484">
        <f t="shared" si="0"/>
        <v>2615.2800000000002</v>
      </c>
    </row>
    <row r="12" spans="1:22" x14ac:dyDescent="0.25">
      <c r="A12" s="255" t="s">
        <v>84</v>
      </c>
      <c r="B12" s="255">
        <v>1</v>
      </c>
      <c r="C12" s="255">
        <v>434</v>
      </c>
      <c r="D12" s="255" t="s">
        <v>549</v>
      </c>
      <c r="E12" s="292" t="s">
        <v>696</v>
      </c>
      <c r="F12" s="502">
        <v>0</v>
      </c>
      <c r="G12" s="507">
        <v>0</v>
      </c>
      <c r="H12" s="507">
        <v>0</v>
      </c>
      <c r="I12" s="621">
        <v>775.58</v>
      </c>
      <c r="J12" s="507">
        <v>0</v>
      </c>
      <c r="K12" s="507">
        <v>0</v>
      </c>
      <c r="L12" s="507">
        <v>0</v>
      </c>
      <c r="M12" s="507">
        <v>0</v>
      </c>
      <c r="N12" s="507">
        <v>0</v>
      </c>
      <c r="O12" s="507">
        <v>0</v>
      </c>
      <c r="P12" s="621">
        <v>218.4</v>
      </c>
      <c r="Q12" s="507">
        <v>0</v>
      </c>
      <c r="R12" s="627">
        <v>1187.3399999999999</v>
      </c>
      <c r="S12" s="494">
        <v>25.52</v>
      </c>
      <c r="T12" s="627">
        <v>78.28</v>
      </c>
      <c r="U12" s="484">
        <f t="shared" si="0"/>
        <v>2285.12</v>
      </c>
    </row>
    <row r="13" spans="1:22" x14ac:dyDescent="0.25">
      <c r="A13" s="255" t="s">
        <v>84</v>
      </c>
      <c r="B13" s="255">
        <v>1</v>
      </c>
      <c r="C13" s="255">
        <v>39</v>
      </c>
      <c r="D13" s="255" t="s">
        <v>549</v>
      </c>
      <c r="E13" s="292" t="s">
        <v>577</v>
      </c>
      <c r="F13" s="502">
        <v>0</v>
      </c>
      <c r="G13" s="507">
        <v>0</v>
      </c>
      <c r="H13" s="507">
        <v>0</v>
      </c>
      <c r="I13" s="507">
        <v>0</v>
      </c>
      <c r="J13" s="507">
        <v>0</v>
      </c>
      <c r="K13" s="507">
        <v>0</v>
      </c>
      <c r="L13" s="507">
        <v>0</v>
      </c>
      <c r="M13" s="507">
        <v>0</v>
      </c>
      <c r="N13" s="507">
        <v>0</v>
      </c>
      <c r="O13" s="507">
        <v>0</v>
      </c>
      <c r="P13" s="621">
        <v>864.88</v>
      </c>
      <c r="Q13" s="507">
        <v>0</v>
      </c>
      <c r="R13" s="627">
        <v>526.79999999999995</v>
      </c>
      <c r="S13" s="494">
        <v>44.3</v>
      </c>
      <c r="T13" s="621">
        <v>78.28</v>
      </c>
      <c r="U13" s="484">
        <f t="shared" si="0"/>
        <v>1514.2599999999998</v>
      </c>
    </row>
    <row r="14" spans="1:22" s="651" customFormat="1" x14ac:dyDescent="0.25">
      <c r="A14" s="640" t="s">
        <v>84</v>
      </c>
      <c r="B14" s="640">
        <v>1</v>
      </c>
      <c r="C14" s="640">
        <v>248</v>
      </c>
      <c r="D14" s="640" t="s">
        <v>549</v>
      </c>
      <c r="E14" s="641" t="s">
        <v>622</v>
      </c>
      <c r="F14" s="642">
        <v>0</v>
      </c>
      <c r="G14" s="643">
        <v>0</v>
      </c>
      <c r="H14" s="643">
        <v>0</v>
      </c>
      <c r="I14" s="644">
        <v>1399.11</v>
      </c>
      <c r="J14" s="643">
        <v>0</v>
      </c>
      <c r="K14" s="643">
        <v>0</v>
      </c>
      <c r="L14" s="643">
        <v>0</v>
      </c>
      <c r="M14" s="643">
        <v>0</v>
      </c>
      <c r="N14" s="643">
        <v>0</v>
      </c>
      <c r="O14" s="643">
        <v>0</v>
      </c>
      <c r="P14" s="644">
        <v>725.11</v>
      </c>
      <c r="Q14" s="643">
        <v>0</v>
      </c>
      <c r="R14" s="659">
        <v>441.66</v>
      </c>
      <c r="S14" s="660">
        <v>111.46</v>
      </c>
      <c r="T14" s="659">
        <v>0</v>
      </c>
      <c r="U14" s="661">
        <f t="shared" si="0"/>
        <v>2677.3399999999997</v>
      </c>
      <c r="V14" s="650"/>
    </row>
    <row r="15" spans="1:22" x14ac:dyDescent="0.25">
      <c r="A15" s="255" t="s">
        <v>86</v>
      </c>
      <c r="B15" s="255">
        <v>1</v>
      </c>
      <c r="C15" s="255">
        <v>419</v>
      </c>
      <c r="E15" s="292" t="s">
        <v>645</v>
      </c>
      <c r="F15" s="502">
        <v>0</v>
      </c>
      <c r="G15" s="507">
        <v>1400</v>
      </c>
      <c r="H15" s="507">
        <v>0</v>
      </c>
      <c r="I15" s="507">
        <v>704.03</v>
      </c>
      <c r="J15" s="507">
        <v>0</v>
      </c>
      <c r="K15" s="507">
        <v>0</v>
      </c>
      <c r="L15" s="507">
        <v>0</v>
      </c>
      <c r="M15" s="507">
        <v>0</v>
      </c>
      <c r="N15" s="507">
        <v>0</v>
      </c>
      <c r="O15" s="507">
        <v>0</v>
      </c>
      <c r="P15" s="621">
        <v>768.79</v>
      </c>
      <c r="Q15" s="507">
        <v>0</v>
      </c>
      <c r="R15" s="494">
        <v>468.27</v>
      </c>
      <c r="S15" s="494">
        <v>88.28</v>
      </c>
      <c r="T15" s="507">
        <v>0</v>
      </c>
      <c r="U15" s="484">
        <f t="shared" si="0"/>
        <v>3429.37</v>
      </c>
      <c r="V15" s="263"/>
    </row>
    <row r="16" spans="1:22" x14ac:dyDescent="0.25">
      <c r="A16" s="255" t="s">
        <v>84</v>
      </c>
      <c r="B16" s="255">
        <v>1</v>
      </c>
      <c r="C16" s="255">
        <v>12</v>
      </c>
      <c r="D16" s="255" t="s">
        <v>549</v>
      </c>
      <c r="E16" s="292" t="s">
        <v>557</v>
      </c>
      <c r="F16" s="502">
        <v>0</v>
      </c>
      <c r="G16" s="507">
        <v>0</v>
      </c>
      <c r="H16" s="507">
        <v>0</v>
      </c>
      <c r="I16" s="621">
        <v>1924.13</v>
      </c>
      <c r="J16" s="507">
        <v>0</v>
      </c>
      <c r="K16" s="507">
        <v>0</v>
      </c>
      <c r="L16" s="507">
        <v>0</v>
      </c>
      <c r="M16" s="507">
        <v>0</v>
      </c>
      <c r="N16" s="507">
        <v>0</v>
      </c>
      <c r="O16" s="507">
        <v>0</v>
      </c>
      <c r="P16" s="621">
        <v>864.89</v>
      </c>
      <c r="Q16" s="507">
        <v>0</v>
      </c>
      <c r="R16" s="627">
        <v>526.79999999999995</v>
      </c>
      <c r="S16" s="494">
        <v>45.24</v>
      </c>
      <c r="T16" s="627">
        <v>78.28</v>
      </c>
      <c r="U16" s="484">
        <f t="shared" si="0"/>
        <v>3439.3399999999997</v>
      </c>
      <c r="V16" s="263"/>
    </row>
    <row r="17" spans="1:22" x14ac:dyDescent="0.25">
      <c r="A17" s="255" t="s">
        <v>86</v>
      </c>
      <c r="B17" s="255">
        <v>1</v>
      </c>
      <c r="C17" s="255">
        <v>318</v>
      </c>
      <c r="E17" s="292" t="s">
        <v>300</v>
      </c>
      <c r="F17" s="502">
        <v>0</v>
      </c>
      <c r="G17" s="507">
        <v>0</v>
      </c>
      <c r="H17" s="507">
        <v>0</v>
      </c>
      <c r="I17" s="507">
        <v>2633.72</v>
      </c>
      <c r="J17" s="507">
        <v>0</v>
      </c>
      <c r="K17" s="507">
        <v>0</v>
      </c>
      <c r="L17" s="507">
        <v>0</v>
      </c>
      <c r="M17" s="507">
        <v>0</v>
      </c>
      <c r="N17" s="507">
        <v>0</v>
      </c>
      <c r="O17" s="507">
        <v>0</v>
      </c>
      <c r="P17" s="507">
        <v>0</v>
      </c>
      <c r="Q17" s="507">
        <v>0</v>
      </c>
      <c r="R17" s="494">
        <v>1166.77</v>
      </c>
      <c r="S17" s="494">
        <v>111.46</v>
      </c>
      <c r="T17" s="627">
        <v>195.7</v>
      </c>
      <c r="U17" s="484">
        <f t="shared" si="0"/>
        <v>4107.6499999999996</v>
      </c>
    </row>
    <row r="18" spans="1:22" x14ac:dyDescent="0.25">
      <c r="A18" s="255" t="s">
        <v>84</v>
      </c>
      <c r="B18" s="255">
        <v>1</v>
      </c>
      <c r="C18" s="255">
        <v>346</v>
      </c>
      <c r="D18" s="255" t="s">
        <v>549</v>
      </c>
      <c r="E18" s="292" t="s">
        <v>377</v>
      </c>
      <c r="F18" s="502">
        <v>0</v>
      </c>
      <c r="G18" s="507">
        <v>0</v>
      </c>
      <c r="H18" s="507">
        <v>0</v>
      </c>
      <c r="I18" s="621">
        <v>0</v>
      </c>
      <c r="J18" s="507">
        <v>0</v>
      </c>
      <c r="K18" s="507">
        <v>0</v>
      </c>
      <c r="L18" s="507">
        <v>0</v>
      </c>
      <c r="M18" s="507">
        <v>0</v>
      </c>
      <c r="N18" s="507">
        <v>0</v>
      </c>
      <c r="O18" s="507">
        <v>0</v>
      </c>
      <c r="P18" s="621">
        <v>1237.06</v>
      </c>
      <c r="Q18" s="507">
        <v>0</v>
      </c>
      <c r="R18" s="507">
        <v>0</v>
      </c>
      <c r="S18" s="494">
        <v>88.28</v>
      </c>
      <c r="T18" s="507">
        <v>0</v>
      </c>
      <c r="U18" s="484">
        <f t="shared" si="0"/>
        <v>1325.34</v>
      </c>
    </row>
    <row r="19" spans="1:22" x14ac:dyDescent="0.25">
      <c r="A19" s="255" t="s">
        <v>84</v>
      </c>
      <c r="B19" s="255">
        <v>1</v>
      </c>
      <c r="C19" s="255">
        <v>452</v>
      </c>
      <c r="E19" s="292" t="s">
        <v>756</v>
      </c>
      <c r="F19" s="502">
        <v>0</v>
      </c>
      <c r="G19" s="507">
        <v>0</v>
      </c>
      <c r="H19" s="507">
        <v>0</v>
      </c>
      <c r="I19" s="507">
        <v>0</v>
      </c>
      <c r="J19" s="507">
        <v>0</v>
      </c>
      <c r="K19" s="507">
        <v>0</v>
      </c>
      <c r="L19" s="507">
        <v>0</v>
      </c>
      <c r="M19" s="507">
        <v>0</v>
      </c>
      <c r="N19" s="507">
        <v>0</v>
      </c>
      <c r="O19" s="507">
        <v>0</v>
      </c>
      <c r="P19" s="507">
        <v>856.15</v>
      </c>
      <c r="Q19" s="507">
        <v>0</v>
      </c>
      <c r="R19" s="507">
        <v>521.48</v>
      </c>
      <c r="S19" s="507">
        <v>53.51</v>
      </c>
      <c r="T19" s="507">
        <v>0</v>
      </c>
      <c r="U19" s="484">
        <f t="shared" si="0"/>
        <v>1431.14</v>
      </c>
    </row>
    <row r="20" spans="1:22" x14ac:dyDescent="0.25">
      <c r="A20" s="255" t="s">
        <v>84</v>
      </c>
      <c r="B20" s="255">
        <v>1</v>
      </c>
      <c r="C20" s="255">
        <v>47</v>
      </c>
      <c r="D20" s="255" t="s">
        <v>549</v>
      </c>
      <c r="E20" s="292" t="s">
        <v>583</v>
      </c>
      <c r="F20" s="502">
        <v>0</v>
      </c>
      <c r="G20" s="507">
        <v>0</v>
      </c>
      <c r="H20" s="507">
        <v>0</v>
      </c>
      <c r="I20" s="621">
        <v>3576.68</v>
      </c>
      <c r="J20" s="507">
        <v>0</v>
      </c>
      <c r="K20" s="507">
        <v>0</v>
      </c>
      <c r="L20" s="507">
        <v>0</v>
      </c>
      <c r="M20" s="507">
        <v>0</v>
      </c>
      <c r="N20" s="507">
        <v>0</v>
      </c>
      <c r="O20" s="507">
        <v>0</v>
      </c>
      <c r="P20" s="507">
        <v>0</v>
      </c>
      <c r="Q20" s="507">
        <v>0</v>
      </c>
      <c r="R20" s="627">
        <v>1307.3399999999999</v>
      </c>
      <c r="S20" s="494">
        <v>65.14</v>
      </c>
      <c r="T20" s="621">
        <v>78.28</v>
      </c>
      <c r="U20" s="484">
        <f t="shared" si="0"/>
        <v>5027.4399999999996</v>
      </c>
    </row>
    <row r="21" spans="1:22" x14ac:dyDescent="0.25">
      <c r="A21" s="255" t="s">
        <v>84</v>
      </c>
      <c r="B21" s="255">
        <v>1</v>
      </c>
      <c r="C21" s="255">
        <v>431</v>
      </c>
      <c r="D21" s="255" t="s">
        <v>549</v>
      </c>
      <c r="E21" s="292" t="s">
        <v>686</v>
      </c>
      <c r="F21" s="502">
        <v>0</v>
      </c>
      <c r="G21" s="507">
        <v>0</v>
      </c>
      <c r="H21" s="507">
        <v>0</v>
      </c>
      <c r="I21" s="507">
        <v>1308.75</v>
      </c>
      <c r="J21" s="507">
        <v>0</v>
      </c>
      <c r="K21" s="507">
        <v>0</v>
      </c>
      <c r="L21" s="507">
        <v>0</v>
      </c>
      <c r="M21" s="507">
        <v>0</v>
      </c>
      <c r="N21" s="507">
        <v>0</v>
      </c>
      <c r="O21" s="507">
        <v>0</v>
      </c>
      <c r="P21" s="507">
        <v>0</v>
      </c>
      <c r="Q21" s="507">
        <v>0</v>
      </c>
      <c r="R21" s="507">
        <v>1391.69</v>
      </c>
      <c r="S21" s="494">
        <v>43.67</v>
      </c>
      <c r="T21" s="621">
        <v>39.14</v>
      </c>
      <c r="U21" s="484">
        <f t="shared" si="0"/>
        <v>2783.25</v>
      </c>
    </row>
    <row r="22" spans="1:22" x14ac:dyDescent="0.25">
      <c r="E22" s="322" t="s">
        <v>73</v>
      </c>
      <c r="F22" s="502">
        <v>0</v>
      </c>
      <c r="G22" s="502">
        <v>0</v>
      </c>
      <c r="H22" s="502">
        <v>0</v>
      </c>
      <c r="I22" s="502">
        <v>0</v>
      </c>
      <c r="J22" s="502">
        <v>0</v>
      </c>
      <c r="K22" s="502">
        <v>0</v>
      </c>
      <c r="L22" s="502">
        <v>0</v>
      </c>
      <c r="M22" s="502">
        <v>0</v>
      </c>
      <c r="N22" s="502">
        <v>0</v>
      </c>
      <c r="O22" s="502">
        <v>0</v>
      </c>
      <c r="P22" s="502">
        <v>0</v>
      </c>
      <c r="Q22" s="502">
        <v>0</v>
      </c>
      <c r="R22" s="502">
        <v>0</v>
      </c>
      <c r="S22" s="502">
        <v>0</v>
      </c>
      <c r="T22" s="502">
        <v>0</v>
      </c>
      <c r="U22" s="502">
        <v>0</v>
      </c>
    </row>
    <row r="23" spans="1:22" x14ac:dyDescent="0.25">
      <c r="A23" s="255" t="s">
        <v>84</v>
      </c>
      <c r="B23" s="255">
        <v>1</v>
      </c>
      <c r="C23" s="255">
        <v>447</v>
      </c>
      <c r="E23" s="292" t="s">
        <v>715</v>
      </c>
      <c r="F23" s="502">
        <v>0</v>
      </c>
      <c r="G23" s="507">
        <v>0</v>
      </c>
      <c r="H23" s="507">
        <v>0</v>
      </c>
      <c r="I23" s="507">
        <v>0</v>
      </c>
      <c r="J23" s="507">
        <v>0</v>
      </c>
      <c r="K23" s="507">
        <v>0</v>
      </c>
      <c r="L23" s="507">
        <v>0</v>
      </c>
      <c r="M23" s="507">
        <v>0</v>
      </c>
      <c r="N23" s="507">
        <v>0</v>
      </c>
      <c r="O23" s="507">
        <v>0</v>
      </c>
      <c r="P23" s="621">
        <v>1377.63</v>
      </c>
      <c r="Q23" s="507">
        <v>0</v>
      </c>
      <c r="R23" s="627">
        <v>0</v>
      </c>
      <c r="S23" s="507">
        <v>53.51</v>
      </c>
      <c r="T23" s="507">
        <v>39.14</v>
      </c>
      <c r="U23" s="484">
        <f t="shared" ref="U23:U61" si="1">SUM(F23:T23)</f>
        <v>1470.2800000000002</v>
      </c>
    </row>
    <row r="24" spans="1:22" x14ac:dyDescent="0.25">
      <c r="A24" s="255" t="s">
        <v>84</v>
      </c>
      <c r="B24" s="255">
        <v>1</v>
      </c>
      <c r="C24" s="255">
        <v>498</v>
      </c>
      <c r="E24" s="294" t="s">
        <v>483</v>
      </c>
      <c r="F24" s="502">
        <v>0</v>
      </c>
      <c r="G24" s="507">
        <v>1464</v>
      </c>
      <c r="H24" s="507">
        <v>0</v>
      </c>
      <c r="I24" s="507">
        <v>389.68</v>
      </c>
      <c r="J24" s="507">
        <v>0</v>
      </c>
      <c r="K24" s="507">
        <v>0</v>
      </c>
      <c r="L24" s="507">
        <v>0</v>
      </c>
      <c r="M24" s="507">
        <v>0</v>
      </c>
      <c r="N24" s="507">
        <v>0</v>
      </c>
      <c r="O24" s="507">
        <v>0</v>
      </c>
      <c r="P24" s="621">
        <v>812.47</v>
      </c>
      <c r="Q24" s="507">
        <v>0</v>
      </c>
      <c r="R24" s="627">
        <v>494.88</v>
      </c>
      <c r="S24" s="507">
        <v>69.09</v>
      </c>
      <c r="T24" s="621">
        <v>39.14</v>
      </c>
      <c r="U24" s="484">
        <f t="shared" si="1"/>
        <v>3269.26</v>
      </c>
    </row>
    <row r="25" spans="1:22" x14ac:dyDescent="0.25">
      <c r="A25" s="255" t="s">
        <v>84</v>
      </c>
      <c r="B25" s="255">
        <v>1</v>
      </c>
      <c r="C25" s="255">
        <v>200</v>
      </c>
      <c r="E25" s="292" t="s">
        <v>618</v>
      </c>
      <c r="F25" s="502">
        <v>0</v>
      </c>
      <c r="G25" s="507">
        <v>0</v>
      </c>
      <c r="H25" s="507">
        <v>0</v>
      </c>
      <c r="I25" s="507">
        <v>2402.4499999999998</v>
      </c>
      <c r="J25" s="507">
        <v>0</v>
      </c>
      <c r="K25" s="507">
        <v>0</v>
      </c>
      <c r="L25" s="507">
        <v>0</v>
      </c>
      <c r="M25" s="507">
        <v>270.25</v>
      </c>
      <c r="N25" s="507">
        <v>0</v>
      </c>
      <c r="O25" s="507">
        <v>0</v>
      </c>
      <c r="P25" s="621">
        <v>856.15</v>
      </c>
      <c r="Q25" s="507">
        <v>0</v>
      </c>
      <c r="R25" s="627">
        <v>521.48</v>
      </c>
      <c r="S25" s="507">
        <v>58.48</v>
      </c>
      <c r="T25" s="507">
        <v>39.14</v>
      </c>
      <c r="U25" s="484">
        <f t="shared" si="1"/>
        <v>4147.95</v>
      </c>
    </row>
    <row r="26" spans="1:22" x14ac:dyDescent="0.25">
      <c r="A26" s="255" t="s">
        <v>84</v>
      </c>
      <c r="B26" s="255">
        <v>1</v>
      </c>
      <c r="C26" s="255">
        <v>84</v>
      </c>
      <c r="D26" s="255" t="s">
        <v>549</v>
      </c>
      <c r="E26" s="292" t="s">
        <v>593</v>
      </c>
      <c r="F26" s="502">
        <v>0</v>
      </c>
      <c r="G26" s="507">
        <v>0</v>
      </c>
      <c r="H26" s="507">
        <v>0</v>
      </c>
      <c r="I26" s="621">
        <v>1287.33</v>
      </c>
      <c r="J26" s="507">
        <v>0</v>
      </c>
      <c r="K26" s="507">
        <v>0</v>
      </c>
      <c r="L26" s="507">
        <v>0</v>
      </c>
      <c r="M26" s="507">
        <v>0</v>
      </c>
      <c r="N26" s="507">
        <v>0</v>
      </c>
      <c r="O26" s="507">
        <v>0</v>
      </c>
      <c r="P26" s="621">
        <v>436.81</v>
      </c>
      <c r="Q26" s="621">
        <v>0</v>
      </c>
      <c r="R26" s="627">
        <v>968.93</v>
      </c>
      <c r="S26" s="494">
        <v>31.99</v>
      </c>
      <c r="T26" s="627">
        <v>78.28</v>
      </c>
      <c r="U26" s="484">
        <f t="shared" si="1"/>
        <v>2803.3399999999997</v>
      </c>
    </row>
    <row r="27" spans="1:22" x14ac:dyDescent="0.25">
      <c r="A27" s="255" t="s">
        <v>86</v>
      </c>
      <c r="B27" s="255">
        <v>1</v>
      </c>
      <c r="C27" s="255">
        <v>88</v>
      </c>
      <c r="D27" s="255" t="s">
        <v>549</v>
      </c>
      <c r="E27" s="292" t="s">
        <v>596</v>
      </c>
      <c r="F27" s="502">
        <v>0</v>
      </c>
      <c r="G27" s="507">
        <v>0</v>
      </c>
      <c r="H27" s="507">
        <v>0</v>
      </c>
      <c r="I27" s="621">
        <v>2961.61</v>
      </c>
      <c r="J27" s="507">
        <v>0</v>
      </c>
      <c r="K27" s="507">
        <v>0</v>
      </c>
      <c r="L27" s="507">
        <v>0</v>
      </c>
      <c r="M27" s="507">
        <v>0</v>
      </c>
      <c r="N27" s="507">
        <v>0</v>
      </c>
      <c r="O27" s="507">
        <v>0</v>
      </c>
      <c r="P27" s="621">
        <v>873.62</v>
      </c>
      <c r="Q27" s="621">
        <v>0</v>
      </c>
      <c r="R27" s="494">
        <v>532.12</v>
      </c>
      <c r="S27" s="494">
        <v>37.99</v>
      </c>
      <c r="T27" s="621">
        <v>78.28</v>
      </c>
      <c r="U27" s="484">
        <f t="shared" si="1"/>
        <v>4483.62</v>
      </c>
    </row>
    <row r="28" spans="1:22" x14ac:dyDescent="0.25">
      <c r="A28" s="255" t="s">
        <v>84</v>
      </c>
      <c r="B28" s="255">
        <v>1</v>
      </c>
      <c r="C28" s="255">
        <v>448</v>
      </c>
      <c r="D28" s="255" t="s">
        <v>549</v>
      </c>
      <c r="E28" s="292" t="s">
        <v>757</v>
      </c>
      <c r="F28" s="502">
        <v>0</v>
      </c>
      <c r="G28" s="507">
        <v>0</v>
      </c>
      <c r="H28" s="507">
        <v>0</v>
      </c>
      <c r="I28" s="621">
        <v>1715.25</v>
      </c>
      <c r="J28" s="507">
        <v>0</v>
      </c>
      <c r="K28" s="507">
        <v>0</v>
      </c>
      <c r="L28" s="507">
        <v>0</v>
      </c>
      <c r="M28" s="507">
        <v>0</v>
      </c>
      <c r="N28" s="507">
        <v>0</v>
      </c>
      <c r="O28" s="507">
        <v>0</v>
      </c>
      <c r="P28" s="621">
        <v>856.15</v>
      </c>
      <c r="Q28" s="621">
        <v>0</v>
      </c>
      <c r="R28" s="627">
        <v>521.48</v>
      </c>
      <c r="S28" s="494">
        <v>53.51</v>
      </c>
      <c r="T28" s="627">
        <v>78.28</v>
      </c>
      <c r="U28" s="484">
        <f t="shared" si="1"/>
        <v>3224.6700000000005</v>
      </c>
    </row>
    <row r="29" spans="1:22" x14ac:dyDescent="0.25">
      <c r="A29" s="255" t="s">
        <v>84</v>
      </c>
      <c r="B29" s="255">
        <v>1</v>
      </c>
      <c r="C29" s="255">
        <v>476</v>
      </c>
      <c r="E29" s="292" t="s">
        <v>788</v>
      </c>
      <c r="F29" s="502">
        <v>0</v>
      </c>
      <c r="G29" s="502">
        <v>0</v>
      </c>
      <c r="H29" s="502">
        <v>0</v>
      </c>
      <c r="I29" s="502">
        <v>949.97</v>
      </c>
      <c r="J29" s="502">
        <v>0</v>
      </c>
      <c r="K29" s="502">
        <v>0</v>
      </c>
      <c r="L29" s="502">
        <v>0</v>
      </c>
      <c r="M29" s="502">
        <v>0</v>
      </c>
      <c r="N29" s="502">
        <v>0</v>
      </c>
      <c r="O29" s="502">
        <v>0</v>
      </c>
      <c r="P29" s="502">
        <v>856.15</v>
      </c>
      <c r="Q29" s="507">
        <v>0</v>
      </c>
      <c r="R29" s="502">
        <v>521.48</v>
      </c>
      <c r="S29" s="502">
        <v>53.51</v>
      </c>
      <c r="T29" s="502">
        <v>0</v>
      </c>
      <c r="U29" s="484">
        <f t="shared" si="1"/>
        <v>2381.11</v>
      </c>
    </row>
    <row r="30" spans="1:22" x14ac:dyDescent="0.25">
      <c r="A30" s="255" t="s">
        <v>84</v>
      </c>
      <c r="B30" s="255">
        <v>1</v>
      </c>
      <c r="C30" s="255">
        <v>454</v>
      </c>
      <c r="D30" s="255" t="s">
        <v>549</v>
      </c>
      <c r="E30" s="292" t="s">
        <v>758</v>
      </c>
      <c r="F30" s="502">
        <v>0</v>
      </c>
      <c r="G30" s="507">
        <v>0</v>
      </c>
      <c r="H30" s="507">
        <v>0</v>
      </c>
      <c r="I30" s="621">
        <v>1004.41</v>
      </c>
      <c r="J30" s="507">
        <v>0</v>
      </c>
      <c r="K30" s="507">
        <v>0</v>
      </c>
      <c r="L30" s="507">
        <v>0</v>
      </c>
      <c r="M30" s="507">
        <v>0</v>
      </c>
      <c r="N30" s="507">
        <v>0</v>
      </c>
      <c r="O30" s="507">
        <v>0</v>
      </c>
      <c r="P30" s="621">
        <v>214.04</v>
      </c>
      <c r="Q30" s="507">
        <v>0</v>
      </c>
      <c r="R30" s="627">
        <v>1163.5999999999999</v>
      </c>
      <c r="S30" s="507">
        <v>0</v>
      </c>
      <c r="T30" s="627">
        <v>39.14</v>
      </c>
      <c r="U30" s="484">
        <f t="shared" si="1"/>
        <v>2421.19</v>
      </c>
      <c r="V30" s="263"/>
    </row>
    <row r="31" spans="1:22" x14ac:dyDescent="0.25">
      <c r="A31" s="255" t="s">
        <v>86</v>
      </c>
      <c r="B31" s="255">
        <v>1</v>
      </c>
      <c r="C31" s="255">
        <v>505</v>
      </c>
      <c r="E31" s="292" t="s">
        <v>1109</v>
      </c>
      <c r="F31" s="502">
        <v>0</v>
      </c>
      <c r="G31" s="507">
        <v>1518</v>
      </c>
      <c r="H31" s="507">
        <v>0</v>
      </c>
      <c r="I31" s="621">
        <v>0</v>
      </c>
      <c r="J31" s="507">
        <v>0</v>
      </c>
      <c r="K31" s="507">
        <v>0</v>
      </c>
      <c r="L31" s="507">
        <v>0</v>
      </c>
      <c r="M31" s="507">
        <v>0</v>
      </c>
      <c r="N31" s="507">
        <v>0</v>
      </c>
      <c r="O31" s="507">
        <v>0</v>
      </c>
      <c r="P31" s="621">
        <v>812.47</v>
      </c>
      <c r="Q31" s="621">
        <v>443.16</v>
      </c>
      <c r="R31" s="494">
        <v>494.88</v>
      </c>
      <c r="S31" s="494">
        <v>69.09</v>
      </c>
      <c r="T31" s="621">
        <v>195.7</v>
      </c>
      <c r="U31" s="484">
        <f t="shared" si="1"/>
        <v>3533.3</v>
      </c>
    </row>
    <row r="32" spans="1:22" x14ac:dyDescent="0.25">
      <c r="A32" s="255" t="s">
        <v>84</v>
      </c>
      <c r="B32" s="255">
        <v>1</v>
      </c>
      <c r="C32" s="255">
        <v>23</v>
      </c>
      <c r="D32" s="255" t="s">
        <v>549</v>
      </c>
      <c r="E32" s="292" t="s">
        <v>17</v>
      </c>
      <c r="F32" s="502">
        <v>0</v>
      </c>
      <c r="G32" s="507">
        <v>0</v>
      </c>
      <c r="H32" s="507">
        <v>0</v>
      </c>
      <c r="I32" s="621">
        <v>1080.99</v>
      </c>
      <c r="J32" s="507">
        <v>0</v>
      </c>
      <c r="K32" s="507">
        <v>0</v>
      </c>
      <c r="L32" s="507">
        <v>0</v>
      </c>
      <c r="M32" s="507">
        <v>0</v>
      </c>
      <c r="N32" s="507">
        <v>0</v>
      </c>
      <c r="O32" s="507">
        <v>0</v>
      </c>
      <c r="P32" s="621">
        <v>1116.8900000000001</v>
      </c>
      <c r="Q32" s="621">
        <v>0</v>
      </c>
      <c r="R32" s="627">
        <v>260.74</v>
      </c>
      <c r="S32" s="494">
        <v>62.14</v>
      </c>
      <c r="T32" s="627">
        <v>78.28</v>
      </c>
      <c r="U32" s="484">
        <f t="shared" si="1"/>
        <v>2599.04</v>
      </c>
      <c r="V32" s="263"/>
    </row>
    <row r="33" spans="1:22" x14ac:dyDescent="0.25">
      <c r="A33" s="255" t="s">
        <v>84</v>
      </c>
      <c r="B33" s="255">
        <v>1</v>
      </c>
      <c r="C33" s="255">
        <v>40</v>
      </c>
      <c r="E33" s="292" t="s">
        <v>578</v>
      </c>
      <c r="F33" s="502">
        <v>0</v>
      </c>
      <c r="G33" s="507">
        <v>0</v>
      </c>
      <c r="H33" s="507">
        <v>0</v>
      </c>
      <c r="I33" s="507">
        <v>0</v>
      </c>
      <c r="J33" s="507">
        <v>0</v>
      </c>
      <c r="K33" s="507">
        <v>0</v>
      </c>
      <c r="L33" s="507">
        <v>0</v>
      </c>
      <c r="M33" s="507">
        <v>0</v>
      </c>
      <c r="N33" s="507">
        <v>0</v>
      </c>
      <c r="O33" s="507">
        <v>0</v>
      </c>
      <c r="P33" s="621">
        <v>428.08</v>
      </c>
      <c r="Q33" s="507">
        <v>0</v>
      </c>
      <c r="R33" s="627">
        <v>949.56</v>
      </c>
      <c r="S33" s="494">
        <v>54.76</v>
      </c>
      <c r="T33" s="507">
        <v>0</v>
      </c>
      <c r="U33" s="484">
        <f t="shared" si="1"/>
        <v>1432.3999999999999</v>
      </c>
    </row>
    <row r="34" spans="1:22" x14ac:dyDescent="0.25">
      <c r="A34" s="255" t="s">
        <v>84</v>
      </c>
      <c r="B34" s="255">
        <v>1</v>
      </c>
      <c r="C34" s="255">
        <v>481</v>
      </c>
      <c r="D34" s="255" t="s">
        <v>549</v>
      </c>
      <c r="E34" s="292" t="s">
        <v>803</v>
      </c>
      <c r="F34" s="502">
        <v>0</v>
      </c>
      <c r="G34" s="507">
        <v>0</v>
      </c>
      <c r="H34" s="507">
        <v>0</v>
      </c>
      <c r="I34" s="507">
        <v>1360.49</v>
      </c>
      <c r="J34" s="507">
        <v>0</v>
      </c>
      <c r="K34" s="507">
        <v>0</v>
      </c>
      <c r="L34" s="507">
        <v>0</v>
      </c>
      <c r="M34" s="507">
        <v>0</v>
      </c>
      <c r="N34" s="507">
        <v>0</v>
      </c>
      <c r="O34" s="507">
        <v>0</v>
      </c>
      <c r="P34" s="621">
        <v>642.12</v>
      </c>
      <c r="Q34" s="507">
        <v>0</v>
      </c>
      <c r="R34" s="627">
        <v>735.51</v>
      </c>
      <c r="S34" s="494">
        <v>53.51</v>
      </c>
      <c r="T34" s="507">
        <v>0</v>
      </c>
      <c r="U34" s="484">
        <f t="shared" si="1"/>
        <v>2791.63</v>
      </c>
    </row>
    <row r="35" spans="1:22" x14ac:dyDescent="0.25">
      <c r="A35" s="255" t="s">
        <v>84</v>
      </c>
      <c r="B35" s="255">
        <v>1</v>
      </c>
      <c r="C35" s="255">
        <v>313</v>
      </c>
      <c r="E35" s="292" t="s">
        <v>297</v>
      </c>
      <c r="F35" s="502">
        <v>0</v>
      </c>
      <c r="G35" s="507">
        <v>0</v>
      </c>
      <c r="H35" s="507">
        <v>0</v>
      </c>
      <c r="I35" s="507">
        <v>0</v>
      </c>
      <c r="J35" s="507">
        <v>0</v>
      </c>
      <c r="K35" s="507">
        <v>0</v>
      </c>
      <c r="L35" s="507">
        <v>0</v>
      </c>
      <c r="M35" s="507">
        <v>0</v>
      </c>
      <c r="N35" s="507">
        <v>0</v>
      </c>
      <c r="O35" s="507">
        <v>0</v>
      </c>
      <c r="P35" s="621">
        <v>1166.77</v>
      </c>
      <c r="Q35" s="507">
        <v>0</v>
      </c>
      <c r="R35" s="507">
        <v>0</v>
      </c>
      <c r="S35" s="507">
        <v>0</v>
      </c>
      <c r="T35" s="507">
        <v>0</v>
      </c>
      <c r="U35" s="484">
        <f t="shared" si="1"/>
        <v>1166.77</v>
      </c>
    </row>
    <row r="36" spans="1:22" x14ac:dyDescent="0.25">
      <c r="A36" s="255" t="s">
        <v>84</v>
      </c>
      <c r="B36" s="255">
        <v>1</v>
      </c>
      <c r="C36" s="255">
        <v>149</v>
      </c>
      <c r="D36" s="255" t="s">
        <v>549</v>
      </c>
      <c r="E36" s="292" t="s">
        <v>605</v>
      </c>
      <c r="F36" s="502">
        <v>0</v>
      </c>
      <c r="G36" s="507">
        <v>0</v>
      </c>
      <c r="H36" s="507">
        <v>0</v>
      </c>
      <c r="I36" s="621">
        <v>1816.06</v>
      </c>
      <c r="J36" s="507">
        <v>0</v>
      </c>
      <c r="K36" s="507">
        <v>0</v>
      </c>
      <c r="L36" s="507">
        <v>0</v>
      </c>
      <c r="M36" s="507">
        <v>0</v>
      </c>
      <c r="N36" s="507">
        <v>0</v>
      </c>
      <c r="O36" s="507">
        <v>0</v>
      </c>
      <c r="P36" s="621">
        <v>648.66999999999996</v>
      </c>
      <c r="Q36" s="621">
        <v>0</v>
      </c>
      <c r="R36" s="627">
        <v>743.02</v>
      </c>
      <c r="S36" s="494">
        <v>44.99</v>
      </c>
      <c r="T36" s="627">
        <v>117.42</v>
      </c>
      <c r="U36" s="484">
        <f t="shared" si="1"/>
        <v>3370.16</v>
      </c>
      <c r="V36" s="254"/>
    </row>
    <row r="37" spans="1:22" x14ac:dyDescent="0.25">
      <c r="A37" s="255" t="s">
        <v>84</v>
      </c>
      <c r="B37" s="255">
        <v>1</v>
      </c>
      <c r="C37" s="255">
        <v>168</v>
      </c>
      <c r="E37" s="292" t="s">
        <v>611</v>
      </c>
      <c r="F37" s="502">
        <v>0</v>
      </c>
      <c r="G37" s="507">
        <v>0</v>
      </c>
      <c r="H37" s="507">
        <v>0</v>
      </c>
      <c r="I37" s="621">
        <v>592.07000000000005</v>
      </c>
      <c r="J37" s="507">
        <v>0</v>
      </c>
      <c r="K37" s="507">
        <v>0</v>
      </c>
      <c r="L37" s="507">
        <v>0</v>
      </c>
      <c r="M37" s="507">
        <v>0</v>
      </c>
      <c r="N37" s="507">
        <v>0</v>
      </c>
      <c r="O37" s="507">
        <v>0</v>
      </c>
      <c r="P37" s="621">
        <v>864.89</v>
      </c>
      <c r="Q37" s="507">
        <v>0</v>
      </c>
      <c r="R37" s="627">
        <v>526.79999999999995</v>
      </c>
      <c r="S37" s="494">
        <v>44.99</v>
      </c>
      <c r="T37" s="507">
        <v>0</v>
      </c>
      <c r="U37" s="484">
        <f t="shared" si="1"/>
        <v>2028.75</v>
      </c>
    </row>
    <row r="38" spans="1:22" x14ac:dyDescent="0.25">
      <c r="A38" s="255" t="s">
        <v>84</v>
      </c>
      <c r="B38" s="255">
        <v>1</v>
      </c>
      <c r="C38" s="255">
        <v>469</v>
      </c>
      <c r="D38" s="255" t="s">
        <v>549</v>
      </c>
      <c r="E38" s="292" t="s">
        <v>778</v>
      </c>
      <c r="F38" s="502">
        <v>0</v>
      </c>
      <c r="G38" s="507">
        <v>0</v>
      </c>
      <c r="H38" s="507">
        <v>0</v>
      </c>
      <c r="I38" s="507">
        <v>458.37</v>
      </c>
      <c r="J38" s="507">
        <v>0</v>
      </c>
      <c r="K38" s="507">
        <v>0</v>
      </c>
      <c r="L38" s="507">
        <v>0</v>
      </c>
      <c r="M38" s="507">
        <v>0</v>
      </c>
      <c r="N38" s="507">
        <v>0</v>
      </c>
      <c r="O38" s="507">
        <v>0</v>
      </c>
      <c r="P38" s="507">
        <v>655.22</v>
      </c>
      <c r="Q38" s="507">
        <v>0</v>
      </c>
      <c r="R38" s="507">
        <v>750.52</v>
      </c>
      <c r="S38" s="494">
        <v>25.52</v>
      </c>
      <c r="T38" s="507">
        <v>78.28</v>
      </c>
      <c r="U38" s="484">
        <f t="shared" si="1"/>
        <v>1967.91</v>
      </c>
    </row>
    <row r="39" spans="1:22" x14ac:dyDescent="0.25">
      <c r="A39" s="255" t="s">
        <v>84</v>
      </c>
      <c r="B39" s="255">
        <v>1</v>
      </c>
      <c r="C39" s="255">
        <v>468</v>
      </c>
      <c r="E39" s="292" t="s">
        <v>777</v>
      </c>
      <c r="F39" s="502">
        <v>0</v>
      </c>
      <c r="G39" s="507">
        <v>0</v>
      </c>
      <c r="H39" s="507">
        <v>0</v>
      </c>
      <c r="I39" s="507">
        <v>412.34</v>
      </c>
      <c r="J39" s="507">
        <v>0</v>
      </c>
      <c r="K39" s="507">
        <v>0</v>
      </c>
      <c r="L39" s="507">
        <v>0</v>
      </c>
      <c r="M39" s="507">
        <v>0</v>
      </c>
      <c r="N39" s="507">
        <v>0</v>
      </c>
      <c r="O39" s="507">
        <v>0</v>
      </c>
      <c r="P39" s="621">
        <v>428.08</v>
      </c>
      <c r="Q39" s="507">
        <v>0</v>
      </c>
      <c r="R39" s="507">
        <v>949.56</v>
      </c>
      <c r="S39" s="494">
        <v>53.51</v>
      </c>
      <c r="T39" s="627">
        <v>78.28</v>
      </c>
      <c r="U39" s="484">
        <f t="shared" si="1"/>
        <v>1921.77</v>
      </c>
    </row>
    <row r="40" spans="1:22" x14ac:dyDescent="0.25">
      <c r="A40" s="255" t="s">
        <v>84</v>
      </c>
      <c r="B40" s="255">
        <v>1</v>
      </c>
      <c r="C40" s="255">
        <v>16</v>
      </c>
      <c r="D40" s="255" t="s">
        <v>549</v>
      </c>
      <c r="E40" s="292" t="s">
        <v>560</v>
      </c>
      <c r="F40" s="502">
        <v>0</v>
      </c>
      <c r="G40" s="507">
        <v>0</v>
      </c>
      <c r="H40" s="507">
        <v>0</v>
      </c>
      <c r="I40" s="621">
        <v>1628.21</v>
      </c>
      <c r="J40" s="507">
        <v>0</v>
      </c>
      <c r="K40" s="507">
        <v>0</v>
      </c>
      <c r="L40" s="507">
        <v>0</v>
      </c>
      <c r="M40" s="507">
        <v>0</v>
      </c>
      <c r="N40" s="507">
        <v>0</v>
      </c>
      <c r="O40" s="507">
        <v>0</v>
      </c>
      <c r="P40" s="621">
        <v>218.4</v>
      </c>
      <c r="Q40" s="621">
        <v>0</v>
      </c>
      <c r="R40" s="627">
        <v>1187.3399999999999</v>
      </c>
      <c r="S40" s="494">
        <v>37.43</v>
      </c>
      <c r="T40" s="627">
        <v>39.14</v>
      </c>
      <c r="U40" s="484">
        <f t="shared" si="1"/>
        <v>3110.5199999999995</v>
      </c>
    </row>
    <row r="41" spans="1:22" x14ac:dyDescent="0.25">
      <c r="A41" s="255" t="s">
        <v>84</v>
      </c>
      <c r="B41" s="255">
        <v>1</v>
      </c>
      <c r="C41" s="255">
        <v>473</v>
      </c>
      <c r="E41" s="292" t="s">
        <v>787</v>
      </c>
      <c r="F41" s="621">
        <v>0</v>
      </c>
      <c r="G41" s="507">
        <v>0</v>
      </c>
      <c r="H41" s="621">
        <v>0</v>
      </c>
      <c r="I41" s="621">
        <v>935.93</v>
      </c>
      <c r="J41" s="621">
        <v>0</v>
      </c>
      <c r="K41" s="621">
        <v>0</v>
      </c>
      <c r="L41" s="621">
        <v>0</v>
      </c>
      <c r="M41" s="621">
        <v>0</v>
      </c>
      <c r="N41" s="621">
        <v>0</v>
      </c>
      <c r="O41" s="621">
        <v>0</v>
      </c>
      <c r="P41" s="621">
        <v>428.08</v>
      </c>
      <c r="Q41" s="507">
        <v>0</v>
      </c>
      <c r="R41" s="621">
        <v>949.56</v>
      </c>
      <c r="S41" s="621">
        <v>53.51</v>
      </c>
      <c r="T41" s="621">
        <v>195.7</v>
      </c>
      <c r="U41" s="484">
        <f t="shared" si="1"/>
        <v>2562.7799999999997</v>
      </c>
    </row>
    <row r="42" spans="1:22" x14ac:dyDescent="0.25">
      <c r="A42" s="255" t="s">
        <v>84</v>
      </c>
      <c r="B42" s="255">
        <v>1</v>
      </c>
      <c r="C42" s="255">
        <v>351</v>
      </c>
      <c r="E42" s="292" t="s">
        <v>375</v>
      </c>
      <c r="F42" s="502">
        <v>0</v>
      </c>
      <c r="G42" s="507">
        <v>0</v>
      </c>
      <c r="H42" s="507">
        <v>0</v>
      </c>
      <c r="I42" s="507">
        <v>1341.25</v>
      </c>
      <c r="J42" s="507">
        <v>0</v>
      </c>
      <c r="K42" s="507">
        <v>0</v>
      </c>
      <c r="L42" s="507">
        <v>0</v>
      </c>
      <c r="M42" s="507">
        <v>0</v>
      </c>
      <c r="N42" s="507">
        <v>0</v>
      </c>
      <c r="O42" s="507">
        <v>0</v>
      </c>
      <c r="P42" s="621">
        <v>725.11</v>
      </c>
      <c r="Q42" s="507">
        <v>0</v>
      </c>
      <c r="R42" s="627">
        <v>441.66</v>
      </c>
      <c r="S42" s="507">
        <v>111.46</v>
      </c>
      <c r="T42" s="507">
        <v>0</v>
      </c>
      <c r="U42" s="484">
        <f t="shared" si="1"/>
        <v>2619.48</v>
      </c>
    </row>
    <row r="43" spans="1:22" x14ac:dyDescent="0.25">
      <c r="A43" s="255" t="s">
        <v>84</v>
      </c>
      <c r="B43" s="255">
        <v>1</v>
      </c>
      <c r="C43" s="255">
        <v>465</v>
      </c>
      <c r="E43" s="294" t="s">
        <v>750</v>
      </c>
      <c r="F43" s="502">
        <v>0</v>
      </c>
      <c r="G43" s="507">
        <v>0</v>
      </c>
      <c r="H43" s="507">
        <v>0</v>
      </c>
      <c r="I43" s="507">
        <v>1982.7</v>
      </c>
      <c r="J43" s="507">
        <v>0</v>
      </c>
      <c r="K43" s="507">
        <v>0</v>
      </c>
      <c r="L43" s="507">
        <v>0</v>
      </c>
      <c r="M43" s="507">
        <v>0</v>
      </c>
      <c r="N43" s="507">
        <v>0</v>
      </c>
      <c r="O43" s="507">
        <v>0</v>
      </c>
      <c r="P43" s="621">
        <v>856.15</v>
      </c>
      <c r="Q43" s="507">
        <v>0</v>
      </c>
      <c r="R43" s="627">
        <v>521.48</v>
      </c>
      <c r="S43" s="494">
        <v>53.51</v>
      </c>
      <c r="T43" s="621">
        <v>156.56</v>
      </c>
      <c r="U43" s="484">
        <f t="shared" si="1"/>
        <v>3570.4</v>
      </c>
    </row>
    <row r="44" spans="1:22" s="304" customFormat="1" x14ac:dyDescent="0.25">
      <c r="A44" s="298" t="s">
        <v>84</v>
      </c>
      <c r="B44" s="298">
        <v>1</v>
      </c>
      <c r="C44" s="298">
        <v>31</v>
      </c>
      <c r="D44" s="298" t="s">
        <v>549</v>
      </c>
      <c r="E44" s="308" t="s">
        <v>572</v>
      </c>
      <c r="F44" s="652">
        <v>0</v>
      </c>
      <c r="G44" s="653">
        <v>0</v>
      </c>
      <c r="H44" s="653">
        <v>0</v>
      </c>
      <c r="I44" s="654">
        <v>2980.56</v>
      </c>
      <c r="J44" s="653">
        <v>0</v>
      </c>
      <c r="K44" s="653">
        <v>0</v>
      </c>
      <c r="L44" s="653">
        <v>0</v>
      </c>
      <c r="M44" s="653">
        <v>0</v>
      </c>
      <c r="N44" s="653">
        <v>0</v>
      </c>
      <c r="O44" s="653">
        <v>0</v>
      </c>
      <c r="P44" s="653">
        <v>0</v>
      </c>
      <c r="Q44" s="653">
        <v>0</v>
      </c>
      <c r="R44" s="782">
        <v>0</v>
      </c>
      <c r="S44" s="782">
        <v>0</v>
      </c>
      <c r="T44" s="782">
        <v>0</v>
      </c>
      <c r="U44" s="783">
        <f t="shared" si="1"/>
        <v>2980.56</v>
      </c>
    </row>
    <row r="45" spans="1:22" x14ac:dyDescent="0.25">
      <c r="A45" s="255" t="s">
        <v>84</v>
      </c>
      <c r="B45" s="255">
        <v>1</v>
      </c>
      <c r="C45" s="255">
        <v>499</v>
      </c>
      <c r="E45" s="294" t="s">
        <v>482</v>
      </c>
      <c r="F45" s="502">
        <v>0</v>
      </c>
      <c r="G45" s="507">
        <v>0</v>
      </c>
      <c r="H45" s="507">
        <v>0</v>
      </c>
      <c r="I45" s="507">
        <v>404.3</v>
      </c>
      <c r="J45" s="507">
        <v>0</v>
      </c>
      <c r="K45" s="507">
        <v>0</v>
      </c>
      <c r="L45" s="507">
        <v>0</v>
      </c>
      <c r="M45" s="507">
        <v>0</v>
      </c>
      <c r="N45" s="507">
        <v>0</v>
      </c>
      <c r="O45" s="507">
        <v>0</v>
      </c>
      <c r="P45" s="621">
        <v>1059.9100000000001</v>
      </c>
      <c r="Q45" s="507">
        <v>0</v>
      </c>
      <c r="R45" s="627">
        <v>247.44</v>
      </c>
      <c r="S45" s="627">
        <v>69.09</v>
      </c>
      <c r="T45" s="627">
        <v>117.42</v>
      </c>
      <c r="U45" s="484">
        <f t="shared" si="1"/>
        <v>1898.16</v>
      </c>
    </row>
    <row r="46" spans="1:22" x14ac:dyDescent="0.25">
      <c r="A46" s="255" t="s">
        <v>86</v>
      </c>
      <c r="B46" s="255">
        <v>1</v>
      </c>
      <c r="C46" s="255">
        <v>89</v>
      </c>
      <c r="E46" s="292" t="s">
        <v>597</v>
      </c>
      <c r="F46" s="502">
        <v>0</v>
      </c>
      <c r="G46" s="507">
        <v>0</v>
      </c>
      <c r="H46" s="507">
        <v>0</v>
      </c>
      <c r="I46" s="507">
        <v>1679.44</v>
      </c>
      <c r="J46" s="507">
        <v>0</v>
      </c>
      <c r="K46" s="507">
        <v>0</v>
      </c>
      <c r="L46" s="507">
        <v>0</v>
      </c>
      <c r="M46" s="507">
        <v>0</v>
      </c>
      <c r="N46" s="507">
        <v>0</v>
      </c>
      <c r="O46" s="507">
        <v>0</v>
      </c>
      <c r="P46" s="621">
        <v>856.15</v>
      </c>
      <c r="Q46" s="507">
        <v>0</v>
      </c>
      <c r="R46" s="494">
        <v>521.48</v>
      </c>
      <c r="S46" s="494">
        <v>54.76</v>
      </c>
      <c r="T46" s="621">
        <v>78.28</v>
      </c>
      <c r="U46" s="484">
        <f t="shared" si="1"/>
        <v>3190.1100000000006</v>
      </c>
    </row>
    <row r="47" spans="1:22" x14ac:dyDescent="0.25">
      <c r="A47" s="255" t="s">
        <v>84</v>
      </c>
      <c r="B47" s="255">
        <v>1</v>
      </c>
      <c r="C47" s="255">
        <v>504</v>
      </c>
      <c r="E47" s="294" t="s">
        <v>1104</v>
      </c>
      <c r="F47" s="502">
        <v>0</v>
      </c>
      <c r="G47" s="507">
        <v>0</v>
      </c>
      <c r="H47" s="507">
        <v>0</v>
      </c>
      <c r="I47" s="507">
        <v>1174.04</v>
      </c>
      <c r="J47" s="507">
        <v>0</v>
      </c>
      <c r="K47" s="507">
        <v>0</v>
      </c>
      <c r="L47" s="507">
        <v>0</v>
      </c>
      <c r="M47" s="507">
        <v>0</v>
      </c>
      <c r="N47" s="507">
        <v>0</v>
      </c>
      <c r="O47" s="507">
        <v>0</v>
      </c>
      <c r="P47" s="621">
        <v>768.79</v>
      </c>
      <c r="Q47" s="507">
        <v>419.34</v>
      </c>
      <c r="R47" s="627">
        <v>468.27</v>
      </c>
      <c r="S47" s="627">
        <v>88.28</v>
      </c>
      <c r="T47" s="627">
        <v>78.28</v>
      </c>
      <c r="U47" s="484">
        <f t="shared" si="1"/>
        <v>2997.0000000000005</v>
      </c>
    </row>
    <row r="48" spans="1:22" x14ac:dyDescent="0.25">
      <c r="A48" s="255" t="s">
        <v>86</v>
      </c>
      <c r="B48" s="255">
        <v>1</v>
      </c>
      <c r="C48" s="255">
        <v>279</v>
      </c>
      <c r="E48" s="292" t="s">
        <v>165</v>
      </c>
      <c r="F48" s="502">
        <v>0</v>
      </c>
      <c r="G48" s="507">
        <v>0</v>
      </c>
      <c r="H48" s="507">
        <v>0</v>
      </c>
      <c r="I48" s="507">
        <v>1832.64</v>
      </c>
      <c r="J48" s="507">
        <v>0</v>
      </c>
      <c r="K48" s="507">
        <v>0</v>
      </c>
      <c r="L48" s="507">
        <v>0</v>
      </c>
      <c r="M48" s="507">
        <v>0</v>
      </c>
      <c r="N48" s="507">
        <v>0</v>
      </c>
      <c r="O48" s="507">
        <v>0</v>
      </c>
      <c r="P48" s="621">
        <v>436.81</v>
      </c>
      <c r="Q48" s="507">
        <v>0</v>
      </c>
      <c r="R48" s="494">
        <v>968.93</v>
      </c>
      <c r="S48" s="627">
        <v>18.309999999999999</v>
      </c>
      <c r="T48" s="621">
        <v>156.56</v>
      </c>
      <c r="U48" s="484">
        <f t="shared" si="1"/>
        <v>3413.25</v>
      </c>
    </row>
    <row r="49" spans="1:24" x14ac:dyDescent="0.25">
      <c r="A49" s="255" t="s">
        <v>84</v>
      </c>
      <c r="B49" s="255">
        <v>1</v>
      </c>
      <c r="C49" s="255">
        <v>451</v>
      </c>
      <c r="D49" s="255" t="s">
        <v>549</v>
      </c>
      <c r="E49" s="294" t="s">
        <v>759</v>
      </c>
      <c r="F49" s="502">
        <v>0</v>
      </c>
      <c r="G49" s="507">
        <v>0</v>
      </c>
      <c r="H49" s="507">
        <v>0</v>
      </c>
      <c r="I49" s="507">
        <v>1114.92</v>
      </c>
      <c r="J49" s="507">
        <v>0</v>
      </c>
      <c r="K49" s="507">
        <v>0</v>
      </c>
      <c r="L49" s="507">
        <v>4554</v>
      </c>
      <c r="M49" s="507">
        <v>0</v>
      </c>
      <c r="N49" s="507">
        <v>0</v>
      </c>
      <c r="O49" s="507">
        <v>0</v>
      </c>
      <c r="P49" s="621">
        <v>856.15</v>
      </c>
      <c r="Q49" s="621">
        <v>0</v>
      </c>
      <c r="R49" s="627">
        <v>521.48</v>
      </c>
      <c r="S49" s="627">
        <v>53.51</v>
      </c>
      <c r="T49" s="507">
        <v>0</v>
      </c>
      <c r="U49" s="484">
        <f t="shared" si="1"/>
        <v>7100.0599999999995</v>
      </c>
    </row>
    <row r="50" spans="1:24" x14ac:dyDescent="0.25">
      <c r="A50" s="255" t="s">
        <v>84</v>
      </c>
      <c r="B50" s="255">
        <v>1</v>
      </c>
      <c r="C50" s="255">
        <v>353</v>
      </c>
      <c r="E50" s="292" t="s">
        <v>626</v>
      </c>
      <c r="F50" s="502">
        <v>0</v>
      </c>
      <c r="G50" s="507">
        <v>0</v>
      </c>
      <c r="H50" s="507">
        <v>0</v>
      </c>
      <c r="I50" s="507">
        <v>0</v>
      </c>
      <c r="J50" s="507">
        <v>0</v>
      </c>
      <c r="K50" s="507">
        <v>0</v>
      </c>
      <c r="L50" s="507">
        <v>0</v>
      </c>
      <c r="M50" s="507">
        <v>0</v>
      </c>
      <c r="N50" s="507">
        <v>0</v>
      </c>
      <c r="O50" s="507">
        <v>0</v>
      </c>
      <c r="P50" s="621">
        <v>406.24</v>
      </c>
      <c r="Q50" s="507">
        <v>0</v>
      </c>
      <c r="R50" s="627">
        <v>901.1</v>
      </c>
      <c r="S50" s="494">
        <v>69.09</v>
      </c>
      <c r="T50" s="621">
        <v>195.7</v>
      </c>
      <c r="U50" s="484">
        <f t="shared" si="1"/>
        <v>1572.13</v>
      </c>
    </row>
    <row r="51" spans="1:24" x14ac:dyDescent="0.25">
      <c r="A51" s="255" t="s">
        <v>84</v>
      </c>
      <c r="B51" s="255">
        <v>1</v>
      </c>
      <c r="C51" s="255">
        <v>453</v>
      </c>
      <c r="E51" s="294" t="s">
        <v>720</v>
      </c>
      <c r="F51" s="502">
        <v>0</v>
      </c>
      <c r="G51" s="507">
        <v>0</v>
      </c>
      <c r="H51" s="507">
        <v>0</v>
      </c>
      <c r="I51" s="507">
        <v>451.27</v>
      </c>
      <c r="J51" s="507">
        <v>0</v>
      </c>
      <c r="K51" s="507">
        <v>0</v>
      </c>
      <c r="L51" s="507">
        <v>0</v>
      </c>
      <c r="M51" s="507">
        <v>0</v>
      </c>
      <c r="N51" s="507">
        <v>0</v>
      </c>
      <c r="O51" s="507">
        <v>0</v>
      </c>
      <c r="P51" s="621">
        <v>642.12</v>
      </c>
      <c r="Q51" s="507">
        <v>0</v>
      </c>
      <c r="R51" s="627">
        <v>735.51</v>
      </c>
      <c r="S51" s="507">
        <v>0</v>
      </c>
      <c r="T51" s="627">
        <v>39.14</v>
      </c>
      <c r="U51" s="484">
        <f t="shared" si="1"/>
        <v>1868.04</v>
      </c>
    </row>
    <row r="52" spans="1:24" x14ac:dyDescent="0.25">
      <c r="A52" s="255" t="s">
        <v>84</v>
      </c>
      <c r="B52" s="255">
        <v>1</v>
      </c>
      <c r="C52" s="255">
        <v>450</v>
      </c>
      <c r="E52" s="292" t="s">
        <v>760</v>
      </c>
      <c r="F52" s="502">
        <v>0</v>
      </c>
      <c r="G52" s="507">
        <v>0</v>
      </c>
      <c r="H52" s="507">
        <v>0</v>
      </c>
      <c r="I52" s="507">
        <v>529.82000000000005</v>
      </c>
      <c r="J52" s="507">
        <v>0</v>
      </c>
      <c r="K52" s="507">
        <v>0</v>
      </c>
      <c r="L52" s="507">
        <v>0</v>
      </c>
      <c r="M52" s="507">
        <v>0</v>
      </c>
      <c r="N52" s="507">
        <v>0</v>
      </c>
      <c r="O52" s="507">
        <v>0</v>
      </c>
      <c r="P52" s="621">
        <v>856.15</v>
      </c>
      <c r="Q52" s="507">
        <v>0</v>
      </c>
      <c r="R52" s="627">
        <v>521.48</v>
      </c>
      <c r="S52" s="494">
        <v>53.51</v>
      </c>
      <c r="T52" s="507">
        <v>0</v>
      </c>
      <c r="U52" s="484">
        <f t="shared" si="1"/>
        <v>1960.96</v>
      </c>
    </row>
    <row r="53" spans="1:24" x14ac:dyDescent="0.25">
      <c r="A53" s="255" t="s">
        <v>84</v>
      </c>
      <c r="B53" s="255">
        <v>1</v>
      </c>
      <c r="C53" s="255">
        <v>489</v>
      </c>
      <c r="D53" s="255" t="s">
        <v>549</v>
      </c>
      <c r="E53" s="294" t="s">
        <v>871</v>
      </c>
      <c r="F53" s="502">
        <v>0</v>
      </c>
      <c r="G53" s="507">
        <v>0</v>
      </c>
      <c r="H53" s="507">
        <v>0</v>
      </c>
      <c r="I53" s="507">
        <v>1155.6300000000001</v>
      </c>
      <c r="J53" s="507">
        <v>0</v>
      </c>
      <c r="K53" s="507">
        <v>0</v>
      </c>
      <c r="L53" s="507">
        <v>0</v>
      </c>
      <c r="M53" s="507">
        <v>0</v>
      </c>
      <c r="N53" s="507">
        <v>0</v>
      </c>
      <c r="O53" s="507">
        <v>0</v>
      </c>
      <c r="P53" s="621">
        <v>0</v>
      </c>
      <c r="Q53" s="507">
        <v>0</v>
      </c>
      <c r="R53" s="627">
        <v>1391.69</v>
      </c>
      <c r="S53" s="507">
        <v>43.97</v>
      </c>
      <c r="T53" s="627">
        <v>156.56</v>
      </c>
      <c r="U53" s="484">
        <f t="shared" si="1"/>
        <v>2747.85</v>
      </c>
      <c r="V53" s="263"/>
    </row>
    <row r="54" spans="1:24" x14ac:dyDescent="0.25">
      <c r="A54" s="255" t="s">
        <v>84</v>
      </c>
      <c r="B54" s="255">
        <v>1</v>
      </c>
      <c r="C54" s="255">
        <v>355</v>
      </c>
      <c r="E54" s="292" t="s">
        <v>381</v>
      </c>
      <c r="F54" s="502">
        <v>0</v>
      </c>
      <c r="G54" s="507">
        <v>0</v>
      </c>
      <c r="H54" s="507">
        <v>0</v>
      </c>
      <c r="I54" s="507">
        <v>783.52</v>
      </c>
      <c r="J54" s="507">
        <v>0</v>
      </c>
      <c r="K54" s="507">
        <v>0</v>
      </c>
      <c r="L54" s="507">
        <v>0</v>
      </c>
      <c r="M54" s="507">
        <v>0</v>
      </c>
      <c r="N54" s="507">
        <v>0</v>
      </c>
      <c r="O54" s="507">
        <v>0</v>
      </c>
      <c r="P54" s="621">
        <v>768.79</v>
      </c>
      <c r="Q54" s="507">
        <v>0</v>
      </c>
      <c r="R54" s="627">
        <v>468.27</v>
      </c>
      <c r="S54" s="494">
        <v>88.28</v>
      </c>
      <c r="T54" s="627">
        <v>78.28</v>
      </c>
      <c r="U54" s="484">
        <f t="shared" si="1"/>
        <v>2187.1400000000003</v>
      </c>
      <c r="V54" s="263"/>
    </row>
    <row r="55" spans="1:24" x14ac:dyDescent="0.25">
      <c r="A55" s="255" t="s">
        <v>84</v>
      </c>
      <c r="B55" s="255">
        <v>1</v>
      </c>
      <c r="C55" s="255">
        <v>361</v>
      </c>
      <c r="E55" s="292" t="s">
        <v>446</v>
      </c>
      <c r="F55" s="502">
        <v>0</v>
      </c>
      <c r="G55" s="507">
        <v>1518</v>
      </c>
      <c r="H55" s="507">
        <v>0</v>
      </c>
      <c r="I55" s="507">
        <v>0</v>
      </c>
      <c r="J55" s="507">
        <v>0</v>
      </c>
      <c r="K55" s="507">
        <v>0</v>
      </c>
      <c r="L55" s="507">
        <v>0</v>
      </c>
      <c r="M55" s="507">
        <v>0</v>
      </c>
      <c r="N55" s="507">
        <v>0</v>
      </c>
      <c r="O55" s="507">
        <v>0</v>
      </c>
      <c r="P55" s="507">
        <v>768.79</v>
      </c>
      <c r="Q55" s="507">
        <v>0</v>
      </c>
      <c r="R55" s="627">
        <v>468.27</v>
      </c>
      <c r="S55" s="507">
        <v>88.28</v>
      </c>
      <c r="T55" s="621">
        <v>39.14</v>
      </c>
      <c r="U55" s="484">
        <f t="shared" si="1"/>
        <v>2882.48</v>
      </c>
    </row>
    <row r="56" spans="1:24" x14ac:dyDescent="0.25">
      <c r="A56" s="255" t="s">
        <v>86</v>
      </c>
      <c r="B56" s="255">
        <v>1</v>
      </c>
      <c r="C56" s="255">
        <v>76</v>
      </c>
      <c r="E56" s="292" t="s">
        <v>588</v>
      </c>
      <c r="F56" s="502">
        <v>0</v>
      </c>
      <c r="G56" s="507">
        <v>0</v>
      </c>
      <c r="H56" s="507">
        <v>0</v>
      </c>
      <c r="I56" s="507">
        <v>1816.4</v>
      </c>
      <c r="J56" s="507">
        <v>0</v>
      </c>
      <c r="K56" s="507">
        <v>0</v>
      </c>
      <c r="L56" s="507">
        <v>0</v>
      </c>
      <c r="M56" s="507">
        <v>0</v>
      </c>
      <c r="N56" s="507">
        <v>0</v>
      </c>
      <c r="O56" s="507">
        <v>0</v>
      </c>
      <c r="P56" s="621">
        <v>362.56</v>
      </c>
      <c r="Q56" s="507">
        <v>0</v>
      </c>
      <c r="R56" s="494">
        <v>804.22</v>
      </c>
      <c r="S56" s="494">
        <v>111.46</v>
      </c>
      <c r="T56" s="507">
        <v>0</v>
      </c>
      <c r="U56" s="484">
        <f t="shared" si="1"/>
        <v>3094.6400000000003</v>
      </c>
    </row>
    <row r="57" spans="1:24" x14ac:dyDescent="0.25">
      <c r="A57" s="255" t="s">
        <v>84</v>
      </c>
      <c r="B57" s="255">
        <v>1</v>
      </c>
      <c r="C57" s="255">
        <v>503</v>
      </c>
      <c r="E57" s="292" t="s">
        <v>1105</v>
      </c>
      <c r="F57" s="502">
        <v>0</v>
      </c>
      <c r="G57" s="507">
        <v>0</v>
      </c>
      <c r="H57" s="507">
        <v>0</v>
      </c>
      <c r="I57" s="507">
        <v>0</v>
      </c>
      <c r="J57" s="507">
        <v>0</v>
      </c>
      <c r="K57" s="507">
        <v>0</v>
      </c>
      <c r="L57" s="507">
        <v>0</v>
      </c>
      <c r="M57" s="507">
        <v>0</v>
      </c>
      <c r="N57" s="507">
        <v>0</v>
      </c>
      <c r="O57" s="507">
        <v>0</v>
      </c>
      <c r="P57" s="507">
        <v>725.11</v>
      </c>
      <c r="Q57" s="507">
        <v>395.51</v>
      </c>
      <c r="R57" s="627">
        <v>441.66</v>
      </c>
      <c r="S57" s="507">
        <v>111.46</v>
      </c>
      <c r="T57" s="621">
        <v>0</v>
      </c>
      <c r="U57" s="484">
        <f t="shared" si="1"/>
        <v>1673.74</v>
      </c>
    </row>
    <row r="58" spans="1:24" x14ac:dyDescent="0.25">
      <c r="A58" s="255" t="s">
        <v>84</v>
      </c>
      <c r="B58" s="255">
        <v>1</v>
      </c>
      <c r="C58" s="255">
        <v>79</v>
      </c>
      <c r="D58" s="255" t="s">
        <v>549</v>
      </c>
      <c r="E58" s="292" t="s">
        <v>589</v>
      </c>
      <c r="F58" s="502">
        <v>0</v>
      </c>
      <c r="G58" s="507">
        <v>0</v>
      </c>
      <c r="H58" s="507">
        <v>0</v>
      </c>
      <c r="I58" s="621">
        <v>3190.88</v>
      </c>
      <c r="J58" s="507">
        <v>0</v>
      </c>
      <c r="K58" s="507">
        <v>0</v>
      </c>
      <c r="L58" s="507">
        <v>0</v>
      </c>
      <c r="M58" s="507">
        <v>0</v>
      </c>
      <c r="N58" s="507">
        <v>0</v>
      </c>
      <c r="O58" s="507">
        <v>0</v>
      </c>
      <c r="P58" s="621">
        <v>216.22</v>
      </c>
      <c r="Q58" s="621">
        <v>0</v>
      </c>
      <c r="R58" s="627">
        <v>1175.47</v>
      </c>
      <c r="S58" s="494">
        <v>45.64</v>
      </c>
      <c r="T58" s="627">
        <v>78.28</v>
      </c>
      <c r="U58" s="484">
        <f t="shared" si="1"/>
        <v>4706.49</v>
      </c>
    </row>
    <row r="59" spans="1:24" x14ac:dyDescent="0.25">
      <c r="A59" s="255" t="s">
        <v>86</v>
      </c>
      <c r="B59" s="255">
        <v>1</v>
      </c>
      <c r="C59" s="255">
        <v>152</v>
      </c>
      <c r="E59" s="292" t="s">
        <v>607</v>
      </c>
      <c r="F59" s="502">
        <v>0</v>
      </c>
      <c r="G59" s="507">
        <v>0</v>
      </c>
      <c r="H59" s="507">
        <v>0</v>
      </c>
      <c r="I59" s="507">
        <v>728.71</v>
      </c>
      <c r="J59" s="507">
        <v>0</v>
      </c>
      <c r="K59" s="507">
        <v>0</v>
      </c>
      <c r="L59" s="507">
        <v>0</v>
      </c>
      <c r="M59" s="507">
        <v>0</v>
      </c>
      <c r="N59" s="755">
        <v>195.92</v>
      </c>
      <c r="O59" s="507">
        <v>0</v>
      </c>
      <c r="P59" s="621">
        <v>218.4</v>
      </c>
      <c r="Q59" s="507">
        <v>0</v>
      </c>
      <c r="R59" s="494">
        <v>1187.3399999999999</v>
      </c>
      <c r="S59" s="494">
        <v>19.43</v>
      </c>
      <c r="T59" s="621">
        <v>39.14</v>
      </c>
      <c r="U59" s="484">
        <f t="shared" si="1"/>
        <v>2388.9399999999996</v>
      </c>
    </row>
    <row r="60" spans="1:24" x14ac:dyDescent="0.25">
      <c r="A60" s="255" t="s">
        <v>84</v>
      </c>
      <c r="B60" s="255">
        <v>1</v>
      </c>
      <c r="C60" s="255">
        <v>148</v>
      </c>
      <c r="D60" s="255" t="s">
        <v>549</v>
      </c>
      <c r="E60" s="292" t="s">
        <v>604</v>
      </c>
      <c r="F60" s="502">
        <v>0</v>
      </c>
      <c r="G60" s="507">
        <v>0</v>
      </c>
      <c r="H60" s="507">
        <v>0</v>
      </c>
      <c r="I60" s="621">
        <v>2762.94</v>
      </c>
      <c r="J60" s="507">
        <v>0</v>
      </c>
      <c r="K60" s="507">
        <v>0</v>
      </c>
      <c r="L60" s="507">
        <v>0</v>
      </c>
      <c r="M60" s="507">
        <v>0</v>
      </c>
      <c r="N60" s="507">
        <v>0</v>
      </c>
      <c r="O60" s="507">
        <v>0</v>
      </c>
      <c r="P60" s="621">
        <v>856.15</v>
      </c>
      <c r="Q60" s="621">
        <v>0</v>
      </c>
      <c r="R60" s="507">
        <v>521.48</v>
      </c>
      <c r="S60" s="494">
        <v>49.15</v>
      </c>
      <c r="T60" s="621">
        <v>117.42</v>
      </c>
      <c r="U60" s="484">
        <f t="shared" si="1"/>
        <v>4307.1399999999994</v>
      </c>
      <c r="V60" s="263"/>
    </row>
    <row r="61" spans="1:24" x14ac:dyDescent="0.25">
      <c r="A61" s="255" t="s">
        <v>84</v>
      </c>
      <c r="B61" s="255">
        <v>1</v>
      </c>
      <c r="C61" s="255">
        <v>474</v>
      </c>
      <c r="E61" s="292" t="s">
        <v>786</v>
      </c>
      <c r="F61" s="502">
        <v>0</v>
      </c>
      <c r="G61" s="507">
        <v>0</v>
      </c>
      <c r="H61" s="507">
        <v>0</v>
      </c>
      <c r="I61" s="507">
        <v>2909</v>
      </c>
      <c r="J61" s="507">
        <v>0</v>
      </c>
      <c r="K61" s="507">
        <v>0</v>
      </c>
      <c r="L61" s="507">
        <v>0</v>
      </c>
      <c r="M61" s="507">
        <v>0</v>
      </c>
      <c r="N61" s="507">
        <v>0</v>
      </c>
      <c r="O61" s="507">
        <v>0</v>
      </c>
      <c r="P61" s="507">
        <v>0</v>
      </c>
      <c r="Q61" s="621">
        <v>0</v>
      </c>
      <c r="R61" s="507">
        <v>1377.63</v>
      </c>
      <c r="S61" s="507">
        <v>53.51</v>
      </c>
      <c r="T61" s="507">
        <v>0</v>
      </c>
      <c r="U61" s="484">
        <f t="shared" si="1"/>
        <v>4340.1400000000003</v>
      </c>
      <c r="V61" s="263"/>
    </row>
    <row r="62" spans="1:24" x14ac:dyDescent="0.25">
      <c r="E62" s="322" t="s">
        <v>373</v>
      </c>
      <c r="F62" s="502">
        <v>0</v>
      </c>
      <c r="G62" s="502">
        <v>0</v>
      </c>
      <c r="H62" s="502">
        <v>0</v>
      </c>
      <c r="I62" s="502">
        <v>0</v>
      </c>
      <c r="J62" s="502">
        <v>0</v>
      </c>
      <c r="K62" s="502">
        <v>0</v>
      </c>
      <c r="L62" s="502">
        <v>0</v>
      </c>
      <c r="M62" s="502">
        <v>0</v>
      </c>
      <c r="N62" s="502">
        <v>0</v>
      </c>
      <c r="O62" s="502">
        <v>0</v>
      </c>
      <c r="P62" s="502">
        <v>0</v>
      </c>
      <c r="Q62" s="502">
        <v>0</v>
      </c>
      <c r="R62" s="502">
        <v>0</v>
      </c>
      <c r="S62" s="502">
        <v>0</v>
      </c>
      <c r="T62" s="502">
        <v>0</v>
      </c>
      <c r="U62" s="502">
        <v>0</v>
      </c>
      <c r="V62" s="263"/>
    </row>
    <row r="63" spans="1:24" x14ac:dyDescent="0.25">
      <c r="A63" s="255" t="s">
        <v>84</v>
      </c>
      <c r="B63" s="255">
        <v>1</v>
      </c>
      <c r="C63" s="255">
        <v>80</v>
      </c>
      <c r="E63" s="292" t="s">
        <v>590</v>
      </c>
      <c r="F63" s="502">
        <v>0</v>
      </c>
      <c r="G63" s="507">
        <v>0</v>
      </c>
      <c r="H63" s="507">
        <v>0</v>
      </c>
      <c r="I63" s="507">
        <v>3874.74</v>
      </c>
      <c r="J63" s="507">
        <v>0</v>
      </c>
      <c r="K63" s="507">
        <v>0</v>
      </c>
      <c r="L63" s="507">
        <v>0</v>
      </c>
      <c r="M63" s="507">
        <v>0</v>
      </c>
      <c r="N63" s="507">
        <v>0</v>
      </c>
      <c r="O63" s="507">
        <v>0</v>
      </c>
      <c r="P63" s="621">
        <v>216.22</v>
      </c>
      <c r="Q63" s="507">
        <v>0</v>
      </c>
      <c r="R63" s="627">
        <v>1175.47</v>
      </c>
      <c r="S63" s="507">
        <v>45.64</v>
      </c>
      <c r="T63" s="507">
        <v>0</v>
      </c>
      <c r="U63" s="484">
        <f t="shared" ref="U63:U109" si="2">SUM(F63:T63)</f>
        <v>5312.07</v>
      </c>
      <c r="X63" s="500"/>
    </row>
    <row r="64" spans="1:24" x14ac:dyDescent="0.25">
      <c r="A64" s="255" t="s">
        <v>86</v>
      </c>
      <c r="B64" s="255">
        <v>1</v>
      </c>
      <c r="C64" s="255">
        <v>214</v>
      </c>
      <c r="D64" s="255" t="s">
        <v>549</v>
      </c>
      <c r="E64" s="292" t="s">
        <v>620</v>
      </c>
      <c r="F64" s="502">
        <v>0</v>
      </c>
      <c r="G64" s="507">
        <v>0</v>
      </c>
      <c r="H64" s="507">
        <v>0</v>
      </c>
      <c r="I64" s="621">
        <v>1848.83</v>
      </c>
      <c r="J64" s="507">
        <v>0</v>
      </c>
      <c r="K64" s="507">
        <v>0</v>
      </c>
      <c r="L64" s="507">
        <v>0</v>
      </c>
      <c r="M64" s="507">
        <v>0</v>
      </c>
      <c r="N64" s="507">
        <v>0</v>
      </c>
      <c r="O64" s="507">
        <v>0</v>
      </c>
      <c r="P64" s="621">
        <v>436.81</v>
      </c>
      <c r="Q64" s="621">
        <v>0</v>
      </c>
      <c r="R64" s="494">
        <v>968.93</v>
      </c>
      <c r="S64" s="494">
        <v>18.86</v>
      </c>
      <c r="T64" s="621">
        <v>78.28</v>
      </c>
      <c r="U64" s="484">
        <f t="shared" si="2"/>
        <v>3351.71</v>
      </c>
    </row>
    <row r="65" spans="1:22" x14ac:dyDescent="0.25">
      <c r="A65" s="255" t="s">
        <v>86</v>
      </c>
      <c r="B65" s="255">
        <v>1</v>
      </c>
      <c r="C65" s="255">
        <v>9</v>
      </c>
      <c r="E65" s="292" t="s">
        <v>7</v>
      </c>
      <c r="F65" s="502">
        <v>0</v>
      </c>
      <c r="G65" s="507">
        <v>0</v>
      </c>
      <c r="H65" s="507">
        <v>0</v>
      </c>
      <c r="I65" s="507">
        <v>1788.34</v>
      </c>
      <c r="J65" s="507">
        <v>0</v>
      </c>
      <c r="K65" s="507">
        <v>0</v>
      </c>
      <c r="L65" s="507">
        <v>0</v>
      </c>
      <c r="M65" s="507">
        <v>0</v>
      </c>
      <c r="N65" s="507">
        <v>0</v>
      </c>
      <c r="O65" s="507">
        <v>0</v>
      </c>
      <c r="P65" s="621">
        <v>856.15</v>
      </c>
      <c r="Q65" s="507">
        <v>0</v>
      </c>
      <c r="R65" s="494">
        <v>521.48</v>
      </c>
      <c r="S65" s="494">
        <v>61.08</v>
      </c>
      <c r="T65" s="507">
        <v>0</v>
      </c>
      <c r="U65" s="484">
        <f t="shared" si="2"/>
        <v>3227.0499999999997</v>
      </c>
    </row>
    <row r="66" spans="1:22" x14ac:dyDescent="0.25">
      <c r="A66" s="255" t="s">
        <v>84</v>
      </c>
      <c r="B66" s="255">
        <v>1</v>
      </c>
      <c r="C66" s="255">
        <v>479</v>
      </c>
      <c r="E66" s="294" t="s">
        <v>804</v>
      </c>
      <c r="F66" s="502">
        <v>0</v>
      </c>
      <c r="G66" s="507">
        <v>0</v>
      </c>
      <c r="H66" s="507">
        <v>0</v>
      </c>
      <c r="I66" s="507">
        <v>0</v>
      </c>
      <c r="J66" s="507">
        <v>0</v>
      </c>
      <c r="K66" s="507">
        <v>0</v>
      </c>
      <c r="L66" s="507">
        <v>0</v>
      </c>
      <c r="M66" s="507">
        <v>0</v>
      </c>
      <c r="N66" s="507">
        <v>0</v>
      </c>
      <c r="O66" s="507">
        <v>0</v>
      </c>
      <c r="P66" s="621">
        <v>856.15</v>
      </c>
      <c r="Q66" s="507">
        <v>0</v>
      </c>
      <c r="R66" s="627">
        <v>521.48</v>
      </c>
      <c r="S66" s="507">
        <v>53.51</v>
      </c>
      <c r="T66" s="621">
        <v>78.28</v>
      </c>
      <c r="U66" s="484">
        <f t="shared" si="2"/>
        <v>1509.42</v>
      </c>
    </row>
    <row r="67" spans="1:22" s="285" customFormat="1" x14ac:dyDescent="0.25">
      <c r="A67" s="286" t="s">
        <v>84</v>
      </c>
      <c r="B67" s="286">
        <v>1</v>
      </c>
      <c r="C67" s="286">
        <v>415</v>
      </c>
      <c r="D67" s="286"/>
      <c r="E67" s="319" t="s">
        <v>633</v>
      </c>
      <c r="F67" s="784">
        <v>0</v>
      </c>
      <c r="G67" s="785">
        <v>0</v>
      </c>
      <c r="H67" s="785">
        <v>0</v>
      </c>
      <c r="I67" s="785">
        <v>0</v>
      </c>
      <c r="J67" s="785">
        <v>0</v>
      </c>
      <c r="K67" s="785">
        <v>0</v>
      </c>
      <c r="L67" s="785">
        <v>0</v>
      </c>
      <c r="M67" s="785">
        <v>0</v>
      </c>
      <c r="N67" s="785">
        <v>0</v>
      </c>
      <c r="O67" s="785">
        <v>0</v>
      </c>
      <c r="P67" s="786">
        <v>0</v>
      </c>
      <c r="Q67" s="785">
        <v>0</v>
      </c>
      <c r="R67" s="787">
        <v>0</v>
      </c>
      <c r="S67" s="785">
        <v>88.28</v>
      </c>
      <c r="T67" s="786">
        <v>0</v>
      </c>
      <c r="U67" s="498">
        <f t="shared" si="2"/>
        <v>88.28</v>
      </c>
      <c r="V67" s="318"/>
    </row>
    <row r="68" spans="1:22" x14ac:dyDescent="0.25">
      <c r="A68" s="255" t="s">
        <v>86</v>
      </c>
      <c r="B68" s="255">
        <v>1</v>
      </c>
      <c r="C68" s="255">
        <v>24</v>
      </c>
      <c r="D68" s="255" t="s">
        <v>549</v>
      </c>
      <c r="E68" s="292" t="s">
        <v>566</v>
      </c>
      <c r="F68" s="502">
        <v>0</v>
      </c>
      <c r="G68" s="507">
        <v>0</v>
      </c>
      <c r="H68" s="507">
        <v>0</v>
      </c>
      <c r="I68" s="621">
        <v>2159.6</v>
      </c>
      <c r="J68" s="507">
        <v>0</v>
      </c>
      <c r="K68" s="507">
        <v>0</v>
      </c>
      <c r="L68" s="507">
        <v>0</v>
      </c>
      <c r="M68" s="507">
        <v>0</v>
      </c>
      <c r="N68" s="507">
        <v>0</v>
      </c>
      <c r="O68" s="507">
        <v>0</v>
      </c>
      <c r="P68" s="621">
        <v>432.45</v>
      </c>
      <c r="Q68" s="621">
        <v>0</v>
      </c>
      <c r="R68" s="494">
        <v>959.25</v>
      </c>
      <c r="S68" s="627">
        <v>48.51</v>
      </c>
      <c r="T68" s="507">
        <v>0</v>
      </c>
      <c r="U68" s="484">
        <f t="shared" si="2"/>
        <v>3599.81</v>
      </c>
      <c r="V68" s="263"/>
    </row>
    <row r="69" spans="1:22" x14ac:dyDescent="0.25">
      <c r="A69" s="255" t="s">
        <v>84</v>
      </c>
      <c r="B69" s="255">
        <v>1</v>
      </c>
      <c r="C69" s="255">
        <v>457</v>
      </c>
      <c r="E69" s="294" t="s">
        <v>724</v>
      </c>
      <c r="F69" s="502">
        <v>0</v>
      </c>
      <c r="G69" s="507">
        <v>0</v>
      </c>
      <c r="H69" s="507">
        <v>0</v>
      </c>
      <c r="I69" s="507">
        <v>3191.77</v>
      </c>
      <c r="J69" s="507">
        <v>0</v>
      </c>
      <c r="K69" s="507">
        <v>0</v>
      </c>
      <c r="L69" s="507">
        <v>0</v>
      </c>
      <c r="M69" s="507">
        <v>0</v>
      </c>
      <c r="N69" s="507">
        <v>0</v>
      </c>
      <c r="O69" s="507">
        <v>0</v>
      </c>
      <c r="P69" s="507">
        <v>0</v>
      </c>
      <c r="Q69" s="507">
        <v>0</v>
      </c>
      <c r="R69" s="627">
        <v>1377.63</v>
      </c>
      <c r="S69" s="507">
        <v>0</v>
      </c>
      <c r="T69" s="621">
        <v>117.42</v>
      </c>
      <c r="U69" s="484">
        <f t="shared" si="2"/>
        <v>4686.82</v>
      </c>
    </row>
    <row r="70" spans="1:22" s="651" customFormat="1" x14ac:dyDescent="0.25">
      <c r="A70" s="640" t="s">
        <v>84</v>
      </c>
      <c r="B70" s="640">
        <v>1</v>
      </c>
      <c r="C70" s="640">
        <v>145</v>
      </c>
      <c r="D70" s="640"/>
      <c r="E70" s="641" t="s">
        <v>602</v>
      </c>
      <c r="F70" s="642">
        <v>0</v>
      </c>
      <c r="G70" s="643">
        <v>0</v>
      </c>
      <c r="H70" s="643">
        <v>0</v>
      </c>
      <c r="I70" s="643">
        <v>1466.67</v>
      </c>
      <c r="J70" s="643">
        <v>0</v>
      </c>
      <c r="K70" s="643">
        <v>0</v>
      </c>
      <c r="L70" s="643">
        <f>1518*3</f>
        <v>4554</v>
      </c>
      <c r="M70" s="643">
        <v>0</v>
      </c>
      <c r="N70" s="643">
        <v>0</v>
      </c>
      <c r="O70" s="643">
        <v>0</v>
      </c>
      <c r="P70" s="644">
        <v>576.6</v>
      </c>
      <c r="Q70" s="643">
        <v>0</v>
      </c>
      <c r="R70" s="659">
        <v>660.46</v>
      </c>
      <c r="S70" s="660">
        <v>88.28</v>
      </c>
      <c r="T70" s="659">
        <v>117.42</v>
      </c>
      <c r="U70" s="661">
        <f t="shared" si="2"/>
        <v>7463.43</v>
      </c>
      <c r="V70" s="650"/>
    </row>
    <row r="71" spans="1:22" x14ac:dyDescent="0.25">
      <c r="A71" s="255" t="s">
        <v>84</v>
      </c>
      <c r="B71" s="255">
        <v>1</v>
      </c>
      <c r="C71" s="255">
        <v>455</v>
      </c>
      <c r="D71" s="255" t="s">
        <v>549</v>
      </c>
      <c r="E71" s="292" t="s">
        <v>722</v>
      </c>
      <c r="F71" s="502">
        <v>0</v>
      </c>
      <c r="G71" s="507">
        <v>0</v>
      </c>
      <c r="H71" s="507">
        <v>0</v>
      </c>
      <c r="I71" s="621">
        <v>544.61</v>
      </c>
      <c r="J71" s="507">
        <v>0</v>
      </c>
      <c r="K71" s="507">
        <v>0</v>
      </c>
      <c r="L71" s="507">
        <v>0</v>
      </c>
      <c r="M71" s="507">
        <v>0</v>
      </c>
      <c r="N71" s="507">
        <v>0</v>
      </c>
      <c r="O71" s="507">
        <v>0</v>
      </c>
      <c r="P71" s="621">
        <v>856.15</v>
      </c>
      <c r="Q71" s="621">
        <v>0</v>
      </c>
      <c r="R71" s="627">
        <v>521.48</v>
      </c>
      <c r="S71" s="494">
        <v>53.51</v>
      </c>
      <c r="T71" s="627">
        <v>156.56</v>
      </c>
      <c r="U71" s="484">
        <f t="shared" si="2"/>
        <v>2132.31</v>
      </c>
    </row>
    <row r="72" spans="1:22" x14ac:dyDescent="0.25">
      <c r="A72" s="255" t="s">
        <v>84</v>
      </c>
      <c r="B72" s="255">
        <v>1</v>
      </c>
      <c r="C72" s="255">
        <v>325</v>
      </c>
      <c r="E72" s="292" t="s">
        <v>318</v>
      </c>
      <c r="F72" s="502">
        <v>0</v>
      </c>
      <c r="G72" s="507">
        <v>0</v>
      </c>
      <c r="H72" s="507">
        <v>0</v>
      </c>
      <c r="I72" s="507">
        <v>2397.89</v>
      </c>
      <c r="J72" s="507">
        <v>0</v>
      </c>
      <c r="K72" s="507">
        <v>0</v>
      </c>
      <c r="L72" s="507">
        <v>0</v>
      </c>
      <c r="M72" s="507">
        <v>0</v>
      </c>
      <c r="N72" s="507">
        <v>0</v>
      </c>
      <c r="O72" s="507">
        <v>0</v>
      </c>
      <c r="P72" s="621">
        <v>725.11</v>
      </c>
      <c r="Q72" s="507">
        <v>0</v>
      </c>
      <c r="R72" s="627">
        <v>441.66</v>
      </c>
      <c r="S72" s="494">
        <v>111.46</v>
      </c>
      <c r="T72" s="507">
        <v>117.42</v>
      </c>
      <c r="U72" s="484">
        <f t="shared" si="2"/>
        <v>3793.54</v>
      </c>
    </row>
    <row r="73" spans="1:22" s="651" customFormat="1" x14ac:dyDescent="0.25">
      <c r="A73" s="640" t="s">
        <v>84</v>
      </c>
      <c r="B73" s="640">
        <v>1</v>
      </c>
      <c r="C73" s="640">
        <v>218</v>
      </c>
      <c r="D73" s="640" t="s">
        <v>549</v>
      </c>
      <c r="E73" s="641" t="s">
        <v>621</v>
      </c>
      <c r="F73" s="642">
        <v>0</v>
      </c>
      <c r="G73" s="643">
        <v>0</v>
      </c>
      <c r="H73" s="643">
        <v>0</v>
      </c>
      <c r="I73" s="644">
        <v>837.86</v>
      </c>
      <c r="J73" s="643">
        <v>0</v>
      </c>
      <c r="K73" s="643">
        <v>0</v>
      </c>
      <c r="L73" s="643">
        <v>0</v>
      </c>
      <c r="M73" s="643">
        <v>0</v>
      </c>
      <c r="N73" s="643">
        <v>0</v>
      </c>
      <c r="O73" s="643">
        <v>0</v>
      </c>
      <c r="P73" s="644">
        <v>576.6</v>
      </c>
      <c r="Q73" s="644">
        <v>0</v>
      </c>
      <c r="R73" s="659">
        <v>660.46</v>
      </c>
      <c r="S73" s="659">
        <v>88.28</v>
      </c>
      <c r="T73" s="643">
        <v>0</v>
      </c>
      <c r="U73" s="661">
        <f t="shared" si="2"/>
        <v>2163.2000000000003</v>
      </c>
    </row>
    <row r="74" spans="1:22" x14ac:dyDescent="0.25">
      <c r="A74" s="255" t="s">
        <v>84</v>
      </c>
      <c r="B74" s="255">
        <v>1</v>
      </c>
      <c r="C74" s="255">
        <v>46</v>
      </c>
      <c r="E74" s="292" t="s">
        <v>582</v>
      </c>
      <c r="F74" s="502">
        <v>0</v>
      </c>
      <c r="G74" s="507">
        <v>0</v>
      </c>
      <c r="H74" s="507">
        <v>0</v>
      </c>
      <c r="I74" s="507">
        <v>1788.34</v>
      </c>
      <c r="J74" s="507">
        <v>0</v>
      </c>
      <c r="K74" s="507">
        <v>0</v>
      </c>
      <c r="L74" s="507">
        <v>0</v>
      </c>
      <c r="M74" s="507">
        <v>0</v>
      </c>
      <c r="N74" s="507">
        <v>0</v>
      </c>
      <c r="O74" s="507">
        <v>0</v>
      </c>
      <c r="P74" s="621">
        <v>812.47</v>
      </c>
      <c r="Q74" s="507">
        <v>0</v>
      </c>
      <c r="R74" s="627">
        <v>494.88</v>
      </c>
      <c r="S74" s="627">
        <v>67.09</v>
      </c>
      <c r="T74" s="627">
        <v>39.14</v>
      </c>
      <c r="U74" s="484">
        <f t="shared" si="2"/>
        <v>3201.92</v>
      </c>
    </row>
    <row r="75" spans="1:22" s="651" customFormat="1" x14ac:dyDescent="0.25">
      <c r="A75" s="640" t="s">
        <v>86</v>
      </c>
      <c r="B75" s="640">
        <v>1</v>
      </c>
      <c r="C75" s="640">
        <v>48</v>
      </c>
      <c r="D75" s="640"/>
      <c r="E75" s="641" t="s">
        <v>584</v>
      </c>
      <c r="F75" s="642">
        <v>0</v>
      </c>
      <c r="G75" s="643">
        <v>0</v>
      </c>
      <c r="H75" s="643">
        <v>0</v>
      </c>
      <c r="I75" s="643">
        <v>1906.67</v>
      </c>
      <c r="J75" s="643">
        <v>0</v>
      </c>
      <c r="K75" s="643">
        <v>0</v>
      </c>
      <c r="L75" s="643">
        <v>0</v>
      </c>
      <c r="M75" s="643">
        <v>0</v>
      </c>
      <c r="N75" s="643">
        <v>0</v>
      </c>
      <c r="O75" s="643">
        <v>0</v>
      </c>
      <c r="P75" s="643">
        <v>0</v>
      </c>
      <c r="Q75" s="643">
        <v>0</v>
      </c>
      <c r="R75" s="660">
        <v>1391.69</v>
      </c>
      <c r="S75" s="659">
        <v>43.97</v>
      </c>
      <c r="T75" s="659">
        <v>117.42</v>
      </c>
      <c r="U75" s="661">
        <f t="shared" si="2"/>
        <v>3459.75</v>
      </c>
    </row>
    <row r="76" spans="1:22" x14ac:dyDescent="0.25">
      <c r="A76" s="255" t="s">
        <v>86</v>
      </c>
      <c r="B76" s="255">
        <v>1</v>
      </c>
      <c r="C76" s="255">
        <v>26</v>
      </c>
      <c r="E76" s="292" t="s">
        <v>568</v>
      </c>
      <c r="F76" s="502">
        <v>0</v>
      </c>
      <c r="G76" s="507">
        <v>0</v>
      </c>
      <c r="H76" s="507">
        <v>0</v>
      </c>
      <c r="I76" s="507">
        <v>1968.96</v>
      </c>
      <c r="J76" s="507">
        <v>0</v>
      </c>
      <c r="K76" s="507">
        <v>0</v>
      </c>
      <c r="L76" s="507">
        <v>0</v>
      </c>
      <c r="M76" s="507">
        <v>0</v>
      </c>
      <c r="N76" s="507">
        <v>0</v>
      </c>
      <c r="O76" s="507">
        <v>0</v>
      </c>
      <c r="P76" s="621">
        <v>428.08</v>
      </c>
      <c r="Q76" s="507">
        <v>0</v>
      </c>
      <c r="R76" s="494">
        <v>949.56</v>
      </c>
      <c r="S76" s="494">
        <v>59.24</v>
      </c>
      <c r="T76" s="621">
        <v>117.42</v>
      </c>
      <c r="U76" s="484">
        <f t="shared" si="2"/>
        <v>3523.2599999999998</v>
      </c>
    </row>
    <row r="77" spans="1:22" x14ac:dyDescent="0.25">
      <c r="A77" s="255" t="s">
        <v>84</v>
      </c>
      <c r="B77" s="255">
        <v>1</v>
      </c>
      <c r="C77" s="255">
        <v>324</v>
      </c>
      <c r="D77" s="255" t="s">
        <v>549</v>
      </c>
      <c r="E77" s="292" t="s">
        <v>316</v>
      </c>
      <c r="F77" s="502">
        <v>0</v>
      </c>
      <c r="G77" s="507">
        <v>0</v>
      </c>
      <c r="H77" s="507">
        <v>0</v>
      </c>
      <c r="I77" s="621">
        <v>602.91999999999996</v>
      </c>
      <c r="J77" s="507">
        <v>0</v>
      </c>
      <c r="K77" s="507">
        <v>0</v>
      </c>
      <c r="L77" s="507">
        <v>0</v>
      </c>
      <c r="M77" s="507">
        <v>0</v>
      </c>
      <c r="N77" s="507">
        <v>0</v>
      </c>
      <c r="O77" s="507">
        <v>0</v>
      </c>
      <c r="P77" s="621">
        <v>725.11</v>
      </c>
      <c r="Q77" s="621">
        <v>0</v>
      </c>
      <c r="R77" s="627">
        <v>441.66</v>
      </c>
      <c r="S77" s="494">
        <v>107.47</v>
      </c>
      <c r="T77" s="621">
        <v>117.42</v>
      </c>
      <c r="U77" s="484">
        <f t="shared" si="2"/>
        <v>1994.5800000000002</v>
      </c>
    </row>
    <row r="78" spans="1:22" s="651" customFormat="1" x14ac:dyDescent="0.25">
      <c r="A78" s="640" t="s">
        <v>86</v>
      </c>
      <c r="B78" s="640">
        <v>1</v>
      </c>
      <c r="C78" s="640">
        <v>191</v>
      </c>
      <c r="D78" s="640" t="s">
        <v>549</v>
      </c>
      <c r="E78" s="641" t="s">
        <v>614</v>
      </c>
      <c r="F78" s="642">
        <v>0</v>
      </c>
      <c r="G78" s="643">
        <v>0</v>
      </c>
      <c r="H78" s="643">
        <v>0</v>
      </c>
      <c r="I78" s="643">
        <v>367.15</v>
      </c>
      <c r="J78" s="643">
        <v>0</v>
      </c>
      <c r="K78" s="643">
        <v>0</v>
      </c>
      <c r="L78" s="643">
        <v>0</v>
      </c>
      <c r="M78" s="643">
        <v>0</v>
      </c>
      <c r="N78" s="643">
        <v>0</v>
      </c>
      <c r="O78" s="643">
        <v>0</v>
      </c>
      <c r="P78" s="644">
        <v>768.79</v>
      </c>
      <c r="Q78" s="643">
        <v>0</v>
      </c>
      <c r="R78" s="660">
        <v>468.27</v>
      </c>
      <c r="S78" s="660">
        <v>88.28</v>
      </c>
      <c r="T78" s="644">
        <v>78.28</v>
      </c>
      <c r="U78" s="661">
        <f t="shared" si="2"/>
        <v>1770.77</v>
      </c>
    </row>
    <row r="79" spans="1:22" x14ac:dyDescent="0.25">
      <c r="A79" s="255" t="s">
        <v>84</v>
      </c>
      <c r="B79" s="255">
        <v>1</v>
      </c>
      <c r="C79" s="255">
        <v>21</v>
      </c>
      <c r="D79" s="255" t="s">
        <v>549</v>
      </c>
      <c r="E79" s="292" t="s">
        <v>564</v>
      </c>
      <c r="F79" s="502">
        <v>0</v>
      </c>
      <c r="G79" s="507">
        <v>0</v>
      </c>
      <c r="H79" s="507">
        <v>0</v>
      </c>
      <c r="I79" s="621">
        <v>2552.65</v>
      </c>
      <c r="J79" s="507">
        <v>0</v>
      </c>
      <c r="K79" s="507">
        <v>0</v>
      </c>
      <c r="L79" s="507">
        <v>0</v>
      </c>
      <c r="M79" s="507">
        <v>0</v>
      </c>
      <c r="N79" s="507">
        <v>0</v>
      </c>
      <c r="O79" s="507">
        <v>0</v>
      </c>
      <c r="P79" s="621">
        <v>768.79</v>
      </c>
      <c r="Q79" s="621">
        <v>0</v>
      </c>
      <c r="R79" s="627">
        <v>468.27</v>
      </c>
      <c r="S79" s="494">
        <v>80.8</v>
      </c>
      <c r="T79" s="507">
        <v>0</v>
      </c>
      <c r="U79" s="484">
        <f t="shared" si="2"/>
        <v>3870.51</v>
      </c>
    </row>
    <row r="80" spans="1:22" x14ac:dyDescent="0.25">
      <c r="A80" s="255" t="s">
        <v>84</v>
      </c>
      <c r="B80" s="255">
        <v>1</v>
      </c>
      <c r="C80" s="255">
        <v>330</v>
      </c>
      <c r="E80" s="292" t="s">
        <v>327</v>
      </c>
      <c r="F80" s="502">
        <v>0</v>
      </c>
      <c r="G80" s="507">
        <v>0</v>
      </c>
      <c r="H80" s="507">
        <v>0</v>
      </c>
      <c r="I80" s="507">
        <v>1726.55</v>
      </c>
      <c r="J80" s="507">
        <v>0</v>
      </c>
      <c r="K80" s="507">
        <v>0</v>
      </c>
      <c r="L80" s="507">
        <v>0</v>
      </c>
      <c r="M80" s="507">
        <v>0</v>
      </c>
      <c r="N80" s="507">
        <v>0</v>
      </c>
      <c r="O80" s="507">
        <v>0</v>
      </c>
      <c r="P80" s="621">
        <v>725.11</v>
      </c>
      <c r="Q80" s="507">
        <v>0</v>
      </c>
      <c r="R80" s="627">
        <v>441.66</v>
      </c>
      <c r="S80" s="494">
        <v>0</v>
      </c>
      <c r="T80" s="621">
        <v>117.42</v>
      </c>
      <c r="U80" s="484">
        <f t="shared" si="2"/>
        <v>3010.74</v>
      </c>
    </row>
    <row r="81" spans="1:22" x14ac:dyDescent="0.25">
      <c r="A81" s="255" t="s">
        <v>84</v>
      </c>
      <c r="B81" s="255">
        <v>1</v>
      </c>
      <c r="C81" s="255">
        <v>254</v>
      </c>
      <c r="E81" s="292" t="s">
        <v>145</v>
      </c>
      <c r="F81" s="502">
        <v>0</v>
      </c>
      <c r="G81" s="507">
        <v>0</v>
      </c>
      <c r="H81" s="507">
        <v>0</v>
      </c>
      <c r="I81" s="507">
        <v>0</v>
      </c>
      <c r="J81" s="507">
        <v>0</v>
      </c>
      <c r="K81" s="507">
        <v>0</v>
      </c>
      <c r="L81" s="507">
        <v>0</v>
      </c>
      <c r="M81" s="507">
        <v>0</v>
      </c>
      <c r="N81" s="507">
        <v>0</v>
      </c>
      <c r="O81" s="507">
        <v>0</v>
      </c>
      <c r="P81" s="621">
        <v>873.62</v>
      </c>
      <c r="Q81" s="507">
        <v>0</v>
      </c>
      <c r="R81" s="627">
        <v>532.12</v>
      </c>
      <c r="S81" s="494">
        <v>18.309999999999999</v>
      </c>
      <c r="T81" s="627">
        <v>78.28</v>
      </c>
      <c r="U81" s="484">
        <f t="shared" si="2"/>
        <v>1502.33</v>
      </c>
    </row>
    <row r="82" spans="1:22" s="651" customFormat="1" x14ac:dyDescent="0.25">
      <c r="A82" s="640" t="s">
        <v>84</v>
      </c>
      <c r="B82" s="640">
        <v>1</v>
      </c>
      <c r="C82" s="640">
        <v>196</v>
      </c>
      <c r="D82" s="640"/>
      <c r="E82" s="641" t="s">
        <v>617</v>
      </c>
      <c r="F82" s="642">
        <v>645.4</v>
      </c>
      <c r="G82" s="643">
        <v>0</v>
      </c>
      <c r="H82" s="643">
        <v>0</v>
      </c>
      <c r="I82" s="643">
        <v>775.83</v>
      </c>
      <c r="J82" s="643">
        <v>0</v>
      </c>
      <c r="K82" s="643">
        <v>0</v>
      </c>
      <c r="L82" s="643">
        <v>0</v>
      </c>
      <c r="M82" s="643">
        <v>0</v>
      </c>
      <c r="N82" s="643">
        <v>0</v>
      </c>
      <c r="O82" s="643">
        <v>0</v>
      </c>
      <c r="P82" s="644">
        <v>768.79</v>
      </c>
      <c r="Q82" s="643">
        <v>0</v>
      </c>
      <c r="R82" s="659">
        <v>468.27</v>
      </c>
      <c r="S82" s="660">
        <v>88.28</v>
      </c>
      <c r="T82" s="659">
        <v>156.56</v>
      </c>
      <c r="U82" s="661">
        <f t="shared" si="2"/>
        <v>2903.13</v>
      </c>
      <c r="V82" s="650"/>
    </row>
    <row r="83" spans="1:22" x14ac:dyDescent="0.25">
      <c r="A83" s="255" t="s">
        <v>86</v>
      </c>
      <c r="B83" s="255">
        <v>1</v>
      </c>
      <c r="C83" s="255">
        <v>358</v>
      </c>
      <c r="E83" s="292" t="s">
        <v>387</v>
      </c>
      <c r="F83" s="502">
        <v>0</v>
      </c>
      <c r="G83" s="507">
        <v>0</v>
      </c>
      <c r="H83" s="507">
        <v>0</v>
      </c>
      <c r="I83" s="507">
        <v>422.29</v>
      </c>
      <c r="J83" s="507">
        <v>0</v>
      </c>
      <c r="K83" s="507">
        <v>0</v>
      </c>
      <c r="L83" s="507">
        <v>0</v>
      </c>
      <c r="M83" s="507">
        <v>0</v>
      </c>
      <c r="N83" s="507">
        <v>0</v>
      </c>
      <c r="O83" s="507">
        <v>0</v>
      </c>
      <c r="P83" s="621">
        <v>812.47</v>
      </c>
      <c r="Q83" s="507">
        <v>0</v>
      </c>
      <c r="R83" s="494">
        <v>494.88</v>
      </c>
      <c r="S83" s="507">
        <v>0</v>
      </c>
      <c r="T83" s="627">
        <v>39.14</v>
      </c>
      <c r="U83" s="484">
        <f t="shared" si="2"/>
        <v>1768.78</v>
      </c>
      <c r="V83" s="263"/>
    </row>
    <row r="84" spans="1:22" x14ac:dyDescent="0.25">
      <c r="A84" s="255" t="s">
        <v>86</v>
      </c>
      <c r="B84" s="255">
        <v>1</v>
      </c>
      <c r="C84" s="255">
        <v>188</v>
      </c>
      <c r="E84" s="292" t="s">
        <v>613</v>
      </c>
      <c r="F84" s="502">
        <v>0</v>
      </c>
      <c r="G84" s="507">
        <v>0</v>
      </c>
      <c r="H84" s="507">
        <v>0</v>
      </c>
      <c r="I84" s="507">
        <v>791.75</v>
      </c>
      <c r="J84" s="507">
        <v>0</v>
      </c>
      <c r="K84" s="507">
        <v>0</v>
      </c>
      <c r="L84" s="507">
        <v>0</v>
      </c>
      <c r="M84" s="507">
        <v>0</v>
      </c>
      <c r="N84" s="507">
        <v>0</v>
      </c>
      <c r="O84" s="507">
        <v>0</v>
      </c>
      <c r="P84" s="621">
        <v>996.59</v>
      </c>
      <c r="Q84" s="507">
        <v>0</v>
      </c>
      <c r="R84" s="494">
        <v>395.1</v>
      </c>
      <c r="S84" s="494">
        <v>47.72</v>
      </c>
      <c r="T84" s="507">
        <v>0</v>
      </c>
      <c r="U84" s="484">
        <f t="shared" si="2"/>
        <v>2231.16</v>
      </c>
    </row>
    <row r="85" spans="1:22" x14ac:dyDescent="0.25">
      <c r="A85" s="255" t="s">
        <v>84</v>
      </c>
      <c r="B85" s="255">
        <v>1</v>
      </c>
      <c r="C85" s="255">
        <v>338</v>
      </c>
      <c r="D85" s="255" t="s">
        <v>549</v>
      </c>
      <c r="E85" s="292" t="s">
        <v>625</v>
      </c>
      <c r="F85" s="502">
        <v>916.3</v>
      </c>
      <c r="G85" s="507">
        <v>0</v>
      </c>
      <c r="H85" s="507">
        <v>0</v>
      </c>
      <c r="I85" s="621">
        <v>327.44</v>
      </c>
      <c r="J85" s="507">
        <v>0</v>
      </c>
      <c r="K85" s="507">
        <v>0</v>
      </c>
      <c r="L85" s="507">
        <v>0</v>
      </c>
      <c r="M85" s="507">
        <v>0</v>
      </c>
      <c r="N85" s="507">
        <v>0</v>
      </c>
      <c r="O85" s="507">
        <v>0</v>
      </c>
      <c r="P85" s="621">
        <v>725.11</v>
      </c>
      <c r="Q85" s="621">
        <v>0</v>
      </c>
      <c r="R85" s="627">
        <v>441.66</v>
      </c>
      <c r="S85" s="494">
        <v>0</v>
      </c>
      <c r="T85" s="627">
        <v>39.14</v>
      </c>
      <c r="U85" s="484">
        <f t="shared" si="2"/>
        <v>2449.6499999999996</v>
      </c>
    </row>
    <row r="86" spans="1:22" s="651" customFormat="1" x14ac:dyDescent="0.25">
      <c r="A86" s="640" t="s">
        <v>84</v>
      </c>
      <c r="B86" s="640">
        <v>1</v>
      </c>
      <c r="C86" s="640">
        <v>251</v>
      </c>
      <c r="D86" s="640" t="s">
        <v>549</v>
      </c>
      <c r="E86" s="641" t="s">
        <v>143</v>
      </c>
      <c r="F86" s="642">
        <v>0</v>
      </c>
      <c r="G86" s="643">
        <v>1274</v>
      </c>
      <c r="H86" s="643">
        <v>0</v>
      </c>
      <c r="I86" s="644">
        <v>1201.54</v>
      </c>
      <c r="J86" s="643">
        <v>0</v>
      </c>
      <c r="K86" s="643">
        <v>0</v>
      </c>
      <c r="L86" s="643">
        <v>0</v>
      </c>
      <c r="M86" s="643">
        <v>0</v>
      </c>
      <c r="N86" s="643">
        <v>0</v>
      </c>
      <c r="O86" s="643">
        <v>0</v>
      </c>
      <c r="P86" s="644">
        <v>725.11</v>
      </c>
      <c r="Q86" s="644">
        <v>0</v>
      </c>
      <c r="R86" s="659">
        <v>441.66</v>
      </c>
      <c r="S86" s="643">
        <v>111.46</v>
      </c>
      <c r="T86" s="643">
        <v>0</v>
      </c>
      <c r="U86" s="661">
        <f t="shared" si="2"/>
        <v>3753.77</v>
      </c>
    </row>
    <row r="87" spans="1:22" x14ac:dyDescent="0.25">
      <c r="A87" s="255" t="s">
        <v>86</v>
      </c>
      <c r="B87" s="255">
        <v>1</v>
      </c>
      <c r="C87" s="255">
        <v>93</v>
      </c>
      <c r="E87" s="292" t="s">
        <v>53</v>
      </c>
      <c r="F87" s="502">
        <v>0</v>
      </c>
      <c r="G87" s="507">
        <v>0</v>
      </c>
      <c r="H87" s="507">
        <v>0</v>
      </c>
      <c r="I87" s="507">
        <v>1810.73</v>
      </c>
      <c r="J87" s="507">
        <v>0</v>
      </c>
      <c r="K87" s="507">
        <v>0</v>
      </c>
      <c r="L87" s="507">
        <v>0</v>
      </c>
      <c r="M87" s="507">
        <v>0</v>
      </c>
      <c r="N87" s="507">
        <v>0</v>
      </c>
      <c r="O87" s="507">
        <v>0</v>
      </c>
      <c r="P87" s="621">
        <v>436.81</v>
      </c>
      <c r="Q87" s="507">
        <v>0</v>
      </c>
      <c r="R87" s="494">
        <v>968.93</v>
      </c>
      <c r="S87" s="627">
        <v>21.01</v>
      </c>
      <c r="T87" s="627">
        <v>78.28</v>
      </c>
      <c r="U87" s="484">
        <f t="shared" si="2"/>
        <v>3315.76</v>
      </c>
    </row>
    <row r="88" spans="1:22" x14ac:dyDescent="0.25">
      <c r="A88" s="255" t="s">
        <v>84</v>
      </c>
      <c r="B88" s="255">
        <v>1</v>
      </c>
      <c r="C88" s="255">
        <v>8</v>
      </c>
      <c r="E88" s="292" t="s">
        <v>554</v>
      </c>
      <c r="F88" s="502">
        <v>0</v>
      </c>
      <c r="G88" s="507">
        <v>0</v>
      </c>
      <c r="H88" s="507">
        <v>0</v>
      </c>
      <c r="I88" s="507">
        <v>2378.62</v>
      </c>
      <c r="J88" s="507">
        <v>0</v>
      </c>
      <c r="K88" s="507">
        <v>0</v>
      </c>
      <c r="L88" s="507">
        <v>0</v>
      </c>
      <c r="M88" s="507">
        <v>0</v>
      </c>
      <c r="N88" s="507">
        <v>0</v>
      </c>
      <c r="O88" s="507">
        <v>0</v>
      </c>
      <c r="P88" s="621">
        <v>655.22</v>
      </c>
      <c r="Q88" s="507">
        <v>0</v>
      </c>
      <c r="R88" s="627">
        <v>750.52</v>
      </c>
      <c r="S88" s="494">
        <v>37.43</v>
      </c>
      <c r="T88" s="621">
        <v>78.28</v>
      </c>
      <c r="U88" s="484">
        <f t="shared" si="2"/>
        <v>3900.07</v>
      </c>
    </row>
    <row r="89" spans="1:22" s="651" customFormat="1" x14ac:dyDescent="0.25">
      <c r="A89" s="640" t="s">
        <v>86</v>
      </c>
      <c r="B89" s="640">
        <v>1</v>
      </c>
      <c r="C89" s="640">
        <v>44</v>
      </c>
      <c r="D89" s="640"/>
      <c r="E89" s="641" t="s">
        <v>581</v>
      </c>
      <c r="F89" s="642">
        <v>0</v>
      </c>
      <c r="G89" s="643">
        <v>0</v>
      </c>
      <c r="H89" s="643">
        <v>0</v>
      </c>
      <c r="I89" s="644">
        <v>2101.0100000000002</v>
      </c>
      <c r="J89" s="643">
        <v>0</v>
      </c>
      <c r="K89" s="643">
        <v>0</v>
      </c>
      <c r="L89" s="643">
        <v>0</v>
      </c>
      <c r="M89" s="643">
        <v>0</v>
      </c>
      <c r="N89" s="643">
        <v>0</v>
      </c>
      <c r="O89" s="643">
        <v>0</v>
      </c>
      <c r="P89" s="644">
        <v>725.11</v>
      </c>
      <c r="Q89" s="643">
        <v>0</v>
      </c>
      <c r="R89" s="660">
        <v>441.66</v>
      </c>
      <c r="S89" s="660">
        <v>111.46</v>
      </c>
      <c r="T89" s="643">
        <v>0</v>
      </c>
      <c r="U89" s="661">
        <f t="shared" si="2"/>
        <v>3379.2400000000002</v>
      </c>
    </row>
    <row r="90" spans="1:22" x14ac:dyDescent="0.25">
      <c r="A90" s="255" t="s">
        <v>84</v>
      </c>
      <c r="B90" s="255">
        <v>1</v>
      </c>
      <c r="C90" s="255">
        <v>396</v>
      </c>
      <c r="D90" s="255" t="s">
        <v>549</v>
      </c>
      <c r="E90" s="294" t="s">
        <v>475</v>
      </c>
      <c r="F90" s="502">
        <v>0</v>
      </c>
      <c r="G90" s="507">
        <v>0</v>
      </c>
      <c r="H90" s="507">
        <v>0</v>
      </c>
      <c r="I90" s="621">
        <v>1168.32</v>
      </c>
      <c r="J90" s="507">
        <v>0</v>
      </c>
      <c r="K90" s="507">
        <v>0</v>
      </c>
      <c r="L90" s="507">
        <v>0</v>
      </c>
      <c r="M90" s="507">
        <v>554.65</v>
      </c>
      <c r="N90" s="507">
        <v>0</v>
      </c>
      <c r="O90" s="507">
        <v>0</v>
      </c>
      <c r="P90" s="507">
        <v>436.81</v>
      </c>
      <c r="Q90" s="507">
        <v>0</v>
      </c>
      <c r="R90" s="627">
        <v>968.93</v>
      </c>
      <c r="S90" s="627">
        <v>25.52</v>
      </c>
      <c r="T90" s="627">
        <v>117.42</v>
      </c>
      <c r="U90" s="484">
        <f t="shared" si="2"/>
        <v>3271.6499999999996</v>
      </c>
    </row>
    <row r="91" spans="1:22" x14ac:dyDescent="0.25">
      <c r="A91" s="255" t="s">
        <v>84</v>
      </c>
      <c r="B91" s="255">
        <v>1</v>
      </c>
      <c r="C91" s="255">
        <v>83</v>
      </c>
      <c r="E91" s="292" t="s">
        <v>592</v>
      </c>
      <c r="F91" s="502">
        <v>0</v>
      </c>
      <c r="G91" s="507">
        <v>0</v>
      </c>
      <c r="H91" s="507">
        <v>0</v>
      </c>
      <c r="I91" s="507">
        <v>2807.95</v>
      </c>
      <c r="J91" s="507">
        <v>0</v>
      </c>
      <c r="K91" s="507">
        <v>0</v>
      </c>
      <c r="L91" s="507">
        <v>0</v>
      </c>
      <c r="M91" s="507">
        <v>0</v>
      </c>
      <c r="N91" s="507">
        <v>0</v>
      </c>
      <c r="O91" s="507">
        <v>0</v>
      </c>
      <c r="P91" s="621">
        <v>642.12</v>
      </c>
      <c r="Q91" s="507">
        <v>0</v>
      </c>
      <c r="R91" s="627">
        <v>735.51</v>
      </c>
      <c r="S91" s="494">
        <v>56.1</v>
      </c>
      <c r="T91" s="621">
        <v>78.28</v>
      </c>
      <c r="U91" s="484">
        <f t="shared" si="2"/>
        <v>4319.96</v>
      </c>
    </row>
    <row r="92" spans="1:22" x14ac:dyDescent="0.25">
      <c r="A92" s="255" t="s">
        <v>84</v>
      </c>
      <c r="B92" s="255">
        <v>1</v>
      </c>
      <c r="C92" s="255">
        <v>92</v>
      </c>
      <c r="E92" s="292" t="s">
        <v>600</v>
      </c>
      <c r="F92" s="502">
        <v>0</v>
      </c>
      <c r="G92" s="507">
        <v>0</v>
      </c>
      <c r="H92" s="507">
        <v>0</v>
      </c>
      <c r="I92" s="507">
        <v>2642.83</v>
      </c>
      <c r="J92" s="507">
        <v>0</v>
      </c>
      <c r="K92" s="507">
        <v>0</v>
      </c>
      <c r="L92" s="507">
        <v>0</v>
      </c>
      <c r="M92" s="507">
        <v>0</v>
      </c>
      <c r="N92" s="507">
        <v>0</v>
      </c>
      <c r="O92" s="507">
        <v>0</v>
      </c>
      <c r="P92" s="621">
        <v>864.89</v>
      </c>
      <c r="Q92" s="507">
        <v>0</v>
      </c>
      <c r="R92" s="627">
        <v>526.79999999999995</v>
      </c>
      <c r="S92" s="494">
        <v>38.53</v>
      </c>
      <c r="T92" s="627">
        <v>39.14</v>
      </c>
      <c r="U92" s="484">
        <f t="shared" si="2"/>
        <v>4112.1899999999996</v>
      </c>
      <c r="V92" s="263"/>
    </row>
    <row r="93" spans="1:22" x14ac:dyDescent="0.25">
      <c r="A93" s="255" t="s">
        <v>84</v>
      </c>
      <c r="B93" s="255">
        <v>1</v>
      </c>
      <c r="C93" s="255">
        <v>95</v>
      </c>
      <c r="E93" s="292" t="s">
        <v>601</v>
      </c>
      <c r="F93" s="502">
        <v>0</v>
      </c>
      <c r="G93" s="507">
        <v>0</v>
      </c>
      <c r="H93" s="507">
        <v>0</v>
      </c>
      <c r="I93" s="507">
        <v>543</v>
      </c>
      <c r="J93" s="507">
        <v>0</v>
      </c>
      <c r="K93" s="507">
        <v>0</v>
      </c>
      <c r="L93" s="507">
        <v>0</v>
      </c>
      <c r="M93" s="507">
        <v>0</v>
      </c>
      <c r="N93" s="507">
        <v>0</v>
      </c>
      <c r="O93" s="507">
        <v>0</v>
      </c>
      <c r="P93" s="621">
        <v>218.4</v>
      </c>
      <c r="Q93" s="507">
        <v>0</v>
      </c>
      <c r="R93" s="627">
        <v>1187.3399999999999</v>
      </c>
      <c r="S93" s="494">
        <v>36.31</v>
      </c>
      <c r="T93" s="627" t="s">
        <v>551</v>
      </c>
      <c r="U93" s="484">
        <f t="shared" si="2"/>
        <v>1985.0499999999997</v>
      </c>
      <c r="V93" s="263"/>
    </row>
    <row r="94" spans="1:22" x14ac:dyDescent="0.25">
      <c r="A94" s="255" t="s">
        <v>84</v>
      </c>
      <c r="B94" s="255">
        <v>1</v>
      </c>
      <c r="C94" s="255">
        <v>485</v>
      </c>
      <c r="E94" s="292" t="s">
        <v>357</v>
      </c>
      <c r="F94" s="502">
        <v>0</v>
      </c>
      <c r="G94" s="507">
        <v>0</v>
      </c>
      <c r="H94" s="507">
        <v>0</v>
      </c>
      <c r="I94" s="507">
        <v>0</v>
      </c>
      <c r="J94" s="507">
        <v>0</v>
      </c>
      <c r="K94" s="507">
        <v>0</v>
      </c>
      <c r="L94" s="507">
        <v>0</v>
      </c>
      <c r="M94" s="507">
        <v>0</v>
      </c>
      <c r="N94" s="507">
        <v>0</v>
      </c>
      <c r="O94" s="507">
        <v>0</v>
      </c>
      <c r="P94" s="621">
        <v>768.79</v>
      </c>
      <c r="Q94" s="507">
        <v>0</v>
      </c>
      <c r="R94" s="627">
        <v>468.27</v>
      </c>
      <c r="S94" s="494">
        <v>88.28</v>
      </c>
      <c r="T94" s="627">
        <v>0</v>
      </c>
      <c r="U94" s="484">
        <f t="shared" si="2"/>
        <v>1325.34</v>
      </c>
    </row>
    <row r="95" spans="1:22" x14ac:dyDescent="0.25">
      <c r="A95" s="255" t="s">
        <v>84</v>
      </c>
      <c r="B95" s="255">
        <v>1</v>
      </c>
      <c r="C95" s="255">
        <v>33</v>
      </c>
      <c r="E95" s="292" t="s">
        <v>573</v>
      </c>
      <c r="F95" s="502">
        <v>0</v>
      </c>
      <c r="G95" s="507">
        <v>0</v>
      </c>
      <c r="H95" s="507">
        <v>0</v>
      </c>
      <c r="I95" s="507">
        <v>2847.21</v>
      </c>
      <c r="J95" s="507">
        <v>0</v>
      </c>
      <c r="K95" s="507">
        <v>0</v>
      </c>
      <c r="L95" s="507">
        <v>0</v>
      </c>
      <c r="M95" s="507">
        <v>0</v>
      </c>
      <c r="N95" s="507">
        <v>0</v>
      </c>
      <c r="O95" s="507">
        <v>0</v>
      </c>
      <c r="P95" s="621">
        <v>432.45</v>
      </c>
      <c r="Q95" s="507">
        <v>0</v>
      </c>
      <c r="R95" s="627">
        <v>959.25</v>
      </c>
      <c r="S95" s="494">
        <v>38.53</v>
      </c>
      <c r="T95" s="507">
        <v>0</v>
      </c>
      <c r="U95" s="484">
        <f t="shared" si="2"/>
        <v>4277.4399999999996</v>
      </c>
    </row>
    <row r="96" spans="1:22" x14ac:dyDescent="0.25">
      <c r="A96" s="255" t="s">
        <v>84</v>
      </c>
      <c r="B96" s="255">
        <v>1</v>
      </c>
      <c r="C96" s="255">
        <v>81</v>
      </c>
      <c r="E96" s="292" t="s">
        <v>591</v>
      </c>
      <c r="F96" s="502">
        <v>0</v>
      </c>
      <c r="G96" s="507">
        <v>0</v>
      </c>
      <c r="H96" s="507">
        <v>0</v>
      </c>
      <c r="I96" s="507">
        <v>0</v>
      </c>
      <c r="J96" s="507">
        <v>0</v>
      </c>
      <c r="K96" s="507">
        <v>0</v>
      </c>
      <c r="L96" s="507">
        <v>0</v>
      </c>
      <c r="M96" s="507">
        <v>0</v>
      </c>
      <c r="N96" s="507">
        <v>0</v>
      </c>
      <c r="O96" s="507">
        <v>0</v>
      </c>
      <c r="P96" s="621">
        <v>864.89</v>
      </c>
      <c r="Q96" s="507">
        <v>0</v>
      </c>
      <c r="R96" s="627">
        <v>526.79999999999995</v>
      </c>
      <c r="S96" s="494">
        <v>45.64</v>
      </c>
      <c r="T96" s="507">
        <v>0</v>
      </c>
      <c r="U96" s="484">
        <f t="shared" si="2"/>
        <v>1437.3300000000002</v>
      </c>
    </row>
    <row r="97" spans="1:22" x14ac:dyDescent="0.25">
      <c r="A97" s="255" t="s">
        <v>84</v>
      </c>
      <c r="B97" s="255">
        <v>1</v>
      </c>
      <c r="C97" s="255">
        <v>321</v>
      </c>
      <c r="E97" s="292" t="s">
        <v>309</v>
      </c>
      <c r="F97" s="502">
        <v>0</v>
      </c>
      <c r="G97" s="507">
        <v>0</v>
      </c>
      <c r="H97" s="507">
        <v>0</v>
      </c>
      <c r="I97" s="507">
        <v>1685.08</v>
      </c>
      <c r="J97" s="507">
        <v>0</v>
      </c>
      <c r="K97" s="507">
        <v>0</v>
      </c>
      <c r="L97" s="507">
        <v>0</v>
      </c>
      <c r="M97" s="507">
        <v>0</v>
      </c>
      <c r="N97" s="507">
        <v>0</v>
      </c>
      <c r="O97" s="507">
        <v>0</v>
      </c>
      <c r="P97" s="621">
        <v>725.11</v>
      </c>
      <c r="Q97" s="507">
        <v>0</v>
      </c>
      <c r="R97" s="494">
        <v>441.66</v>
      </c>
      <c r="S97" s="494">
        <v>111.46</v>
      </c>
      <c r="T97" s="621">
        <v>117.42</v>
      </c>
      <c r="U97" s="484">
        <f t="shared" si="2"/>
        <v>3080.73</v>
      </c>
    </row>
    <row r="98" spans="1:22" x14ac:dyDescent="0.25">
      <c r="A98" s="255" t="s">
        <v>84</v>
      </c>
      <c r="B98" s="255">
        <v>1</v>
      </c>
      <c r="C98" s="255">
        <v>151</v>
      </c>
      <c r="E98" s="292" t="s">
        <v>606</v>
      </c>
      <c r="F98" s="502">
        <v>0</v>
      </c>
      <c r="G98" s="507">
        <v>0</v>
      </c>
      <c r="H98" s="507">
        <v>0</v>
      </c>
      <c r="I98" s="507">
        <v>502.72</v>
      </c>
      <c r="J98" s="507">
        <v>0</v>
      </c>
      <c r="K98" s="507">
        <v>0</v>
      </c>
      <c r="L98" s="507">
        <v>0</v>
      </c>
      <c r="M98" s="507">
        <v>0</v>
      </c>
      <c r="N98" s="507">
        <v>0</v>
      </c>
      <c r="O98" s="507">
        <v>0</v>
      </c>
      <c r="P98" s="507">
        <v>856.15</v>
      </c>
      <c r="Q98" s="507">
        <v>0</v>
      </c>
      <c r="R98" s="507">
        <v>521.48</v>
      </c>
      <c r="S98" s="507">
        <v>0</v>
      </c>
      <c r="T98" s="507">
        <v>39.14</v>
      </c>
      <c r="U98" s="484">
        <f t="shared" si="2"/>
        <v>1919.49</v>
      </c>
    </row>
    <row r="99" spans="1:22" x14ac:dyDescent="0.25">
      <c r="A99" s="255" t="s">
        <v>84</v>
      </c>
      <c r="B99" s="255">
        <v>1</v>
      </c>
      <c r="C99" s="255">
        <v>170</v>
      </c>
      <c r="E99" s="292" t="s">
        <v>420</v>
      </c>
      <c r="F99" s="502">
        <v>0</v>
      </c>
      <c r="G99" s="507">
        <v>0</v>
      </c>
      <c r="H99" s="507">
        <v>0</v>
      </c>
      <c r="I99" s="507">
        <v>0</v>
      </c>
      <c r="J99" s="507">
        <v>0</v>
      </c>
      <c r="K99" s="507">
        <v>0</v>
      </c>
      <c r="L99" s="507">
        <v>0</v>
      </c>
      <c r="M99" s="507">
        <v>0</v>
      </c>
      <c r="N99" s="507">
        <v>0</v>
      </c>
      <c r="O99" s="507">
        <v>0</v>
      </c>
      <c r="P99" s="507">
        <v>856.15</v>
      </c>
      <c r="Q99" s="507">
        <v>0</v>
      </c>
      <c r="R99" s="507">
        <v>521.48</v>
      </c>
      <c r="S99" s="507">
        <v>58.48</v>
      </c>
      <c r="T99" s="507">
        <v>39.14</v>
      </c>
      <c r="U99" s="484">
        <f t="shared" si="2"/>
        <v>1475.2500000000002</v>
      </c>
    </row>
    <row r="100" spans="1:22" x14ac:dyDescent="0.25">
      <c r="A100" s="255" t="s">
        <v>84</v>
      </c>
      <c r="B100" s="255">
        <v>1</v>
      </c>
      <c r="C100" s="255">
        <v>494</v>
      </c>
      <c r="E100" s="294" t="s">
        <v>479</v>
      </c>
      <c r="F100" s="502">
        <v>0</v>
      </c>
      <c r="G100" s="507">
        <v>0</v>
      </c>
      <c r="H100" s="507">
        <v>0</v>
      </c>
      <c r="I100" s="507">
        <v>0</v>
      </c>
      <c r="J100" s="507">
        <v>0</v>
      </c>
      <c r="K100" s="507">
        <v>0</v>
      </c>
      <c r="L100" s="507">
        <v>0</v>
      </c>
      <c r="M100" s="507">
        <v>0</v>
      </c>
      <c r="N100" s="507">
        <v>0</v>
      </c>
      <c r="O100" s="507">
        <v>0</v>
      </c>
      <c r="P100" s="621">
        <v>0</v>
      </c>
      <c r="Q100" s="507">
        <v>901.1</v>
      </c>
      <c r="R100" s="494">
        <v>0</v>
      </c>
      <c r="S100" s="627">
        <v>69.09</v>
      </c>
      <c r="T100" s="627">
        <v>0</v>
      </c>
      <c r="U100" s="484">
        <f t="shared" si="2"/>
        <v>970.19</v>
      </c>
      <c r="V100" s="263"/>
    </row>
    <row r="101" spans="1:22" x14ac:dyDescent="0.25">
      <c r="A101" s="255" t="s">
        <v>84</v>
      </c>
      <c r="B101" s="255">
        <v>1</v>
      </c>
      <c r="C101" s="255">
        <v>427</v>
      </c>
      <c r="E101" s="294" t="s">
        <v>687</v>
      </c>
      <c r="F101" s="502">
        <v>0</v>
      </c>
      <c r="G101" s="507">
        <v>0</v>
      </c>
      <c r="H101" s="507">
        <v>0</v>
      </c>
      <c r="I101" s="507">
        <v>0</v>
      </c>
      <c r="J101" s="507">
        <v>0</v>
      </c>
      <c r="K101" s="507">
        <v>0</v>
      </c>
      <c r="L101" s="507">
        <v>0</v>
      </c>
      <c r="M101" s="507">
        <v>0</v>
      </c>
      <c r="N101" s="507">
        <v>0</v>
      </c>
      <c r="O101" s="507">
        <v>0</v>
      </c>
      <c r="P101" s="507">
        <v>856.15</v>
      </c>
      <c r="Q101" s="507">
        <v>0</v>
      </c>
      <c r="R101" s="507">
        <v>521.48</v>
      </c>
      <c r="S101" s="627">
        <v>53.51</v>
      </c>
      <c r="T101" s="507">
        <v>0</v>
      </c>
      <c r="U101" s="484">
        <f t="shared" si="2"/>
        <v>1431.14</v>
      </c>
    </row>
    <row r="102" spans="1:22" x14ac:dyDescent="0.25">
      <c r="A102" s="255" t="s">
        <v>86</v>
      </c>
      <c r="B102" s="255">
        <v>1</v>
      </c>
      <c r="C102" s="255">
        <v>156</v>
      </c>
      <c r="E102" s="292" t="s">
        <v>609</v>
      </c>
      <c r="F102" s="502">
        <v>0</v>
      </c>
      <c r="G102" s="507">
        <v>0</v>
      </c>
      <c r="H102" s="507">
        <v>0</v>
      </c>
      <c r="I102" s="621">
        <v>728.71</v>
      </c>
      <c r="J102" s="507">
        <v>0</v>
      </c>
      <c r="K102" s="507">
        <v>0</v>
      </c>
      <c r="L102" s="507">
        <v>0</v>
      </c>
      <c r="M102" s="507">
        <v>0</v>
      </c>
      <c r="N102" s="507">
        <v>0</v>
      </c>
      <c r="O102" s="507">
        <v>0</v>
      </c>
      <c r="P102" s="621">
        <v>873.62</v>
      </c>
      <c r="Q102" s="621">
        <v>0</v>
      </c>
      <c r="R102" s="494">
        <v>532.12</v>
      </c>
      <c r="S102" s="494">
        <v>19.43</v>
      </c>
      <c r="T102" s="627">
        <v>39.14</v>
      </c>
      <c r="U102" s="484">
        <f t="shared" si="2"/>
        <v>2193.0199999999995</v>
      </c>
    </row>
    <row r="103" spans="1:22" x14ac:dyDescent="0.25">
      <c r="A103" s="255" t="s">
        <v>84</v>
      </c>
      <c r="B103" s="255">
        <v>1</v>
      </c>
      <c r="C103" s="255">
        <v>483</v>
      </c>
      <c r="D103" s="255" t="s">
        <v>549</v>
      </c>
      <c r="E103" s="294" t="s">
        <v>820</v>
      </c>
      <c r="F103" s="502">
        <v>0</v>
      </c>
      <c r="G103" s="507">
        <v>0</v>
      </c>
      <c r="H103" s="507">
        <v>0</v>
      </c>
      <c r="I103" s="507">
        <v>509.29</v>
      </c>
      <c r="J103" s="507">
        <v>0</v>
      </c>
      <c r="K103" s="507">
        <v>0</v>
      </c>
      <c r="L103" s="507">
        <v>0</v>
      </c>
      <c r="M103" s="507">
        <v>0</v>
      </c>
      <c r="N103" s="507">
        <v>0</v>
      </c>
      <c r="O103" s="507">
        <v>0</v>
      </c>
      <c r="P103" s="507">
        <v>856.15</v>
      </c>
      <c r="Q103" s="507">
        <v>0</v>
      </c>
      <c r="R103" s="507">
        <v>521.48</v>
      </c>
      <c r="S103" s="627">
        <v>53.51</v>
      </c>
      <c r="T103" s="627">
        <v>39.14</v>
      </c>
      <c r="U103" s="484">
        <f t="shared" si="2"/>
        <v>1979.5700000000002</v>
      </c>
    </row>
    <row r="104" spans="1:22" x14ac:dyDescent="0.25">
      <c r="A104" s="255" t="s">
        <v>84</v>
      </c>
      <c r="B104" s="255">
        <v>1</v>
      </c>
      <c r="C104" s="255">
        <v>495</v>
      </c>
      <c r="D104" s="255" t="s">
        <v>549</v>
      </c>
      <c r="E104" s="294" t="s">
        <v>466</v>
      </c>
      <c r="F104" s="502">
        <v>0</v>
      </c>
      <c r="G104" s="507">
        <v>0</v>
      </c>
      <c r="H104" s="507">
        <v>0</v>
      </c>
      <c r="I104" s="507">
        <v>0</v>
      </c>
      <c r="J104" s="507">
        <v>0</v>
      </c>
      <c r="K104" s="507">
        <v>0</v>
      </c>
      <c r="L104" s="507">
        <v>0</v>
      </c>
      <c r="M104" s="507">
        <v>0</v>
      </c>
      <c r="N104" s="755">
        <v>0</v>
      </c>
      <c r="O104" s="507">
        <v>0</v>
      </c>
      <c r="P104" s="621">
        <v>812.47</v>
      </c>
      <c r="Q104" s="507">
        <v>0</v>
      </c>
      <c r="R104" s="494">
        <v>494.87</v>
      </c>
      <c r="S104" s="627">
        <v>69.09</v>
      </c>
      <c r="T104" s="627">
        <v>117.42</v>
      </c>
      <c r="U104" s="484">
        <f t="shared" si="2"/>
        <v>1493.8500000000001</v>
      </c>
    </row>
    <row r="105" spans="1:22" x14ac:dyDescent="0.25">
      <c r="A105" s="255" t="s">
        <v>84</v>
      </c>
      <c r="B105" s="255">
        <v>1</v>
      </c>
      <c r="C105" s="255">
        <v>247</v>
      </c>
      <c r="E105" s="292" t="s">
        <v>1107</v>
      </c>
      <c r="F105" s="502">
        <v>0</v>
      </c>
      <c r="G105" s="507">
        <v>0</v>
      </c>
      <c r="H105" s="507">
        <v>0</v>
      </c>
      <c r="I105" s="507">
        <v>548.13</v>
      </c>
      <c r="J105" s="507">
        <v>0</v>
      </c>
      <c r="K105" s="507">
        <v>0</v>
      </c>
      <c r="L105" s="507">
        <v>0</v>
      </c>
      <c r="M105" s="507">
        <v>0</v>
      </c>
      <c r="N105" s="507">
        <v>0</v>
      </c>
      <c r="O105" s="507">
        <v>0</v>
      </c>
      <c r="P105" s="621">
        <v>362.56</v>
      </c>
      <c r="Q105" s="507">
        <v>0</v>
      </c>
      <c r="R105" s="494">
        <v>804.22</v>
      </c>
      <c r="S105" s="494">
        <v>111.46</v>
      </c>
      <c r="T105" s="621">
        <v>78.28</v>
      </c>
      <c r="U105" s="484">
        <f t="shared" si="2"/>
        <v>1904.65</v>
      </c>
    </row>
    <row r="106" spans="1:22" x14ac:dyDescent="0.25">
      <c r="A106" s="255" t="s">
        <v>84</v>
      </c>
      <c r="B106" s="255">
        <v>1</v>
      </c>
      <c r="C106" s="255">
        <v>446</v>
      </c>
      <c r="E106" s="292" t="s">
        <v>714</v>
      </c>
      <c r="F106" s="502">
        <v>0</v>
      </c>
      <c r="G106" s="507">
        <v>1309</v>
      </c>
      <c r="H106" s="507">
        <v>0</v>
      </c>
      <c r="I106" s="507">
        <v>1377.07</v>
      </c>
      <c r="J106" s="507">
        <v>0</v>
      </c>
      <c r="K106" s="507">
        <v>0</v>
      </c>
      <c r="L106" s="507">
        <v>0</v>
      </c>
      <c r="M106" s="507">
        <v>0</v>
      </c>
      <c r="N106" s="507">
        <v>0</v>
      </c>
      <c r="O106" s="507">
        <v>0</v>
      </c>
      <c r="P106" s="507">
        <v>0</v>
      </c>
      <c r="Q106" s="507">
        <v>0</v>
      </c>
      <c r="R106" s="494">
        <v>1377.63</v>
      </c>
      <c r="S106" s="494">
        <v>53.51</v>
      </c>
      <c r="T106" s="621">
        <v>117.42</v>
      </c>
      <c r="U106" s="484">
        <f t="shared" si="2"/>
        <v>4234.63</v>
      </c>
      <c r="V106" s="263"/>
    </row>
    <row r="107" spans="1:22" x14ac:dyDescent="0.25">
      <c r="A107" s="255" t="s">
        <v>84</v>
      </c>
      <c r="B107" s="255">
        <v>1</v>
      </c>
      <c r="C107" s="255">
        <v>435</v>
      </c>
      <c r="E107" s="292" t="s">
        <v>697</v>
      </c>
      <c r="F107" s="502">
        <v>0</v>
      </c>
      <c r="G107" s="507">
        <v>0</v>
      </c>
      <c r="H107" s="507">
        <v>0</v>
      </c>
      <c r="I107" s="507">
        <v>1599.31</v>
      </c>
      <c r="J107" s="507">
        <v>0</v>
      </c>
      <c r="K107" s="507">
        <v>0</v>
      </c>
      <c r="L107" s="507">
        <v>0</v>
      </c>
      <c r="M107" s="507">
        <v>0</v>
      </c>
      <c r="N107" s="507">
        <v>0</v>
      </c>
      <c r="O107" s="507">
        <v>0</v>
      </c>
      <c r="P107" s="621">
        <v>856.15</v>
      </c>
      <c r="Q107" s="507">
        <v>0</v>
      </c>
      <c r="R107" s="494">
        <v>521.48</v>
      </c>
      <c r="S107" s="494">
        <v>53.51</v>
      </c>
      <c r="T107" s="621">
        <v>156.56</v>
      </c>
      <c r="U107" s="484">
        <f t="shared" si="2"/>
        <v>3187.01</v>
      </c>
    </row>
    <row r="108" spans="1:22" x14ac:dyDescent="0.25">
      <c r="A108" s="255" t="s">
        <v>86</v>
      </c>
      <c r="B108" s="255">
        <v>1</v>
      </c>
      <c r="C108" s="255">
        <v>34</v>
      </c>
      <c r="E108" s="292" t="s">
        <v>574</v>
      </c>
      <c r="F108" s="502">
        <v>0</v>
      </c>
      <c r="G108" s="507">
        <v>0</v>
      </c>
      <c r="H108" s="507">
        <v>0</v>
      </c>
      <c r="I108" s="507">
        <v>1068.81</v>
      </c>
      <c r="J108" s="507">
        <v>0</v>
      </c>
      <c r="K108" s="507">
        <v>0</v>
      </c>
      <c r="L108" s="507">
        <v>0</v>
      </c>
      <c r="M108" s="507">
        <v>0</v>
      </c>
      <c r="N108" s="507">
        <v>0</v>
      </c>
      <c r="O108" s="507">
        <v>0</v>
      </c>
      <c r="P108" s="621">
        <v>856.15</v>
      </c>
      <c r="Q108" s="507">
        <v>0</v>
      </c>
      <c r="R108" s="494">
        <v>521.48</v>
      </c>
      <c r="S108" s="627">
        <v>50.12</v>
      </c>
      <c r="T108" s="507">
        <v>0</v>
      </c>
      <c r="U108" s="484">
        <f t="shared" si="2"/>
        <v>2496.56</v>
      </c>
    </row>
    <row r="109" spans="1:22" s="788" customFormat="1" x14ac:dyDescent="0.25">
      <c r="A109" s="298" t="s">
        <v>84</v>
      </c>
      <c r="B109" s="298">
        <v>1</v>
      </c>
      <c r="C109" s="298">
        <v>187</v>
      </c>
      <c r="D109" s="298"/>
      <c r="E109" s="308" t="s">
        <v>836</v>
      </c>
      <c r="F109" s="652">
        <v>0</v>
      </c>
      <c r="G109" s="653">
        <v>0</v>
      </c>
      <c r="H109" s="653">
        <v>0</v>
      </c>
      <c r="I109" s="653">
        <v>0</v>
      </c>
      <c r="J109" s="653">
        <v>0</v>
      </c>
      <c r="K109" s="653">
        <v>0</v>
      </c>
      <c r="L109" s="653">
        <v>0</v>
      </c>
      <c r="M109" s="653">
        <v>0</v>
      </c>
      <c r="N109" s="653">
        <v>0</v>
      </c>
      <c r="O109" s="653">
        <v>0</v>
      </c>
      <c r="P109" s="653">
        <v>0</v>
      </c>
      <c r="Q109" s="653">
        <v>0</v>
      </c>
      <c r="R109" s="653">
        <v>521.48</v>
      </c>
      <c r="S109" s="653">
        <v>58.48</v>
      </c>
      <c r="T109" s="653">
        <v>0</v>
      </c>
      <c r="U109" s="783">
        <f t="shared" si="2"/>
        <v>579.96</v>
      </c>
    </row>
    <row r="110" spans="1:22" s="788" customFormat="1" x14ac:dyDescent="0.25">
      <c r="A110" s="298"/>
      <c r="B110" s="298"/>
      <c r="C110" s="298"/>
      <c r="D110" s="298"/>
      <c r="E110" s="367" t="s">
        <v>5</v>
      </c>
      <c r="F110" s="652">
        <v>0</v>
      </c>
      <c r="G110" s="652">
        <v>0</v>
      </c>
      <c r="H110" s="652">
        <v>0</v>
      </c>
      <c r="I110" s="652">
        <v>0</v>
      </c>
      <c r="J110" s="652">
        <v>0</v>
      </c>
      <c r="K110" s="652">
        <v>0</v>
      </c>
      <c r="L110" s="652">
        <v>0</v>
      </c>
      <c r="M110" s="652">
        <v>0</v>
      </c>
      <c r="N110" s="652">
        <v>0</v>
      </c>
      <c r="O110" s="652">
        <v>0</v>
      </c>
      <c r="P110" s="652">
        <v>0</v>
      </c>
      <c r="Q110" s="652">
        <v>0</v>
      </c>
      <c r="R110" s="652">
        <v>0</v>
      </c>
      <c r="S110" s="652">
        <v>0</v>
      </c>
      <c r="T110" s="652">
        <v>0</v>
      </c>
      <c r="U110" s="652">
        <v>0</v>
      </c>
    </row>
    <row r="111" spans="1:22" s="264" customFormat="1" x14ac:dyDescent="0.25">
      <c r="A111" s="255" t="s">
        <v>84</v>
      </c>
      <c r="B111" s="255">
        <v>1</v>
      </c>
      <c r="C111" s="255">
        <v>493</v>
      </c>
      <c r="D111" s="255" t="s">
        <v>549</v>
      </c>
      <c r="E111" s="294" t="s">
        <v>451</v>
      </c>
      <c r="F111" s="502">
        <v>0</v>
      </c>
      <c r="G111" s="507">
        <v>0</v>
      </c>
      <c r="H111" s="507">
        <v>0</v>
      </c>
      <c r="I111" s="507">
        <v>2512.27</v>
      </c>
      <c r="J111" s="507">
        <v>0</v>
      </c>
      <c r="K111" s="507">
        <v>0</v>
      </c>
      <c r="L111" s="507">
        <v>0</v>
      </c>
      <c r="M111" s="507">
        <v>0</v>
      </c>
      <c r="N111" s="507">
        <v>0</v>
      </c>
      <c r="O111" s="507">
        <v>0</v>
      </c>
      <c r="P111" s="621">
        <v>812.47</v>
      </c>
      <c r="Q111" s="507">
        <v>0</v>
      </c>
      <c r="R111" s="494">
        <v>494.88</v>
      </c>
      <c r="S111" s="627">
        <v>69.09</v>
      </c>
      <c r="T111" s="621">
        <v>39.14</v>
      </c>
      <c r="U111" s="484">
        <f t="shared" ref="U111:U126" si="3">SUM(F111:T111)</f>
        <v>3927.85</v>
      </c>
    </row>
    <row r="112" spans="1:22" x14ac:dyDescent="0.25">
      <c r="A112" s="255" t="s">
        <v>84</v>
      </c>
      <c r="B112" s="255">
        <v>1</v>
      </c>
      <c r="C112" s="255">
        <v>339</v>
      </c>
      <c r="E112" s="292" t="s">
        <v>346</v>
      </c>
      <c r="F112" s="502">
        <v>0</v>
      </c>
      <c r="G112" s="507">
        <v>0</v>
      </c>
      <c r="H112" s="507">
        <v>0</v>
      </c>
      <c r="I112" s="507">
        <v>0</v>
      </c>
      <c r="J112" s="507">
        <v>0</v>
      </c>
      <c r="K112" s="507">
        <v>0</v>
      </c>
      <c r="L112" s="507">
        <v>0</v>
      </c>
      <c r="M112" s="507">
        <v>0</v>
      </c>
      <c r="N112" s="507">
        <v>0</v>
      </c>
      <c r="O112" s="507">
        <v>0</v>
      </c>
      <c r="P112" s="621">
        <v>725.11</v>
      </c>
      <c r="Q112" s="507">
        <v>0</v>
      </c>
      <c r="R112" s="494">
        <v>441.66</v>
      </c>
      <c r="S112" s="494">
        <v>111.46</v>
      </c>
      <c r="T112" s="507">
        <v>0</v>
      </c>
      <c r="U112" s="484">
        <f t="shared" si="3"/>
        <v>1278.23</v>
      </c>
    </row>
    <row r="113" spans="1:22" x14ac:dyDescent="0.25">
      <c r="A113" s="255" t="s">
        <v>86</v>
      </c>
      <c r="B113" s="255">
        <v>1</v>
      </c>
      <c r="C113" s="255">
        <v>87</v>
      </c>
      <c r="D113" s="255" t="s">
        <v>549</v>
      </c>
      <c r="E113" s="292" t="s">
        <v>595</v>
      </c>
      <c r="F113" s="502">
        <v>0</v>
      </c>
      <c r="G113" s="507">
        <v>0</v>
      </c>
      <c r="H113" s="507">
        <v>0</v>
      </c>
      <c r="I113" s="621">
        <v>1895.16</v>
      </c>
      <c r="J113" s="507">
        <v>0</v>
      </c>
      <c r="K113" s="507">
        <v>0</v>
      </c>
      <c r="L113" s="507">
        <v>0</v>
      </c>
      <c r="M113" s="507">
        <v>0</v>
      </c>
      <c r="N113" s="507">
        <v>0</v>
      </c>
      <c r="O113" s="507">
        <v>0</v>
      </c>
      <c r="P113" s="621">
        <v>218.4</v>
      </c>
      <c r="Q113" s="621">
        <v>0</v>
      </c>
      <c r="R113" s="494">
        <v>1187.3399999999999</v>
      </c>
      <c r="S113" s="494">
        <v>31.99</v>
      </c>
      <c r="T113" s="627">
        <v>78.28</v>
      </c>
      <c r="U113" s="484">
        <f t="shared" si="3"/>
        <v>3411.1699999999996</v>
      </c>
      <c r="V113" s="264"/>
    </row>
    <row r="114" spans="1:22" x14ac:dyDescent="0.25">
      <c r="A114" s="255" t="s">
        <v>84</v>
      </c>
      <c r="B114" s="255">
        <v>1</v>
      </c>
      <c r="C114" s="255">
        <v>317</v>
      </c>
      <c r="E114" s="292" t="s">
        <v>623</v>
      </c>
      <c r="F114" s="502">
        <v>0</v>
      </c>
      <c r="G114" s="507">
        <v>0</v>
      </c>
      <c r="H114" s="507">
        <v>0</v>
      </c>
      <c r="I114" s="507">
        <v>0</v>
      </c>
      <c r="J114" s="507">
        <v>0</v>
      </c>
      <c r="K114" s="507">
        <v>0</v>
      </c>
      <c r="L114" s="507">
        <v>0</v>
      </c>
      <c r="M114" s="507">
        <v>0</v>
      </c>
      <c r="N114" s="507">
        <v>0</v>
      </c>
      <c r="O114" s="507">
        <v>0</v>
      </c>
      <c r="P114" s="621">
        <v>725.11</v>
      </c>
      <c r="Q114" s="507">
        <v>0</v>
      </c>
      <c r="R114" s="494">
        <v>441.66</v>
      </c>
      <c r="S114" s="494">
        <v>111.46</v>
      </c>
      <c r="T114" s="621">
        <v>39.14</v>
      </c>
      <c r="U114" s="484">
        <f t="shared" si="3"/>
        <v>1317.3700000000001</v>
      </c>
    </row>
    <row r="115" spans="1:22" x14ac:dyDescent="0.25">
      <c r="A115" s="255" t="s">
        <v>84</v>
      </c>
      <c r="B115" s="255">
        <v>1</v>
      </c>
      <c r="C115" s="255">
        <v>28</v>
      </c>
      <c r="D115" s="255" t="s">
        <v>549</v>
      </c>
      <c r="E115" s="292" t="s">
        <v>570</v>
      </c>
      <c r="F115" s="502">
        <v>358.92</v>
      </c>
      <c r="G115" s="507">
        <v>0</v>
      </c>
      <c r="H115" s="507">
        <v>0</v>
      </c>
      <c r="I115" s="621">
        <v>1447.19</v>
      </c>
      <c r="J115" s="507">
        <v>0</v>
      </c>
      <c r="K115" s="507">
        <v>0</v>
      </c>
      <c r="L115" s="507">
        <v>0</v>
      </c>
      <c r="M115" s="507">
        <v>0</v>
      </c>
      <c r="N115" s="507">
        <v>0</v>
      </c>
      <c r="O115" s="507">
        <v>0</v>
      </c>
      <c r="P115" s="621">
        <v>436.81</v>
      </c>
      <c r="Q115" s="621">
        <v>0</v>
      </c>
      <c r="R115" s="494">
        <v>968.93</v>
      </c>
      <c r="S115" s="494">
        <v>36.31</v>
      </c>
      <c r="T115" s="621">
        <v>117.42</v>
      </c>
      <c r="U115" s="484">
        <f t="shared" si="3"/>
        <v>3365.58</v>
      </c>
    </row>
    <row r="116" spans="1:22" x14ac:dyDescent="0.25">
      <c r="A116" s="255" t="s">
        <v>86</v>
      </c>
      <c r="B116" s="255">
        <v>1</v>
      </c>
      <c r="C116" s="255">
        <v>6</v>
      </c>
      <c r="E116" s="292" t="s">
        <v>553</v>
      </c>
      <c r="F116" s="502">
        <v>0</v>
      </c>
      <c r="G116" s="507">
        <v>0</v>
      </c>
      <c r="H116" s="507">
        <v>0</v>
      </c>
      <c r="I116" s="507">
        <v>2425.02</v>
      </c>
      <c r="J116" s="507">
        <v>0</v>
      </c>
      <c r="K116" s="507">
        <v>0</v>
      </c>
      <c r="L116" s="507">
        <v>0</v>
      </c>
      <c r="M116" s="507">
        <v>0</v>
      </c>
      <c r="N116" s="507">
        <v>0</v>
      </c>
      <c r="O116" s="507">
        <v>0</v>
      </c>
      <c r="P116" s="621">
        <v>768.79</v>
      </c>
      <c r="Q116" s="507">
        <v>0</v>
      </c>
      <c r="R116" s="494">
        <v>468.27</v>
      </c>
      <c r="S116" s="494">
        <v>95.36</v>
      </c>
      <c r="T116" s="627">
        <v>78.28</v>
      </c>
      <c r="U116" s="484">
        <f t="shared" si="3"/>
        <v>3835.7200000000003</v>
      </c>
    </row>
    <row r="117" spans="1:22" x14ac:dyDescent="0.25">
      <c r="A117" s="255" t="s">
        <v>86</v>
      </c>
      <c r="B117" s="255">
        <v>1</v>
      </c>
      <c r="C117" s="255">
        <v>11</v>
      </c>
      <c r="E117" s="292" t="s">
        <v>556</v>
      </c>
      <c r="F117" s="502">
        <v>0</v>
      </c>
      <c r="G117" s="507">
        <v>0</v>
      </c>
      <c r="H117" s="507">
        <v>0</v>
      </c>
      <c r="I117" s="507">
        <v>2682.5</v>
      </c>
      <c r="J117" s="507">
        <v>0</v>
      </c>
      <c r="K117" s="507">
        <v>0</v>
      </c>
      <c r="L117" s="507">
        <v>0</v>
      </c>
      <c r="M117" s="507">
        <v>0</v>
      </c>
      <c r="N117" s="507">
        <v>0</v>
      </c>
      <c r="O117" s="507">
        <v>0</v>
      </c>
      <c r="P117" s="621">
        <v>384.4</v>
      </c>
      <c r="Q117" s="507">
        <v>0</v>
      </c>
      <c r="R117" s="494">
        <v>852.66</v>
      </c>
      <c r="S117" s="494">
        <v>99.1</v>
      </c>
      <c r="T117" s="621">
        <v>78.28</v>
      </c>
      <c r="U117" s="484">
        <f t="shared" si="3"/>
        <v>4096.9399999999996</v>
      </c>
    </row>
    <row r="118" spans="1:22" x14ac:dyDescent="0.25">
      <c r="A118" s="255" t="s">
        <v>84</v>
      </c>
      <c r="B118" s="255">
        <v>1</v>
      </c>
      <c r="C118" s="255">
        <v>345</v>
      </c>
      <c r="E118" s="292" t="s">
        <v>366</v>
      </c>
      <c r="F118" s="502">
        <v>0</v>
      </c>
      <c r="G118" s="507">
        <v>0</v>
      </c>
      <c r="H118" s="507">
        <v>0</v>
      </c>
      <c r="I118" s="507">
        <v>0</v>
      </c>
      <c r="J118" s="507">
        <v>0</v>
      </c>
      <c r="K118" s="507">
        <v>0</v>
      </c>
      <c r="L118" s="507">
        <v>0</v>
      </c>
      <c r="M118" s="507">
        <v>0</v>
      </c>
      <c r="N118" s="507">
        <v>0</v>
      </c>
      <c r="O118" s="507">
        <v>0</v>
      </c>
      <c r="P118" s="621">
        <v>873.62</v>
      </c>
      <c r="Q118" s="507">
        <v>0</v>
      </c>
      <c r="R118" s="494">
        <v>532.12</v>
      </c>
      <c r="S118" s="494">
        <v>37.69</v>
      </c>
      <c r="T118" s="507">
        <v>0</v>
      </c>
      <c r="U118" s="484">
        <f t="shared" si="3"/>
        <v>1443.43</v>
      </c>
    </row>
    <row r="119" spans="1:22" x14ac:dyDescent="0.25">
      <c r="A119" s="255" t="s">
        <v>86</v>
      </c>
      <c r="B119" s="255">
        <v>1</v>
      </c>
      <c r="C119" s="255">
        <v>462</v>
      </c>
      <c r="D119" s="255" t="s">
        <v>549</v>
      </c>
      <c r="E119" s="292" t="s">
        <v>753</v>
      </c>
      <c r="F119" s="502">
        <v>0</v>
      </c>
      <c r="G119" s="507">
        <v>0</v>
      </c>
      <c r="H119" s="507">
        <v>0</v>
      </c>
      <c r="I119" s="507">
        <v>2368.09</v>
      </c>
      <c r="J119" s="507">
        <v>0</v>
      </c>
      <c r="K119" s="507">
        <v>0</v>
      </c>
      <c r="L119" s="507">
        <v>0</v>
      </c>
      <c r="M119" s="507">
        <v>0</v>
      </c>
      <c r="N119" s="507">
        <v>0</v>
      </c>
      <c r="O119" s="507">
        <v>0</v>
      </c>
      <c r="P119" s="621">
        <v>864.89</v>
      </c>
      <c r="Q119" s="621">
        <v>0</v>
      </c>
      <c r="R119" s="494">
        <v>526.79999999999995</v>
      </c>
      <c r="S119" s="507">
        <v>43.67</v>
      </c>
      <c r="T119" s="507">
        <v>0</v>
      </c>
      <c r="U119" s="484">
        <f t="shared" si="3"/>
        <v>3803.45</v>
      </c>
    </row>
    <row r="120" spans="1:22" x14ac:dyDescent="0.25">
      <c r="A120" s="255" t="s">
        <v>84</v>
      </c>
      <c r="B120" s="255">
        <v>1</v>
      </c>
      <c r="C120" s="255">
        <v>438</v>
      </c>
      <c r="E120" s="292" t="s">
        <v>708</v>
      </c>
      <c r="F120" s="502">
        <v>0</v>
      </c>
      <c r="G120" s="507">
        <v>0</v>
      </c>
      <c r="H120" s="507">
        <v>0</v>
      </c>
      <c r="I120" s="621">
        <v>1097.43</v>
      </c>
      <c r="J120" s="507">
        <v>0</v>
      </c>
      <c r="K120" s="507">
        <v>0</v>
      </c>
      <c r="L120" s="507">
        <v>0</v>
      </c>
      <c r="M120" s="507">
        <v>0</v>
      </c>
      <c r="N120" s="507">
        <v>0</v>
      </c>
      <c r="O120" s="507">
        <v>0</v>
      </c>
      <c r="P120" s="621">
        <v>856.15</v>
      </c>
      <c r="Q120" s="507">
        <v>0</v>
      </c>
      <c r="R120" s="494">
        <v>521.48</v>
      </c>
      <c r="S120" s="494">
        <v>53.51</v>
      </c>
      <c r="T120" s="627">
        <v>39.14</v>
      </c>
      <c r="U120" s="484">
        <f t="shared" si="3"/>
        <v>2567.71</v>
      </c>
      <c r="V120" s="263"/>
    </row>
    <row r="121" spans="1:22" x14ac:dyDescent="0.25">
      <c r="A121" s="255" t="s">
        <v>84</v>
      </c>
      <c r="B121" s="255">
        <v>1</v>
      </c>
      <c r="C121" s="255">
        <v>18</v>
      </c>
      <c r="D121" s="255" t="s">
        <v>549</v>
      </c>
      <c r="E121" s="292" t="s">
        <v>561</v>
      </c>
      <c r="F121" s="502">
        <v>0</v>
      </c>
      <c r="G121" s="507">
        <v>0</v>
      </c>
      <c r="H121" s="507">
        <v>0</v>
      </c>
      <c r="I121" s="621">
        <v>3190.88</v>
      </c>
      <c r="J121" s="507">
        <v>0</v>
      </c>
      <c r="K121" s="507">
        <v>0</v>
      </c>
      <c r="L121" s="507">
        <v>0</v>
      </c>
      <c r="M121" s="507">
        <v>0</v>
      </c>
      <c r="N121" s="507">
        <v>0</v>
      </c>
      <c r="O121" s="507">
        <v>0</v>
      </c>
      <c r="P121" s="621">
        <v>406.24</v>
      </c>
      <c r="Q121" s="621">
        <v>0</v>
      </c>
      <c r="R121" s="494">
        <v>901.11</v>
      </c>
      <c r="S121" s="494">
        <v>71.180000000000007</v>
      </c>
      <c r="T121" s="507">
        <v>0</v>
      </c>
      <c r="U121" s="484">
        <f t="shared" si="3"/>
        <v>4569.41</v>
      </c>
    </row>
    <row r="122" spans="1:22" x14ac:dyDescent="0.25">
      <c r="A122" s="255" t="s">
        <v>84</v>
      </c>
      <c r="B122" s="255">
        <v>1</v>
      </c>
      <c r="C122" s="255">
        <v>492</v>
      </c>
      <c r="E122" s="294" t="s">
        <v>456</v>
      </c>
      <c r="F122" s="502">
        <v>0</v>
      </c>
      <c r="G122" s="507">
        <v>1518</v>
      </c>
      <c r="H122" s="507">
        <v>0</v>
      </c>
      <c r="I122" s="507">
        <v>1592.33</v>
      </c>
      <c r="J122" s="507">
        <v>0</v>
      </c>
      <c r="K122" s="507">
        <v>0</v>
      </c>
      <c r="L122" s="507">
        <v>0</v>
      </c>
      <c r="M122" s="507">
        <v>0</v>
      </c>
      <c r="N122" s="507">
        <v>0</v>
      </c>
      <c r="O122" s="507">
        <v>0</v>
      </c>
      <c r="P122" s="621">
        <v>812.47</v>
      </c>
      <c r="Q122" s="507">
        <v>0</v>
      </c>
      <c r="R122" s="494">
        <v>494.88</v>
      </c>
      <c r="S122" s="627">
        <v>69.09</v>
      </c>
      <c r="T122" s="627">
        <v>78.28</v>
      </c>
      <c r="U122" s="484">
        <f t="shared" si="3"/>
        <v>4565.05</v>
      </c>
    </row>
    <row r="123" spans="1:22" x14ac:dyDescent="0.25">
      <c r="A123" s="255" t="s">
        <v>84</v>
      </c>
      <c r="B123" s="255">
        <v>1</v>
      </c>
      <c r="C123" s="255">
        <v>69</v>
      </c>
      <c r="D123" s="255" t="s">
        <v>549</v>
      </c>
      <c r="E123" s="292" t="s">
        <v>587</v>
      </c>
      <c r="F123" s="502">
        <v>0</v>
      </c>
      <c r="G123" s="507">
        <v>0</v>
      </c>
      <c r="H123" s="507">
        <v>0</v>
      </c>
      <c r="I123" s="621">
        <v>2567.23</v>
      </c>
      <c r="J123" s="507">
        <v>0</v>
      </c>
      <c r="K123" s="507">
        <v>0</v>
      </c>
      <c r="L123" s="507">
        <f>3*1518</f>
        <v>4554</v>
      </c>
      <c r="M123" s="507">
        <v>0</v>
      </c>
      <c r="N123" s="507">
        <v>0</v>
      </c>
      <c r="O123" s="507">
        <v>0</v>
      </c>
      <c r="P123" s="621">
        <v>725.11</v>
      </c>
      <c r="Q123" s="621">
        <v>0</v>
      </c>
      <c r="R123" s="494">
        <v>441.66</v>
      </c>
      <c r="S123" s="494">
        <v>111.46</v>
      </c>
      <c r="T123" s="621">
        <v>0</v>
      </c>
      <c r="U123" s="484">
        <f t="shared" si="3"/>
        <v>8399.4599999999991</v>
      </c>
    </row>
    <row r="124" spans="1:22" x14ac:dyDescent="0.25">
      <c r="A124" s="255" t="s">
        <v>86</v>
      </c>
      <c r="B124" s="255">
        <v>1</v>
      </c>
      <c r="C124" s="255">
        <v>443</v>
      </c>
      <c r="E124" s="292" t="s">
        <v>711</v>
      </c>
      <c r="F124" s="502">
        <v>0</v>
      </c>
      <c r="G124" s="507">
        <v>0</v>
      </c>
      <c r="H124" s="507">
        <v>0</v>
      </c>
      <c r="I124" s="507">
        <v>0</v>
      </c>
      <c r="J124" s="507">
        <v>0</v>
      </c>
      <c r="K124" s="507">
        <v>0</v>
      </c>
      <c r="L124" s="507">
        <v>0</v>
      </c>
      <c r="M124" s="507">
        <v>0</v>
      </c>
      <c r="N124" s="507">
        <v>0</v>
      </c>
      <c r="O124" s="507">
        <v>0</v>
      </c>
      <c r="P124" s="507">
        <v>873.62</v>
      </c>
      <c r="Q124" s="507">
        <v>0</v>
      </c>
      <c r="R124" s="507">
        <v>532.12</v>
      </c>
      <c r="S124" s="507">
        <v>0</v>
      </c>
      <c r="T124" s="507">
        <v>39.14</v>
      </c>
      <c r="U124" s="484">
        <f t="shared" si="3"/>
        <v>1444.88</v>
      </c>
    </row>
    <row r="125" spans="1:22" x14ac:dyDescent="0.25">
      <c r="A125" s="255" t="s">
        <v>84</v>
      </c>
      <c r="B125" s="255">
        <v>1</v>
      </c>
      <c r="C125" s="255">
        <v>456</v>
      </c>
      <c r="E125" s="292" t="s">
        <v>723</v>
      </c>
      <c r="F125" s="502">
        <v>0</v>
      </c>
      <c r="G125" s="507">
        <v>0</v>
      </c>
      <c r="H125" s="507">
        <v>0</v>
      </c>
      <c r="I125" s="507">
        <v>0</v>
      </c>
      <c r="J125" s="507">
        <v>0</v>
      </c>
      <c r="K125" s="507">
        <v>0</v>
      </c>
      <c r="L125" s="507">
        <v>0</v>
      </c>
      <c r="M125" s="507">
        <v>0</v>
      </c>
      <c r="N125" s="507">
        <v>0</v>
      </c>
      <c r="O125" s="507">
        <v>0</v>
      </c>
      <c r="P125" s="621">
        <v>642.12</v>
      </c>
      <c r="Q125" s="507">
        <v>0</v>
      </c>
      <c r="R125" s="494">
        <v>735.51</v>
      </c>
      <c r="S125" s="494">
        <v>53.51</v>
      </c>
      <c r="T125" s="627">
        <v>39.14</v>
      </c>
      <c r="U125" s="484">
        <f t="shared" si="3"/>
        <v>1470.2800000000002</v>
      </c>
    </row>
    <row r="126" spans="1:22" x14ac:dyDescent="0.25">
      <c r="A126" s="255" t="s">
        <v>86</v>
      </c>
      <c r="B126" s="255">
        <v>1</v>
      </c>
      <c r="C126" s="255">
        <v>425</v>
      </c>
      <c r="E126" s="292" t="s">
        <v>689</v>
      </c>
      <c r="F126" s="502">
        <v>0</v>
      </c>
      <c r="G126" s="507">
        <v>0</v>
      </c>
      <c r="H126" s="507">
        <v>0</v>
      </c>
      <c r="I126" s="507">
        <v>592.07000000000005</v>
      </c>
      <c r="J126" s="507">
        <v>0</v>
      </c>
      <c r="K126" s="507">
        <v>0</v>
      </c>
      <c r="L126" s="507">
        <v>0</v>
      </c>
      <c r="M126" s="507">
        <v>0</v>
      </c>
      <c r="N126" s="507">
        <v>0</v>
      </c>
      <c r="O126" s="507">
        <v>0</v>
      </c>
      <c r="P126" s="507">
        <v>864.89</v>
      </c>
      <c r="Q126" s="507">
        <v>0</v>
      </c>
      <c r="R126" s="507">
        <v>526.79999999999995</v>
      </c>
      <c r="S126" s="494">
        <v>43.67</v>
      </c>
      <c r="T126" s="621">
        <v>117.42</v>
      </c>
      <c r="U126" s="484">
        <f t="shared" si="3"/>
        <v>2144.85</v>
      </c>
    </row>
    <row r="127" spans="1:22" s="304" customFormat="1" x14ac:dyDescent="0.25">
      <c r="A127" s="298"/>
      <c r="B127" s="298"/>
      <c r="C127" s="298"/>
      <c r="D127" s="298"/>
      <c r="E127" s="367" t="s">
        <v>419</v>
      </c>
      <c r="F127" s="652">
        <v>0</v>
      </c>
      <c r="G127" s="652">
        <v>0</v>
      </c>
      <c r="H127" s="652">
        <v>0</v>
      </c>
      <c r="I127" s="652">
        <v>0</v>
      </c>
      <c r="J127" s="652">
        <v>0</v>
      </c>
      <c r="K127" s="652">
        <v>0</v>
      </c>
      <c r="L127" s="652">
        <v>0</v>
      </c>
      <c r="M127" s="652">
        <v>0</v>
      </c>
      <c r="N127" s="652">
        <v>0</v>
      </c>
      <c r="O127" s="652">
        <v>0</v>
      </c>
      <c r="P127" s="652">
        <v>0</v>
      </c>
      <c r="Q127" s="652">
        <v>0</v>
      </c>
      <c r="R127" s="652">
        <v>0</v>
      </c>
      <c r="S127" s="652">
        <v>0</v>
      </c>
      <c r="T127" s="652">
        <v>0</v>
      </c>
      <c r="U127" s="652">
        <v>0</v>
      </c>
    </row>
    <row r="128" spans="1:22" x14ac:dyDescent="0.25">
      <c r="A128" s="255" t="s">
        <v>86</v>
      </c>
      <c r="B128" s="255">
        <v>1</v>
      </c>
      <c r="C128" s="255">
        <v>260</v>
      </c>
      <c r="E128" s="292" t="s">
        <v>148</v>
      </c>
      <c r="F128" s="502">
        <v>0</v>
      </c>
      <c r="G128" s="507">
        <v>0</v>
      </c>
      <c r="H128" s="507">
        <v>0</v>
      </c>
      <c r="I128" s="507">
        <v>592.07000000000005</v>
      </c>
      <c r="J128" s="507">
        <v>0</v>
      </c>
      <c r="K128" s="507">
        <v>0</v>
      </c>
      <c r="L128" s="507">
        <v>0</v>
      </c>
      <c r="M128" s="507">
        <v>0</v>
      </c>
      <c r="N128" s="507">
        <v>0</v>
      </c>
      <c r="O128" s="507">
        <v>0</v>
      </c>
      <c r="P128" s="507">
        <v>0</v>
      </c>
      <c r="Q128" s="507">
        <v>0</v>
      </c>
      <c r="R128" s="494">
        <v>1391.69</v>
      </c>
      <c r="S128" s="494">
        <v>46.33</v>
      </c>
      <c r="T128" s="627">
        <v>0</v>
      </c>
      <c r="U128" s="484">
        <f t="shared" ref="U128:U159" si="4">SUM(F128:T128)</f>
        <v>2030.0900000000001</v>
      </c>
    </row>
    <row r="129" spans="1:22" x14ac:dyDescent="0.25">
      <c r="A129" s="255" t="s">
        <v>86</v>
      </c>
      <c r="B129" s="255">
        <v>1</v>
      </c>
      <c r="C129" s="255">
        <v>444</v>
      </c>
      <c r="E129" s="292" t="s">
        <v>712</v>
      </c>
      <c r="F129" s="502">
        <v>0</v>
      </c>
      <c r="G129" s="507">
        <v>0</v>
      </c>
      <c r="H129" s="507">
        <v>0</v>
      </c>
      <c r="I129" s="507">
        <v>572.28</v>
      </c>
      <c r="J129" s="507">
        <v>0</v>
      </c>
      <c r="K129" s="507">
        <v>0</v>
      </c>
      <c r="L129" s="507">
        <v>0</v>
      </c>
      <c r="M129" s="507">
        <v>0</v>
      </c>
      <c r="N129" s="755">
        <v>221.84</v>
      </c>
      <c r="O129" s="507">
        <v>0</v>
      </c>
      <c r="P129" s="621">
        <v>436.81</v>
      </c>
      <c r="Q129" s="507">
        <v>0</v>
      </c>
      <c r="R129" s="494">
        <v>968.93</v>
      </c>
      <c r="S129" s="507">
        <v>17.260000000000002</v>
      </c>
      <c r="T129" s="507">
        <v>0</v>
      </c>
      <c r="U129" s="484">
        <f t="shared" si="4"/>
        <v>2217.1200000000003</v>
      </c>
    </row>
    <row r="130" spans="1:22" x14ac:dyDescent="0.25">
      <c r="A130" s="255" t="s">
        <v>86</v>
      </c>
      <c r="B130" s="255">
        <v>1</v>
      </c>
      <c r="C130" s="255">
        <v>161</v>
      </c>
      <c r="D130" s="255" t="s">
        <v>549</v>
      </c>
      <c r="E130" s="292" t="s">
        <v>63</v>
      </c>
      <c r="F130" s="502">
        <v>0</v>
      </c>
      <c r="G130" s="507">
        <v>0</v>
      </c>
      <c r="H130" s="507">
        <v>0</v>
      </c>
      <c r="I130" s="507">
        <v>976.08</v>
      </c>
      <c r="J130" s="507">
        <v>0</v>
      </c>
      <c r="K130" s="507">
        <v>0</v>
      </c>
      <c r="L130" s="507">
        <v>0</v>
      </c>
      <c r="M130" s="507">
        <v>0</v>
      </c>
      <c r="N130" s="507">
        <v>0</v>
      </c>
      <c r="O130" s="507">
        <v>0</v>
      </c>
      <c r="P130" s="621">
        <v>864.89</v>
      </c>
      <c r="Q130" s="507">
        <v>0</v>
      </c>
      <c r="R130" s="494">
        <v>526.79999999999995</v>
      </c>
      <c r="S130" s="494">
        <v>44.99</v>
      </c>
      <c r="T130" s="627">
        <v>117.42</v>
      </c>
      <c r="U130" s="484">
        <f t="shared" si="4"/>
        <v>2530.1799999999998</v>
      </c>
    </row>
    <row r="131" spans="1:22" x14ac:dyDescent="0.25">
      <c r="A131" s="255" t="s">
        <v>84</v>
      </c>
      <c r="B131" s="255">
        <v>1</v>
      </c>
      <c r="C131" s="255">
        <v>344</v>
      </c>
      <c r="D131" s="255" t="s">
        <v>549</v>
      </c>
      <c r="E131" s="292" t="s">
        <v>364</v>
      </c>
      <c r="F131" s="502">
        <v>0</v>
      </c>
      <c r="G131" s="507">
        <v>0</v>
      </c>
      <c r="H131" s="507">
        <v>0</v>
      </c>
      <c r="I131" s="621">
        <v>1490.28</v>
      </c>
      <c r="J131" s="507">
        <v>0</v>
      </c>
      <c r="K131" s="507">
        <v>0</v>
      </c>
      <c r="L131" s="507">
        <v>0</v>
      </c>
      <c r="M131" s="507">
        <v>0</v>
      </c>
      <c r="N131" s="507">
        <v>0</v>
      </c>
      <c r="O131" s="507">
        <v>0</v>
      </c>
      <c r="P131" s="621">
        <v>768.79</v>
      </c>
      <c r="Q131" s="621">
        <v>0</v>
      </c>
      <c r="R131" s="494">
        <v>468.27</v>
      </c>
      <c r="S131" s="494">
        <v>88.28</v>
      </c>
      <c r="T131" s="507">
        <v>0</v>
      </c>
      <c r="U131" s="484">
        <f t="shared" si="4"/>
        <v>2815.62</v>
      </c>
    </row>
    <row r="132" spans="1:22" x14ac:dyDescent="0.25">
      <c r="A132" s="255" t="s">
        <v>84</v>
      </c>
      <c r="B132" s="255">
        <v>1</v>
      </c>
      <c r="C132" s="255">
        <v>356</v>
      </c>
      <c r="E132" s="292" t="s">
        <v>383</v>
      </c>
      <c r="F132" s="502">
        <v>0</v>
      </c>
      <c r="G132" s="507">
        <v>0</v>
      </c>
      <c r="H132" s="507">
        <v>0</v>
      </c>
      <c r="I132" s="507">
        <v>1065.58</v>
      </c>
      <c r="J132" s="507">
        <v>0</v>
      </c>
      <c r="K132" s="507">
        <v>0</v>
      </c>
      <c r="L132" s="507">
        <v>0</v>
      </c>
      <c r="M132" s="507">
        <v>0</v>
      </c>
      <c r="N132" s="507">
        <v>0</v>
      </c>
      <c r="O132" s="507">
        <v>0</v>
      </c>
      <c r="P132" s="621">
        <v>873.62</v>
      </c>
      <c r="Q132" s="507">
        <v>0</v>
      </c>
      <c r="R132" s="494">
        <v>532.12</v>
      </c>
      <c r="S132" s="494">
        <v>31.41</v>
      </c>
      <c r="T132" s="621">
        <v>39.14</v>
      </c>
      <c r="U132" s="484">
        <f t="shared" si="4"/>
        <v>2541.8699999999994</v>
      </c>
    </row>
    <row r="133" spans="1:22" x14ac:dyDescent="0.25">
      <c r="A133" s="255" t="s">
        <v>84</v>
      </c>
      <c r="B133" s="255">
        <v>1</v>
      </c>
      <c r="C133" s="255">
        <v>172</v>
      </c>
      <c r="E133" s="292" t="s">
        <v>630</v>
      </c>
      <c r="F133" s="502">
        <v>0</v>
      </c>
      <c r="G133" s="507">
        <v>0</v>
      </c>
      <c r="H133" s="507">
        <v>0</v>
      </c>
      <c r="I133" s="507">
        <v>1391.37</v>
      </c>
      <c r="J133" s="507">
        <v>0</v>
      </c>
      <c r="K133" s="507">
        <v>0</v>
      </c>
      <c r="L133" s="507">
        <v>0</v>
      </c>
      <c r="M133" s="507">
        <v>0</v>
      </c>
      <c r="N133" s="507">
        <v>0</v>
      </c>
      <c r="O133" s="507">
        <v>0</v>
      </c>
      <c r="P133" s="507">
        <v>428.08</v>
      </c>
      <c r="Q133" s="507">
        <v>0</v>
      </c>
      <c r="R133" s="507">
        <v>949.56</v>
      </c>
      <c r="S133" s="507">
        <v>56.77</v>
      </c>
      <c r="T133" s="507">
        <v>117.42</v>
      </c>
      <c r="U133" s="484">
        <f t="shared" si="4"/>
        <v>2943.2</v>
      </c>
    </row>
    <row r="134" spans="1:22" x14ac:dyDescent="0.25">
      <c r="A134" s="255" t="s">
        <v>84</v>
      </c>
      <c r="B134" s="255">
        <v>1</v>
      </c>
      <c r="C134" s="255">
        <v>52</v>
      </c>
      <c r="E134" s="292" t="s">
        <v>586</v>
      </c>
      <c r="F134" s="502">
        <v>0</v>
      </c>
      <c r="G134" s="507">
        <v>0</v>
      </c>
      <c r="H134" s="507">
        <v>0</v>
      </c>
      <c r="I134" s="507">
        <v>0</v>
      </c>
      <c r="J134" s="507">
        <v>0</v>
      </c>
      <c r="K134" s="507">
        <v>0</v>
      </c>
      <c r="L134" s="507">
        <v>0</v>
      </c>
      <c r="M134" s="507">
        <v>0</v>
      </c>
      <c r="N134" s="507">
        <v>0</v>
      </c>
      <c r="O134" s="507">
        <v>0</v>
      </c>
      <c r="P134" s="621">
        <v>609.36</v>
      </c>
      <c r="Q134" s="507">
        <v>0</v>
      </c>
      <c r="R134" s="494">
        <v>697.99</v>
      </c>
      <c r="S134" s="494">
        <v>67.09</v>
      </c>
      <c r="T134" s="507">
        <v>0</v>
      </c>
      <c r="U134" s="484">
        <f t="shared" si="4"/>
        <v>1374.4399999999998</v>
      </c>
    </row>
    <row r="135" spans="1:22" s="651" customFormat="1" x14ac:dyDescent="0.25">
      <c r="A135" s="640" t="s">
        <v>84</v>
      </c>
      <c r="B135" s="640">
        <v>1</v>
      </c>
      <c r="C135" s="640">
        <v>42</v>
      </c>
      <c r="D135" s="640"/>
      <c r="E135" s="641" t="s">
        <v>579</v>
      </c>
      <c r="F135" s="642">
        <v>0</v>
      </c>
      <c r="G135" s="643">
        <v>0</v>
      </c>
      <c r="H135" s="643">
        <v>0</v>
      </c>
      <c r="I135" s="643">
        <v>0</v>
      </c>
      <c r="J135" s="643">
        <v>0</v>
      </c>
      <c r="K135" s="643">
        <v>0</v>
      </c>
      <c r="L135" s="643">
        <v>0</v>
      </c>
      <c r="M135" s="643">
        <v>0</v>
      </c>
      <c r="N135" s="643">
        <v>0</v>
      </c>
      <c r="O135" s="643">
        <v>0</v>
      </c>
      <c r="P135" s="644">
        <v>362.56</v>
      </c>
      <c r="Q135" s="643">
        <v>0</v>
      </c>
      <c r="R135" s="660">
        <v>804.22</v>
      </c>
      <c r="S135" s="643">
        <v>111.46</v>
      </c>
      <c r="T135" s="659">
        <v>117.42</v>
      </c>
      <c r="U135" s="661">
        <f t="shared" si="4"/>
        <v>1395.66</v>
      </c>
    </row>
    <row r="136" spans="1:22" x14ac:dyDescent="0.25">
      <c r="A136" s="255" t="s">
        <v>86</v>
      </c>
      <c r="B136" s="255">
        <v>1</v>
      </c>
      <c r="C136" s="255">
        <v>466</v>
      </c>
      <c r="D136" s="255" t="s">
        <v>549</v>
      </c>
      <c r="E136" s="292" t="s">
        <v>749</v>
      </c>
      <c r="F136" s="502">
        <v>0</v>
      </c>
      <c r="G136" s="507">
        <v>0</v>
      </c>
      <c r="H136" s="507">
        <v>0</v>
      </c>
      <c r="I136" s="507">
        <v>2329.38</v>
      </c>
      <c r="J136" s="507">
        <v>0</v>
      </c>
      <c r="K136" s="507">
        <v>0</v>
      </c>
      <c r="L136" s="507">
        <v>0</v>
      </c>
      <c r="M136" s="507">
        <v>0</v>
      </c>
      <c r="N136" s="755">
        <v>0</v>
      </c>
      <c r="O136" s="507">
        <v>0</v>
      </c>
      <c r="P136" s="502">
        <v>873.62</v>
      </c>
      <c r="Q136" s="621">
        <v>0</v>
      </c>
      <c r="R136" s="494">
        <v>532.12</v>
      </c>
      <c r="S136" s="627">
        <v>17.260000000000002</v>
      </c>
      <c r="T136" s="627">
        <v>117.42</v>
      </c>
      <c r="U136" s="484">
        <f t="shared" si="4"/>
        <v>3869.8</v>
      </c>
    </row>
    <row r="137" spans="1:22" x14ac:dyDescent="0.25">
      <c r="A137" s="255" t="s">
        <v>86</v>
      </c>
      <c r="B137" s="255">
        <v>1</v>
      </c>
      <c r="C137" s="255">
        <v>195</v>
      </c>
      <c r="E137" s="292" t="s">
        <v>779</v>
      </c>
      <c r="F137" s="502">
        <v>0</v>
      </c>
      <c r="G137" s="507">
        <v>0</v>
      </c>
      <c r="H137" s="507">
        <v>0</v>
      </c>
      <c r="I137" s="507">
        <v>0</v>
      </c>
      <c r="J137" s="507">
        <v>0</v>
      </c>
      <c r="K137" s="507">
        <v>0</v>
      </c>
      <c r="L137" s="507">
        <v>0</v>
      </c>
      <c r="M137" s="507">
        <v>0</v>
      </c>
      <c r="N137" s="507">
        <v>0</v>
      </c>
      <c r="O137" s="507">
        <v>0</v>
      </c>
      <c r="P137" s="621">
        <v>655.22</v>
      </c>
      <c r="Q137" s="507">
        <v>0</v>
      </c>
      <c r="R137" s="494">
        <v>750.52</v>
      </c>
      <c r="S137" s="494">
        <v>18.86</v>
      </c>
      <c r="T137" s="621">
        <v>117.42</v>
      </c>
      <c r="U137" s="484">
        <f t="shared" si="4"/>
        <v>1542.02</v>
      </c>
    </row>
    <row r="138" spans="1:22" x14ac:dyDescent="0.25">
      <c r="A138" s="255" t="s">
        <v>84</v>
      </c>
      <c r="B138" s="255">
        <v>1</v>
      </c>
      <c r="C138" s="255">
        <v>245</v>
      </c>
      <c r="D138" s="255" t="s">
        <v>549</v>
      </c>
      <c r="E138" s="294" t="s">
        <v>135</v>
      </c>
      <c r="F138" s="502">
        <v>0</v>
      </c>
      <c r="G138" s="507">
        <v>0</v>
      </c>
      <c r="H138" s="507">
        <v>0</v>
      </c>
      <c r="I138" s="621">
        <v>0</v>
      </c>
      <c r="J138" s="507">
        <v>546.53</v>
      </c>
      <c r="K138" s="507">
        <v>0</v>
      </c>
      <c r="L138" s="507">
        <v>0</v>
      </c>
      <c r="M138" s="507">
        <v>0</v>
      </c>
      <c r="N138" s="507">
        <v>0</v>
      </c>
      <c r="O138" s="507">
        <v>0</v>
      </c>
      <c r="P138" s="621">
        <v>642.12</v>
      </c>
      <c r="Q138" s="621">
        <v>0</v>
      </c>
      <c r="R138" s="494">
        <v>735.51</v>
      </c>
      <c r="S138" s="507">
        <v>0</v>
      </c>
      <c r="T138" s="627">
        <v>78.28</v>
      </c>
      <c r="U138" s="484">
        <f t="shared" si="4"/>
        <v>2002.44</v>
      </c>
    </row>
    <row r="139" spans="1:22" s="269" customFormat="1" x14ac:dyDescent="0.25">
      <c r="A139" s="255" t="s">
        <v>84</v>
      </c>
      <c r="B139" s="255">
        <v>1</v>
      </c>
      <c r="C139" s="255">
        <v>19</v>
      </c>
      <c r="D139" s="255"/>
      <c r="E139" s="292" t="s">
        <v>562</v>
      </c>
      <c r="F139" s="502">
        <v>0</v>
      </c>
      <c r="G139" s="507">
        <v>0</v>
      </c>
      <c r="H139" s="507">
        <v>629.24</v>
      </c>
      <c r="I139" s="507">
        <v>0</v>
      </c>
      <c r="J139" s="507">
        <v>0</v>
      </c>
      <c r="K139" s="507">
        <v>0</v>
      </c>
      <c r="L139" s="507">
        <v>0</v>
      </c>
      <c r="M139" s="507">
        <v>0</v>
      </c>
      <c r="N139" s="507">
        <v>0</v>
      </c>
      <c r="O139" s="507">
        <v>0</v>
      </c>
      <c r="P139" s="507">
        <v>0</v>
      </c>
      <c r="Q139" s="507">
        <v>0</v>
      </c>
      <c r="R139" s="494">
        <v>1237.06</v>
      </c>
      <c r="S139" s="494">
        <v>84.12</v>
      </c>
      <c r="T139" s="627">
        <v>78.28</v>
      </c>
      <c r="U139" s="484">
        <f t="shared" si="4"/>
        <v>2028.7</v>
      </c>
    </row>
    <row r="140" spans="1:22" x14ac:dyDescent="0.25">
      <c r="A140" s="255" t="s">
        <v>84</v>
      </c>
      <c r="B140" s="255">
        <v>1</v>
      </c>
      <c r="C140" s="255">
        <v>475</v>
      </c>
      <c r="E140" s="292" t="s">
        <v>785</v>
      </c>
      <c r="F140" s="502">
        <v>0</v>
      </c>
      <c r="G140" s="502">
        <v>0</v>
      </c>
      <c r="H140" s="502">
        <v>0</v>
      </c>
      <c r="I140" s="502">
        <v>709.05</v>
      </c>
      <c r="J140" s="502">
        <v>0</v>
      </c>
      <c r="K140" s="502">
        <v>0</v>
      </c>
      <c r="L140" s="502">
        <v>0</v>
      </c>
      <c r="M140" s="502">
        <v>0</v>
      </c>
      <c r="N140" s="502">
        <v>0</v>
      </c>
      <c r="O140" s="502">
        <v>0</v>
      </c>
      <c r="P140" s="502">
        <v>856.15</v>
      </c>
      <c r="Q140" s="507">
        <v>0</v>
      </c>
      <c r="R140" s="502">
        <v>521.48</v>
      </c>
      <c r="S140" s="502">
        <v>53.51</v>
      </c>
      <c r="T140" s="502">
        <v>0</v>
      </c>
      <c r="U140" s="484">
        <f t="shared" si="4"/>
        <v>2140.19</v>
      </c>
      <c r="V140" s="263"/>
    </row>
    <row r="141" spans="1:22" x14ac:dyDescent="0.25">
      <c r="A141" s="255" t="s">
        <v>84</v>
      </c>
      <c r="B141" s="255">
        <v>1</v>
      </c>
      <c r="C141" s="255">
        <v>496</v>
      </c>
      <c r="E141" s="294" t="s">
        <v>462</v>
      </c>
      <c r="F141" s="502">
        <v>0</v>
      </c>
      <c r="G141" s="507">
        <v>0</v>
      </c>
      <c r="H141" s="507">
        <v>0</v>
      </c>
      <c r="I141" s="507">
        <v>457.37</v>
      </c>
      <c r="J141" s="621">
        <v>0</v>
      </c>
      <c r="K141" s="621">
        <v>0</v>
      </c>
      <c r="L141" s="507">
        <v>0</v>
      </c>
      <c r="M141" s="507">
        <v>0</v>
      </c>
      <c r="N141" s="507">
        <v>0</v>
      </c>
      <c r="O141" s="507">
        <v>0</v>
      </c>
      <c r="P141" s="621">
        <v>1059.9100000000001</v>
      </c>
      <c r="Q141" s="507">
        <v>0</v>
      </c>
      <c r="R141" s="494">
        <v>247.44</v>
      </c>
      <c r="S141" s="507">
        <v>0</v>
      </c>
      <c r="T141" s="627">
        <v>39.14</v>
      </c>
      <c r="U141" s="484">
        <f t="shared" si="4"/>
        <v>1803.8600000000004</v>
      </c>
    </row>
    <row r="142" spans="1:22" x14ac:dyDescent="0.25">
      <c r="A142" s="255" t="s">
        <v>84</v>
      </c>
      <c r="B142" s="255">
        <v>1</v>
      </c>
      <c r="C142" s="255">
        <v>169</v>
      </c>
      <c r="E142" s="292" t="s">
        <v>612</v>
      </c>
      <c r="F142" s="502">
        <v>0</v>
      </c>
      <c r="G142" s="507">
        <v>0</v>
      </c>
      <c r="H142" s="507">
        <v>0</v>
      </c>
      <c r="I142" s="621">
        <v>1336.36</v>
      </c>
      <c r="J142" s="507">
        <v>0</v>
      </c>
      <c r="K142" s="507">
        <v>0</v>
      </c>
      <c r="L142" s="507">
        <v>0</v>
      </c>
      <c r="M142" s="507">
        <v>0</v>
      </c>
      <c r="N142" s="507">
        <v>0</v>
      </c>
      <c r="O142" s="507">
        <v>0</v>
      </c>
      <c r="P142" s="621">
        <v>648.66999999999996</v>
      </c>
      <c r="Q142" s="507">
        <v>0</v>
      </c>
      <c r="R142" s="494">
        <v>743.02</v>
      </c>
      <c r="S142" s="756">
        <v>44.99</v>
      </c>
      <c r="T142" s="621">
        <v>78.28</v>
      </c>
      <c r="U142" s="484">
        <f t="shared" si="4"/>
        <v>2851.3199999999997</v>
      </c>
    </row>
    <row r="143" spans="1:22" x14ac:dyDescent="0.25">
      <c r="A143" s="255" t="s">
        <v>86</v>
      </c>
      <c r="B143" s="255">
        <v>1</v>
      </c>
      <c r="C143" s="255">
        <v>27</v>
      </c>
      <c r="D143" s="255" t="s">
        <v>549</v>
      </c>
      <c r="E143" s="292" t="s">
        <v>569</v>
      </c>
      <c r="F143" s="502">
        <v>0</v>
      </c>
      <c r="G143" s="507">
        <v>0</v>
      </c>
      <c r="H143" s="507">
        <v>792.25</v>
      </c>
      <c r="I143" s="621">
        <v>1687.68</v>
      </c>
      <c r="J143" s="507">
        <v>0</v>
      </c>
      <c r="K143" s="507">
        <v>0</v>
      </c>
      <c r="L143" s="507">
        <v>0</v>
      </c>
      <c r="M143" s="507">
        <v>0</v>
      </c>
      <c r="N143" s="507">
        <v>0</v>
      </c>
      <c r="O143" s="507">
        <v>0</v>
      </c>
      <c r="P143" s="621">
        <v>856.15</v>
      </c>
      <c r="Q143" s="621">
        <v>0</v>
      </c>
      <c r="R143" s="494">
        <v>521.48</v>
      </c>
      <c r="S143" s="627">
        <v>62.14</v>
      </c>
      <c r="T143" s="627">
        <v>78.28</v>
      </c>
      <c r="U143" s="484">
        <f t="shared" si="4"/>
        <v>3997.9800000000005</v>
      </c>
    </row>
    <row r="144" spans="1:22" x14ac:dyDescent="0.25">
      <c r="A144" s="255" t="s">
        <v>84</v>
      </c>
      <c r="B144" s="255">
        <v>1</v>
      </c>
      <c r="C144" s="255">
        <v>429</v>
      </c>
      <c r="E144" s="292" t="s">
        <v>688</v>
      </c>
      <c r="F144" s="502">
        <v>0</v>
      </c>
      <c r="G144" s="507">
        <v>0</v>
      </c>
      <c r="H144" s="507">
        <v>0</v>
      </c>
      <c r="I144" s="507">
        <v>0</v>
      </c>
      <c r="J144" s="507">
        <v>0</v>
      </c>
      <c r="K144" s="507">
        <v>0</v>
      </c>
      <c r="L144" s="507">
        <v>0</v>
      </c>
      <c r="M144" s="507">
        <v>0</v>
      </c>
      <c r="N144" s="507">
        <v>0</v>
      </c>
      <c r="O144" s="507">
        <v>0</v>
      </c>
      <c r="P144" s="621">
        <v>856.15</v>
      </c>
      <c r="Q144" s="507">
        <v>0</v>
      </c>
      <c r="R144" s="494">
        <v>521.48</v>
      </c>
      <c r="S144" s="756">
        <v>53.51</v>
      </c>
      <c r="T144" s="507">
        <v>0</v>
      </c>
      <c r="U144" s="484">
        <f t="shared" si="4"/>
        <v>1431.14</v>
      </c>
    </row>
    <row r="145" spans="1:22" x14ac:dyDescent="0.25">
      <c r="A145" s="255" t="s">
        <v>86</v>
      </c>
      <c r="B145" s="255">
        <v>1</v>
      </c>
      <c r="C145" s="255">
        <v>343</v>
      </c>
      <c r="D145" s="255" t="s">
        <v>549</v>
      </c>
      <c r="E145" s="292" t="s">
        <v>352</v>
      </c>
      <c r="F145" s="502">
        <v>0</v>
      </c>
      <c r="G145" s="507">
        <v>0</v>
      </c>
      <c r="H145" s="507">
        <v>0</v>
      </c>
      <c r="I145" s="621">
        <v>706.78</v>
      </c>
      <c r="J145" s="507">
        <v>0</v>
      </c>
      <c r="K145" s="507">
        <v>0</v>
      </c>
      <c r="L145" s="507">
        <v>0</v>
      </c>
      <c r="M145" s="507">
        <v>0</v>
      </c>
      <c r="N145" s="507">
        <v>0</v>
      </c>
      <c r="O145" s="507">
        <v>0</v>
      </c>
      <c r="P145" s="621">
        <v>543.84</v>
      </c>
      <c r="Q145" s="621">
        <v>0</v>
      </c>
      <c r="R145" s="494">
        <v>622.94000000000005</v>
      </c>
      <c r="S145" s="494">
        <v>111.46</v>
      </c>
      <c r="T145" s="507">
        <v>0</v>
      </c>
      <c r="U145" s="484">
        <f t="shared" si="4"/>
        <v>1985.02</v>
      </c>
    </row>
    <row r="146" spans="1:22" x14ac:dyDescent="0.25">
      <c r="A146" s="255" t="s">
        <v>86</v>
      </c>
      <c r="B146" s="255">
        <v>1</v>
      </c>
      <c r="C146" s="255">
        <v>315</v>
      </c>
      <c r="D146" s="255" t="s">
        <v>549</v>
      </c>
      <c r="E146" s="292" t="s">
        <v>299</v>
      </c>
      <c r="F146" s="502">
        <v>0</v>
      </c>
      <c r="G146" s="507">
        <v>0</v>
      </c>
      <c r="H146" s="507">
        <v>0</v>
      </c>
      <c r="I146" s="621">
        <v>2375.54</v>
      </c>
      <c r="J146" s="507">
        <v>0</v>
      </c>
      <c r="K146" s="507">
        <v>0</v>
      </c>
      <c r="L146" s="507">
        <v>0</v>
      </c>
      <c r="M146" s="507">
        <v>0</v>
      </c>
      <c r="N146" s="507">
        <v>0</v>
      </c>
      <c r="O146" s="507">
        <v>0</v>
      </c>
      <c r="P146" s="507">
        <v>0</v>
      </c>
      <c r="Q146" s="621">
        <v>0</v>
      </c>
      <c r="R146" s="494">
        <v>1237.06</v>
      </c>
      <c r="S146" s="494">
        <v>88.28</v>
      </c>
      <c r="T146" s="507">
        <v>0</v>
      </c>
      <c r="U146" s="484">
        <f t="shared" si="4"/>
        <v>3700.88</v>
      </c>
    </row>
    <row r="147" spans="1:22" x14ac:dyDescent="0.25">
      <c r="A147" s="255" t="s">
        <v>84</v>
      </c>
      <c r="B147" s="255">
        <v>1</v>
      </c>
      <c r="C147" s="255">
        <v>86</v>
      </c>
      <c r="D147" s="255" t="s">
        <v>549</v>
      </c>
      <c r="E147" s="292" t="s">
        <v>594</v>
      </c>
      <c r="F147" s="502">
        <v>0</v>
      </c>
      <c r="G147" s="507">
        <v>0</v>
      </c>
      <c r="H147" s="507">
        <v>0</v>
      </c>
      <c r="I147" s="621">
        <v>1223.5999999999999</v>
      </c>
      <c r="J147" s="507">
        <v>0</v>
      </c>
      <c r="K147" s="507">
        <v>0</v>
      </c>
      <c r="L147" s="507">
        <v>0</v>
      </c>
      <c r="M147" s="507">
        <v>0</v>
      </c>
      <c r="N147" s="755">
        <v>76.14</v>
      </c>
      <c r="O147" s="507">
        <v>0</v>
      </c>
      <c r="P147" s="621">
        <v>218.4</v>
      </c>
      <c r="Q147" s="621">
        <v>0</v>
      </c>
      <c r="R147" s="494">
        <v>1187.3399999999999</v>
      </c>
      <c r="S147" s="494">
        <v>31.99</v>
      </c>
      <c r="T147" s="621">
        <v>78.28</v>
      </c>
      <c r="U147" s="484">
        <f t="shared" si="4"/>
        <v>2815.75</v>
      </c>
    </row>
    <row r="148" spans="1:22" s="304" customFormat="1" x14ac:dyDescent="0.25">
      <c r="A148" s="298" t="s">
        <v>84</v>
      </c>
      <c r="B148" s="298">
        <v>1</v>
      </c>
      <c r="C148" s="298">
        <v>49</v>
      </c>
      <c r="D148" s="298"/>
      <c r="E148" s="308" t="s">
        <v>837</v>
      </c>
      <c r="F148" s="652">
        <v>0</v>
      </c>
      <c r="G148" s="653">
        <v>0</v>
      </c>
      <c r="H148" s="653">
        <v>0</v>
      </c>
      <c r="I148" s="653">
        <v>0</v>
      </c>
      <c r="J148" s="654">
        <v>0</v>
      </c>
      <c r="K148" s="654">
        <v>0</v>
      </c>
      <c r="L148" s="653">
        <v>0</v>
      </c>
      <c r="M148" s="653">
        <v>0</v>
      </c>
      <c r="N148" s="653">
        <v>0</v>
      </c>
      <c r="O148" s="653">
        <v>0</v>
      </c>
      <c r="P148" s="653">
        <v>0</v>
      </c>
      <c r="Q148" s="653">
        <v>0</v>
      </c>
      <c r="R148" s="653">
        <v>0</v>
      </c>
      <c r="S148" s="653">
        <v>0</v>
      </c>
      <c r="T148" s="653">
        <v>0</v>
      </c>
      <c r="U148" s="783">
        <f t="shared" si="4"/>
        <v>0</v>
      </c>
      <c r="V148" s="321"/>
    </row>
    <row r="149" spans="1:22" x14ac:dyDescent="0.25">
      <c r="A149" s="255" t="s">
        <v>84</v>
      </c>
      <c r="B149" s="255">
        <v>1</v>
      </c>
      <c r="C149" s="255">
        <v>259</v>
      </c>
      <c r="E149" s="292" t="s">
        <v>147</v>
      </c>
      <c r="F149" s="502">
        <v>0</v>
      </c>
      <c r="G149" s="507">
        <v>0</v>
      </c>
      <c r="H149" s="507">
        <v>0</v>
      </c>
      <c r="I149" s="507">
        <v>2893.44</v>
      </c>
      <c r="J149" s="507">
        <v>0</v>
      </c>
      <c r="K149" s="507">
        <v>0</v>
      </c>
      <c r="L149" s="507">
        <v>0</v>
      </c>
      <c r="M149" s="507">
        <v>0</v>
      </c>
      <c r="N149" s="755">
        <v>244.86</v>
      </c>
      <c r="O149" s="507">
        <v>0</v>
      </c>
      <c r="P149" s="621">
        <v>218.4</v>
      </c>
      <c r="Q149" s="507">
        <v>0</v>
      </c>
      <c r="R149" s="494">
        <v>1187.3399999999999</v>
      </c>
      <c r="S149" s="494">
        <v>18.309999999999999</v>
      </c>
      <c r="T149" s="627">
        <v>195.7</v>
      </c>
      <c r="U149" s="484">
        <f t="shared" si="4"/>
        <v>4758.05</v>
      </c>
    </row>
    <row r="150" spans="1:22" x14ac:dyDescent="0.25">
      <c r="A150" s="255" t="s">
        <v>86</v>
      </c>
      <c r="B150" s="255">
        <v>1</v>
      </c>
      <c r="C150" s="255">
        <v>430</v>
      </c>
      <c r="E150" s="294" t="s">
        <v>690</v>
      </c>
      <c r="F150" s="502">
        <v>0</v>
      </c>
      <c r="G150" s="507">
        <v>0</v>
      </c>
      <c r="H150" s="507">
        <v>0</v>
      </c>
      <c r="I150" s="507">
        <v>452.76</v>
      </c>
      <c r="J150" s="507">
        <v>0</v>
      </c>
      <c r="K150" s="507">
        <v>0</v>
      </c>
      <c r="L150" s="507">
        <v>0</v>
      </c>
      <c r="M150" s="507">
        <v>0</v>
      </c>
      <c r="N150" s="507">
        <v>0</v>
      </c>
      <c r="O150" s="507">
        <v>0</v>
      </c>
      <c r="P150" s="507">
        <v>432.45</v>
      </c>
      <c r="Q150" s="507">
        <v>0</v>
      </c>
      <c r="R150" s="507">
        <v>959.25</v>
      </c>
      <c r="S150" s="494">
        <v>43.67</v>
      </c>
      <c r="T150" s="627">
        <v>78.28</v>
      </c>
      <c r="U150" s="484">
        <f t="shared" si="4"/>
        <v>1966.41</v>
      </c>
    </row>
    <row r="151" spans="1:22" x14ac:dyDescent="0.25">
      <c r="A151" s="255" t="s">
        <v>84</v>
      </c>
      <c r="B151" s="255">
        <v>1</v>
      </c>
      <c r="C151" s="255">
        <v>445</v>
      </c>
      <c r="E151" s="292" t="s">
        <v>713</v>
      </c>
      <c r="F151" s="502">
        <v>0</v>
      </c>
      <c r="G151" s="507">
        <v>0</v>
      </c>
      <c r="H151" s="507">
        <v>0</v>
      </c>
      <c r="I151" s="507">
        <v>0</v>
      </c>
      <c r="J151" s="507">
        <v>0</v>
      </c>
      <c r="K151" s="507">
        <v>0</v>
      </c>
      <c r="L151" s="507">
        <v>0</v>
      </c>
      <c r="M151" s="507">
        <v>0</v>
      </c>
      <c r="N151" s="507">
        <v>0</v>
      </c>
      <c r="O151" s="507">
        <v>0</v>
      </c>
      <c r="P151" s="507">
        <v>986.52</v>
      </c>
      <c r="Q151" s="507">
        <v>0</v>
      </c>
      <c r="R151" s="507">
        <v>391.11</v>
      </c>
      <c r="S151" s="494">
        <v>53.51</v>
      </c>
      <c r="T151" s="627">
        <v>117.42</v>
      </c>
      <c r="U151" s="484">
        <f t="shared" si="4"/>
        <v>1548.5600000000002</v>
      </c>
    </row>
    <row r="152" spans="1:22" s="651" customFormat="1" x14ac:dyDescent="0.25">
      <c r="A152" s="640" t="s">
        <v>86</v>
      </c>
      <c r="B152" s="640">
        <v>1</v>
      </c>
      <c r="C152" s="640">
        <v>193</v>
      </c>
      <c r="D152" s="640" t="s">
        <v>549</v>
      </c>
      <c r="E152" s="641" t="s">
        <v>616</v>
      </c>
      <c r="F152" s="642">
        <v>0</v>
      </c>
      <c r="G152" s="643">
        <v>1334</v>
      </c>
      <c r="H152" s="643">
        <v>0</v>
      </c>
      <c r="I152" s="644">
        <v>1159.47</v>
      </c>
      <c r="J152" s="643">
        <v>0</v>
      </c>
      <c r="K152" s="643">
        <v>0</v>
      </c>
      <c r="L152" s="643">
        <v>0</v>
      </c>
      <c r="M152" s="643">
        <v>0</v>
      </c>
      <c r="N152" s="643">
        <v>0</v>
      </c>
      <c r="O152" s="643">
        <v>0</v>
      </c>
      <c r="P152" s="644">
        <v>812.47</v>
      </c>
      <c r="Q152" s="644">
        <v>0</v>
      </c>
      <c r="R152" s="660">
        <v>494.88</v>
      </c>
      <c r="S152" s="660">
        <v>77.41</v>
      </c>
      <c r="T152" s="659">
        <v>39.14</v>
      </c>
      <c r="U152" s="661">
        <f t="shared" si="4"/>
        <v>3917.3700000000003</v>
      </c>
    </row>
    <row r="153" spans="1:22" x14ac:dyDescent="0.25">
      <c r="A153" s="255" t="s">
        <v>84</v>
      </c>
      <c r="B153" s="255">
        <v>1</v>
      </c>
      <c r="C153" s="255">
        <v>159</v>
      </c>
      <c r="E153" s="292" t="s">
        <v>62</v>
      </c>
      <c r="F153" s="502">
        <v>0</v>
      </c>
      <c r="G153" s="507">
        <v>0</v>
      </c>
      <c r="H153" s="507">
        <v>0</v>
      </c>
      <c r="I153" s="507">
        <v>3501.68</v>
      </c>
      <c r="J153" s="507">
        <v>0</v>
      </c>
      <c r="K153" s="507">
        <v>0</v>
      </c>
      <c r="L153" s="507">
        <v>0</v>
      </c>
      <c r="M153" s="507">
        <v>0</v>
      </c>
      <c r="N153" s="507">
        <v>0</v>
      </c>
      <c r="O153" s="507">
        <v>0</v>
      </c>
      <c r="P153" s="621">
        <v>655.22</v>
      </c>
      <c r="Q153" s="507">
        <v>0</v>
      </c>
      <c r="R153" s="494">
        <v>750.52</v>
      </c>
      <c r="S153" s="494">
        <v>27.88</v>
      </c>
      <c r="T153" s="507">
        <v>39.14</v>
      </c>
      <c r="U153" s="484">
        <f t="shared" si="4"/>
        <v>4974.4400000000005</v>
      </c>
    </row>
    <row r="154" spans="1:22" x14ac:dyDescent="0.25">
      <c r="A154" s="255" t="s">
        <v>84</v>
      </c>
      <c r="B154" s="255">
        <v>1</v>
      </c>
      <c r="C154" s="255">
        <v>91</v>
      </c>
      <c r="D154" s="255" t="s">
        <v>549</v>
      </c>
      <c r="E154" s="292" t="s">
        <v>599</v>
      </c>
      <c r="F154" s="502">
        <v>0</v>
      </c>
      <c r="G154" s="507">
        <v>0</v>
      </c>
      <c r="H154" s="507">
        <v>0</v>
      </c>
      <c r="I154" s="621">
        <v>1738.86</v>
      </c>
      <c r="J154" s="507">
        <v>0</v>
      </c>
      <c r="K154" s="507">
        <v>0</v>
      </c>
      <c r="L154" s="507">
        <v>0</v>
      </c>
      <c r="M154" s="507">
        <v>0</v>
      </c>
      <c r="N154" s="507">
        <v>0</v>
      </c>
      <c r="O154" s="507">
        <v>0</v>
      </c>
      <c r="P154" s="621">
        <v>655.22</v>
      </c>
      <c r="Q154" s="621">
        <v>0</v>
      </c>
      <c r="R154" s="494">
        <v>750.52</v>
      </c>
      <c r="S154" s="494">
        <v>31.99</v>
      </c>
      <c r="T154" s="507">
        <v>0</v>
      </c>
      <c r="U154" s="484">
        <f t="shared" si="4"/>
        <v>3176.5899999999997</v>
      </c>
    </row>
    <row r="155" spans="1:22" x14ac:dyDescent="0.25">
      <c r="A155" s="255" t="s">
        <v>84</v>
      </c>
      <c r="B155" s="255">
        <v>1</v>
      </c>
      <c r="C155" s="255">
        <v>482</v>
      </c>
      <c r="E155" s="292" t="s">
        <v>821</v>
      </c>
      <c r="F155" s="502">
        <v>0</v>
      </c>
      <c r="G155" s="507">
        <v>0</v>
      </c>
      <c r="H155" s="507">
        <v>0</v>
      </c>
      <c r="I155" s="621">
        <v>592.07000000000005</v>
      </c>
      <c r="J155" s="507">
        <v>0</v>
      </c>
      <c r="K155" s="507">
        <v>0</v>
      </c>
      <c r="L155" s="507">
        <v>0</v>
      </c>
      <c r="M155" s="507">
        <v>0</v>
      </c>
      <c r="N155" s="507">
        <v>0</v>
      </c>
      <c r="O155" s="507">
        <v>0</v>
      </c>
      <c r="P155" s="621">
        <v>856.15</v>
      </c>
      <c r="Q155" s="621">
        <v>0</v>
      </c>
      <c r="R155" s="494">
        <v>521.48</v>
      </c>
      <c r="S155" s="494">
        <v>0</v>
      </c>
      <c r="T155" s="507">
        <v>0</v>
      </c>
      <c r="U155" s="484">
        <f t="shared" si="4"/>
        <v>1969.7</v>
      </c>
    </row>
    <row r="156" spans="1:22" s="651" customFormat="1" x14ac:dyDescent="0.25">
      <c r="A156" s="640" t="s">
        <v>86</v>
      </c>
      <c r="B156" s="640">
        <v>1</v>
      </c>
      <c r="C156" s="640">
        <v>326</v>
      </c>
      <c r="D156" s="640"/>
      <c r="E156" s="641" t="s">
        <v>322</v>
      </c>
      <c r="F156" s="642">
        <v>0</v>
      </c>
      <c r="G156" s="643">
        <v>0</v>
      </c>
      <c r="H156" s="643">
        <v>0</v>
      </c>
      <c r="I156" s="643">
        <v>0</v>
      </c>
      <c r="J156" s="643">
        <v>0</v>
      </c>
      <c r="K156" s="643">
        <v>0</v>
      </c>
      <c r="L156" s="643">
        <v>0</v>
      </c>
      <c r="M156" s="643">
        <v>0</v>
      </c>
      <c r="N156" s="643">
        <v>0</v>
      </c>
      <c r="O156" s="643">
        <v>0</v>
      </c>
      <c r="P156" s="644">
        <v>698.9</v>
      </c>
      <c r="Q156" s="643">
        <v>0</v>
      </c>
      <c r="R156" s="660">
        <v>425.7</v>
      </c>
      <c r="S156" s="660">
        <v>133.83000000000001</v>
      </c>
      <c r="T156" s="643">
        <v>0</v>
      </c>
      <c r="U156" s="661">
        <f t="shared" si="4"/>
        <v>1258.4299999999998</v>
      </c>
    </row>
    <row r="157" spans="1:22" x14ac:dyDescent="0.25">
      <c r="A157" s="255" t="s">
        <v>84</v>
      </c>
      <c r="B157" s="255">
        <v>1</v>
      </c>
      <c r="C157" s="255">
        <v>501</v>
      </c>
      <c r="E157" s="292" t="s">
        <v>1108</v>
      </c>
      <c r="F157" s="502">
        <v>0</v>
      </c>
      <c r="G157" s="507">
        <v>0</v>
      </c>
      <c r="H157" s="507">
        <v>0</v>
      </c>
      <c r="I157" s="621">
        <v>1212.51</v>
      </c>
      <c r="J157" s="507">
        <v>0</v>
      </c>
      <c r="K157" s="507">
        <v>0</v>
      </c>
      <c r="L157" s="507">
        <v>0</v>
      </c>
      <c r="M157" s="507">
        <v>0</v>
      </c>
      <c r="N157" s="507">
        <v>0</v>
      </c>
      <c r="O157" s="507">
        <v>0</v>
      </c>
      <c r="P157" s="621">
        <v>609.36</v>
      </c>
      <c r="Q157" s="621">
        <v>0</v>
      </c>
      <c r="R157" s="494">
        <v>697.99</v>
      </c>
      <c r="S157" s="494">
        <v>0</v>
      </c>
      <c r="T157" s="507">
        <v>78.28</v>
      </c>
      <c r="U157" s="484">
        <f t="shared" si="4"/>
        <v>2598.14</v>
      </c>
    </row>
    <row r="158" spans="1:22" x14ac:dyDescent="0.25">
      <c r="A158" s="255" t="s">
        <v>84</v>
      </c>
      <c r="B158" s="255">
        <v>1</v>
      </c>
      <c r="C158" s="255">
        <v>221</v>
      </c>
      <c r="D158" s="255" t="s">
        <v>549</v>
      </c>
      <c r="E158" s="292" t="s">
        <v>109</v>
      </c>
      <c r="F158" s="502">
        <v>0</v>
      </c>
      <c r="G158" s="507">
        <v>0</v>
      </c>
      <c r="H158" s="507">
        <v>0</v>
      </c>
      <c r="I158" s="621">
        <v>3094.88</v>
      </c>
      <c r="J158" s="507">
        <v>0</v>
      </c>
      <c r="K158" s="507">
        <v>0</v>
      </c>
      <c r="L158" s="507">
        <v>0</v>
      </c>
      <c r="M158" s="507">
        <v>0</v>
      </c>
      <c r="N158" s="507">
        <v>0</v>
      </c>
      <c r="O158" s="507">
        <v>0</v>
      </c>
      <c r="P158" s="621">
        <v>856.15</v>
      </c>
      <c r="Q158" s="621">
        <v>0</v>
      </c>
      <c r="R158" s="494">
        <v>521.48</v>
      </c>
      <c r="S158" s="494">
        <v>58.48</v>
      </c>
      <c r="T158" s="627">
        <v>39.14</v>
      </c>
      <c r="U158" s="484">
        <f t="shared" si="4"/>
        <v>4570.13</v>
      </c>
    </row>
    <row r="159" spans="1:22" x14ac:dyDescent="0.25">
      <c r="A159" s="255" t="s">
        <v>84</v>
      </c>
      <c r="B159" s="255">
        <v>1</v>
      </c>
      <c r="C159" s="255">
        <v>13</v>
      </c>
      <c r="E159" s="292" t="s">
        <v>558</v>
      </c>
      <c r="F159" s="502">
        <v>0</v>
      </c>
      <c r="G159" s="507">
        <v>0</v>
      </c>
      <c r="H159" s="507">
        <v>0</v>
      </c>
      <c r="I159" s="507">
        <v>0</v>
      </c>
      <c r="J159" s="507">
        <v>0</v>
      </c>
      <c r="K159" s="507">
        <v>0</v>
      </c>
      <c r="L159" s="507">
        <v>0</v>
      </c>
      <c r="M159" s="507">
        <v>0</v>
      </c>
      <c r="N159" s="507">
        <v>0</v>
      </c>
      <c r="O159" s="507">
        <v>0</v>
      </c>
      <c r="P159" s="621">
        <v>996.59</v>
      </c>
      <c r="Q159" s="507">
        <v>0</v>
      </c>
      <c r="R159" s="494">
        <v>395.1</v>
      </c>
      <c r="S159" s="494">
        <v>44.99</v>
      </c>
      <c r="T159" s="507">
        <v>0</v>
      </c>
      <c r="U159" s="484">
        <f t="shared" si="4"/>
        <v>1436.68</v>
      </c>
    </row>
    <row r="160" spans="1:22" x14ac:dyDescent="0.25">
      <c r="A160" s="255" t="s">
        <v>86</v>
      </c>
      <c r="B160" s="255">
        <v>1</v>
      </c>
      <c r="C160" s="255">
        <v>502</v>
      </c>
      <c r="E160" s="292" t="s">
        <v>1036</v>
      </c>
      <c r="F160" s="502">
        <v>0</v>
      </c>
      <c r="G160" s="507">
        <v>0</v>
      </c>
      <c r="H160" s="507">
        <v>0</v>
      </c>
      <c r="I160" s="507">
        <v>0</v>
      </c>
      <c r="J160" s="507">
        <v>0</v>
      </c>
      <c r="K160" s="507">
        <v>0</v>
      </c>
      <c r="L160" s="507">
        <v>0</v>
      </c>
      <c r="M160" s="507">
        <v>0</v>
      </c>
      <c r="N160" s="507">
        <v>0</v>
      </c>
      <c r="O160" s="507">
        <v>0</v>
      </c>
      <c r="P160" s="621">
        <v>576.6</v>
      </c>
      <c r="Q160" s="507">
        <v>0</v>
      </c>
      <c r="R160" s="494">
        <v>660.46</v>
      </c>
      <c r="S160" s="507">
        <v>88.28</v>
      </c>
      <c r="T160" s="627">
        <v>0</v>
      </c>
      <c r="U160" s="484">
        <f t="shared" ref="U160:U186" si="5">SUM(F160:T160)</f>
        <v>1325.34</v>
      </c>
    </row>
    <row r="161" spans="1:21" x14ac:dyDescent="0.25">
      <c r="A161" s="255" t="s">
        <v>84</v>
      </c>
      <c r="B161" s="255">
        <v>1</v>
      </c>
      <c r="C161" s="255">
        <v>15</v>
      </c>
      <c r="E161" s="292" t="s">
        <v>559</v>
      </c>
      <c r="F161" s="502">
        <v>0</v>
      </c>
      <c r="G161" s="507">
        <v>0</v>
      </c>
      <c r="H161" s="507">
        <v>0</v>
      </c>
      <c r="I161" s="507">
        <v>0</v>
      </c>
      <c r="J161" s="507">
        <v>0</v>
      </c>
      <c r="K161" s="507">
        <v>0</v>
      </c>
      <c r="L161" s="507">
        <v>0</v>
      </c>
      <c r="M161" s="507">
        <v>440.48</v>
      </c>
      <c r="N161" s="507">
        <v>0</v>
      </c>
      <c r="O161" s="507">
        <v>0</v>
      </c>
      <c r="P161" s="621">
        <v>648.66999999999996</v>
      </c>
      <c r="Q161" s="507">
        <v>0</v>
      </c>
      <c r="R161" s="494">
        <v>743.02</v>
      </c>
      <c r="S161" s="494">
        <v>44.25</v>
      </c>
      <c r="T161" s="507">
        <v>0</v>
      </c>
      <c r="U161" s="484">
        <f t="shared" si="5"/>
        <v>1876.42</v>
      </c>
    </row>
    <row r="162" spans="1:21" x14ac:dyDescent="0.25">
      <c r="A162" s="255" t="s">
        <v>84</v>
      </c>
      <c r="B162" s="255">
        <v>1</v>
      </c>
      <c r="C162" s="255">
        <v>253</v>
      </c>
      <c r="E162" s="292" t="s">
        <v>144</v>
      </c>
      <c r="F162" s="502">
        <v>0</v>
      </c>
      <c r="G162" s="507">
        <v>0</v>
      </c>
      <c r="H162" s="507">
        <v>0</v>
      </c>
      <c r="I162" s="507">
        <v>0</v>
      </c>
      <c r="J162" s="507">
        <v>0</v>
      </c>
      <c r="K162" s="507">
        <v>0</v>
      </c>
      <c r="L162" s="507">
        <v>0</v>
      </c>
      <c r="M162" s="507">
        <v>0</v>
      </c>
      <c r="N162" s="507">
        <v>0</v>
      </c>
      <c r="O162" s="507">
        <v>0</v>
      </c>
      <c r="P162" s="621">
        <v>873.62</v>
      </c>
      <c r="Q162" s="507">
        <v>0</v>
      </c>
      <c r="R162" s="494">
        <v>532.12</v>
      </c>
      <c r="S162" s="494">
        <v>18.309999999999999</v>
      </c>
      <c r="T162" s="621">
        <v>39.14</v>
      </c>
      <c r="U162" s="484">
        <f t="shared" si="5"/>
        <v>1463.19</v>
      </c>
    </row>
    <row r="163" spans="1:21" x14ac:dyDescent="0.25">
      <c r="A163" s="255" t="s">
        <v>84</v>
      </c>
      <c r="B163" s="255">
        <v>1</v>
      </c>
      <c r="C163" s="255">
        <v>500</v>
      </c>
      <c r="E163" s="294" t="s">
        <v>467</v>
      </c>
      <c r="F163" s="502">
        <v>0</v>
      </c>
      <c r="G163" s="507">
        <v>0</v>
      </c>
      <c r="H163" s="507">
        <v>0</v>
      </c>
      <c r="I163" s="627">
        <v>2340.4699999999998</v>
      </c>
      <c r="J163" s="507">
        <v>0</v>
      </c>
      <c r="K163" s="507">
        <v>0</v>
      </c>
      <c r="L163" s="507">
        <v>0</v>
      </c>
      <c r="M163" s="507">
        <v>0</v>
      </c>
      <c r="N163" s="507">
        <v>0</v>
      </c>
      <c r="O163" s="507">
        <v>0</v>
      </c>
      <c r="P163" s="621">
        <v>812.47</v>
      </c>
      <c r="Q163" s="507">
        <v>0</v>
      </c>
      <c r="R163" s="494">
        <v>494.88</v>
      </c>
      <c r="S163" s="627">
        <v>69.09</v>
      </c>
      <c r="T163" s="627">
        <v>195.7</v>
      </c>
      <c r="U163" s="484">
        <f t="shared" si="5"/>
        <v>3912.6099999999997</v>
      </c>
    </row>
    <row r="164" spans="1:21" x14ac:dyDescent="0.25">
      <c r="A164" s="255" t="s">
        <v>86</v>
      </c>
      <c r="B164" s="255">
        <v>1</v>
      </c>
      <c r="C164" s="255">
        <v>463</v>
      </c>
      <c r="E164" s="292" t="s">
        <v>761</v>
      </c>
      <c r="F164" s="502">
        <v>0</v>
      </c>
      <c r="G164" s="507">
        <v>0</v>
      </c>
      <c r="H164" s="507">
        <v>0</v>
      </c>
      <c r="I164" s="507">
        <v>0</v>
      </c>
      <c r="J164" s="507">
        <v>0</v>
      </c>
      <c r="K164" s="507">
        <v>0</v>
      </c>
      <c r="L164" s="507">
        <v>0</v>
      </c>
      <c r="M164" s="507">
        <v>0</v>
      </c>
      <c r="N164" s="507">
        <v>0</v>
      </c>
      <c r="O164" s="507">
        <v>0</v>
      </c>
      <c r="P164" s="621">
        <v>725.11</v>
      </c>
      <c r="Q164" s="507">
        <v>0</v>
      </c>
      <c r="R164" s="494">
        <v>441.66</v>
      </c>
      <c r="S164" s="507">
        <v>107.47</v>
      </c>
      <c r="T164" s="627">
        <v>78.28</v>
      </c>
      <c r="U164" s="484">
        <f t="shared" si="5"/>
        <v>1352.52</v>
      </c>
    </row>
    <row r="165" spans="1:21" s="770" customFormat="1" x14ac:dyDescent="0.25">
      <c r="A165" s="775" t="s">
        <v>84</v>
      </c>
      <c r="B165" s="775">
        <v>1</v>
      </c>
      <c r="C165" s="775">
        <v>506</v>
      </c>
      <c r="D165" s="775"/>
      <c r="E165" s="790" t="s">
        <v>1145</v>
      </c>
      <c r="F165" s="776">
        <v>0</v>
      </c>
      <c r="G165" s="777">
        <v>0</v>
      </c>
      <c r="H165" s="777">
        <v>0</v>
      </c>
      <c r="I165" s="778">
        <v>0</v>
      </c>
      <c r="J165" s="777">
        <v>0</v>
      </c>
      <c r="K165" s="777">
        <v>0</v>
      </c>
      <c r="L165" s="777">
        <v>0</v>
      </c>
      <c r="M165" s="777">
        <v>0</v>
      </c>
      <c r="N165" s="777">
        <v>0</v>
      </c>
      <c r="O165" s="777">
        <v>0</v>
      </c>
      <c r="P165" s="779">
        <v>0</v>
      </c>
      <c r="Q165" s="777">
        <v>527.35</v>
      </c>
      <c r="R165" s="780">
        <v>0</v>
      </c>
      <c r="S165" s="778">
        <v>111.46</v>
      </c>
      <c r="T165" s="778">
        <v>0</v>
      </c>
      <c r="U165" s="781">
        <f t="shared" si="5"/>
        <v>638.81000000000006</v>
      </c>
    </row>
    <row r="166" spans="1:21" x14ac:dyDescent="0.25">
      <c r="A166" s="255" t="s">
        <v>84</v>
      </c>
      <c r="B166" s="255">
        <v>1</v>
      </c>
      <c r="C166" s="255">
        <v>222</v>
      </c>
      <c r="E166" s="292" t="s">
        <v>80</v>
      </c>
      <c r="F166" s="502">
        <v>0</v>
      </c>
      <c r="G166" s="507">
        <v>0</v>
      </c>
      <c r="H166" s="507">
        <v>0</v>
      </c>
      <c r="I166" s="507">
        <v>2366.34</v>
      </c>
      <c r="J166" s="507">
        <v>0</v>
      </c>
      <c r="K166" s="507">
        <v>0</v>
      </c>
      <c r="L166" s="507">
        <v>0</v>
      </c>
      <c r="M166" s="507">
        <v>590.25</v>
      </c>
      <c r="N166" s="507">
        <v>0</v>
      </c>
      <c r="O166" s="507">
        <v>0</v>
      </c>
      <c r="P166" s="621">
        <v>214.04</v>
      </c>
      <c r="Q166" s="507">
        <v>0</v>
      </c>
      <c r="R166" s="494">
        <v>1163.5999999999999</v>
      </c>
      <c r="S166" s="494">
        <v>58.48</v>
      </c>
      <c r="T166" s="621">
        <v>156.56</v>
      </c>
      <c r="U166" s="484">
        <f t="shared" si="5"/>
        <v>4549.2699999999995</v>
      </c>
    </row>
    <row r="167" spans="1:21" x14ac:dyDescent="0.25">
      <c r="A167" s="255" t="s">
        <v>84</v>
      </c>
      <c r="B167" s="255">
        <v>1</v>
      </c>
      <c r="C167" s="255">
        <v>472</v>
      </c>
      <c r="E167" s="292" t="s">
        <v>784</v>
      </c>
      <c r="F167" s="502">
        <v>0</v>
      </c>
      <c r="G167" s="502">
        <v>0</v>
      </c>
      <c r="H167" s="502">
        <v>0</v>
      </c>
      <c r="I167" s="502">
        <v>0</v>
      </c>
      <c r="J167" s="502">
        <v>0</v>
      </c>
      <c r="K167" s="502">
        <v>0</v>
      </c>
      <c r="L167" s="502">
        <v>0</v>
      </c>
      <c r="M167" s="502">
        <v>0</v>
      </c>
      <c r="N167" s="502">
        <v>0</v>
      </c>
      <c r="O167" s="502">
        <v>0</v>
      </c>
      <c r="P167" s="502">
        <v>856.15</v>
      </c>
      <c r="Q167" s="507">
        <v>0</v>
      </c>
      <c r="R167" s="502">
        <v>521.48</v>
      </c>
      <c r="S167" s="502">
        <v>53.51</v>
      </c>
      <c r="T167" s="502">
        <v>0</v>
      </c>
      <c r="U167" s="484">
        <f t="shared" si="5"/>
        <v>1431.14</v>
      </c>
    </row>
    <row r="168" spans="1:21" s="651" customFormat="1" x14ac:dyDescent="0.25">
      <c r="A168" s="640" t="s">
        <v>84</v>
      </c>
      <c r="B168" s="640">
        <v>1</v>
      </c>
      <c r="C168" s="640">
        <v>43</v>
      </c>
      <c r="D168" s="640"/>
      <c r="E168" s="641" t="s">
        <v>580</v>
      </c>
      <c r="F168" s="642">
        <v>0</v>
      </c>
      <c r="G168" s="643">
        <v>0</v>
      </c>
      <c r="H168" s="643">
        <v>0</v>
      </c>
      <c r="I168" s="643">
        <v>710.38</v>
      </c>
      <c r="J168" s="643">
        <v>0</v>
      </c>
      <c r="K168" s="643">
        <v>0</v>
      </c>
      <c r="L168" s="643">
        <v>0</v>
      </c>
      <c r="M168" s="643">
        <v>0</v>
      </c>
      <c r="N168" s="643">
        <v>0</v>
      </c>
      <c r="O168" s="643">
        <v>0</v>
      </c>
      <c r="P168" s="644">
        <v>576.6</v>
      </c>
      <c r="Q168" s="643">
        <v>0</v>
      </c>
      <c r="R168" s="660">
        <v>660.46</v>
      </c>
      <c r="S168" s="643">
        <v>88.28</v>
      </c>
      <c r="T168" s="643">
        <v>39.14</v>
      </c>
      <c r="U168" s="661">
        <f t="shared" si="5"/>
        <v>2074.86</v>
      </c>
    </row>
    <row r="169" spans="1:21" x14ac:dyDescent="0.25">
      <c r="A169" s="255" t="s">
        <v>84</v>
      </c>
      <c r="B169" s="255">
        <v>1</v>
      </c>
      <c r="C169" s="255">
        <v>22</v>
      </c>
      <c r="D169" s="255" t="s">
        <v>549</v>
      </c>
      <c r="E169" s="292" t="s">
        <v>565</v>
      </c>
      <c r="F169" s="502">
        <v>0</v>
      </c>
      <c r="G169" s="507">
        <v>0</v>
      </c>
      <c r="H169" s="507">
        <v>0</v>
      </c>
      <c r="I169" s="621">
        <v>2018.21</v>
      </c>
      <c r="J169" s="507">
        <v>0</v>
      </c>
      <c r="K169" s="507">
        <v>0</v>
      </c>
      <c r="L169" s="507">
        <v>0</v>
      </c>
      <c r="M169" s="507">
        <v>0</v>
      </c>
      <c r="N169" s="507">
        <v>0</v>
      </c>
      <c r="O169" s="507">
        <v>0</v>
      </c>
      <c r="P169" s="507">
        <v>0</v>
      </c>
      <c r="Q169" s="621">
        <v>0</v>
      </c>
      <c r="R169" s="494">
        <v>1307.3399999999999</v>
      </c>
      <c r="S169" s="494">
        <v>78.180000000000007</v>
      </c>
      <c r="T169" s="627">
        <v>78.28</v>
      </c>
      <c r="U169" s="484">
        <f t="shared" si="5"/>
        <v>3482.01</v>
      </c>
    </row>
    <row r="170" spans="1:21" x14ac:dyDescent="0.25">
      <c r="A170" s="255" t="s">
        <v>84</v>
      </c>
      <c r="B170" s="255">
        <v>1</v>
      </c>
      <c r="C170" s="255">
        <v>220</v>
      </c>
      <c r="D170" s="255" t="s">
        <v>549</v>
      </c>
      <c r="E170" s="292" t="s">
        <v>108</v>
      </c>
      <c r="F170" s="502">
        <v>0</v>
      </c>
      <c r="G170" s="507">
        <v>0</v>
      </c>
      <c r="H170" s="507">
        <v>0</v>
      </c>
      <c r="I170" s="621">
        <v>683.16</v>
      </c>
      <c r="J170" s="507">
        <v>0</v>
      </c>
      <c r="K170" s="507">
        <v>0</v>
      </c>
      <c r="L170" s="507">
        <v>0</v>
      </c>
      <c r="M170" s="507">
        <v>0</v>
      </c>
      <c r="N170" s="507">
        <v>0</v>
      </c>
      <c r="O170" s="507">
        <v>0</v>
      </c>
      <c r="P170" s="621">
        <v>218.4</v>
      </c>
      <c r="Q170" s="621">
        <v>0</v>
      </c>
      <c r="R170" s="494">
        <v>1187.3399999999999</v>
      </c>
      <c r="S170" s="494">
        <v>27.88</v>
      </c>
      <c r="T170" s="627">
        <v>39.14</v>
      </c>
      <c r="U170" s="484">
        <f t="shared" si="5"/>
        <v>2155.9199999999996</v>
      </c>
    </row>
    <row r="171" spans="1:21" x14ac:dyDescent="0.25">
      <c r="A171" s="255" t="s">
        <v>84</v>
      </c>
      <c r="B171" s="255">
        <v>1</v>
      </c>
      <c r="C171" s="255">
        <v>224</v>
      </c>
      <c r="E171" s="292" t="s">
        <v>81</v>
      </c>
      <c r="F171" s="502">
        <v>0</v>
      </c>
      <c r="G171" s="507">
        <v>0</v>
      </c>
      <c r="H171" s="507">
        <v>0</v>
      </c>
      <c r="I171" s="507">
        <v>2307.17</v>
      </c>
      <c r="J171" s="507">
        <v>0</v>
      </c>
      <c r="K171" s="507">
        <v>0</v>
      </c>
      <c r="L171" s="507">
        <v>0</v>
      </c>
      <c r="M171" s="507">
        <v>0</v>
      </c>
      <c r="N171" s="507">
        <v>0</v>
      </c>
      <c r="O171" s="507">
        <v>0</v>
      </c>
      <c r="P171" s="621">
        <v>642.12</v>
      </c>
      <c r="Q171" s="507">
        <v>0</v>
      </c>
      <c r="R171" s="494">
        <v>735.51</v>
      </c>
      <c r="S171" s="507">
        <v>0</v>
      </c>
      <c r="T171" s="621">
        <v>78.28</v>
      </c>
      <c r="U171" s="484">
        <f t="shared" si="5"/>
        <v>3763.0800000000004</v>
      </c>
    </row>
    <row r="172" spans="1:21" x14ac:dyDescent="0.25">
      <c r="A172" s="255" t="s">
        <v>84</v>
      </c>
      <c r="B172" s="255">
        <v>1</v>
      </c>
      <c r="C172" s="254">
        <v>25</v>
      </c>
      <c r="D172" s="254"/>
      <c r="E172" s="292" t="s">
        <v>567</v>
      </c>
      <c r="F172" s="502">
        <v>0</v>
      </c>
      <c r="G172" s="507">
        <v>0</v>
      </c>
      <c r="H172" s="507">
        <v>0</v>
      </c>
      <c r="I172" s="507">
        <v>3516.82</v>
      </c>
      <c r="J172" s="507">
        <v>0</v>
      </c>
      <c r="K172" s="507">
        <v>0</v>
      </c>
      <c r="L172" s="507">
        <v>0</v>
      </c>
      <c r="M172" s="507">
        <v>0</v>
      </c>
      <c r="N172" s="507">
        <v>0</v>
      </c>
      <c r="O172" s="507">
        <v>0</v>
      </c>
      <c r="P172" s="621">
        <v>216.22</v>
      </c>
      <c r="Q172" s="507">
        <v>0</v>
      </c>
      <c r="R172" s="494">
        <v>1175.47</v>
      </c>
      <c r="S172" s="494">
        <v>46.47</v>
      </c>
      <c r="T172" s="627">
        <v>117.42</v>
      </c>
      <c r="U172" s="484">
        <f t="shared" si="5"/>
        <v>5072.4000000000005</v>
      </c>
    </row>
    <row r="173" spans="1:21" x14ac:dyDescent="0.25">
      <c r="A173" s="255" t="s">
        <v>86</v>
      </c>
      <c r="B173" s="255">
        <v>1</v>
      </c>
      <c r="C173" s="255">
        <v>10</v>
      </c>
      <c r="E173" s="292" t="s">
        <v>555</v>
      </c>
      <c r="F173" s="502">
        <v>0</v>
      </c>
      <c r="G173" s="507">
        <v>0</v>
      </c>
      <c r="H173" s="507">
        <v>0</v>
      </c>
      <c r="I173" s="507">
        <v>0</v>
      </c>
      <c r="J173" s="507">
        <v>0</v>
      </c>
      <c r="K173" s="507">
        <v>0</v>
      </c>
      <c r="L173" s="507">
        <v>0</v>
      </c>
      <c r="M173" s="507">
        <v>0</v>
      </c>
      <c r="N173" s="507">
        <v>0</v>
      </c>
      <c r="O173" s="507">
        <v>0</v>
      </c>
      <c r="P173" s="621">
        <v>192.2</v>
      </c>
      <c r="Q173" s="507">
        <v>0</v>
      </c>
      <c r="R173" s="494">
        <v>1044.8599999999999</v>
      </c>
      <c r="S173" s="494">
        <v>99.1</v>
      </c>
      <c r="T173" s="507">
        <v>0</v>
      </c>
      <c r="U173" s="484">
        <f t="shared" si="5"/>
        <v>1336.1599999999999</v>
      </c>
    </row>
    <row r="174" spans="1:21" x14ac:dyDescent="0.25">
      <c r="A174" s="255" t="s">
        <v>84</v>
      </c>
      <c r="B174" s="255">
        <v>1</v>
      </c>
      <c r="C174" s="254">
        <v>319</v>
      </c>
      <c r="D174" s="254"/>
      <c r="E174" s="292" t="s">
        <v>624</v>
      </c>
      <c r="F174" s="502">
        <v>0</v>
      </c>
      <c r="G174" s="507">
        <v>0</v>
      </c>
      <c r="H174" s="507">
        <v>0</v>
      </c>
      <c r="I174" s="621">
        <v>418.93</v>
      </c>
      <c r="J174" s="507">
        <v>0</v>
      </c>
      <c r="K174" s="507">
        <v>0</v>
      </c>
      <c r="L174" s="507">
        <v>0</v>
      </c>
      <c r="M174" s="507">
        <v>0</v>
      </c>
      <c r="N174" s="507">
        <v>0</v>
      </c>
      <c r="O174" s="507">
        <v>0</v>
      </c>
      <c r="P174" s="621">
        <v>768.79</v>
      </c>
      <c r="Q174" s="507">
        <v>0</v>
      </c>
      <c r="R174" s="494">
        <v>468.27</v>
      </c>
      <c r="S174" s="494">
        <v>88.28</v>
      </c>
      <c r="T174" s="621">
        <v>39.14</v>
      </c>
      <c r="U174" s="484">
        <f t="shared" si="5"/>
        <v>1783.41</v>
      </c>
    </row>
    <row r="175" spans="1:21" x14ac:dyDescent="0.25">
      <c r="A175" s="255" t="s">
        <v>84</v>
      </c>
      <c r="B175" s="255">
        <v>1</v>
      </c>
      <c r="C175" s="255">
        <v>212</v>
      </c>
      <c r="E175" s="292" t="s">
        <v>78</v>
      </c>
      <c r="F175" s="502">
        <v>0</v>
      </c>
      <c r="G175" s="507">
        <v>0</v>
      </c>
      <c r="H175" s="507">
        <v>0</v>
      </c>
      <c r="I175" s="507">
        <v>1438.09</v>
      </c>
      <c r="J175" s="507">
        <v>0</v>
      </c>
      <c r="K175" s="507">
        <v>0</v>
      </c>
      <c r="L175" s="507">
        <f>3*1518</f>
        <v>4554</v>
      </c>
      <c r="M175" s="507">
        <v>0</v>
      </c>
      <c r="N175" s="507">
        <v>0</v>
      </c>
      <c r="O175" s="507">
        <v>0</v>
      </c>
      <c r="P175" s="621">
        <v>648.66999999999996</v>
      </c>
      <c r="Q175" s="507">
        <v>0</v>
      </c>
      <c r="R175" s="494">
        <v>743.02</v>
      </c>
      <c r="S175" s="627">
        <v>43.68</v>
      </c>
      <c r="T175" s="627">
        <v>117.42</v>
      </c>
      <c r="U175" s="484">
        <f t="shared" si="5"/>
        <v>7544.880000000001</v>
      </c>
    </row>
    <row r="176" spans="1:21" s="651" customFormat="1" x14ac:dyDescent="0.25">
      <c r="A176" s="640" t="s">
        <v>84</v>
      </c>
      <c r="B176" s="640">
        <v>1</v>
      </c>
      <c r="C176" s="640">
        <v>90</v>
      </c>
      <c r="D176" s="640" t="s">
        <v>549</v>
      </c>
      <c r="E176" s="641" t="s">
        <v>598</v>
      </c>
      <c r="F176" s="642">
        <v>0</v>
      </c>
      <c r="G176" s="643">
        <v>0</v>
      </c>
      <c r="H176" s="643">
        <v>634.83000000000004</v>
      </c>
      <c r="I176" s="644">
        <v>1884.42</v>
      </c>
      <c r="J176" s="643">
        <v>0</v>
      </c>
      <c r="K176" s="643">
        <v>0</v>
      </c>
      <c r="L176" s="643">
        <v>0</v>
      </c>
      <c r="M176" s="643">
        <v>0</v>
      </c>
      <c r="N176" s="643">
        <v>0</v>
      </c>
      <c r="O176" s="643">
        <v>0</v>
      </c>
      <c r="P176" s="644">
        <v>384.4</v>
      </c>
      <c r="Q176" s="644">
        <v>0</v>
      </c>
      <c r="R176" s="660">
        <v>852.66</v>
      </c>
      <c r="S176" s="660">
        <v>88.28</v>
      </c>
      <c r="T176" s="644">
        <v>117.42</v>
      </c>
      <c r="U176" s="661">
        <f t="shared" si="5"/>
        <v>3962.01</v>
      </c>
    </row>
    <row r="177" spans="1:21" x14ac:dyDescent="0.25">
      <c r="A177" s="255" t="s">
        <v>84</v>
      </c>
      <c r="B177" s="255">
        <v>1</v>
      </c>
      <c r="C177" s="255">
        <v>497</v>
      </c>
      <c r="E177" s="294" t="s">
        <v>461</v>
      </c>
      <c r="F177" s="502">
        <v>0</v>
      </c>
      <c r="G177" s="507">
        <v>0</v>
      </c>
      <c r="H177" s="507">
        <v>0</v>
      </c>
      <c r="I177" s="507">
        <v>546.53</v>
      </c>
      <c r="J177" s="507">
        <v>0</v>
      </c>
      <c r="K177" s="507">
        <v>0</v>
      </c>
      <c r="L177" s="507">
        <v>0</v>
      </c>
      <c r="M177" s="507">
        <v>0</v>
      </c>
      <c r="N177" s="507">
        <v>0</v>
      </c>
      <c r="O177" s="507">
        <v>0</v>
      </c>
      <c r="P177" s="621">
        <v>812.47</v>
      </c>
      <c r="Q177" s="507">
        <v>0</v>
      </c>
      <c r="R177" s="494">
        <v>494.88</v>
      </c>
      <c r="S177" s="627">
        <v>69.09</v>
      </c>
      <c r="T177" s="621">
        <v>117.42</v>
      </c>
      <c r="U177" s="484">
        <f t="shared" si="5"/>
        <v>2040.39</v>
      </c>
    </row>
    <row r="178" spans="1:21" x14ac:dyDescent="0.25">
      <c r="A178" s="255" t="s">
        <v>84</v>
      </c>
      <c r="B178" s="255">
        <v>1</v>
      </c>
      <c r="C178" s="255">
        <v>491</v>
      </c>
      <c r="E178" s="294" t="s">
        <v>485</v>
      </c>
      <c r="F178" s="502">
        <v>0</v>
      </c>
      <c r="G178" s="507">
        <v>0</v>
      </c>
      <c r="H178" s="507">
        <v>0</v>
      </c>
      <c r="I178" s="507">
        <v>1788.34</v>
      </c>
      <c r="J178" s="507">
        <v>0</v>
      </c>
      <c r="K178" s="507">
        <v>0</v>
      </c>
      <c r="L178" s="507">
        <v>0</v>
      </c>
      <c r="M178" s="507">
        <v>0</v>
      </c>
      <c r="N178" s="507">
        <v>0</v>
      </c>
      <c r="O178" s="507">
        <v>0</v>
      </c>
      <c r="P178" s="621">
        <v>0</v>
      </c>
      <c r="Q178" s="507">
        <v>901.1</v>
      </c>
      <c r="R178" s="494">
        <v>0</v>
      </c>
      <c r="S178" s="627">
        <v>69.09</v>
      </c>
      <c r="T178" s="627">
        <v>0</v>
      </c>
      <c r="U178" s="484">
        <f t="shared" si="5"/>
        <v>2758.53</v>
      </c>
    </row>
    <row r="179" spans="1:21" s="651" customFormat="1" x14ac:dyDescent="0.25">
      <c r="A179" s="640" t="s">
        <v>84</v>
      </c>
      <c r="B179" s="640">
        <v>1</v>
      </c>
      <c r="C179" s="640">
        <v>211</v>
      </c>
      <c r="D179" s="640"/>
      <c r="E179" s="641" t="s">
        <v>77</v>
      </c>
      <c r="F179" s="642">
        <v>0</v>
      </c>
      <c r="G179" s="643">
        <v>0</v>
      </c>
      <c r="H179" s="643">
        <v>0</v>
      </c>
      <c r="I179" s="643">
        <v>418.93</v>
      </c>
      <c r="J179" s="643">
        <v>0</v>
      </c>
      <c r="K179" s="643">
        <v>0</v>
      </c>
      <c r="L179" s="643">
        <v>0</v>
      </c>
      <c r="M179" s="643">
        <v>0</v>
      </c>
      <c r="N179" s="643">
        <v>0</v>
      </c>
      <c r="O179" s="643">
        <v>0</v>
      </c>
      <c r="P179" s="644">
        <v>576.6</v>
      </c>
      <c r="Q179" s="643">
        <v>0</v>
      </c>
      <c r="R179" s="660">
        <v>660.46</v>
      </c>
      <c r="S179" s="660">
        <v>88.28</v>
      </c>
      <c r="T179" s="644">
        <v>117.42</v>
      </c>
      <c r="U179" s="661">
        <f t="shared" si="5"/>
        <v>1861.69</v>
      </c>
    </row>
    <row r="180" spans="1:21" x14ac:dyDescent="0.25">
      <c r="A180" s="255" t="s">
        <v>86</v>
      </c>
      <c r="B180" s="255">
        <v>1</v>
      </c>
      <c r="C180" s="255">
        <v>162</v>
      </c>
      <c r="D180" s="255" t="s">
        <v>549</v>
      </c>
      <c r="E180" s="292" t="s">
        <v>610</v>
      </c>
      <c r="F180" s="502">
        <v>0</v>
      </c>
      <c r="G180" s="507">
        <v>0</v>
      </c>
      <c r="H180" s="507">
        <v>0</v>
      </c>
      <c r="I180" s="621">
        <v>412.34</v>
      </c>
      <c r="J180" s="507">
        <v>0</v>
      </c>
      <c r="K180" s="507">
        <v>0</v>
      </c>
      <c r="L180" s="507">
        <v>0</v>
      </c>
      <c r="M180" s="507">
        <v>0</v>
      </c>
      <c r="N180" s="507">
        <v>0</v>
      </c>
      <c r="O180" s="507">
        <v>0</v>
      </c>
      <c r="P180" s="621">
        <v>642.12</v>
      </c>
      <c r="Q180" s="621">
        <v>0</v>
      </c>
      <c r="R180" s="494">
        <v>735.51</v>
      </c>
      <c r="S180" s="494">
        <v>49.15</v>
      </c>
      <c r="T180" s="627">
        <v>39.14</v>
      </c>
      <c r="U180" s="484">
        <f t="shared" si="5"/>
        <v>1878.2600000000002</v>
      </c>
    </row>
    <row r="181" spans="1:21" x14ac:dyDescent="0.25">
      <c r="A181" s="255" t="s">
        <v>84</v>
      </c>
      <c r="B181" s="255">
        <v>1</v>
      </c>
      <c r="C181" s="255">
        <v>217</v>
      </c>
      <c r="D181" s="255" t="s">
        <v>549</v>
      </c>
      <c r="E181" s="292" t="s">
        <v>79</v>
      </c>
      <c r="F181" s="502">
        <v>0</v>
      </c>
      <c r="G181" s="507">
        <v>0</v>
      </c>
      <c r="H181" s="507">
        <v>0</v>
      </c>
      <c r="I181" s="621">
        <v>1005.44</v>
      </c>
      <c r="J181" s="507">
        <v>0</v>
      </c>
      <c r="K181" s="507">
        <v>0</v>
      </c>
      <c r="L181" s="507">
        <v>0</v>
      </c>
      <c r="M181" s="507">
        <v>0</v>
      </c>
      <c r="N181" s="507">
        <v>0</v>
      </c>
      <c r="O181" s="507">
        <v>0</v>
      </c>
      <c r="P181" s="621">
        <v>642.12</v>
      </c>
      <c r="Q181" s="621">
        <v>0</v>
      </c>
      <c r="R181" s="494">
        <v>735.51</v>
      </c>
      <c r="S181" s="507">
        <v>0</v>
      </c>
      <c r="T181" s="621">
        <v>78.28</v>
      </c>
      <c r="U181" s="484">
        <f t="shared" si="5"/>
        <v>2461.35</v>
      </c>
    </row>
    <row r="182" spans="1:21" x14ac:dyDescent="0.25">
      <c r="A182" s="255" t="s">
        <v>86</v>
      </c>
      <c r="B182" s="255">
        <v>1</v>
      </c>
      <c r="C182" s="255">
        <v>5</v>
      </c>
      <c r="E182" s="292" t="s">
        <v>552</v>
      </c>
      <c r="F182" s="502">
        <v>0</v>
      </c>
      <c r="G182" s="507">
        <v>0</v>
      </c>
      <c r="H182" s="507">
        <v>0</v>
      </c>
      <c r="I182" s="507">
        <v>904.19</v>
      </c>
      <c r="J182" s="507">
        <v>0</v>
      </c>
      <c r="K182" s="507">
        <v>0</v>
      </c>
      <c r="L182" s="507">
        <v>0</v>
      </c>
      <c r="M182" s="507">
        <v>0</v>
      </c>
      <c r="N182" s="507">
        <v>0</v>
      </c>
      <c r="O182" s="507">
        <v>0</v>
      </c>
      <c r="P182" s="621">
        <v>648.66999999999996</v>
      </c>
      <c r="Q182" s="507">
        <v>0</v>
      </c>
      <c r="R182" s="494">
        <v>743.02</v>
      </c>
      <c r="S182" s="494">
        <v>41.63</v>
      </c>
      <c r="T182" s="507">
        <v>0</v>
      </c>
      <c r="U182" s="484">
        <f t="shared" si="5"/>
        <v>2337.5100000000002</v>
      </c>
    </row>
    <row r="183" spans="1:21" s="285" customFormat="1" x14ac:dyDescent="0.25">
      <c r="A183" s="286" t="s">
        <v>86</v>
      </c>
      <c r="B183" s="286">
        <v>1</v>
      </c>
      <c r="C183" s="286">
        <v>421</v>
      </c>
      <c r="D183" s="286"/>
      <c r="E183" s="297" t="s">
        <v>647</v>
      </c>
      <c r="F183" s="784">
        <v>0</v>
      </c>
      <c r="G183" s="785">
        <v>0</v>
      </c>
      <c r="H183" s="785">
        <v>0</v>
      </c>
      <c r="I183" s="785">
        <v>0</v>
      </c>
      <c r="J183" s="785">
        <v>0</v>
      </c>
      <c r="K183" s="785">
        <v>0</v>
      </c>
      <c r="L183" s="785">
        <v>0</v>
      </c>
      <c r="M183" s="785">
        <v>0</v>
      </c>
      <c r="N183" s="785">
        <v>0</v>
      </c>
      <c r="O183" s="785">
        <v>0</v>
      </c>
      <c r="P183" s="786">
        <v>0</v>
      </c>
      <c r="Q183" s="785">
        <v>0</v>
      </c>
      <c r="R183" s="789">
        <v>0</v>
      </c>
      <c r="S183" s="789">
        <v>88.28</v>
      </c>
      <c r="T183" s="787">
        <v>0</v>
      </c>
      <c r="U183" s="498">
        <f t="shared" si="5"/>
        <v>88.28</v>
      </c>
    </row>
    <row r="184" spans="1:21" x14ac:dyDescent="0.25">
      <c r="A184" s="255" t="s">
        <v>86</v>
      </c>
      <c r="B184" s="255">
        <v>1</v>
      </c>
      <c r="C184" s="255">
        <v>250</v>
      </c>
      <c r="D184" s="255" t="s">
        <v>549</v>
      </c>
      <c r="E184" s="292" t="s">
        <v>142</v>
      </c>
      <c r="F184" s="502">
        <v>0</v>
      </c>
      <c r="G184" s="507">
        <v>0</v>
      </c>
      <c r="H184" s="507">
        <v>0</v>
      </c>
      <c r="I184" s="621">
        <v>1207.6500000000001</v>
      </c>
      <c r="J184" s="507">
        <v>0</v>
      </c>
      <c r="K184" s="507">
        <v>0</v>
      </c>
      <c r="L184" s="507">
        <v>0</v>
      </c>
      <c r="M184" s="507">
        <v>0</v>
      </c>
      <c r="N184" s="507">
        <v>0</v>
      </c>
      <c r="O184" s="507">
        <v>0</v>
      </c>
      <c r="P184" s="621">
        <v>873.62</v>
      </c>
      <c r="Q184" s="621">
        <v>0</v>
      </c>
      <c r="R184" s="494">
        <v>532.12</v>
      </c>
      <c r="S184" s="494">
        <v>18.309999999999999</v>
      </c>
      <c r="T184" s="621">
        <v>117.42</v>
      </c>
      <c r="U184" s="484">
        <f t="shared" si="5"/>
        <v>2749.12</v>
      </c>
    </row>
    <row r="185" spans="1:21" x14ac:dyDescent="0.25">
      <c r="A185" s="255" t="s">
        <v>84</v>
      </c>
      <c r="B185" s="255">
        <v>1</v>
      </c>
      <c r="C185" s="255">
        <v>210</v>
      </c>
      <c r="E185" s="292" t="s">
        <v>76</v>
      </c>
      <c r="F185" s="502">
        <v>0</v>
      </c>
      <c r="G185" s="507">
        <v>0</v>
      </c>
      <c r="H185" s="507">
        <v>0</v>
      </c>
      <c r="I185" s="507">
        <v>1788.34</v>
      </c>
      <c r="J185" s="507">
        <v>0</v>
      </c>
      <c r="K185" s="507">
        <v>0</v>
      </c>
      <c r="L185" s="507">
        <v>0</v>
      </c>
      <c r="M185" s="507">
        <v>0</v>
      </c>
      <c r="N185" s="507">
        <v>0</v>
      </c>
      <c r="O185" s="507">
        <v>0</v>
      </c>
      <c r="P185" s="621">
        <v>856.15</v>
      </c>
      <c r="Q185" s="507">
        <v>0</v>
      </c>
      <c r="R185" s="494">
        <v>521.48</v>
      </c>
      <c r="S185" s="494">
        <v>58.48</v>
      </c>
      <c r="T185" s="507">
        <v>0</v>
      </c>
      <c r="U185" s="484">
        <f t="shared" si="5"/>
        <v>3224.45</v>
      </c>
    </row>
    <row r="186" spans="1:21" x14ac:dyDescent="0.25">
      <c r="A186" s="255" t="s">
        <v>84</v>
      </c>
      <c r="B186" s="255">
        <v>1</v>
      </c>
      <c r="C186" s="255">
        <v>155</v>
      </c>
      <c r="E186" s="292" t="s">
        <v>608</v>
      </c>
      <c r="F186" s="502">
        <v>0</v>
      </c>
      <c r="G186" s="507">
        <v>0</v>
      </c>
      <c r="H186" s="507">
        <v>0</v>
      </c>
      <c r="I186" s="507">
        <v>592.07000000000005</v>
      </c>
      <c r="J186" s="507">
        <v>0</v>
      </c>
      <c r="K186" s="507">
        <v>0</v>
      </c>
      <c r="L186" s="507">
        <v>0</v>
      </c>
      <c r="M186" s="507">
        <v>0</v>
      </c>
      <c r="N186" s="507">
        <v>0</v>
      </c>
      <c r="O186" s="507">
        <v>0</v>
      </c>
      <c r="P186" s="621">
        <v>864.89</v>
      </c>
      <c r="Q186" s="507">
        <v>0</v>
      </c>
      <c r="R186" s="494">
        <v>526.79999999999995</v>
      </c>
      <c r="S186" s="507">
        <v>44.99</v>
      </c>
      <c r="T186" s="621">
        <v>39.14</v>
      </c>
      <c r="U186" s="484">
        <f t="shared" si="5"/>
        <v>2067.89</v>
      </c>
    </row>
    <row r="187" spans="1:21" s="770" customFormat="1" x14ac:dyDescent="0.25">
      <c r="A187" s="775"/>
      <c r="B187" s="775"/>
      <c r="C187" s="775"/>
      <c r="D187" s="775"/>
      <c r="E187" s="409" t="s">
        <v>1141</v>
      </c>
      <c r="F187" s="776">
        <v>0</v>
      </c>
      <c r="G187" s="776">
        <v>0</v>
      </c>
      <c r="H187" s="776">
        <v>0</v>
      </c>
      <c r="I187" s="776">
        <v>0</v>
      </c>
      <c r="J187" s="776">
        <v>0</v>
      </c>
      <c r="K187" s="776">
        <v>0</v>
      </c>
      <c r="L187" s="776">
        <v>0</v>
      </c>
      <c r="M187" s="776">
        <v>0</v>
      </c>
      <c r="N187" s="776">
        <v>0</v>
      </c>
      <c r="O187" s="776">
        <v>0</v>
      </c>
      <c r="P187" s="776">
        <v>0</v>
      </c>
      <c r="Q187" s="776">
        <v>0</v>
      </c>
      <c r="R187" s="776">
        <v>0</v>
      </c>
      <c r="S187" s="776">
        <v>0</v>
      </c>
      <c r="T187" s="776">
        <v>0</v>
      </c>
      <c r="U187" s="776">
        <v>0</v>
      </c>
    </row>
    <row r="188" spans="1:21" s="651" customFormat="1" x14ac:dyDescent="0.25">
      <c r="A188" s="640" t="s">
        <v>86</v>
      </c>
      <c r="B188" s="640">
        <v>1</v>
      </c>
      <c r="C188" s="640">
        <v>38</v>
      </c>
      <c r="D188" s="640" t="s">
        <v>549</v>
      </c>
      <c r="E188" s="641" t="s">
        <v>576</v>
      </c>
      <c r="F188" s="642">
        <v>0</v>
      </c>
      <c r="G188" s="643">
        <v>0</v>
      </c>
      <c r="H188" s="643">
        <v>0</v>
      </c>
      <c r="I188" s="644">
        <v>1461.1</v>
      </c>
      <c r="J188" s="643">
        <v>0</v>
      </c>
      <c r="K188" s="643">
        <v>0</v>
      </c>
      <c r="L188" s="643">
        <v>0</v>
      </c>
      <c r="M188" s="643">
        <v>0</v>
      </c>
      <c r="N188" s="643">
        <v>0</v>
      </c>
      <c r="O188" s="643">
        <v>0</v>
      </c>
      <c r="P188" s="644">
        <v>576.6</v>
      </c>
      <c r="Q188" s="644">
        <v>0</v>
      </c>
      <c r="R188" s="660">
        <v>660.46</v>
      </c>
      <c r="S188" s="660">
        <v>88.28</v>
      </c>
      <c r="T188" s="644">
        <v>78.28</v>
      </c>
      <c r="U188" s="661">
        <f t="shared" ref="U188:U194" si="6">SUM(F188:T188)</f>
        <v>2864.7200000000003</v>
      </c>
    </row>
    <row r="189" spans="1:21" x14ac:dyDescent="0.25">
      <c r="A189" s="255" t="s">
        <v>86</v>
      </c>
      <c r="B189" s="255">
        <v>1</v>
      </c>
      <c r="C189" s="255">
        <v>226</v>
      </c>
      <c r="E189" s="292" t="s">
        <v>116</v>
      </c>
      <c r="F189" s="502">
        <v>0</v>
      </c>
      <c r="G189" s="507">
        <v>0</v>
      </c>
      <c r="H189" s="507">
        <v>0</v>
      </c>
      <c r="I189" s="507">
        <v>1679.42</v>
      </c>
      <c r="J189" s="507">
        <v>0</v>
      </c>
      <c r="K189" s="507">
        <v>0</v>
      </c>
      <c r="L189" s="507">
        <v>0</v>
      </c>
      <c r="M189" s="507">
        <v>0</v>
      </c>
      <c r="N189" s="755">
        <v>0</v>
      </c>
      <c r="O189" s="507">
        <v>0</v>
      </c>
      <c r="P189" s="621">
        <v>655.22</v>
      </c>
      <c r="Q189" s="507">
        <v>0</v>
      </c>
      <c r="R189" s="494">
        <v>750.52</v>
      </c>
      <c r="S189" s="494">
        <v>0</v>
      </c>
      <c r="T189" s="507">
        <v>78.28</v>
      </c>
      <c r="U189" s="484">
        <f t="shared" si="6"/>
        <v>3163.4400000000005</v>
      </c>
    </row>
    <row r="190" spans="1:21" s="651" customFormat="1" x14ac:dyDescent="0.25">
      <c r="A190" s="640" t="s">
        <v>86</v>
      </c>
      <c r="B190" s="640">
        <v>1</v>
      </c>
      <c r="C190" s="640">
        <v>30</v>
      </c>
      <c r="D190" s="640" t="s">
        <v>549</v>
      </c>
      <c r="E190" s="641" t="s">
        <v>571</v>
      </c>
      <c r="F190" s="642">
        <v>0</v>
      </c>
      <c r="G190" s="643">
        <v>0</v>
      </c>
      <c r="H190" s="643">
        <v>0</v>
      </c>
      <c r="I190" s="644">
        <v>710.38</v>
      </c>
      <c r="J190" s="643">
        <v>0</v>
      </c>
      <c r="K190" s="643">
        <v>0</v>
      </c>
      <c r="L190" s="643">
        <v>0</v>
      </c>
      <c r="M190" s="643">
        <v>0</v>
      </c>
      <c r="N190" s="643">
        <v>0</v>
      </c>
      <c r="O190" s="643">
        <v>0</v>
      </c>
      <c r="P190" s="644">
        <v>576.6</v>
      </c>
      <c r="Q190" s="644">
        <v>0</v>
      </c>
      <c r="R190" s="660">
        <v>660.46</v>
      </c>
      <c r="S190" s="660">
        <v>88.28</v>
      </c>
      <c r="T190" s="644">
        <v>156.56</v>
      </c>
      <c r="U190" s="661">
        <f t="shared" si="6"/>
        <v>2192.2800000000002</v>
      </c>
    </row>
    <row r="191" spans="1:21" x14ac:dyDescent="0.25">
      <c r="A191" s="255" t="s">
        <v>84</v>
      </c>
      <c r="B191" s="255">
        <v>1</v>
      </c>
      <c r="C191" s="255">
        <v>348</v>
      </c>
      <c r="E191" s="292" t="s">
        <v>370</v>
      </c>
      <c r="F191" s="502">
        <v>0</v>
      </c>
      <c r="G191" s="507">
        <v>0</v>
      </c>
      <c r="H191" s="507">
        <v>0</v>
      </c>
      <c r="I191" s="507">
        <v>0</v>
      </c>
      <c r="J191" s="507">
        <v>0</v>
      </c>
      <c r="K191" s="507">
        <v>0</v>
      </c>
      <c r="L191" s="507">
        <v>0</v>
      </c>
      <c r="M191" s="507">
        <v>0</v>
      </c>
      <c r="N191" s="507">
        <v>0</v>
      </c>
      <c r="O191" s="507">
        <v>0</v>
      </c>
      <c r="P191" s="621">
        <v>725.11</v>
      </c>
      <c r="Q191" s="507">
        <v>0</v>
      </c>
      <c r="R191" s="494">
        <v>441.66</v>
      </c>
      <c r="S191" s="507">
        <v>107.47</v>
      </c>
      <c r="T191" s="507">
        <v>0</v>
      </c>
      <c r="U191" s="484">
        <f t="shared" si="6"/>
        <v>1274.24</v>
      </c>
    </row>
    <row r="192" spans="1:21" x14ac:dyDescent="0.25">
      <c r="A192" s="255" t="s">
        <v>84</v>
      </c>
      <c r="B192" s="255">
        <v>1</v>
      </c>
      <c r="C192" s="255">
        <v>433</v>
      </c>
      <c r="E192" s="292" t="s">
        <v>684</v>
      </c>
      <c r="F192" s="502">
        <v>0</v>
      </c>
      <c r="G192" s="507">
        <v>0</v>
      </c>
      <c r="H192" s="507">
        <v>0</v>
      </c>
      <c r="I192" s="507">
        <v>923.5</v>
      </c>
      <c r="J192" s="507">
        <v>0</v>
      </c>
      <c r="K192" s="507">
        <v>0</v>
      </c>
      <c r="L192" s="507">
        <v>0</v>
      </c>
      <c r="M192" s="507">
        <v>0</v>
      </c>
      <c r="N192" s="507">
        <v>0</v>
      </c>
      <c r="O192" s="507">
        <v>0</v>
      </c>
      <c r="P192" s="621">
        <v>856.15</v>
      </c>
      <c r="Q192" s="507">
        <v>0</v>
      </c>
      <c r="R192" s="494">
        <v>521.48</v>
      </c>
      <c r="S192" s="507">
        <v>0</v>
      </c>
      <c r="T192" s="507">
        <v>0</v>
      </c>
      <c r="U192" s="484">
        <f t="shared" si="6"/>
        <v>2301.13</v>
      </c>
    </row>
    <row r="193" spans="1:23" x14ac:dyDescent="0.25">
      <c r="A193" s="255" t="s">
        <v>84</v>
      </c>
      <c r="B193" s="255">
        <v>1</v>
      </c>
      <c r="C193" s="255">
        <v>2</v>
      </c>
      <c r="D193" s="255" t="s">
        <v>549</v>
      </c>
      <c r="E193" s="292" t="s">
        <v>550</v>
      </c>
      <c r="F193" s="502">
        <v>0</v>
      </c>
      <c r="G193" s="507">
        <v>0</v>
      </c>
      <c r="H193" s="507">
        <v>0</v>
      </c>
      <c r="I193" s="621">
        <v>3576.68</v>
      </c>
      <c r="J193" s="507">
        <v>0</v>
      </c>
      <c r="K193" s="507">
        <v>0</v>
      </c>
      <c r="L193" s="507">
        <v>0</v>
      </c>
      <c r="M193" s="507">
        <v>0</v>
      </c>
      <c r="N193" s="507">
        <v>0</v>
      </c>
      <c r="O193" s="507">
        <v>0</v>
      </c>
      <c r="P193" s="621">
        <v>609.36</v>
      </c>
      <c r="Q193" s="621">
        <v>0</v>
      </c>
      <c r="R193" s="494">
        <v>697.99</v>
      </c>
      <c r="S193" s="494">
        <v>67.09</v>
      </c>
      <c r="T193" s="621">
        <v>78.28</v>
      </c>
      <c r="U193" s="484">
        <f t="shared" si="6"/>
        <v>5029.3999999999996</v>
      </c>
    </row>
    <row r="194" spans="1:23" x14ac:dyDescent="0.25">
      <c r="A194" s="255" t="s">
        <v>84</v>
      </c>
      <c r="B194" s="255">
        <v>1</v>
      </c>
      <c r="C194" s="255">
        <v>487</v>
      </c>
      <c r="E194" s="292" t="s">
        <v>840</v>
      </c>
      <c r="F194" s="502">
        <v>0</v>
      </c>
      <c r="G194" s="507">
        <v>0</v>
      </c>
      <c r="H194" s="507">
        <v>0</v>
      </c>
      <c r="I194" s="507">
        <v>0</v>
      </c>
      <c r="J194" s="507">
        <v>0</v>
      </c>
      <c r="K194" s="507">
        <v>0</v>
      </c>
      <c r="L194" s="507">
        <v>0</v>
      </c>
      <c r="M194" s="507">
        <v>0</v>
      </c>
      <c r="N194" s="507">
        <v>0</v>
      </c>
      <c r="O194" s="507">
        <v>0</v>
      </c>
      <c r="P194" s="507">
        <v>362.55</v>
      </c>
      <c r="Q194" s="621">
        <v>0</v>
      </c>
      <c r="R194" s="507">
        <v>804.22</v>
      </c>
      <c r="S194" s="494">
        <v>111.46</v>
      </c>
      <c r="T194" s="621">
        <v>0</v>
      </c>
      <c r="U194" s="484">
        <f t="shared" si="6"/>
        <v>1278.23</v>
      </c>
    </row>
    <row r="195" spans="1:23" x14ac:dyDescent="0.25">
      <c r="A195" s="764"/>
      <c r="B195" s="764"/>
      <c r="C195" s="764">
        <v>20046</v>
      </c>
      <c r="D195" s="764"/>
      <c r="E195" s="771" t="s">
        <v>1110</v>
      </c>
      <c r="F195" s="766">
        <v>0</v>
      </c>
      <c r="G195" s="766">
        <v>0</v>
      </c>
      <c r="H195" s="766">
        <v>0</v>
      </c>
      <c r="I195" s="766">
        <v>0</v>
      </c>
      <c r="J195" s="766">
        <v>0</v>
      </c>
      <c r="K195" s="766">
        <v>0</v>
      </c>
      <c r="L195" s="766">
        <v>0</v>
      </c>
      <c r="M195" s="766">
        <v>0</v>
      </c>
      <c r="N195" s="766">
        <v>0</v>
      </c>
      <c r="O195" s="766">
        <v>0</v>
      </c>
      <c r="P195" s="766">
        <v>0</v>
      </c>
      <c r="Q195" s="766">
        <v>0</v>
      </c>
      <c r="R195" s="766">
        <v>0</v>
      </c>
      <c r="S195" s="766">
        <v>0</v>
      </c>
      <c r="T195" s="766">
        <v>0</v>
      </c>
      <c r="U195" s="766">
        <v>0</v>
      </c>
    </row>
    <row r="196" spans="1:23" s="770" customFormat="1" x14ac:dyDescent="0.25">
      <c r="A196" s="772"/>
      <c r="B196" s="772"/>
      <c r="C196" s="772">
        <v>20047</v>
      </c>
      <c r="D196" s="772"/>
      <c r="E196" s="773" t="s">
        <v>1132</v>
      </c>
      <c r="F196" s="774">
        <v>0</v>
      </c>
      <c r="G196" s="774">
        <v>0</v>
      </c>
      <c r="H196" s="774">
        <v>0</v>
      </c>
      <c r="I196" s="774">
        <v>0</v>
      </c>
      <c r="J196" s="774">
        <v>0</v>
      </c>
      <c r="K196" s="774">
        <v>0</v>
      </c>
      <c r="L196" s="774">
        <v>0</v>
      </c>
      <c r="M196" s="774">
        <v>0</v>
      </c>
      <c r="N196" s="774">
        <v>0</v>
      </c>
      <c r="O196" s="774">
        <v>0</v>
      </c>
      <c r="P196" s="774">
        <v>0</v>
      </c>
      <c r="Q196" s="774">
        <v>0</v>
      </c>
      <c r="R196" s="774">
        <v>0</v>
      </c>
      <c r="S196" s="774">
        <v>0</v>
      </c>
      <c r="T196" s="774">
        <v>0</v>
      </c>
      <c r="U196" s="774">
        <v>0</v>
      </c>
    </row>
    <row r="197" spans="1:23" x14ac:dyDescent="0.25">
      <c r="A197" s="764" t="s">
        <v>84</v>
      </c>
      <c r="B197" s="764">
        <v>1</v>
      </c>
      <c r="C197" s="764">
        <v>20045</v>
      </c>
      <c r="D197" s="764" t="s">
        <v>549</v>
      </c>
      <c r="E197" s="765" t="s">
        <v>151</v>
      </c>
      <c r="F197" s="766">
        <v>0</v>
      </c>
      <c r="G197" s="766">
        <v>0</v>
      </c>
      <c r="H197" s="766">
        <v>0</v>
      </c>
      <c r="I197" s="766">
        <v>633.63</v>
      </c>
      <c r="J197" s="766">
        <v>0</v>
      </c>
      <c r="K197" s="767">
        <v>0</v>
      </c>
      <c r="L197" s="767">
        <v>0</v>
      </c>
      <c r="M197" s="767">
        <v>0</v>
      </c>
      <c r="N197" s="767">
        <v>0</v>
      </c>
      <c r="O197" s="767">
        <v>0</v>
      </c>
      <c r="P197" s="767">
        <v>0</v>
      </c>
      <c r="Q197" s="767">
        <v>0</v>
      </c>
      <c r="R197" s="767">
        <v>0</v>
      </c>
      <c r="S197" s="767">
        <v>0</v>
      </c>
      <c r="T197" s="767">
        <v>0</v>
      </c>
      <c r="U197" s="769">
        <f>SUM(F197:T197)</f>
        <v>633.63</v>
      </c>
    </row>
    <row r="198" spans="1:23" x14ac:dyDescent="0.25">
      <c r="A198" s="764" t="s">
        <v>84</v>
      </c>
      <c r="B198" s="764">
        <v>1</v>
      </c>
      <c r="C198" s="764">
        <v>20039</v>
      </c>
      <c r="D198" s="764"/>
      <c r="E198" s="765" t="s">
        <v>353</v>
      </c>
      <c r="F198" s="766">
        <v>0</v>
      </c>
      <c r="G198" s="767">
        <v>0</v>
      </c>
      <c r="H198" s="767">
        <v>0</v>
      </c>
      <c r="I198" s="767">
        <v>1751.15</v>
      </c>
      <c r="J198" s="767">
        <v>1751.15</v>
      </c>
      <c r="K198" s="767">
        <v>0</v>
      </c>
      <c r="L198" s="767">
        <v>0</v>
      </c>
      <c r="M198" s="767">
        <v>0</v>
      </c>
      <c r="N198" s="767">
        <v>0</v>
      </c>
      <c r="O198" s="767">
        <v>0</v>
      </c>
      <c r="P198" s="767">
        <v>0</v>
      </c>
      <c r="Q198" s="768">
        <v>0</v>
      </c>
      <c r="R198" s="767">
        <v>0</v>
      </c>
      <c r="S198" s="767">
        <v>0</v>
      </c>
      <c r="T198" s="767">
        <v>0</v>
      </c>
      <c r="U198" s="769">
        <f>SUM(F198:T198)</f>
        <v>3502.3</v>
      </c>
    </row>
    <row r="199" spans="1:23" x14ac:dyDescent="0.25">
      <c r="A199" s="764" t="s">
        <v>84</v>
      </c>
      <c r="B199" s="764">
        <v>1</v>
      </c>
      <c r="C199" s="764">
        <v>20043</v>
      </c>
      <c r="D199" s="764" t="s">
        <v>549</v>
      </c>
      <c r="E199" s="765" t="s">
        <v>166</v>
      </c>
      <c r="F199" s="766">
        <v>0</v>
      </c>
      <c r="G199" s="767">
        <v>0</v>
      </c>
      <c r="H199" s="767">
        <v>0</v>
      </c>
      <c r="I199" s="768">
        <v>1393.14</v>
      </c>
      <c r="J199" s="767">
        <v>0</v>
      </c>
      <c r="K199" s="767">
        <v>0</v>
      </c>
      <c r="L199" s="767">
        <v>0</v>
      </c>
      <c r="M199" s="767">
        <v>0</v>
      </c>
      <c r="N199" s="767">
        <v>0</v>
      </c>
      <c r="O199" s="767">
        <v>0</v>
      </c>
      <c r="P199" s="767">
        <v>0</v>
      </c>
      <c r="Q199" s="768">
        <v>0</v>
      </c>
      <c r="R199" s="767">
        <v>0</v>
      </c>
      <c r="S199" s="767">
        <v>0</v>
      </c>
      <c r="T199" s="767">
        <v>0</v>
      </c>
      <c r="U199" s="769">
        <f>SUM(F199:T199)</f>
        <v>1393.14</v>
      </c>
    </row>
    <row r="200" spans="1:23" s="630" customFormat="1" x14ac:dyDescent="0.25">
      <c r="A200" s="628"/>
      <c r="B200" s="628"/>
      <c r="C200" s="628"/>
      <c r="D200" s="628"/>
      <c r="E200" s="296">
        <f>COUNTA(E2:E199)</f>
        <v>198</v>
      </c>
      <c r="F200" s="633">
        <f>SUBTOTAL(9,F2:F199)</f>
        <v>1920.62</v>
      </c>
      <c r="G200" s="629">
        <f>SUM(G2:G199)</f>
        <v>15830</v>
      </c>
      <c r="H200" s="629">
        <f>SUM(H2:H199)</f>
        <v>2837.44</v>
      </c>
      <c r="I200" s="629">
        <f>SUM(I2:I199)</f>
        <v>226796.46</v>
      </c>
      <c r="J200" s="629">
        <f>SUM(J2:J199)</f>
        <v>2297.6800000000003</v>
      </c>
      <c r="K200" s="629">
        <f>SUM(K2:K199)</f>
        <v>0</v>
      </c>
      <c r="L200" s="629">
        <f>SUM(L17:L199)</f>
        <v>18216</v>
      </c>
      <c r="M200" s="629">
        <f>SUBTOTAL(9,M2:M199)</f>
        <v>1855.63</v>
      </c>
      <c r="N200" s="629">
        <f t="shared" ref="N200:U200" si="7">SUM(N2:N199)</f>
        <v>738.76</v>
      </c>
      <c r="O200" s="629">
        <f t="shared" si="7"/>
        <v>0</v>
      </c>
      <c r="P200" s="633">
        <f t="shared" si="7"/>
        <v>114610.1399999999</v>
      </c>
      <c r="Q200" s="757">
        <f t="shared" si="7"/>
        <v>3587.56</v>
      </c>
      <c r="R200" s="757">
        <f t="shared" si="7"/>
        <v>124677.43000000005</v>
      </c>
      <c r="S200" s="757">
        <f t="shared" si="7"/>
        <v>10708.130000000005</v>
      </c>
      <c r="T200" s="492">
        <f t="shared" si="7"/>
        <v>10450.380000000003</v>
      </c>
      <c r="U200" s="492">
        <f t="shared" si="7"/>
        <v>534526.23000000033</v>
      </c>
    </row>
    <row r="201" spans="1:23" x14ac:dyDescent="0.25">
      <c r="E201" s="294"/>
      <c r="G201" s="503"/>
      <c r="H201" s="504"/>
      <c r="I201" s="505"/>
      <c r="J201" s="505"/>
      <c r="K201" s="507">
        <v>0</v>
      </c>
      <c r="L201" s="507">
        <v>0</v>
      </c>
      <c r="M201" s="507">
        <v>0</v>
      </c>
      <c r="O201" s="505"/>
      <c r="P201" s="505"/>
      <c r="Q201" s="505"/>
      <c r="R201" s="508"/>
      <c r="S201" s="508"/>
      <c r="T201" s="508"/>
      <c r="U201" s="484"/>
      <c r="W201" s="293"/>
    </row>
    <row r="202" spans="1:23" x14ac:dyDescent="0.25">
      <c r="A202" s="256"/>
      <c r="B202" s="256"/>
      <c r="C202" s="256"/>
      <c r="D202" s="256"/>
      <c r="E202" s="293"/>
      <c r="M202" s="507">
        <v>0.01</v>
      </c>
      <c r="Q202" s="507">
        <v>-0.01</v>
      </c>
      <c r="R202" s="507">
        <v>0.01</v>
      </c>
      <c r="S202" s="507"/>
      <c r="T202" s="507"/>
      <c r="U202" s="507"/>
    </row>
    <row r="203" spans="1:23" x14ac:dyDescent="0.25">
      <c r="A203" s="256"/>
      <c r="B203" s="256"/>
      <c r="C203" s="256"/>
      <c r="D203" s="256"/>
      <c r="E203" s="293"/>
      <c r="F203" s="621"/>
      <c r="G203" s="508"/>
      <c r="H203" s="508"/>
      <c r="L203" s="508"/>
      <c r="M203" s="508"/>
      <c r="N203" s="508"/>
      <c r="O203" s="508"/>
      <c r="P203" s="508"/>
      <c r="Q203" s="508"/>
      <c r="R203" s="508"/>
      <c r="S203" s="508"/>
      <c r="T203" s="508"/>
      <c r="U203" s="507"/>
    </row>
    <row r="204" spans="1:23" x14ac:dyDescent="0.25">
      <c r="A204" s="256"/>
      <c r="B204" s="256"/>
      <c r="C204" s="256"/>
      <c r="D204" s="256"/>
      <c r="E204" s="293"/>
      <c r="F204" s="621"/>
      <c r="G204" s="494"/>
      <c r="H204" s="494"/>
      <c r="I204" s="494"/>
      <c r="J204" s="494"/>
      <c r="K204" s="494"/>
      <c r="L204" s="494"/>
      <c r="M204" s="494"/>
      <c r="N204" s="494"/>
      <c r="O204" s="494"/>
      <c r="P204" s="494"/>
      <c r="Q204" s="494"/>
      <c r="T204" s="494"/>
      <c r="U204" s="507"/>
    </row>
    <row r="205" spans="1:23" x14ac:dyDescent="0.25">
      <c r="A205" s="758"/>
      <c r="B205" s="758"/>
      <c r="C205" s="758"/>
      <c r="D205" s="758"/>
      <c r="E205" s="763" t="s">
        <v>855</v>
      </c>
      <c r="F205" s="759">
        <v>1920.62</v>
      </c>
      <c r="G205" s="760">
        <v>15830</v>
      </c>
      <c r="H205" s="760">
        <v>2837.44</v>
      </c>
      <c r="I205" s="760">
        <v>226796.46</v>
      </c>
      <c r="J205" s="760">
        <v>2297.6800000000003</v>
      </c>
      <c r="K205" s="760">
        <v>0</v>
      </c>
      <c r="L205" s="760">
        <v>18216</v>
      </c>
      <c r="M205" s="760">
        <v>1855.63</v>
      </c>
      <c r="N205" s="760">
        <v>738.76</v>
      </c>
      <c r="O205" s="760">
        <v>0</v>
      </c>
      <c r="P205" s="760">
        <v>114610.13999999988</v>
      </c>
      <c r="Q205" s="760">
        <v>3587.5599999999995</v>
      </c>
      <c r="R205" s="761">
        <v>124677.43000000009</v>
      </c>
      <c r="S205" s="761">
        <v>10708.130000000005</v>
      </c>
      <c r="T205" s="762">
        <v>10450.380000000006</v>
      </c>
      <c r="U205" s="761">
        <v>534526.23000000033</v>
      </c>
    </row>
  </sheetData>
  <autoFilter ref="A1:U201" xr:uid="{00000000-0001-0000-0000-000000000000}"/>
  <sortState xmlns:xlrd2="http://schemas.microsoft.com/office/spreadsheetml/2017/richdata2" ref="A2:U194">
    <sortCondition ref="E2:E194"/>
  </sortState>
  <pageMargins left="0.511811024" right="0.511811024" top="0.78740157499999996" bottom="0.78740157499999996" header="0.31496062000000002" footer="0.31496062000000002"/>
  <pageSetup paperSize="9" scale="33" fitToHeight="0" orientation="landscape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9FC3F3D4-6631-4D0A-AE7D-E0A2B384F319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'BENEF MAI 2025'!E32:E32</xm:f>
              <xm:sqref>E32</xm:sqref>
            </x14:sparkline>
          </x14:sparklines>
        </x14:sparklineGroup>
      </x14:sparklineGroup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6AD65-F6C3-4C05-B7E6-38CAC79C6243}">
  <dimension ref="A1:AM212"/>
  <sheetViews>
    <sheetView topLeftCell="H1" workbookViewId="0">
      <pane ySplit="1" topLeftCell="A148" activePane="bottomLeft" state="frozen"/>
      <selection activeCell="G1" sqref="G1"/>
      <selection pane="bottomLeft" activeCell="P178" sqref="P178"/>
    </sheetView>
  </sheetViews>
  <sheetFormatPr defaultColWidth="9.140625" defaultRowHeight="15" x14ac:dyDescent="0.25"/>
  <cols>
    <col min="1" max="1" width="9.140625" style="182" customWidth="1" collapsed="1"/>
    <col min="2" max="2" width="12.5703125" style="182" customWidth="1" collapsed="1"/>
    <col min="3" max="3" width="13.85546875" style="182" customWidth="1" collapsed="1"/>
    <col min="4" max="4" width="34.85546875" style="183" customWidth="1" collapsed="1"/>
    <col min="5" max="5" width="14.42578125" style="182" customWidth="1" collapsed="1"/>
    <col min="6" max="6" width="7.7109375" style="547" bestFit="1" customWidth="1"/>
    <col min="7" max="7" width="15" style="182" customWidth="1" collapsed="1"/>
    <col min="8" max="9" width="15.42578125" style="182" customWidth="1" collapsed="1"/>
    <col min="10" max="10" width="18" style="182" customWidth="1"/>
    <col min="11" max="11" width="17.28515625" style="182" customWidth="1"/>
    <col min="12" max="13" width="15.42578125" style="182" customWidth="1"/>
    <col min="14" max="14" width="15" style="182" customWidth="1" collapsed="1"/>
    <col min="15" max="15" width="12.140625" style="182" customWidth="1" collapsed="1"/>
    <col min="16" max="16" width="15.7109375" style="182" customWidth="1" collapsed="1"/>
    <col min="17" max="17" width="14.5703125" style="182" customWidth="1" collapsed="1"/>
    <col min="18" max="24" width="14.140625" style="182" customWidth="1" collapsed="1"/>
    <col min="25" max="25" width="15.28515625" style="182" customWidth="1" collapsed="1"/>
    <col min="26" max="26" width="30" style="182" customWidth="1" collapsed="1"/>
    <col min="27" max="27" width="13.7109375" style="182" customWidth="1" collapsed="1"/>
    <col min="28" max="28" width="17.7109375" style="182" customWidth="1" collapsed="1"/>
    <col min="29" max="29" width="9.140625" style="182" customWidth="1" collapsed="1"/>
    <col min="30" max="30" width="29.85546875" style="182" customWidth="1" collapsed="1"/>
    <col min="31" max="31" width="9.140625" style="182" customWidth="1" collapsed="1"/>
    <col min="32" max="32" width="30.7109375" style="182" customWidth="1" collapsed="1"/>
    <col min="33" max="33" width="9.28515625" style="182" customWidth="1" collapsed="1"/>
    <col min="34" max="34" width="32.28515625" style="182" customWidth="1" collapsed="1"/>
    <col min="35" max="35" width="22.7109375" style="182" customWidth="1" collapsed="1"/>
    <col min="36" max="36" width="13.7109375" style="182" customWidth="1" collapsed="1"/>
    <col min="37" max="37" width="15.5703125" style="182" customWidth="1" collapsed="1"/>
    <col min="38" max="38" width="9.28515625" style="182" customWidth="1" collapsed="1"/>
    <col min="39" max="16384" width="9.140625" style="182"/>
  </cols>
  <sheetData>
    <row r="1" spans="1:39" s="221" customFormat="1" ht="15" customHeight="1" x14ac:dyDescent="0.25">
      <c r="A1" s="219" t="s">
        <v>127</v>
      </c>
      <c r="B1" s="219" t="s">
        <v>119</v>
      </c>
      <c r="C1" s="219" t="s">
        <v>92</v>
      </c>
      <c r="D1" s="728" t="s">
        <v>93</v>
      </c>
      <c r="E1" s="219" t="s">
        <v>153</v>
      </c>
      <c r="F1" s="548" t="s">
        <v>774</v>
      </c>
      <c r="G1" s="219" t="s">
        <v>273</v>
      </c>
      <c r="H1" s="219" t="s">
        <v>270</v>
      </c>
      <c r="I1" s="219" t="s">
        <v>112</v>
      </c>
      <c r="J1" s="219" t="s">
        <v>796</v>
      </c>
      <c r="K1" s="219" t="s">
        <v>825</v>
      </c>
      <c r="L1" s="219" t="s">
        <v>448</v>
      </c>
      <c r="M1" s="219" t="s">
        <v>1122</v>
      </c>
      <c r="N1" s="219" t="s">
        <v>449</v>
      </c>
      <c r="O1" s="219" t="s">
        <v>450</v>
      </c>
      <c r="P1" s="219" t="s">
        <v>879</v>
      </c>
      <c r="Q1" s="219" t="s">
        <v>856</v>
      </c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</row>
    <row r="2" spans="1:39" ht="15" customHeight="1" x14ac:dyDescent="0.25">
      <c r="A2" s="196" t="s">
        <v>1114</v>
      </c>
      <c r="B2" s="196" t="s">
        <v>847</v>
      </c>
      <c r="C2" s="197">
        <v>271</v>
      </c>
      <c r="D2" s="199" t="s">
        <v>164</v>
      </c>
      <c r="E2" s="196" t="s">
        <v>266</v>
      </c>
      <c r="F2" s="708" t="s">
        <v>167</v>
      </c>
      <c r="G2" s="195">
        <v>44461.18</v>
      </c>
      <c r="H2" s="195">
        <v>951.62</v>
      </c>
      <c r="I2" s="195">
        <v>22230.59</v>
      </c>
      <c r="J2" s="195">
        <v>0</v>
      </c>
      <c r="K2" s="195">
        <f t="shared" ref="K2:K21" si="0">I2+J2</f>
        <v>22230.59</v>
      </c>
      <c r="L2" s="195">
        <f t="shared" ref="L2:L21" si="1">K2*1.5%</f>
        <v>333.45884999999998</v>
      </c>
      <c r="M2" s="195">
        <f t="shared" ref="M2:M21" si="2">I2*0.2</f>
        <v>4446.1180000000004</v>
      </c>
      <c r="N2" s="195">
        <v>7020.57</v>
      </c>
      <c r="O2" s="195">
        <v>1778.44</v>
      </c>
      <c r="P2" s="195">
        <f t="shared" ref="P2:P21" si="3">N2-H2-L2</f>
        <v>5735.4911499999998</v>
      </c>
      <c r="Q2" s="195">
        <f t="shared" ref="Q2:Q21" si="4">O2+P2</f>
        <v>7513.9311500000003</v>
      </c>
      <c r="R2" s="195"/>
      <c r="S2" s="195"/>
      <c r="T2" s="195"/>
      <c r="U2" s="195"/>
      <c r="V2" s="195"/>
      <c r="W2" s="195"/>
      <c r="X2" s="195"/>
      <c r="Y2" s="196"/>
      <c r="Z2" s="196"/>
      <c r="AA2" s="197"/>
      <c r="AB2" s="196"/>
      <c r="AC2" s="197"/>
      <c r="AD2" s="196"/>
      <c r="AE2" s="197"/>
      <c r="AF2" s="196"/>
      <c r="AG2" s="197"/>
      <c r="AH2" s="196"/>
      <c r="AI2" s="196"/>
      <c r="AJ2" s="197"/>
      <c r="AK2" s="196"/>
      <c r="AL2" s="197"/>
      <c r="AM2" s="196"/>
    </row>
    <row r="3" spans="1:39" ht="15" customHeight="1" x14ac:dyDescent="0.25">
      <c r="A3" s="196" t="s">
        <v>1114</v>
      </c>
      <c r="B3" s="196" t="s">
        <v>847</v>
      </c>
      <c r="C3" s="197">
        <v>37</v>
      </c>
      <c r="D3" s="199" t="s">
        <v>27</v>
      </c>
      <c r="E3" s="196" t="s">
        <v>199</v>
      </c>
      <c r="F3" s="708" t="s">
        <v>167</v>
      </c>
      <c r="G3" s="195">
        <v>32758.92</v>
      </c>
      <c r="H3" s="195">
        <v>951.62</v>
      </c>
      <c r="I3" s="195">
        <v>16379.46</v>
      </c>
      <c r="J3" s="195">
        <v>0</v>
      </c>
      <c r="K3" s="195">
        <f t="shared" si="0"/>
        <v>16379.46</v>
      </c>
      <c r="L3" s="195">
        <f t="shared" si="1"/>
        <v>245.69189999999998</v>
      </c>
      <c r="M3" s="195">
        <f t="shared" si="2"/>
        <v>3275.8919999999998</v>
      </c>
      <c r="N3" s="195">
        <v>5423.21</v>
      </c>
      <c r="O3" s="195">
        <v>1310.3499999999999</v>
      </c>
      <c r="P3" s="195">
        <f t="shared" si="3"/>
        <v>4225.8981000000003</v>
      </c>
      <c r="Q3" s="195">
        <f t="shared" si="4"/>
        <v>5536.2481000000007</v>
      </c>
      <c r="R3" s="195"/>
      <c r="S3" s="195"/>
      <c r="T3" s="195"/>
      <c r="U3" s="195"/>
      <c r="V3" s="195"/>
      <c r="W3" s="195"/>
      <c r="X3" s="195"/>
      <c r="Y3" s="196"/>
      <c r="Z3" s="196"/>
      <c r="AA3" s="197"/>
      <c r="AB3" s="196"/>
      <c r="AC3" s="197"/>
      <c r="AD3" s="196"/>
      <c r="AE3" s="197"/>
      <c r="AF3" s="196"/>
      <c r="AG3" s="197"/>
      <c r="AH3" s="196"/>
      <c r="AI3" s="196"/>
      <c r="AJ3" s="197"/>
      <c r="AK3" s="196"/>
      <c r="AL3" s="197"/>
      <c r="AM3" s="196"/>
    </row>
    <row r="4" spans="1:39" ht="15" customHeight="1" x14ac:dyDescent="0.25">
      <c r="A4" s="196" t="s">
        <v>1114</v>
      </c>
      <c r="B4" s="196" t="s">
        <v>847</v>
      </c>
      <c r="C4" s="197">
        <v>490</v>
      </c>
      <c r="D4" s="199" t="s">
        <v>484</v>
      </c>
      <c r="E4" s="196" t="s">
        <v>534</v>
      </c>
      <c r="F4" s="708" t="s">
        <v>167</v>
      </c>
      <c r="G4" s="195">
        <v>38130.639999999999</v>
      </c>
      <c r="H4" s="195">
        <v>951.62</v>
      </c>
      <c r="I4" s="195">
        <v>19065.32</v>
      </c>
      <c r="J4" s="195">
        <v>0</v>
      </c>
      <c r="K4" s="195">
        <f t="shared" si="0"/>
        <v>19065.32</v>
      </c>
      <c r="L4" s="195">
        <f t="shared" si="1"/>
        <v>285.97980000000001</v>
      </c>
      <c r="M4" s="195">
        <f t="shared" si="2"/>
        <v>3813.0640000000003</v>
      </c>
      <c r="N4" s="195">
        <v>6156.45</v>
      </c>
      <c r="O4" s="195">
        <v>1525.22</v>
      </c>
      <c r="P4" s="195">
        <f t="shared" si="3"/>
        <v>4918.8501999999999</v>
      </c>
      <c r="Q4" s="195">
        <f t="shared" si="4"/>
        <v>6444.0702000000001</v>
      </c>
      <c r="R4" s="195"/>
      <c r="S4" s="195"/>
      <c r="T4" s="195"/>
      <c r="U4" s="195"/>
      <c r="V4" s="195"/>
      <c r="W4" s="195"/>
      <c r="X4" s="195"/>
      <c r="Y4" s="196"/>
      <c r="Z4" s="196"/>
      <c r="AA4" s="197"/>
      <c r="AB4" s="196"/>
      <c r="AC4" s="197"/>
      <c r="AD4" s="196"/>
      <c r="AE4" s="197"/>
      <c r="AF4" s="196"/>
      <c r="AG4" s="197"/>
      <c r="AH4" s="196"/>
      <c r="AI4" s="196"/>
      <c r="AJ4" s="197"/>
      <c r="AK4" s="196"/>
      <c r="AL4" s="197"/>
      <c r="AM4" s="196"/>
    </row>
    <row r="5" spans="1:39" ht="15" customHeight="1" x14ac:dyDescent="0.25">
      <c r="A5" s="196" t="s">
        <v>1114</v>
      </c>
      <c r="B5" s="196" t="s">
        <v>847</v>
      </c>
      <c r="C5" s="197">
        <v>35</v>
      </c>
      <c r="D5" s="199" t="s">
        <v>26</v>
      </c>
      <c r="E5" s="196" t="s">
        <v>198</v>
      </c>
      <c r="F5" s="708" t="s">
        <v>167</v>
      </c>
      <c r="G5" s="195">
        <v>33553.519999999997</v>
      </c>
      <c r="H5" s="195">
        <v>951.62</v>
      </c>
      <c r="I5" s="195">
        <v>16776.759999999998</v>
      </c>
      <c r="J5" s="195">
        <v>0</v>
      </c>
      <c r="K5" s="195">
        <f t="shared" si="0"/>
        <v>16776.759999999998</v>
      </c>
      <c r="L5" s="195">
        <f t="shared" si="1"/>
        <v>251.65139999999997</v>
      </c>
      <c r="M5" s="195">
        <f t="shared" si="2"/>
        <v>3355.3519999999999</v>
      </c>
      <c r="N5" s="195">
        <v>5531.68</v>
      </c>
      <c r="O5" s="195">
        <v>1342.14</v>
      </c>
      <c r="P5" s="195">
        <f t="shared" si="3"/>
        <v>4328.4086000000007</v>
      </c>
      <c r="Q5" s="195">
        <f t="shared" si="4"/>
        <v>5670.548600000001</v>
      </c>
      <c r="R5" s="195"/>
      <c r="S5" s="195"/>
      <c r="T5" s="195"/>
      <c r="U5" s="195"/>
      <c r="V5" s="195"/>
      <c r="W5" s="195"/>
      <c r="X5" s="195"/>
      <c r="Y5" s="196"/>
      <c r="Z5" s="196"/>
      <c r="AA5" s="197"/>
      <c r="AB5" s="196"/>
      <c r="AC5" s="197"/>
      <c r="AD5" s="196"/>
      <c r="AE5" s="197"/>
      <c r="AF5" s="196"/>
      <c r="AG5" s="197"/>
      <c r="AH5" s="196"/>
      <c r="AI5" s="196"/>
      <c r="AJ5" s="197"/>
      <c r="AK5" s="196"/>
      <c r="AL5" s="197"/>
      <c r="AM5" s="196"/>
    </row>
    <row r="6" spans="1:39" ht="15" customHeight="1" x14ac:dyDescent="0.25">
      <c r="A6" s="196" t="s">
        <v>1114</v>
      </c>
      <c r="B6" s="196" t="s">
        <v>847</v>
      </c>
      <c r="C6" s="197">
        <v>201</v>
      </c>
      <c r="D6" s="199" t="s">
        <v>75</v>
      </c>
      <c r="E6" s="196" t="s">
        <v>865</v>
      </c>
      <c r="F6" s="708" t="s">
        <v>167</v>
      </c>
      <c r="G6" s="195">
        <v>11240.46</v>
      </c>
      <c r="H6" s="195">
        <v>596.41</v>
      </c>
      <c r="I6" s="195">
        <v>5620.23</v>
      </c>
      <c r="J6" s="195">
        <v>0</v>
      </c>
      <c r="K6" s="195">
        <f t="shared" si="0"/>
        <v>5620.23</v>
      </c>
      <c r="L6" s="195">
        <f t="shared" si="1"/>
        <v>84.303449999999984</v>
      </c>
      <c r="M6" s="195">
        <f t="shared" si="2"/>
        <v>1124.046</v>
      </c>
      <c r="N6" s="195">
        <v>2130.73</v>
      </c>
      <c r="O6" s="195">
        <v>449.61</v>
      </c>
      <c r="P6" s="195">
        <f t="shared" si="3"/>
        <v>1450.0165500000003</v>
      </c>
      <c r="Q6" s="195">
        <f t="shared" si="4"/>
        <v>1899.6265500000004</v>
      </c>
      <c r="R6" s="195"/>
      <c r="S6" s="195"/>
      <c r="T6" s="195"/>
      <c r="U6" s="195"/>
      <c r="V6" s="195"/>
      <c r="W6" s="195"/>
      <c r="X6" s="195"/>
      <c r="Y6" s="196"/>
      <c r="Z6" s="196"/>
      <c r="AA6" s="197"/>
      <c r="AB6" s="196"/>
      <c r="AC6" s="197"/>
      <c r="AD6" s="196"/>
      <c r="AE6" s="197"/>
      <c r="AF6" s="196"/>
      <c r="AG6" s="197"/>
      <c r="AH6" s="196"/>
      <c r="AI6" s="196"/>
      <c r="AJ6" s="197"/>
      <c r="AK6" s="196"/>
      <c r="AL6" s="197"/>
      <c r="AM6" s="196"/>
    </row>
    <row r="7" spans="1:39" ht="15" customHeight="1" x14ac:dyDescent="0.25">
      <c r="A7" s="196" t="s">
        <v>1114</v>
      </c>
      <c r="B7" s="196" t="s">
        <v>847</v>
      </c>
      <c r="C7" s="197">
        <v>20</v>
      </c>
      <c r="D7" s="199" t="s">
        <v>14</v>
      </c>
      <c r="E7" s="196" t="s">
        <v>186</v>
      </c>
      <c r="F7" s="708" t="s">
        <v>167</v>
      </c>
      <c r="G7" s="195">
        <v>19720.82</v>
      </c>
      <c r="H7" s="195">
        <v>951.62</v>
      </c>
      <c r="I7" s="195">
        <v>9860.41</v>
      </c>
      <c r="J7" s="195">
        <v>0</v>
      </c>
      <c r="K7" s="195">
        <f t="shared" si="0"/>
        <v>9860.41</v>
      </c>
      <c r="L7" s="195">
        <f t="shared" si="1"/>
        <v>147.90615</v>
      </c>
      <c r="M7" s="195">
        <f t="shared" si="2"/>
        <v>1972.0820000000001</v>
      </c>
      <c r="N7" s="195">
        <v>3643.51</v>
      </c>
      <c r="O7" s="195">
        <v>788.83</v>
      </c>
      <c r="P7" s="195">
        <f t="shared" si="3"/>
        <v>2543.9838500000005</v>
      </c>
      <c r="Q7" s="195">
        <f t="shared" si="4"/>
        <v>3332.8138500000005</v>
      </c>
      <c r="R7" s="195"/>
      <c r="S7" s="195"/>
      <c r="T7" s="195"/>
      <c r="U7" s="195"/>
      <c r="V7" s="195"/>
      <c r="W7" s="195"/>
      <c r="X7" s="195"/>
      <c r="Y7" s="196"/>
      <c r="Z7" s="196"/>
      <c r="AA7" s="197"/>
      <c r="AB7" s="196"/>
      <c r="AC7" s="197"/>
      <c r="AD7" s="196"/>
      <c r="AE7" s="197"/>
      <c r="AF7" s="196"/>
      <c r="AG7" s="197"/>
      <c r="AH7" s="196"/>
      <c r="AI7" s="196"/>
      <c r="AJ7" s="197"/>
      <c r="AK7" s="196"/>
      <c r="AL7" s="197"/>
      <c r="AM7" s="196"/>
    </row>
    <row r="8" spans="1:39" ht="15" customHeight="1" x14ac:dyDescent="0.25">
      <c r="A8" s="196" t="s">
        <v>1114</v>
      </c>
      <c r="B8" s="196" t="s">
        <v>847</v>
      </c>
      <c r="C8" s="197">
        <v>146</v>
      </c>
      <c r="D8" s="199" t="s">
        <v>56</v>
      </c>
      <c r="E8" s="196" t="s">
        <v>228</v>
      </c>
      <c r="F8" s="708" t="s">
        <v>167</v>
      </c>
      <c r="G8" s="195">
        <v>25679.06</v>
      </c>
      <c r="H8" s="195">
        <v>951.62</v>
      </c>
      <c r="I8" s="195">
        <v>12839.53</v>
      </c>
      <c r="J8" s="195">
        <v>0</v>
      </c>
      <c r="K8" s="195">
        <f t="shared" si="0"/>
        <v>12839.53</v>
      </c>
      <c r="L8" s="195">
        <f t="shared" si="1"/>
        <v>192.59295</v>
      </c>
      <c r="M8" s="195">
        <f t="shared" si="2"/>
        <v>2567.9060000000004</v>
      </c>
      <c r="N8" s="195">
        <v>4456.8100000000004</v>
      </c>
      <c r="O8" s="195">
        <v>1027.1600000000001</v>
      </c>
      <c r="P8" s="195">
        <f t="shared" si="3"/>
        <v>3312.5970500000003</v>
      </c>
      <c r="Q8" s="195">
        <f t="shared" si="4"/>
        <v>4339.7570500000002</v>
      </c>
      <c r="R8" s="195"/>
      <c r="S8" s="195"/>
      <c r="T8" s="195"/>
      <c r="U8" s="195"/>
      <c r="V8" s="195"/>
      <c r="W8" s="195"/>
      <c r="X8" s="195"/>
      <c r="Y8" s="196"/>
      <c r="Z8" s="196"/>
      <c r="AA8" s="197"/>
      <c r="AB8" s="196"/>
      <c r="AC8" s="197"/>
      <c r="AD8" s="196"/>
      <c r="AE8" s="197"/>
      <c r="AF8" s="196"/>
      <c r="AG8" s="197"/>
      <c r="AH8" s="196"/>
      <c r="AI8" s="196"/>
      <c r="AJ8" s="197"/>
      <c r="AK8" s="196"/>
      <c r="AL8" s="197"/>
      <c r="AM8" s="196"/>
    </row>
    <row r="9" spans="1:39" ht="15" customHeight="1" x14ac:dyDescent="0.25">
      <c r="A9" s="196" t="s">
        <v>1114</v>
      </c>
      <c r="B9" s="196" t="s">
        <v>847</v>
      </c>
      <c r="C9" s="197">
        <v>50</v>
      </c>
      <c r="D9" s="199" t="s">
        <v>38</v>
      </c>
      <c r="E9" s="196" t="s">
        <v>209</v>
      </c>
      <c r="F9" s="708" t="s">
        <v>167</v>
      </c>
      <c r="G9" s="195">
        <v>36129.269999999997</v>
      </c>
      <c r="H9" s="195">
        <v>951.62</v>
      </c>
      <c r="I9" s="195">
        <v>14719.33</v>
      </c>
      <c r="J9" s="195">
        <v>0</v>
      </c>
      <c r="K9" s="195">
        <f t="shared" si="0"/>
        <v>14719.33</v>
      </c>
      <c r="L9" s="195">
        <f t="shared" si="1"/>
        <v>220.78995</v>
      </c>
      <c r="M9" s="195">
        <f t="shared" si="2"/>
        <v>2943.866</v>
      </c>
      <c r="N9" s="195">
        <v>4970</v>
      </c>
      <c r="O9" s="195">
        <v>1712.79</v>
      </c>
      <c r="P9" s="195">
        <f t="shared" si="3"/>
        <v>3797.5900500000002</v>
      </c>
      <c r="Q9" s="195">
        <f t="shared" si="4"/>
        <v>5510.3800499999998</v>
      </c>
      <c r="R9" s="195"/>
      <c r="S9" s="195"/>
      <c r="T9" s="195"/>
      <c r="U9" s="195"/>
      <c r="V9" s="195"/>
      <c r="W9" s="195"/>
      <c r="X9" s="195"/>
      <c r="Y9" s="196"/>
      <c r="Z9" s="196"/>
      <c r="AA9" s="197"/>
      <c r="AB9" s="196"/>
      <c r="AC9" s="197"/>
      <c r="AD9" s="196"/>
      <c r="AE9" s="197"/>
      <c r="AF9" s="196"/>
      <c r="AG9" s="197"/>
      <c r="AH9" s="196"/>
      <c r="AI9" s="196"/>
      <c r="AJ9" s="197"/>
      <c r="AK9" s="196"/>
      <c r="AL9" s="197"/>
      <c r="AM9" s="196"/>
    </row>
    <row r="10" spans="1:39" ht="15" customHeight="1" x14ac:dyDescent="0.25">
      <c r="A10" s="196" t="s">
        <v>1114</v>
      </c>
      <c r="B10" s="196" t="s">
        <v>847</v>
      </c>
      <c r="C10" s="197">
        <v>349</v>
      </c>
      <c r="D10" s="199" t="s">
        <v>362</v>
      </c>
      <c r="E10" s="196" t="s">
        <v>372</v>
      </c>
      <c r="F10" s="708" t="s">
        <v>167</v>
      </c>
      <c r="G10" s="195">
        <v>35212.639999999999</v>
      </c>
      <c r="H10" s="195">
        <v>951.62</v>
      </c>
      <c r="I10" s="195">
        <v>17606.32</v>
      </c>
      <c r="J10" s="195">
        <v>0</v>
      </c>
      <c r="K10" s="195">
        <f t="shared" si="0"/>
        <v>17606.32</v>
      </c>
      <c r="L10" s="195">
        <f t="shared" si="1"/>
        <v>264.09479999999996</v>
      </c>
      <c r="M10" s="195">
        <f t="shared" si="2"/>
        <v>3521.2640000000001</v>
      </c>
      <c r="N10" s="195">
        <v>5758.15</v>
      </c>
      <c r="O10" s="195">
        <v>1408.5</v>
      </c>
      <c r="P10" s="195">
        <f t="shared" si="3"/>
        <v>4542.4351999999999</v>
      </c>
      <c r="Q10" s="195">
        <f t="shared" si="4"/>
        <v>5950.9351999999999</v>
      </c>
      <c r="R10" s="195"/>
      <c r="S10" s="195"/>
      <c r="T10" s="195"/>
      <c r="U10" s="195"/>
      <c r="V10" s="195"/>
      <c r="W10" s="195"/>
      <c r="X10" s="195"/>
      <c r="Y10" s="196"/>
      <c r="Z10" s="196"/>
      <c r="AA10" s="197"/>
      <c r="AB10" s="196"/>
      <c r="AC10" s="197"/>
      <c r="AD10" s="196"/>
      <c r="AE10" s="197"/>
      <c r="AF10" s="196"/>
      <c r="AG10" s="197"/>
      <c r="AH10" s="196"/>
      <c r="AI10" s="196"/>
      <c r="AJ10" s="197"/>
      <c r="AK10" s="196"/>
      <c r="AL10" s="197"/>
      <c r="AM10" s="196"/>
    </row>
    <row r="11" spans="1:39" ht="15" customHeight="1" x14ac:dyDescent="0.25">
      <c r="A11" s="196" t="s">
        <v>1114</v>
      </c>
      <c r="B11" s="196" t="s">
        <v>847</v>
      </c>
      <c r="C11" s="197">
        <v>461</v>
      </c>
      <c r="D11" s="199" t="s">
        <v>754</v>
      </c>
      <c r="E11" s="196" t="s">
        <v>767</v>
      </c>
      <c r="F11" s="708" t="s">
        <v>167</v>
      </c>
      <c r="G11" s="195">
        <v>21345.82</v>
      </c>
      <c r="H11" s="195">
        <v>951.62</v>
      </c>
      <c r="I11" s="195">
        <v>10672.91</v>
      </c>
      <c r="J11" s="195">
        <v>0</v>
      </c>
      <c r="K11" s="195">
        <f t="shared" si="0"/>
        <v>10672.91</v>
      </c>
      <c r="L11" s="195">
        <f t="shared" si="1"/>
        <v>160.09365</v>
      </c>
      <c r="M11" s="195">
        <f t="shared" si="2"/>
        <v>2134.5819999999999</v>
      </c>
      <c r="N11" s="195">
        <v>3865.32</v>
      </c>
      <c r="O11" s="195">
        <v>853.83</v>
      </c>
      <c r="P11" s="195">
        <f t="shared" si="3"/>
        <v>2753.6063500000005</v>
      </c>
      <c r="Q11" s="195">
        <f t="shared" si="4"/>
        <v>3607.4363500000004</v>
      </c>
      <c r="R11" s="195"/>
      <c r="S11" s="195"/>
      <c r="T11" s="195"/>
      <c r="U11" s="195"/>
      <c r="V11" s="195"/>
      <c r="W11" s="195"/>
      <c r="X11" s="195"/>
      <c r="Y11" s="196"/>
      <c r="Z11" s="196"/>
      <c r="AA11" s="197"/>
      <c r="AB11" s="196"/>
      <c r="AC11" s="197"/>
      <c r="AD11" s="196"/>
      <c r="AE11" s="197"/>
      <c r="AF11" s="196"/>
      <c r="AG11" s="197"/>
      <c r="AH11" s="196"/>
      <c r="AI11" s="196"/>
      <c r="AJ11" s="197"/>
      <c r="AK11" s="196"/>
      <c r="AL11" s="197"/>
      <c r="AM11" s="196"/>
    </row>
    <row r="12" spans="1:39" ht="15" customHeight="1" x14ac:dyDescent="0.25">
      <c r="A12" s="196" t="s">
        <v>1114</v>
      </c>
      <c r="B12" s="196" t="s">
        <v>847</v>
      </c>
      <c r="C12" s="197">
        <v>434</v>
      </c>
      <c r="D12" s="199" t="s">
        <v>696</v>
      </c>
      <c r="E12" s="196" t="s">
        <v>706</v>
      </c>
      <c r="F12" s="708" t="s">
        <v>167</v>
      </c>
      <c r="G12" s="195">
        <v>13651.88</v>
      </c>
      <c r="H12" s="195">
        <v>765.21</v>
      </c>
      <c r="I12" s="195">
        <v>6825.94</v>
      </c>
      <c r="J12" s="195">
        <v>0</v>
      </c>
      <c r="K12" s="195">
        <f t="shared" si="0"/>
        <v>6825.94</v>
      </c>
      <c r="L12" s="195">
        <f t="shared" si="1"/>
        <v>102.38909999999998</v>
      </c>
      <c r="M12" s="195">
        <f t="shared" si="2"/>
        <v>1365.1880000000001</v>
      </c>
      <c r="N12" s="195">
        <v>2628.69</v>
      </c>
      <c r="O12" s="195">
        <v>546.07000000000005</v>
      </c>
      <c r="P12" s="195">
        <f t="shared" si="3"/>
        <v>1761.0909000000001</v>
      </c>
      <c r="Q12" s="195">
        <f t="shared" si="4"/>
        <v>2307.1609000000003</v>
      </c>
      <c r="R12" s="195"/>
      <c r="S12" s="195"/>
      <c r="T12" s="195"/>
      <c r="U12" s="195"/>
      <c r="V12" s="195"/>
      <c r="W12" s="195"/>
      <c r="X12" s="195"/>
      <c r="Y12" s="196"/>
      <c r="Z12" s="196"/>
      <c r="AA12" s="197"/>
      <c r="AB12" s="196"/>
      <c r="AC12" s="197"/>
      <c r="AD12" s="196"/>
      <c r="AE12" s="197"/>
      <c r="AF12" s="196"/>
      <c r="AG12" s="197"/>
      <c r="AH12" s="196"/>
      <c r="AI12" s="196"/>
      <c r="AJ12" s="197"/>
      <c r="AK12" s="196"/>
      <c r="AL12" s="197"/>
      <c r="AM12" s="196"/>
    </row>
    <row r="13" spans="1:39" ht="15" customHeight="1" x14ac:dyDescent="0.25">
      <c r="A13" s="196" t="s">
        <v>1114</v>
      </c>
      <c r="B13" s="196" t="s">
        <v>847</v>
      </c>
      <c r="C13" s="197">
        <v>39</v>
      </c>
      <c r="D13" s="199" t="s">
        <v>29</v>
      </c>
      <c r="E13" s="196" t="s">
        <v>201</v>
      </c>
      <c r="F13" s="708" t="s">
        <v>167</v>
      </c>
      <c r="G13" s="195">
        <v>23895.03</v>
      </c>
      <c r="H13" s="195">
        <v>951.62</v>
      </c>
      <c r="I13" s="195">
        <v>9738.6200000000008</v>
      </c>
      <c r="J13" s="195">
        <v>0</v>
      </c>
      <c r="K13" s="195">
        <f t="shared" si="0"/>
        <v>9738.6200000000008</v>
      </c>
      <c r="L13" s="195">
        <f t="shared" si="1"/>
        <v>146.07930000000002</v>
      </c>
      <c r="M13" s="195">
        <f t="shared" si="2"/>
        <v>1947.7240000000002</v>
      </c>
      <c r="N13" s="195">
        <v>3610.26</v>
      </c>
      <c r="O13" s="195">
        <v>1132.51</v>
      </c>
      <c r="P13" s="195">
        <f t="shared" si="3"/>
        <v>2512.5607000000005</v>
      </c>
      <c r="Q13" s="195">
        <f t="shared" si="4"/>
        <v>3645.0707000000002</v>
      </c>
      <c r="R13" s="195"/>
      <c r="S13" s="195"/>
      <c r="T13" s="195"/>
      <c r="U13" s="195"/>
      <c r="V13" s="195"/>
      <c r="W13" s="195"/>
      <c r="X13" s="195"/>
      <c r="Y13" s="196"/>
      <c r="Z13" s="196"/>
      <c r="AA13" s="197"/>
      <c r="AB13" s="196"/>
      <c r="AC13" s="197"/>
      <c r="AD13" s="196"/>
      <c r="AE13" s="197"/>
      <c r="AF13" s="196"/>
      <c r="AG13" s="197"/>
      <c r="AH13" s="196"/>
      <c r="AI13" s="196"/>
      <c r="AJ13" s="197"/>
      <c r="AK13" s="196"/>
      <c r="AL13" s="197"/>
      <c r="AM13" s="196"/>
    </row>
    <row r="14" spans="1:39" s="563" customFormat="1" ht="15" customHeight="1" x14ac:dyDescent="0.25">
      <c r="A14" s="559" t="s">
        <v>1114</v>
      </c>
      <c r="B14" s="559" t="s">
        <v>847</v>
      </c>
      <c r="C14" s="560">
        <v>248</v>
      </c>
      <c r="D14" s="561" t="s">
        <v>137</v>
      </c>
      <c r="E14" s="559" t="s">
        <v>258</v>
      </c>
      <c r="F14" s="729" t="s">
        <v>167</v>
      </c>
      <c r="G14" s="562">
        <v>44461.18</v>
      </c>
      <c r="H14" s="562">
        <v>951.62</v>
      </c>
      <c r="I14" s="562">
        <v>22230.59</v>
      </c>
      <c r="J14" s="562">
        <v>0</v>
      </c>
      <c r="K14" s="562">
        <f t="shared" si="0"/>
        <v>22230.59</v>
      </c>
      <c r="L14" s="562">
        <f t="shared" si="1"/>
        <v>333.45884999999998</v>
      </c>
      <c r="M14" s="562">
        <f t="shared" si="2"/>
        <v>4446.1180000000004</v>
      </c>
      <c r="N14" s="562">
        <v>7020.57</v>
      </c>
      <c r="O14" s="562">
        <v>1778.44</v>
      </c>
      <c r="P14" s="562">
        <f t="shared" si="3"/>
        <v>5735.4911499999998</v>
      </c>
      <c r="Q14" s="562">
        <f t="shared" si="4"/>
        <v>7513.9311500000003</v>
      </c>
      <c r="R14" s="562"/>
      <c r="S14" s="562"/>
      <c r="T14" s="562"/>
      <c r="U14" s="562"/>
      <c r="V14" s="562"/>
      <c r="W14" s="562"/>
      <c r="X14" s="562"/>
      <c r="Y14" s="559"/>
      <c r="Z14" s="559"/>
      <c r="AA14" s="560"/>
      <c r="AB14" s="559"/>
      <c r="AC14" s="560"/>
      <c r="AD14" s="559"/>
      <c r="AE14" s="560"/>
      <c r="AF14" s="559"/>
      <c r="AG14" s="560"/>
      <c r="AH14" s="559"/>
      <c r="AI14" s="559"/>
      <c r="AJ14" s="560"/>
      <c r="AK14" s="559"/>
      <c r="AL14" s="560"/>
      <c r="AM14" s="559"/>
    </row>
    <row r="15" spans="1:39" ht="15" customHeight="1" x14ac:dyDescent="0.25">
      <c r="A15" s="196" t="s">
        <v>1114</v>
      </c>
      <c r="B15" s="196" t="s">
        <v>847</v>
      </c>
      <c r="C15" s="197">
        <v>419</v>
      </c>
      <c r="D15" s="199" t="s">
        <v>637</v>
      </c>
      <c r="E15" s="196" t="s">
        <v>652</v>
      </c>
      <c r="F15" s="708" t="s">
        <v>167</v>
      </c>
      <c r="G15" s="195">
        <v>38012.639999999999</v>
      </c>
      <c r="H15" s="195">
        <v>951.62</v>
      </c>
      <c r="I15" s="195">
        <v>19006.32</v>
      </c>
      <c r="J15" s="195">
        <v>0</v>
      </c>
      <c r="K15" s="195">
        <f t="shared" si="0"/>
        <v>19006.32</v>
      </c>
      <c r="L15" s="195">
        <f t="shared" si="1"/>
        <v>285.09479999999996</v>
      </c>
      <c r="M15" s="195">
        <f t="shared" si="2"/>
        <v>3801.2640000000001</v>
      </c>
      <c r="N15" s="195">
        <v>6140.35</v>
      </c>
      <c r="O15" s="195">
        <v>1520.5</v>
      </c>
      <c r="P15" s="195">
        <f t="shared" si="3"/>
        <v>4903.6352000000006</v>
      </c>
      <c r="Q15" s="195">
        <f t="shared" si="4"/>
        <v>6424.1352000000006</v>
      </c>
      <c r="R15" s="195"/>
      <c r="S15" s="195"/>
      <c r="T15" s="195"/>
      <c r="U15" s="195"/>
      <c r="V15" s="195"/>
      <c r="W15" s="195"/>
      <c r="X15" s="195"/>
      <c r="Y15" s="196"/>
      <c r="Z15" s="196"/>
      <c r="AA15" s="197"/>
      <c r="AB15" s="196"/>
      <c r="AC15" s="197"/>
      <c r="AD15" s="196"/>
      <c r="AE15" s="197"/>
      <c r="AF15" s="196"/>
      <c r="AG15" s="197"/>
      <c r="AH15" s="196"/>
      <c r="AI15" s="196"/>
      <c r="AJ15" s="197"/>
      <c r="AK15" s="196"/>
      <c r="AL15" s="197"/>
      <c r="AM15" s="196"/>
    </row>
    <row r="16" spans="1:39" ht="15" customHeight="1" x14ac:dyDescent="0.25">
      <c r="A16" s="196" t="s">
        <v>1114</v>
      </c>
      <c r="B16" s="196" t="s">
        <v>847</v>
      </c>
      <c r="C16" s="197">
        <v>12</v>
      </c>
      <c r="D16" s="199" t="s">
        <v>9</v>
      </c>
      <c r="E16" s="196" t="s">
        <v>180</v>
      </c>
      <c r="F16" s="708" t="s">
        <v>167</v>
      </c>
      <c r="G16" s="195">
        <v>18044</v>
      </c>
      <c r="H16" s="195">
        <v>951.62</v>
      </c>
      <c r="I16" s="195">
        <v>9022</v>
      </c>
      <c r="J16" s="195">
        <v>0</v>
      </c>
      <c r="K16" s="195">
        <f t="shared" si="0"/>
        <v>9022</v>
      </c>
      <c r="L16" s="195">
        <f t="shared" si="1"/>
        <v>135.32999999999998</v>
      </c>
      <c r="M16" s="195">
        <f t="shared" si="2"/>
        <v>1804.4</v>
      </c>
      <c r="N16" s="195">
        <v>3414.63</v>
      </c>
      <c r="O16" s="195">
        <v>721.76</v>
      </c>
      <c r="P16" s="195">
        <f t="shared" si="3"/>
        <v>2327.6800000000003</v>
      </c>
      <c r="Q16" s="195">
        <f t="shared" si="4"/>
        <v>3049.4400000000005</v>
      </c>
      <c r="R16" s="195"/>
      <c r="S16" s="195"/>
      <c r="T16" s="195"/>
      <c r="U16" s="195"/>
      <c r="V16" s="195"/>
      <c r="W16" s="195"/>
      <c r="X16" s="195"/>
      <c r="Y16" s="196"/>
      <c r="Z16" s="196"/>
      <c r="AA16" s="197"/>
      <c r="AB16" s="196"/>
      <c r="AC16" s="197"/>
      <c r="AD16" s="196"/>
      <c r="AE16" s="197"/>
      <c r="AF16" s="196"/>
      <c r="AG16" s="197"/>
      <c r="AH16" s="196"/>
      <c r="AI16" s="196"/>
      <c r="AJ16" s="197"/>
      <c r="AK16" s="196"/>
      <c r="AL16" s="197"/>
      <c r="AM16" s="196"/>
    </row>
    <row r="17" spans="1:39" ht="15" customHeight="1" x14ac:dyDescent="0.25">
      <c r="A17" s="196" t="s">
        <v>1114</v>
      </c>
      <c r="B17" s="196" t="s">
        <v>847</v>
      </c>
      <c r="C17" s="197">
        <v>318</v>
      </c>
      <c r="D17" s="199" t="s">
        <v>300</v>
      </c>
      <c r="E17" s="196" t="s">
        <v>305</v>
      </c>
      <c r="F17" s="708" t="s">
        <v>167</v>
      </c>
      <c r="G17" s="195">
        <v>63974.7</v>
      </c>
      <c r="H17" s="195">
        <v>951.62</v>
      </c>
      <c r="I17" s="195">
        <v>26429.7</v>
      </c>
      <c r="J17" s="195">
        <v>0</v>
      </c>
      <c r="K17" s="195">
        <f t="shared" si="0"/>
        <v>26429.7</v>
      </c>
      <c r="L17" s="195">
        <f t="shared" si="1"/>
        <v>396.44549999999998</v>
      </c>
      <c r="M17" s="195">
        <f t="shared" si="2"/>
        <v>5285.9400000000005</v>
      </c>
      <c r="N17" s="195">
        <v>8166.93</v>
      </c>
      <c r="O17" s="195">
        <v>3003.6</v>
      </c>
      <c r="P17" s="195">
        <f t="shared" si="3"/>
        <v>6818.8645000000006</v>
      </c>
      <c r="Q17" s="195">
        <f t="shared" si="4"/>
        <v>9822.4645</v>
      </c>
      <c r="R17" s="195"/>
      <c r="S17" s="195"/>
      <c r="T17" s="195"/>
      <c r="U17" s="195"/>
      <c r="V17" s="195"/>
      <c r="W17" s="195"/>
      <c r="X17" s="195"/>
      <c r="Y17" s="196"/>
      <c r="Z17" s="196"/>
      <c r="AA17" s="197"/>
      <c r="AB17" s="196"/>
      <c r="AC17" s="197"/>
      <c r="AD17" s="196"/>
      <c r="AE17" s="197"/>
      <c r="AF17" s="196"/>
      <c r="AG17" s="197"/>
      <c r="AH17" s="196"/>
      <c r="AI17" s="196"/>
      <c r="AJ17" s="197"/>
      <c r="AK17" s="196"/>
      <c r="AL17" s="197"/>
      <c r="AM17" s="196"/>
    </row>
    <row r="18" spans="1:39" ht="15" customHeight="1" x14ac:dyDescent="0.25">
      <c r="A18" s="196" t="s">
        <v>1114</v>
      </c>
      <c r="B18" s="196" t="s">
        <v>847</v>
      </c>
      <c r="C18" s="197">
        <v>346</v>
      </c>
      <c r="D18" s="199" t="s">
        <v>368</v>
      </c>
      <c r="E18" s="196" t="s">
        <v>369</v>
      </c>
      <c r="F18" s="708" t="s">
        <v>167</v>
      </c>
      <c r="G18" s="195">
        <v>35212.639999999999</v>
      </c>
      <c r="H18" s="195">
        <v>951.62</v>
      </c>
      <c r="I18" s="195">
        <v>17606.32</v>
      </c>
      <c r="J18" s="195">
        <v>0</v>
      </c>
      <c r="K18" s="195">
        <f t="shared" si="0"/>
        <v>17606.32</v>
      </c>
      <c r="L18" s="195">
        <f t="shared" si="1"/>
        <v>264.09479999999996</v>
      </c>
      <c r="M18" s="195">
        <f t="shared" si="2"/>
        <v>3521.2640000000001</v>
      </c>
      <c r="N18" s="195">
        <v>5758.15</v>
      </c>
      <c r="O18" s="195">
        <v>1408.5</v>
      </c>
      <c r="P18" s="195">
        <f t="shared" si="3"/>
        <v>4542.4351999999999</v>
      </c>
      <c r="Q18" s="195">
        <f t="shared" si="4"/>
        <v>5950.9351999999999</v>
      </c>
      <c r="R18" s="195"/>
      <c r="S18" s="195"/>
      <c r="T18" s="195"/>
      <c r="U18" s="195"/>
      <c r="V18" s="195"/>
      <c r="W18" s="195"/>
      <c r="X18" s="195"/>
      <c r="Y18" s="196"/>
      <c r="Z18" s="196"/>
      <c r="AA18" s="197"/>
      <c r="AB18" s="196"/>
      <c r="AC18" s="197"/>
      <c r="AD18" s="196"/>
      <c r="AE18" s="197"/>
      <c r="AF18" s="196"/>
      <c r="AG18" s="197"/>
      <c r="AH18" s="196"/>
      <c r="AI18" s="196"/>
      <c r="AJ18" s="197"/>
      <c r="AK18" s="196"/>
      <c r="AL18" s="197"/>
      <c r="AM18" s="196"/>
    </row>
    <row r="19" spans="1:39" ht="15" customHeight="1" x14ac:dyDescent="0.25">
      <c r="A19" s="196" t="s">
        <v>1114</v>
      </c>
      <c r="B19" s="196" t="s">
        <v>847</v>
      </c>
      <c r="C19" s="197">
        <v>452</v>
      </c>
      <c r="D19" s="199" t="s">
        <v>719</v>
      </c>
      <c r="E19" s="196" t="s">
        <v>740</v>
      </c>
      <c r="F19" s="708" t="s">
        <v>167</v>
      </c>
      <c r="G19" s="195">
        <v>21345.82</v>
      </c>
      <c r="H19" s="195">
        <v>951.62</v>
      </c>
      <c r="I19" s="195">
        <v>10672.91</v>
      </c>
      <c r="J19" s="195">
        <v>0</v>
      </c>
      <c r="K19" s="195">
        <f t="shared" si="0"/>
        <v>10672.91</v>
      </c>
      <c r="L19" s="195">
        <f t="shared" si="1"/>
        <v>160.09365</v>
      </c>
      <c r="M19" s="195">
        <f t="shared" si="2"/>
        <v>2134.5819999999999</v>
      </c>
      <c r="N19" s="195">
        <v>3865.32</v>
      </c>
      <c r="O19" s="195">
        <v>853.83</v>
      </c>
      <c r="P19" s="195">
        <f t="shared" si="3"/>
        <v>2753.6063500000005</v>
      </c>
      <c r="Q19" s="195">
        <f t="shared" si="4"/>
        <v>3607.4363500000004</v>
      </c>
      <c r="R19" s="195"/>
      <c r="S19" s="195"/>
      <c r="T19" s="195"/>
      <c r="U19" s="195"/>
      <c r="V19" s="195"/>
      <c r="W19" s="195"/>
      <c r="X19" s="195"/>
      <c r="Y19" s="196"/>
      <c r="Z19" s="196"/>
      <c r="AA19" s="197"/>
      <c r="AB19" s="196"/>
      <c r="AC19" s="197"/>
      <c r="AD19" s="196"/>
      <c r="AE19" s="197"/>
      <c r="AF19" s="196"/>
      <c r="AG19" s="197"/>
      <c r="AH19" s="196"/>
      <c r="AI19" s="196"/>
      <c r="AJ19" s="197"/>
      <c r="AK19" s="196"/>
      <c r="AL19" s="197"/>
      <c r="AM19" s="196"/>
    </row>
    <row r="20" spans="1:39" ht="15" customHeight="1" x14ac:dyDescent="0.25">
      <c r="A20" s="196" t="s">
        <v>1114</v>
      </c>
      <c r="B20" s="196" t="s">
        <v>847</v>
      </c>
      <c r="C20" s="197">
        <v>47</v>
      </c>
      <c r="D20" s="199" t="s">
        <v>35</v>
      </c>
      <c r="E20" s="196" t="s">
        <v>207</v>
      </c>
      <c r="F20" s="708" t="s">
        <v>167</v>
      </c>
      <c r="G20" s="195">
        <v>25982.94</v>
      </c>
      <c r="H20" s="195">
        <v>951.62</v>
      </c>
      <c r="I20" s="195">
        <v>12991.47</v>
      </c>
      <c r="J20" s="195">
        <v>0</v>
      </c>
      <c r="K20" s="195">
        <f t="shared" si="0"/>
        <v>12991.47</v>
      </c>
      <c r="L20" s="195">
        <f t="shared" si="1"/>
        <v>194.87204999999997</v>
      </c>
      <c r="M20" s="195">
        <f t="shared" si="2"/>
        <v>2598.2939999999999</v>
      </c>
      <c r="N20" s="195">
        <v>4498.29</v>
      </c>
      <c r="O20" s="195">
        <v>1039.31</v>
      </c>
      <c r="P20" s="195">
        <f t="shared" si="3"/>
        <v>3351.7979500000001</v>
      </c>
      <c r="Q20" s="195">
        <f t="shared" si="4"/>
        <v>4391.1079499999996</v>
      </c>
      <c r="R20" s="195"/>
      <c r="S20" s="195"/>
      <c r="T20" s="195"/>
      <c r="U20" s="195"/>
      <c r="V20" s="195"/>
      <c r="W20" s="195"/>
      <c r="X20" s="195"/>
      <c r="Y20" s="196"/>
      <c r="Z20" s="196"/>
      <c r="AA20" s="197"/>
      <c r="AB20" s="196"/>
      <c r="AC20" s="197"/>
      <c r="AD20" s="196"/>
      <c r="AE20" s="197"/>
      <c r="AF20" s="196"/>
      <c r="AG20" s="197"/>
      <c r="AH20" s="196"/>
      <c r="AI20" s="196"/>
      <c r="AJ20" s="197"/>
      <c r="AK20" s="196"/>
      <c r="AL20" s="197"/>
      <c r="AM20" s="196"/>
    </row>
    <row r="21" spans="1:39" ht="15" customHeight="1" x14ac:dyDescent="0.25">
      <c r="A21" s="196" t="s">
        <v>1114</v>
      </c>
      <c r="B21" s="196" t="s">
        <v>847</v>
      </c>
      <c r="C21" s="197">
        <v>431</v>
      </c>
      <c r="D21" s="199" t="s">
        <v>680</v>
      </c>
      <c r="E21" s="196" t="s">
        <v>681</v>
      </c>
      <c r="F21" s="708" t="s">
        <v>167</v>
      </c>
      <c r="G21" s="195">
        <v>17420.62</v>
      </c>
      <c r="H21" s="195">
        <v>951.62</v>
      </c>
      <c r="I21" s="195">
        <v>8710.31</v>
      </c>
      <c r="J21" s="195">
        <v>0</v>
      </c>
      <c r="K21" s="195">
        <f t="shared" si="0"/>
        <v>8710.31</v>
      </c>
      <c r="L21" s="195">
        <f t="shared" si="1"/>
        <v>130.65464999999998</v>
      </c>
      <c r="M21" s="195">
        <f t="shared" si="2"/>
        <v>1742.0619999999999</v>
      </c>
      <c r="N21" s="195">
        <v>3329.53</v>
      </c>
      <c r="O21" s="195">
        <v>696.82</v>
      </c>
      <c r="P21" s="195">
        <f t="shared" si="3"/>
        <v>2247.2553500000004</v>
      </c>
      <c r="Q21" s="195">
        <f t="shared" si="4"/>
        <v>2944.0753500000005</v>
      </c>
      <c r="R21" s="195"/>
      <c r="S21" s="195"/>
      <c r="T21" s="195"/>
      <c r="U21" s="195"/>
      <c r="V21" s="195"/>
      <c r="W21" s="195"/>
      <c r="X21" s="195"/>
      <c r="Y21" s="196"/>
      <c r="Z21" s="196"/>
      <c r="AA21" s="197"/>
      <c r="AB21" s="196"/>
      <c r="AC21" s="197"/>
      <c r="AD21" s="196"/>
      <c r="AE21" s="197"/>
      <c r="AF21" s="196"/>
      <c r="AG21" s="197"/>
      <c r="AH21" s="196"/>
      <c r="AI21" s="196"/>
      <c r="AJ21" s="197"/>
      <c r="AK21" s="196"/>
      <c r="AL21" s="197"/>
      <c r="AM21" s="196"/>
    </row>
    <row r="22" spans="1:39" s="192" customFormat="1" ht="15" customHeight="1" x14ac:dyDescent="0.25">
      <c r="A22" s="189"/>
      <c r="B22" s="189"/>
      <c r="C22" s="190"/>
      <c r="D22" s="367" t="s">
        <v>73</v>
      </c>
      <c r="E22" s="189"/>
      <c r="F22" s="210"/>
      <c r="G22" s="191">
        <v>0</v>
      </c>
      <c r="H22" s="191">
        <v>0</v>
      </c>
      <c r="I22" s="191">
        <v>0</v>
      </c>
      <c r="J22" s="191">
        <v>0</v>
      </c>
      <c r="K22" s="191">
        <v>0</v>
      </c>
      <c r="L22" s="191">
        <v>0</v>
      </c>
      <c r="M22" s="191">
        <v>0</v>
      </c>
      <c r="N22" s="191">
        <v>0</v>
      </c>
      <c r="O22" s="191">
        <v>0</v>
      </c>
      <c r="P22" s="191">
        <v>0</v>
      </c>
      <c r="Q22" s="191">
        <v>0</v>
      </c>
      <c r="R22" s="191"/>
      <c r="S22" s="191"/>
      <c r="T22" s="191"/>
      <c r="U22" s="191"/>
      <c r="V22" s="191"/>
      <c r="W22" s="191"/>
      <c r="X22" s="191"/>
      <c r="Y22" s="189"/>
      <c r="Z22" s="189"/>
      <c r="AA22" s="190"/>
      <c r="AB22" s="189"/>
      <c r="AC22" s="190"/>
      <c r="AD22" s="189"/>
      <c r="AE22" s="190"/>
      <c r="AF22" s="189"/>
      <c r="AG22" s="190"/>
      <c r="AH22" s="189"/>
      <c r="AI22" s="189"/>
      <c r="AJ22" s="190"/>
      <c r="AK22" s="189"/>
      <c r="AL22" s="190"/>
      <c r="AM22" s="189"/>
    </row>
    <row r="23" spans="1:39" ht="15" customHeight="1" x14ac:dyDescent="0.25">
      <c r="A23" s="196" t="s">
        <v>1114</v>
      </c>
      <c r="B23" s="196" t="s">
        <v>847</v>
      </c>
      <c r="C23" s="197">
        <v>447</v>
      </c>
      <c r="D23" s="199" t="s">
        <v>715</v>
      </c>
      <c r="E23" s="196" t="s">
        <v>736</v>
      </c>
      <c r="F23" s="708" t="s">
        <v>167</v>
      </c>
      <c r="G23" s="195">
        <v>21345.82</v>
      </c>
      <c r="H23" s="195">
        <v>951.62</v>
      </c>
      <c r="I23" s="195">
        <v>10672.91</v>
      </c>
      <c r="J23" s="195">
        <v>0</v>
      </c>
      <c r="K23" s="195">
        <f t="shared" ref="K23:K43" si="5">I23+J23</f>
        <v>10672.91</v>
      </c>
      <c r="L23" s="195">
        <f t="shared" ref="L23:L43" si="6">K23*1.5%</f>
        <v>160.09365</v>
      </c>
      <c r="M23" s="195">
        <f t="shared" ref="M23:M43" si="7">I23*0.2</f>
        <v>2134.5819999999999</v>
      </c>
      <c r="N23" s="195">
        <v>3865.32</v>
      </c>
      <c r="O23" s="195">
        <v>853.83</v>
      </c>
      <c r="P23" s="195">
        <f t="shared" ref="P23:P43" si="8">N23-H23-L23</f>
        <v>2753.6063500000005</v>
      </c>
      <c r="Q23" s="195">
        <f t="shared" ref="Q23:Q43" si="9">O23+P23</f>
        <v>3607.4363500000004</v>
      </c>
      <c r="R23" s="195"/>
      <c r="S23" s="195"/>
      <c r="T23" s="195"/>
      <c r="U23" s="195"/>
      <c r="V23" s="195"/>
      <c r="W23" s="195"/>
      <c r="X23" s="195"/>
      <c r="Y23" s="196"/>
      <c r="Z23" s="196"/>
      <c r="AA23" s="197"/>
      <c r="AB23" s="196"/>
      <c r="AC23" s="197"/>
      <c r="AD23" s="196"/>
      <c r="AE23" s="197"/>
      <c r="AF23" s="196"/>
      <c r="AG23" s="197"/>
      <c r="AH23" s="196"/>
      <c r="AI23" s="196"/>
      <c r="AJ23" s="197"/>
      <c r="AK23" s="196"/>
      <c r="AL23" s="197"/>
      <c r="AM23" s="196"/>
    </row>
    <row r="24" spans="1:39" ht="15" customHeight="1" x14ac:dyDescent="0.25">
      <c r="A24" s="196" t="s">
        <v>1114</v>
      </c>
      <c r="B24" s="196" t="s">
        <v>847</v>
      </c>
      <c r="C24" s="197">
        <v>498</v>
      </c>
      <c r="D24" s="199" t="s">
        <v>483</v>
      </c>
      <c r="E24" s="196" t="s">
        <v>533</v>
      </c>
      <c r="F24" s="708" t="s">
        <v>167</v>
      </c>
      <c r="G24" s="195">
        <v>30485.74</v>
      </c>
      <c r="H24" s="195">
        <v>951.62</v>
      </c>
      <c r="I24" s="195">
        <v>15242.87</v>
      </c>
      <c r="J24" s="195">
        <v>0</v>
      </c>
      <c r="K24" s="195">
        <f t="shared" si="5"/>
        <v>15242.87</v>
      </c>
      <c r="L24" s="195">
        <f t="shared" si="6"/>
        <v>228.64305000000002</v>
      </c>
      <c r="M24" s="195">
        <f t="shared" si="7"/>
        <v>3048.5740000000005</v>
      </c>
      <c r="N24" s="195">
        <v>5112.92</v>
      </c>
      <c r="O24" s="195">
        <v>1219.42</v>
      </c>
      <c r="P24" s="195">
        <f t="shared" si="8"/>
        <v>3932.6569500000001</v>
      </c>
      <c r="Q24" s="195">
        <f t="shared" si="9"/>
        <v>5152.0769500000006</v>
      </c>
      <c r="R24" s="195"/>
      <c r="S24" s="195"/>
      <c r="T24" s="195"/>
      <c r="U24" s="195"/>
      <c r="V24" s="195"/>
      <c r="W24" s="195"/>
      <c r="X24" s="195"/>
      <c r="Y24" s="196"/>
      <c r="Z24" s="196"/>
      <c r="AA24" s="197"/>
      <c r="AB24" s="196"/>
      <c r="AC24" s="197"/>
      <c r="AD24" s="196"/>
      <c r="AE24" s="197"/>
      <c r="AF24" s="196"/>
      <c r="AG24" s="197"/>
      <c r="AH24" s="196"/>
      <c r="AI24" s="196"/>
      <c r="AJ24" s="197"/>
      <c r="AK24" s="196"/>
      <c r="AL24" s="197"/>
      <c r="AM24" s="196"/>
    </row>
    <row r="25" spans="1:39" ht="15" customHeight="1" x14ac:dyDescent="0.25">
      <c r="A25" s="196" t="s">
        <v>1114</v>
      </c>
      <c r="B25" s="196" t="s">
        <v>847</v>
      </c>
      <c r="C25" s="197">
        <v>200</v>
      </c>
      <c r="D25" s="199" t="s">
        <v>74</v>
      </c>
      <c r="E25" s="196" t="s">
        <v>245</v>
      </c>
      <c r="F25" s="708" t="s">
        <v>167</v>
      </c>
      <c r="G25" s="195">
        <v>25848.32</v>
      </c>
      <c r="H25" s="195">
        <v>951.62</v>
      </c>
      <c r="I25" s="195">
        <v>12924.16</v>
      </c>
      <c r="J25" s="195">
        <v>0</v>
      </c>
      <c r="K25" s="195">
        <f t="shared" si="5"/>
        <v>12924.16</v>
      </c>
      <c r="L25" s="195">
        <f t="shared" si="6"/>
        <v>193.86239999999998</v>
      </c>
      <c r="M25" s="195">
        <f t="shared" si="7"/>
        <v>2584.8320000000003</v>
      </c>
      <c r="N25" s="195">
        <v>4479.92</v>
      </c>
      <c r="O25" s="195">
        <v>1033.93</v>
      </c>
      <c r="P25" s="195">
        <f t="shared" si="8"/>
        <v>3334.4376000000002</v>
      </c>
      <c r="Q25" s="195">
        <f t="shared" si="9"/>
        <v>4368.3676000000005</v>
      </c>
      <c r="R25" s="195"/>
      <c r="S25" s="195"/>
      <c r="T25" s="195"/>
      <c r="U25" s="195"/>
      <c r="V25" s="195"/>
      <c r="W25" s="195"/>
      <c r="X25" s="195"/>
      <c r="Y25" s="196"/>
      <c r="Z25" s="196"/>
      <c r="AA25" s="197"/>
      <c r="AB25" s="196"/>
      <c r="AC25" s="197"/>
      <c r="AD25" s="196"/>
      <c r="AE25" s="197"/>
      <c r="AF25" s="196"/>
      <c r="AG25" s="197"/>
      <c r="AH25" s="196"/>
      <c r="AI25" s="196"/>
      <c r="AJ25" s="197"/>
      <c r="AK25" s="196"/>
      <c r="AL25" s="197"/>
      <c r="AM25" s="196"/>
    </row>
    <row r="26" spans="1:39" ht="15" customHeight="1" x14ac:dyDescent="0.25">
      <c r="A26" s="196" t="s">
        <v>1114</v>
      </c>
      <c r="B26" s="196" t="s">
        <v>847</v>
      </c>
      <c r="C26" s="197">
        <v>84</v>
      </c>
      <c r="D26" s="199" t="s">
        <v>45</v>
      </c>
      <c r="E26" s="196" t="s">
        <v>217</v>
      </c>
      <c r="F26" s="708" t="s">
        <v>167</v>
      </c>
      <c r="G26" s="195">
        <v>13711.28</v>
      </c>
      <c r="H26" s="195">
        <v>769.37</v>
      </c>
      <c r="I26" s="195">
        <v>6855.64</v>
      </c>
      <c r="J26" s="195">
        <v>0</v>
      </c>
      <c r="K26" s="195">
        <f t="shared" si="5"/>
        <v>6855.64</v>
      </c>
      <c r="L26" s="195">
        <f t="shared" si="6"/>
        <v>102.83459999999999</v>
      </c>
      <c r="M26" s="195">
        <f t="shared" si="7"/>
        <v>1371.1280000000002</v>
      </c>
      <c r="N26" s="195">
        <v>2640.96</v>
      </c>
      <c r="O26" s="195">
        <v>548.45000000000005</v>
      </c>
      <c r="P26" s="195">
        <f t="shared" si="8"/>
        <v>1768.7554000000002</v>
      </c>
      <c r="Q26" s="195">
        <f t="shared" si="9"/>
        <v>2317.2054000000003</v>
      </c>
      <c r="R26" s="195"/>
      <c r="S26" s="195"/>
      <c r="T26" s="195"/>
      <c r="U26" s="195"/>
      <c r="V26" s="195"/>
      <c r="W26" s="195"/>
      <c r="X26" s="195"/>
      <c r="Y26" s="196"/>
      <c r="Z26" s="196"/>
      <c r="AA26" s="197"/>
      <c r="AB26" s="196"/>
      <c r="AC26" s="197"/>
      <c r="AD26" s="196"/>
      <c r="AE26" s="197"/>
      <c r="AF26" s="196"/>
      <c r="AG26" s="197"/>
      <c r="AH26" s="196"/>
      <c r="AI26" s="196"/>
      <c r="AJ26" s="197"/>
      <c r="AK26" s="196"/>
      <c r="AL26" s="197"/>
      <c r="AM26" s="196"/>
    </row>
    <row r="27" spans="1:39" ht="15" customHeight="1" x14ac:dyDescent="0.25">
      <c r="A27" s="196" t="s">
        <v>1114</v>
      </c>
      <c r="B27" s="196" t="s">
        <v>847</v>
      </c>
      <c r="C27" s="197">
        <v>88</v>
      </c>
      <c r="D27" s="199" t="s">
        <v>48</v>
      </c>
      <c r="E27" s="196" t="s">
        <v>220</v>
      </c>
      <c r="F27" s="708" t="s">
        <v>167</v>
      </c>
      <c r="G27" s="195">
        <v>23769.84</v>
      </c>
      <c r="H27" s="195">
        <v>951.62</v>
      </c>
      <c r="I27" s="195">
        <v>11884.92</v>
      </c>
      <c r="J27" s="195">
        <v>0</v>
      </c>
      <c r="K27" s="195">
        <f t="shared" si="5"/>
        <v>11884.92</v>
      </c>
      <c r="L27" s="195">
        <f t="shared" si="6"/>
        <v>178.27379999999999</v>
      </c>
      <c r="M27" s="195">
        <f t="shared" si="7"/>
        <v>2376.9839999999999</v>
      </c>
      <c r="N27" s="195">
        <v>4196.2</v>
      </c>
      <c r="O27" s="195">
        <v>950.79</v>
      </c>
      <c r="P27" s="195">
        <f t="shared" si="8"/>
        <v>3066.3062</v>
      </c>
      <c r="Q27" s="195">
        <f t="shared" si="9"/>
        <v>4017.0962</v>
      </c>
      <c r="R27" s="195"/>
      <c r="S27" s="195"/>
      <c r="T27" s="195"/>
      <c r="U27" s="195"/>
      <c r="V27" s="195"/>
      <c r="W27" s="195"/>
      <c r="X27" s="195"/>
      <c r="Y27" s="196"/>
      <c r="Z27" s="196"/>
      <c r="AA27" s="197"/>
      <c r="AB27" s="196"/>
      <c r="AC27" s="197"/>
      <c r="AD27" s="196"/>
      <c r="AE27" s="197"/>
      <c r="AF27" s="196"/>
      <c r="AG27" s="197"/>
      <c r="AH27" s="196"/>
      <c r="AI27" s="196"/>
      <c r="AJ27" s="197"/>
      <c r="AK27" s="196"/>
      <c r="AL27" s="197"/>
      <c r="AM27" s="196"/>
    </row>
    <row r="28" spans="1:39" ht="15" customHeight="1" x14ac:dyDescent="0.25">
      <c r="A28" s="196" t="s">
        <v>1114</v>
      </c>
      <c r="B28" s="196" t="s">
        <v>847</v>
      </c>
      <c r="C28" s="197">
        <v>448</v>
      </c>
      <c r="D28" s="199" t="s">
        <v>716</v>
      </c>
      <c r="E28" s="196" t="s">
        <v>737</v>
      </c>
      <c r="F28" s="708" t="s">
        <v>167</v>
      </c>
      <c r="G28" s="195">
        <v>26468.82</v>
      </c>
      <c r="H28" s="195">
        <v>951.62</v>
      </c>
      <c r="I28" s="195">
        <v>13234.41</v>
      </c>
      <c r="J28" s="195">
        <v>0</v>
      </c>
      <c r="K28" s="195">
        <f t="shared" si="5"/>
        <v>13234.41</v>
      </c>
      <c r="L28" s="195">
        <f t="shared" si="6"/>
        <v>198.51614999999998</v>
      </c>
      <c r="M28" s="195">
        <f t="shared" si="7"/>
        <v>2646.8820000000001</v>
      </c>
      <c r="N28" s="195">
        <v>4564.6099999999997</v>
      </c>
      <c r="O28" s="195">
        <v>1058.75</v>
      </c>
      <c r="P28" s="195">
        <f t="shared" si="8"/>
        <v>3414.4738499999999</v>
      </c>
      <c r="Q28" s="195">
        <f t="shared" si="9"/>
        <v>4473.2238500000003</v>
      </c>
      <c r="R28" s="195"/>
      <c r="S28" s="195"/>
      <c r="T28" s="195"/>
      <c r="U28" s="195"/>
      <c r="V28" s="195"/>
      <c r="W28" s="195"/>
      <c r="X28" s="195"/>
      <c r="Y28" s="196"/>
      <c r="Z28" s="196"/>
      <c r="AA28" s="197"/>
      <c r="AB28" s="196"/>
      <c r="AC28" s="197"/>
      <c r="AD28" s="196"/>
      <c r="AE28" s="197"/>
      <c r="AF28" s="196"/>
      <c r="AG28" s="197"/>
      <c r="AH28" s="196"/>
      <c r="AI28" s="196"/>
      <c r="AJ28" s="197"/>
      <c r="AK28" s="196"/>
      <c r="AL28" s="197"/>
      <c r="AM28" s="196"/>
    </row>
    <row r="29" spans="1:39" ht="15" customHeight="1" x14ac:dyDescent="0.25">
      <c r="A29" s="196" t="s">
        <v>1114</v>
      </c>
      <c r="B29" s="196" t="s">
        <v>847</v>
      </c>
      <c r="C29" s="197">
        <v>476</v>
      </c>
      <c r="D29" s="199" t="s">
        <v>790</v>
      </c>
      <c r="E29" s="196" t="s">
        <v>795</v>
      </c>
      <c r="F29" s="708" t="s">
        <v>167</v>
      </c>
      <c r="G29" s="195">
        <v>23480.42</v>
      </c>
      <c r="H29" s="195">
        <v>951.62</v>
      </c>
      <c r="I29" s="195">
        <v>11740.21</v>
      </c>
      <c r="J29" s="195">
        <v>0</v>
      </c>
      <c r="K29" s="195">
        <f t="shared" si="5"/>
        <v>11740.21</v>
      </c>
      <c r="L29" s="195">
        <f t="shared" si="6"/>
        <v>176.10314999999997</v>
      </c>
      <c r="M29" s="195">
        <f t="shared" si="7"/>
        <v>2348.0419999999999</v>
      </c>
      <c r="N29" s="195">
        <v>4156.7</v>
      </c>
      <c r="O29" s="195">
        <v>939.21</v>
      </c>
      <c r="P29" s="195">
        <f t="shared" si="8"/>
        <v>3028.97685</v>
      </c>
      <c r="Q29" s="195">
        <f t="shared" si="9"/>
        <v>3968.18685</v>
      </c>
      <c r="R29" s="195"/>
      <c r="S29" s="195"/>
      <c r="T29" s="195"/>
      <c r="U29" s="195"/>
      <c r="V29" s="195"/>
      <c r="W29" s="195"/>
      <c r="X29" s="195"/>
      <c r="Y29" s="196"/>
      <c r="Z29" s="196"/>
      <c r="AA29" s="197"/>
      <c r="AB29" s="196"/>
      <c r="AC29" s="197"/>
      <c r="AD29" s="196"/>
      <c r="AE29" s="197"/>
      <c r="AF29" s="196"/>
      <c r="AG29" s="197"/>
      <c r="AH29" s="196"/>
      <c r="AI29" s="196"/>
      <c r="AJ29" s="197"/>
      <c r="AK29" s="196"/>
      <c r="AL29" s="197"/>
      <c r="AM29" s="196"/>
    </row>
    <row r="30" spans="1:39" ht="15" customHeight="1" x14ac:dyDescent="0.25">
      <c r="A30" s="196" t="s">
        <v>1114</v>
      </c>
      <c r="B30" s="196" t="s">
        <v>847</v>
      </c>
      <c r="C30" s="197">
        <v>454</v>
      </c>
      <c r="D30" s="199" t="s">
        <v>721</v>
      </c>
      <c r="E30" s="196" t="s">
        <v>742</v>
      </c>
      <c r="F30" s="708" t="s">
        <v>167</v>
      </c>
      <c r="G30" s="195">
        <v>21345.82</v>
      </c>
      <c r="H30" s="195">
        <v>951.62</v>
      </c>
      <c r="I30" s="195">
        <v>10672.91</v>
      </c>
      <c r="J30" s="195">
        <v>0</v>
      </c>
      <c r="K30" s="195">
        <f t="shared" si="5"/>
        <v>10672.91</v>
      </c>
      <c r="L30" s="195">
        <f t="shared" si="6"/>
        <v>160.09365</v>
      </c>
      <c r="M30" s="195">
        <f t="shared" si="7"/>
        <v>2134.5819999999999</v>
      </c>
      <c r="N30" s="195">
        <v>3865.32</v>
      </c>
      <c r="O30" s="195">
        <v>853.83</v>
      </c>
      <c r="P30" s="195">
        <f t="shared" si="8"/>
        <v>2753.6063500000005</v>
      </c>
      <c r="Q30" s="195">
        <f t="shared" si="9"/>
        <v>3607.4363500000004</v>
      </c>
      <c r="R30" s="195"/>
      <c r="S30" s="195"/>
      <c r="T30" s="195"/>
      <c r="U30" s="195"/>
      <c r="V30" s="195"/>
      <c r="W30" s="195"/>
      <c r="X30" s="195"/>
      <c r="Y30" s="196"/>
      <c r="Z30" s="196"/>
      <c r="AA30" s="197"/>
      <c r="AB30" s="196"/>
      <c r="AC30" s="197"/>
      <c r="AD30" s="196"/>
      <c r="AE30" s="197"/>
      <c r="AF30" s="196"/>
      <c r="AG30" s="197"/>
      <c r="AH30" s="196"/>
      <c r="AI30" s="196"/>
      <c r="AJ30" s="197"/>
      <c r="AK30" s="196"/>
      <c r="AL30" s="197"/>
      <c r="AM30" s="196"/>
    </row>
    <row r="31" spans="1:39" s="685" customFormat="1" ht="15" customHeight="1" x14ac:dyDescent="0.25">
      <c r="A31" s="681" t="s">
        <v>1114</v>
      </c>
      <c r="B31" s="681" t="s">
        <v>847</v>
      </c>
      <c r="C31" s="682">
        <v>505</v>
      </c>
      <c r="D31" s="683" t="s">
        <v>1109</v>
      </c>
      <c r="E31" s="681" t="s">
        <v>1118</v>
      </c>
      <c r="F31" s="735" t="s">
        <v>167</v>
      </c>
      <c r="G31" s="684">
        <v>14697.46</v>
      </c>
      <c r="H31" s="684">
        <v>838.4</v>
      </c>
      <c r="I31" s="684">
        <v>7348.73</v>
      </c>
      <c r="J31" s="684">
        <v>0</v>
      </c>
      <c r="K31" s="684">
        <f t="shared" si="5"/>
        <v>7348.73</v>
      </c>
      <c r="L31" s="684">
        <f t="shared" si="6"/>
        <v>110.23094999999999</v>
      </c>
      <c r="M31" s="684">
        <f t="shared" si="7"/>
        <v>1469.7460000000001</v>
      </c>
      <c r="N31" s="684">
        <v>2844.6</v>
      </c>
      <c r="O31" s="684">
        <v>587.89</v>
      </c>
      <c r="P31" s="684">
        <f t="shared" si="8"/>
        <v>1895.9690499999999</v>
      </c>
      <c r="Q31" s="684">
        <f t="shared" si="9"/>
        <v>2483.85905</v>
      </c>
      <c r="R31" s="684"/>
      <c r="S31" s="684"/>
      <c r="T31" s="684"/>
      <c r="U31" s="684"/>
      <c r="V31" s="684"/>
      <c r="W31" s="684"/>
      <c r="X31" s="684"/>
      <c r="Y31" s="681"/>
      <c r="Z31" s="681"/>
      <c r="AA31" s="682"/>
      <c r="AB31" s="681"/>
      <c r="AC31" s="682"/>
      <c r="AD31" s="681"/>
      <c r="AE31" s="682"/>
      <c r="AF31" s="681"/>
      <c r="AG31" s="682"/>
      <c r="AH31" s="681"/>
      <c r="AI31" s="681"/>
      <c r="AJ31" s="682"/>
      <c r="AK31" s="681"/>
      <c r="AL31" s="682"/>
      <c r="AM31" s="681"/>
    </row>
    <row r="32" spans="1:39" ht="15" customHeight="1" x14ac:dyDescent="0.25">
      <c r="A32" s="196" t="s">
        <v>1114</v>
      </c>
      <c r="B32" s="196" t="s">
        <v>847</v>
      </c>
      <c r="C32" s="197">
        <v>23</v>
      </c>
      <c r="D32" s="199" t="s">
        <v>17</v>
      </c>
      <c r="E32" s="196" t="s">
        <v>188</v>
      </c>
      <c r="F32" s="708" t="s">
        <v>167</v>
      </c>
      <c r="G32" s="195">
        <v>24979.86</v>
      </c>
      <c r="H32" s="195">
        <v>951.62</v>
      </c>
      <c r="I32" s="195">
        <v>12489.93</v>
      </c>
      <c r="J32" s="195">
        <v>0</v>
      </c>
      <c r="K32" s="195">
        <f t="shared" si="5"/>
        <v>12489.93</v>
      </c>
      <c r="L32" s="195">
        <f t="shared" si="6"/>
        <v>187.34895</v>
      </c>
      <c r="M32" s="195">
        <f t="shared" si="7"/>
        <v>2497.9860000000003</v>
      </c>
      <c r="N32" s="195">
        <v>4361.37</v>
      </c>
      <c r="O32" s="195">
        <v>999.19</v>
      </c>
      <c r="P32" s="195">
        <f t="shared" si="8"/>
        <v>3222.4010499999999</v>
      </c>
      <c r="Q32" s="195">
        <f t="shared" si="9"/>
        <v>4221.59105</v>
      </c>
      <c r="R32" s="195"/>
      <c r="S32" s="195"/>
      <c r="T32" s="195"/>
      <c r="U32" s="195"/>
      <c r="V32" s="195"/>
      <c r="W32" s="195"/>
      <c r="X32" s="195"/>
      <c r="Y32" s="196"/>
      <c r="Z32" s="196"/>
      <c r="AA32" s="197"/>
      <c r="AB32" s="196"/>
      <c r="AC32" s="197"/>
      <c r="AD32" s="196"/>
      <c r="AE32" s="197"/>
      <c r="AF32" s="196"/>
      <c r="AG32" s="197"/>
      <c r="AH32" s="196"/>
      <c r="AI32" s="196"/>
      <c r="AJ32" s="197"/>
      <c r="AK32" s="196"/>
      <c r="AL32" s="197"/>
      <c r="AM32" s="196"/>
    </row>
    <row r="33" spans="1:39" ht="15" customHeight="1" x14ac:dyDescent="0.25">
      <c r="A33" s="196" t="s">
        <v>1114</v>
      </c>
      <c r="B33" s="196" t="s">
        <v>847</v>
      </c>
      <c r="C33" s="197">
        <v>40</v>
      </c>
      <c r="D33" s="199" t="s">
        <v>30</v>
      </c>
      <c r="E33" s="196" t="s">
        <v>202</v>
      </c>
      <c r="F33" s="708" t="s">
        <v>167</v>
      </c>
      <c r="G33" s="195">
        <v>26386.9</v>
      </c>
      <c r="H33" s="195">
        <v>951.62</v>
      </c>
      <c r="I33" s="195">
        <v>13193.45</v>
      </c>
      <c r="J33" s="195">
        <v>0</v>
      </c>
      <c r="K33" s="195">
        <f t="shared" si="5"/>
        <v>13193.45</v>
      </c>
      <c r="L33" s="195">
        <f t="shared" si="6"/>
        <v>197.90174999999999</v>
      </c>
      <c r="M33" s="195">
        <f t="shared" si="7"/>
        <v>2638.6900000000005</v>
      </c>
      <c r="N33" s="195">
        <v>4553.43</v>
      </c>
      <c r="O33" s="195">
        <v>1055.47</v>
      </c>
      <c r="P33" s="195">
        <f t="shared" si="8"/>
        <v>3403.9082500000004</v>
      </c>
      <c r="Q33" s="195">
        <f t="shared" si="9"/>
        <v>4459.3782500000007</v>
      </c>
      <c r="R33" s="195"/>
      <c r="S33" s="195"/>
      <c r="T33" s="195"/>
      <c r="U33" s="195"/>
      <c r="V33" s="195"/>
      <c r="W33" s="195"/>
      <c r="X33" s="195"/>
      <c r="Y33" s="196"/>
      <c r="Z33" s="196"/>
      <c r="AA33" s="197"/>
      <c r="AB33" s="196"/>
      <c r="AC33" s="197"/>
      <c r="AD33" s="196"/>
      <c r="AE33" s="197"/>
      <c r="AF33" s="196"/>
      <c r="AG33" s="197"/>
      <c r="AH33" s="196"/>
      <c r="AI33" s="196"/>
      <c r="AJ33" s="197"/>
      <c r="AK33" s="196"/>
      <c r="AL33" s="197"/>
      <c r="AM33" s="196"/>
    </row>
    <row r="34" spans="1:39" ht="15" customHeight="1" x14ac:dyDescent="0.25">
      <c r="A34" s="196" t="s">
        <v>1114</v>
      </c>
      <c r="B34" s="196" t="s">
        <v>847</v>
      </c>
      <c r="C34" s="197">
        <v>481</v>
      </c>
      <c r="D34" s="199" t="s">
        <v>803</v>
      </c>
      <c r="E34" s="196" t="s">
        <v>817</v>
      </c>
      <c r="F34" s="708" t="s">
        <v>167</v>
      </c>
      <c r="G34" s="195">
        <v>27393.8</v>
      </c>
      <c r="H34" s="195">
        <v>951.62</v>
      </c>
      <c r="I34" s="195">
        <v>11028.67</v>
      </c>
      <c r="J34" s="195">
        <v>0</v>
      </c>
      <c r="K34" s="195">
        <f t="shared" si="5"/>
        <v>11028.67</v>
      </c>
      <c r="L34" s="195">
        <f t="shared" si="6"/>
        <v>165.43004999999999</v>
      </c>
      <c r="M34" s="195">
        <f t="shared" si="7"/>
        <v>2205.7339999999999</v>
      </c>
      <c r="N34" s="195">
        <v>3962.45</v>
      </c>
      <c r="O34" s="195">
        <v>1309.21</v>
      </c>
      <c r="P34" s="195">
        <f t="shared" si="8"/>
        <v>2845.39995</v>
      </c>
      <c r="Q34" s="195">
        <f t="shared" si="9"/>
        <v>4154.60995</v>
      </c>
      <c r="R34" s="195"/>
      <c r="S34" s="195"/>
      <c r="T34" s="195"/>
      <c r="U34" s="195"/>
      <c r="V34" s="195"/>
      <c r="W34" s="195"/>
      <c r="X34" s="195"/>
      <c r="Y34" s="196"/>
      <c r="Z34" s="196"/>
      <c r="AA34" s="197"/>
      <c r="AB34" s="196"/>
      <c r="AC34" s="197"/>
      <c r="AD34" s="196"/>
      <c r="AE34" s="197"/>
      <c r="AF34" s="196"/>
      <c r="AG34" s="197"/>
      <c r="AH34" s="196"/>
      <c r="AI34" s="196"/>
      <c r="AJ34" s="197"/>
      <c r="AK34" s="196"/>
      <c r="AL34" s="197"/>
      <c r="AM34" s="196"/>
    </row>
    <row r="35" spans="1:39" ht="15" customHeight="1" x14ac:dyDescent="0.25">
      <c r="A35" s="196" t="s">
        <v>1114</v>
      </c>
      <c r="B35" s="196" t="s">
        <v>847</v>
      </c>
      <c r="C35" s="197">
        <v>313</v>
      </c>
      <c r="D35" s="199" t="s">
        <v>298</v>
      </c>
      <c r="E35" s="196" t="s">
        <v>296</v>
      </c>
      <c r="F35" s="708" t="s">
        <v>167</v>
      </c>
      <c r="G35" s="195">
        <v>44461.18</v>
      </c>
      <c r="H35" s="195">
        <v>951.62</v>
      </c>
      <c r="I35" s="195">
        <v>22230.59</v>
      </c>
      <c r="J35" s="195">
        <v>0</v>
      </c>
      <c r="K35" s="195">
        <f t="shared" si="5"/>
        <v>22230.59</v>
      </c>
      <c r="L35" s="195">
        <f t="shared" si="6"/>
        <v>333.45884999999998</v>
      </c>
      <c r="M35" s="195">
        <f t="shared" si="7"/>
        <v>4446.1180000000004</v>
      </c>
      <c r="N35" s="195">
        <v>7020.57</v>
      </c>
      <c r="O35" s="195">
        <v>1778.44</v>
      </c>
      <c r="P35" s="195">
        <f t="shared" si="8"/>
        <v>5735.4911499999998</v>
      </c>
      <c r="Q35" s="195">
        <f t="shared" si="9"/>
        <v>7513.9311500000003</v>
      </c>
      <c r="R35" s="195"/>
      <c r="S35" s="195"/>
      <c r="T35" s="195"/>
      <c r="U35" s="195"/>
      <c r="V35" s="195"/>
      <c r="W35" s="195"/>
      <c r="X35" s="195"/>
      <c r="Y35" s="196"/>
      <c r="Z35" s="196"/>
      <c r="AA35" s="197"/>
      <c r="AB35" s="196"/>
      <c r="AC35" s="197"/>
      <c r="AD35" s="196"/>
      <c r="AE35" s="197"/>
      <c r="AF35" s="196"/>
      <c r="AG35" s="197"/>
      <c r="AH35" s="196"/>
      <c r="AI35" s="196"/>
      <c r="AJ35" s="197"/>
      <c r="AK35" s="196"/>
      <c r="AL35" s="197"/>
      <c r="AM35" s="196"/>
    </row>
    <row r="36" spans="1:39" ht="15" customHeight="1" x14ac:dyDescent="0.25">
      <c r="A36" s="196" t="s">
        <v>1114</v>
      </c>
      <c r="B36" s="196" t="s">
        <v>847</v>
      </c>
      <c r="C36" s="197">
        <v>149</v>
      </c>
      <c r="D36" s="199" t="s">
        <v>104</v>
      </c>
      <c r="E36" s="196" t="s">
        <v>230</v>
      </c>
      <c r="F36" s="708" t="s">
        <v>167</v>
      </c>
      <c r="G36" s="195">
        <v>27054.959999999999</v>
      </c>
      <c r="H36" s="195">
        <v>951.62</v>
      </c>
      <c r="I36" s="195">
        <v>13527.48</v>
      </c>
      <c r="J36" s="195">
        <v>0</v>
      </c>
      <c r="K36" s="195">
        <f t="shared" si="5"/>
        <v>13527.48</v>
      </c>
      <c r="L36" s="195">
        <f t="shared" si="6"/>
        <v>202.91219999999998</v>
      </c>
      <c r="M36" s="195">
        <f t="shared" si="7"/>
        <v>2705.4960000000001</v>
      </c>
      <c r="N36" s="195">
        <v>4644.62</v>
      </c>
      <c r="O36" s="195">
        <v>1082.19</v>
      </c>
      <c r="P36" s="195">
        <f t="shared" si="8"/>
        <v>3490.0878000000002</v>
      </c>
      <c r="Q36" s="195">
        <f t="shared" si="9"/>
        <v>4572.2777999999998</v>
      </c>
      <c r="R36" s="195"/>
      <c r="S36" s="195"/>
      <c r="T36" s="195"/>
      <c r="U36" s="195"/>
      <c r="V36" s="195"/>
      <c r="W36" s="195"/>
      <c r="X36" s="195"/>
      <c r="Y36" s="196"/>
      <c r="Z36" s="196"/>
      <c r="AA36" s="197"/>
      <c r="AB36" s="196"/>
      <c r="AC36" s="197"/>
      <c r="AD36" s="196"/>
      <c r="AE36" s="197"/>
      <c r="AF36" s="196"/>
      <c r="AG36" s="197"/>
      <c r="AH36" s="196"/>
      <c r="AI36" s="196"/>
      <c r="AJ36" s="197"/>
      <c r="AK36" s="196"/>
      <c r="AL36" s="197"/>
      <c r="AM36" s="196"/>
    </row>
    <row r="37" spans="1:39" ht="15" customHeight="1" x14ac:dyDescent="0.25">
      <c r="A37" s="196" t="s">
        <v>1114</v>
      </c>
      <c r="B37" s="196" t="s">
        <v>847</v>
      </c>
      <c r="C37" s="197">
        <v>168</v>
      </c>
      <c r="D37" s="199" t="s">
        <v>66</v>
      </c>
      <c r="E37" s="196" t="s">
        <v>237</v>
      </c>
      <c r="F37" s="708" t="s">
        <v>167</v>
      </c>
      <c r="G37" s="195">
        <v>19766.78</v>
      </c>
      <c r="H37" s="195">
        <v>951.62</v>
      </c>
      <c r="I37" s="195">
        <v>9883.39</v>
      </c>
      <c r="J37" s="195">
        <v>0</v>
      </c>
      <c r="K37" s="195">
        <f t="shared" si="5"/>
        <v>9883.39</v>
      </c>
      <c r="L37" s="195">
        <f t="shared" si="6"/>
        <v>148.25084999999999</v>
      </c>
      <c r="M37" s="195">
        <f t="shared" si="7"/>
        <v>1976.6779999999999</v>
      </c>
      <c r="N37" s="195">
        <v>3649.79</v>
      </c>
      <c r="O37" s="195">
        <v>790.67</v>
      </c>
      <c r="P37" s="195">
        <f t="shared" si="8"/>
        <v>2549.9191500000002</v>
      </c>
      <c r="Q37" s="195">
        <f t="shared" si="9"/>
        <v>3340.5891500000002</v>
      </c>
      <c r="R37" s="195"/>
      <c r="S37" s="195"/>
      <c r="T37" s="195"/>
      <c r="U37" s="195"/>
      <c r="V37" s="195"/>
      <c r="W37" s="195"/>
      <c r="X37" s="195"/>
      <c r="Y37" s="196"/>
      <c r="Z37" s="196"/>
      <c r="AA37" s="197"/>
      <c r="AB37" s="196"/>
      <c r="AC37" s="197"/>
      <c r="AD37" s="196"/>
      <c r="AE37" s="197"/>
      <c r="AF37" s="196"/>
      <c r="AG37" s="197"/>
      <c r="AH37" s="196"/>
      <c r="AI37" s="196"/>
      <c r="AJ37" s="197"/>
      <c r="AK37" s="196"/>
      <c r="AL37" s="197"/>
      <c r="AM37" s="196"/>
    </row>
    <row r="38" spans="1:39" ht="15" customHeight="1" x14ac:dyDescent="0.25">
      <c r="A38" s="196" t="s">
        <v>1114</v>
      </c>
      <c r="B38" s="196" t="s">
        <v>847</v>
      </c>
      <c r="C38" s="197">
        <v>469</v>
      </c>
      <c r="D38" s="199" t="s">
        <v>781</v>
      </c>
      <c r="E38" s="196" t="s">
        <v>780</v>
      </c>
      <c r="F38" s="708" t="s">
        <v>167</v>
      </c>
      <c r="G38" s="195">
        <v>10178.48</v>
      </c>
      <c r="H38" s="195">
        <v>522.07000000000005</v>
      </c>
      <c r="I38" s="195">
        <v>5089.24</v>
      </c>
      <c r="J38" s="195">
        <v>0</v>
      </c>
      <c r="K38" s="195">
        <f t="shared" si="5"/>
        <v>5089.24</v>
      </c>
      <c r="L38" s="195">
        <f t="shared" si="6"/>
        <v>76.3386</v>
      </c>
      <c r="M38" s="195">
        <f t="shared" si="7"/>
        <v>1017.848</v>
      </c>
      <c r="N38" s="195">
        <v>1911.43</v>
      </c>
      <c r="O38" s="195">
        <v>407.13</v>
      </c>
      <c r="P38" s="195">
        <f t="shared" si="8"/>
        <v>1313.0214000000001</v>
      </c>
      <c r="Q38" s="195">
        <f t="shared" si="9"/>
        <v>1720.1514000000002</v>
      </c>
      <c r="R38" s="195"/>
      <c r="S38" s="195"/>
      <c r="T38" s="195"/>
      <c r="U38" s="195"/>
      <c r="V38" s="195"/>
      <c r="W38" s="195"/>
      <c r="X38" s="195"/>
      <c r="Y38" s="196"/>
      <c r="Z38" s="196"/>
      <c r="AA38" s="197"/>
      <c r="AB38" s="196"/>
      <c r="AC38" s="197"/>
      <c r="AD38" s="196"/>
      <c r="AE38" s="197"/>
      <c r="AF38" s="196"/>
      <c r="AG38" s="197"/>
      <c r="AH38" s="196"/>
      <c r="AI38" s="196"/>
      <c r="AJ38" s="197"/>
      <c r="AK38" s="196"/>
      <c r="AL38" s="197"/>
      <c r="AM38" s="196"/>
    </row>
    <row r="39" spans="1:39" ht="15" customHeight="1" x14ac:dyDescent="0.25">
      <c r="A39" s="196" t="s">
        <v>1114</v>
      </c>
      <c r="B39" s="196" t="s">
        <v>847</v>
      </c>
      <c r="C39" s="197">
        <v>468</v>
      </c>
      <c r="D39" s="199" t="s">
        <v>777</v>
      </c>
      <c r="E39" s="196" t="s">
        <v>782</v>
      </c>
      <c r="F39" s="708" t="s">
        <v>167</v>
      </c>
      <c r="G39" s="195">
        <v>21345.82</v>
      </c>
      <c r="H39" s="195">
        <v>951.62</v>
      </c>
      <c r="I39" s="195">
        <v>10672.91</v>
      </c>
      <c r="J39" s="195">
        <v>0</v>
      </c>
      <c r="K39" s="195">
        <f t="shared" si="5"/>
        <v>10672.91</v>
      </c>
      <c r="L39" s="195">
        <f t="shared" si="6"/>
        <v>160.09365</v>
      </c>
      <c r="M39" s="195">
        <f t="shared" si="7"/>
        <v>2134.5819999999999</v>
      </c>
      <c r="N39" s="195">
        <v>3865.32</v>
      </c>
      <c r="O39" s="195">
        <v>853.83</v>
      </c>
      <c r="P39" s="195">
        <f t="shared" si="8"/>
        <v>2753.6063500000005</v>
      </c>
      <c r="Q39" s="195">
        <f t="shared" si="9"/>
        <v>3607.4363500000004</v>
      </c>
      <c r="R39" s="195"/>
      <c r="S39" s="195"/>
      <c r="T39" s="195"/>
      <c r="U39" s="195"/>
      <c r="V39" s="195"/>
      <c r="W39" s="195"/>
      <c r="X39" s="195"/>
      <c r="Y39" s="196"/>
      <c r="Z39" s="196"/>
      <c r="AA39" s="197"/>
      <c r="AB39" s="196"/>
      <c r="AC39" s="197"/>
      <c r="AD39" s="196"/>
      <c r="AE39" s="197"/>
      <c r="AF39" s="196"/>
      <c r="AG39" s="197"/>
      <c r="AH39" s="196"/>
      <c r="AI39" s="196"/>
      <c r="AJ39" s="197"/>
      <c r="AK39" s="196"/>
      <c r="AL39" s="197"/>
      <c r="AM39" s="196"/>
    </row>
    <row r="40" spans="1:39" ht="15" customHeight="1" x14ac:dyDescent="0.25">
      <c r="A40" s="196" t="s">
        <v>1114</v>
      </c>
      <c r="B40" s="196" t="s">
        <v>847</v>
      </c>
      <c r="C40" s="197">
        <v>16</v>
      </c>
      <c r="D40" s="199" t="s">
        <v>11</v>
      </c>
      <c r="E40" s="196" t="s">
        <v>183</v>
      </c>
      <c r="F40" s="708" t="s">
        <v>167</v>
      </c>
      <c r="G40" s="195">
        <v>17467.22</v>
      </c>
      <c r="H40" s="195">
        <v>951.62</v>
      </c>
      <c r="I40" s="195">
        <v>8733.61</v>
      </c>
      <c r="J40" s="195">
        <v>0</v>
      </c>
      <c r="K40" s="195">
        <f t="shared" si="5"/>
        <v>8733.61</v>
      </c>
      <c r="L40" s="195">
        <f t="shared" si="6"/>
        <v>131.00415000000001</v>
      </c>
      <c r="M40" s="195">
        <f t="shared" si="7"/>
        <v>1746.7220000000002</v>
      </c>
      <c r="N40" s="195">
        <v>3335.9</v>
      </c>
      <c r="O40" s="195">
        <v>698.68</v>
      </c>
      <c r="P40" s="195">
        <f t="shared" si="8"/>
        <v>2253.27585</v>
      </c>
      <c r="Q40" s="195">
        <f t="shared" si="9"/>
        <v>2951.9558499999998</v>
      </c>
      <c r="R40" s="195"/>
      <c r="S40" s="195"/>
      <c r="T40" s="195"/>
      <c r="U40" s="195"/>
      <c r="V40" s="195"/>
      <c r="W40" s="195"/>
      <c r="X40" s="195"/>
      <c r="Y40" s="196"/>
      <c r="Z40" s="196"/>
      <c r="AA40" s="197"/>
      <c r="AB40" s="196"/>
      <c r="AC40" s="197"/>
      <c r="AD40" s="196"/>
      <c r="AE40" s="197"/>
      <c r="AF40" s="196"/>
      <c r="AG40" s="197"/>
      <c r="AH40" s="196"/>
      <c r="AI40" s="196"/>
      <c r="AJ40" s="197"/>
      <c r="AK40" s="196"/>
      <c r="AL40" s="197"/>
      <c r="AM40" s="196"/>
    </row>
    <row r="41" spans="1:39" ht="15" customHeight="1" x14ac:dyDescent="0.25">
      <c r="A41" s="196" t="s">
        <v>1114</v>
      </c>
      <c r="B41" s="196" t="s">
        <v>847</v>
      </c>
      <c r="C41" s="197">
        <v>473</v>
      </c>
      <c r="D41" s="199" t="s">
        <v>787</v>
      </c>
      <c r="E41" s="196" t="s">
        <v>792</v>
      </c>
      <c r="F41" s="708" t="s">
        <v>167</v>
      </c>
      <c r="G41" s="195">
        <v>35052.5</v>
      </c>
      <c r="H41" s="195">
        <v>951.62</v>
      </c>
      <c r="I41" s="195">
        <v>17526.25</v>
      </c>
      <c r="J41" s="195">
        <v>0</v>
      </c>
      <c r="K41" s="195">
        <f t="shared" si="5"/>
        <v>17526.25</v>
      </c>
      <c r="L41" s="195">
        <f t="shared" si="6"/>
        <v>262.89375000000001</v>
      </c>
      <c r="M41" s="195">
        <f t="shared" si="7"/>
        <v>3505.25</v>
      </c>
      <c r="N41" s="195">
        <v>5736.29</v>
      </c>
      <c r="O41" s="195">
        <v>1402.1</v>
      </c>
      <c r="P41" s="195">
        <f t="shared" si="8"/>
        <v>4521.7762499999999</v>
      </c>
      <c r="Q41" s="195">
        <f t="shared" si="9"/>
        <v>5923.8762499999993</v>
      </c>
      <c r="R41" s="195"/>
      <c r="S41" s="195"/>
      <c r="T41" s="195"/>
      <c r="U41" s="195"/>
      <c r="V41" s="195"/>
      <c r="W41" s="195"/>
      <c r="X41" s="195"/>
      <c r="Y41" s="196"/>
      <c r="Z41" s="196"/>
      <c r="AA41" s="197"/>
      <c r="AB41" s="196"/>
      <c r="AC41" s="197"/>
      <c r="AD41" s="196"/>
      <c r="AE41" s="197"/>
      <c r="AF41" s="196"/>
      <c r="AG41" s="197"/>
      <c r="AH41" s="196"/>
      <c r="AI41" s="196"/>
      <c r="AJ41" s="197"/>
      <c r="AK41" s="196"/>
      <c r="AL41" s="197"/>
      <c r="AM41" s="196"/>
    </row>
    <row r="42" spans="1:39" ht="15" customHeight="1" x14ac:dyDescent="0.25">
      <c r="A42" s="196" t="s">
        <v>1114</v>
      </c>
      <c r="B42" s="196" t="s">
        <v>847</v>
      </c>
      <c r="C42" s="197">
        <v>351</v>
      </c>
      <c r="D42" s="199" t="s">
        <v>375</v>
      </c>
      <c r="E42" s="196" t="s">
        <v>376</v>
      </c>
      <c r="F42" s="708" t="s">
        <v>167</v>
      </c>
      <c r="G42" s="195">
        <v>44461.18</v>
      </c>
      <c r="H42" s="195">
        <v>951.62</v>
      </c>
      <c r="I42" s="195">
        <v>22230.59</v>
      </c>
      <c r="J42" s="195">
        <v>0</v>
      </c>
      <c r="K42" s="195">
        <f t="shared" si="5"/>
        <v>22230.59</v>
      </c>
      <c r="L42" s="195">
        <f t="shared" si="6"/>
        <v>333.45884999999998</v>
      </c>
      <c r="M42" s="195">
        <f t="shared" si="7"/>
        <v>4446.1180000000004</v>
      </c>
      <c r="N42" s="195">
        <v>7020.57</v>
      </c>
      <c r="O42" s="195">
        <v>1778.44</v>
      </c>
      <c r="P42" s="195">
        <f t="shared" si="8"/>
        <v>5735.4911499999998</v>
      </c>
      <c r="Q42" s="195">
        <f t="shared" si="9"/>
        <v>7513.9311500000003</v>
      </c>
      <c r="R42" s="195"/>
      <c r="S42" s="195"/>
      <c r="T42" s="195"/>
      <c r="U42" s="195"/>
      <c r="V42" s="195"/>
      <c r="W42" s="195"/>
      <c r="X42" s="195"/>
      <c r="Y42" s="196"/>
      <c r="Z42" s="196"/>
      <c r="AA42" s="197"/>
      <c r="AB42" s="196"/>
      <c r="AC42" s="197"/>
      <c r="AD42" s="196"/>
      <c r="AE42" s="197"/>
      <c r="AF42" s="196"/>
      <c r="AG42" s="197"/>
      <c r="AH42" s="196"/>
      <c r="AI42" s="196"/>
      <c r="AJ42" s="197"/>
      <c r="AK42" s="196"/>
      <c r="AL42" s="197"/>
      <c r="AM42" s="196"/>
    </row>
    <row r="43" spans="1:39" ht="15" customHeight="1" x14ac:dyDescent="0.25">
      <c r="A43" s="196" t="s">
        <v>1114</v>
      </c>
      <c r="B43" s="196" t="s">
        <v>847</v>
      </c>
      <c r="C43" s="197">
        <v>465</v>
      </c>
      <c r="D43" s="199" t="s">
        <v>750</v>
      </c>
      <c r="E43" s="196" t="s">
        <v>763</v>
      </c>
      <c r="F43" s="708" t="s">
        <v>167</v>
      </c>
      <c r="G43" s="195">
        <v>21345.82</v>
      </c>
      <c r="H43" s="195">
        <v>951.62</v>
      </c>
      <c r="I43" s="195">
        <v>10672.91</v>
      </c>
      <c r="J43" s="195">
        <v>0</v>
      </c>
      <c r="K43" s="195">
        <f t="shared" si="5"/>
        <v>10672.91</v>
      </c>
      <c r="L43" s="195">
        <f t="shared" si="6"/>
        <v>160.09365</v>
      </c>
      <c r="M43" s="195">
        <f t="shared" si="7"/>
        <v>2134.5819999999999</v>
      </c>
      <c r="N43" s="195">
        <v>3865.32</v>
      </c>
      <c r="O43" s="195">
        <v>853.83</v>
      </c>
      <c r="P43" s="195">
        <f t="shared" si="8"/>
        <v>2753.6063500000005</v>
      </c>
      <c r="Q43" s="195">
        <f t="shared" si="9"/>
        <v>3607.4363500000004</v>
      </c>
      <c r="R43" s="195"/>
      <c r="S43" s="195"/>
      <c r="T43" s="195"/>
      <c r="U43" s="195"/>
      <c r="V43" s="195"/>
      <c r="W43" s="195"/>
      <c r="X43" s="195"/>
      <c r="Y43" s="196"/>
      <c r="Z43" s="196"/>
      <c r="AA43" s="197"/>
      <c r="AB43" s="196"/>
      <c r="AC43" s="197"/>
      <c r="AD43" s="196"/>
      <c r="AE43" s="197"/>
      <c r="AF43" s="196"/>
      <c r="AG43" s="197"/>
      <c r="AH43" s="196"/>
      <c r="AI43" s="196"/>
      <c r="AJ43" s="197"/>
      <c r="AK43" s="196"/>
      <c r="AL43" s="197"/>
      <c r="AM43" s="196"/>
    </row>
    <row r="44" spans="1:39" s="192" customFormat="1" ht="15" customHeight="1" x14ac:dyDescent="0.25">
      <c r="A44" s="189"/>
      <c r="B44" s="189"/>
      <c r="C44" s="190"/>
      <c r="D44" s="193" t="s">
        <v>23</v>
      </c>
      <c r="E44" s="189"/>
      <c r="F44" s="210"/>
      <c r="G44" s="191">
        <v>0</v>
      </c>
      <c r="H44" s="191">
        <v>0</v>
      </c>
      <c r="I44" s="191">
        <v>0</v>
      </c>
      <c r="J44" s="191">
        <v>0</v>
      </c>
      <c r="K44" s="191">
        <v>0</v>
      </c>
      <c r="L44" s="191">
        <v>0</v>
      </c>
      <c r="M44" s="191">
        <v>0</v>
      </c>
      <c r="N44" s="191">
        <v>0</v>
      </c>
      <c r="O44" s="191">
        <v>0</v>
      </c>
      <c r="P44" s="191">
        <v>0</v>
      </c>
      <c r="Q44" s="191">
        <v>0</v>
      </c>
      <c r="R44" s="191"/>
      <c r="S44" s="191"/>
      <c r="T44" s="191"/>
      <c r="U44" s="191"/>
      <c r="V44" s="191"/>
      <c r="W44" s="191"/>
      <c r="X44" s="191"/>
      <c r="Y44" s="189"/>
      <c r="Z44" s="189"/>
      <c r="AA44" s="190"/>
      <c r="AB44" s="189"/>
      <c r="AC44" s="190"/>
      <c r="AD44" s="189"/>
      <c r="AE44" s="190"/>
      <c r="AF44" s="189"/>
      <c r="AG44" s="190"/>
      <c r="AH44" s="189"/>
      <c r="AI44" s="189"/>
      <c r="AJ44" s="190"/>
      <c r="AK44" s="189"/>
      <c r="AL44" s="190"/>
      <c r="AM44" s="189"/>
    </row>
    <row r="45" spans="1:39" ht="15" customHeight="1" x14ac:dyDescent="0.25">
      <c r="A45" s="196" t="s">
        <v>1114</v>
      </c>
      <c r="B45" s="196" t="s">
        <v>847</v>
      </c>
      <c r="C45" s="197">
        <v>499</v>
      </c>
      <c r="D45" s="199" t="s">
        <v>482</v>
      </c>
      <c r="E45" s="196" t="s">
        <v>532</v>
      </c>
      <c r="F45" s="708" t="s">
        <v>167</v>
      </c>
      <c r="G45" s="195">
        <v>27557.74</v>
      </c>
      <c r="H45" s="195">
        <v>951.62</v>
      </c>
      <c r="I45" s="195">
        <v>13778.87</v>
      </c>
      <c r="J45" s="195">
        <v>0</v>
      </c>
      <c r="K45" s="195">
        <f t="shared" ref="K45:K73" si="10">I45+J45</f>
        <v>13778.87</v>
      </c>
      <c r="L45" s="195">
        <f t="shared" ref="L45:L73" si="11">K45*1.5%</f>
        <v>206.68305000000001</v>
      </c>
      <c r="M45" s="195">
        <f t="shared" ref="M45:M73" si="12">I45*0.2</f>
        <v>2755.7740000000003</v>
      </c>
      <c r="N45" s="195">
        <v>4713.25</v>
      </c>
      <c r="O45" s="195">
        <v>1102.3</v>
      </c>
      <c r="P45" s="195">
        <f t="shared" ref="P45:P73" si="13">N45-H45-L45</f>
        <v>3554.94695</v>
      </c>
      <c r="Q45" s="195">
        <f t="shared" ref="Q45:Q73" si="14">O45+P45</f>
        <v>4657.2469499999997</v>
      </c>
      <c r="R45" s="195"/>
      <c r="S45" s="195"/>
      <c r="T45" s="195"/>
      <c r="U45" s="195"/>
      <c r="V45" s="195"/>
      <c r="W45" s="195"/>
      <c r="X45" s="195"/>
      <c r="Y45" s="196"/>
      <c r="Z45" s="196"/>
      <c r="AA45" s="197"/>
      <c r="AB45" s="196"/>
      <c r="AC45" s="197"/>
      <c r="AD45" s="196"/>
      <c r="AE45" s="197"/>
      <c r="AF45" s="196"/>
      <c r="AG45" s="197"/>
      <c r="AH45" s="196"/>
      <c r="AI45" s="196"/>
      <c r="AJ45" s="197"/>
      <c r="AK45" s="196"/>
      <c r="AL45" s="197"/>
      <c r="AM45" s="196"/>
    </row>
    <row r="46" spans="1:39" ht="15" customHeight="1" x14ac:dyDescent="0.25">
      <c r="A46" s="196" t="s">
        <v>1114</v>
      </c>
      <c r="B46" s="196" t="s">
        <v>847</v>
      </c>
      <c r="C46" s="197">
        <v>89</v>
      </c>
      <c r="D46" s="199" t="s">
        <v>49</v>
      </c>
      <c r="E46" s="196" t="s">
        <v>221</v>
      </c>
      <c r="F46" s="708" t="s">
        <v>167</v>
      </c>
      <c r="G46" s="195">
        <v>28648.42</v>
      </c>
      <c r="H46" s="195">
        <v>951.62</v>
      </c>
      <c r="I46" s="195">
        <v>14324.21</v>
      </c>
      <c r="J46" s="195">
        <v>0</v>
      </c>
      <c r="K46" s="195">
        <f t="shared" si="10"/>
        <v>14324.21</v>
      </c>
      <c r="L46" s="195">
        <f t="shared" si="11"/>
        <v>214.86314999999999</v>
      </c>
      <c r="M46" s="195">
        <f t="shared" si="12"/>
        <v>2864.8420000000001</v>
      </c>
      <c r="N46" s="195">
        <v>4862.13</v>
      </c>
      <c r="O46" s="195">
        <v>1145.93</v>
      </c>
      <c r="P46" s="195">
        <f t="shared" si="13"/>
        <v>3695.6468500000001</v>
      </c>
      <c r="Q46" s="195">
        <f t="shared" si="14"/>
        <v>4841.5768500000004</v>
      </c>
      <c r="R46" s="195"/>
      <c r="S46" s="195"/>
      <c r="T46" s="195"/>
      <c r="U46" s="195"/>
      <c r="V46" s="195"/>
      <c r="W46" s="195"/>
      <c r="X46" s="195"/>
      <c r="Y46" s="196"/>
      <c r="Z46" s="196"/>
      <c r="AA46" s="197"/>
      <c r="AB46" s="196"/>
      <c r="AC46" s="197"/>
      <c r="AD46" s="196"/>
      <c r="AE46" s="197"/>
      <c r="AF46" s="196"/>
      <c r="AG46" s="197"/>
      <c r="AH46" s="196"/>
      <c r="AI46" s="196"/>
      <c r="AJ46" s="197"/>
      <c r="AK46" s="196"/>
      <c r="AL46" s="197"/>
      <c r="AM46" s="196"/>
    </row>
    <row r="47" spans="1:39" s="685" customFormat="1" ht="15" customHeight="1" x14ac:dyDescent="0.25">
      <c r="A47" s="681" t="s">
        <v>1114</v>
      </c>
      <c r="B47" s="681" t="s">
        <v>847</v>
      </c>
      <c r="C47" s="682">
        <v>504</v>
      </c>
      <c r="D47" s="683" t="s">
        <v>1104</v>
      </c>
      <c r="E47" s="681" t="s">
        <v>1117</v>
      </c>
      <c r="F47" s="735" t="s">
        <v>167</v>
      </c>
      <c r="G47" s="684">
        <v>18780.080000000002</v>
      </c>
      <c r="H47" s="684">
        <v>951.62</v>
      </c>
      <c r="I47" s="684">
        <v>9390.0400000000009</v>
      </c>
      <c r="J47" s="684">
        <v>0</v>
      </c>
      <c r="K47" s="684">
        <f t="shared" si="10"/>
        <v>9390.0400000000009</v>
      </c>
      <c r="L47" s="684">
        <f t="shared" si="11"/>
        <v>140.85060000000001</v>
      </c>
      <c r="M47" s="684">
        <f t="shared" si="12"/>
        <v>1878.0080000000003</v>
      </c>
      <c r="N47" s="684">
        <v>3515.1</v>
      </c>
      <c r="O47" s="684">
        <v>751.2</v>
      </c>
      <c r="P47" s="684">
        <f t="shared" si="13"/>
        <v>2422.6293999999998</v>
      </c>
      <c r="Q47" s="684">
        <f t="shared" si="14"/>
        <v>3173.8293999999996</v>
      </c>
      <c r="R47" s="684"/>
      <c r="S47" s="684"/>
      <c r="T47" s="684"/>
      <c r="U47" s="684"/>
      <c r="V47" s="684"/>
      <c r="W47" s="684"/>
      <c r="X47" s="684"/>
      <c r="Y47" s="681"/>
      <c r="Z47" s="681"/>
      <c r="AA47" s="682"/>
      <c r="AB47" s="681"/>
      <c r="AC47" s="682"/>
      <c r="AD47" s="681"/>
      <c r="AE47" s="682"/>
      <c r="AF47" s="681"/>
      <c r="AG47" s="682"/>
      <c r="AH47" s="681"/>
      <c r="AI47" s="681"/>
      <c r="AJ47" s="682"/>
      <c r="AK47" s="681"/>
      <c r="AL47" s="682"/>
      <c r="AM47" s="681"/>
    </row>
    <row r="48" spans="1:39" ht="15" customHeight="1" x14ac:dyDescent="0.25">
      <c r="A48" s="196" t="s">
        <v>1114</v>
      </c>
      <c r="B48" s="196" t="s">
        <v>847</v>
      </c>
      <c r="C48" s="197">
        <v>279</v>
      </c>
      <c r="D48" s="199" t="s">
        <v>165</v>
      </c>
      <c r="E48" s="196" t="s">
        <v>268</v>
      </c>
      <c r="F48" s="708" t="s">
        <v>167</v>
      </c>
      <c r="G48" s="195">
        <v>8080.62</v>
      </c>
      <c r="H48" s="195">
        <v>378.24</v>
      </c>
      <c r="I48" s="195">
        <v>4040.31</v>
      </c>
      <c r="J48" s="195">
        <v>0</v>
      </c>
      <c r="K48" s="195">
        <f t="shared" si="10"/>
        <v>4040.31</v>
      </c>
      <c r="L48" s="195">
        <f t="shared" si="11"/>
        <v>60.604649999999999</v>
      </c>
      <c r="M48" s="195">
        <f t="shared" si="12"/>
        <v>808.06200000000001</v>
      </c>
      <c r="N48" s="195">
        <v>1481.24</v>
      </c>
      <c r="O48" s="195">
        <v>323.22000000000003</v>
      </c>
      <c r="P48" s="195">
        <f t="shared" si="13"/>
        <v>1042.39535</v>
      </c>
      <c r="Q48" s="195">
        <f t="shared" si="14"/>
        <v>1365.61535</v>
      </c>
      <c r="R48" s="195"/>
      <c r="S48" s="195"/>
      <c r="T48" s="195"/>
      <c r="U48" s="195"/>
      <c r="V48" s="195"/>
      <c r="W48" s="195"/>
      <c r="X48" s="195"/>
      <c r="Y48" s="196"/>
      <c r="Z48" s="196"/>
      <c r="AA48" s="197"/>
      <c r="AB48" s="196"/>
      <c r="AC48" s="197"/>
      <c r="AD48" s="196"/>
      <c r="AE48" s="197"/>
      <c r="AF48" s="196"/>
      <c r="AG48" s="197"/>
      <c r="AH48" s="196"/>
      <c r="AI48" s="196"/>
      <c r="AJ48" s="197"/>
      <c r="AK48" s="196"/>
      <c r="AL48" s="197"/>
      <c r="AM48" s="196"/>
    </row>
    <row r="49" spans="1:39" ht="15" customHeight="1" x14ac:dyDescent="0.25">
      <c r="A49" s="196" t="s">
        <v>1114</v>
      </c>
      <c r="B49" s="196" t="s">
        <v>847</v>
      </c>
      <c r="C49" s="197">
        <v>451</v>
      </c>
      <c r="D49" s="199" t="s">
        <v>718</v>
      </c>
      <c r="E49" s="196" t="s">
        <v>739</v>
      </c>
      <c r="F49" s="708" t="s">
        <v>167</v>
      </c>
      <c r="G49" s="195">
        <v>30453.82</v>
      </c>
      <c r="H49" s="195">
        <v>951.62</v>
      </c>
      <c r="I49" s="195">
        <v>15226.91</v>
      </c>
      <c r="J49" s="195">
        <v>0</v>
      </c>
      <c r="K49" s="195">
        <f t="shared" si="10"/>
        <v>15226.91</v>
      </c>
      <c r="L49" s="195">
        <f t="shared" si="11"/>
        <v>228.40365</v>
      </c>
      <c r="M49" s="195">
        <f t="shared" si="12"/>
        <v>3045.3820000000001</v>
      </c>
      <c r="N49" s="195">
        <v>5108.57</v>
      </c>
      <c r="O49" s="195">
        <v>1218.1500000000001</v>
      </c>
      <c r="P49" s="195">
        <f t="shared" si="13"/>
        <v>3928.5463499999996</v>
      </c>
      <c r="Q49" s="195">
        <f t="shared" si="14"/>
        <v>5146.6963500000002</v>
      </c>
      <c r="R49" s="195"/>
      <c r="S49" s="195"/>
      <c r="T49" s="195"/>
      <c r="U49" s="195"/>
      <c r="V49" s="195"/>
      <c r="W49" s="195"/>
      <c r="X49" s="195"/>
      <c r="Y49" s="196"/>
      <c r="Z49" s="196"/>
      <c r="AA49" s="197"/>
      <c r="AB49" s="196"/>
      <c r="AC49" s="197"/>
      <c r="AD49" s="196"/>
      <c r="AE49" s="197"/>
      <c r="AF49" s="196"/>
      <c r="AG49" s="197"/>
      <c r="AH49" s="196"/>
      <c r="AI49" s="196"/>
      <c r="AJ49" s="197"/>
      <c r="AK49" s="196"/>
      <c r="AL49" s="197"/>
      <c r="AM49" s="196"/>
    </row>
    <row r="50" spans="1:39" ht="15" customHeight="1" x14ac:dyDescent="0.25">
      <c r="A50" s="196" t="s">
        <v>1114</v>
      </c>
      <c r="B50" s="196" t="s">
        <v>847</v>
      </c>
      <c r="C50" s="197">
        <v>353</v>
      </c>
      <c r="D50" s="199" t="s">
        <v>379</v>
      </c>
      <c r="E50" s="196" t="s">
        <v>380</v>
      </c>
      <c r="F50" s="708" t="s">
        <v>167</v>
      </c>
      <c r="G50" s="195">
        <v>27557.74</v>
      </c>
      <c r="H50" s="195">
        <v>951.62</v>
      </c>
      <c r="I50" s="195">
        <v>13778.87</v>
      </c>
      <c r="J50" s="195">
        <v>0</v>
      </c>
      <c r="K50" s="195">
        <f t="shared" si="10"/>
        <v>13778.87</v>
      </c>
      <c r="L50" s="195">
        <f t="shared" si="11"/>
        <v>206.68305000000001</v>
      </c>
      <c r="M50" s="195">
        <f t="shared" si="12"/>
        <v>2755.7740000000003</v>
      </c>
      <c r="N50" s="195">
        <v>4713.25</v>
      </c>
      <c r="O50" s="195">
        <v>1102.3</v>
      </c>
      <c r="P50" s="195">
        <f t="shared" si="13"/>
        <v>3554.94695</v>
      </c>
      <c r="Q50" s="195">
        <f t="shared" si="14"/>
        <v>4657.2469499999997</v>
      </c>
      <c r="R50" s="195"/>
      <c r="S50" s="195"/>
      <c r="T50" s="195"/>
      <c r="U50" s="195"/>
      <c r="V50" s="195"/>
      <c r="W50" s="195"/>
      <c r="X50" s="195"/>
      <c r="Y50" s="196"/>
      <c r="Z50" s="196"/>
      <c r="AA50" s="197"/>
      <c r="AB50" s="196"/>
      <c r="AC50" s="197"/>
      <c r="AD50" s="196"/>
      <c r="AE50" s="197"/>
      <c r="AF50" s="196"/>
      <c r="AG50" s="197"/>
      <c r="AH50" s="196"/>
      <c r="AI50" s="196"/>
      <c r="AJ50" s="197"/>
      <c r="AK50" s="196"/>
      <c r="AL50" s="197"/>
      <c r="AM50" s="196"/>
    </row>
    <row r="51" spans="1:39" ht="15" customHeight="1" x14ac:dyDescent="0.25">
      <c r="A51" s="196" t="s">
        <v>1114</v>
      </c>
      <c r="B51" s="196" t="s">
        <v>847</v>
      </c>
      <c r="C51" s="197">
        <v>453</v>
      </c>
      <c r="D51" s="199" t="s">
        <v>720</v>
      </c>
      <c r="E51" s="196" t="s">
        <v>741</v>
      </c>
      <c r="F51" s="708" t="s">
        <v>167</v>
      </c>
      <c r="G51" s="195">
        <v>21345.82</v>
      </c>
      <c r="H51" s="195">
        <v>951.62</v>
      </c>
      <c r="I51" s="195">
        <v>10672.91</v>
      </c>
      <c r="J51" s="195">
        <v>0</v>
      </c>
      <c r="K51" s="195">
        <f t="shared" si="10"/>
        <v>10672.91</v>
      </c>
      <c r="L51" s="195">
        <f t="shared" si="11"/>
        <v>160.09365</v>
      </c>
      <c r="M51" s="195">
        <f t="shared" si="12"/>
        <v>2134.5819999999999</v>
      </c>
      <c r="N51" s="195">
        <v>3865.32</v>
      </c>
      <c r="O51" s="195">
        <v>853.83</v>
      </c>
      <c r="P51" s="195">
        <f t="shared" si="13"/>
        <v>2753.6063500000005</v>
      </c>
      <c r="Q51" s="195">
        <f t="shared" si="14"/>
        <v>3607.4363500000004</v>
      </c>
      <c r="R51" s="195"/>
      <c r="S51" s="195"/>
      <c r="T51" s="195"/>
      <c r="U51" s="195"/>
      <c r="V51" s="195"/>
      <c r="W51" s="195"/>
      <c r="X51" s="195"/>
      <c r="Y51" s="196"/>
      <c r="Z51" s="196"/>
      <c r="AA51" s="197"/>
      <c r="AB51" s="196"/>
      <c r="AC51" s="197"/>
      <c r="AD51" s="196"/>
      <c r="AE51" s="197"/>
      <c r="AF51" s="196"/>
      <c r="AG51" s="197"/>
      <c r="AH51" s="196"/>
      <c r="AI51" s="196"/>
      <c r="AJ51" s="197"/>
      <c r="AK51" s="196"/>
      <c r="AL51" s="197"/>
      <c r="AM51" s="196"/>
    </row>
    <row r="52" spans="1:39" ht="15" customHeight="1" x14ac:dyDescent="0.25">
      <c r="A52" s="196" t="s">
        <v>1114</v>
      </c>
      <c r="B52" s="196" t="s">
        <v>847</v>
      </c>
      <c r="C52" s="197">
        <v>450</v>
      </c>
      <c r="D52" s="199" t="s">
        <v>717</v>
      </c>
      <c r="E52" s="196" t="s">
        <v>738</v>
      </c>
      <c r="F52" s="708" t="s">
        <v>167</v>
      </c>
      <c r="G52" s="195">
        <v>23480.400000000001</v>
      </c>
      <c r="H52" s="195">
        <v>951.62</v>
      </c>
      <c r="I52" s="195">
        <v>11740.2</v>
      </c>
      <c r="J52" s="195">
        <v>0</v>
      </c>
      <c r="K52" s="195">
        <f t="shared" si="10"/>
        <v>11740.2</v>
      </c>
      <c r="L52" s="195">
        <f t="shared" si="11"/>
        <v>176.10300000000001</v>
      </c>
      <c r="M52" s="195">
        <f t="shared" si="12"/>
        <v>2348.0400000000004</v>
      </c>
      <c r="N52" s="195">
        <v>4156.6899999999996</v>
      </c>
      <c r="O52" s="195">
        <v>939.21</v>
      </c>
      <c r="P52" s="195">
        <f t="shared" si="13"/>
        <v>3028.9669999999996</v>
      </c>
      <c r="Q52" s="195">
        <f t="shared" si="14"/>
        <v>3968.1769999999997</v>
      </c>
      <c r="R52" s="195"/>
      <c r="S52" s="195"/>
      <c r="T52" s="195"/>
      <c r="U52" s="195"/>
      <c r="V52" s="195"/>
      <c r="W52" s="195"/>
      <c r="X52" s="195"/>
      <c r="Y52" s="196"/>
      <c r="Z52" s="196"/>
      <c r="AA52" s="197"/>
      <c r="AB52" s="196"/>
      <c r="AC52" s="197"/>
      <c r="AD52" s="196"/>
      <c r="AE52" s="197"/>
      <c r="AF52" s="196"/>
      <c r="AG52" s="197"/>
      <c r="AH52" s="196"/>
      <c r="AI52" s="196"/>
      <c r="AJ52" s="197"/>
      <c r="AK52" s="196"/>
      <c r="AL52" s="197"/>
      <c r="AM52" s="196"/>
    </row>
    <row r="53" spans="1:39" ht="15" customHeight="1" x14ac:dyDescent="0.25">
      <c r="A53" s="196" t="s">
        <v>1114</v>
      </c>
      <c r="B53" s="196" t="s">
        <v>847</v>
      </c>
      <c r="C53" s="197">
        <v>489</v>
      </c>
      <c r="D53" s="199" t="s">
        <v>871</v>
      </c>
      <c r="E53" s="196" t="s">
        <v>872</v>
      </c>
      <c r="F53" s="708" t="s">
        <v>167</v>
      </c>
      <c r="G53" s="195">
        <v>17538.5</v>
      </c>
      <c r="H53" s="195">
        <v>951.62</v>
      </c>
      <c r="I53" s="195">
        <v>8769.25</v>
      </c>
      <c r="J53" s="195">
        <v>0</v>
      </c>
      <c r="K53" s="195">
        <f t="shared" si="10"/>
        <v>8769.25</v>
      </c>
      <c r="L53" s="195">
        <f t="shared" si="11"/>
        <v>131.53874999999999</v>
      </c>
      <c r="M53" s="195">
        <f t="shared" si="12"/>
        <v>1753.8500000000001</v>
      </c>
      <c r="N53" s="195">
        <v>3345.63</v>
      </c>
      <c r="O53" s="195">
        <v>701.54</v>
      </c>
      <c r="P53" s="195">
        <f t="shared" si="13"/>
        <v>2262.4712500000001</v>
      </c>
      <c r="Q53" s="195">
        <f t="shared" si="14"/>
        <v>2964.01125</v>
      </c>
      <c r="R53" s="195"/>
      <c r="S53" s="195"/>
      <c r="T53" s="195"/>
      <c r="U53" s="195"/>
      <c r="V53" s="195"/>
      <c r="W53" s="195"/>
      <c r="X53" s="195"/>
      <c r="Y53" s="196"/>
      <c r="Z53" s="196"/>
      <c r="AA53" s="197"/>
      <c r="AB53" s="196"/>
      <c r="AC53" s="197"/>
      <c r="AD53" s="196"/>
      <c r="AE53" s="197"/>
      <c r="AF53" s="196"/>
      <c r="AG53" s="197"/>
      <c r="AH53" s="196"/>
      <c r="AI53" s="196"/>
      <c r="AJ53" s="197"/>
      <c r="AK53" s="196"/>
      <c r="AL53" s="197"/>
      <c r="AM53" s="196"/>
    </row>
    <row r="54" spans="1:39" ht="15" customHeight="1" x14ac:dyDescent="0.25">
      <c r="A54" s="196" t="s">
        <v>1114</v>
      </c>
      <c r="B54" s="196" t="s">
        <v>847</v>
      </c>
      <c r="C54" s="197">
        <v>355</v>
      </c>
      <c r="D54" s="199" t="s">
        <v>381</v>
      </c>
      <c r="E54" s="196" t="s">
        <v>382</v>
      </c>
      <c r="F54" s="708" t="s">
        <v>167</v>
      </c>
      <c r="G54" s="195">
        <v>37168.9</v>
      </c>
      <c r="H54" s="195">
        <v>951.62</v>
      </c>
      <c r="I54" s="195">
        <v>18584.45</v>
      </c>
      <c r="J54" s="195">
        <v>0</v>
      </c>
      <c r="K54" s="195">
        <f t="shared" si="10"/>
        <v>18584.45</v>
      </c>
      <c r="L54" s="195">
        <f t="shared" si="11"/>
        <v>278.76675</v>
      </c>
      <c r="M54" s="195">
        <f t="shared" si="12"/>
        <v>3716.8900000000003</v>
      </c>
      <c r="N54" s="195">
        <v>6025.17</v>
      </c>
      <c r="O54" s="195">
        <v>1486.75</v>
      </c>
      <c r="P54" s="195">
        <f t="shared" si="13"/>
        <v>4794.7832500000004</v>
      </c>
      <c r="Q54" s="195">
        <f t="shared" si="14"/>
        <v>6281.5332500000004</v>
      </c>
      <c r="R54" s="195"/>
      <c r="S54" s="195"/>
      <c r="T54" s="195"/>
      <c r="U54" s="195"/>
      <c r="V54" s="195"/>
      <c r="W54" s="195"/>
      <c r="X54" s="195"/>
      <c r="Y54" s="196"/>
      <c r="Z54" s="196"/>
      <c r="AA54" s="197"/>
      <c r="AB54" s="196"/>
      <c r="AC54" s="197"/>
      <c r="AD54" s="196"/>
      <c r="AE54" s="197"/>
      <c r="AF54" s="196"/>
      <c r="AG54" s="197"/>
      <c r="AH54" s="196"/>
      <c r="AI54" s="196"/>
      <c r="AJ54" s="197"/>
      <c r="AK54" s="196"/>
      <c r="AL54" s="197"/>
      <c r="AM54" s="196"/>
    </row>
    <row r="55" spans="1:39" ht="15" customHeight="1" x14ac:dyDescent="0.25">
      <c r="A55" s="196" t="s">
        <v>1114</v>
      </c>
      <c r="B55" s="196" t="s">
        <v>847</v>
      </c>
      <c r="C55" s="197">
        <v>361</v>
      </c>
      <c r="D55" s="199" t="s">
        <v>446</v>
      </c>
      <c r="E55" s="196" t="s">
        <v>447</v>
      </c>
      <c r="F55" s="708" t="s">
        <v>167</v>
      </c>
      <c r="G55" s="195">
        <v>38248.639999999999</v>
      </c>
      <c r="H55" s="195">
        <v>951.62</v>
      </c>
      <c r="I55" s="195">
        <v>19124.32</v>
      </c>
      <c r="J55" s="195">
        <v>0</v>
      </c>
      <c r="K55" s="195">
        <f t="shared" si="10"/>
        <v>19124.32</v>
      </c>
      <c r="L55" s="195">
        <f t="shared" si="11"/>
        <v>286.8648</v>
      </c>
      <c r="M55" s="195">
        <f t="shared" si="12"/>
        <v>3824.864</v>
      </c>
      <c r="N55" s="195">
        <v>6172.56</v>
      </c>
      <c r="O55" s="195">
        <v>1529.94</v>
      </c>
      <c r="P55" s="195">
        <f t="shared" si="13"/>
        <v>4934.0752000000002</v>
      </c>
      <c r="Q55" s="195">
        <f t="shared" si="14"/>
        <v>6464.0151999999998</v>
      </c>
      <c r="R55" s="195"/>
      <c r="S55" s="195"/>
      <c r="T55" s="195"/>
      <c r="U55" s="195"/>
      <c r="V55" s="195"/>
      <c r="W55" s="195"/>
      <c r="X55" s="195"/>
      <c r="Y55" s="196"/>
      <c r="Z55" s="196"/>
      <c r="AA55" s="197"/>
      <c r="AB55" s="196"/>
      <c r="AC55" s="197"/>
      <c r="AD55" s="196"/>
      <c r="AE55" s="197"/>
      <c r="AF55" s="196"/>
      <c r="AG55" s="197"/>
      <c r="AH55" s="196"/>
      <c r="AI55" s="196"/>
      <c r="AJ55" s="197"/>
      <c r="AK55" s="196"/>
      <c r="AL55" s="197"/>
      <c r="AM55" s="196"/>
    </row>
    <row r="56" spans="1:39" ht="15" customHeight="1" x14ac:dyDescent="0.25">
      <c r="A56" s="196" t="s">
        <v>1114</v>
      </c>
      <c r="B56" s="196" t="s">
        <v>847</v>
      </c>
      <c r="C56" s="197">
        <v>76</v>
      </c>
      <c r="D56" s="199" t="s">
        <v>40</v>
      </c>
      <c r="E56" s="196" t="s">
        <v>212</v>
      </c>
      <c r="F56" s="708" t="s">
        <v>167</v>
      </c>
      <c r="G56" s="195">
        <v>44461.18</v>
      </c>
      <c r="H56" s="195">
        <v>951.62</v>
      </c>
      <c r="I56" s="195">
        <v>22230.59</v>
      </c>
      <c r="J56" s="195">
        <v>0</v>
      </c>
      <c r="K56" s="195">
        <f t="shared" si="10"/>
        <v>22230.59</v>
      </c>
      <c r="L56" s="195">
        <f t="shared" si="11"/>
        <v>333.45884999999998</v>
      </c>
      <c r="M56" s="195">
        <f t="shared" si="12"/>
        <v>4446.1180000000004</v>
      </c>
      <c r="N56" s="195">
        <v>7020.57</v>
      </c>
      <c r="O56" s="195">
        <v>1778.44</v>
      </c>
      <c r="P56" s="195">
        <f t="shared" si="13"/>
        <v>5735.4911499999998</v>
      </c>
      <c r="Q56" s="195">
        <f t="shared" si="14"/>
        <v>7513.9311500000003</v>
      </c>
      <c r="R56" s="195"/>
      <c r="S56" s="195"/>
      <c r="T56" s="195"/>
      <c r="U56" s="195"/>
      <c r="V56" s="195"/>
      <c r="W56" s="195"/>
      <c r="X56" s="195"/>
      <c r="Y56" s="196"/>
      <c r="Z56" s="196"/>
      <c r="AA56" s="197"/>
      <c r="AB56" s="196"/>
      <c r="AC56" s="197"/>
      <c r="AD56" s="196"/>
      <c r="AE56" s="197"/>
      <c r="AF56" s="196"/>
      <c r="AG56" s="197"/>
      <c r="AH56" s="196"/>
      <c r="AI56" s="196"/>
      <c r="AJ56" s="197"/>
      <c r="AK56" s="196"/>
      <c r="AL56" s="197"/>
      <c r="AM56" s="196"/>
    </row>
    <row r="57" spans="1:39" s="685" customFormat="1" ht="15" customHeight="1" x14ac:dyDescent="0.25">
      <c r="A57" s="681" t="s">
        <v>1114</v>
      </c>
      <c r="B57" s="681" t="s">
        <v>847</v>
      </c>
      <c r="C57" s="682">
        <v>503</v>
      </c>
      <c r="D57" s="683" t="s">
        <v>1115</v>
      </c>
      <c r="E57" s="681" t="s">
        <v>1116</v>
      </c>
      <c r="F57" s="735" t="s">
        <v>167</v>
      </c>
      <c r="G57" s="684">
        <v>23712.62</v>
      </c>
      <c r="H57" s="684">
        <v>951.62</v>
      </c>
      <c r="I57" s="684">
        <v>11856.31</v>
      </c>
      <c r="J57" s="684">
        <v>0</v>
      </c>
      <c r="K57" s="684">
        <f t="shared" si="10"/>
        <v>11856.31</v>
      </c>
      <c r="L57" s="684">
        <f t="shared" si="11"/>
        <v>177.84464999999997</v>
      </c>
      <c r="M57" s="684">
        <f t="shared" si="12"/>
        <v>2371.2620000000002</v>
      </c>
      <c r="N57" s="684">
        <v>4188.3900000000003</v>
      </c>
      <c r="O57" s="684">
        <v>948.5</v>
      </c>
      <c r="P57" s="684">
        <f t="shared" si="13"/>
        <v>3058.9253500000004</v>
      </c>
      <c r="Q57" s="684">
        <f t="shared" si="14"/>
        <v>4007.4253500000004</v>
      </c>
      <c r="R57" s="684"/>
      <c r="S57" s="684"/>
      <c r="T57" s="684"/>
      <c r="U57" s="684"/>
      <c r="V57" s="684"/>
      <c r="W57" s="684"/>
      <c r="X57" s="684"/>
      <c r="Y57" s="681"/>
      <c r="Z57" s="681"/>
      <c r="AA57" s="682"/>
      <c r="AB57" s="681"/>
      <c r="AC57" s="682"/>
      <c r="AD57" s="681"/>
      <c r="AE57" s="682"/>
      <c r="AF57" s="681"/>
      <c r="AG57" s="682"/>
      <c r="AH57" s="681"/>
      <c r="AI57" s="681"/>
      <c r="AJ57" s="682"/>
      <c r="AK57" s="681"/>
      <c r="AL57" s="682"/>
      <c r="AM57" s="681"/>
    </row>
    <row r="58" spans="1:39" ht="15" customHeight="1" x14ac:dyDescent="0.25">
      <c r="A58" s="196" t="s">
        <v>1114</v>
      </c>
      <c r="B58" s="196" t="s">
        <v>847</v>
      </c>
      <c r="C58" s="197">
        <v>79</v>
      </c>
      <c r="D58" s="199" t="s">
        <v>41</v>
      </c>
      <c r="E58" s="196" t="s">
        <v>213</v>
      </c>
      <c r="F58" s="708" t="s">
        <v>167</v>
      </c>
      <c r="G58" s="195">
        <v>18204.5</v>
      </c>
      <c r="H58" s="195">
        <v>951.62</v>
      </c>
      <c r="I58" s="195">
        <v>9102.25</v>
      </c>
      <c r="J58" s="195">
        <v>0</v>
      </c>
      <c r="K58" s="195">
        <f t="shared" si="10"/>
        <v>9102.25</v>
      </c>
      <c r="L58" s="195">
        <f t="shared" si="11"/>
        <v>136.53375</v>
      </c>
      <c r="M58" s="195">
        <f t="shared" si="12"/>
        <v>1820.45</v>
      </c>
      <c r="N58" s="195">
        <v>3436.53</v>
      </c>
      <c r="O58" s="195">
        <v>728.18</v>
      </c>
      <c r="P58" s="195">
        <f t="shared" si="13"/>
        <v>2348.3762500000003</v>
      </c>
      <c r="Q58" s="195">
        <f t="shared" si="14"/>
        <v>3076.5562500000001</v>
      </c>
      <c r="R58" s="195"/>
      <c r="S58" s="195"/>
      <c r="T58" s="195"/>
      <c r="U58" s="195"/>
      <c r="V58" s="195"/>
      <c r="W58" s="195"/>
      <c r="X58" s="195"/>
      <c r="Y58" s="196"/>
      <c r="Z58" s="196"/>
      <c r="AA58" s="197"/>
      <c r="AB58" s="196"/>
      <c r="AC58" s="197"/>
      <c r="AD58" s="196"/>
      <c r="AE58" s="197"/>
      <c r="AF58" s="196"/>
      <c r="AG58" s="197"/>
      <c r="AH58" s="196"/>
      <c r="AI58" s="196"/>
      <c r="AJ58" s="197"/>
      <c r="AK58" s="196"/>
      <c r="AL58" s="197"/>
      <c r="AM58" s="196"/>
    </row>
    <row r="59" spans="1:39" ht="15" customHeight="1" x14ac:dyDescent="0.25">
      <c r="A59" s="196" t="s">
        <v>1114</v>
      </c>
      <c r="B59" s="196" t="s">
        <v>847</v>
      </c>
      <c r="C59" s="197">
        <v>152</v>
      </c>
      <c r="D59" s="199" t="s">
        <v>59</v>
      </c>
      <c r="E59" s="196" t="s">
        <v>231</v>
      </c>
      <c r="F59" s="708" t="s">
        <v>167</v>
      </c>
      <c r="G59" s="195">
        <v>11643.32</v>
      </c>
      <c r="H59" s="195">
        <v>624.61</v>
      </c>
      <c r="I59" s="195">
        <v>5821.66</v>
      </c>
      <c r="J59" s="195">
        <v>0</v>
      </c>
      <c r="K59" s="195">
        <f t="shared" si="10"/>
        <v>5821.66</v>
      </c>
      <c r="L59" s="195">
        <f t="shared" si="11"/>
        <v>87.3249</v>
      </c>
      <c r="M59" s="195">
        <f t="shared" si="12"/>
        <v>1164.3320000000001</v>
      </c>
      <c r="N59" s="195">
        <v>2213.92</v>
      </c>
      <c r="O59" s="195">
        <v>465.73</v>
      </c>
      <c r="P59" s="195">
        <f t="shared" si="13"/>
        <v>1501.9850999999999</v>
      </c>
      <c r="Q59" s="195">
        <f t="shared" si="14"/>
        <v>1967.7150999999999</v>
      </c>
      <c r="R59" s="195"/>
      <c r="S59" s="195"/>
      <c r="T59" s="195"/>
      <c r="U59" s="195"/>
      <c r="V59" s="195"/>
      <c r="W59" s="195"/>
      <c r="X59" s="195"/>
      <c r="Y59" s="196"/>
      <c r="Z59" s="196"/>
      <c r="AA59" s="197"/>
      <c r="AB59" s="196"/>
      <c r="AC59" s="197"/>
      <c r="AD59" s="196"/>
      <c r="AE59" s="197"/>
      <c r="AF59" s="196"/>
      <c r="AG59" s="197"/>
      <c r="AH59" s="196"/>
      <c r="AI59" s="196"/>
      <c r="AJ59" s="197"/>
      <c r="AK59" s="196"/>
      <c r="AL59" s="197"/>
      <c r="AM59" s="196"/>
    </row>
    <row r="60" spans="1:39" ht="15" customHeight="1" x14ac:dyDescent="0.25">
      <c r="A60" s="196" t="s">
        <v>1114</v>
      </c>
      <c r="B60" s="196" t="s">
        <v>847</v>
      </c>
      <c r="C60" s="197">
        <v>148</v>
      </c>
      <c r="D60" s="199" t="s">
        <v>57</v>
      </c>
      <c r="E60" s="196" t="s">
        <v>229</v>
      </c>
      <c r="F60" s="708" t="s">
        <v>167</v>
      </c>
      <c r="G60" s="195">
        <v>19607.060000000001</v>
      </c>
      <c r="H60" s="195">
        <v>951.62</v>
      </c>
      <c r="I60" s="195">
        <v>9803.5300000000007</v>
      </c>
      <c r="J60" s="195">
        <v>0</v>
      </c>
      <c r="K60" s="195">
        <f t="shared" si="10"/>
        <v>9803.5300000000007</v>
      </c>
      <c r="L60" s="195">
        <f t="shared" si="11"/>
        <v>147.05295000000001</v>
      </c>
      <c r="M60" s="195">
        <f t="shared" si="12"/>
        <v>1960.7060000000001</v>
      </c>
      <c r="N60" s="195">
        <v>3627.98</v>
      </c>
      <c r="O60" s="195">
        <v>784.28</v>
      </c>
      <c r="P60" s="195">
        <f t="shared" si="13"/>
        <v>2529.3070500000003</v>
      </c>
      <c r="Q60" s="195">
        <f t="shared" si="14"/>
        <v>3313.5870500000001</v>
      </c>
      <c r="R60" s="195"/>
      <c r="S60" s="195"/>
      <c r="T60" s="195"/>
      <c r="U60" s="195"/>
      <c r="V60" s="195"/>
      <c r="W60" s="195"/>
      <c r="X60" s="195"/>
      <c r="Y60" s="196"/>
      <c r="Z60" s="196"/>
      <c r="AA60" s="197"/>
      <c r="AB60" s="196"/>
      <c r="AC60" s="197"/>
      <c r="AD60" s="196"/>
      <c r="AE60" s="197"/>
      <c r="AF60" s="196"/>
      <c r="AG60" s="197"/>
      <c r="AH60" s="196"/>
      <c r="AI60" s="196"/>
      <c r="AJ60" s="197"/>
      <c r="AK60" s="196"/>
      <c r="AL60" s="197"/>
      <c r="AM60" s="196"/>
    </row>
    <row r="61" spans="1:39" ht="15" customHeight="1" x14ac:dyDescent="0.25">
      <c r="A61" s="196" t="s">
        <v>1114</v>
      </c>
      <c r="B61" s="196" t="s">
        <v>847</v>
      </c>
      <c r="C61" s="197">
        <v>474</v>
      </c>
      <c r="D61" s="199" t="s">
        <v>786</v>
      </c>
      <c r="E61" s="196" t="s">
        <v>793</v>
      </c>
      <c r="F61" s="708" t="s">
        <v>167</v>
      </c>
      <c r="G61" s="195">
        <v>24666.3</v>
      </c>
      <c r="H61" s="195">
        <v>951.62</v>
      </c>
      <c r="I61" s="195">
        <v>12333.15</v>
      </c>
      <c r="J61" s="195">
        <v>0</v>
      </c>
      <c r="K61" s="195">
        <f t="shared" si="10"/>
        <v>12333.15</v>
      </c>
      <c r="L61" s="195">
        <f t="shared" si="11"/>
        <v>184.99724999999998</v>
      </c>
      <c r="M61" s="195">
        <f t="shared" si="12"/>
        <v>2466.63</v>
      </c>
      <c r="N61" s="195">
        <v>4318.57</v>
      </c>
      <c r="O61" s="195">
        <v>986.65</v>
      </c>
      <c r="P61" s="195">
        <f t="shared" si="13"/>
        <v>3181.9527499999999</v>
      </c>
      <c r="Q61" s="195">
        <f t="shared" si="14"/>
        <v>4168.60275</v>
      </c>
      <c r="R61" s="195"/>
      <c r="S61" s="195"/>
      <c r="T61" s="195"/>
      <c r="U61" s="195"/>
      <c r="V61" s="195"/>
      <c r="W61" s="195"/>
      <c r="X61" s="195"/>
      <c r="Y61" s="196"/>
      <c r="Z61" s="196"/>
      <c r="AA61" s="197"/>
      <c r="AB61" s="196"/>
      <c r="AC61" s="197"/>
      <c r="AD61" s="196"/>
      <c r="AE61" s="197"/>
      <c r="AF61" s="196"/>
      <c r="AG61" s="197"/>
      <c r="AH61" s="196"/>
      <c r="AI61" s="196"/>
      <c r="AJ61" s="197"/>
      <c r="AK61" s="196"/>
      <c r="AL61" s="197"/>
      <c r="AM61" s="196"/>
    </row>
    <row r="62" spans="1:39" ht="15" customHeight="1" x14ac:dyDescent="0.25">
      <c r="A62" s="196" t="s">
        <v>1114</v>
      </c>
      <c r="B62" s="196" t="s">
        <v>847</v>
      </c>
      <c r="C62" s="197">
        <v>350</v>
      </c>
      <c r="D62" s="199" t="s">
        <v>373</v>
      </c>
      <c r="E62" s="196" t="s">
        <v>374</v>
      </c>
      <c r="F62" s="708" t="s">
        <v>167</v>
      </c>
      <c r="G62" s="195">
        <v>35212.639999999999</v>
      </c>
      <c r="H62" s="195">
        <v>951.62</v>
      </c>
      <c r="I62" s="195">
        <v>17606.32</v>
      </c>
      <c r="J62" s="195">
        <v>0</v>
      </c>
      <c r="K62" s="195">
        <f t="shared" si="10"/>
        <v>17606.32</v>
      </c>
      <c r="L62" s="195">
        <f t="shared" si="11"/>
        <v>264.09479999999996</v>
      </c>
      <c r="M62" s="195">
        <f t="shared" si="12"/>
        <v>3521.2640000000001</v>
      </c>
      <c r="N62" s="195">
        <v>5758.15</v>
      </c>
      <c r="O62" s="195">
        <v>1408.5</v>
      </c>
      <c r="P62" s="195">
        <f t="shared" si="13"/>
        <v>4542.4351999999999</v>
      </c>
      <c r="Q62" s="195">
        <f t="shared" si="14"/>
        <v>5950.9351999999999</v>
      </c>
      <c r="R62" s="195"/>
      <c r="S62" s="195"/>
      <c r="T62" s="195"/>
      <c r="U62" s="195"/>
      <c r="V62" s="195"/>
      <c r="W62" s="195"/>
      <c r="X62" s="195"/>
      <c r="Y62" s="196"/>
      <c r="Z62" s="196"/>
      <c r="AA62" s="197"/>
      <c r="AB62" s="196"/>
      <c r="AC62" s="197"/>
      <c r="AD62" s="196"/>
      <c r="AE62" s="197"/>
      <c r="AF62" s="196"/>
      <c r="AG62" s="197"/>
      <c r="AH62" s="196"/>
      <c r="AI62" s="196"/>
      <c r="AJ62" s="197"/>
      <c r="AK62" s="196"/>
      <c r="AL62" s="197"/>
      <c r="AM62" s="196"/>
    </row>
    <row r="63" spans="1:39" ht="15" customHeight="1" x14ac:dyDescent="0.25">
      <c r="A63" s="529" t="s">
        <v>1114</v>
      </c>
      <c r="B63" s="529" t="s">
        <v>847</v>
      </c>
      <c r="C63" s="530">
        <v>337</v>
      </c>
      <c r="D63" s="552" t="s">
        <v>338</v>
      </c>
      <c r="E63" s="529" t="s">
        <v>339</v>
      </c>
      <c r="F63" s="209" t="s">
        <v>167</v>
      </c>
      <c r="G63" s="553">
        <v>11712.04</v>
      </c>
      <c r="H63" s="553">
        <v>696.21</v>
      </c>
      <c r="I63" s="553">
        <v>4133.66</v>
      </c>
      <c r="J63" s="553">
        <v>3444.72</v>
      </c>
      <c r="K63" s="553">
        <f t="shared" si="10"/>
        <v>7578.3799999999992</v>
      </c>
      <c r="L63" s="195">
        <f t="shared" si="11"/>
        <v>113.67569999999998</v>
      </c>
      <c r="M63" s="195">
        <f t="shared" si="12"/>
        <v>826.73199999999997</v>
      </c>
      <c r="N63" s="553">
        <v>2765.11</v>
      </c>
      <c r="O63" s="553">
        <v>0</v>
      </c>
      <c r="P63" s="195">
        <f t="shared" si="13"/>
        <v>1955.2243000000001</v>
      </c>
      <c r="Q63" s="195">
        <f t="shared" si="14"/>
        <v>1955.2243000000001</v>
      </c>
      <c r="R63" s="195"/>
      <c r="S63" s="195"/>
      <c r="T63" s="195"/>
      <c r="U63" s="195"/>
      <c r="V63" s="195"/>
      <c r="W63" s="195"/>
      <c r="X63" s="195"/>
      <c r="Y63" s="196"/>
      <c r="Z63" s="196"/>
      <c r="AA63" s="197"/>
      <c r="AB63" s="196"/>
      <c r="AC63" s="197"/>
      <c r="AD63" s="196"/>
      <c r="AE63" s="197"/>
      <c r="AF63" s="196"/>
      <c r="AG63" s="197"/>
      <c r="AH63" s="196"/>
      <c r="AI63" s="196"/>
      <c r="AJ63" s="197"/>
      <c r="AK63" s="196"/>
      <c r="AL63" s="197"/>
      <c r="AM63" s="196"/>
    </row>
    <row r="64" spans="1:39" ht="15" customHeight="1" x14ac:dyDescent="0.25">
      <c r="A64" s="196" t="s">
        <v>1114</v>
      </c>
      <c r="B64" s="196" t="s">
        <v>847</v>
      </c>
      <c r="C64" s="197">
        <v>80</v>
      </c>
      <c r="D64" s="199" t="s">
        <v>42</v>
      </c>
      <c r="E64" s="196" t="s">
        <v>214</v>
      </c>
      <c r="F64" s="708" t="s">
        <v>167</v>
      </c>
      <c r="G64" s="195">
        <v>19751.88</v>
      </c>
      <c r="H64" s="195">
        <v>951.62</v>
      </c>
      <c r="I64" s="195">
        <v>9875.94</v>
      </c>
      <c r="J64" s="195">
        <v>0</v>
      </c>
      <c r="K64" s="195">
        <f t="shared" si="10"/>
        <v>9875.94</v>
      </c>
      <c r="L64" s="195">
        <f t="shared" si="11"/>
        <v>148.13910000000001</v>
      </c>
      <c r="M64" s="195">
        <f t="shared" si="12"/>
        <v>1975.1880000000001</v>
      </c>
      <c r="N64" s="195">
        <v>3647.75</v>
      </c>
      <c r="O64" s="195">
        <v>790.07</v>
      </c>
      <c r="P64" s="195">
        <f t="shared" si="13"/>
        <v>2547.9909000000002</v>
      </c>
      <c r="Q64" s="195">
        <f t="shared" si="14"/>
        <v>3338.0609000000004</v>
      </c>
      <c r="R64" s="195"/>
      <c r="S64" s="195"/>
      <c r="T64" s="195"/>
      <c r="U64" s="195"/>
      <c r="V64" s="195"/>
      <c r="W64" s="195"/>
      <c r="X64" s="195"/>
      <c r="Y64" s="196"/>
      <c r="Z64" s="196"/>
      <c r="AA64" s="197"/>
      <c r="AB64" s="196"/>
      <c r="AC64" s="197"/>
      <c r="AD64" s="196"/>
      <c r="AE64" s="197"/>
      <c r="AF64" s="196"/>
      <c r="AG64" s="197"/>
      <c r="AH64" s="196"/>
      <c r="AI64" s="196"/>
      <c r="AJ64" s="197"/>
      <c r="AK64" s="196"/>
      <c r="AL64" s="197"/>
      <c r="AM64" s="196"/>
    </row>
    <row r="65" spans="1:39" ht="15" customHeight="1" x14ac:dyDescent="0.25">
      <c r="A65" s="196" t="s">
        <v>1114</v>
      </c>
      <c r="B65" s="196" t="s">
        <v>847</v>
      </c>
      <c r="C65" s="197">
        <v>214</v>
      </c>
      <c r="D65" s="199" t="s">
        <v>106</v>
      </c>
      <c r="E65" s="196" t="s">
        <v>249</v>
      </c>
      <c r="F65" s="708" t="s">
        <v>167</v>
      </c>
      <c r="G65" s="195">
        <v>8309.14</v>
      </c>
      <c r="H65" s="195">
        <v>391.95</v>
      </c>
      <c r="I65" s="195">
        <v>4154.57</v>
      </c>
      <c r="J65" s="195">
        <v>0</v>
      </c>
      <c r="K65" s="195">
        <f t="shared" si="10"/>
        <v>4154.57</v>
      </c>
      <c r="L65" s="195">
        <f t="shared" si="11"/>
        <v>62.318549999999995</v>
      </c>
      <c r="M65" s="195">
        <f t="shared" si="12"/>
        <v>830.91399999999999</v>
      </c>
      <c r="N65" s="195">
        <v>1526.15</v>
      </c>
      <c r="O65" s="195">
        <v>332.36</v>
      </c>
      <c r="P65" s="195">
        <f t="shared" si="13"/>
        <v>1071.8814500000001</v>
      </c>
      <c r="Q65" s="195">
        <f t="shared" si="14"/>
        <v>1404.24145</v>
      </c>
      <c r="R65" s="195"/>
      <c r="S65" s="195"/>
      <c r="T65" s="195"/>
      <c r="U65" s="195"/>
      <c r="V65" s="195"/>
      <c r="W65" s="195"/>
      <c r="X65" s="195"/>
      <c r="Y65" s="196"/>
      <c r="Z65" s="196"/>
      <c r="AA65" s="197"/>
      <c r="AB65" s="196"/>
      <c r="AC65" s="197"/>
      <c r="AD65" s="196"/>
      <c r="AE65" s="197"/>
      <c r="AF65" s="196"/>
      <c r="AG65" s="197"/>
      <c r="AH65" s="196"/>
      <c r="AI65" s="196"/>
      <c r="AJ65" s="197"/>
      <c r="AK65" s="196"/>
      <c r="AL65" s="197"/>
      <c r="AM65" s="196"/>
    </row>
    <row r="66" spans="1:39" ht="15" customHeight="1" x14ac:dyDescent="0.25">
      <c r="A66" s="196" t="s">
        <v>1114</v>
      </c>
      <c r="B66" s="196" t="s">
        <v>847</v>
      </c>
      <c r="C66" s="197">
        <v>9</v>
      </c>
      <c r="D66" s="199" t="s">
        <v>7</v>
      </c>
      <c r="E66" s="196" t="s">
        <v>177</v>
      </c>
      <c r="F66" s="708" t="s">
        <v>167</v>
      </c>
      <c r="G66" s="195">
        <v>24363.360000000001</v>
      </c>
      <c r="H66" s="195">
        <v>951.62</v>
      </c>
      <c r="I66" s="195">
        <v>12181.68</v>
      </c>
      <c r="J66" s="195">
        <v>0</v>
      </c>
      <c r="K66" s="195">
        <f t="shared" si="10"/>
        <v>12181.68</v>
      </c>
      <c r="L66" s="195">
        <f t="shared" si="11"/>
        <v>182.7252</v>
      </c>
      <c r="M66" s="195">
        <f t="shared" si="12"/>
        <v>2436.3360000000002</v>
      </c>
      <c r="N66" s="195">
        <v>4277.22</v>
      </c>
      <c r="O66" s="195">
        <v>974.53</v>
      </c>
      <c r="P66" s="195">
        <f t="shared" si="13"/>
        <v>3142.8748000000005</v>
      </c>
      <c r="Q66" s="195">
        <f t="shared" si="14"/>
        <v>4117.4048000000003</v>
      </c>
      <c r="R66" s="195"/>
      <c r="S66" s="195"/>
      <c r="T66" s="195"/>
      <c r="U66" s="195"/>
      <c r="V66" s="195"/>
      <c r="W66" s="195"/>
      <c r="X66" s="195"/>
      <c r="Y66" s="196"/>
      <c r="Z66" s="196"/>
      <c r="AA66" s="197"/>
      <c r="AB66" s="196"/>
      <c r="AC66" s="197"/>
      <c r="AD66" s="196"/>
      <c r="AE66" s="197"/>
      <c r="AF66" s="196"/>
      <c r="AG66" s="197"/>
      <c r="AH66" s="196"/>
      <c r="AI66" s="196"/>
      <c r="AJ66" s="197"/>
      <c r="AK66" s="196"/>
      <c r="AL66" s="197"/>
      <c r="AM66" s="196"/>
    </row>
    <row r="67" spans="1:39" ht="15" customHeight="1" x14ac:dyDescent="0.25">
      <c r="A67" s="196" t="s">
        <v>1114</v>
      </c>
      <c r="B67" s="196" t="s">
        <v>847</v>
      </c>
      <c r="C67" s="197">
        <v>479</v>
      </c>
      <c r="D67" s="199" t="s">
        <v>804</v>
      </c>
      <c r="E67" s="196" t="s">
        <v>815</v>
      </c>
      <c r="F67" s="708" t="s">
        <v>167</v>
      </c>
      <c r="G67" s="195">
        <v>25748.400000000001</v>
      </c>
      <c r="H67" s="195">
        <v>951.62</v>
      </c>
      <c r="I67" s="195">
        <v>12874.2</v>
      </c>
      <c r="J67" s="195">
        <v>0</v>
      </c>
      <c r="K67" s="195">
        <f t="shared" si="10"/>
        <v>12874.2</v>
      </c>
      <c r="L67" s="195">
        <f t="shared" si="11"/>
        <v>193.113</v>
      </c>
      <c r="M67" s="195">
        <f t="shared" si="12"/>
        <v>2574.84</v>
      </c>
      <c r="N67" s="195">
        <v>4466.28</v>
      </c>
      <c r="O67" s="195">
        <v>1029.93</v>
      </c>
      <c r="P67" s="195">
        <f t="shared" si="13"/>
        <v>3321.547</v>
      </c>
      <c r="Q67" s="195">
        <f t="shared" si="14"/>
        <v>4351.4769999999999</v>
      </c>
      <c r="R67" s="195"/>
      <c r="S67" s="195"/>
      <c r="T67" s="195"/>
      <c r="U67" s="195"/>
      <c r="V67" s="195"/>
      <c r="W67" s="195"/>
      <c r="X67" s="195"/>
      <c r="Y67" s="196"/>
      <c r="Z67" s="196"/>
      <c r="AA67" s="197"/>
      <c r="AB67" s="196"/>
      <c r="AC67" s="197"/>
      <c r="AD67" s="196"/>
      <c r="AE67" s="197"/>
      <c r="AF67" s="196"/>
      <c r="AG67" s="197"/>
      <c r="AH67" s="196"/>
      <c r="AI67" s="196"/>
      <c r="AJ67" s="197"/>
      <c r="AK67" s="196"/>
      <c r="AL67" s="197"/>
      <c r="AM67" s="196"/>
    </row>
    <row r="68" spans="1:39" ht="15" customHeight="1" x14ac:dyDescent="0.25">
      <c r="A68" s="196" t="s">
        <v>1114</v>
      </c>
      <c r="B68" s="196" t="s">
        <v>847</v>
      </c>
      <c r="C68" s="197">
        <v>415</v>
      </c>
      <c r="D68" s="199" t="s">
        <v>633</v>
      </c>
      <c r="E68" s="196" t="s">
        <v>634</v>
      </c>
      <c r="F68" s="708" t="s">
        <v>167</v>
      </c>
      <c r="G68" s="195">
        <v>35212.639999999999</v>
      </c>
      <c r="H68" s="195">
        <v>951.62</v>
      </c>
      <c r="I68" s="195">
        <v>17606.32</v>
      </c>
      <c r="J68" s="195">
        <v>0</v>
      </c>
      <c r="K68" s="195">
        <f t="shared" si="10"/>
        <v>17606.32</v>
      </c>
      <c r="L68" s="195">
        <f t="shared" si="11"/>
        <v>264.09479999999996</v>
      </c>
      <c r="M68" s="195">
        <f t="shared" si="12"/>
        <v>3521.2640000000001</v>
      </c>
      <c r="N68" s="195">
        <v>5758.15</v>
      </c>
      <c r="O68" s="195">
        <v>1408.5</v>
      </c>
      <c r="P68" s="195">
        <f t="shared" si="13"/>
        <v>4542.4351999999999</v>
      </c>
      <c r="Q68" s="195">
        <f t="shared" si="14"/>
        <v>5950.9351999999999</v>
      </c>
      <c r="R68" s="195"/>
      <c r="S68" s="195"/>
      <c r="T68" s="195"/>
      <c r="U68" s="195"/>
      <c r="V68" s="195"/>
      <c r="W68" s="195"/>
      <c r="X68" s="195"/>
      <c r="Y68" s="196"/>
      <c r="Z68" s="196"/>
      <c r="AA68" s="197"/>
      <c r="AB68" s="196"/>
      <c r="AC68" s="197"/>
      <c r="AD68" s="196"/>
      <c r="AE68" s="197"/>
      <c r="AF68" s="196"/>
      <c r="AG68" s="197"/>
      <c r="AH68" s="196"/>
      <c r="AI68" s="196"/>
      <c r="AJ68" s="197"/>
      <c r="AK68" s="196"/>
      <c r="AL68" s="197"/>
      <c r="AM68" s="196"/>
    </row>
    <row r="69" spans="1:39" ht="15" customHeight="1" x14ac:dyDescent="0.25">
      <c r="A69" s="196" t="s">
        <v>1114</v>
      </c>
      <c r="B69" s="196" t="s">
        <v>847</v>
      </c>
      <c r="C69" s="197">
        <v>24</v>
      </c>
      <c r="D69" s="199" t="s">
        <v>832</v>
      </c>
      <c r="E69" s="196" t="s">
        <v>189</v>
      </c>
      <c r="F69" s="708" t="s">
        <v>167</v>
      </c>
      <c r="G69" s="195">
        <v>19348.14</v>
      </c>
      <c r="H69" s="195">
        <v>951.62</v>
      </c>
      <c r="I69" s="195">
        <v>9674.07</v>
      </c>
      <c r="J69" s="195">
        <v>0</v>
      </c>
      <c r="K69" s="195">
        <f t="shared" si="10"/>
        <v>9674.07</v>
      </c>
      <c r="L69" s="195">
        <f t="shared" si="11"/>
        <v>145.11104999999998</v>
      </c>
      <c r="M69" s="195">
        <f t="shared" si="12"/>
        <v>1934.8140000000001</v>
      </c>
      <c r="N69" s="195">
        <v>3592.64</v>
      </c>
      <c r="O69" s="195">
        <v>773.92</v>
      </c>
      <c r="P69" s="195">
        <f t="shared" si="13"/>
        <v>2495.90895</v>
      </c>
      <c r="Q69" s="195">
        <f t="shared" si="14"/>
        <v>3269.8289500000001</v>
      </c>
      <c r="R69" s="195"/>
      <c r="S69" s="195"/>
      <c r="T69" s="195"/>
      <c r="U69" s="195"/>
      <c r="V69" s="195"/>
      <c r="W69" s="195"/>
      <c r="X69" s="195"/>
      <c r="Y69" s="196"/>
      <c r="Z69" s="196"/>
      <c r="AA69" s="197"/>
      <c r="AB69" s="196"/>
      <c r="AC69" s="197"/>
      <c r="AD69" s="196"/>
      <c r="AE69" s="197"/>
      <c r="AF69" s="196"/>
      <c r="AG69" s="197"/>
      <c r="AH69" s="196"/>
      <c r="AI69" s="196"/>
      <c r="AJ69" s="197"/>
      <c r="AK69" s="196"/>
      <c r="AL69" s="197"/>
      <c r="AM69" s="196"/>
    </row>
    <row r="70" spans="1:39" ht="15" customHeight="1" x14ac:dyDescent="0.25">
      <c r="A70" s="196" t="s">
        <v>1114</v>
      </c>
      <c r="B70" s="196" t="s">
        <v>847</v>
      </c>
      <c r="C70" s="197">
        <v>457</v>
      </c>
      <c r="D70" s="199" t="s">
        <v>724</v>
      </c>
      <c r="E70" s="196" t="s">
        <v>745</v>
      </c>
      <c r="F70" s="708" t="s">
        <v>167</v>
      </c>
      <c r="G70" s="195">
        <v>21345.82</v>
      </c>
      <c r="H70" s="195">
        <v>951.62</v>
      </c>
      <c r="I70" s="195">
        <v>10672.91</v>
      </c>
      <c r="J70" s="195">
        <v>0</v>
      </c>
      <c r="K70" s="195">
        <f t="shared" si="10"/>
        <v>10672.91</v>
      </c>
      <c r="L70" s="195">
        <f t="shared" si="11"/>
        <v>160.09365</v>
      </c>
      <c r="M70" s="195">
        <f t="shared" si="12"/>
        <v>2134.5819999999999</v>
      </c>
      <c r="N70" s="195">
        <v>3865.32</v>
      </c>
      <c r="O70" s="195">
        <v>853.83</v>
      </c>
      <c r="P70" s="195">
        <f t="shared" si="13"/>
        <v>2753.6063500000005</v>
      </c>
      <c r="Q70" s="195">
        <f t="shared" si="14"/>
        <v>3607.4363500000004</v>
      </c>
      <c r="R70" s="195"/>
      <c r="S70" s="195"/>
      <c r="T70" s="195"/>
      <c r="U70" s="195"/>
      <c r="V70" s="195"/>
      <c r="W70" s="195"/>
      <c r="X70" s="195"/>
      <c r="Y70" s="196"/>
      <c r="Z70" s="196"/>
      <c r="AA70" s="197"/>
      <c r="AB70" s="196"/>
      <c r="AC70" s="197"/>
      <c r="AD70" s="196"/>
      <c r="AE70" s="197"/>
      <c r="AF70" s="196"/>
      <c r="AG70" s="197"/>
      <c r="AH70" s="196"/>
      <c r="AI70" s="196"/>
      <c r="AJ70" s="197"/>
      <c r="AK70" s="196"/>
      <c r="AL70" s="197"/>
      <c r="AM70" s="196"/>
    </row>
    <row r="71" spans="1:39" s="563" customFormat="1" ht="15" customHeight="1" x14ac:dyDescent="0.25">
      <c r="A71" s="559" t="s">
        <v>1114</v>
      </c>
      <c r="B71" s="559" t="s">
        <v>847</v>
      </c>
      <c r="C71" s="560">
        <v>145</v>
      </c>
      <c r="D71" s="561" t="s">
        <v>55</v>
      </c>
      <c r="E71" s="559" t="s">
        <v>227</v>
      </c>
      <c r="F71" s="729" t="s">
        <v>167</v>
      </c>
      <c r="G71" s="562">
        <v>44320.639999999999</v>
      </c>
      <c r="H71" s="562">
        <v>951.62</v>
      </c>
      <c r="I71" s="562">
        <v>22160.32</v>
      </c>
      <c r="J71" s="562">
        <v>0</v>
      </c>
      <c r="K71" s="562">
        <f t="shared" si="10"/>
        <v>22160.32</v>
      </c>
      <c r="L71" s="562">
        <f t="shared" si="11"/>
        <v>332.40479999999997</v>
      </c>
      <c r="M71" s="562">
        <f t="shared" si="12"/>
        <v>4432.0640000000003</v>
      </c>
      <c r="N71" s="562">
        <v>7001.39</v>
      </c>
      <c r="O71" s="562">
        <v>1772.82</v>
      </c>
      <c r="P71" s="562">
        <f t="shared" si="13"/>
        <v>5717.3652000000002</v>
      </c>
      <c r="Q71" s="562">
        <f t="shared" si="14"/>
        <v>7490.1851999999999</v>
      </c>
      <c r="R71" s="562"/>
      <c r="S71" s="562"/>
      <c r="T71" s="562"/>
      <c r="U71" s="562"/>
      <c r="V71" s="562"/>
      <c r="W71" s="562"/>
      <c r="X71" s="562"/>
      <c r="Y71" s="559"/>
      <c r="Z71" s="559"/>
      <c r="AA71" s="560"/>
      <c r="AB71" s="559"/>
      <c r="AC71" s="560"/>
      <c r="AD71" s="559"/>
      <c r="AE71" s="560"/>
      <c r="AF71" s="559"/>
      <c r="AG71" s="560"/>
      <c r="AH71" s="559"/>
      <c r="AI71" s="559"/>
      <c r="AJ71" s="560"/>
      <c r="AK71" s="559"/>
      <c r="AL71" s="560"/>
      <c r="AM71" s="559"/>
    </row>
    <row r="72" spans="1:39" ht="15" customHeight="1" x14ac:dyDescent="0.25">
      <c r="A72" s="196" t="s">
        <v>1114</v>
      </c>
      <c r="B72" s="196" t="s">
        <v>847</v>
      </c>
      <c r="C72" s="197">
        <v>455</v>
      </c>
      <c r="D72" s="199" t="s">
        <v>722</v>
      </c>
      <c r="E72" s="196" t="s">
        <v>743</v>
      </c>
      <c r="F72" s="708" t="s">
        <v>167</v>
      </c>
      <c r="G72" s="195">
        <v>21345.82</v>
      </c>
      <c r="H72" s="195">
        <v>951.62</v>
      </c>
      <c r="I72" s="195">
        <v>10672.91</v>
      </c>
      <c r="J72" s="195">
        <v>0</v>
      </c>
      <c r="K72" s="195">
        <f t="shared" si="10"/>
        <v>10672.91</v>
      </c>
      <c r="L72" s="195">
        <f t="shared" si="11"/>
        <v>160.09365</v>
      </c>
      <c r="M72" s="195">
        <f t="shared" si="12"/>
        <v>2134.5819999999999</v>
      </c>
      <c r="N72" s="195">
        <v>3865.32</v>
      </c>
      <c r="O72" s="195">
        <v>853.83</v>
      </c>
      <c r="P72" s="195">
        <f t="shared" si="13"/>
        <v>2753.6063500000005</v>
      </c>
      <c r="Q72" s="195">
        <f t="shared" si="14"/>
        <v>3607.4363500000004</v>
      </c>
      <c r="R72" s="195"/>
      <c r="S72" s="195"/>
      <c r="T72" s="195"/>
      <c r="U72" s="195"/>
      <c r="V72" s="195"/>
      <c r="W72" s="195"/>
      <c r="X72" s="195"/>
      <c r="Y72" s="196"/>
      <c r="Z72" s="196"/>
      <c r="AA72" s="197"/>
      <c r="AB72" s="196"/>
      <c r="AC72" s="197"/>
      <c r="AD72" s="196"/>
      <c r="AE72" s="197"/>
      <c r="AF72" s="196"/>
      <c r="AG72" s="197"/>
      <c r="AH72" s="196"/>
      <c r="AI72" s="196"/>
      <c r="AJ72" s="197"/>
      <c r="AK72" s="196"/>
      <c r="AL72" s="197"/>
      <c r="AM72" s="196"/>
    </row>
    <row r="73" spans="1:39" ht="15" customHeight="1" x14ac:dyDescent="0.25">
      <c r="A73" s="196" t="s">
        <v>1114</v>
      </c>
      <c r="B73" s="196" t="s">
        <v>847</v>
      </c>
      <c r="C73" s="197">
        <v>325</v>
      </c>
      <c r="D73" s="199" t="s">
        <v>318</v>
      </c>
      <c r="E73" s="196" t="s">
        <v>319</v>
      </c>
      <c r="F73" s="708" t="s">
        <v>167</v>
      </c>
      <c r="G73" s="195">
        <v>44461.18</v>
      </c>
      <c r="H73" s="195">
        <v>951.62</v>
      </c>
      <c r="I73" s="195">
        <v>22230.59</v>
      </c>
      <c r="J73" s="195">
        <v>0</v>
      </c>
      <c r="K73" s="195">
        <f t="shared" si="10"/>
        <v>22230.59</v>
      </c>
      <c r="L73" s="195">
        <f t="shared" si="11"/>
        <v>333.45884999999998</v>
      </c>
      <c r="M73" s="195">
        <f t="shared" si="12"/>
        <v>4446.1180000000004</v>
      </c>
      <c r="N73" s="195">
        <v>7020.57</v>
      </c>
      <c r="O73" s="195">
        <v>1778.44</v>
      </c>
      <c r="P73" s="195">
        <f t="shared" si="13"/>
        <v>5735.4911499999998</v>
      </c>
      <c r="Q73" s="195">
        <f t="shared" si="14"/>
        <v>7513.9311500000003</v>
      </c>
      <c r="R73" s="195"/>
      <c r="S73" s="195"/>
      <c r="T73" s="195"/>
      <c r="U73" s="195"/>
      <c r="V73" s="195"/>
      <c r="W73" s="195"/>
      <c r="X73" s="195"/>
      <c r="Y73" s="196"/>
      <c r="Z73" s="196"/>
      <c r="AA73" s="197"/>
      <c r="AB73" s="196"/>
      <c r="AC73" s="197"/>
      <c r="AD73" s="196"/>
      <c r="AE73" s="197"/>
      <c r="AF73" s="196"/>
      <c r="AG73" s="197"/>
      <c r="AH73" s="196"/>
      <c r="AI73" s="196"/>
      <c r="AJ73" s="197"/>
      <c r="AK73" s="196"/>
      <c r="AL73" s="197"/>
      <c r="AM73" s="196"/>
    </row>
    <row r="74" spans="1:39" s="531" customFormat="1" ht="15" customHeight="1" x14ac:dyDescent="0.25">
      <c r="A74" s="529"/>
      <c r="B74" s="529"/>
      <c r="C74" s="530"/>
      <c r="D74" s="632" t="s">
        <v>1106</v>
      </c>
      <c r="E74" s="529"/>
      <c r="F74" s="209"/>
      <c r="G74" s="553">
        <v>0</v>
      </c>
      <c r="H74" s="553">
        <v>0</v>
      </c>
      <c r="I74" s="553">
        <v>0</v>
      </c>
      <c r="J74" s="553">
        <v>0</v>
      </c>
      <c r="K74" s="553">
        <v>0</v>
      </c>
      <c r="L74" s="553">
        <v>0</v>
      </c>
      <c r="M74" s="553">
        <v>0</v>
      </c>
      <c r="N74" s="553">
        <v>0</v>
      </c>
      <c r="O74" s="553">
        <v>0</v>
      </c>
      <c r="P74" s="553">
        <v>0</v>
      </c>
      <c r="Q74" s="553">
        <v>0</v>
      </c>
      <c r="R74" s="553"/>
      <c r="S74" s="553"/>
      <c r="T74" s="553"/>
      <c r="U74" s="553"/>
      <c r="V74" s="553"/>
      <c r="W74" s="553"/>
      <c r="X74" s="553"/>
      <c r="Y74" s="529"/>
      <c r="Z74" s="529"/>
      <c r="AA74" s="530"/>
      <c r="AB74" s="529"/>
      <c r="AC74" s="530"/>
      <c r="AD74" s="529"/>
      <c r="AE74" s="530"/>
      <c r="AF74" s="529"/>
      <c r="AG74" s="530"/>
      <c r="AH74" s="529"/>
      <c r="AI74" s="529"/>
      <c r="AJ74" s="530"/>
      <c r="AK74" s="529"/>
      <c r="AL74" s="530"/>
      <c r="AM74" s="529"/>
    </row>
    <row r="75" spans="1:39" s="563" customFormat="1" ht="15" customHeight="1" x14ac:dyDescent="0.25">
      <c r="A75" s="559" t="s">
        <v>1114</v>
      </c>
      <c r="B75" s="559" t="s">
        <v>847</v>
      </c>
      <c r="C75" s="560">
        <v>218</v>
      </c>
      <c r="D75" s="561" t="s">
        <v>107</v>
      </c>
      <c r="E75" s="559" t="s">
        <v>251</v>
      </c>
      <c r="F75" s="729" t="s">
        <v>167</v>
      </c>
      <c r="G75" s="562">
        <v>39125.14</v>
      </c>
      <c r="H75" s="562">
        <v>951.62</v>
      </c>
      <c r="I75" s="562">
        <v>19562.57</v>
      </c>
      <c r="J75" s="562">
        <v>0</v>
      </c>
      <c r="K75" s="562">
        <f t="shared" ref="K75:K110" si="15">I75+J75</f>
        <v>19562.57</v>
      </c>
      <c r="L75" s="562">
        <f t="shared" ref="L75:L110" si="16">K75*1.5%</f>
        <v>293.43854999999996</v>
      </c>
      <c r="M75" s="562">
        <f t="shared" ref="M75:M110" si="17">I75*0.2</f>
        <v>3912.5140000000001</v>
      </c>
      <c r="N75" s="562">
        <v>6292.2</v>
      </c>
      <c r="O75" s="562">
        <v>1565</v>
      </c>
      <c r="P75" s="562">
        <f t="shared" ref="P75:P110" si="18">N75-H75-L75</f>
        <v>5047.1414500000001</v>
      </c>
      <c r="Q75" s="562">
        <f t="shared" ref="Q75:Q110" si="19">O75+P75</f>
        <v>6612.1414500000001</v>
      </c>
      <c r="R75" s="562"/>
      <c r="S75" s="562"/>
      <c r="T75" s="562"/>
      <c r="U75" s="562"/>
      <c r="V75" s="562"/>
      <c r="W75" s="562"/>
      <c r="X75" s="562"/>
      <c r="Y75" s="559"/>
      <c r="Z75" s="559"/>
      <c r="AA75" s="560"/>
      <c r="AB75" s="559"/>
      <c r="AC75" s="560"/>
      <c r="AD75" s="559"/>
      <c r="AE75" s="560"/>
      <c r="AF75" s="559"/>
      <c r="AG75" s="560"/>
      <c r="AH75" s="559"/>
      <c r="AI75" s="559"/>
      <c r="AJ75" s="560"/>
      <c r="AK75" s="559"/>
      <c r="AL75" s="560"/>
      <c r="AM75" s="559"/>
    </row>
    <row r="76" spans="1:39" ht="15" customHeight="1" x14ac:dyDescent="0.25">
      <c r="A76" s="196" t="s">
        <v>1114</v>
      </c>
      <c r="B76" s="196" t="s">
        <v>847</v>
      </c>
      <c r="C76" s="197">
        <v>46</v>
      </c>
      <c r="D76" s="199" t="s">
        <v>34</v>
      </c>
      <c r="E76" s="196" t="s">
        <v>206</v>
      </c>
      <c r="F76" s="708" t="s">
        <v>167</v>
      </c>
      <c r="G76" s="195">
        <v>26762.42</v>
      </c>
      <c r="H76" s="195">
        <v>951.62</v>
      </c>
      <c r="I76" s="195">
        <v>13381.21</v>
      </c>
      <c r="J76" s="195">
        <v>0</v>
      </c>
      <c r="K76" s="195">
        <f t="shared" si="15"/>
        <v>13381.21</v>
      </c>
      <c r="L76" s="195">
        <f t="shared" si="16"/>
        <v>200.71814999999998</v>
      </c>
      <c r="M76" s="195">
        <f t="shared" si="17"/>
        <v>2676.2420000000002</v>
      </c>
      <c r="N76" s="195">
        <v>4604.6899999999996</v>
      </c>
      <c r="O76" s="195">
        <v>1070.49</v>
      </c>
      <c r="P76" s="195">
        <f t="shared" si="18"/>
        <v>3452.3518499999996</v>
      </c>
      <c r="Q76" s="195">
        <f t="shared" si="19"/>
        <v>4522.8418499999998</v>
      </c>
      <c r="R76" s="195"/>
      <c r="S76" s="195"/>
      <c r="T76" s="195"/>
      <c r="U76" s="195"/>
      <c r="V76" s="195"/>
      <c r="W76" s="195"/>
      <c r="X76" s="195"/>
      <c r="Y76" s="196"/>
      <c r="Z76" s="196"/>
      <c r="AA76" s="197"/>
      <c r="AB76" s="196"/>
      <c r="AC76" s="197"/>
      <c r="AD76" s="196"/>
      <c r="AE76" s="197"/>
      <c r="AF76" s="196"/>
      <c r="AG76" s="197"/>
      <c r="AH76" s="196"/>
      <c r="AI76" s="196"/>
      <c r="AJ76" s="197"/>
      <c r="AK76" s="196"/>
      <c r="AL76" s="197"/>
      <c r="AM76" s="196"/>
    </row>
    <row r="77" spans="1:39" s="563" customFormat="1" ht="15" customHeight="1" x14ac:dyDescent="0.25">
      <c r="A77" s="559" t="s">
        <v>1114</v>
      </c>
      <c r="B77" s="559" t="s">
        <v>847</v>
      </c>
      <c r="C77" s="560">
        <v>48</v>
      </c>
      <c r="D77" s="561" t="s">
        <v>36</v>
      </c>
      <c r="E77" s="559" t="s">
        <v>208</v>
      </c>
      <c r="F77" s="729" t="s">
        <v>167</v>
      </c>
      <c r="G77" s="562">
        <v>18576.580000000002</v>
      </c>
      <c r="H77" s="562">
        <v>951.62</v>
      </c>
      <c r="I77" s="562">
        <v>9288.2900000000009</v>
      </c>
      <c r="J77" s="562">
        <v>0</v>
      </c>
      <c r="K77" s="562">
        <f t="shared" si="15"/>
        <v>9288.2900000000009</v>
      </c>
      <c r="L77" s="562">
        <f t="shared" si="16"/>
        <v>139.32435000000001</v>
      </c>
      <c r="M77" s="562">
        <f t="shared" si="17"/>
        <v>1857.6580000000004</v>
      </c>
      <c r="N77" s="562">
        <v>3487.32</v>
      </c>
      <c r="O77" s="562">
        <v>743.06</v>
      </c>
      <c r="P77" s="562">
        <f t="shared" si="18"/>
        <v>2396.3756500000004</v>
      </c>
      <c r="Q77" s="562">
        <f t="shared" si="19"/>
        <v>3139.4356500000004</v>
      </c>
      <c r="R77" s="562"/>
      <c r="S77" s="562"/>
      <c r="T77" s="562"/>
      <c r="U77" s="562"/>
      <c r="V77" s="562"/>
      <c r="W77" s="562"/>
      <c r="X77" s="562"/>
      <c r="Y77" s="559"/>
      <c r="Z77" s="559"/>
      <c r="AA77" s="560"/>
      <c r="AB77" s="559"/>
      <c r="AC77" s="560"/>
      <c r="AD77" s="559"/>
      <c r="AE77" s="560"/>
      <c r="AF77" s="559"/>
      <c r="AG77" s="560"/>
      <c r="AH77" s="559"/>
      <c r="AI77" s="559"/>
      <c r="AJ77" s="560"/>
      <c r="AK77" s="559"/>
      <c r="AL77" s="560"/>
      <c r="AM77" s="559"/>
    </row>
    <row r="78" spans="1:39" ht="15" customHeight="1" x14ac:dyDescent="0.25">
      <c r="A78" s="196" t="s">
        <v>1114</v>
      </c>
      <c r="B78" s="196" t="s">
        <v>847</v>
      </c>
      <c r="C78" s="197">
        <v>26</v>
      </c>
      <c r="D78" s="199" t="s">
        <v>19</v>
      </c>
      <c r="E78" s="196" t="s">
        <v>191</v>
      </c>
      <c r="F78" s="708" t="s">
        <v>167</v>
      </c>
      <c r="G78" s="195">
        <v>23628.44</v>
      </c>
      <c r="H78" s="195">
        <v>951.62</v>
      </c>
      <c r="I78" s="195">
        <v>11814.22</v>
      </c>
      <c r="J78" s="195">
        <v>0</v>
      </c>
      <c r="K78" s="195">
        <f t="shared" si="15"/>
        <v>11814.22</v>
      </c>
      <c r="L78" s="195">
        <f t="shared" si="16"/>
        <v>177.21329999999998</v>
      </c>
      <c r="M78" s="195">
        <f t="shared" si="17"/>
        <v>2362.8440000000001</v>
      </c>
      <c r="N78" s="195">
        <v>4176.8999999999996</v>
      </c>
      <c r="O78" s="195">
        <v>945.13</v>
      </c>
      <c r="P78" s="195">
        <f t="shared" si="18"/>
        <v>3048.0666999999999</v>
      </c>
      <c r="Q78" s="195">
        <f t="shared" si="19"/>
        <v>3993.1967</v>
      </c>
      <c r="R78" s="195"/>
      <c r="S78" s="195"/>
      <c r="T78" s="195"/>
      <c r="U78" s="195"/>
      <c r="V78" s="195"/>
      <c r="W78" s="195"/>
      <c r="X78" s="195"/>
      <c r="Y78" s="196"/>
      <c r="Z78" s="196"/>
      <c r="AA78" s="197"/>
      <c r="AB78" s="196"/>
      <c r="AC78" s="197"/>
      <c r="AD78" s="196"/>
      <c r="AE78" s="197"/>
      <c r="AF78" s="196"/>
      <c r="AG78" s="197"/>
      <c r="AH78" s="196"/>
      <c r="AI78" s="196"/>
      <c r="AJ78" s="197"/>
      <c r="AK78" s="196"/>
      <c r="AL78" s="197"/>
      <c r="AM78" s="196"/>
    </row>
    <row r="79" spans="1:39" ht="15" customHeight="1" x14ac:dyDescent="0.25">
      <c r="A79" s="196" t="s">
        <v>1114</v>
      </c>
      <c r="B79" s="196" t="s">
        <v>847</v>
      </c>
      <c r="C79" s="197">
        <v>324</v>
      </c>
      <c r="D79" s="199" t="s">
        <v>316</v>
      </c>
      <c r="E79" s="196" t="s">
        <v>317</v>
      </c>
      <c r="F79" s="708" t="s">
        <v>167</v>
      </c>
      <c r="G79" s="195">
        <v>42867.56</v>
      </c>
      <c r="H79" s="195">
        <v>951.62</v>
      </c>
      <c r="I79" s="195">
        <v>21433.78</v>
      </c>
      <c r="J79" s="195">
        <v>0</v>
      </c>
      <c r="K79" s="195">
        <f t="shared" si="15"/>
        <v>21433.78</v>
      </c>
      <c r="L79" s="195">
        <f t="shared" si="16"/>
        <v>321.50669999999997</v>
      </c>
      <c r="M79" s="195">
        <f t="shared" si="17"/>
        <v>4286.7560000000003</v>
      </c>
      <c r="N79" s="195">
        <v>6803.04</v>
      </c>
      <c r="O79" s="195">
        <v>1714.7</v>
      </c>
      <c r="P79" s="195">
        <f t="shared" si="18"/>
        <v>5529.9133000000002</v>
      </c>
      <c r="Q79" s="195">
        <f t="shared" si="19"/>
        <v>7244.6133</v>
      </c>
      <c r="R79" s="195"/>
      <c r="S79" s="195"/>
      <c r="T79" s="195"/>
      <c r="U79" s="195"/>
      <c r="V79" s="195"/>
      <c r="W79" s="195"/>
      <c r="X79" s="195"/>
      <c r="Y79" s="196"/>
      <c r="Z79" s="196"/>
      <c r="AA79" s="197"/>
      <c r="AB79" s="196"/>
      <c r="AC79" s="197"/>
      <c r="AD79" s="196"/>
      <c r="AE79" s="197"/>
      <c r="AF79" s="196"/>
      <c r="AG79" s="197"/>
      <c r="AH79" s="196"/>
      <c r="AI79" s="196"/>
      <c r="AJ79" s="197"/>
      <c r="AK79" s="196"/>
      <c r="AL79" s="197"/>
      <c r="AM79" s="196"/>
    </row>
    <row r="80" spans="1:39" s="563" customFormat="1" ht="15" customHeight="1" x14ac:dyDescent="0.25">
      <c r="A80" s="559" t="s">
        <v>1114</v>
      </c>
      <c r="B80" s="559" t="s">
        <v>847</v>
      </c>
      <c r="C80" s="560">
        <v>191</v>
      </c>
      <c r="D80" s="561" t="s">
        <v>71</v>
      </c>
      <c r="E80" s="559" t="s">
        <v>241</v>
      </c>
      <c r="F80" s="729" t="s">
        <v>167</v>
      </c>
      <c r="G80" s="562">
        <v>35212.639999999999</v>
      </c>
      <c r="H80" s="562">
        <v>951.62</v>
      </c>
      <c r="I80" s="562">
        <v>17606.32</v>
      </c>
      <c r="J80" s="562">
        <v>0</v>
      </c>
      <c r="K80" s="562">
        <f t="shared" si="15"/>
        <v>17606.32</v>
      </c>
      <c r="L80" s="562">
        <f t="shared" si="16"/>
        <v>264.09479999999996</v>
      </c>
      <c r="M80" s="562">
        <f t="shared" si="17"/>
        <v>3521.2640000000001</v>
      </c>
      <c r="N80" s="562">
        <v>5758.15</v>
      </c>
      <c r="O80" s="562">
        <v>1408.5</v>
      </c>
      <c r="P80" s="562">
        <f t="shared" si="18"/>
        <v>4542.4351999999999</v>
      </c>
      <c r="Q80" s="562">
        <f t="shared" si="19"/>
        <v>5950.9351999999999</v>
      </c>
      <c r="R80" s="562"/>
      <c r="S80" s="562"/>
      <c r="T80" s="562"/>
      <c r="U80" s="562"/>
      <c r="V80" s="562"/>
      <c r="W80" s="562"/>
      <c r="X80" s="562"/>
      <c r="Y80" s="559"/>
      <c r="Z80" s="559"/>
      <c r="AA80" s="560"/>
      <c r="AB80" s="559"/>
      <c r="AC80" s="560"/>
      <c r="AD80" s="559"/>
      <c r="AE80" s="560"/>
      <c r="AF80" s="559"/>
      <c r="AG80" s="560"/>
      <c r="AH80" s="559"/>
      <c r="AI80" s="559"/>
      <c r="AJ80" s="560"/>
      <c r="AK80" s="559"/>
      <c r="AL80" s="560"/>
      <c r="AM80" s="559"/>
    </row>
    <row r="81" spans="1:39" ht="15" customHeight="1" x14ac:dyDescent="0.25">
      <c r="A81" s="196" t="s">
        <v>1114</v>
      </c>
      <c r="B81" s="196" t="s">
        <v>847</v>
      </c>
      <c r="C81" s="197">
        <v>21</v>
      </c>
      <c r="D81" s="199" t="s">
        <v>15</v>
      </c>
      <c r="E81" s="196" t="s">
        <v>187</v>
      </c>
      <c r="F81" s="708" t="s">
        <v>167</v>
      </c>
      <c r="G81" s="195">
        <v>32230.04</v>
      </c>
      <c r="H81" s="195">
        <v>951.62</v>
      </c>
      <c r="I81" s="195">
        <v>16115.02</v>
      </c>
      <c r="J81" s="195">
        <v>0</v>
      </c>
      <c r="K81" s="195">
        <f t="shared" si="15"/>
        <v>16115.02</v>
      </c>
      <c r="L81" s="195">
        <f t="shared" si="16"/>
        <v>241.7253</v>
      </c>
      <c r="M81" s="195">
        <f t="shared" si="17"/>
        <v>3223.0040000000004</v>
      </c>
      <c r="N81" s="195">
        <v>5351.02</v>
      </c>
      <c r="O81" s="195">
        <v>1289.2</v>
      </c>
      <c r="P81" s="195">
        <f t="shared" si="18"/>
        <v>4157.6747000000005</v>
      </c>
      <c r="Q81" s="195">
        <f t="shared" si="19"/>
        <v>5446.8747000000003</v>
      </c>
      <c r="R81" s="195"/>
      <c r="S81" s="195"/>
      <c r="T81" s="195"/>
      <c r="U81" s="195"/>
      <c r="V81" s="195"/>
      <c r="W81" s="195"/>
      <c r="X81" s="195"/>
      <c r="Y81" s="196"/>
      <c r="Z81" s="196"/>
      <c r="AA81" s="197"/>
      <c r="AB81" s="196"/>
      <c r="AC81" s="197"/>
      <c r="AD81" s="196"/>
      <c r="AE81" s="197"/>
      <c r="AF81" s="196"/>
      <c r="AG81" s="197"/>
      <c r="AH81" s="196"/>
      <c r="AI81" s="196"/>
      <c r="AJ81" s="197"/>
      <c r="AK81" s="196"/>
      <c r="AL81" s="197"/>
      <c r="AM81" s="196"/>
    </row>
    <row r="82" spans="1:39" ht="15" customHeight="1" x14ac:dyDescent="0.25">
      <c r="A82" s="196" t="s">
        <v>1114</v>
      </c>
      <c r="B82" s="196" t="s">
        <v>847</v>
      </c>
      <c r="C82" s="197">
        <v>330</v>
      </c>
      <c r="D82" s="199" t="s">
        <v>327</v>
      </c>
      <c r="E82" s="196" t="s">
        <v>329</v>
      </c>
      <c r="F82" s="708" t="s">
        <v>167</v>
      </c>
      <c r="G82" s="195">
        <v>44461.18</v>
      </c>
      <c r="H82" s="195">
        <v>951.62</v>
      </c>
      <c r="I82" s="195">
        <v>22230.59</v>
      </c>
      <c r="J82" s="195">
        <v>0</v>
      </c>
      <c r="K82" s="195">
        <f t="shared" si="15"/>
        <v>22230.59</v>
      </c>
      <c r="L82" s="195">
        <f t="shared" si="16"/>
        <v>333.45884999999998</v>
      </c>
      <c r="M82" s="195">
        <f t="shared" si="17"/>
        <v>4446.1180000000004</v>
      </c>
      <c r="N82" s="195">
        <v>7020.57</v>
      </c>
      <c r="O82" s="195">
        <v>1778.44</v>
      </c>
      <c r="P82" s="195">
        <f t="shared" si="18"/>
        <v>5735.4911499999998</v>
      </c>
      <c r="Q82" s="195">
        <f t="shared" si="19"/>
        <v>7513.9311500000003</v>
      </c>
      <c r="R82" s="195"/>
      <c r="S82" s="195"/>
      <c r="T82" s="195"/>
      <c r="U82" s="195"/>
      <c r="V82" s="195"/>
      <c r="W82" s="195"/>
      <c r="X82" s="195"/>
      <c r="Y82" s="196"/>
      <c r="Z82" s="196"/>
      <c r="AA82" s="197"/>
      <c r="AB82" s="196"/>
      <c r="AC82" s="197"/>
      <c r="AD82" s="196"/>
      <c r="AE82" s="197"/>
      <c r="AF82" s="196"/>
      <c r="AG82" s="197"/>
      <c r="AH82" s="196"/>
      <c r="AI82" s="196"/>
      <c r="AJ82" s="197"/>
      <c r="AK82" s="196"/>
      <c r="AL82" s="197"/>
      <c r="AM82" s="196"/>
    </row>
    <row r="83" spans="1:39" ht="15" customHeight="1" x14ac:dyDescent="0.25">
      <c r="A83" s="196" t="s">
        <v>1114</v>
      </c>
      <c r="B83" s="196" t="s">
        <v>847</v>
      </c>
      <c r="C83" s="197">
        <v>254</v>
      </c>
      <c r="D83" s="199" t="s">
        <v>145</v>
      </c>
      <c r="E83" s="196" t="s">
        <v>262</v>
      </c>
      <c r="F83" s="708" t="s">
        <v>167</v>
      </c>
      <c r="G83" s="195">
        <v>10408.94</v>
      </c>
      <c r="H83" s="195">
        <v>538.20000000000005</v>
      </c>
      <c r="I83" s="195">
        <v>5204.47</v>
      </c>
      <c r="J83" s="195">
        <v>0</v>
      </c>
      <c r="K83" s="195">
        <f t="shared" si="15"/>
        <v>5204.47</v>
      </c>
      <c r="L83" s="195">
        <f t="shared" si="16"/>
        <v>78.067049999999995</v>
      </c>
      <c r="M83" s="195">
        <f t="shared" si="17"/>
        <v>1040.894</v>
      </c>
      <c r="N83" s="195">
        <v>1959.02</v>
      </c>
      <c r="O83" s="195">
        <v>416.35</v>
      </c>
      <c r="P83" s="195">
        <f t="shared" si="18"/>
        <v>1342.7529500000001</v>
      </c>
      <c r="Q83" s="195">
        <f t="shared" si="19"/>
        <v>1759.10295</v>
      </c>
      <c r="R83" s="195"/>
      <c r="S83" s="195"/>
      <c r="T83" s="195"/>
      <c r="U83" s="195"/>
      <c r="V83" s="195"/>
      <c r="W83" s="195"/>
      <c r="X83" s="195"/>
      <c r="Y83" s="196"/>
      <c r="Z83" s="196"/>
      <c r="AA83" s="197"/>
      <c r="AB83" s="196"/>
      <c r="AC83" s="197"/>
      <c r="AD83" s="196"/>
      <c r="AE83" s="197"/>
      <c r="AF83" s="196"/>
      <c r="AG83" s="197"/>
      <c r="AH83" s="196"/>
      <c r="AI83" s="196"/>
      <c r="AJ83" s="197"/>
      <c r="AK83" s="196"/>
      <c r="AL83" s="197"/>
      <c r="AM83" s="196"/>
    </row>
    <row r="84" spans="1:39" s="563" customFormat="1" ht="15" customHeight="1" x14ac:dyDescent="0.25">
      <c r="A84" s="559" t="s">
        <v>1114</v>
      </c>
      <c r="B84" s="559" t="s">
        <v>847</v>
      </c>
      <c r="C84" s="560">
        <v>196</v>
      </c>
      <c r="D84" s="561" t="s">
        <v>105</v>
      </c>
      <c r="E84" s="559" t="s">
        <v>244</v>
      </c>
      <c r="F84" s="729" t="s">
        <v>167</v>
      </c>
      <c r="G84" s="562">
        <v>36503.440000000002</v>
      </c>
      <c r="H84" s="562">
        <v>951.62</v>
      </c>
      <c r="I84" s="562">
        <v>18251.72</v>
      </c>
      <c r="J84" s="562">
        <v>0</v>
      </c>
      <c r="K84" s="562">
        <f t="shared" si="15"/>
        <v>18251.72</v>
      </c>
      <c r="L84" s="562">
        <f t="shared" si="16"/>
        <v>273.7758</v>
      </c>
      <c r="M84" s="562">
        <f t="shared" si="17"/>
        <v>3650.3440000000005</v>
      </c>
      <c r="N84" s="562">
        <v>5934.34</v>
      </c>
      <c r="O84" s="562">
        <v>1460.13</v>
      </c>
      <c r="P84" s="562">
        <f t="shared" si="18"/>
        <v>4708.9441999999999</v>
      </c>
      <c r="Q84" s="562">
        <f t="shared" si="19"/>
        <v>6169.0742</v>
      </c>
      <c r="R84" s="562"/>
      <c r="S84" s="562"/>
      <c r="T84" s="562"/>
      <c r="U84" s="562"/>
      <c r="V84" s="562"/>
      <c r="W84" s="562"/>
      <c r="X84" s="562"/>
      <c r="Y84" s="559"/>
      <c r="Z84" s="559"/>
      <c r="AA84" s="560"/>
      <c r="AB84" s="559"/>
      <c r="AC84" s="560"/>
      <c r="AD84" s="559"/>
      <c r="AE84" s="560"/>
      <c r="AF84" s="559"/>
      <c r="AG84" s="560"/>
      <c r="AH84" s="559"/>
      <c r="AI84" s="559"/>
      <c r="AJ84" s="560"/>
      <c r="AK84" s="559"/>
      <c r="AL84" s="560"/>
      <c r="AM84" s="559"/>
    </row>
    <row r="85" spans="1:39" ht="15" customHeight="1" x14ac:dyDescent="0.25">
      <c r="A85" s="196" t="s">
        <v>1114</v>
      </c>
      <c r="B85" s="196" t="s">
        <v>847</v>
      </c>
      <c r="C85" s="197">
        <v>358</v>
      </c>
      <c r="D85" s="199" t="s">
        <v>387</v>
      </c>
      <c r="E85" s="196" t="s">
        <v>388</v>
      </c>
      <c r="F85" s="708" t="s">
        <v>167</v>
      </c>
      <c r="G85" s="195">
        <v>27557.74</v>
      </c>
      <c r="H85" s="195">
        <v>951.62</v>
      </c>
      <c r="I85" s="195">
        <v>13778.87</v>
      </c>
      <c r="J85" s="195">
        <v>0</v>
      </c>
      <c r="K85" s="195">
        <f t="shared" si="15"/>
        <v>13778.87</v>
      </c>
      <c r="L85" s="195">
        <f t="shared" si="16"/>
        <v>206.68305000000001</v>
      </c>
      <c r="M85" s="195">
        <f t="shared" si="17"/>
        <v>2755.7740000000003</v>
      </c>
      <c r="N85" s="195">
        <v>4713.25</v>
      </c>
      <c r="O85" s="195">
        <v>1102.3</v>
      </c>
      <c r="P85" s="195">
        <f t="shared" si="18"/>
        <v>3554.94695</v>
      </c>
      <c r="Q85" s="195">
        <f t="shared" si="19"/>
        <v>4657.2469499999997</v>
      </c>
      <c r="R85" s="195"/>
      <c r="S85" s="195"/>
      <c r="T85" s="195"/>
      <c r="U85" s="195"/>
      <c r="V85" s="195"/>
      <c r="W85" s="195"/>
      <c r="X85" s="195"/>
      <c r="Y85" s="196"/>
      <c r="Z85" s="196"/>
      <c r="AA85" s="197"/>
      <c r="AB85" s="196"/>
      <c r="AC85" s="197"/>
      <c r="AD85" s="196"/>
      <c r="AE85" s="197"/>
      <c r="AF85" s="196"/>
      <c r="AG85" s="197"/>
      <c r="AH85" s="196"/>
      <c r="AI85" s="196"/>
      <c r="AJ85" s="197"/>
      <c r="AK85" s="196"/>
      <c r="AL85" s="197"/>
      <c r="AM85" s="196"/>
    </row>
    <row r="86" spans="1:39" ht="15" customHeight="1" x14ac:dyDescent="0.25">
      <c r="A86" s="196" t="s">
        <v>1114</v>
      </c>
      <c r="B86" s="196" t="s">
        <v>847</v>
      </c>
      <c r="C86" s="197">
        <v>188</v>
      </c>
      <c r="D86" s="199" t="s">
        <v>70</v>
      </c>
      <c r="E86" s="196" t="s">
        <v>240</v>
      </c>
      <c r="F86" s="708" t="s">
        <v>167</v>
      </c>
      <c r="G86" s="195">
        <v>19035.96</v>
      </c>
      <c r="H86" s="195">
        <v>951.62</v>
      </c>
      <c r="I86" s="195">
        <v>9517.98</v>
      </c>
      <c r="J86" s="195">
        <v>0</v>
      </c>
      <c r="K86" s="195">
        <f t="shared" si="15"/>
        <v>9517.98</v>
      </c>
      <c r="L86" s="195">
        <f t="shared" si="16"/>
        <v>142.7697</v>
      </c>
      <c r="M86" s="195">
        <f t="shared" si="17"/>
        <v>1903.596</v>
      </c>
      <c r="N86" s="195">
        <v>3550.03</v>
      </c>
      <c r="O86" s="195">
        <v>761.43</v>
      </c>
      <c r="P86" s="195">
        <f t="shared" si="18"/>
        <v>2455.6403000000005</v>
      </c>
      <c r="Q86" s="195">
        <f t="shared" si="19"/>
        <v>3217.0703000000003</v>
      </c>
      <c r="R86" s="195"/>
      <c r="S86" s="195"/>
      <c r="T86" s="195"/>
      <c r="U86" s="195"/>
      <c r="V86" s="195"/>
      <c r="W86" s="195"/>
      <c r="X86" s="195"/>
      <c r="Y86" s="196"/>
      <c r="Z86" s="196"/>
      <c r="AA86" s="197"/>
      <c r="AB86" s="196"/>
      <c r="AC86" s="197"/>
      <c r="AD86" s="196"/>
      <c r="AE86" s="197"/>
      <c r="AF86" s="196"/>
      <c r="AG86" s="197"/>
      <c r="AH86" s="196"/>
      <c r="AI86" s="196"/>
      <c r="AJ86" s="197"/>
      <c r="AK86" s="196"/>
      <c r="AL86" s="197"/>
      <c r="AM86" s="196"/>
    </row>
    <row r="87" spans="1:39" ht="15" customHeight="1" x14ac:dyDescent="0.25">
      <c r="A87" s="196" t="s">
        <v>1114</v>
      </c>
      <c r="B87" s="196" t="s">
        <v>847</v>
      </c>
      <c r="C87" s="197">
        <v>338</v>
      </c>
      <c r="D87" s="199" t="s">
        <v>347</v>
      </c>
      <c r="E87" s="196" t="s">
        <v>348</v>
      </c>
      <c r="F87" s="708" t="s">
        <v>167</v>
      </c>
      <c r="G87" s="195">
        <v>44461.18</v>
      </c>
      <c r="H87" s="195">
        <v>951.62</v>
      </c>
      <c r="I87" s="195">
        <v>22230.59</v>
      </c>
      <c r="J87" s="195">
        <v>0</v>
      </c>
      <c r="K87" s="195">
        <f t="shared" si="15"/>
        <v>22230.59</v>
      </c>
      <c r="L87" s="195">
        <f t="shared" si="16"/>
        <v>333.45884999999998</v>
      </c>
      <c r="M87" s="195">
        <f t="shared" si="17"/>
        <v>4446.1180000000004</v>
      </c>
      <c r="N87" s="195">
        <v>7020.57</v>
      </c>
      <c r="O87" s="195">
        <v>1778.44</v>
      </c>
      <c r="P87" s="195">
        <f t="shared" si="18"/>
        <v>5735.4911499999998</v>
      </c>
      <c r="Q87" s="195">
        <f t="shared" si="19"/>
        <v>7513.9311500000003</v>
      </c>
      <c r="R87" s="195"/>
      <c r="S87" s="195"/>
      <c r="T87" s="195"/>
      <c r="U87" s="195"/>
      <c r="V87" s="195"/>
      <c r="W87" s="195"/>
      <c r="X87" s="195"/>
      <c r="Y87" s="196"/>
      <c r="Z87" s="196"/>
      <c r="AA87" s="197"/>
      <c r="AB87" s="196"/>
      <c r="AC87" s="197"/>
      <c r="AD87" s="196"/>
      <c r="AE87" s="197"/>
      <c r="AF87" s="196"/>
      <c r="AG87" s="197"/>
      <c r="AH87" s="196"/>
      <c r="AI87" s="196"/>
      <c r="AJ87" s="197"/>
      <c r="AK87" s="196"/>
      <c r="AL87" s="197"/>
      <c r="AM87" s="196"/>
    </row>
    <row r="88" spans="1:39" s="563" customFormat="1" ht="15" customHeight="1" x14ac:dyDescent="0.25">
      <c r="A88" s="559" t="s">
        <v>1114</v>
      </c>
      <c r="B88" s="559" t="s">
        <v>847</v>
      </c>
      <c r="C88" s="560">
        <v>251</v>
      </c>
      <c r="D88" s="561" t="s">
        <v>143</v>
      </c>
      <c r="E88" s="559" t="s">
        <v>260</v>
      </c>
      <c r="F88" s="729" t="s">
        <v>167</v>
      </c>
      <c r="G88" s="562">
        <v>52937.36</v>
      </c>
      <c r="H88" s="562">
        <v>951.62</v>
      </c>
      <c r="I88" s="562">
        <v>26468.68</v>
      </c>
      <c r="J88" s="562">
        <v>0</v>
      </c>
      <c r="K88" s="562">
        <f t="shared" si="15"/>
        <v>26468.68</v>
      </c>
      <c r="L88" s="562">
        <f t="shared" si="16"/>
        <v>397.03019999999998</v>
      </c>
      <c r="M88" s="562">
        <f t="shared" si="17"/>
        <v>5293.7360000000008</v>
      </c>
      <c r="N88" s="562">
        <v>8177.57</v>
      </c>
      <c r="O88" s="562">
        <v>2117.4899999999998</v>
      </c>
      <c r="P88" s="562">
        <f t="shared" si="18"/>
        <v>6828.9197999999997</v>
      </c>
      <c r="Q88" s="562">
        <f t="shared" si="19"/>
        <v>8946.4097999999994</v>
      </c>
      <c r="R88" s="562"/>
      <c r="S88" s="562"/>
      <c r="T88" s="562"/>
      <c r="U88" s="562"/>
      <c r="V88" s="562"/>
      <c r="W88" s="562"/>
      <c r="X88" s="562"/>
      <c r="Y88" s="559"/>
      <c r="Z88" s="559"/>
      <c r="AA88" s="560"/>
      <c r="AB88" s="559"/>
      <c r="AC88" s="560"/>
      <c r="AD88" s="559"/>
      <c r="AE88" s="560"/>
      <c r="AF88" s="559"/>
      <c r="AG88" s="560"/>
      <c r="AH88" s="559"/>
      <c r="AI88" s="559"/>
      <c r="AJ88" s="560"/>
      <c r="AK88" s="559"/>
      <c r="AL88" s="560"/>
      <c r="AM88" s="559"/>
    </row>
    <row r="89" spans="1:39" ht="15" customHeight="1" x14ac:dyDescent="0.25">
      <c r="A89" s="196" t="s">
        <v>1114</v>
      </c>
      <c r="B89" s="196" t="s">
        <v>847</v>
      </c>
      <c r="C89" s="197">
        <v>93</v>
      </c>
      <c r="D89" s="199" t="s">
        <v>53</v>
      </c>
      <c r="E89" s="196" t="s">
        <v>225</v>
      </c>
      <c r="F89" s="708" t="s">
        <v>167</v>
      </c>
      <c r="G89" s="195">
        <v>12436.38</v>
      </c>
      <c r="H89" s="195">
        <v>680.13</v>
      </c>
      <c r="I89" s="195">
        <v>6218.19</v>
      </c>
      <c r="J89" s="195">
        <v>0</v>
      </c>
      <c r="K89" s="195">
        <f t="shared" si="15"/>
        <v>6218.19</v>
      </c>
      <c r="L89" s="195">
        <f t="shared" si="16"/>
        <v>93.272849999999991</v>
      </c>
      <c r="M89" s="195">
        <f t="shared" si="17"/>
        <v>1243.6379999999999</v>
      </c>
      <c r="N89" s="195">
        <v>2377.6999999999998</v>
      </c>
      <c r="O89" s="195">
        <v>497.45</v>
      </c>
      <c r="P89" s="195">
        <f t="shared" si="18"/>
        <v>1604.2971499999996</v>
      </c>
      <c r="Q89" s="195">
        <f t="shared" si="19"/>
        <v>2101.7471499999997</v>
      </c>
      <c r="R89" s="195"/>
      <c r="S89" s="195"/>
      <c r="T89" s="195"/>
      <c r="U89" s="195"/>
      <c r="V89" s="195"/>
      <c r="W89" s="195"/>
      <c r="X89" s="195"/>
      <c r="Y89" s="196"/>
      <c r="Z89" s="196"/>
      <c r="AA89" s="197"/>
      <c r="AB89" s="196"/>
      <c r="AC89" s="197"/>
      <c r="AD89" s="196"/>
      <c r="AE89" s="197"/>
      <c r="AF89" s="196"/>
      <c r="AG89" s="197"/>
      <c r="AH89" s="196"/>
      <c r="AI89" s="196"/>
      <c r="AJ89" s="197"/>
      <c r="AK89" s="196"/>
      <c r="AL89" s="197"/>
      <c r="AM89" s="196"/>
    </row>
    <row r="90" spans="1:39" ht="15" customHeight="1" x14ac:dyDescent="0.25">
      <c r="A90" s="196" t="s">
        <v>1114</v>
      </c>
      <c r="B90" s="196" t="s">
        <v>847</v>
      </c>
      <c r="C90" s="197">
        <v>8</v>
      </c>
      <c r="D90" s="199" t="s">
        <v>100</v>
      </c>
      <c r="E90" s="196" t="s">
        <v>176</v>
      </c>
      <c r="F90" s="708" t="s">
        <v>167</v>
      </c>
      <c r="G90" s="195">
        <v>14929.24</v>
      </c>
      <c r="H90" s="195">
        <v>854.63</v>
      </c>
      <c r="I90" s="195">
        <v>7464.62</v>
      </c>
      <c r="J90" s="195">
        <v>0</v>
      </c>
      <c r="K90" s="195">
        <f t="shared" si="15"/>
        <v>7464.62</v>
      </c>
      <c r="L90" s="195">
        <f t="shared" si="16"/>
        <v>111.96929999999999</v>
      </c>
      <c r="M90" s="195">
        <f t="shared" si="17"/>
        <v>1492.924</v>
      </c>
      <c r="N90" s="195">
        <v>2892.47</v>
      </c>
      <c r="O90" s="195">
        <v>597.16</v>
      </c>
      <c r="P90" s="195">
        <f t="shared" si="18"/>
        <v>1925.8706999999997</v>
      </c>
      <c r="Q90" s="195">
        <f t="shared" si="19"/>
        <v>2523.0306999999998</v>
      </c>
      <c r="R90" s="195"/>
      <c r="S90" s="195"/>
      <c r="T90" s="195"/>
      <c r="U90" s="195"/>
      <c r="V90" s="195"/>
      <c r="W90" s="195"/>
      <c r="X90" s="195"/>
      <c r="Y90" s="196"/>
      <c r="Z90" s="196"/>
      <c r="AA90" s="197"/>
      <c r="AB90" s="196"/>
      <c r="AC90" s="197"/>
      <c r="AD90" s="196"/>
      <c r="AE90" s="197"/>
      <c r="AF90" s="196"/>
      <c r="AG90" s="197"/>
      <c r="AH90" s="196"/>
      <c r="AI90" s="196"/>
      <c r="AJ90" s="197"/>
      <c r="AK90" s="196"/>
      <c r="AL90" s="197"/>
      <c r="AM90" s="196"/>
    </row>
    <row r="91" spans="1:39" ht="15" customHeight="1" x14ac:dyDescent="0.25">
      <c r="A91" s="196" t="s">
        <v>1114</v>
      </c>
      <c r="B91" s="196" t="s">
        <v>847</v>
      </c>
      <c r="C91" s="197">
        <v>44</v>
      </c>
      <c r="D91" s="199" t="s">
        <v>33</v>
      </c>
      <c r="E91" s="196" t="s">
        <v>205</v>
      </c>
      <c r="F91" s="708" t="s">
        <v>167</v>
      </c>
      <c r="G91" s="195">
        <v>44461.18</v>
      </c>
      <c r="H91" s="195">
        <v>951.62</v>
      </c>
      <c r="I91" s="195">
        <v>22230.59</v>
      </c>
      <c r="J91" s="195">
        <v>0</v>
      </c>
      <c r="K91" s="195">
        <f t="shared" si="15"/>
        <v>22230.59</v>
      </c>
      <c r="L91" s="195">
        <f t="shared" si="16"/>
        <v>333.45884999999998</v>
      </c>
      <c r="M91" s="195">
        <f t="shared" si="17"/>
        <v>4446.1180000000004</v>
      </c>
      <c r="N91" s="195">
        <v>7020.57</v>
      </c>
      <c r="O91" s="195">
        <v>1778.44</v>
      </c>
      <c r="P91" s="195">
        <f t="shared" si="18"/>
        <v>5735.4911499999998</v>
      </c>
      <c r="Q91" s="195">
        <f t="shared" si="19"/>
        <v>7513.9311500000003</v>
      </c>
      <c r="R91" s="195"/>
      <c r="S91" s="195"/>
      <c r="T91" s="195"/>
      <c r="U91" s="195"/>
      <c r="V91" s="195"/>
      <c r="W91" s="195"/>
      <c r="X91" s="195"/>
      <c r="Y91" s="196"/>
      <c r="Z91" s="196"/>
      <c r="AA91" s="197"/>
      <c r="AB91" s="196"/>
      <c r="AC91" s="197"/>
      <c r="AD91" s="196"/>
      <c r="AE91" s="197"/>
      <c r="AF91" s="196"/>
      <c r="AG91" s="197"/>
      <c r="AH91" s="196"/>
      <c r="AI91" s="196"/>
      <c r="AJ91" s="197"/>
      <c r="AK91" s="196"/>
      <c r="AL91" s="197"/>
      <c r="AM91" s="196"/>
    </row>
    <row r="92" spans="1:39" ht="15" customHeight="1" x14ac:dyDescent="0.25">
      <c r="A92" s="196" t="s">
        <v>1114</v>
      </c>
      <c r="B92" s="196" t="s">
        <v>847</v>
      </c>
      <c r="C92" s="197">
        <v>396</v>
      </c>
      <c r="D92" s="199" t="s">
        <v>475</v>
      </c>
      <c r="E92" s="196" t="s">
        <v>524</v>
      </c>
      <c r="F92" s="708" t="s">
        <v>167</v>
      </c>
      <c r="G92" s="195">
        <v>14761.18</v>
      </c>
      <c r="H92" s="195">
        <v>842.86</v>
      </c>
      <c r="I92" s="195">
        <v>7380.59</v>
      </c>
      <c r="J92" s="195">
        <v>0</v>
      </c>
      <c r="K92" s="195">
        <f t="shared" si="15"/>
        <v>7380.59</v>
      </c>
      <c r="L92" s="195">
        <f t="shared" si="16"/>
        <v>110.70885</v>
      </c>
      <c r="M92" s="195">
        <f t="shared" si="17"/>
        <v>1476.1180000000002</v>
      </c>
      <c r="N92" s="195">
        <v>2857.76</v>
      </c>
      <c r="O92" s="195">
        <v>590.44000000000005</v>
      </c>
      <c r="P92" s="195">
        <f t="shared" si="18"/>
        <v>1904.1911500000001</v>
      </c>
      <c r="Q92" s="195">
        <f t="shared" si="19"/>
        <v>2494.6311500000002</v>
      </c>
      <c r="R92" s="195"/>
      <c r="S92" s="195"/>
      <c r="T92" s="195"/>
      <c r="U92" s="195"/>
      <c r="V92" s="195"/>
      <c r="W92" s="195"/>
      <c r="X92" s="195"/>
      <c r="Y92" s="196"/>
      <c r="Z92" s="196"/>
      <c r="AA92" s="197"/>
      <c r="AB92" s="196"/>
      <c r="AC92" s="197"/>
      <c r="AD92" s="196"/>
      <c r="AE92" s="197"/>
      <c r="AF92" s="196"/>
      <c r="AG92" s="197"/>
      <c r="AH92" s="196"/>
      <c r="AI92" s="196"/>
      <c r="AJ92" s="197"/>
      <c r="AK92" s="196"/>
      <c r="AL92" s="197"/>
      <c r="AM92" s="196"/>
    </row>
    <row r="93" spans="1:39" ht="15" customHeight="1" x14ac:dyDescent="0.25">
      <c r="A93" s="196" t="s">
        <v>1114</v>
      </c>
      <c r="B93" s="196" t="s">
        <v>847</v>
      </c>
      <c r="C93" s="197">
        <v>83</v>
      </c>
      <c r="D93" s="199" t="s">
        <v>44</v>
      </c>
      <c r="E93" s="196" t="s">
        <v>216</v>
      </c>
      <c r="F93" s="708" t="s">
        <v>167</v>
      </c>
      <c r="G93" s="195">
        <v>30896.26</v>
      </c>
      <c r="H93" s="195">
        <v>951.62</v>
      </c>
      <c r="I93" s="195">
        <v>15448.13</v>
      </c>
      <c r="J93" s="195">
        <v>0</v>
      </c>
      <c r="K93" s="195">
        <f t="shared" si="15"/>
        <v>15448.13</v>
      </c>
      <c r="L93" s="195">
        <f t="shared" si="16"/>
        <v>231.72194999999999</v>
      </c>
      <c r="M93" s="195">
        <f t="shared" si="17"/>
        <v>3089.6260000000002</v>
      </c>
      <c r="N93" s="195">
        <v>5168.96</v>
      </c>
      <c r="O93" s="195">
        <v>1235.8499999999999</v>
      </c>
      <c r="P93" s="195">
        <f t="shared" si="18"/>
        <v>3985.61805</v>
      </c>
      <c r="Q93" s="195">
        <f t="shared" si="19"/>
        <v>5221.4680499999995</v>
      </c>
      <c r="R93" s="195"/>
      <c r="S93" s="195"/>
      <c r="T93" s="195"/>
      <c r="U93" s="195"/>
      <c r="V93" s="195"/>
      <c r="W93" s="195"/>
      <c r="X93" s="195"/>
      <c r="Y93" s="196"/>
      <c r="Z93" s="196"/>
      <c r="AA93" s="197"/>
      <c r="AB93" s="196"/>
      <c r="AC93" s="197"/>
      <c r="AD93" s="196"/>
      <c r="AE93" s="197"/>
      <c r="AF93" s="196"/>
      <c r="AG93" s="197"/>
      <c r="AH93" s="196"/>
      <c r="AI93" s="196"/>
      <c r="AJ93" s="197"/>
      <c r="AK93" s="196"/>
      <c r="AL93" s="197"/>
      <c r="AM93" s="196"/>
    </row>
    <row r="94" spans="1:39" ht="15" customHeight="1" x14ac:dyDescent="0.25">
      <c r="A94" s="196" t="s">
        <v>1114</v>
      </c>
      <c r="B94" s="196" t="s">
        <v>847</v>
      </c>
      <c r="C94" s="197">
        <v>92</v>
      </c>
      <c r="D94" s="199" t="s">
        <v>52</v>
      </c>
      <c r="E94" s="196" t="s">
        <v>224</v>
      </c>
      <c r="F94" s="708" t="s">
        <v>167</v>
      </c>
      <c r="G94" s="195">
        <v>18797.560000000001</v>
      </c>
      <c r="H94" s="195">
        <v>951.62</v>
      </c>
      <c r="I94" s="195">
        <v>9398.7800000000007</v>
      </c>
      <c r="J94" s="195">
        <v>0</v>
      </c>
      <c r="K94" s="195">
        <f t="shared" si="15"/>
        <v>9398.7800000000007</v>
      </c>
      <c r="L94" s="195">
        <f t="shared" si="16"/>
        <v>140.98170000000002</v>
      </c>
      <c r="M94" s="195">
        <f t="shared" si="17"/>
        <v>1879.7560000000003</v>
      </c>
      <c r="N94" s="195">
        <v>3517.49</v>
      </c>
      <c r="O94" s="195">
        <v>751.9</v>
      </c>
      <c r="P94" s="195">
        <f t="shared" si="18"/>
        <v>2424.8883000000001</v>
      </c>
      <c r="Q94" s="195">
        <f t="shared" si="19"/>
        <v>3176.7883000000002</v>
      </c>
      <c r="R94" s="195"/>
      <c r="S94" s="195"/>
      <c r="T94" s="195"/>
      <c r="U94" s="195"/>
      <c r="V94" s="195"/>
      <c r="W94" s="195"/>
      <c r="X94" s="195"/>
      <c r="Y94" s="196"/>
      <c r="Z94" s="196"/>
      <c r="AA94" s="197"/>
      <c r="AB94" s="196"/>
      <c r="AC94" s="197"/>
      <c r="AD94" s="196"/>
      <c r="AE94" s="197"/>
      <c r="AF94" s="196"/>
      <c r="AG94" s="197"/>
      <c r="AH94" s="196"/>
      <c r="AI94" s="196"/>
      <c r="AJ94" s="197"/>
      <c r="AK94" s="196"/>
      <c r="AL94" s="197"/>
      <c r="AM94" s="196"/>
    </row>
    <row r="95" spans="1:39" ht="15" customHeight="1" x14ac:dyDescent="0.25">
      <c r="A95" s="196" t="s">
        <v>1114</v>
      </c>
      <c r="B95" s="196" t="s">
        <v>847</v>
      </c>
      <c r="C95" s="197">
        <v>95</v>
      </c>
      <c r="D95" s="199" t="s">
        <v>54</v>
      </c>
      <c r="E95" s="196" t="s">
        <v>226</v>
      </c>
      <c r="F95" s="708" t="s">
        <v>167</v>
      </c>
      <c r="G95" s="195">
        <v>14482.56</v>
      </c>
      <c r="H95" s="195">
        <v>823.36</v>
      </c>
      <c r="I95" s="195">
        <v>7241.28</v>
      </c>
      <c r="J95" s="195">
        <v>0</v>
      </c>
      <c r="K95" s="195">
        <f t="shared" si="15"/>
        <v>7241.28</v>
      </c>
      <c r="L95" s="195">
        <f t="shared" si="16"/>
        <v>108.61919999999999</v>
      </c>
      <c r="M95" s="195">
        <f t="shared" si="17"/>
        <v>1448.2560000000001</v>
      </c>
      <c r="N95" s="195">
        <v>2800.23</v>
      </c>
      <c r="O95" s="195">
        <v>579.29999999999995</v>
      </c>
      <c r="P95" s="195">
        <f t="shared" si="18"/>
        <v>1868.2507999999998</v>
      </c>
      <c r="Q95" s="195">
        <f t="shared" si="19"/>
        <v>2447.5508</v>
      </c>
      <c r="R95" s="195"/>
      <c r="S95" s="195"/>
      <c r="T95" s="195"/>
      <c r="U95" s="195"/>
      <c r="V95" s="195"/>
      <c r="W95" s="195"/>
      <c r="X95" s="195"/>
      <c r="Y95" s="196"/>
      <c r="Z95" s="196"/>
      <c r="AA95" s="197"/>
      <c r="AB95" s="196"/>
      <c r="AC95" s="197"/>
      <c r="AD95" s="196"/>
      <c r="AE95" s="197"/>
      <c r="AF95" s="196"/>
      <c r="AG95" s="197"/>
      <c r="AH95" s="196"/>
      <c r="AI95" s="196"/>
      <c r="AJ95" s="197"/>
      <c r="AK95" s="196"/>
      <c r="AL95" s="197"/>
      <c r="AM95" s="196"/>
    </row>
    <row r="96" spans="1:39" ht="15" customHeight="1" x14ac:dyDescent="0.25">
      <c r="A96" s="196" t="s">
        <v>1114</v>
      </c>
      <c r="B96" s="196" t="s">
        <v>847</v>
      </c>
      <c r="C96" s="197">
        <v>485</v>
      </c>
      <c r="D96" s="199" t="s">
        <v>831</v>
      </c>
      <c r="E96" s="196" t="s">
        <v>830</v>
      </c>
      <c r="F96" s="708" t="s">
        <v>167</v>
      </c>
      <c r="G96" s="195">
        <v>35212.639999999999</v>
      </c>
      <c r="H96" s="195">
        <v>951.62</v>
      </c>
      <c r="I96" s="195">
        <v>17606.32</v>
      </c>
      <c r="J96" s="195">
        <v>0</v>
      </c>
      <c r="K96" s="195">
        <f t="shared" si="15"/>
        <v>17606.32</v>
      </c>
      <c r="L96" s="195">
        <f t="shared" si="16"/>
        <v>264.09479999999996</v>
      </c>
      <c r="M96" s="195">
        <f t="shared" si="17"/>
        <v>3521.2640000000001</v>
      </c>
      <c r="N96" s="195">
        <v>5758.15</v>
      </c>
      <c r="O96" s="195">
        <v>1408.5</v>
      </c>
      <c r="P96" s="195">
        <f t="shared" si="18"/>
        <v>4542.4351999999999</v>
      </c>
      <c r="Q96" s="195">
        <f t="shared" si="19"/>
        <v>5950.9351999999999</v>
      </c>
      <c r="R96" s="195"/>
      <c r="S96" s="195"/>
      <c r="T96" s="195"/>
      <c r="U96" s="195"/>
      <c r="V96" s="195"/>
      <c r="W96" s="195"/>
      <c r="X96" s="195"/>
      <c r="Y96" s="196"/>
      <c r="Z96" s="196"/>
      <c r="AA96" s="197"/>
      <c r="AB96" s="196"/>
      <c r="AC96" s="197"/>
      <c r="AD96" s="196"/>
      <c r="AE96" s="197"/>
      <c r="AF96" s="196"/>
      <c r="AG96" s="197"/>
      <c r="AH96" s="196"/>
      <c r="AI96" s="196"/>
      <c r="AJ96" s="197"/>
      <c r="AK96" s="196"/>
      <c r="AL96" s="197"/>
      <c r="AM96" s="196"/>
    </row>
    <row r="97" spans="1:39" ht="15" customHeight="1" x14ac:dyDescent="0.25">
      <c r="A97" s="196" t="s">
        <v>1114</v>
      </c>
      <c r="B97" s="196" t="s">
        <v>847</v>
      </c>
      <c r="C97" s="197">
        <v>33</v>
      </c>
      <c r="D97" s="199" t="s">
        <v>24</v>
      </c>
      <c r="E97" s="196" t="s">
        <v>196</v>
      </c>
      <c r="F97" s="708" t="s">
        <v>167</v>
      </c>
      <c r="G97" s="195">
        <v>27385.64</v>
      </c>
      <c r="H97" s="195">
        <v>951.62</v>
      </c>
      <c r="I97" s="195">
        <v>13692.82</v>
      </c>
      <c r="J97" s="195">
        <v>0</v>
      </c>
      <c r="K97" s="195">
        <f t="shared" si="15"/>
        <v>13692.82</v>
      </c>
      <c r="L97" s="195">
        <f t="shared" si="16"/>
        <v>205.39229999999998</v>
      </c>
      <c r="M97" s="195">
        <f t="shared" si="17"/>
        <v>2738.5640000000003</v>
      </c>
      <c r="N97" s="195">
        <v>4689.76</v>
      </c>
      <c r="O97" s="195">
        <v>1095.42</v>
      </c>
      <c r="P97" s="195">
        <f t="shared" si="18"/>
        <v>3532.7477000000003</v>
      </c>
      <c r="Q97" s="195">
        <f t="shared" si="19"/>
        <v>4628.1677</v>
      </c>
      <c r="R97" s="195"/>
      <c r="S97" s="195"/>
      <c r="T97" s="195"/>
      <c r="U97" s="195"/>
      <c r="V97" s="195"/>
      <c r="W97" s="195"/>
      <c r="X97" s="195"/>
      <c r="Y97" s="196"/>
      <c r="Z97" s="196"/>
      <c r="AA97" s="197"/>
      <c r="AB97" s="196"/>
      <c r="AC97" s="197"/>
      <c r="AD97" s="196"/>
      <c r="AE97" s="197"/>
      <c r="AF97" s="196"/>
      <c r="AG97" s="197"/>
      <c r="AH97" s="196"/>
      <c r="AI97" s="196"/>
      <c r="AJ97" s="197"/>
      <c r="AK97" s="196"/>
      <c r="AL97" s="197"/>
      <c r="AM97" s="196"/>
    </row>
    <row r="98" spans="1:39" ht="15" customHeight="1" x14ac:dyDescent="0.25">
      <c r="A98" s="196" t="s">
        <v>1114</v>
      </c>
      <c r="B98" s="196" t="s">
        <v>847</v>
      </c>
      <c r="C98" s="197">
        <v>81</v>
      </c>
      <c r="D98" s="199" t="s">
        <v>43</v>
      </c>
      <c r="E98" s="196" t="s">
        <v>215</v>
      </c>
      <c r="F98" s="708" t="s">
        <v>167</v>
      </c>
      <c r="G98" s="195">
        <v>21238.54</v>
      </c>
      <c r="H98" s="195">
        <v>951.62</v>
      </c>
      <c r="I98" s="195">
        <v>10619.27</v>
      </c>
      <c r="J98" s="195">
        <v>0</v>
      </c>
      <c r="K98" s="195">
        <f t="shared" si="15"/>
        <v>10619.27</v>
      </c>
      <c r="L98" s="195">
        <f t="shared" si="16"/>
        <v>159.28905</v>
      </c>
      <c r="M98" s="195">
        <f t="shared" si="17"/>
        <v>2123.8540000000003</v>
      </c>
      <c r="N98" s="195">
        <v>3850.68</v>
      </c>
      <c r="O98" s="195">
        <v>849.54</v>
      </c>
      <c r="P98" s="195">
        <f t="shared" si="18"/>
        <v>2739.7709500000001</v>
      </c>
      <c r="Q98" s="195">
        <f t="shared" si="19"/>
        <v>3589.31095</v>
      </c>
      <c r="R98" s="195"/>
      <c r="S98" s="195"/>
      <c r="T98" s="195"/>
      <c r="U98" s="195"/>
      <c r="V98" s="195"/>
      <c r="W98" s="195"/>
      <c r="X98" s="195"/>
      <c r="Y98" s="196"/>
      <c r="Z98" s="196"/>
      <c r="AA98" s="197"/>
      <c r="AB98" s="196"/>
      <c r="AC98" s="197"/>
      <c r="AD98" s="196"/>
      <c r="AE98" s="197"/>
      <c r="AF98" s="196"/>
      <c r="AG98" s="197"/>
      <c r="AH98" s="196"/>
      <c r="AI98" s="196"/>
      <c r="AJ98" s="197"/>
      <c r="AK98" s="196"/>
      <c r="AL98" s="197"/>
      <c r="AM98" s="196"/>
    </row>
    <row r="99" spans="1:39" ht="15" customHeight="1" x14ac:dyDescent="0.25">
      <c r="A99" s="196" t="s">
        <v>1114</v>
      </c>
      <c r="B99" s="196" t="s">
        <v>847</v>
      </c>
      <c r="C99" s="197">
        <v>321</v>
      </c>
      <c r="D99" s="199" t="s">
        <v>309</v>
      </c>
      <c r="E99" s="196" t="s">
        <v>312</v>
      </c>
      <c r="F99" s="708" t="s">
        <v>167</v>
      </c>
      <c r="G99" s="195">
        <v>47919.26</v>
      </c>
      <c r="H99" s="195">
        <v>951.62</v>
      </c>
      <c r="I99" s="195">
        <v>23959.63</v>
      </c>
      <c r="J99" s="195">
        <v>0</v>
      </c>
      <c r="K99" s="195">
        <f t="shared" si="15"/>
        <v>23959.63</v>
      </c>
      <c r="L99" s="195">
        <f t="shared" si="16"/>
        <v>359.39445000000001</v>
      </c>
      <c r="M99" s="195">
        <f t="shared" si="17"/>
        <v>4791.9260000000004</v>
      </c>
      <c r="N99" s="195">
        <v>7492.6</v>
      </c>
      <c r="O99" s="195">
        <v>1916.77</v>
      </c>
      <c r="P99" s="195">
        <f t="shared" si="18"/>
        <v>6181.5855500000007</v>
      </c>
      <c r="Q99" s="195">
        <f t="shared" si="19"/>
        <v>8098.3555500000002</v>
      </c>
      <c r="R99" s="195"/>
      <c r="S99" s="195"/>
      <c r="T99" s="195"/>
      <c r="U99" s="195"/>
      <c r="V99" s="195"/>
      <c r="W99" s="195"/>
      <c r="X99" s="195"/>
      <c r="Y99" s="196"/>
      <c r="Z99" s="196"/>
      <c r="AA99" s="197"/>
      <c r="AB99" s="196"/>
      <c r="AC99" s="197"/>
      <c r="AD99" s="196"/>
      <c r="AE99" s="197"/>
      <c r="AF99" s="196"/>
      <c r="AG99" s="197"/>
      <c r="AH99" s="196"/>
      <c r="AI99" s="196"/>
      <c r="AJ99" s="197"/>
      <c r="AK99" s="196"/>
      <c r="AL99" s="197"/>
      <c r="AM99" s="196"/>
    </row>
    <row r="100" spans="1:39" ht="15" customHeight="1" x14ac:dyDescent="0.25">
      <c r="A100" s="196" t="s">
        <v>1114</v>
      </c>
      <c r="B100" s="196" t="s">
        <v>847</v>
      </c>
      <c r="C100" s="197">
        <v>151</v>
      </c>
      <c r="D100" s="199" t="s">
        <v>58</v>
      </c>
      <c r="E100" s="196" t="s">
        <v>842</v>
      </c>
      <c r="F100" s="708" t="s">
        <v>167</v>
      </c>
      <c r="G100" s="195">
        <v>23325.16</v>
      </c>
      <c r="H100" s="195">
        <v>951.62</v>
      </c>
      <c r="I100" s="195">
        <v>11662.58</v>
      </c>
      <c r="J100" s="195">
        <v>0</v>
      </c>
      <c r="K100" s="195">
        <f t="shared" si="15"/>
        <v>11662.58</v>
      </c>
      <c r="L100" s="195">
        <f t="shared" si="16"/>
        <v>174.93869999999998</v>
      </c>
      <c r="M100" s="195">
        <f t="shared" si="17"/>
        <v>2332.5160000000001</v>
      </c>
      <c r="N100" s="195">
        <v>4135.5</v>
      </c>
      <c r="O100" s="195">
        <v>933</v>
      </c>
      <c r="P100" s="195">
        <f t="shared" si="18"/>
        <v>3008.9413</v>
      </c>
      <c r="Q100" s="195">
        <f t="shared" si="19"/>
        <v>3941.9413</v>
      </c>
      <c r="R100" s="195"/>
      <c r="S100" s="195"/>
      <c r="T100" s="195"/>
      <c r="U100" s="195"/>
      <c r="V100" s="195"/>
      <c r="W100" s="195"/>
      <c r="X100" s="195"/>
      <c r="Y100" s="196"/>
      <c r="Z100" s="196"/>
      <c r="AA100" s="197"/>
      <c r="AB100" s="196"/>
      <c r="AC100" s="197"/>
      <c r="AD100" s="196"/>
      <c r="AE100" s="197"/>
      <c r="AF100" s="196"/>
      <c r="AG100" s="197"/>
      <c r="AH100" s="196"/>
      <c r="AI100" s="196"/>
      <c r="AJ100" s="197"/>
      <c r="AK100" s="196"/>
      <c r="AL100" s="197"/>
      <c r="AM100" s="196"/>
    </row>
    <row r="101" spans="1:39" ht="15" customHeight="1" x14ac:dyDescent="0.25">
      <c r="A101" s="196" t="s">
        <v>1114</v>
      </c>
      <c r="B101" s="196" t="s">
        <v>847</v>
      </c>
      <c r="C101" s="197">
        <v>170</v>
      </c>
      <c r="D101" s="199" t="s">
        <v>839</v>
      </c>
      <c r="E101" s="196" t="s">
        <v>838</v>
      </c>
      <c r="F101" s="708" t="s">
        <v>167</v>
      </c>
      <c r="G101" s="195">
        <v>23325.16</v>
      </c>
      <c r="H101" s="195">
        <v>951.62</v>
      </c>
      <c r="I101" s="195">
        <v>11662.58</v>
      </c>
      <c r="J101" s="195">
        <v>0</v>
      </c>
      <c r="K101" s="195">
        <f t="shared" si="15"/>
        <v>11662.58</v>
      </c>
      <c r="L101" s="195">
        <f t="shared" si="16"/>
        <v>174.93869999999998</v>
      </c>
      <c r="M101" s="195">
        <f t="shared" si="17"/>
        <v>2332.5160000000001</v>
      </c>
      <c r="N101" s="195">
        <v>4135.5</v>
      </c>
      <c r="O101" s="195">
        <v>933</v>
      </c>
      <c r="P101" s="195">
        <f t="shared" si="18"/>
        <v>3008.9413</v>
      </c>
      <c r="Q101" s="195">
        <f t="shared" si="19"/>
        <v>3941.9413</v>
      </c>
      <c r="R101" s="195"/>
      <c r="S101" s="195"/>
      <c r="T101" s="195"/>
      <c r="U101" s="195"/>
      <c r="V101" s="195"/>
      <c r="W101" s="195"/>
      <c r="X101" s="195"/>
      <c r="Y101" s="196"/>
      <c r="Z101" s="196"/>
      <c r="AA101" s="197"/>
      <c r="AB101" s="196"/>
      <c r="AC101" s="197"/>
      <c r="AD101" s="196"/>
      <c r="AE101" s="197"/>
      <c r="AF101" s="196"/>
      <c r="AG101" s="197"/>
      <c r="AH101" s="196"/>
      <c r="AI101" s="196"/>
      <c r="AJ101" s="197"/>
      <c r="AK101" s="196"/>
      <c r="AL101" s="197"/>
      <c r="AM101" s="196"/>
    </row>
    <row r="102" spans="1:39" ht="15" customHeight="1" x14ac:dyDescent="0.25">
      <c r="A102" s="196" t="s">
        <v>1114</v>
      </c>
      <c r="B102" s="196" t="s">
        <v>847</v>
      </c>
      <c r="C102" s="197">
        <v>494</v>
      </c>
      <c r="D102" s="199" t="s">
        <v>528</v>
      </c>
      <c r="E102" s="196" t="s">
        <v>529</v>
      </c>
      <c r="F102" s="708" t="s">
        <v>167</v>
      </c>
      <c r="G102" s="195">
        <v>27557.74</v>
      </c>
      <c r="H102" s="195">
        <v>951.62</v>
      </c>
      <c r="I102" s="195">
        <v>13778.87</v>
      </c>
      <c r="J102" s="195">
        <v>0</v>
      </c>
      <c r="K102" s="195">
        <f t="shared" si="15"/>
        <v>13778.87</v>
      </c>
      <c r="L102" s="195">
        <f t="shared" si="16"/>
        <v>206.68305000000001</v>
      </c>
      <c r="M102" s="195">
        <f t="shared" si="17"/>
        <v>2755.7740000000003</v>
      </c>
      <c r="N102" s="195">
        <v>4713.25</v>
      </c>
      <c r="O102" s="195">
        <v>1102.3</v>
      </c>
      <c r="P102" s="195">
        <f t="shared" si="18"/>
        <v>3554.94695</v>
      </c>
      <c r="Q102" s="195">
        <f t="shared" si="19"/>
        <v>4657.2469499999997</v>
      </c>
      <c r="R102" s="195"/>
      <c r="S102" s="195"/>
      <c r="T102" s="195"/>
      <c r="U102" s="195"/>
      <c r="V102" s="195"/>
      <c r="W102" s="195"/>
      <c r="X102" s="195"/>
      <c r="Y102" s="196"/>
      <c r="Z102" s="196"/>
      <c r="AA102" s="197"/>
      <c r="AB102" s="196"/>
      <c r="AC102" s="197"/>
      <c r="AD102" s="196"/>
      <c r="AE102" s="197"/>
      <c r="AF102" s="196"/>
      <c r="AG102" s="197"/>
      <c r="AH102" s="196"/>
      <c r="AI102" s="196"/>
      <c r="AJ102" s="197"/>
      <c r="AK102" s="196"/>
      <c r="AL102" s="197"/>
      <c r="AM102" s="196"/>
    </row>
    <row r="103" spans="1:39" ht="15" customHeight="1" x14ac:dyDescent="0.25">
      <c r="A103" s="196" t="s">
        <v>1114</v>
      </c>
      <c r="B103" s="196" t="s">
        <v>847</v>
      </c>
      <c r="C103" s="197">
        <v>427</v>
      </c>
      <c r="D103" s="199" t="s">
        <v>674</v>
      </c>
      <c r="E103" s="196" t="s">
        <v>675</v>
      </c>
      <c r="F103" s="708" t="s">
        <v>167</v>
      </c>
      <c r="G103" s="195">
        <v>21345.82</v>
      </c>
      <c r="H103" s="195">
        <v>951.62</v>
      </c>
      <c r="I103" s="195">
        <v>10672.91</v>
      </c>
      <c r="J103" s="195">
        <v>0</v>
      </c>
      <c r="K103" s="195">
        <f t="shared" si="15"/>
        <v>10672.91</v>
      </c>
      <c r="L103" s="195">
        <f t="shared" si="16"/>
        <v>160.09365</v>
      </c>
      <c r="M103" s="195">
        <f t="shared" si="17"/>
        <v>2134.5819999999999</v>
      </c>
      <c r="N103" s="195">
        <v>3865.32</v>
      </c>
      <c r="O103" s="195">
        <v>853.83</v>
      </c>
      <c r="P103" s="195">
        <f t="shared" si="18"/>
        <v>2753.6063500000005</v>
      </c>
      <c r="Q103" s="195">
        <f t="shared" si="19"/>
        <v>3607.4363500000004</v>
      </c>
      <c r="R103" s="195"/>
      <c r="S103" s="195"/>
      <c r="T103" s="195"/>
      <c r="U103" s="195"/>
      <c r="V103" s="195"/>
      <c r="W103" s="195"/>
      <c r="X103" s="195"/>
      <c r="Y103" s="196"/>
      <c r="Z103" s="196"/>
      <c r="AA103" s="197"/>
      <c r="AB103" s="196"/>
      <c r="AC103" s="197"/>
      <c r="AD103" s="196"/>
      <c r="AE103" s="197"/>
      <c r="AF103" s="196"/>
      <c r="AG103" s="197"/>
      <c r="AH103" s="196"/>
      <c r="AI103" s="196"/>
      <c r="AJ103" s="197"/>
      <c r="AK103" s="196"/>
      <c r="AL103" s="197"/>
      <c r="AM103" s="196"/>
    </row>
    <row r="104" spans="1:39" ht="15" customHeight="1" x14ac:dyDescent="0.25">
      <c r="A104" s="196" t="s">
        <v>1114</v>
      </c>
      <c r="B104" s="196" t="s">
        <v>847</v>
      </c>
      <c r="C104" s="197">
        <v>156</v>
      </c>
      <c r="D104" s="199" t="s">
        <v>61</v>
      </c>
      <c r="E104" s="196" t="s">
        <v>233</v>
      </c>
      <c r="F104" s="708" t="s">
        <v>167</v>
      </c>
      <c r="G104" s="195">
        <v>7749.42</v>
      </c>
      <c r="H104" s="195">
        <v>358.36</v>
      </c>
      <c r="I104" s="195">
        <v>3874.71</v>
      </c>
      <c r="J104" s="195">
        <v>0</v>
      </c>
      <c r="K104" s="195">
        <f t="shared" si="15"/>
        <v>3874.71</v>
      </c>
      <c r="L104" s="195">
        <f t="shared" si="16"/>
        <v>58.120649999999998</v>
      </c>
      <c r="M104" s="195">
        <f t="shared" si="17"/>
        <v>774.94200000000001</v>
      </c>
      <c r="N104" s="195">
        <v>1416.16</v>
      </c>
      <c r="O104" s="195">
        <v>309.97000000000003</v>
      </c>
      <c r="P104" s="195">
        <f t="shared" si="18"/>
        <v>999.67935000000023</v>
      </c>
      <c r="Q104" s="195">
        <f t="shared" si="19"/>
        <v>1309.6493500000001</v>
      </c>
      <c r="R104" s="195"/>
      <c r="S104" s="195"/>
      <c r="T104" s="195"/>
      <c r="U104" s="195"/>
      <c r="V104" s="195"/>
      <c r="W104" s="195"/>
      <c r="X104" s="195"/>
      <c r="Y104" s="196"/>
      <c r="Z104" s="196"/>
      <c r="AA104" s="197"/>
      <c r="AB104" s="196"/>
      <c r="AC104" s="197"/>
      <c r="AD104" s="196"/>
      <c r="AE104" s="197"/>
      <c r="AF104" s="196"/>
      <c r="AG104" s="197"/>
      <c r="AH104" s="196"/>
      <c r="AI104" s="196"/>
      <c r="AJ104" s="197"/>
      <c r="AK104" s="196"/>
      <c r="AL104" s="197"/>
      <c r="AM104" s="196"/>
    </row>
    <row r="105" spans="1:39" ht="15" customHeight="1" x14ac:dyDescent="0.25">
      <c r="A105" s="196" t="s">
        <v>1114</v>
      </c>
      <c r="B105" s="196" t="s">
        <v>847</v>
      </c>
      <c r="C105" s="197">
        <v>483</v>
      </c>
      <c r="D105" s="199" t="s">
        <v>820</v>
      </c>
      <c r="E105" s="196" t="s">
        <v>823</v>
      </c>
      <c r="F105" s="708" t="s">
        <v>167</v>
      </c>
      <c r="G105" s="195">
        <v>21345.82</v>
      </c>
      <c r="H105" s="195">
        <v>951.62</v>
      </c>
      <c r="I105" s="195">
        <v>10672.91</v>
      </c>
      <c r="J105" s="195">
        <v>0</v>
      </c>
      <c r="K105" s="195">
        <f t="shared" si="15"/>
        <v>10672.91</v>
      </c>
      <c r="L105" s="195">
        <f t="shared" si="16"/>
        <v>160.09365</v>
      </c>
      <c r="M105" s="195">
        <f t="shared" si="17"/>
        <v>2134.5819999999999</v>
      </c>
      <c r="N105" s="195">
        <v>3865.32</v>
      </c>
      <c r="O105" s="195">
        <v>853.83</v>
      </c>
      <c r="P105" s="195">
        <f t="shared" si="18"/>
        <v>2753.6063500000005</v>
      </c>
      <c r="Q105" s="195">
        <f t="shared" si="19"/>
        <v>3607.4363500000004</v>
      </c>
      <c r="R105" s="195"/>
      <c r="S105" s="195"/>
      <c r="T105" s="195"/>
      <c r="U105" s="195"/>
      <c r="V105" s="195"/>
      <c r="W105" s="195"/>
      <c r="X105" s="195"/>
      <c r="Y105" s="196"/>
      <c r="Z105" s="196"/>
      <c r="AA105" s="197"/>
      <c r="AB105" s="196"/>
      <c r="AC105" s="197"/>
      <c r="AD105" s="196"/>
      <c r="AE105" s="197"/>
      <c r="AF105" s="196"/>
      <c r="AG105" s="197"/>
      <c r="AH105" s="196"/>
      <c r="AI105" s="196"/>
      <c r="AJ105" s="197"/>
      <c r="AK105" s="196"/>
      <c r="AL105" s="197"/>
      <c r="AM105" s="196"/>
    </row>
    <row r="106" spans="1:39" ht="15" customHeight="1" x14ac:dyDescent="0.25">
      <c r="A106" s="196" t="s">
        <v>1114</v>
      </c>
      <c r="B106" s="196" t="s">
        <v>847</v>
      </c>
      <c r="C106" s="197">
        <v>495</v>
      </c>
      <c r="D106" s="199" t="s">
        <v>466</v>
      </c>
      <c r="E106" s="196" t="s">
        <v>513</v>
      </c>
      <c r="F106" s="708" t="s">
        <v>167</v>
      </c>
      <c r="G106" s="195">
        <v>27557.74</v>
      </c>
      <c r="H106" s="195">
        <v>951.62</v>
      </c>
      <c r="I106" s="195">
        <v>13778.87</v>
      </c>
      <c r="J106" s="195">
        <v>0</v>
      </c>
      <c r="K106" s="195">
        <f t="shared" si="15"/>
        <v>13778.87</v>
      </c>
      <c r="L106" s="195">
        <f t="shared" si="16"/>
        <v>206.68305000000001</v>
      </c>
      <c r="M106" s="195">
        <f t="shared" si="17"/>
        <v>2755.7740000000003</v>
      </c>
      <c r="N106" s="195">
        <v>4713.25</v>
      </c>
      <c r="O106" s="195">
        <v>1102.3</v>
      </c>
      <c r="P106" s="195">
        <f t="shared" si="18"/>
        <v>3554.94695</v>
      </c>
      <c r="Q106" s="195">
        <f t="shared" si="19"/>
        <v>4657.2469499999997</v>
      </c>
      <c r="R106" s="195"/>
      <c r="S106" s="195"/>
      <c r="T106" s="195"/>
      <c r="U106" s="195"/>
      <c r="V106" s="195"/>
      <c r="W106" s="195"/>
      <c r="X106" s="195"/>
      <c r="Y106" s="196"/>
      <c r="Z106" s="196"/>
      <c r="AA106" s="197"/>
      <c r="AB106" s="196"/>
      <c r="AC106" s="197"/>
      <c r="AD106" s="196"/>
      <c r="AE106" s="197"/>
      <c r="AF106" s="196"/>
      <c r="AG106" s="197"/>
      <c r="AH106" s="196"/>
      <c r="AI106" s="196"/>
      <c r="AJ106" s="197"/>
      <c r="AK106" s="196"/>
      <c r="AL106" s="197"/>
      <c r="AM106" s="196"/>
    </row>
    <row r="107" spans="1:39" s="563" customFormat="1" ht="15" customHeight="1" x14ac:dyDescent="0.25">
      <c r="A107" s="559" t="s">
        <v>1114</v>
      </c>
      <c r="B107" s="559" t="s">
        <v>847</v>
      </c>
      <c r="C107" s="560">
        <v>247</v>
      </c>
      <c r="D107" s="561" t="s">
        <v>1107</v>
      </c>
      <c r="E107" s="559" t="s">
        <v>257</v>
      </c>
      <c r="F107" s="729" t="s">
        <v>167</v>
      </c>
      <c r="G107" s="562">
        <v>51377.38</v>
      </c>
      <c r="H107" s="562">
        <v>951.62</v>
      </c>
      <c r="I107" s="562">
        <v>25688.69</v>
      </c>
      <c r="J107" s="562">
        <v>0</v>
      </c>
      <c r="K107" s="562">
        <f t="shared" si="15"/>
        <v>25688.69</v>
      </c>
      <c r="L107" s="562">
        <f t="shared" si="16"/>
        <v>385.33034999999995</v>
      </c>
      <c r="M107" s="562">
        <f t="shared" si="17"/>
        <v>5137.7380000000003</v>
      </c>
      <c r="N107" s="562">
        <v>7964.63</v>
      </c>
      <c r="O107" s="562">
        <v>2055.09</v>
      </c>
      <c r="P107" s="562">
        <f t="shared" si="18"/>
        <v>6627.67965</v>
      </c>
      <c r="Q107" s="562">
        <f t="shared" si="19"/>
        <v>8682.7696500000002</v>
      </c>
      <c r="R107" s="562"/>
      <c r="S107" s="562"/>
      <c r="T107" s="562"/>
      <c r="U107" s="562"/>
      <c r="V107" s="562"/>
      <c r="W107" s="562"/>
      <c r="X107" s="562"/>
      <c r="Y107" s="559"/>
      <c r="Z107" s="559"/>
      <c r="AA107" s="560"/>
      <c r="AB107" s="559"/>
      <c r="AC107" s="560"/>
      <c r="AD107" s="559"/>
      <c r="AE107" s="560"/>
      <c r="AF107" s="559"/>
      <c r="AG107" s="560"/>
      <c r="AH107" s="559"/>
      <c r="AI107" s="559"/>
      <c r="AJ107" s="560"/>
      <c r="AK107" s="559"/>
      <c r="AL107" s="560"/>
      <c r="AM107" s="559"/>
    </row>
    <row r="108" spans="1:39" ht="15" customHeight="1" x14ac:dyDescent="0.25">
      <c r="A108" s="196" t="s">
        <v>1114</v>
      </c>
      <c r="B108" s="196" t="s">
        <v>847</v>
      </c>
      <c r="C108" s="197">
        <v>446</v>
      </c>
      <c r="D108" s="199" t="s">
        <v>714</v>
      </c>
      <c r="E108" s="196" t="s">
        <v>735</v>
      </c>
      <c r="F108" s="708" t="s">
        <v>167</v>
      </c>
      <c r="G108" s="195">
        <v>28499.8</v>
      </c>
      <c r="H108" s="195">
        <v>951.62</v>
      </c>
      <c r="I108" s="195">
        <v>14249.9</v>
      </c>
      <c r="J108" s="195">
        <v>0</v>
      </c>
      <c r="K108" s="195">
        <f t="shared" si="15"/>
        <v>14249.9</v>
      </c>
      <c r="L108" s="195">
        <f t="shared" si="16"/>
        <v>213.74849999999998</v>
      </c>
      <c r="M108" s="195">
        <f t="shared" si="17"/>
        <v>2849.98</v>
      </c>
      <c r="N108" s="195">
        <v>4841.84</v>
      </c>
      <c r="O108" s="195">
        <v>1139.99</v>
      </c>
      <c r="P108" s="195">
        <f t="shared" si="18"/>
        <v>3676.4715000000001</v>
      </c>
      <c r="Q108" s="195">
        <f t="shared" si="19"/>
        <v>4816.4615000000003</v>
      </c>
      <c r="R108" s="195"/>
      <c r="S108" s="195"/>
      <c r="T108" s="195"/>
      <c r="U108" s="195"/>
      <c r="V108" s="195"/>
      <c r="W108" s="195"/>
      <c r="X108" s="195"/>
      <c r="Y108" s="196"/>
      <c r="Z108" s="196"/>
      <c r="AA108" s="197"/>
      <c r="AB108" s="196"/>
      <c r="AC108" s="197"/>
      <c r="AD108" s="196"/>
      <c r="AE108" s="197"/>
      <c r="AF108" s="196"/>
      <c r="AG108" s="197"/>
      <c r="AH108" s="196"/>
      <c r="AI108" s="196"/>
      <c r="AJ108" s="197"/>
      <c r="AK108" s="196"/>
      <c r="AL108" s="197"/>
      <c r="AM108" s="196"/>
    </row>
    <row r="109" spans="1:39" ht="15" customHeight="1" x14ac:dyDescent="0.25">
      <c r="A109" s="196" t="s">
        <v>1114</v>
      </c>
      <c r="B109" s="196" t="s">
        <v>847</v>
      </c>
      <c r="C109" s="197">
        <v>435</v>
      </c>
      <c r="D109" s="199" t="s">
        <v>697</v>
      </c>
      <c r="E109" s="196" t="s">
        <v>707</v>
      </c>
      <c r="F109" s="708" t="s">
        <v>167</v>
      </c>
      <c r="G109" s="195">
        <v>21345.82</v>
      </c>
      <c r="H109" s="195">
        <v>951.62</v>
      </c>
      <c r="I109" s="195">
        <v>10672.91</v>
      </c>
      <c r="J109" s="195">
        <v>0</v>
      </c>
      <c r="K109" s="195">
        <f t="shared" si="15"/>
        <v>10672.91</v>
      </c>
      <c r="L109" s="195">
        <f t="shared" si="16"/>
        <v>160.09365</v>
      </c>
      <c r="M109" s="195">
        <f t="shared" si="17"/>
        <v>2134.5819999999999</v>
      </c>
      <c r="N109" s="195">
        <v>3865.32</v>
      </c>
      <c r="O109" s="195">
        <v>853.83</v>
      </c>
      <c r="P109" s="195">
        <f t="shared" si="18"/>
        <v>2753.6063500000005</v>
      </c>
      <c r="Q109" s="195">
        <f t="shared" si="19"/>
        <v>3607.4363500000004</v>
      </c>
      <c r="R109" s="195"/>
      <c r="S109" s="195"/>
      <c r="T109" s="195"/>
      <c r="U109" s="195"/>
      <c r="V109" s="195"/>
      <c r="W109" s="195"/>
      <c r="X109" s="195"/>
      <c r="Y109" s="196"/>
      <c r="Z109" s="196"/>
      <c r="AA109" s="197"/>
      <c r="AB109" s="196"/>
      <c r="AC109" s="197"/>
      <c r="AD109" s="196"/>
      <c r="AE109" s="197"/>
      <c r="AF109" s="196"/>
      <c r="AG109" s="197"/>
      <c r="AH109" s="196"/>
      <c r="AI109" s="196"/>
      <c r="AJ109" s="197"/>
      <c r="AK109" s="196"/>
      <c r="AL109" s="197"/>
      <c r="AM109" s="196"/>
    </row>
    <row r="110" spans="1:39" ht="15" customHeight="1" x14ac:dyDescent="0.25">
      <c r="A110" s="196" t="s">
        <v>1114</v>
      </c>
      <c r="B110" s="196" t="s">
        <v>847</v>
      </c>
      <c r="C110" s="197">
        <v>34</v>
      </c>
      <c r="D110" s="199" t="s">
        <v>25</v>
      </c>
      <c r="E110" s="196" t="s">
        <v>197</v>
      </c>
      <c r="F110" s="708" t="s">
        <v>167</v>
      </c>
      <c r="G110" s="195">
        <v>19991.900000000001</v>
      </c>
      <c r="H110" s="195">
        <v>951.62</v>
      </c>
      <c r="I110" s="195">
        <v>9995.9500000000007</v>
      </c>
      <c r="J110" s="195">
        <v>0</v>
      </c>
      <c r="K110" s="195">
        <f t="shared" si="15"/>
        <v>9995.9500000000007</v>
      </c>
      <c r="L110" s="195">
        <f t="shared" si="16"/>
        <v>149.93925000000002</v>
      </c>
      <c r="M110" s="195">
        <f t="shared" si="17"/>
        <v>1999.1900000000003</v>
      </c>
      <c r="N110" s="195">
        <v>3680.51</v>
      </c>
      <c r="O110" s="195">
        <v>799.67</v>
      </c>
      <c r="P110" s="195">
        <f t="shared" si="18"/>
        <v>2578.9507500000004</v>
      </c>
      <c r="Q110" s="195">
        <f t="shared" si="19"/>
        <v>3378.6207500000005</v>
      </c>
      <c r="R110" s="195"/>
      <c r="S110" s="195"/>
      <c r="T110" s="195"/>
      <c r="U110" s="195"/>
      <c r="V110" s="195"/>
      <c r="W110" s="195"/>
      <c r="X110" s="195"/>
      <c r="Y110" s="196"/>
      <c r="Z110" s="196"/>
      <c r="AA110" s="197"/>
      <c r="AB110" s="196"/>
      <c r="AC110" s="197"/>
      <c r="AD110" s="196"/>
      <c r="AE110" s="197"/>
      <c r="AF110" s="196"/>
      <c r="AG110" s="197"/>
      <c r="AH110" s="196"/>
      <c r="AI110" s="196"/>
      <c r="AJ110" s="197"/>
      <c r="AK110" s="196"/>
      <c r="AL110" s="197"/>
      <c r="AM110" s="196"/>
    </row>
    <row r="111" spans="1:39" s="214" customFormat="1" ht="15" customHeight="1" x14ac:dyDescent="0.25">
      <c r="A111" s="211"/>
      <c r="B111" s="211"/>
      <c r="C111" s="213"/>
      <c r="D111" s="193" t="s">
        <v>69</v>
      </c>
      <c r="E111" s="211"/>
      <c r="F111" s="210"/>
      <c r="G111" s="212">
        <v>0</v>
      </c>
      <c r="H111" s="212">
        <v>0</v>
      </c>
      <c r="I111" s="212">
        <v>0</v>
      </c>
      <c r="J111" s="212">
        <v>0</v>
      </c>
      <c r="K111" s="212">
        <v>0</v>
      </c>
      <c r="L111" s="212">
        <v>0</v>
      </c>
      <c r="M111" s="212">
        <v>0</v>
      </c>
      <c r="N111" s="212">
        <v>0</v>
      </c>
      <c r="O111" s="212">
        <v>0</v>
      </c>
      <c r="P111" s="212">
        <v>0</v>
      </c>
      <c r="Q111" s="212">
        <v>0</v>
      </c>
      <c r="R111" s="212"/>
      <c r="S111" s="212"/>
      <c r="T111" s="212"/>
      <c r="U111" s="212"/>
      <c r="V111" s="212"/>
      <c r="W111" s="212"/>
      <c r="X111" s="212"/>
      <c r="Y111" s="211"/>
      <c r="Z111" s="211"/>
      <c r="AA111" s="213"/>
      <c r="AB111" s="211"/>
      <c r="AC111" s="213"/>
      <c r="AD111" s="211"/>
      <c r="AE111" s="213"/>
      <c r="AF111" s="211"/>
      <c r="AG111" s="213"/>
      <c r="AH111" s="211"/>
      <c r="AI111" s="211"/>
      <c r="AJ111" s="213"/>
      <c r="AK111" s="211"/>
      <c r="AL111" s="213"/>
      <c r="AM111" s="211"/>
    </row>
    <row r="112" spans="1:39" s="214" customFormat="1" ht="15" customHeight="1" x14ac:dyDescent="0.25">
      <c r="A112" s="211"/>
      <c r="B112" s="211"/>
      <c r="C112" s="213"/>
      <c r="D112" s="367" t="s">
        <v>5</v>
      </c>
      <c r="E112" s="211"/>
      <c r="F112" s="210"/>
      <c r="G112" s="212">
        <v>0</v>
      </c>
      <c r="H112" s="212">
        <v>0</v>
      </c>
      <c r="I112" s="212">
        <v>0</v>
      </c>
      <c r="J112" s="212">
        <v>0</v>
      </c>
      <c r="K112" s="212">
        <v>0</v>
      </c>
      <c r="L112" s="212">
        <v>0</v>
      </c>
      <c r="M112" s="212">
        <v>0</v>
      </c>
      <c r="N112" s="212">
        <v>0</v>
      </c>
      <c r="O112" s="212">
        <v>0</v>
      </c>
      <c r="P112" s="212">
        <v>0</v>
      </c>
      <c r="Q112" s="212">
        <v>0</v>
      </c>
      <c r="R112" s="212"/>
      <c r="S112" s="212"/>
      <c r="T112" s="212"/>
      <c r="U112" s="212"/>
      <c r="V112" s="212"/>
      <c r="W112" s="212"/>
      <c r="X112" s="212"/>
      <c r="Y112" s="211"/>
      <c r="Z112" s="211"/>
      <c r="AA112" s="213"/>
      <c r="AB112" s="211"/>
      <c r="AC112" s="213"/>
      <c r="AD112" s="211"/>
      <c r="AE112" s="213"/>
      <c r="AF112" s="211"/>
      <c r="AG112" s="213"/>
      <c r="AH112" s="211"/>
      <c r="AI112" s="211"/>
      <c r="AJ112" s="213"/>
      <c r="AK112" s="211"/>
      <c r="AL112" s="213"/>
      <c r="AM112" s="211"/>
    </row>
    <row r="113" spans="1:39" ht="15" customHeight="1" x14ac:dyDescent="0.25">
      <c r="A113" s="196" t="s">
        <v>1114</v>
      </c>
      <c r="B113" s="196" t="s">
        <v>847</v>
      </c>
      <c r="C113" s="197">
        <v>493</v>
      </c>
      <c r="D113" s="199" t="s">
        <v>451</v>
      </c>
      <c r="E113" s="196" t="s">
        <v>494</v>
      </c>
      <c r="F113" s="708" t="s">
        <v>167</v>
      </c>
      <c r="G113" s="195">
        <v>27557.74</v>
      </c>
      <c r="H113" s="195">
        <v>951.62</v>
      </c>
      <c r="I113" s="195">
        <v>13778.87</v>
      </c>
      <c r="J113" s="195">
        <v>0</v>
      </c>
      <c r="K113" s="195">
        <f t="shared" ref="K113:K128" si="20">I113+J113</f>
        <v>13778.87</v>
      </c>
      <c r="L113" s="195">
        <f t="shared" ref="L113:L128" si="21">K113*1.5%</f>
        <v>206.68305000000001</v>
      </c>
      <c r="M113" s="195">
        <f t="shared" ref="M113:M128" si="22">I113*0.2</f>
        <v>2755.7740000000003</v>
      </c>
      <c r="N113" s="195">
        <v>4713.25</v>
      </c>
      <c r="O113" s="195">
        <v>1102.3</v>
      </c>
      <c r="P113" s="195">
        <f t="shared" ref="P113:P128" si="23">N113-H113-L113</f>
        <v>3554.94695</v>
      </c>
      <c r="Q113" s="195">
        <f t="shared" ref="Q113:Q128" si="24">O113+P113</f>
        <v>4657.2469499999997</v>
      </c>
      <c r="R113" s="195"/>
      <c r="S113" s="195"/>
      <c r="T113" s="195"/>
      <c r="U113" s="195"/>
      <c r="V113" s="195"/>
      <c r="W113" s="195"/>
      <c r="X113" s="195"/>
      <c r="Y113" s="196"/>
      <c r="Z113" s="196"/>
      <c r="AA113" s="197"/>
      <c r="AB113" s="196"/>
      <c r="AC113" s="197"/>
      <c r="AD113" s="196"/>
      <c r="AE113" s="197"/>
      <c r="AF113" s="196"/>
      <c r="AG113" s="197"/>
      <c r="AH113" s="196"/>
      <c r="AI113" s="196"/>
      <c r="AJ113" s="197"/>
      <c r="AK113" s="196"/>
      <c r="AL113" s="197"/>
      <c r="AM113" s="196"/>
    </row>
    <row r="114" spans="1:39" ht="15" customHeight="1" x14ac:dyDescent="0.25">
      <c r="A114" s="196" t="s">
        <v>1114</v>
      </c>
      <c r="B114" s="196" t="s">
        <v>847</v>
      </c>
      <c r="C114" s="197">
        <v>339</v>
      </c>
      <c r="D114" s="199" t="s">
        <v>346</v>
      </c>
      <c r="E114" s="196" t="s">
        <v>350</v>
      </c>
      <c r="F114" s="708" t="s">
        <v>167</v>
      </c>
      <c r="G114" s="195">
        <v>44461.18</v>
      </c>
      <c r="H114" s="195">
        <v>951.62</v>
      </c>
      <c r="I114" s="195">
        <v>22230.59</v>
      </c>
      <c r="J114" s="195">
        <v>0</v>
      </c>
      <c r="K114" s="195">
        <f t="shared" si="20"/>
        <v>22230.59</v>
      </c>
      <c r="L114" s="195">
        <f t="shared" si="21"/>
        <v>333.45884999999998</v>
      </c>
      <c r="M114" s="195">
        <f t="shared" si="22"/>
        <v>4446.1180000000004</v>
      </c>
      <c r="N114" s="195">
        <v>7020.57</v>
      </c>
      <c r="O114" s="195">
        <v>1778.44</v>
      </c>
      <c r="P114" s="195">
        <f t="shared" si="23"/>
        <v>5735.4911499999998</v>
      </c>
      <c r="Q114" s="195">
        <f t="shared" si="24"/>
        <v>7513.9311500000003</v>
      </c>
      <c r="R114" s="195"/>
      <c r="S114" s="195"/>
      <c r="T114" s="195"/>
      <c r="U114" s="195"/>
      <c r="V114" s="195"/>
      <c r="W114" s="195"/>
      <c r="X114" s="195"/>
      <c r="Y114" s="196"/>
      <c r="Z114" s="196"/>
      <c r="AA114" s="197"/>
      <c r="AB114" s="196"/>
      <c r="AC114" s="197"/>
      <c r="AD114" s="196"/>
      <c r="AE114" s="197"/>
      <c r="AF114" s="196"/>
      <c r="AG114" s="197"/>
      <c r="AH114" s="196"/>
      <c r="AI114" s="196"/>
      <c r="AJ114" s="197"/>
      <c r="AK114" s="196"/>
      <c r="AL114" s="197"/>
      <c r="AM114" s="196"/>
    </row>
    <row r="115" spans="1:39" s="531" customFormat="1" ht="15" customHeight="1" x14ac:dyDescent="0.25">
      <c r="A115" s="196" t="s">
        <v>1114</v>
      </c>
      <c r="B115" s="196" t="s">
        <v>847</v>
      </c>
      <c r="C115" s="197">
        <v>87</v>
      </c>
      <c r="D115" s="199" t="s">
        <v>47</v>
      </c>
      <c r="E115" s="196" t="s">
        <v>219</v>
      </c>
      <c r="F115" s="708" t="s">
        <v>167</v>
      </c>
      <c r="G115" s="195">
        <v>20290.5</v>
      </c>
      <c r="H115" s="195">
        <v>951.62</v>
      </c>
      <c r="I115" s="195">
        <v>10145.25</v>
      </c>
      <c r="J115" s="195">
        <v>0</v>
      </c>
      <c r="K115" s="195">
        <f t="shared" si="20"/>
        <v>10145.25</v>
      </c>
      <c r="L115" s="195">
        <f t="shared" si="21"/>
        <v>152.17875000000001</v>
      </c>
      <c r="M115" s="195">
        <f t="shared" si="22"/>
        <v>2029.0500000000002</v>
      </c>
      <c r="N115" s="195">
        <v>3721.27</v>
      </c>
      <c r="O115" s="195">
        <v>811.62</v>
      </c>
      <c r="P115" s="195">
        <f t="shared" si="23"/>
        <v>2617.4712500000001</v>
      </c>
      <c r="Q115" s="195">
        <f t="shared" si="24"/>
        <v>3429.0912499999999</v>
      </c>
      <c r="R115" s="553"/>
      <c r="S115" s="553"/>
      <c r="T115" s="553"/>
      <c r="U115" s="553"/>
      <c r="V115" s="553"/>
      <c r="W115" s="553"/>
      <c r="X115" s="553"/>
      <c r="Y115" s="529"/>
      <c r="Z115" s="529"/>
      <c r="AA115" s="530"/>
      <c r="AB115" s="529"/>
      <c r="AC115" s="530"/>
      <c r="AD115" s="529"/>
      <c r="AE115" s="530"/>
      <c r="AF115" s="529"/>
      <c r="AG115" s="530"/>
      <c r="AH115" s="529"/>
      <c r="AI115" s="529"/>
      <c r="AJ115" s="530"/>
      <c r="AK115" s="529"/>
      <c r="AL115" s="530"/>
      <c r="AM115" s="529"/>
    </row>
    <row r="116" spans="1:39" ht="15" customHeight="1" x14ac:dyDescent="0.25">
      <c r="A116" s="196" t="s">
        <v>1114</v>
      </c>
      <c r="B116" s="196" t="s">
        <v>847</v>
      </c>
      <c r="C116" s="197">
        <v>317</v>
      </c>
      <c r="D116" s="199" t="s">
        <v>303</v>
      </c>
      <c r="E116" s="196" t="s">
        <v>304</v>
      </c>
      <c r="F116" s="708" t="s">
        <v>167</v>
      </c>
      <c r="G116" s="195">
        <v>51871.38</v>
      </c>
      <c r="H116" s="195">
        <v>951.62</v>
      </c>
      <c r="I116" s="195">
        <v>25935.69</v>
      </c>
      <c r="J116" s="195">
        <v>0</v>
      </c>
      <c r="K116" s="195">
        <f t="shared" si="20"/>
        <v>25935.69</v>
      </c>
      <c r="L116" s="195">
        <f t="shared" si="21"/>
        <v>389.03534999999999</v>
      </c>
      <c r="M116" s="195">
        <f t="shared" si="22"/>
        <v>5187.1379999999999</v>
      </c>
      <c r="N116" s="195">
        <v>8032.06</v>
      </c>
      <c r="O116" s="195">
        <v>2074.85</v>
      </c>
      <c r="P116" s="195">
        <f t="shared" si="23"/>
        <v>6691.4046500000004</v>
      </c>
      <c r="Q116" s="195">
        <f t="shared" si="24"/>
        <v>8766.2546500000008</v>
      </c>
      <c r="R116" s="195"/>
      <c r="S116" s="195"/>
      <c r="T116" s="195"/>
      <c r="U116" s="195"/>
      <c r="V116" s="195"/>
      <c r="W116" s="195"/>
      <c r="X116" s="195"/>
      <c r="Y116" s="196"/>
      <c r="Z116" s="196"/>
      <c r="AA116" s="197"/>
      <c r="AB116" s="196"/>
      <c r="AC116" s="197"/>
      <c r="AD116" s="196"/>
      <c r="AE116" s="197"/>
      <c r="AF116" s="196"/>
      <c r="AG116" s="197"/>
      <c r="AH116" s="196"/>
      <c r="AI116" s="196"/>
      <c r="AJ116" s="197"/>
      <c r="AK116" s="196"/>
      <c r="AL116" s="197"/>
      <c r="AM116" s="196"/>
    </row>
    <row r="117" spans="1:39" ht="15" customHeight="1" x14ac:dyDescent="0.25">
      <c r="A117" s="196" t="s">
        <v>1114</v>
      </c>
      <c r="B117" s="196" t="s">
        <v>847</v>
      </c>
      <c r="C117" s="197">
        <v>28</v>
      </c>
      <c r="D117" s="199" t="s">
        <v>21</v>
      </c>
      <c r="E117" s="196" t="s">
        <v>193</v>
      </c>
      <c r="F117" s="708" t="s">
        <v>167</v>
      </c>
      <c r="G117" s="195">
        <v>31234.92</v>
      </c>
      <c r="H117" s="195">
        <v>951.62</v>
      </c>
      <c r="I117" s="195">
        <v>15617.46</v>
      </c>
      <c r="J117" s="195">
        <v>0</v>
      </c>
      <c r="K117" s="195">
        <f t="shared" si="20"/>
        <v>15617.46</v>
      </c>
      <c r="L117" s="195">
        <f t="shared" si="21"/>
        <v>234.26189999999997</v>
      </c>
      <c r="M117" s="195">
        <f t="shared" si="22"/>
        <v>3123.4920000000002</v>
      </c>
      <c r="N117" s="195">
        <v>5215.1899999999996</v>
      </c>
      <c r="O117" s="195">
        <v>1249.3900000000001</v>
      </c>
      <c r="P117" s="195">
        <f t="shared" si="23"/>
        <v>4029.3080999999997</v>
      </c>
      <c r="Q117" s="195">
        <f t="shared" si="24"/>
        <v>5278.6980999999996</v>
      </c>
      <c r="R117" s="195"/>
      <c r="S117" s="195"/>
      <c r="T117" s="195"/>
      <c r="U117" s="195"/>
      <c r="V117" s="195"/>
      <c r="W117" s="195"/>
      <c r="X117" s="195"/>
      <c r="Y117" s="196"/>
      <c r="Z117" s="196"/>
      <c r="AA117" s="197"/>
      <c r="AB117" s="196"/>
      <c r="AC117" s="197"/>
      <c r="AD117" s="196"/>
      <c r="AE117" s="197"/>
      <c r="AF117" s="196"/>
      <c r="AG117" s="197"/>
      <c r="AH117" s="196"/>
      <c r="AI117" s="196"/>
      <c r="AJ117" s="197"/>
      <c r="AK117" s="196"/>
      <c r="AL117" s="197"/>
      <c r="AM117" s="196"/>
    </row>
    <row r="118" spans="1:39" ht="15" customHeight="1" x14ac:dyDescent="0.25">
      <c r="A118" s="196" t="s">
        <v>1114</v>
      </c>
      <c r="B118" s="196" t="s">
        <v>847</v>
      </c>
      <c r="C118" s="197">
        <v>6</v>
      </c>
      <c r="D118" s="199" t="s">
        <v>99</v>
      </c>
      <c r="E118" s="196" t="s">
        <v>175</v>
      </c>
      <c r="F118" s="708" t="s">
        <v>167</v>
      </c>
      <c r="G118" s="195">
        <v>38039.08</v>
      </c>
      <c r="H118" s="195">
        <v>951.62</v>
      </c>
      <c r="I118" s="195">
        <v>19019.54</v>
      </c>
      <c r="J118" s="195">
        <v>0</v>
      </c>
      <c r="K118" s="195">
        <f t="shared" si="20"/>
        <v>19019.54</v>
      </c>
      <c r="L118" s="195">
        <f t="shared" si="21"/>
        <v>285.29309999999998</v>
      </c>
      <c r="M118" s="195">
        <f t="shared" si="22"/>
        <v>3803.9080000000004</v>
      </c>
      <c r="N118" s="195">
        <v>6143.95</v>
      </c>
      <c r="O118" s="195">
        <v>1521.56</v>
      </c>
      <c r="P118" s="195">
        <f t="shared" si="23"/>
        <v>4907.0369000000001</v>
      </c>
      <c r="Q118" s="195">
        <f t="shared" si="24"/>
        <v>6428.5969000000005</v>
      </c>
      <c r="R118" s="195"/>
      <c r="S118" s="195"/>
      <c r="T118" s="195"/>
      <c r="U118" s="195"/>
      <c r="V118" s="195"/>
      <c r="W118" s="195"/>
      <c r="X118" s="195"/>
      <c r="Y118" s="196"/>
      <c r="Z118" s="196"/>
      <c r="AA118" s="197"/>
      <c r="AB118" s="196"/>
      <c r="AC118" s="197"/>
      <c r="AD118" s="196"/>
      <c r="AE118" s="197"/>
      <c r="AF118" s="196"/>
      <c r="AG118" s="197"/>
      <c r="AH118" s="196"/>
      <c r="AI118" s="196"/>
      <c r="AJ118" s="197"/>
      <c r="AK118" s="196"/>
      <c r="AL118" s="197"/>
      <c r="AM118" s="196"/>
    </row>
    <row r="119" spans="1:39" ht="15" customHeight="1" x14ac:dyDescent="0.25">
      <c r="A119" s="196" t="s">
        <v>1114</v>
      </c>
      <c r="B119" s="196" t="s">
        <v>847</v>
      </c>
      <c r="C119" s="197">
        <v>11</v>
      </c>
      <c r="D119" s="199" t="s">
        <v>101</v>
      </c>
      <c r="E119" s="196" t="s">
        <v>179</v>
      </c>
      <c r="F119" s="708" t="s">
        <v>167</v>
      </c>
      <c r="G119" s="195">
        <v>39528.44</v>
      </c>
      <c r="H119" s="195">
        <v>951.62</v>
      </c>
      <c r="I119" s="195">
        <v>19764.22</v>
      </c>
      <c r="J119" s="195">
        <v>0</v>
      </c>
      <c r="K119" s="195">
        <f t="shared" si="20"/>
        <v>19764.22</v>
      </c>
      <c r="L119" s="195">
        <f t="shared" si="21"/>
        <v>296.4633</v>
      </c>
      <c r="M119" s="195">
        <f t="shared" si="22"/>
        <v>3952.8440000000005</v>
      </c>
      <c r="N119" s="195">
        <v>6347.25</v>
      </c>
      <c r="O119" s="195">
        <v>1581.13</v>
      </c>
      <c r="P119" s="195">
        <f t="shared" si="23"/>
        <v>5099.1666999999998</v>
      </c>
      <c r="Q119" s="195">
        <f t="shared" si="24"/>
        <v>6680.2966999999999</v>
      </c>
      <c r="R119" s="195"/>
      <c r="S119" s="195"/>
      <c r="T119" s="195"/>
      <c r="U119" s="195"/>
      <c r="V119" s="195"/>
      <c r="W119" s="195"/>
      <c r="X119" s="195"/>
      <c r="Y119" s="196"/>
      <c r="Z119" s="196"/>
      <c r="AA119" s="197"/>
      <c r="AB119" s="196"/>
      <c r="AC119" s="197"/>
      <c r="AD119" s="196"/>
      <c r="AE119" s="197"/>
      <c r="AF119" s="196"/>
      <c r="AG119" s="197"/>
      <c r="AH119" s="196"/>
      <c r="AI119" s="196"/>
      <c r="AJ119" s="197"/>
      <c r="AK119" s="196"/>
      <c r="AL119" s="197"/>
      <c r="AM119" s="196"/>
    </row>
    <row r="120" spans="1:39" ht="15" customHeight="1" x14ac:dyDescent="0.25">
      <c r="A120" s="196" t="s">
        <v>1114</v>
      </c>
      <c r="B120" s="196" t="s">
        <v>847</v>
      </c>
      <c r="C120" s="197">
        <v>345</v>
      </c>
      <c r="D120" s="199" t="s">
        <v>366</v>
      </c>
      <c r="E120" s="196" t="s">
        <v>367</v>
      </c>
      <c r="F120" s="708" t="s">
        <v>167</v>
      </c>
      <c r="G120" s="195">
        <v>14234.89</v>
      </c>
      <c r="H120" s="195">
        <v>861.89</v>
      </c>
      <c r="I120" s="195">
        <v>7516.5</v>
      </c>
      <c r="J120" s="195">
        <v>0</v>
      </c>
      <c r="K120" s="195">
        <f t="shared" si="20"/>
        <v>7516.5</v>
      </c>
      <c r="L120" s="195">
        <f t="shared" si="21"/>
        <v>112.7475</v>
      </c>
      <c r="M120" s="195">
        <f t="shared" si="22"/>
        <v>1503.3000000000002</v>
      </c>
      <c r="N120" s="195">
        <v>2913.89</v>
      </c>
      <c r="O120" s="195">
        <v>537.47</v>
      </c>
      <c r="P120" s="195">
        <f t="shared" si="23"/>
        <v>1939.2525000000001</v>
      </c>
      <c r="Q120" s="195">
        <f t="shared" si="24"/>
        <v>2476.7224999999999</v>
      </c>
      <c r="R120" s="195"/>
      <c r="S120" s="195"/>
      <c r="T120" s="195"/>
      <c r="U120" s="195"/>
      <c r="V120" s="195"/>
      <c r="W120" s="195"/>
      <c r="X120" s="195"/>
      <c r="Y120" s="196"/>
      <c r="Z120" s="196"/>
      <c r="AA120" s="197"/>
      <c r="AB120" s="196"/>
      <c r="AC120" s="197"/>
      <c r="AD120" s="196"/>
      <c r="AE120" s="197"/>
      <c r="AF120" s="196"/>
      <c r="AG120" s="197"/>
      <c r="AH120" s="196"/>
      <c r="AI120" s="196"/>
      <c r="AJ120" s="197"/>
      <c r="AK120" s="196"/>
      <c r="AL120" s="197"/>
      <c r="AM120" s="196"/>
    </row>
    <row r="121" spans="1:39" ht="15" customHeight="1" x14ac:dyDescent="0.25">
      <c r="A121" s="196" t="s">
        <v>1114</v>
      </c>
      <c r="B121" s="196" t="s">
        <v>847</v>
      </c>
      <c r="C121" s="197">
        <v>462</v>
      </c>
      <c r="D121" s="199" t="s">
        <v>753</v>
      </c>
      <c r="E121" s="196" t="s">
        <v>766</v>
      </c>
      <c r="F121" s="708" t="s">
        <v>167</v>
      </c>
      <c r="G121" s="195">
        <v>17420.62</v>
      </c>
      <c r="H121" s="195">
        <v>951.62</v>
      </c>
      <c r="I121" s="195">
        <v>8710.31</v>
      </c>
      <c r="J121" s="195">
        <v>0</v>
      </c>
      <c r="K121" s="195">
        <f t="shared" si="20"/>
        <v>8710.31</v>
      </c>
      <c r="L121" s="195">
        <f t="shared" si="21"/>
        <v>130.65464999999998</v>
      </c>
      <c r="M121" s="195">
        <f t="shared" si="22"/>
        <v>1742.0619999999999</v>
      </c>
      <c r="N121" s="195">
        <v>3329.53</v>
      </c>
      <c r="O121" s="195">
        <v>696.82</v>
      </c>
      <c r="P121" s="195">
        <f t="shared" si="23"/>
        <v>2247.2553500000004</v>
      </c>
      <c r="Q121" s="195">
        <f t="shared" si="24"/>
        <v>2944.0753500000005</v>
      </c>
      <c r="R121" s="195"/>
      <c r="S121" s="195"/>
      <c r="T121" s="195"/>
      <c r="U121" s="195"/>
      <c r="V121" s="195"/>
      <c r="W121" s="195"/>
      <c r="X121" s="195"/>
      <c r="Y121" s="196"/>
      <c r="Z121" s="196"/>
      <c r="AA121" s="197"/>
      <c r="AB121" s="196"/>
      <c r="AC121" s="197"/>
      <c r="AD121" s="196"/>
      <c r="AE121" s="197"/>
      <c r="AF121" s="196"/>
      <c r="AG121" s="197"/>
      <c r="AH121" s="196"/>
      <c r="AI121" s="196"/>
      <c r="AJ121" s="197"/>
      <c r="AK121" s="196"/>
      <c r="AL121" s="197"/>
      <c r="AM121" s="196"/>
    </row>
    <row r="122" spans="1:39" ht="15" customHeight="1" x14ac:dyDescent="0.25">
      <c r="A122" s="196" t="s">
        <v>1114</v>
      </c>
      <c r="B122" s="196" t="s">
        <v>847</v>
      </c>
      <c r="C122" s="197">
        <v>438</v>
      </c>
      <c r="D122" s="199" t="s">
        <v>708</v>
      </c>
      <c r="E122" s="196" t="s">
        <v>729</v>
      </c>
      <c r="F122" s="708" t="s">
        <v>167</v>
      </c>
      <c r="G122" s="195">
        <v>21345.82</v>
      </c>
      <c r="H122" s="195">
        <v>951.62</v>
      </c>
      <c r="I122" s="195">
        <v>10672.91</v>
      </c>
      <c r="J122" s="195">
        <v>0</v>
      </c>
      <c r="K122" s="195">
        <f t="shared" si="20"/>
        <v>10672.91</v>
      </c>
      <c r="L122" s="195">
        <f t="shared" si="21"/>
        <v>160.09365</v>
      </c>
      <c r="M122" s="195">
        <f t="shared" si="22"/>
        <v>2134.5819999999999</v>
      </c>
      <c r="N122" s="195">
        <v>3865.32</v>
      </c>
      <c r="O122" s="195">
        <v>853.83</v>
      </c>
      <c r="P122" s="195">
        <f t="shared" si="23"/>
        <v>2753.6063500000005</v>
      </c>
      <c r="Q122" s="195">
        <f t="shared" si="24"/>
        <v>3607.4363500000004</v>
      </c>
      <c r="R122" s="195"/>
      <c r="S122" s="195"/>
      <c r="T122" s="195"/>
      <c r="U122" s="195"/>
      <c r="V122" s="195"/>
      <c r="W122" s="195"/>
      <c r="X122" s="195"/>
      <c r="Y122" s="196"/>
      <c r="Z122" s="196"/>
      <c r="AA122" s="197"/>
      <c r="AB122" s="196"/>
      <c r="AC122" s="197"/>
      <c r="AD122" s="196"/>
      <c r="AE122" s="197"/>
      <c r="AF122" s="196"/>
      <c r="AG122" s="197"/>
      <c r="AH122" s="196"/>
      <c r="AI122" s="196"/>
      <c r="AJ122" s="197"/>
      <c r="AK122" s="196"/>
      <c r="AL122" s="197"/>
      <c r="AM122" s="196"/>
    </row>
    <row r="123" spans="1:39" ht="15" customHeight="1" x14ac:dyDescent="0.25">
      <c r="A123" s="196" t="s">
        <v>1114</v>
      </c>
      <c r="B123" s="196" t="s">
        <v>847</v>
      </c>
      <c r="C123" s="197">
        <v>18</v>
      </c>
      <c r="D123" s="199" t="s">
        <v>12</v>
      </c>
      <c r="E123" s="196" t="s">
        <v>184</v>
      </c>
      <c r="F123" s="708" t="s">
        <v>167</v>
      </c>
      <c r="G123" s="195">
        <v>31231.46</v>
      </c>
      <c r="H123" s="195">
        <v>951.62</v>
      </c>
      <c r="I123" s="195">
        <v>15615.73</v>
      </c>
      <c r="J123" s="195">
        <v>0</v>
      </c>
      <c r="K123" s="195">
        <f t="shared" si="20"/>
        <v>15615.73</v>
      </c>
      <c r="L123" s="195">
        <f t="shared" si="21"/>
        <v>234.23594999999997</v>
      </c>
      <c r="M123" s="195">
        <f t="shared" si="22"/>
        <v>3123.1460000000002</v>
      </c>
      <c r="N123" s="195">
        <v>5214.71</v>
      </c>
      <c r="O123" s="195">
        <v>1249.25</v>
      </c>
      <c r="P123" s="195">
        <f t="shared" si="23"/>
        <v>4028.8540500000004</v>
      </c>
      <c r="Q123" s="195">
        <f t="shared" si="24"/>
        <v>5278.1040499999999</v>
      </c>
      <c r="R123" s="195"/>
      <c r="S123" s="195"/>
      <c r="T123" s="195"/>
      <c r="U123" s="195"/>
      <c r="V123" s="195"/>
      <c r="W123" s="195"/>
      <c r="X123" s="195"/>
      <c r="Y123" s="196"/>
      <c r="Z123" s="196"/>
      <c r="AA123" s="197"/>
      <c r="AB123" s="196"/>
      <c r="AC123" s="197"/>
      <c r="AD123" s="196"/>
      <c r="AE123" s="197"/>
      <c r="AF123" s="196"/>
      <c r="AG123" s="197"/>
      <c r="AH123" s="196"/>
      <c r="AI123" s="196"/>
      <c r="AJ123" s="197"/>
      <c r="AK123" s="196"/>
      <c r="AL123" s="197"/>
      <c r="AM123" s="196"/>
    </row>
    <row r="124" spans="1:39" ht="15" customHeight="1" x14ac:dyDescent="0.25">
      <c r="A124" s="196" t="s">
        <v>1114</v>
      </c>
      <c r="B124" s="196" t="s">
        <v>847</v>
      </c>
      <c r="C124" s="197">
        <v>492</v>
      </c>
      <c r="D124" s="199" t="s">
        <v>456</v>
      </c>
      <c r="E124" s="196" t="s">
        <v>499</v>
      </c>
      <c r="F124" s="708" t="s">
        <v>167</v>
      </c>
      <c r="G124" s="195">
        <v>30593.74</v>
      </c>
      <c r="H124" s="195">
        <v>951.62</v>
      </c>
      <c r="I124" s="195">
        <v>15296.87</v>
      </c>
      <c r="J124" s="195">
        <v>0</v>
      </c>
      <c r="K124" s="195">
        <f t="shared" si="20"/>
        <v>15296.87</v>
      </c>
      <c r="L124" s="195">
        <f t="shared" si="21"/>
        <v>229.45304999999999</v>
      </c>
      <c r="M124" s="195">
        <f t="shared" si="22"/>
        <v>3059.3740000000003</v>
      </c>
      <c r="N124" s="195">
        <v>5127.67</v>
      </c>
      <c r="O124" s="195">
        <v>1223.74</v>
      </c>
      <c r="P124" s="195">
        <f t="shared" si="23"/>
        <v>3946.5969500000001</v>
      </c>
      <c r="Q124" s="195">
        <f t="shared" si="24"/>
        <v>5170.3369499999999</v>
      </c>
      <c r="R124" s="195"/>
      <c r="S124" s="195"/>
      <c r="T124" s="195"/>
      <c r="U124" s="195"/>
      <c r="V124" s="195"/>
      <c r="W124" s="195"/>
      <c r="X124" s="195"/>
      <c r="Y124" s="196"/>
      <c r="Z124" s="196"/>
      <c r="AA124" s="197"/>
      <c r="AB124" s="196"/>
      <c r="AC124" s="197"/>
      <c r="AD124" s="196"/>
      <c r="AE124" s="197"/>
      <c r="AF124" s="196"/>
      <c r="AG124" s="197"/>
      <c r="AH124" s="196"/>
      <c r="AI124" s="196"/>
      <c r="AJ124" s="197"/>
      <c r="AK124" s="196"/>
      <c r="AL124" s="197"/>
      <c r="AM124" s="196"/>
    </row>
    <row r="125" spans="1:39" ht="15" customHeight="1" x14ac:dyDescent="0.25">
      <c r="A125" s="196" t="s">
        <v>1114</v>
      </c>
      <c r="B125" s="196" t="s">
        <v>847</v>
      </c>
      <c r="C125" s="197">
        <v>69</v>
      </c>
      <c r="D125" s="199" t="s">
        <v>103</v>
      </c>
      <c r="E125" s="196" t="s">
        <v>211</v>
      </c>
      <c r="F125" s="708" t="s">
        <v>167</v>
      </c>
      <c r="G125" s="195">
        <v>62955.42</v>
      </c>
      <c r="H125" s="195">
        <v>951.62</v>
      </c>
      <c r="I125" s="195">
        <v>31477.71</v>
      </c>
      <c r="J125" s="195">
        <v>0</v>
      </c>
      <c r="K125" s="195">
        <f t="shared" si="20"/>
        <v>31477.71</v>
      </c>
      <c r="L125" s="195">
        <f t="shared" si="21"/>
        <v>472.16564999999997</v>
      </c>
      <c r="M125" s="195">
        <f t="shared" si="22"/>
        <v>6295.5420000000004</v>
      </c>
      <c r="N125" s="195">
        <v>9545.0300000000007</v>
      </c>
      <c r="O125" s="195">
        <v>2518.21</v>
      </c>
      <c r="P125" s="195">
        <f t="shared" si="23"/>
        <v>8121.2443499999999</v>
      </c>
      <c r="Q125" s="195">
        <f t="shared" si="24"/>
        <v>10639.45435</v>
      </c>
      <c r="R125" s="195"/>
      <c r="S125" s="195"/>
      <c r="T125" s="195"/>
      <c r="U125" s="195"/>
      <c r="V125" s="195"/>
      <c r="W125" s="195"/>
      <c r="X125" s="195"/>
      <c r="Y125" s="196"/>
      <c r="Z125" s="196"/>
      <c r="AA125" s="197"/>
      <c r="AB125" s="196"/>
      <c r="AC125" s="197"/>
      <c r="AD125" s="196"/>
      <c r="AE125" s="197"/>
      <c r="AF125" s="196"/>
      <c r="AG125" s="197"/>
      <c r="AH125" s="196"/>
      <c r="AI125" s="196"/>
      <c r="AJ125" s="197"/>
      <c r="AK125" s="196"/>
      <c r="AL125" s="197"/>
      <c r="AM125" s="196"/>
    </row>
    <row r="126" spans="1:39" ht="15" customHeight="1" x14ac:dyDescent="0.25">
      <c r="A126" s="196" t="s">
        <v>1114</v>
      </c>
      <c r="B126" s="196" t="s">
        <v>847</v>
      </c>
      <c r="C126" s="197">
        <v>443</v>
      </c>
      <c r="D126" s="199" t="s">
        <v>711</v>
      </c>
      <c r="E126" s="196" t="s">
        <v>732</v>
      </c>
      <c r="F126" s="708" t="s">
        <v>167</v>
      </c>
      <c r="G126" s="195">
        <v>6885.22</v>
      </c>
      <c r="H126" s="195">
        <v>306.51</v>
      </c>
      <c r="I126" s="195">
        <v>3442.61</v>
      </c>
      <c r="J126" s="195">
        <v>0</v>
      </c>
      <c r="K126" s="195">
        <f t="shared" si="20"/>
        <v>3442.61</v>
      </c>
      <c r="L126" s="195">
        <f t="shared" si="21"/>
        <v>51.639150000000001</v>
      </c>
      <c r="M126" s="195">
        <f t="shared" si="22"/>
        <v>688.52200000000005</v>
      </c>
      <c r="N126" s="195">
        <v>1246.3399999999999</v>
      </c>
      <c r="O126" s="195">
        <v>275.39999999999998</v>
      </c>
      <c r="P126" s="195">
        <f t="shared" si="23"/>
        <v>888.19084999999995</v>
      </c>
      <c r="Q126" s="195">
        <f t="shared" si="24"/>
        <v>1163.59085</v>
      </c>
      <c r="R126" s="195"/>
      <c r="S126" s="195"/>
      <c r="T126" s="195"/>
      <c r="U126" s="195"/>
      <c r="V126" s="195"/>
      <c r="W126" s="195"/>
      <c r="X126" s="195"/>
      <c r="Y126" s="196"/>
      <c r="Z126" s="196"/>
      <c r="AA126" s="197"/>
      <c r="AB126" s="196"/>
      <c r="AC126" s="197"/>
      <c r="AD126" s="196"/>
      <c r="AE126" s="197"/>
      <c r="AF126" s="196"/>
      <c r="AG126" s="197"/>
      <c r="AH126" s="196"/>
      <c r="AI126" s="196"/>
      <c r="AJ126" s="197"/>
      <c r="AK126" s="196"/>
      <c r="AL126" s="197"/>
      <c r="AM126" s="196"/>
    </row>
    <row r="127" spans="1:39" ht="15" customHeight="1" x14ac:dyDescent="0.25">
      <c r="A127" s="196" t="s">
        <v>1114</v>
      </c>
      <c r="B127" s="196" t="s">
        <v>847</v>
      </c>
      <c r="C127" s="197">
        <v>456</v>
      </c>
      <c r="D127" s="199" t="s">
        <v>723</v>
      </c>
      <c r="E127" s="196" t="s">
        <v>744</v>
      </c>
      <c r="F127" s="708" t="s">
        <v>167</v>
      </c>
      <c r="G127" s="195">
        <v>27393.8</v>
      </c>
      <c r="H127" s="195">
        <v>951.62</v>
      </c>
      <c r="I127" s="195">
        <v>11028.67</v>
      </c>
      <c r="J127" s="195">
        <v>0</v>
      </c>
      <c r="K127" s="195">
        <f t="shared" si="20"/>
        <v>11028.67</v>
      </c>
      <c r="L127" s="195">
        <f t="shared" si="21"/>
        <v>165.43004999999999</v>
      </c>
      <c r="M127" s="195">
        <f t="shared" si="22"/>
        <v>2205.7339999999999</v>
      </c>
      <c r="N127" s="195">
        <v>3962.45</v>
      </c>
      <c r="O127" s="195">
        <v>1309.21</v>
      </c>
      <c r="P127" s="195">
        <f t="shared" si="23"/>
        <v>2845.39995</v>
      </c>
      <c r="Q127" s="195">
        <f t="shared" si="24"/>
        <v>4154.60995</v>
      </c>
      <c r="R127" s="195"/>
      <c r="S127" s="195"/>
      <c r="T127" s="195"/>
      <c r="U127" s="195"/>
      <c r="V127" s="195"/>
      <c r="W127" s="195"/>
      <c r="X127" s="195"/>
      <c r="Y127" s="196"/>
      <c r="Z127" s="196"/>
      <c r="AA127" s="197"/>
      <c r="AB127" s="196"/>
      <c r="AC127" s="197"/>
      <c r="AD127" s="196"/>
      <c r="AE127" s="197"/>
      <c r="AF127" s="196"/>
      <c r="AG127" s="197"/>
      <c r="AH127" s="196"/>
      <c r="AI127" s="196"/>
      <c r="AJ127" s="197"/>
      <c r="AK127" s="196"/>
      <c r="AL127" s="197"/>
      <c r="AM127" s="196"/>
    </row>
    <row r="128" spans="1:39" ht="15" customHeight="1" x14ac:dyDescent="0.25">
      <c r="A128" s="196" t="s">
        <v>1114</v>
      </c>
      <c r="B128" s="196" t="s">
        <v>847</v>
      </c>
      <c r="C128" s="197">
        <v>425</v>
      </c>
      <c r="D128" s="199" t="s">
        <v>672</v>
      </c>
      <c r="E128" s="196" t="s">
        <v>673</v>
      </c>
      <c r="F128" s="708" t="s">
        <v>167</v>
      </c>
      <c r="G128" s="195">
        <v>17420.62</v>
      </c>
      <c r="H128" s="195">
        <v>951.62</v>
      </c>
      <c r="I128" s="195">
        <v>8710.31</v>
      </c>
      <c r="J128" s="195">
        <v>0</v>
      </c>
      <c r="K128" s="195">
        <f t="shared" si="20"/>
        <v>8710.31</v>
      </c>
      <c r="L128" s="195">
        <f t="shared" si="21"/>
        <v>130.65464999999998</v>
      </c>
      <c r="M128" s="195">
        <f t="shared" si="22"/>
        <v>1742.0619999999999</v>
      </c>
      <c r="N128" s="195">
        <v>3329.53</v>
      </c>
      <c r="O128" s="195">
        <v>696.82</v>
      </c>
      <c r="P128" s="195">
        <f t="shared" si="23"/>
        <v>2247.2553500000004</v>
      </c>
      <c r="Q128" s="195">
        <f t="shared" si="24"/>
        <v>2944.0753500000005</v>
      </c>
      <c r="R128" s="195"/>
      <c r="S128" s="195"/>
      <c r="T128" s="195"/>
      <c r="U128" s="195"/>
      <c r="V128" s="195"/>
      <c r="W128" s="195"/>
      <c r="X128" s="195"/>
      <c r="Y128" s="196"/>
      <c r="Z128" s="196"/>
      <c r="AA128" s="197"/>
      <c r="AB128" s="196"/>
      <c r="AC128" s="197"/>
      <c r="AD128" s="196"/>
      <c r="AE128" s="197"/>
      <c r="AF128" s="196"/>
      <c r="AG128" s="197"/>
      <c r="AH128" s="196"/>
      <c r="AI128" s="196"/>
      <c r="AJ128" s="197"/>
      <c r="AK128" s="196"/>
      <c r="AL128" s="197"/>
      <c r="AM128" s="196"/>
    </row>
    <row r="129" spans="1:39" ht="15" customHeight="1" x14ac:dyDescent="0.25">
      <c r="A129" s="196"/>
      <c r="B129" s="196"/>
      <c r="C129" s="197"/>
      <c r="D129" s="367" t="s">
        <v>419</v>
      </c>
      <c r="E129" s="196"/>
      <c r="F129" s="708"/>
      <c r="G129" s="195">
        <v>0</v>
      </c>
      <c r="H129" s="195">
        <v>0</v>
      </c>
      <c r="I129" s="195">
        <v>0</v>
      </c>
      <c r="J129" s="195">
        <v>0</v>
      </c>
      <c r="K129" s="195">
        <v>0</v>
      </c>
      <c r="L129" s="195">
        <v>0</v>
      </c>
      <c r="M129" s="195">
        <v>0</v>
      </c>
      <c r="N129" s="195">
        <v>0</v>
      </c>
      <c r="O129" s="195">
        <v>0</v>
      </c>
      <c r="P129" s="195">
        <v>0</v>
      </c>
      <c r="Q129" s="195">
        <v>0</v>
      </c>
      <c r="R129" s="195"/>
      <c r="S129" s="195"/>
      <c r="T129" s="195"/>
      <c r="U129" s="195"/>
      <c r="V129" s="195"/>
      <c r="W129" s="195"/>
      <c r="X129" s="195"/>
      <c r="Y129" s="196"/>
      <c r="Z129" s="196"/>
      <c r="AA129" s="197"/>
      <c r="AB129" s="196"/>
      <c r="AC129" s="197"/>
      <c r="AD129" s="196"/>
      <c r="AE129" s="197"/>
      <c r="AF129" s="196"/>
      <c r="AG129" s="197"/>
      <c r="AH129" s="196"/>
      <c r="AI129" s="196"/>
      <c r="AJ129" s="197"/>
      <c r="AK129" s="196"/>
      <c r="AL129" s="197"/>
      <c r="AM129" s="196"/>
    </row>
    <row r="130" spans="1:39" ht="15" customHeight="1" x14ac:dyDescent="0.25">
      <c r="A130" s="196" t="s">
        <v>1114</v>
      </c>
      <c r="B130" s="196" t="s">
        <v>847</v>
      </c>
      <c r="C130" s="197">
        <v>260</v>
      </c>
      <c r="D130" s="199" t="s">
        <v>150</v>
      </c>
      <c r="E130" s="196" t="s">
        <v>264</v>
      </c>
      <c r="F130" s="708" t="s">
        <v>167</v>
      </c>
      <c r="G130" s="195">
        <v>18481.52</v>
      </c>
      <c r="H130" s="195">
        <v>951.62</v>
      </c>
      <c r="I130" s="195">
        <v>9240.76</v>
      </c>
      <c r="J130" s="195">
        <v>0</v>
      </c>
      <c r="K130" s="195">
        <f t="shared" ref="K130:K149" si="25">I130+J130</f>
        <v>9240.76</v>
      </c>
      <c r="L130" s="195">
        <f t="shared" ref="L130:L149" si="26">K130*1.5%</f>
        <v>138.6114</v>
      </c>
      <c r="M130" s="195">
        <f t="shared" ref="M130:M149" si="27">I130*0.2</f>
        <v>1848.152</v>
      </c>
      <c r="N130" s="195">
        <v>3474.35</v>
      </c>
      <c r="O130" s="195">
        <v>739.26</v>
      </c>
      <c r="P130" s="195">
        <f t="shared" ref="P130:P149" si="28">N130-H130-L130</f>
        <v>2384.1185999999998</v>
      </c>
      <c r="Q130" s="195">
        <f t="shared" ref="Q130:Q149" si="29">O130+P130</f>
        <v>3123.3786</v>
      </c>
      <c r="R130" s="195"/>
      <c r="S130" s="195"/>
      <c r="T130" s="195"/>
      <c r="U130" s="195"/>
      <c r="V130" s="195"/>
      <c r="W130" s="195"/>
      <c r="X130" s="195"/>
      <c r="Y130" s="196"/>
      <c r="Z130" s="196"/>
      <c r="AA130" s="197"/>
      <c r="AB130" s="196"/>
      <c r="AC130" s="197"/>
      <c r="AD130" s="196"/>
      <c r="AE130" s="197"/>
      <c r="AF130" s="196"/>
      <c r="AG130" s="197"/>
      <c r="AH130" s="196"/>
      <c r="AI130" s="196"/>
      <c r="AJ130" s="197"/>
      <c r="AK130" s="196"/>
      <c r="AL130" s="197"/>
      <c r="AM130" s="196"/>
    </row>
    <row r="131" spans="1:39" ht="15" customHeight="1" x14ac:dyDescent="0.25">
      <c r="A131" s="196" t="s">
        <v>1114</v>
      </c>
      <c r="B131" s="196" t="s">
        <v>847</v>
      </c>
      <c r="C131" s="197">
        <v>444</v>
      </c>
      <c r="D131" s="199" t="s">
        <v>712</v>
      </c>
      <c r="E131" s="196" t="s">
        <v>733</v>
      </c>
      <c r="F131" s="708" t="s">
        <v>167</v>
      </c>
      <c r="G131" s="195">
        <v>6885.22</v>
      </c>
      <c r="H131" s="195">
        <v>306.51</v>
      </c>
      <c r="I131" s="195">
        <v>3442.61</v>
      </c>
      <c r="J131" s="195">
        <v>0</v>
      </c>
      <c r="K131" s="195">
        <f t="shared" si="25"/>
        <v>3442.61</v>
      </c>
      <c r="L131" s="195">
        <f t="shared" si="26"/>
        <v>51.639150000000001</v>
      </c>
      <c r="M131" s="195">
        <f t="shared" si="27"/>
        <v>688.52200000000005</v>
      </c>
      <c r="N131" s="195">
        <v>1246.3399999999999</v>
      </c>
      <c r="O131" s="195">
        <v>275.39999999999998</v>
      </c>
      <c r="P131" s="195">
        <f t="shared" si="28"/>
        <v>888.19084999999995</v>
      </c>
      <c r="Q131" s="195">
        <f t="shared" si="29"/>
        <v>1163.59085</v>
      </c>
      <c r="R131" s="195"/>
      <c r="S131" s="195"/>
      <c r="T131" s="195"/>
      <c r="U131" s="195"/>
      <c r="V131" s="195"/>
      <c r="W131" s="195"/>
      <c r="X131" s="195"/>
      <c r="Y131" s="196"/>
      <c r="Z131" s="196"/>
      <c r="AA131" s="197"/>
      <c r="AB131" s="196"/>
      <c r="AC131" s="197"/>
      <c r="AD131" s="196"/>
      <c r="AE131" s="197"/>
      <c r="AF131" s="196"/>
      <c r="AG131" s="197"/>
      <c r="AH131" s="196"/>
      <c r="AI131" s="196"/>
      <c r="AJ131" s="197"/>
      <c r="AK131" s="196"/>
      <c r="AL131" s="197"/>
      <c r="AM131" s="196"/>
    </row>
    <row r="132" spans="1:39" ht="15" customHeight="1" x14ac:dyDescent="0.25">
      <c r="A132" s="196" t="s">
        <v>1114</v>
      </c>
      <c r="B132" s="196" t="s">
        <v>847</v>
      </c>
      <c r="C132" s="197">
        <v>161</v>
      </c>
      <c r="D132" s="199" t="s">
        <v>63</v>
      </c>
      <c r="E132" s="196" t="s">
        <v>234</v>
      </c>
      <c r="F132" s="708" t="s">
        <v>167</v>
      </c>
      <c r="G132" s="195">
        <v>17946.96</v>
      </c>
      <c r="H132" s="195">
        <v>951.62</v>
      </c>
      <c r="I132" s="195">
        <v>8973.48</v>
      </c>
      <c r="J132" s="195">
        <v>0</v>
      </c>
      <c r="K132" s="195">
        <f t="shared" si="25"/>
        <v>8973.48</v>
      </c>
      <c r="L132" s="195">
        <f t="shared" si="26"/>
        <v>134.60219999999998</v>
      </c>
      <c r="M132" s="195">
        <f t="shared" si="27"/>
        <v>1794.6959999999999</v>
      </c>
      <c r="N132" s="195">
        <v>3401.38</v>
      </c>
      <c r="O132" s="195">
        <v>717.87</v>
      </c>
      <c r="P132" s="195">
        <f t="shared" si="28"/>
        <v>2315.1578000000004</v>
      </c>
      <c r="Q132" s="195">
        <f t="shared" si="29"/>
        <v>3033.0278000000003</v>
      </c>
      <c r="R132" s="195"/>
      <c r="S132" s="195"/>
      <c r="T132" s="195"/>
      <c r="U132" s="195"/>
      <c r="V132" s="195"/>
      <c r="W132" s="195"/>
      <c r="X132" s="195"/>
      <c r="Y132" s="196"/>
      <c r="Z132" s="196"/>
      <c r="AA132" s="197"/>
      <c r="AB132" s="196"/>
      <c r="AC132" s="197"/>
      <c r="AD132" s="196"/>
      <c r="AE132" s="197"/>
      <c r="AF132" s="196"/>
      <c r="AG132" s="197"/>
      <c r="AH132" s="196"/>
      <c r="AI132" s="196"/>
      <c r="AJ132" s="197"/>
      <c r="AK132" s="196"/>
      <c r="AL132" s="197"/>
      <c r="AM132" s="196"/>
    </row>
    <row r="133" spans="1:39" ht="15" customHeight="1" x14ac:dyDescent="0.25">
      <c r="A133" s="196" t="s">
        <v>1114</v>
      </c>
      <c r="B133" s="196" t="s">
        <v>847</v>
      </c>
      <c r="C133" s="197">
        <v>344</v>
      </c>
      <c r="D133" s="199" t="s">
        <v>364</v>
      </c>
      <c r="E133" s="196" t="s">
        <v>365</v>
      </c>
      <c r="F133" s="708" t="s">
        <v>167</v>
      </c>
      <c r="G133" s="195">
        <v>35212.639999999999</v>
      </c>
      <c r="H133" s="195">
        <v>951.62</v>
      </c>
      <c r="I133" s="195">
        <v>17606.32</v>
      </c>
      <c r="J133" s="195">
        <v>0</v>
      </c>
      <c r="K133" s="195">
        <f t="shared" si="25"/>
        <v>17606.32</v>
      </c>
      <c r="L133" s="195">
        <f t="shared" si="26"/>
        <v>264.09479999999996</v>
      </c>
      <c r="M133" s="195">
        <f t="shared" si="27"/>
        <v>3521.2640000000001</v>
      </c>
      <c r="N133" s="195">
        <v>5758.15</v>
      </c>
      <c r="O133" s="195">
        <v>1408.5</v>
      </c>
      <c r="P133" s="195">
        <f t="shared" si="28"/>
        <v>4542.4351999999999</v>
      </c>
      <c r="Q133" s="195">
        <f t="shared" si="29"/>
        <v>5950.9351999999999</v>
      </c>
      <c r="R133" s="195"/>
      <c r="S133" s="195"/>
      <c r="T133" s="195"/>
      <c r="U133" s="195"/>
      <c r="V133" s="195"/>
      <c r="W133" s="195"/>
      <c r="X133" s="195"/>
      <c r="Y133" s="196"/>
      <c r="Z133" s="196"/>
      <c r="AA133" s="197"/>
      <c r="AB133" s="196"/>
      <c r="AC133" s="197"/>
      <c r="AD133" s="196"/>
      <c r="AE133" s="197"/>
      <c r="AF133" s="196"/>
      <c r="AG133" s="197"/>
      <c r="AH133" s="196"/>
      <c r="AI133" s="196"/>
      <c r="AJ133" s="197"/>
      <c r="AK133" s="196"/>
      <c r="AL133" s="197"/>
      <c r="AM133" s="196"/>
    </row>
    <row r="134" spans="1:39" ht="15" customHeight="1" x14ac:dyDescent="0.25">
      <c r="A134" s="196" t="s">
        <v>1114</v>
      </c>
      <c r="B134" s="196" t="s">
        <v>847</v>
      </c>
      <c r="C134" s="197">
        <v>356</v>
      </c>
      <c r="D134" s="199" t="s">
        <v>383</v>
      </c>
      <c r="E134" s="196" t="s">
        <v>384</v>
      </c>
      <c r="F134" s="708" t="s">
        <v>167</v>
      </c>
      <c r="G134" s="195">
        <v>12527.52</v>
      </c>
      <c r="H134" s="195">
        <v>686.51</v>
      </c>
      <c r="I134" s="195">
        <v>6263.76</v>
      </c>
      <c r="J134" s="195">
        <v>0</v>
      </c>
      <c r="K134" s="195">
        <f t="shared" si="25"/>
        <v>6263.76</v>
      </c>
      <c r="L134" s="195">
        <f t="shared" si="26"/>
        <v>93.956400000000002</v>
      </c>
      <c r="M134" s="195">
        <f t="shared" si="27"/>
        <v>1252.7520000000002</v>
      </c>
      <c r="N134" s="195">
        <v>2396.52</v>
      </c>
      <c r="O134" s="195">
        <v>501.1</v>
      </c>
      <c r="P134" s="195">
        <f t="shared" si="28"/>
        <v>1616.0536</v>
      </c>
      <c r="Q134" s="195">
        <f t="shared" si="29"/>
        <v>2117.1536000000001</v>
      </c>
      <c r="R134" s="195"/>
      <c r="S134" s="195"/>
      <c r="T134" s="195"/>
      <c r="U134" s="195"/>
      <c r="V134" s="195"/>
      <c r="W134" s="195"/>
      <c r="X134" s="195"/>
      <c r="Y134" s="196"/>
      <c r="Z134" s="196"/>
      <c r="AA134" s="197"/>
      <c r="AB134" s="196"/>
      <c r="AC134" s="197"/>
      <c r="AD134" s="196"/>
      <c r="AE134" s="197"/>
      <c r="AF134" s="196"/>
      <c r="AG134" s="197"/>
      <c r="AH134" s="196"/>
      <c r="AI134" s="196"/>
      <c r="AJ134" s="197"/>
      <c r="AK134" s="196"/>
      <c r="AL134" s="197"/>
      <c r="AM134" s="196"/>
    </row>
    <row r="135" spans="1:39" s="531" customFormat="1" ht="15" customHeight="1" x14ac:dyDescent="0.25">
      <c r="A135" s="196" t="s">
        <v>1114</v>
      </c>
      <c r="B135" s="196" t="s">
        <v>847</v>
      </c>
      <c r="C135" s="197">
        <v>172</v>
      </c>
      <c r="D135" s="199" t="s">
        <v>68</v>
      </c>
      <c r="E135" s="196" t="s">
        <v>239</v>
      </c>
      <c r="F135" s="708" t="s">
        <v>167</v>
      </c>
      <c r="G135" s="195">
        <v>22645.759999999998</v>
      </c>
      <c r="H135" s="195">
        <v>951.62</v>
      </c>
      <c r="I135" s="195">
        <v>11322.88</v>
      </c>
      <c r="J135" s="195">
        <v>0</v>
      </c>
      <c r="K135" s="195">
        <f t="shared" si="25"/>
        <v>11322.88</v>
      </c>
      <c r="L135" s="195">
        <f t="shared" si="26"/>
        <v>169.84319999999997</v>
      </c>
      <c r="M135" s="195">
        <f t="shared" si="27"/>
        <v>2264.576</v>
      </c>
      <c r="N135" s="195">
        <v>4042.77</v>
      </c>
      <c r="O135" s="195">
        <v>905.83</v>
      </c>
      <c r="P135" s="195">
        <f t="shared" si="28"/>
        <v>2921.3068000000003</v>
      </c>
      <c r="Q135" s="195">
        <f t="shared" si="29"/>
        <v>3827.1368000000002</v>
      </c>
      <c r="R135" s="553"/>
      <c r="S135" s="553"/>
      <c r="T135" s="553"/>
      <c r="U135" s="553"/>
      <c r="V135" s="553"/>
      <c r="W135" s="553"/>
      <c r="X135" s="553"/>
      <c r="Y135" s="529"/>
      <c r="Z135" s="529"/>
      <c r="AA135" s="530"/>
      <c r="AB135" s="529"/>
      <c r="AC135" s="530"/>
      <c r="AD135" s="529"/>
      <c r="AE135" s="530"/>
      <c r="AF135" s="529"/>
      <c r="AG135" s="530"/>
      <c r="AH135" s="529"/>
      <c r="AI135" s="529"/>
      <c r="AJ135" s="530"/>
      <c r="AK135" s="529"/>
      <c r="AL135" s="530"/>
      <c r="AM135" s="529"/>
    </row>
    <row r="136" spans="1:39" ht="15" customHeight="1" x14ac:dyDescent="0.25">
      <c r="A136" s="196" t="s">
        <v>1114</v>
      </c>
      <c r="B136" s="196" t="s">
        <v>847</v>
      </c>
      <c r="C136" s="197">
        <v>52</v>
      </c>
      <c r="D136" s="199" t="s">
        <v>39</v>
      </c>
      <c r="E136" s="196" t="s">
        <v>210</v>
      </c>
      <c r="F136" s="708" t="s">
        <v>167</v>
      </c>
      <c r="G136" s="195">
        <v>28737.119999999999</v>
      </c>
      <c r="H136" s="195">
        <v>951.62</v>
      </c>
      <c r="I136" s="195">
        <v>14368.56</v>
      </c>
      <c r="J136" s="195">
        <v>0</v>
      </c>
      <c r="K136" s="195">
        <f t="shared" si="25"/>
        <v>14368.56</v>
      </c>
      <c r="L136" s="195">
        <f t="shared" si="26"/>
        <v>215.52839999999998</v>
      </c>
      <c r="M136" s="195">
        <f t="shared" si="27"/>
        <v>2873.712</v>
      </c>
      <c r="N136" s="195">
        <v>4874.24</v>
      </c>
      <c r="O136" s="195">
        <v>1149.48</v>
      </c>
      <c r="P136" s="195">
        <f t="shared" si="28"/>
        <v>3707.0915999999997</v>
      </c>
      <c r="Q136" s="195">
        <f t="shared" si="29"/>
        <v>4856.5715999999993</v>
      </c>
      <c r="R136" s="195"/>
      <c r="S136" s="195"/>
      <c r="T136" s="195"/>
      <c r="U136" s="195"/>
      <c r="V136" s="195"/>
      <c r="W136" s="195"/>
      <c r="X136" s="195"/>
      <c r="Y136" s="196"/>
      <c r="Z136" s="196"/>
      <c r="AA136" s="197"/>
      <c r="AB136" s="196"/>
      <c r="AC136" s="197"/>
      <c r="AD136" s="196"/>
      <c r="AE136" s="197"/>
      <c r="AF136" s="196"/>
      <c r="AG136" s="197"/>
      <c r="AH136" s="196"/>
      <c r="AI136" s="196"/>
      <c r="AJ136" s="197"/>
      <c r="AK136" s="196"/>
      <c r="AL136" s="197"/>
      <c r="AM136" s="196"/>
    </row>
    <row r="137" spans="1:39" s="563" customFormat="1" ht="15" customHeight="1" x14ac:dyDescent="0.25">
      <c r="A137" s="559" t="s">
        <v>1114</v>
      </c>
      <c r="B137" s="559" t="s">
        <v>847</v>
      </c>
      <c r="C137" s="560">
        <v>42</v>
      </c>
      <c r="D137" s="561" t="s">
        <v>31</v>
      </c>
      <c r="E137" s="559" t="s">
        <v>203</v>
      </c>
      <c r="F137" s="729" t="s">
        <v>167</v>
      </c>
      <c r="G137" s="562">
        <v>45121.14</v>
      </c>
      <c r="H137" s="562">
        <v>951.62</v>
      </c>
      <c r="I137" s="562">
        <v>22890.55</v>
      </c>
      <c r="J137" s="562">
        <v>0</v>
      </c>
      <c r="K137" s="562">
        <f t="shared" si="25"/>
        <v>22890.55</v>
      </c>
      <c r="L137" s="562">
        <f t="shared" si="26"/>
        <v>343.35825</v>
      </c>
      <c r="M137" s="562">
        <f t="shared" si="27"/>
        <v>4578.1099999999997</v>
      </c>
      <c r="N137" s="562">
        <v>7200.74</v>
      </c>
      <c r="O137" s="562">
        <v>1778.44</v>
      </c>
      <c r="P137" s="562">
        <f t="shared" si="28"/>
        <v>5905.7617499999997</v>
      </c>
      <c r="Q137" s="562">
        <f t="shared" si="29"/>
        <v>7684.2017500000002</v>
      </c>
      <c r="R137" s="562"/>
      <c r="S137" s="562"/>
      <c r="T137" s="562"/>
      <c r="U137" s="562"/>
      <c r="V137" s="562"/>
      <c r="W137" s="562"/>
      <c r="X137" s="562"/>
      <c r="Y137" s="559"/>
      <c r="Z137" s="559"/>
      <c r="AA137" s="560"/>
      <c r="AB137" s="559"/>
      <c r="AC137" s="560"/>
      <c r="AD137" s="559"/>
      <c r="AE137" s="560"/>
      <c r="AF137" s="559"/>
      <c r="AG137" s="560"/>
      <c r="AH137" s="559"/>
      <c r="AI137" s="559"/>
      <c r="AJ137" s="560"/>
      <c r="AK137" s="559"/>
      <c r="AL137" s="560"/>
      <c r="AM137" s="559"/>
    </row>
    <row r="138" spans="1:39" ht="15" customHeight="1" x14ac:dyDescent="0.25">
      <c r="A138" s="196" t="s">
        <v>1114</v>
      </c>
      <c r="B138" s="196" t="s">
        <v>847</v>
      </c>
      <c r="C138" s="197">
        <v>466</v>
      </c>
      <c r="D138" s="199" t="s">
        <v>749</v>
      </c>
      <c r="E138" s="196" t="s">
        <v>762</v>
      </c>
      <c r="F138" s="708" t="s">
        <v>167</v>
      </c>
      <c r="G138" s="195">
        <v>6885.22</v>
      </c>
      <c r="H138" s="195">
        <v>306.51</v>
      </c>
      <c r="I138" s="195">
        <v>3442.61</v>
      </c>
      <c r="J138" s="195">
        <v>0</v>
      </c>
      <c r="K138" s="195">
        <f t="shared" si="25"/>
        <v>3442.61</v>
      </c>
      <c r="L138" s="195">
        <f t="shared" si="26"/>
        <v>51.639150000000001</v>
      </c>
      <c r="M138" s="195">
        <f t="shared" si="27"/>
        <v>688.52200000000005</v>
      </c>
      <c r="N138" s="195">
        <v>1246.3399999999999</v>
      </c>
      <c r="O138" s="195">
        <v>275.39999999999998</v>
      </c>
      <c r="P138" s="195">
        <f t="shared" si="28"/>
        <v>888.19084999999995</v>
      </c>
      <c r="Q138" s="195">
        <f t="shared" si="29"/>
        <v>1163.59085</v>
      </c>
      <c r="R138" s="195"/>
      <c r="S138" s="195"/>
      <c r="T138" s="195"/>
      <c r="U138" s="195"/>
      <c r="V138" s="195"/>
      <c r="W138" s="195"/>
      <c r="X138" s="195"/>
      <c r="Y138" s="196"/>
      <c r="Z138" s="196"/>
      <c r="AA138" s="197"/>
      <c r="AB138" s="196"/>
      <c r="AC138" s="197"/>
      <c r="AD138" s="196"/>
      <c r="AE138" s="197"/>
      <c r="AF138" s="196"/>
      <c r="AG138" s="197"/>
      <c r="AH138" s="196"/>
      <c r="AI138" s="196"/>
      <c r="AJ138" s="197"/>
      <c r="AK138" s="196"/>
      <c r="AL138" s="197"/>
      <c r="AM138" s="196"/>
    </row>
    <row r="139" spans="1:39" ht="15" customHeight="1" x14ac:dyDescent="0.25">
      <c r="A139" s="196" t="s">
        <v>1114</v>
      </c>
      <c r="B139" s="196" t="s">
        <v>847</v>
      </c>
      <c r="C139" s="197">
        <v>195</v>
      </c>
      <c r="D139" s="199" t="s">
        <v>783</v>
      </c>
      <c r="E139" s="196" t="s">
        <v>243</v>
      </c>
      <c r="F139" s="708" t="s">
        <v>167</v>
      </c>
      <c r="G139" s="195">
        <v>7523.68</v>
      </c>
      <c r="H139" s="195">
        <v>344.82</v>
      </c>
      <c r="I139" s="195">
        <v>3761.84</v>
      </c>
      <c r="J139" s="195">
        <v>0</v>
      </c>
      <c r="K139" s="195">
        <f t="shared" si="25"/>
        <v>3761.84</v>
      </c>
      <c r="L139" s="195">
        <f t="shared" si="26"/>
        <v>56.427599999999998</v>
      </c>
      <c r="M139" s="195">
        <f t="shared" si="27"/>
        <v>752.36800000000005</v>
      </c>
      <c r="N139" s="195">
        <v>1371.8</v>
      </c>
      <c r="O139" s="195">
        <v>300.94</v>
      </c>
      <c r="P139" s="195">
        <f t="shared" si="28"/>
        <v>970.55240000000003</v>
      </c>
      <c r="Q139" s="195">
        <f t="shared" si="29"/>
        <v>1271.4924000000001</v>
      </c>
      <c r="R139" s="195"/>
      <c r="S139" s="195"/>
      <c r="T139" s="195"/>
      <c r="U139" s="195"/>
      <c r="V139" s="195"/>
      <c r="W139" s="195"/>
      <c r="X139" s="195"/>
      <c r="Y139" s="196"/>
      <c r="Z139" s="196"/>
      <c r="AA139" s="197"/>
      <c r="AB139" s="196"/>
      <c r="AC139" s="197"/>
      <c r="AD139" s="196"/>
      <c r="AE139" s="197"/>
      <c r="AF139" s="196"/>
      <c r="AG139" s="197"/>
      <c r="AH139" s="196"/>
      <c r="AI139" s="196"/>
      <c r="AJ139" s="197"/>
      <c r="AK139" s="196"/>
      <c r="AL139" s="197"/>
      <c r="AM139" s="196"/>
    </row>
    <row r="140" spans="1:39" ht="15" customHeight="1" x14ac:dyDescent="0.25">
      <c r="A140" s="196" t="s">
        <v>1114</v>
      </c>
      <c r="B140" s="196" t="s">
        <v>847</v>
      </c>
      <c r="C140" s="197">
        <v>245</v>
      </c>
      <c r="D140" s="199" t="s">
        <v>135</v>
      </c>
      <c r="E140" s="196" t="s">
        <v>256</v>
      </c>
      <c r="F140" s="708" t="s">
        <v>167</v>
      </c>
      <c r="G140" s="195">
        <v>23143.98</v>
      </c>
      <c r="H140" s="195">
        <v>951.62</v>
      </c>
      <c r="I140" s="195">
        <v>11571.99</v>
      </c>
      <c r="J140" s="195">
        <v>0</v>
      </c>
      <c r="K140" s="195">
        <f t="shared" si="25"/>
        <v>11571.99</v>
      </c>
      <c r="L140" s="195">
        <f t="shared" si="26"/>
        <v>173.57984999999999</v>
      </c>
      <c r="M140" s="195">
        <f t="shared" si="27"/>
        <v>2314.3980000000001</v>
      </c>
      <c r="N140" s="195">
        <v>4110.7700000000004</v>
      </c>
      <c r="O140" s="195">
        <v>925.75</v>
      </c>
      <c r="P140" s="195">
        <f t="shared" si="28"/>
        <v>2985.5701500000005</v>
      </c>
      <c r="Q140" s="195">
        <f t="shared" si="29"/>
        <v>3911.3201500000005</v>
      </c>
      <c r="R140" s="195"/>
      <c r="S140" s="195"/>
      <c r="T140" s="195"/>
      <c r="U140" s="195"/>
      <c r="V140" s="195"/>
      <c r="W140" s="195"/>
      <c r="X140" s="195"/>
      <c r="Y140" s="196"/>
      <c r="Z140" s="196"/>
      <c r="AA140" s="197"/>
      <c r="AB140" s="196"/>
      <c r="AC140" s="197"/>
      <c r="AD140" s="196"/>
      <c r="AE140" s="197"/>
      <c r="AF140" s="196"/>
      <c r="AG140" s="197"/>
      <c r="AH140" s="196"/>
      <c r="AI140" s="196"/>
      <c r="AJ140" s="197"/>
      <c r="AK140" s="196"/>
      <c r="AL140" s="197"/>
      <c r="AM140" s="196"/>
    </row>
    <row r="141" spans="1:39" ht="15" customHeight="1" x14ac:dyDescent="0.25">
      <c r="A141" s="196" t="s">
        <v>1114</v>
      </c>
      <c r="B141" s="196" t="s">
        <v>847</v>
      </c>
      <c r="C141" s="197">
        <v>19</v>
      </c>
      <c r="D141" s="199" t="s">
        <v>13</v>
      </c>
      <c r="E141" s="196" t="s">
        <v>185</v>
      </c>
      <c r="F141" s="708" t="s">
        <v>167</v>
      </c>
      <c r="G141" s="195">
        <v>33553.519999999997</v>
      </c>
      <c r="H141" s="195">
        <v>951.62</v>
      </c>
      <c r="I141" s="195">
        <v>16776.759999999998</v>
      </c>
      <c r="J141" s="195">
        <v>0</v>
      </c>
      <c r="K141" s="195">
        <f t="shared" si="25"/>
        <v>16776.759999999998</v>
      </c>
      <c r="L141" s="195">
        <f t="shared" si="26"/>
        <v>251.65139999999997</v>
      </c>
      <c r="M141" s="195">
        <f t="shared" si="27"/>
        <v>3355.3519999999999</v>
      </c>
      <c r="N141" s="195">
        <v>5531.68</v>
      </c>
      <c r="O141" s="195">
        <v>1342.14</v>
      </c>
      <c r="P141" s="195">
        <f t="shared" si="28"/>
        <v>4328.4086000000007</v>
      </c>
      <c r="Q141" s="195">
        <f t="shared" si="29"/>
        <v>5670.548600000001</v>
      </c>
      <c r="R141" s="195"/>
      <c r="S141" s="195"/>
      <c r="T141" s="195"/>
      <c r="U141" s="195"/>
      <c r="V141" s="195"/>
      <c r="W141" s="195"/>
      <c r="X141" s="195"/>
      <c r="Y141" s="196"/>
      <c r="Z141" s="196"/>
      <c r="AA141" s="197"/>
      <c r="AB141" s="196"/>
      <c r="AC141" s="197"/>
      <c r="AD141" s="196"/>
      <c r="AE141" s="197"/>
      <c r="AF141" s="196"/>
      <c r="AG141" s="197"/>
      <c r="AH141" s="196"/>
      <c r="AI141" s="196"/>
      <c r="AJ141" s="197"/>
      <c r="AK141" s="196"/>
      <c r="AL141" s="197"/>
      <c r="AM141" s="196"/>
    </row>
    <row r="142" spans="1:39" ht="15" customHeight="1" x14ac:dyDescent="0.25">
      <c r="A142" s="196" t="s">
        <v>1114</v>
      </c>
      <c r="B142" s="196" t="s">
        <v>847</v>
      </c>
      <c r="C142" s="197">
        <v>475</v>
      </c>
      <c r="D142" s="199" t="s">
        <v>785</v>
      </c>
      <c r="E142" s="196" t="s">
        <v>794</v>
      </c>
      <c r="F142" s="708" t="s">
        <v>167</v>
      </c>
      <c r="G142" s="195">
        <v>21345.82</v>
      </c>
      <c r="H142" s="195">
        <v>951.62</v>
      </c>
      <c r="I142" s="195">
        <v>10672.91</v>
      </c>
      <c r="J142" s="195">
        <v>0</v>
      </c>
      <c r="K142" s="195">
        <f t="shared" si="25"/>
        <v>10672.91</v>
      </c>
      <c r="L142" s="195">
        <f t="shared" si="26"/>
        <v>160.09365</v>
      </c>
      <c r="M142" s="195">
        <f t="shared" si="27"/>
        <v>2134.5819999999999</v>
      </c>
      <c r="N142" s="195">
        <v>3865.32</v>
      </c>
      <c r="O142" s="195">
        <v>853.83</v>
      </c>
      <c r="P142" s="195">
        <f t="shared" si="28"/>
        <v>2753.6063500000005</v>
      </c>
      <c r="Q142" s="195">
        <f t="shared" si="29"/>
        <v>3607.4363500000004</v>
      </c>
      <c r="R142" s="195"/>
      <c r="S142" s="195"/>
      <c r="T142" s="195"/>
      <c r="U142" s="195"/>
      <c r="V142" s="195"/>
      <c r="W142" s="195"/>
      <c r="X142" s="195"/>
      <c r="Y142" s="196"/>
      <c r="Z142" s="196"/>
      <c r="AA142" s="197"/>
      <c r="AB142" s="196"/>
      <c r="AC142" s="197"/>
      <c r="AD142" s="196"/>
      <c r="AE142" s="197"/>
      <c r="AF142" s="196"/>
      <c r="AG142" s="197"/>
      <c r="AH142" s="196"/>
      <c r="AI142" s="196"/>
      <c r="AJ142" s="197"/>
      <c r="AK142" s="196"/>
      <c r="AL142" s="197"/>
      <c r="AM142" s="196"/>
    </row>
    <row r="143" spans="1:39" ht="15" customHeight="1" x14ac:dyDescent="0.25">
      <c r="A143" s="196" t="s">
        <v>1114</v>
      </c>
      <c r="B143" s="196" t="s">
        <v>847</v>
      </c>
      <c r="C143" s="197">
        <v>496</v>
      </c>
      <c r="D143" s="199" t="s">
        <v>462</v>
      </c>
      <c r="E143" s="196" t="s">
        <v>507</v>
      </c>
      <c r="F143" s="708" t="s">
        <v>167</v>
      </c>
      <c r="G143" s="195">
        <v>27557.74</v>
      </c>
      <c r="H143" s="195">
        <v>951.62</v>
      </c>
      <c r="I143" s="195">
        <v>13778.87</v>
      </c>
      <c r="J143" s="195">
        <v>0</v>
      </c>
      <c r="K143" s="195">
        <f t="shared" si="25"/>
        <v>13778.87</v>
      </c>
      <c r="L143" s="195">
        <f t="shared" si="26"/>
        <v>206.68305000000001</v>
      </c>
      <c r="M143" s="195">
        <f t="shared" si="27"/>
        <v>2755.7740000000003</v>
      </c>
      <c r="N143" s="195">
        <v>4713.25</v>
      </c>
      <c r="O143" s="195">
        <v>1102.3</v>
      </c>
      <c r="P143" s="195">
        <f t="shared" si="28"/>
        <v>3554.94695</v>
      </c>
      <c r="Q143" s="195">
        <f t="shared" si="29"/>
        <v>4657.2469499999997</v>
      </c>
      <c r="R143" s="195"/>
      <c r="S143" s="195"/>
      <c r="T143" s="195"/>
      <c r="U143" s="195"/>
      <c r="V143" s="195"/>
      <c r="W143" s="195"/>
      <c r="X143" s="195"/>
      <c r="Y143" s="196"/>
      <c r="Z143" s="196"/>
      <c r="AA143" s="197"/>
      <c r="AB143" s="196"/>
      <c r="AC143" s="197"/>
      <c r="AD143" s="196"/>
      <c r="AE143" s="197"/>
      <c r="AF143" s="196"/>
      <c r="AG143" s="197"/>
      <c r="AH143" s="196"/>
      <c r="AI143" s="196"/>
      <c r="AJ143" s="197"/>
      <c r="AK143" s="196"/>
      <c r="AL143" s="197"/>
      <c r="AM143" s="196"/>
    </row>
    <row r="144" spans="1:39" ht="15" customHeight="1" x14ac:dyDescent="0.25">
      <c r="A144" s="196" t="s">
        <v>1114</v>
      </c>
      <c r="B144" s="196" t="s">
        <v>847</v>
      </c>
      <c r="C144" s="197">
        <v>169</v>
      </c>
      <c r="D144" s="199" t="s">
        <v>67</v>
      </c>
      <c r="E144" s="196" t="s">
        <v>238</v>
      </c>
      <c r="F144" s="708" t="s">
        <v>167</v>
      </c>
      <c r="G144" s="195">
        <v>19741.66</v>
      </c>
      <c r="H144" s="195">
        <v>951.62</v>
      </c>
      <c r="I144" s="195">
        <v>9870.83</v>
      </c>
      <c r="J144" s="195">
        <v>0</v>
      </c>
      <c r="K144" s="195">
        <f t="shared" si="25"/>
        <v>9870.83</v>
      </c>
      <c r="L144" s="195">
        <f t="shared" si="26"/>
        <v>148.06244999999998</v>
      </c>
      <c r="M144" s="195">
        <f t="shared" si="27"/>
        <v>1974.1660000000002</v>
      </c>
      <c r="N144" s="195">
        <v>3646.36</v>
      </c>
      <c r="O144" s="195">
        <v>789.66</v>
      </c>
      <c r="P144" s="195">
        <f t="shared" si="28"/>
        <v>2546.6775500000003</v>
      </c>
      <c r="Q144" s="195">
        <f t="shared" si="29"/>
        <v>3336.3375500000002</v>
      </c>
      <c r="R144" s="195"/>
      <c r="S144" s="195"/>
      <c r="T144" s="195"/>
      <c r="U144" s="195"/>
      <c r="V144" s="195"/>
      <c r="W144" s="195"/>
      <c r="X144" s="195"/>
      <c r="Y144" s="196"/>
      <c r="Z144" s="196"/>
      <c r="AA144" s="197"/>
      <c r="AB144" s="196"/>
      <c r="AC144" s="197"/>
      <c r="AD144" s="196"/>
      <c r="AE144" s="197"/>
      <c r="AF144" s="196"/>
      <c r="AG144" s="197"/>
      <c r="AH144" s="196"/>
      <c r="AI144" s="196"/>
      <c r="AJ144" s="197"/>
      <c r="AK144" s="196"/>
      <c r="AL144" s="197"/>
      <c r="AM144" s="196"/>
    </row>
    <row r="145" spans="1:39" ht="15" customHeight="1" x14ac:dyDescent="0.25">
      <c r="A145" s="196" t="s">
        <v>1114</v>
      </c>
      <c r="B145" s="196" t="s">
        <v>847</v>
      </c>
      <c r="C145" s="197">
        <v>27</v>
      </c>
      <c r="D145" s="199" t="s">
        <v>20</v>
      </c>
      <c r="E145" s="196" t="s">
        <v>192</v>
      </c>
      <c r="F145" s="708" t="s">
        <v>167</v>
      </c>
      <c r="G145" s="195">
        <v>24787.06</v>
      </c>
      <c r="H145" s="195">
        <v>951.62</v>
      </c>
      <c r="I145" s="195">
        <v>12393.53</v>
      </c>
      <c r="J145" s="195">
        <v>0</v>
      </c>
      <c r="K145" s="195">
        <f t="shared" si="25"/>
        <v>12393.53</v>
      </c>
      <c r="L145" s="195">
        <f t="shared" si="26"/>
        <v>185.90295</v>
      </c>
      <c r="M145" s="195">
        <f t="shared" si="27"/>
        <v>2478.7060000000001</v>
      </c>
      <c r="N145" s="195">
        <v>4335.05</v>
      </c>
      <c r="O145" s="195">
        <v>991.48</v>
      </c>
      <c r="P145" s="195">
        <f t="shared" si="28"/>
        <v>3197.5270500000001</v>
      </c>
      <c r="Q145" s="195">
        <f t="shared" si="29"/>
        <v>4189.0070500000002</v>
      </c>
      <c r="R145" s="195"/>
      <c r="S145" s="195"/>
      <c r="T145" s="195"/>
      <c r="U145" s="195"/>
      <c r="V145" s="195"/>
      <c r="W145" s="195"/>
      <c r="X145" s="195"/>
      <c r="Y145" s="196"/>
      <c r="Z145" s="196"/>
      <c r="AA145" s="197"/>
      <c r="AB145" s="196"/>
      <c r="AC145" s="197"/>
      <c r="AD145" s="196"/>
      <c r="AE145" s="197"/>
      <c r="AF145" s="196"/>
      <c r="AG145" s="197"/>
      <c r="AH145" s="196"/>
      <c r="AI145" s="196"/>
      <c r="AJ145" s="197"/>
      <c r="AK145" s="196"/>
      <c r="AL145" s="197"/>
      <c r="AM145" s="196"/>
    </row>
    <row r="146" spans="1:39" ht="15" customHeight="1" x14ac:dyDescent="0.25">
      <c r="A146" s="196" t="s">
        <v>1114</v>
      </c>
      <c r="B146" s="196" t="s">
        <v>847</v>
      </c>
      <c r="C146" s="197">
        <v>429</v>
      </c>
      <c r="D146" s="199" t="s">
        <v>676</v>
      </c>
      <c r="E146" s="196" t="s">
        <v>677</v>
      </c>
      <c r="F146" s="708" t="s">
        <v>167</v>
      </c>
      <c r="G146" s="195">
        <v>21345.82</v>
      </c>
      <c r="H146" s="195">
        <v>951.62</v>
      </c>
      <c r="I146" s="195">
        <v>10672.91</v>
      </c>
      <c r="J146" s="195">
        <v>0</v>
      </c>
      <c r="K146" s="195">
        <f t="shared" si="25"/>
        <v>10672.91</v>
      </c>
      <c r="L146" s="195">
        <f t="shared" si="26"/>
        <v>160.09365</v>
      </c>
      <c r="M146" s="195">
        <f t="shared" si="27"/>
        <v>2134.5819999999999</v>
      </c>
      <c r="N146" s="195">
        <v>3865.32</v>
      </c>
      <c r="O146" s="195">
        <v>853.83</v>
      </c>
      <c r="P146" s="195">
        <f t="shared" si="28"/>
        <v>2753.6063500000005</v>
      </c>
      <c r="Q146" s="195">
        <f t="shared" si="29"/>
        <v>3607.4363500000004</v>
      </c>
      <c r="R146" s="195"/>
      <c r="S146" s="195"/>
      <c r="T146" s="195"/>
      <c r="U146" s="195"/>
      <c r="V146" s="195"/>
      <c r="W146" s="195"/>
      <c r="X146" s="195"/>
      <c r="Y146" s="196"/>
      <c r="Z146" s="196"/>
      <c r="AA146" s="197"/>
      <c r="AB146" s="196"/>
      <c r="AC146" s="197"/>
      <c r="AD146" s="196"/>
      <c r="AE146" s="197"/>
      <c r="AF146" s="196"/>
      <c r="AG146" s="197"/>
      <c r="AH146" s="196"/>
      <c r="AI146" s="196"/>
      <c r="AJ146" s="197"/>
      <c r="AK146" s="196"/>
      <c r="AL146" s="197"/>
      <c r="AM146" s="196"/>
    </row>
    <row r="147" spans="1:39" ht="15" customHeight="1" x14ac:dyDescent="0.25">
      <c r="A147" s="196" t="s">
        <v>1114</v>
      </c>
      <c r="B147" s="196" t="s">
        <v>847</v>
      </c>
      <c r="C147" s="197">
        <v>343</v>
      </c>
      <c r="D147" s="199" t="s">
        <v>310</v>
      </c>
      <c r="E147" s="196" t="s">
        <v>313</v>
      </c>
      <c r="F147" s="708" t="s">
        <v>167</v>
      </c>
      <c r="G147" s="195">
        <v>44461.18</v>
      </c>
      <c r="H147" s="195">
        <v>951.62</v>
      </c>
      <c r="I147" s="195">
        <v>22230.59</v>
      </c>
      <c r="J147" s="195">
        <v>0</v>
      </c>
      <c r="K147" s="195">
        <f t="shared" si="25"/>
        <v>22230.59</v>
      </c>
      <c r="L147" s="195">
        <f t="shared" si="26"/>
        <v>333.45884999999998</v>
      </c>
      <c r="M147" s="195">
        <f t="shared" si="27"/>
        <v>4446.1180000000004</v>
      </c>
      <c r="N147" s="195">
        <v>7020.57</v>
      </c>
      <c r="O147" s="195">
        <v>1778.44</v>
      </c>
      <c r="P147" s="195">
        <f t="shared" si="28"/>
        <v>5735.4911499999998</v>
      </c>
      <c r="Q147" s="195">
        <f t="shared" si="29"/>
        <v>7513.9311500000003</v>
      </c>
      <c r="R147" s="195"/>
      <c r="S147" s="195"/>
      <c r="T147" s="195"/>
      <c r="U147" s="195"/>
      <c r="V147" s="195"/>
      <c r="W147" s="195"/>
      <c r="X147" s="195"/>
      <c r="Y147" s="196"/>
      <c r="Z147" s="196"/>
      <c r="AA147" s="197"/>
      <c r="AB147" s="196"/>
      <c r="AC147" s="197"/>
      <c r="AD147" s="196"/>
      <c r="AE147" s="197"/>
      <c r="AF147" s="196"/>
      <c r="AG147" s="197"/>
      <c r="AH147" s="196"/>
      <c r="AI147" s="196"/>
      <c r="AJ147" s="197"/>
      <c r="AK147" s="196"/>
      <c r="AL147" s="197"/>
      <c r="AM147" s="196"/>
    </row>
    <row r="148" spans="1:39" ht="15" customHeight="1" x14ac:dyDescent="0.25">
      <c r="A148" s="196" t="s">
        <v>1114</v>
      </c>
      <c r="B148" s="196" t="s">
        <v>847</v>
      </c>
      <c r="C148" s="197">
        <v>315</v>
      </c>
      <c r="D148" s="199" t="s">
        <v>299</v>
      </c>
      <c r="E148" s="196" t="s">
        <v>302</v>
      </c>
      <c r="F148" s="708" t="s">
        <v>167</v>
      </c>
      <c r="G148" s="195">
        <v>41863.94</v>
      </c>
      <c r="H148" s="195">
        <v>951.62</v>
      </c>
      <c r="I148" s="195">
        <v>20931.97</v>
      </c>
      <c r="J148" s="195">
        <v>0</v>
      </c>
      <c r="K148" s="195">
        <f t="shared" si="25"/>
        <v>20931.97</v>
      </c>
      <c r="L148" s="195">
        <f t="shared" si="26"/>
        <v>313.97955000000002</v>
      </c>
      <c r="M148" s="195">
        <f t="shared" si="27"/>
        <v>4186.3940000000002</v>
      </c>
      <c r="N148" s="195">
        <v>6666.05</v>
      </c>
      <c r="O148" s="195">
        <v>1674.55</v>
      </c>
      <c r="P148" s="195">
        <f t="shared" si="28"/>
        <v>5400.4504500000003</v>
      </c>
      <c r="Q148" s="195">
        <f t="shared" si="29"/>
        <v>7075.0004500000005</v>
      </c>
      <c r="R148" s="195"/>
      <c r="S148" s="195"/>
      <c r="T148" s="195"/>
      <c r="U148" s="195"/>
      <c r="V148" s="195"/>
      <c r="W148" s="195"/>
      <c r="X148" s="195"/>
      <c r="Y148" s="196"/>
      <c r="Z148" s="196"/>
      <c r="AA148" s="197"/>
      <c r="AB148" s="196"/>
      <c r="AC148" s="197"/>
      <c r="AD148" s="196"/>
      <c r="AE148" s="197"/>
      <c r="AF148" s="196"/>
      <c r="AG148" s="197"/>
      <c r="AH148" s="196"/>
      <c r="AI148" s="196"/>
      <c r="AJ148" s="197"/>
      <c r="AK148" s="196"/>
      <c r="AL148" s="197"/>
      <c r="AM148" s="196"/>
    </row>
    <row r="149" spans="1:39" ht="15" customHeight="1" x14ac:dyDescent="0.25">
      <c r="A149" s="196" t="s">
        <v>1114</v>
      </c>
      <c r="B149" s="196" t="s">
        <v>847</v>
      </c>
      <c r="C149" s="197">
        <v>86</v>
      </c>
      <c r="D149" s="199" t="s">
        <v>46</v>
      </c>
      <c r="E149" s="196" t="s">
        <v>218</v>
      </c>
      <c r="F149" s="708" t="s">
        <v>167</v>
      </c>
      <c r="G149" s="195">
        <v>13711.28</v>
      </c>
      <c r="H149" s="195">
        <v>769.37</v>
      </c>
      <c r="I149" s="195">
        <v>6855.64</v>
      </c>
      <c r="J149" s="195">
        <v>0</v>
      </c>
      <c r="K149" s="195">
        <f t="shared" si="25"/>
        <v>6855.64</v>
      </c>
      <c r="L149" s="195">
        <f t="shared" si="26"/>
        <v>102.83459999999999</v>
      </c>
      <c r="M149" s="195">
        <f t="shared" si="27"/>
        <v>1371.1280000000002</v>
      </c>
      <c r="N149" s="195">
        <v>2640.96</v>
      </c>
      <c r="O149" s="195">
        <v>548.45000000000005</v>
      </c>
      <c r="P149" s="195">
        <f t="shared" si="28"/>
        <v>1768.7554000000002</v>
      </c>
      <c r="Q149" s="195">
        <f t="shared" si="29"/>
        <v>2317.2054000000003</v>
      </c>
      <c r="R149" s="195"/>
      <c r="S149" s="195"/>
      <c r="T149" s="195"/>
      <c r="U149" s="195"/>
      <c r="V149" s="195"/>
      <c r="W149" s="195"/>
      <c r="X149" s="195"/>
      <c r="Y149" s="196"/>
      <c r="Z149" s="196"/>
      <c r="AA149" s="197"/>
      <c r="AB149" s="196"/>
      <c r="AC149" s="197"/>
      <c r="AD149" s="196"/>
      <c r="AE149" s="197"/>
      <c r="AF149" s="196"/>
      <c r="AG149" s="197"/>
      <c r="AH149" s="196"/>
      <c r="AI149" s="196"/>
      <c r="AJ149" s="197"/>
      <c r="AK149" s="196"/>
      <c r="AL149" s="197"/>
      <c r="AM149" s="196"/>
    </row>
    <row r="150" spans="1:39" ht="15" customHeight="1" x14ac:dyDescent="0.25">
      <c r="A150" s="196"/>
      <c r="B150" s="196"/>
      <c r="C150" s="197"/>
      <c r="D150" s="308" t="s">
        <v>837</v>
      </c>
      <c r="E150" s="196"/>
      <c r="F150" s="708"/>
      <c r="G150" s="195">
        <v>0</v>
      </c>
      <c r="H150" s="195">
        <v>0</v>
      </c>
      <c r="I150" s="195">
        <v>0</v>
      </c>
      <c r="J150" s="195">
        <v>0</v>
      </c>
      <c r="K150" s="195">
        <v>0</v>
      </c>
      <c r="L150" s="195">
        <v>0</v>
      </c>
      <c r="M150" s="195">
        <v>0</v>
      </c>
      <c r="N150" s="195">
        <v>0</v>
      </c>
      <c r="O150" s="195">
        <v>0</v>
      </c>
      <c r="P150" s="195">
        <v>0</v>
      </c>
      <c r="Q150" s="195">
        <v>0</v>
      </c>
      <c r="R150" s="195"/>
      <c r="S150" s="195"/>
      <c r="T150" s="195"/>
      <c r="U150" s="195"/>
      <c r="V150" s="195"/>
      <c r="W150" s="195"/>
      <c r="X150" s="195"/>
      <c r="Y150" s="196"/>
      <c r="Z150" s="196"/>
      <c r="AA150" s="197"/>
      <c r="AB150" s="196"/>
      <c r="AC150" s="197"/>
      <c r="AD150" s="196"/>
      <c r="AE150" s="197"/>
      <c r="AF150" s="196"/>
      <c r="AG150" s="197"/>
      <c r="AH150" s="196"/>
      <c r="AI150" s="196"/>
      <c r="AJ150" s="197"/>
      <c r="AK150" s="196"/>
      <c r="AL150" s="197"/>
      <c r="AM150" s="196"/>
    </row>
    <row r="151" spans="1:39" ht="15" customHeight="1" x14ac:dyDescent="0.25">
      <c r="A151" s="196" t="s">
        <v>1114</v>
      </c>
      <c r="B151" s="196" t="s">
        <v>847</v>
      </c>
      <c r="C151" s="197">
        <v>259</v>
      </c>
      <c r="D151" s="199" t="s">
        <v>147</v>
      </c>
      <c r="E151" s="196" t="s">
        <v>263</v>
      </c>
      <c r="F151" s="708" t="s">
        <v>167</v>
      </c>
      <c r="G151" s="195">
        <v>9400</v>
      </c>
      <c r="H151" s="195">
        <v>467.58</v>
      </c>
      <c r="I151" s="195">
        <v>4700</v>
      </c>
      <c r="J151" s="195">
        <v>0</v>
      </c>
      <c r="K151" s="195">
        <f t="shared" ref="K151:K182" si="30">I151+J151</f>
        <v>4700</v>
      </c>
      <c r="L151" s="195">
        <f t="shared" ref="L151:L182" si="31">K151*1.5%</f>
        <v>70.5</v>
      </c>
      <c r="M151" s="195">
        <f t="shared" ref="M151:M182" si="32">I151*0.2</f>
        <v>940</v>
      </c>
      <c r="N151" s="195">
        <v>1750.68</v>
      </c>
      <c r="O151" s="195">
        <v>376</v>
      </c>
      <c r="P151" s="195">
        <f t="shared" ref="P151:P195" si="33">N151-H151-L151</f>
        <v>1212.6000000000001</v>
      </c>
      <c r="Q151" s="195">
        <f t="shared" ref="Q151:Q182" si="34">O151+P151</f>
        <v>1588.6000000000001</v>
      </c>
      <c r="R151" s="195"/>
      <c r="S151" s="195"/>
      <c r="T151" s="195"/>
      <c r="U151" s="195"/>
      <c r="V151" s="195"/>
      <c r="W151" s="195"/>
      <c r="X151" s="195"/>
      <c r="Y151" s="196"/>
      <c r="Z151" s="196"/>
      <c r="AA151" s="197"/>
      <c r="AB151" s="196"/>
      <c r="AC151" s="197"/>
      <c r="AD151" s="196"/>
      <c r="AE151" s="197"/>
      <c r="AF151" s="196"/>
      <c r="AG151" s="197"/>
      <c r="AH151" s="196"/>
      <c r="AI151" s="196"/>
      <c r="AJ151" s="197"/>
      <c r="AK151" s="196"/>
      <c r="AL151" s="197"/>
      <c r="AM151" s="196"/>
    </row>
    <row r="152" spans="1:39" ht="15" customHeight="1" x14ac:dyDescent="0.25">
      <c r="A152" s="196" t="s">
        <v>1114</v>
      </c>
      <c r="B152" s="196" t="s">
        <v>847</v>
      </c>
      <c r="C152" s="197">
        <v>430</v>
      </c>
      <c r="D152" s="199" t="s">
        <v>678</v>
      </c>
      <c r="E152" s="196" t="s">
        <v>679</v>
      </c>
      <c r="F152" s="708" t="s">
        <v>167</v>
      </c>
      <c r="G152" s="195">
        <v>17420.62</v>
      </c>
      <c r="H152" s="195">
        <v>951.62</v>
      </c>
      <c r="I152" s="195">
        <v>8710.31</v>
      </c>
      <c r="J152" s="195">
        <v>0</v>
      </c>
      <c r="K152" s="195">
        <f t="shared" si="30"/>
        <v>8710.31</v>
      </c>
      <c r="L152" s="195">
        <f t="shared" si="31"/>
        <v>130.65464999999998</v>
      </c>
      <c r="M152" s="195">
        <f t="shared" si="32"/>
        <v>1742.0619999999999</v>
      </c>
      <c r="N152" s="195">
        <v>3329.53</v>
      </c>
      <c r="O152" s="195">
        <v>696.82</v>
      </c>
      <c r="P152" s="195">
        <f t="shared" si="33"/>
        <v>2247.2553500000004</v>
      </c>
      <c r="Q152" s="195">
        <f t="shared" si="34"/>
        <v>2944.0753500000005</v>
      </c>
      <c r="R152" s="195"/>
      <c r="S152" s="195"/>
      <c r="T152" s="195"/>
      <c r="U152" s="195"/>
      <c r="V152" s="195"/>
      <c r="W152" s="195"/>
      <c r="X152" s="195"/>
      <c r="Y152" s="196"/>
      <c r="Z152" s="196"/>
      <c r="AA152" s="197"/>
      <c r="AB152" s="196"/>
      <c r="AC152" s="197"/>
      <c r="AD152" s="196"/>
      <c r="AE152" s="197"/>
      <c r="AF152" s="196"/>
      <c r="AG152" s="197"/>
      <c r="AH152" s="196"/>
      <c r="AI152" s="196"/>
      <c r="AJ152" s="197"/>
      <c r="AK152" s="196"/>
      <c r="AL152" s="197"/>
      <c r="AM152" s="196"/>
    </row>
    <row r="153" spans="1:39" ht="15" customHeight="1" x14ac:dyDescent="0.25">
      <c r="A153" s="196" t="s">
        <v>1114</v>
      </c>
      <c r="B153" s="196" t="s">
        <v>847</v>
      </c>
      <c r="C153" s="197">
        <v>445</v>
      </c>
      <c r="D153" s="199" t="s">
        <v>713</v>
      </c>
      <c r="E153" s="196" t="s">
        <v>734</v>
      </c>
      <c r="F153" s="708" t="s">
        <v>167</v>
      </c>
      <c r="G153" s="195">
        <v>21345.82</v>
      </c>
      <c r="H153" s="195">
        <v>951.62</v>
      </c>
      <c r="I153" s="195">
        <v>10672.91</v>
      </c>
      <c r="J153" s="195">
        <v>0</v>
      </c>
      <c r="K153" s="195">
        <f t="shared" si="30"/>
        <v>10672.91</v>
      </c>
      <c r="L153" s="195">
        <f t="shared" si="31"/>
        <v>160.09365</v>
      </c>
      <c r="M153" s="195">
        <f t="shared" si="32"/>
        <v>2134.5819999999999</v>
      </c>
      <c r="N153" s="195">
        <v>3865.32</v>
      </c>
      <c r="O153" s="195">
        <v>853.83</v>
      </c>
      <c r="P153" s="195">
        <f t="shared" si="33"/>
        <v>2753.6063500000005</v>
      </c>
      <c r="Q153" s="195">
        <f t="shared" si="34"/>
        <v>3607.4363500000004</v>
      </c>
      <c r="R153" s="195"/>
      <c r="S153" s="195"/>
      <c r="T153" s="195"/>
      <c r="U153" s="195"/>
      <c r="V153" s="195"/>
      <c r="W153" s="195"/>
      <c r="X153" s="195"/>
      <c r="Y153" s="196"/>
      <c r="Z153" s="196"/>
      <c r="AA153" s="197"/>
      <c r="AB153" s="196"/>
      <c r="AC153" s="197"/>
      <c r="AD153" s="196"/>
      <c r="AE153" s="197"/>
      <c r="AF153" s="196"/>
      <c r="AG153" s="197"/>
      <c r="AH153" s="196"/>
      <c r="AI153" s="196"/>
      <c r="AJ153" s="197"/>
      <c r="AK153" s="196"/>
      <c r="AL153" s="197"/>
      <c r="AM153" s="196"/>
    </row>
    <row r="154" spans="1:39" s="563" customFormat="1" ht="15" customHeight="1" x14ac:dyDescent="0.25">
      <c r="A154" s="559" t="s">
        <v>1114</v>
      </c>
      <c r="B154" s="559" t="s">
        <v>847</v>
      </c>
      <c r="C154" s="560">
        <v>193</v>
      </c>
      <c r="D154" s="561" t="s">
        <v>72</v>
      </c>
      <c r="E154" s="559" t="s">
        <v>242</v>
      </c>
      <c r="F154" s="729" t="s">
        <v>167</v>
      </c>
      <c r="G154" s="562">
        <v>33543.78</v>
      </c>
      <c r="H154" s="562">
        <v>951.62</v>
      </c>
      <c r="I154" s="562">
        <v>16771.89</v>
      </c>
      <c r="J154" s="562">
        <v>0</v>
      </c>
      <c r="K154" s="562">
        <f t="shared" si="30"/>
        <v>16771.89</v>
      </c>
      <c r="L154" s="562">
        <f t="shared" si="31"/>
        <v>251.57834999999997</v>
      </c>
      <c r="M154" s="562">
        <f t="shared" si="32"/>
        <v>3354.3780000000002</v>
      </c>
      <c r="N154" s="562">
        <v>5530.35</v>
      </c>
      <c r="O154" s="562">
        <v>1341.75</v>
      </c>
      <c r="P154" s="562">
        <f t="shared" si="33"/>
        <v>4327.1516500000007</v>
      </c>
      <c r="Q154" s="562">
        <f t="shared" si="34"/>
        <v>5668.9016500000007</v>
      </c>
      <c r="R154" s="562"/>
      <c r="S154" s="562"/>
      <c r="T154" s="562"/>
      <c r="U154" s="562"/>
      <c r="V154" s="562"/>
      <c r="W154" s="562"/>
      <c r="X154" s="562"/>
      <c r="Y154" s="559"/>
      <c r="Z154" s="559"/>
      <c r="AA154" s="560"/>
      <c r="AB154" s="559"/>
      <c r="AC154" s="560"/>
      <c r="AD154" s="559"/>
      <c r="AE154" s="560"/>
      <c r="AF154" s="559"/>
      <c r="AG154" s="560"/>
      <c r="AH154" s="559"/>
      <c r="AI154" s="559"/>
      <c r="AJ154" s="560"/>
      <c r="AK154" s="559"/>
      <c r="AL154" s="560"/>
      <c r="AM154" s="559"/>
    </row>
    <row r="155" spans="1:39" ht="15" customHeight="1" x14ac:dyDescent="0.25">
      <c r="A155" s="196" t="s">
        <v>1114</v>
      </c>
      <c r="B155" s="196" t="s">
        <v>847</v>
      </c>
      <c r="C155" s="197">
        <v>159</v>
      </c>
      <c r="D155" s="199" t="s">
        <v>62</v>
      </c>
      <c r="E155" s="196" t="s">
        <v>284</v>
      </c>
      <c r="F155" s="708" t="s">
        <v>167</v>
      </c>
      <c r="G155" s="195">
        <v>11122.28</v>
      </c>
      <c r="H155" s="195">
        <v>588.14</v>
      </c>
      <c r="I155" s="195">
        <v>5561.14</v>
      </c>
      <c r="J155" s="195">
        <v>0</v>
      </c>
      <c r="K155" s="195">
        <f t="shared" si="30"/>
        <v>5561.14</v>
      </c>
      <c r="L155" s="195">
        <f t="shared" si="31"/>
        <v>83.417100000000005</v>
      </c>
      <c r="M155" s="195">
        <f t="shared" si="32"/>
        <v>1112.2280000000001</v>
      </c>
      <c r="N155" s="195">
        <v>2106.33</v>
      </c>
      <c r="O155" s="195">
        <v>444.89</v>
      </c>
      <c r="P155" s="195">
        <f t="shared" si="33"/>
        <v>1434.7728999999999</v>
      </c>
      <c r="Q155" s="195">
        <f t="shared" si="34"/>
        <v>1879.6628999999998</v>
      </c>
      <c r="R155" s="195"/>
      <c r="S155" s="195"/>
      <c r="T155" s="195"/>
      <c r="U155" s="195"/>
      <c r="V155" s="195"/>
      <c r="W155" s="195"/>
      <c r="X155" s="195"/>
      <c r="Y155" s="196"/>
      <c r="Z155" s="196"/>
      <c r="AA155" s="197"/>
      <c r="AB155" s="196"/>
      <c r="AC155" s="197"/>
      <c r="AD155" s="196"/>
      <c r="AE155" s="197"/>
      <c r="AF155" s="196"/>
      <c r="AG155" s="197"/>
      <c r="AH155" s="196"/>
      <c r="AI155" s="196"/>
      <c r="AJ155" s="197"/>
      <c r="AK155" s="196"/>
      <c r="AL155" s="197"/>
      <c r="AM155" s="196"/>
    </row>
    <row r="156" spans="1:39" ht="15" customHeight="1" x14ac:dyDescent="0.25">
      <c r="A156" s="196" t="s">
        <v>1114</v>
      </c>
      <c r="B156" s="196" t="s">
        <v>847</v>
      </c>
      <c r="C156" s="197">
        <v>91</v>
      </c>
      <c r="D156" s="199" t="s">
        <v>51</v>
      </c>
      <c r="E156" s="196" t="s">
        <v>223</v>
      </c>
      <c r="F156" s="708" t="s">
        <v>167</v>
      </c>
      <c r="G156" s="195">
        <v>12390.36</v>
      </c>
      <c r="H156" s="195">
        <v>676.9</v>
      </c>
      <c r="I156" s="195">
        <v>6195.18</v>
      </c>
      <c r="J156" s="195">
        <v>0</v>
      </c>
      <c r="K156" s="195">
        <f t="shared" si="30"/>
        <v>6195.18</v>
      </c>
      <c r="L156" s="195">
        <f t="shared" si="31"/>
        <v>92.927700000000002</v>
      </c>
      <c r="M156" s="195">
        <f t="shared" si="32"/>
        <v>1239.0360000000001</v>
      </c>
      <c r="N156" s="195">
        <v>2368.1799999999998</v>
      </c>
      <c r="O156" s="195">
        <v>495.61</v>
      </c>
      <c r="P156" s="195">
        <f t="shared" si="33"/>
        <v>1598.3522999999998</v>
      </c>
      <c r="Q156" s="195">
        <f t="shared" si="34"/>
        <v>2093.9622999999997</v>
      </c>
      <c r="R156" s="195"/>
      <c r="S156" s="195"/>
      <c r="T156" s="195"/>
      <c r="U156" s="195"/>
      <c r="V156" s="195"/>
      <c r="W156" s="195"/>
      <c r="X156" s="195"/>
      <c r="Y156" s="196"/>
      <c r="Z156" s="196"/>
      <c r="AA156" s="197"/>
      <c r="AB156" s="196"/>
      <c r="AC156" s="197"/>
      <c r="AD156" s="196"/>
      <c r="AE156" s="197"/>
      <c r="AF156" s="196"/>
      <c r="AG156" s="197"/>
      <c r="AH156" s="196"/>
      <c r="AI156" s="196"/>
      <c r="AJ156" s="197"/>
      <c r="AK156" s="196"/>
      <c r="AL156" s="197"/>
      <c r="AM156" s="196"/>
    </row>
    <row r="157" spans="1:39" ht="15" customHeight="1" x14ac:dyDescent="0.25">
      <c r="A157" s="196" t="s">
        <v>1114</v>
      </c>
      <c r="B157" s="196" t="s">
        <v>847</v>
      </c>
      <c r="C157" s="197">
        <v>482</v>
      </c>
      <c r="D157" s="199" t="s">
        <v>821</v>
      </c>
      <c r="E157" s="196" t="s">
        <v>822</v>
      </c>
      <c r="F157" s="708" t="s">
        <v>167</v>
      </c>
      <c r="G157" s="195">
        <v>21345.82</v>
      </c>
      <c r="H157" s="195">
        <v>951.62</v>
      </c>
      <c r="I157" s="195">
        <v>10672.91</v>
      </c>
      <c r="J157" s="195">
        <v>0</v>
      </c>
      <c r="K157" s="195">
        <f t="shared" si="30"/>
        <v>10672.91</v>
      </c>
      <c r="L157" s="195">
        <f t="shared" si="31"/>
        <v>160.09365</v>
      </c>
      <c r="M157" s="195">
        <f t="shared" si="32"/>
        <v>2134.5819999999999</v>
      </c>
      <c r="N157" s="195">
        <v>3865.32</v>
      </c>
      <c r="O157" s="195">
        <v>853.83</v>
      </c>
      <c r="P157" s="195">
        <f t="shared" si="33"/>
        <v>2753.6063500000005</v>
      </c>
      <c r="Q157" s="195">
        <f t="shared" si="34"/>
        <v>3607.4363500000004</v>
      </c>
      <c r="R157" s="195"/>
      <c r="S157" s="195"/>
      <c r="T157" s="195"/>
      <c r="U157" s="195"/>
      <c r="V157" s="195"/>
      <c r="W157" s="195"/>
      <c r="X157" s="195"/>
      <c r="Y157" s="196"/>
      <c r="Z157" s="196"/>
      <c r="AA157" s="197"/>
      <c r="AB157" s="196"/>
      <c r="AC157" s="197"/>
      <c r="AD157" s="196"/>
      <c r="AE157" s="197"/>
      <c r="AF157" s="196"/>
      <c r="AG157" s="197"/>
      <c r="AH157" s="196"/>
      <c r="AI157" s="196"/>
      <c r="AJ157" s="197"/>
      <c r="AK157" s="196"/>
      <c r="AL157" s="197"/>
      <c r="AM157" s="196"/>
    </row>
    <row r="158" spans="1:39" s="563" customFormat="1" ht="15" customHeight="1" x14ac:dyDescent="0.25">
      <c r="A158" s="559" t="s">
        <v>1114</v>
      </c>
      <c r="B158" s="559" t="s">
        <v>847</v>
      </c>
      <c r="C158" s="560">
        <v>326</v>
      </c>
      <c r="D158" s="561" t="s">
        <v>322</v>
      </c>
      <c r="E158" s="559" t="s">
        <v>323</v>
      </c>
      <c r="F158" s="729" t="s">
        <v>167</v>
      </c>
      <c r="G158" s="562">
        <v>53381</v>
      </c>
      <c r="H158" s="562">
        <v>951.62</v>
      </c>
      <c r="I158" s="562">
        <v>26690.5</v>
      </c>
      <c r="J158" s="562">
        <v>0</v>
      </c>
      <c r="K158" s="562">
        <f t="shared" si="30"/>
        <v>26690.5</v>
      </c>
      <c r="L158" s="562">
        <f t="shared" si="31"/>
        <v>400.35749999999996</v>
      </c>
      <c r="M158" s="562">
        <f t="shared" si="32"/>
        <v>5338.1</v>
      </c>
      <c r="N158" s="562">
        <v>8238.1299999999992</v>
      </c>
      <c r="O158" s="562">
        <v>2135.2399999999998</v>
      </c>
      <c r="P158" s="562">
        <f t="shared" si="33"/>
        <v>6886.1524999999992</v>
      </c>
      <c r="Q158" s="562">
        <f t="shared" si="34"/>
        <v>9021.3924999999981</v>
      </c>
      <c r="R158" s="562"/>
      <c r="S158" s="562"/>
      <c r="T158" s="562"/>
      <c r="U158" s="562"/>
      <c r="V158" s="562"/>
      <c r="W158" s="562"/>
      <c r="X158" s="562"/>
      <c r="Y158" s="559"/>
      <c r="Z158" s="559"/>
      <c r="AA158" s="560"/>
      <c r="AB158" s="559"/>
      <c r="AC158" s="560"/>
      <c r="AD158" s="559"/>
      <c r="AE158" s="560"/>
      <c r="AF158" s="559"/>
      <c r="AG158" s="560"/>
      <c r="AH158" s="559"/>
      <c r="AI158" s="559"/>
      <c r="AJ158" s="560"/>
      <c r="AK158" s="559"/>
      <c r="AL158" s="560"/>
      <c r="AM158" s="559"/>
    </row>
    <row r="159" spans="1:39" ht="15" customHeight="1" x14ac:dyDescent="0.25">
      <c r="A159" s="196" t="s">
        <v>1114</v>
      </c>
      <c r="B159" s="196" t="s">
        <v>847</v>
      </c>
      <c r="C159" s="197">
        <v>501</v>
      </c>
      <c r="D159" s="199" t="s">
        <v>1042</v>
      </c>
      <c r="E159" s="196" t="s">
        <v>1041</v>
      </c>
      <c r="F159" s="708" t="s">
        <v>167</v>
      </c>
      <c r="G159" s="195">
        <v>27557.74</v>
      </c>
      <c r="H159" s="195">
        <v>951.62</v>
      </c>
      <c r="I159" s="195">
        <v>13778.87</v>
      </c>
      <c r="J159" s="195">
        <v>0</v>
      </c>
      <c r="K159" s="195">
        <f t="shared" si="30"/>
        <v>13778.87</v>
      </c>
      <c r="L159" s="195">
        <f t="shared" si="31"/>
        <v>206.68305000000001</v>
      </c>
      <c r="M159" s="195">
        <f t="shared" si="32"/>
        <v>2755.7740000000003</v>
      </c>
      <c r="N159" s="195">
        <v>4713.25</v>
      </c>
      <c r="O159" s="195">
        <v>1102.3</v>
      </c>
      <c r="P159" s="195">
        <f t="shared" si="33"/>
        <v>3554.94695</v>
      </c>
      <c r="Q159" s="195">
        <f t="shared" si="34"/>
        <v>4657.2469499999997</v>
      </c>
      <c r="R159" s="195"/>
      <c r="S159" s="195"/>
      <c r="T159" s="195"/>
      <c r="U159" s="195"/>
      <c r="V159" s="195"/>
      <c r="W159" s="195"/>
      <c r="X159" s="195"/>
      <c r="Y159" s="196"/>
      <c r="Z159" s="196"/>
      <c r="AA159" s="197"/>
      <c r="AB159" s="196"/>
      <c r="AC159" s="197"/>
      <c r="AD159" s="196"/>
      <c r="AE159" s="197"/>
      <c r="AF159" s="196"/>
      <c r="AG159" s="197"/>
      <c r="AH159" s="196"/>
      <c r="AI159" s="196"/>
      <c r="AJ159" s="197"/>
      <c r="AK159" s="196"/>
      <c r="AL159" s="197"/>
      <c r="AM159" s="196"/>
    </row>
    <row r="160" spans="1:39" ht="15" customHeight="1" x14ac:dyDescent="0.25">
      <c r="A160" s="196" t="s">
        <v>1114</v>
      </c>
      <c r="B160" s="196" t="s">
        <v>847</v>
      </c>
      <c r="C160" s="197">
        <v>221</v>
      </c>
      <c r="D160" s="199" t="s">
        <v>109</v>
      </c>
      <c r="E160" s="196" t="s">
        <v>252</v>
      </c>
      <c r="F160" s="708" t="s">
        <v>167</v>
      </c>
      <c r="G160" s="195">
        <v>23325.16</v>
      </c>
      <c r="H160" s="195">
        <v>951.62</v>
      </c>
      <c r="I160" s="195">
        <v>11662.58</v>
      </c>
      <c r="J160" s="195">
        <v>0</v>
      </c>
      <c r="K160" s="195">
        <f t="shared" si="30"/>
        <v>11662.58</v>
      </c>
      <c r="L160" s="195">
        <f t="shared" si="31"/>
        <v>174.93869999999998</v>
      </c>
      <c r="M160" s="195">
        <f t="shared" si="32"/>
        <v>2332.5160000000001</v>
      </c>
      <c r="N160" s="195">
        <v>4135.5</v>
      </c>
      <c r="O160" s="195">
        <v>933</v>
      </c>
      <c r="P160" s="195">
        <f t="shared" si="33"/>
        <v>3008.9413</v>
      </c>
      <c r="Q160" s="195">
        <f t="shared" si="34"/>
        <v>3941.9413</v>
      </c>
      <c r="R160" s="195"/>
      <c r="S160" s="195"/>
      <c r="T160" s="195"/>
      <c r="U160" s="195"/>
      <c r="V160" s="195"/>
      <c r="W160" s="195"/>
      <c r="X160" s="195"/>
      <c r="Y160" s="196"/>
      <c r="Z160" s="196"/>
      <c r="AA160" s="197"/>
      <c r="AB160" s="196"/>
      <c r="AC160" s="197"/>
      <c r="AD160" s="196"/>
      <c r="AE160" s="197"/>
      <c r="AF160" s="196"/>
      <c r="AG160" s="197"/>
      <c r="AH160" s="196"/>
      <c r="AI160" s="196"/>
      <c r="AJ160" s="197"/>
      <c r="AK160" s="196"/>
      <c r="AL160" s="197"/>
      <c r="AM160" s="196"/>
    </row>
    <row r="161" spans="1:39" ht="15" customHeight="1" x14ac:dyDescent="0.25">
      <c r="A161" s="196" t="s">
        <v>1114</v>
      </c>
      <c r="B161" s="196" t="s">
        <v>847</v>
      </c>
      <c r="C161" s="197">
        <v>13</v>
      </c>
      <c r="D161" s="199" t="s">
        <v>102</v>
      </c>
      <c r="E161" s="196" t="s">
        <v>181</v>
      </c>
      <c r="F161" s="708" t="s">
        <v>167</v>
      </c>
      <c r="G161" s="195">
        <v>17946.96</v>
      </c>
      <c r="H161" s="195">
        <v>951.62</v>
      </c>
      <c r="I161" s="195">
        <v>8973.48</v>
      </c>
      <c r="J161" s="195">
        <v>0</v>
      </c>
      <c r="K161" s="195">
        <f t="shared" si="30"/>
        <v>8973.48</v>
      </c>
      <c r="L161" s="195">
        <f t="shared" si="31"/>
        <v>134.60219999999998</v>
      </c>
      <c r="M161" s="195">
        <f t="shared" si="32"/>
        <v>1794.6959999999999</v>
      </c>
      <c r="N161" s="195">
        <v>3401.38</v>
      </c>
      <c r="O161" s="195">
        <v>717.87</v>
      </c>
      <c r="P161" s="195">
        <f t="shared" si="33"/>
        <v>2315.1578000000004</v>
      </c>
      <c r="Q161" s="195">
        <f t="shared" si="34"/>
        <v>3033.0278000000003</v>
      </c>
      <c r="R161" s="195"/>
      <c r="S161" s="195"/>
      <c r="T161" s="195"/>
      <c r="U161" s="195"/>
      <c r="V161" s="195"/>
      <c r="W161" s="195"/>
      <c r="X161" s="195"/>
      <c r="Y161" s="196"/>
      <c r="Z161" s="196"/>
      <c r="AA161" s="197"/>
      <c r="AB161" s="196"/>
      <c r="AC161" s="197"/>
      <c r="AD161" s="196"/>
      <c r="AE161" s="197"/>
      <c r="AF161" s="196"/>
      <c r="AG161" s="197"/>
      <c r="AH161" s="196"/>
      <c r="AI161" s="196"/>
      <c r="AJ161" s="197"/>
      <c r="AK161" s="196"/>
      <c r="AL161" s="197"/>
      <c r="AM161" s="196"/>
    </row>
    <row r="162" spans="1:39" ht="15" customHeight="1" x14ac:dyDescent="0.25">
      <c r="A162" s="196" t="s">
        <v>1114</v>
      </c>
      <c r="B162" s="196" t="s">
        <v>847</v>
      </c>
      <c r="C162" s="197">
        <v>502</v>
      </c>
      <c r="D162" s="199" t="s">
        <v>1036</v>
      </c>
      <c r="E162" s="196" t="s">
        <v>1040</v>
      </c>
      <c r="F162" s="708" t="s">
        <v>167</v>
      </c>
      <c r="G162" s="195">
        <v>35212.639999999999</v>
      </c>
      <c r="H162" s="195">
        <v>951.62</v>
      </c>
      <c r="I162" s="195">
        <v>17606.32</v>
      </c>
      <c r="J162" s="195">
        <v>0</v>
      </c>
      <c r="K162" s="195">
        <f t="shared" si="30"/>
        <v>17606.32</v>
      </c>
      <c r="L162" s="195">
        <f t="shared" si="31"/>
        <v>264.09479999999996</v>
      </c>
      <c r="M162" s="195">
        <f t="shared" si="32"/>
        <v>3521.2640000000001</v>
      </c>
      <c r="N162" s="195">
        <v>5758.15</v>
      </c>
      <c r="O162" s="195">
        <v>1408.5</v>
      </c>
      <c r="P162" s="195">
        <f t="shared" si="33"/>
        <v>4542.4351999999999</v>
      </c>
      <c r="Q162" s="195">
        <f t="shared" si="34"/>
        <v>5950.9351999999999</v>
      </c>
      <c r="R162" s="195"/>
      <c r="S162" s="195"/>
      <c r="T162" s="195"/>
      <c r="U162" s="195"/>
      <c r="V162" s="195"/>
      <c r="W162" s="195"/>
      <c r="X162" s="195"/>
      <c r="Y162" s="196"/>
      <c r="Z162" s="196"/>
      <c r="AA162" s="197"/>
      <c r="AB162" s="196"/>
      <c r="AC162" s="197"/>
      <c r="AD162" s="196"/>
      <c r="AE162" s="197"/>
      <c r="AF162" s="196"/>
      <c r="AG162" s="197"/>
      <c r="AH162" s="196"/>
      <c r="AI162" s="196"/>
      <c r="AJ162" s="197"/>
      <c r="AK162" s="196"/>
      <c r="AL162" s="197"/>
      <c r="AM162" s="196"/>
    </row>
    <row r="163" spans="1:39" ht="15" customHeight="1" x14ac:dyDescent="0.25">
      <c r="A163" s="196" t="s">
        <v>1114</v>
      </c>
      <c r="B163" s="196" t="s">
        <v>847</v>
      </c>
      <c r="C163" s="197">
        <v>15</v>
      </c>
      <c r="D163" s="199" t="s">
        <v>10</v>
      </c>
      <c r="E163" s="196" t="s">
        <v>182</v>
      </c>
      <c r="F163" s="708" t="s">
        <v>167</v>
      </c>
      <c r="G163" s="195">
        <v>18531.64</v>
      </c>
      <c r="H163" s="195">
        <v>951.62</v>
      </c>
      <c r="I163" s="195">
        <v>9265.82</v>
      </c>
      <c r="J163" s="195">
        <v>0</v>
      </c>
      <c r="K163" s="195">
        <f t="shared" si="30"/>
        <v>9265.82</v>
      </c>
      <c r="L163" s="195">
        <f t="shared" si="31"/>
        <v>138.98729999999998</v>
      </c>
      <c r="M163" s="195">
        <f t="shared" si="32"/>
        <v>1853.164</v>
      </c>
      <c r="N163" s="195">
        <v>3481.19</v>
      </c>
      <c r="O163" s="195">
        <v>741.26</v>
      </c>
      <c r="P163" s="195">
        <f t="shared" si="33"/>
        <v>2390.5827000000004</v>
      </c>
      <c r="Q163" s="195">
        <f t="shared" si="34"/>
        <v>3131.8427000000001</v>
      </c>
      <c r="R163" s="195"/>
      <c r="S163" s="195"/>
      <c r="T163" s="195"/>
      <c r="U163" s="195"/>
      <c r="V163" s="195"/>
      <c r="W163" s="195"/>
      <c r="X163" s="195"/>
      <c r="Y163" s="196"/>
      <c r="Z163" s="196"/>
      <c r="AA163" s="197"/>
      <c r="AB163" s="196"/>
      <c r="AC163" s="197"/>
      <c r="AD163" s="196"/>
      <c r="AE163" s="197"/>
      <c r="AF163" s="196"/>
      <c r="AG163" s="197"/>
      <c r="AH163" s="196"/>
      <c r="AI163" s="196"/>
      <c r="AJ163" s="197"/>
      <c r="AK163" s="196"/>
      <c r="AL163" s="197"/>
      <c r="AM163" s="196"/>
    </row>
    <row r="164" spans="1:39" ht="15" customHeight="1" x14ac:dyDescent="0.25">
      <c r="A164" s="196" t="s">
        <v>1114</v>
      </c>
      <c r="B164" s="196" t="s">
        <v>847</v>
      </c>
      <c r="C164" s="197">
        <v>253</v>
      </c>
      <c r="D164" s="199" t="s">
        <v>146</v>
      </c>
      <c r="E164" s="196" t="s">
        <v>261</v>
      </c>
      <c r="F164" s="708" t="s">
        <v>167</v>
      </c>
      <c r="G164" s="195">
        <v>9167.18</v>
      </c>
      <c r="H164" s="195">
        <v>451.28</v>
      </c>
      <c r="I164" s="195">
        <v>4583.59</v>
      </c>
      <c r="J164" s="195">
        <v>0</v>
      </c>
      <c r="K164" s="195">
        <f t="shared" si="30"/>
        <v>4583.59</v>
      </c>
      <c r="L164" s="195">
        <f t="shared" si="31"/>
        <v>68.75385</v>
      </c>
      <c r="M164" s="195">
        <f t="shared" si="32"/>
        <v>916.71800000000007</v>
      </c>
      <c r="N164" s="195">
        <v>1702.6</v>
      </c>
      <c r="O164" s="195">
        <v>366.68</v>
      </c>
      <c r="P164" s="195">
        <f t="shared" si="33"/>
        <v>1182.5661499999999</v>
      </c>
      <c r="Q164" s="195">
        <f t="shared" si="34"/>
        <v>1549.2461499999999</v>
      </c>
      <c r="R164" s="195"/>
      <c r="S164" s="195"/>
      <c r="T164" s="195"/>
      <c r="U164" s="195"/>
      <c r="V164" s="195"/>
      <c r="W164" s="195"/>
      <c r="X164" s="195"/>
      <c r="Y164" s="196"/>
      <c r="Z164" s="196"/>
      <c r="AA164" s="197"/>
      <c r="AB164" s="196"/>
      <c r="AC164" s="197"/>
      <c r="AD164" s="196"/>
      <c r="AE164" s="197"/>
      <c r="AF164" s="196"/>
      <c r="AG164" s="197"/>
      <c r="AH164" s="196"/>
      <c r="AI164" s="196"/>
      <c r="AJ164" s="197"/>
      <c r="AK164" s="196"/>
      <c r="AL164" s="197"/>
      <c r="AM164" s="196"/>
    </row>
    <row r="165" spans="1:39" ht="15" customHeight="1" x14ac:dyDescent="0.25">
      <c r="A165" s="196" t="s">
        <v>1114</v>
      </c>
      <c r="B165" s="196" t="s">
        <v>847</v>
      </c>
      <c r="C165" s="197">
        <v>500</v>
      </c>
      <c r="D165" s="199" t="s">
        <v>467</v>
      </c>
      <c r="E165" s="196" t="s">
        <v>514</v>
      </c>
      <c r="F165" s="708" t="s">
        <v>167</v>
      </c>
      <c r="G165" s="195">
        <v>27557.74</v>
      </c>
      <c r="H165" s="195">
        <v>951.62</v>
      </c>
      <c r="I165" s="195">
        <v>13778.87</v>
      </c>
      <c r="J165" s="195">
        <v>0</v>
      </c>
      <c r="K165" s="195">
        <f t="shared" si="30"/>
        <v>13778.87</v>
      </c>
      <c r="L165" s="195">
        <f t="shared" si="31"/>
        <v>206.68305000000001</v>
      </c>
      <c r="M165" s="195">
        <f t="shared" si="32"/>
        <v>2755.7740000000003</v>
      </c>
      <c r="N165" s="195">
        <v>4713.25</v>
      </c>
      <c r="O165" s="195">
        <v>1102.3</v>
      </c>
      <c r="P165" s="195">
        <f t="shared" si="33"/>
        <v>3554.94695</v>
      </c>
      <c r="Q165" s="195">
        <f t="shared" si="34"/>
        <v>4657.2469499999997</v>
      </c>
      <c r="R165" s="195"/>
      <c r="S165" s="195"/>
      <c r="T165" s="195"/>
      <c r="U165" s="195"/>
      <c r="V165" s="195"/>
      <c r="W165" s="195"/>
      <c r="X165" s="195"/>
      <c r="Y165" s="196"/>
      <c r="Z165" s="196"/>
      <c r="AA165" s="197"/>
      <c r="AB165" s="196"/>
      <c r="AC165" s="197"/>
      <c r="AD165" s="196"/>
      <c r="AE165" s="197"/>
      <c r="AF165" s="196"/>
      <c r="AG165" s="197"/>
      <c r="AH165" s="196"/>
      <c r="AI165" s="196"/>
      <c r="AJ165" s="197"/>
      <c r="AK165" s="196"/>
      <c r="AL165" s="197"/>
      <c r="AM165" s="196"/>
    </row>
    <row r="166" spans="1:39" ht="15" customHeight="1" x14ac:dyDescent="0.25">
      <c r="A166" s="196" t="s">
        <v>1114</v>
      </c>
      <c r="B166" s="196" t="s">
        <v>847</v>
      </c>
      <c r="C166" s="197">
        <v>463</v>
      </c>
      <c r="D166" s="199" t="s">
        <v>752</v>
      </c>
      <c r="E166" s="196" t="s">
        <v>765</v>
      </c>
      <c r="F166" s="708" t="s">
        <v>167</v>
      </c>
      <c r="G166" s="195">
        <v>42867.56</v>
      </c>
      <c r="H166" s="195">
        <v>951.62</v>
      </c>
      <c r="I166" s="195">
        <v>21433.78</v>
      </c>
      <c r="J166" s="195">
        <v>0</v>
      </c>
      <c r="K166" s="195">
        <f t="shared" si="30"/>
        <v>21433.78</v>
      </c>
      <c r="L166" s="195">
        <f t="shared" si="31"/>
        <v>321.50669999999997</v>
      </c>
      <c r="M166" s="195">
        <f t="shared" si="32"/>
        <v>4286.7560000000003</v>
      </c>
      <c r="N166" s="195">
        <v>6803.04</v>
      </c>
      <c r="O166" s="195">
        <v>1714.7</v>
      </c>
      <c r="P166" s="195">
        <f t="shared" si="33"/>
        <v>5529.9133000000002</v>
      </c>
      <c r="Q166" s="195">
        <f t="shared" si="34"/>
        <v>7244.6133</v>
      </c>
      <c r="R166" s="195"/>
      <c r="S166" s="195"/>
      <c r="T166" s="195"/>
      <c r="U166" s="195"/>
      <c r="V166" s="195"/>
      <c r="W166" s="195"/>
      <c r="X166" s="195"/>
      <c r="Y166" s="196"/>
      <c r="Z166" s="196"/>
      <c r="AA166" s="197"/>
      <c r="AB166" s="196"/>
      <c r="AC166" s="197"/>
      <c r="AD166" s="196"/>
      <c r="AE166" s="197"/>
      <c r="AF166" s="196"/>
      <c r="AG166" s="197"/>
      <c r="AH166" s="196"/>
      <c r="AI166" s="196"/>
      <c r="AJ166" s="197"/>
      <c r="AK166" s="196"/>
      <c r="AL166" s="197"/>
      <c r="AM166" s="196"/>
    </row>
    <row r="167" spans="1:39" ht="15" customHeight="1" x14ac:dyDescent="0.25">
      <c r="A167" s="196" t="s">
        <v>1114</v>
      </c>
      <c r="B167" s="196" t="s">
        <v>847</v>
      </c>
      <c r="C167" s="197">
        <v>222</v>
      </c>
      <c r="D167" s="199" t="s">
        <v>80</v>
      </c>
      <c r="E167" s="196" t="s">
        <v>253</v>
      </c>
      <c r="F167" s="708" t="s">
        <v>167</v>
      </c>
      <c r="G167" s="195">
        <v>24505.66</v>
      </c>
      <c r="H167" s="195">
        <v>951.62</v>
      </c>
      <c r="I167" s="195">
        <v>12252.83</v>
      </c>
      <c r="J167" s="195">
        <v>0</v>
      </c>
      <c r="K167" s="195">
        <f t="shared" si="30"/>
        <v>12252.83</v>
      </c>
      <c r="L167" s="195">
        <f t="shared" si="31"/>
        <v>183.79245</v>
      </c>
      <c r="M167" s="195">
        <f t="shared" si="32"/>
        <v>2450.5660000000003</v>
      </c>
      <c r="N167" s="195">
        <v>4296.6400000000003</v>
      </c>
      <c r="O167" s="195">
        <v>980.22</v>
      </c>
      <c r="P167" s="195">
        <f t="shared" si="33"/>
        <v>3161.2275500000005</v>
      </c>
      <c r="Q167" s="195">
        <f t="shared" si="34"/>
        <v>4141.4475500000008</v>
      </c>
      <c r="R167" s="195"/>
      <c r="S167" s="195"/>
      <c r="T167" s="195"/>
      <c r="U167" s="195"/>
      <c r="V167" s="195"/>
      <c r="W167" s="195"/>
      <c r="X167" s="195"/>
      <c r="Y167" s="196"/>
      <c r="Z167" s="196"/>
      <c r="AA167" s="197"/>
      <c r="AB167" s="196"/>
      <c r="AC167" s="197"/>
      <c r="AD167" s="196"/>
      <c r="AE167" s="197"/>
      <c r="AF167" s="196"/>
      <c r="AG167" s="197"/>
      <c r="AH167" s="196"/>
      <c r="AI167" s="196"/>
      <c r="AJ167" s="197"/>
      <c r="AK167" s="196"/>
      <c r="AL167" s="197"/>
      <c r="AM167" s="196"/>
    </row>
    <row r="168" spans="1:39" ht="15" customHeight="1" x14ac:dyDescent="0.25">
      <c r="A168" s="196" t="s">
        <v>1114</v>
      </c>
      <c r="B168" s="196" t="s">
        <v>847</v>
      </c>
      <c r="C168" s="197">
        <v>472</v>
      </c>
      <c r="D168" s="199" t="s">
        <v>784</v>
      </c>
      <c r="E168" s="196" t="s">
        <v>791</v>
      </c>
      <c r="F168" s="708" t="s">
        <v>167</v>
      </c>
      <c r="G168" s="195">
        <v>26619.54</v>
      </c>
      <c r="H168" s="195">
        <v>951.62</v>
      </c>
      <c r="I168" s="195">
        <v>13309.77</v>
      </c>
      <c r="J168" s="195">
        <v>0</v>
      </c>
      <c r="K168" s="195">
        <f t="shared" si="30"/>
        <v>13309.77</v>
      </c>
      <c r="L168" s="195">
        <f t="shared" si="31"/>
        <v>199.64654999999999</v>
      </c>
      <c r="M168" s="195">
        <f t="shared" si="32"/>
        <v>2661.9540000000002</v>
      </c>
      <c r="N168" s="195">
        <v>4585.1899999999996</v>
      </c>
      <c r="O168" s="195">
        <v>1064.78</v>
      </c>
      <c r="P168" s="195">
        <f t="shared" si="33"/>
        <v>3433.9234499999998</v>
      </c>
      <c r="Q168" s="195">
        <f t="shared" si="34"/>
        <v>4498.70345</v>
      </c>
      <c r="R168" s="195"/>
      <c r="S168" s="195"/>
      <c r="T168" s="195"/>
      <c r="U168" s="195"/>
      <c r="V168" s="195"/>
      <c r="W168" s="195"/>
      <c r="X168" s="195"/>
      <c r="Y168" s="196"/>
      <c r="Z168" s="196"/>
      <c r="AA168" s="197"/>
      <c r="AB168" s="196"/>
      <c r="AC168" s="197"/>
      <c r="AD168" s="196"/>
      <c r="AE168" s="197"/>
      <c r="AF168" s="196"/>
      <c r="AG168" s="197"/>
      <c r="AH168" s="196"/>
      <c r="AI168" s="196"/>
      <c r="AJ168" s="197"/>
      <c r="AK168" s="196"/>
      <c r="AL168" s="197"/>
      <c r="AM168" s="196"/>
    </row>
    <row r="169" spans="1:39" s="563" customFormat="1" ht="15" customHeight="1" x14ac:dyDescent="0.25">
      <c r="A169" s="559" t="s">
        <v>1114</v>
      </c>
      <c r="B169" s="559" t="s">
        <v>847</v>
      </c>
      <c r="C169" s="560">
        <v>43</v>
      </c>
      <c r="D169" s="561" t="s">
        <v>32</v>
      </c>
      <c r="E169" s="559" t="s">
        <v>204</v>
      </c>
      <c r="F169" s="729" t="s">
        <v>167</v>
      </c>
      <c r="G169" s="562">
        <v>38733.919999999998</v>
      </c>
      <c r="H169" s="562">
        <v>951.62</v>
      </c>
      <c r="I169" s="562">
        <v>19366.96</v>
      </c>
      <c r="J169" s="562">
        <v>0</v>
      </c>
      <c r="K169" s="562">
        <f t="shared" si="30"/>
        <v>19366.96</v>
      </c>
      <c r="L169" s="562">
        <f t="shared" si="31"/>
        <v>290.50439999999998</v>
      </c>
      <c r="M169" s="562">
        <f t="shared" si="32"/>
        <v>3873.3919999999998</v>
      </c>
      <c r="N169" s="562">
        <v>6238.8</v>
      </c>
      <c r="O169" s="562">
        <v>1549.35</v>
      </c>
      <c r="P169" s="562">
        <f t="shared" si="33"/>
        <v>4996.6756000000005</v>
      </c>
      <c r="Q169" s="562">
        <f t="shared" si="34"/>
        <v>6546.0256000000008</v>
      </c>
      <c r="R169" s="562"/>
      <c r="S169" s="562"/>
      <c r="T169" s="562"/>
      <c r="U169" s="562"/>
      <c r="V169" s="562"/>
      <c r="W169" s="562"/>
      <c r="X169" s="562"/>
      <c r="Y169" s="559"/>
      <c r="Z169" s="559"/>
      <c r="AA169" s="560"/>
      <c r="AB169" s="559"/>
      <c r="AC169" s="560"/>
      <c r="AD169" s="559"/>
      <c r="AE169" s="560"/>
      <c r="AF169" s="559"/>
      <c r="AG169" s="560"/>
      <c r="AH169" s="559"/>
      <c r="AI169" s="559"/>
      <c r="AJ169" s="560"/>
      <c r="AK169" s="559"/>
      <c r="AL169" s="560"/>
      <c r="AM169" s="559"/>
    </row>
    <row r="170" spans="1:39" ht="15" customHeight="1" x14ac:dyDescent="0.25">
      <c r="A170" s="196" t="s">
        <v>1114</v>
      </c>
      <c r="B170" s="196" t="s">
        <v>847</v>
      </c>
      <c r="C170" s="197">
        <v>22</v>
      </c>
      <c r="D170" s="199" t="s">
        <v>16</v>
      </c>
      <c r="E170" s="196" t="s">
        <v>269</v>
      </c>
      <c r="F170" s="708" t="s">
        <v>167</v>
      </c>
      <c r="G170" s="195">
        <v>31186.62</v>
      </c>
      <c r="H170" s="195">
        <v>951.62</v>
      </c>
      <c r="I170" s="195">
        <v>15593.31</v>
      </c>
      <c r="J170" s="195">
        <v>0</v>
      </c>
      <c r="K170" s="195">
        <f t="shared" si="30"/>
        <v>15593.31</v>
      </c>
      <c r="L170" s="195">
        <f t="shared" si="31"/>
        <v>233.89964999999998</v>
      </c>
      <c r="M170" s="195">
        <f t="shared" si="32"/>
        <v>3118.6620000000003</v>
      </c>
      <c r="N170" s="195">
        <v>5208.59</v>
      </c>
      <c r="O170" s="195">
        <v>1247.46</v>
      </c>
      <c r="P170" s="195">
        <f t="shared" si="33"/>
        <v>4023.0703500000004</v>
      </c>
      <c r="Q170" s="195">
        <f t="shared" si="34"/>
        <v>5270.5303500000009</v>
      </c>
      <c r="R170" s="195"/>
      <c r="S170" s="195"/>
      <c r="T170" s="195"/>
      <c r="U170" s="195"/>
      <c r="V170" s="195"/>
      <c r="W170" s="195"/>
      <c r="X170" s="195"/>
      <c r="Y170" s="196"/>
      <c r="Z170" s="196"/>
      <c r="AA170" s="197"/>
      <c r="AB170" s="196"/>
      <c r="AC170" s="197"/>
      <c r="AD170" s="196"/>
      <c r="AE170" s="197"/>
      <c r="AF170" s="196"/>
      <c r="AG170" s="197"/>
      <c r="AH170" s="196"/>
      <c r="AI170" s="196"/>
      <c r="AJ170" s="197"/>
      <c r="AK170" s="196"/>
      <c r="AL170" s="197"/>
      <c r="AM170" s="196"/>
    </row>
    <row r="171" spans="1:39" ht="15" customHeight="1" x14ac:dyDescent="0.25">
      <c r="A171" s="196" t="s">
        <v>1114</v>
      </c>
      <c r="B171" s="196" t="s">
        <v>847</v>
      </c>
      <c r="C171" s="197">
        <v>220</v>
      </c>
      <c r="D171" s="199" t="s">
        <v>108</v>
      </c>
      <c r="E171" s="196" t="s">
        <v>390</v>
      </c>
      <c r="F171" s="708" t="s">
        <v>167</v>
      </c>
      <c r="G171" s="195">
        <v>11122.28</v>
      </c>
      <c r="H171" s="195">
        <v>588.14</v>
      </c>
      <c r="I171" s="195">
        <v>5561.14</v>
      </c>
      <c r="J171" s="195">
        <v>0</v>
      </c>
      <c r="K171" s="195">
        <f t="shared" si="30"/>
        <v>5561.14</v>
      </c>
      <c r="L171" s="195">
        <f t="shared" si="31"/>
        <v>83.417100000000005</v>
      </c>
      <c r="M171" s="195">
        <f t="shared" si="32"/>
        <v>1112.2280000000001</v>
      </c>
      <c r="N171" s="195">
        <v>2106.33</v>
      </c>
      <c r="O171" s="195">
        <v>444.89</v>
      </c>
      <c r="P171" s="195">
        <f t="shared" si="33"/>
        <v>1434.7728999999999</v>
      </c>
      <c r="Q171" s="195">
        <f t="shared" si="34"/>
        <v>1879.6628999999998</v>
      </c>
      <c r="R171" s="195"/>
      <c r="S171" s="195"/>
      <c r="T171" s="195"/>
      <c r="U171" s="195"/>
      <c r="V171" s="195"/>
      <c r="W171" s="195"/>
      <c r="X171" s="195"/>
      <c r="Y171" s="196"/>
      <c r="Z171" s="196"/>
      <c r="AA171" s="197"/>
      <c r="AB171" s="196"/>
      <c r="AC171" s="197"/>
      <c r="AD171" s="196"/>
      <c r="AE171" s="197"/>
      <c r="AF171" s="196"/>
      <c r="AG171" s="197"/>
      <c r="AH171" s="196"/>
      <c r="AI171" s="196"/>
      <c r="AJ171" s="197"/>
      <c r="AK171" s="196"/>
      <c r="AL171" s="197"/>
      <c r="AM171" s="196"/>
    </row>
    <row r="172" spans="1:39" ht="15" customHeight="1" x14ac:dyDescent="0.25">
      <c r="A172" s="196" t="s">
        <v>1114</v>
      </c>
      <c r="B172" s="196" t="s">
        <v>847</v>
      </c>
      <c r="C172" s="197">
        <v>224</v>
      </c>
      <c r="D172" s="199" t="s">
        <v>81</v>
      </c>
      <c r="E172" s="196" t="s">
        <v>254</v>
      </c>
      <c r="F172" s="708" t="s">
        <v>167</v>
      </c>
      <c r="G172" s="195">
        <v>33938.120000000003</v>
      </c>
      <c r="H172" s="195">
        <v>951.62</v>
      </c>
      <c r="I172" s="195">
        <v>16969.060000000001</v>
      </c>
      <c r="J172" s="195">
        <v>0</v>
      </c>
      <c r="K172" s="195">
        <f t="shared" si="30"/>
        <v>16969.060000000001</v>
      </c>
      <c r="L172" s="195">
        <f t="shared" si="31"/>
        <v>254.5359</v>
      </c>
      <c r="M172" s="195">
        <f t="shared" si="32"/>
        <v>3393.8120000000004</v>
      </c>
      <c r="N172" s="195">
        <v>5584.17</v>
      </c>
      <c r="O172" s="195">
        <v>1357.52</v>
      </c>
      <c r="P172" s="195">
        <f t="shared" si="33"/>
        <v>4378.0141000000003</v>
      </c>
      <c r="Q172" s="195">
        <f t="shared" si="34"/>
        <v>5735.5341000000008</v>
      </c>
      <c r="R172" s="195"/>
      <c r="S172" s="195"/>
      <c r="T172" s="195"/>
      <c r="U172" s="195"/>
      <c r="V172" s="195"/>
      <c r="W172" s="195"/>
      <c r="X172" s="195"/>
      <c r="Y172" s="196"/>
      <c r="Z172" s="196"/>
      <c r="AA172" s="197"/>
      <c r="AB172" s="196"/>
      <c r="AC172" s="197"/>
      <c r="AD172" s="196"/>
      <c r="AE172" s="197"/>
      <c r="AF172" s="196"/>
      <c r="AG172" s="197"/>
      <c r="AH172" s="196"/>
      <c r="AI172" s="196"/>
      <c r="AJ172" s="197"/>
      <c r="AK172" s="196"/>
      <c r="AL172" s="197"/>
      <c r="AM172" s="196"/>
    </row>
    <row r="173" spans="1:39" ht="15" customHeight="1" x14ac:dyDescent="0.25">
      <c r="A173" s="196" t="s">
        <v>1114</v>
      </c>
      <c r="B173" s="196" t="s">
        <v>847</v>
      </c>
      <c r="C173" s="197">
        <v>25</v>
      </c>
      <c r="D173" s="199" t="s">
        <v>18</v>
      </c>
      <c r="E173" s="196" t="s">
        <v>190</v>
      </c>
      <c r="F173" s="708" t="s">
        <v>167</v>
      </c>
      <c r="G173" s="195">
        <v>34481.08</v>
      </c>
      <c r="H173" s="195">
        <v>951.62</v>
      </c>
      <c r="I173" s="195">
        <v>17240.54</v>
      </c>
      <c r="J173" s="195">
        <v>0</v>
      </c>
      <c r="K173" s="195">
        <f t="shared" si="30"/>
        <v>17240.54</v>
      </c>
      <c r="L173" s="195">
        <f t="shared" si="31"/>
        <v>258.60809999999998</v>
      </c>
      <c r="M173" s="195">
        <f t="shared" si="32"/>
        <v>3448.1080000000002</v>
      </c>
      <c r="N173" s="195">
        <v>5658.29</v>
      </c>
      <c r="O173" s="195">
        <v>1379.24</v>
      </c>
      <c r="P173" s="195">
        <f t="shared" si="33"/>
        <v>4448.0618999999997</v>
      </c>
      <c r="Q173" s="195">
        <f t="shared" si="34"/>
        <v>5827.3018999999995</v>
      </c>
      <c r="R173" s="195"/>
      <c r="S173" s="195"/>
      <c r="T173" s="195"/>
      <c r="U173" s="195"/>
      <c r="V173" s="195"/>
      <c r="W173" s="195"/>
      <c r="X173" s="195"/>
      <c r="Y173" s="196"/>
      <c r="Z173" s="196"/>
      <c r="AA173" s="197"/>
      <c r="AB173" s="196"/>
      <c r="AC173" s="197"/>
      <c r="AD173" s="196"/>
      <c r="AE173" s="197"/>
      <c r="AF173" s="196"/>
      <c r="AG173" s="197"/>
      <c r="AH173" s="196"/>
      <c r="AI173" s="196"/>
      <c r="AJ173" s="197"/>
      <c r="AK173" s="196"/>
      <c r="AL173" s="197"/>
      <c r="AM173" s="196"/>
    </row>
    <row r="174" spans="1:39" ht="15" customHeight="1" x14ac:dyDescent="0.25">
      <c r="A174" s="196" t="s">
        <v>1114</v>
      </c>
      <c r="B174" s="196" t="s">
        <v>847</v>
      </c>
      <c r="C174" s="197">
        <v>10</v>
      </c>
      <c r="D174" s="199" t="s">
        <v>8</v>
      </c>
      <c r="E174" s="196" t="s">
        <v>178</v>
      </c>
      <c r="F174" s="708" t="s">
        <v>167</v>
      </c>
      <c r="G174" s="195">
        <v>39528.44</v>
      </c>
      <c r="H174" s="195">
        <v>951.62</v>
      </c>
      <c r="I174" s="195">
        <v>19764.22</v>
      </c>
      <c r="J174" s="195">
        <v>0</v>
      </c>
      <c r="K174" s="195">
        <f t="shared" si="30"/>
        <v>19764.22</v>
      </c>
      <c r="L174" s="195">
        <f t="shared" si="31"/>
        <v>296.4633</v>
      </c>
      <c r="M174" s="195">
        <f t="shared" si="32"/>
        <v>3952.8440000000005</v>
      </c>
      <c r="N174" s="195">
        <v>6347.25</v>
      </c>
      <c r="O174" s="195">
        <v>1581.13</v>
      </c>
      <c r="P174" s="195">
        <f t="shared" si="33"/>
        <v>5099.1666999999998</v>
      </c>
      <c r="Q174" s="195">
        <f t="shared" si="34"/>
        <v>6680.2966999999999</v>
      </c>
      <c r="R174" s="195"/>
      <c r="S174" s="195"/>
      <c r="T174" s="195"/>
      <c r="U174" s="195"/>
      <c r="V174" s="195"/>
      <c r="W174" s="195"/>
      <c r="X174" s="195"/>
      <c r="Y174" s="196"/>
      <c r="Z174" s="196"/>
      <c r="AA174" s="197"/>
      <c r="AB174" s="196"/>
      <c r="AC174" s="197"/>
      <c r="AD174" s="196"/>
      <c r="AE174" s="197"/>
      <c r="AF174" s="196"/>
      <c r="AG174" s="197"/>
      <c r="AH174" s="196"/>
      <c r="AI174" s="196"/>
      <c r="AJ174" s="197"/>
      <c r="AK174" s="196"/>
      <c r="AL174" s="197"/>
      <c r="AM174" s="196"/>
    </row>
    <row r="175" spans="1:39" ht="15" customHeight="1" x14ac:dyDescent="0.25">
      <c r="A175" s="196" t="s">
        <v>1114</v>
      </c>
      <c r="B175" s="196" t="s">
        <v>847</v>
      </c>
      <c r="C175" s="197">
        <v>319</v>
      </c>
      <c r="D175" s="199" t="s">
        <v>306</v>
      </c>
      <c r="E175" s="196" t="s">
        <v>307</v>
      </c>
      <c r="F175" s="708" t="s">
        <v>167</v>
      </c>
      <c r="G175" s="195">
        <v>37951.379999999997</v>
      </c>
      <c r="H175" s="195">
        <v>951.62</v>
      </c>
      <c r="I175" s="195">
        <v>18975.689999999999</v>
      </c>
      <c r="J175" s="195">
        <v>0</v>
      </c>
      <c r="K175" s="195">
        <f t="shared" si="30"/>
        <v>18975.689999999999</v>
      </c>
      <c r="L175" s="195">
        <f t="shared" si="31"/>
        <v>284.63534999999996</v>
      </c>
      <c r="M175" s="195">
        <f t="shared" si="32"/>
        <v>3795.1379999999999</v>
      </c>
      <c r="N175" s="195">
        <v>6131.98</v>
      </c>
      <c r="O175" s="195">
        <v>1518.05</v>
      </c>
      <c r="P175" s="195">
        <f t="shared" si="33"/>
        <v>4895.7246500000001</v>
      </c>
      <c r="Q175" s="195">
        <f t="shared" si="34"/>
        <v>6413.7746500000003</v>
      </c>
      <c r="R175" s="195"/>
      <c r="S175" s="195"/>
      <c r="T175" s="195"/>
      <c r="U175" s="195"/>
      <c r="V175" s="195"/>
      <c r="W175" s="195"/>
      <c r="X175" s="195"/>
      <c r="Y175" s="196"/>
      <c r="Z175" s="196"/>
      <c r="AA175" s="197"/>
      <c r="AB175" s="196"/>
      <c r="AC175" s="197"/>
      <c r="AD175" s="196"/>
      <c r="AE175" s="197"/>
      <c r="AF175" s="196"/>
      <c r="AG175" s="197"/>
      <c r="AH175" s="196"/>
      <c r="AI175" s="196"/>
      <c r="AJ175" s="197"/>
      <c r="AK175" s="196"/>
      <c r="AL175" s="197"/>
      <c r="AM175" s="196"/>
    </row>
    <row r="176" spans="1:39" ht="15" customHeight="1" x14ac:dyDescent="0.25">
      <c r="A176" s="196" t="s">
        <v>1114</v>
      </c>
      <c r="B176" s="196" t="s">
        <v>847</v>
      </c>
      <c r="C176" s="197">
        <v>212</v>
      </c>
      <c r="D176" s="199" t="s">
        <v>78</v>
      </c>
      <c r="E176" s="196" t="s">
        <v>248</v>
      </c>
      <c r="F176" s="708" t="s">
        <v>167</v>
      </c>
      <c r="G176" s="195">
        <v>26532.240000000002</v>
      </c>
      <c r="H176" s="195">
        <v>951.62</v>
      </c>
      <c r="I176" s="195">
        <v>13266.12</v>
      </c>
      <c r="J176" s="195">
        <v>0</v>
      </c>
      <c r="K176" s="195">
        <f t="shared" si="30"/>
        <v>13266.12</v>
      </c>
      <c r="L176" s="195">
        <f t="shared" si="31"/>
        <v>198.99180000000001</v>
      </c>
      <c r="M176" s="195">
        <f t="shared" si="32"/>
        <v>2653.2240000000002</v>
      </c>
      <c r="N176" s="195">
        <v>4573.2700000000004</v>
      </c>
      <c r="O176" s="195">
        <v>1061.28</v>
      </c>
      <c r="P176" s="195">
        <f t="shared" si="33"/>
        <v>3422.6582000000008</v>
      </c>
      <c r="Q176" s="195">
        <f t="shared" si="34"/>
        <v>4483.9382000000005</v>
      </c>
      <c r="R176" s="195"/>
      <c r="S176" s="195"/>
      <c r="T176" s="195"/>
      <c r="U176" s="195"/>
      <c r="V176" s="195"/>
      <c r="W176" s="195"/>
      <c r="X176" s="195"/>
      <c r="Y176" s="196"/>
      <c r="Z176" s="196"/>
      <c r="AA176" s="197"/>
      <c r="AB176" s="196"/>
      <c r="AC176" s="197"/>
      <c r="AD176" s="196"/>
      <c r="AE176" s="197"/>
      <c r="AF176" s="196"/>
      <c r="AG176" s="197"/>
      <c r="AH176" s="196"/>
      <c r="AI176" s="196"/>
      <c r="AJ176" s="197"/>
      <c r="AK176" s="196"/>
      <c r="AL176" s="197"/>
      <c r="AM176" s="196"/>
    </row>
    <row r="177" spans="1:39" s="563" customFormat="1" ht="15" customHeight="1" x14ac:dyDescent="0.25">
      <c r="A177" s="559" t="s">
        <v>1114</v>
      </c>
      <c r="B177" s="559" t="s">
        <v>847</v>
      </c>
      <c r="C177" s="560">
        <v>90</v>
      </c>
      <c r="D177" s="561" t="s">
        <v>50</v>
      </c>
      <c r="E177" s="559" t="s">
        <v>222</v>
      </c>
      <c r="F177" s="729" t="s">
        <v>167</v>
      </c>
      <c r="G177" s="562">
        <v>35212.639999999999</v>
      </c>
      <c r="H177" s="562">
        <v>951.62</v>
      </c>
      <c r="I177" s="562">
        <v>17606.32</v>
      </c>
      <c r="J177" s="562">
        <v>0</v>
      </c>
      <c r="K177" s="562">
        <f t="shared" si="30"/>
        <v>17606.32</v>
      </c>
      <c r="L177" s="562">
        <f t="shared" si="31"/>
        <v>264.09479999999996</v>
      </c>
      <c r="M177" s="562">
        <f t="shared" si="32"/>
        <v>3521.2640000000001</v>
      </c>
      <c r="N177" s="562">
        <v>5758.15</v>
      </c>
      <c r="O177" s="562">
        <v>1408.5</v>
      </c>
      <c r="P177" s="562">
        <f t="shared" si="33"/>
        <v>4542.4351999999999</v>
      </c>
      <c r="Q177" s="562">
        <f t="shared" si="34"/>
        <v>5950.9351999999999</v>
      </c>
      <c r="R177" s="562"/>
      <c r="S177" s="562"/>
      <c r="T177" s="562"/>
      <c r="U177" s="562"/>
      <c r="V177" s="562"/>
      <c r="W177" s="562"/>
      <c r="X177" s="562"/>
      <c r="Y177" s="559"/>
      <c r="Z177" s="559"/>
      <c r="AA177" s="560"/>
      <c r="AB177" s="559"/>
      <c r="AC177" s="560"/>
      <c r="AD177" s="559"/>
      <c r="AE177" s="560"/>
      <c r="AF177" s="559"/>
      <c r="AG177" s="560"/>
      <c r="AH177" s="559"/>
      <c r="AI177" s="559"/>
      <c r="AJ177" s="560"/>
      <c r="AK177" s="559"/>
      <c r="AL177" s="560"/>
      <c r="AM177" s="559"/>
    </row>
    <row r="178" spans="1:39" ht="15" customHeight="1" x14ac:dyDescent="0.25">
      <c r="A178" s="196" t="s">
        <v>1114</v>
      </c>
      <c r="B178" s="196" t="s">
        <v>847</v>
      </c>
      <c r="C178" s="197">
        <v>497</v>
      </c>
      <c r="D178" s="199" t="s">
        <v>461</v>
      </c>
      <c r="E178" s="196" t="s">
        <v>506</v>
      </c>
      <c r="F178" s="708" t="s">
        <v>167</v>
      </c>
      <c r="G178" s="195">
        <v>27557.74</v>
      </c>
      <c r="H178" s="195">
        <v>951.62</v>
      </c>
      <c r="I178" s="195">
        <v>13778.87</v>
      </c>
      <c r="J178" s="195">
        <v>0</v>
      </c>
      <c r="K178" s="195">
        <f t="shared" si="30"/>
        <v>13778.87</v>
      </c>
      <c r="L178" s="195">
        <f t="shared" si="31"/>
        <v>206.68305000000001</v>
      </c>
      <c r="M178" s="195">
        <f t="shared" si="32"/>
        <v>2755.7740000000003</v>
      </c>
      <c r="N178" s="195">
        <v>4713.25</v>
      </c>
      <c r="O178" s="195">
        <v>1102.3</v>
      </c>
      <c r="P178" s="195">
        <f t="shared" si="33"/>
        <v>3554.94695</v>
      </c>
      <c r="Q178" s="195">
        <f t="shared" si="34"/>
        <v>4657.2469499999997</v>
      </c>
      <c r="R178" s="195"/>
      <c r="S178" s="195"/>
      <c r="T178" s="195"/>
      <c r="U178" s="195"/>
      <c r="V178" s="195"/>
      <c r="W178" s="195"/>
      <c r="X178" s="195"/>
      <c r="Y178" s="196"/>
      <c r="Z178" s="196"/>
      <c r="AA178" s="197"/>
      <c r="AB178" s="196"/>
      <c r="AC178" s="197"/>
      <c r="AD178" s="196"/>
      <c r="AE178" s="197"/>
      <c r="AF178" s="196"/>
      <c r="AG178" s="197"/>
      <c r="AH178" s="196"/>
      <c r="AI178" s="196"/>
      <c r="AJ178" s="197"/>
      <c r="AK178" s="196"/>
      <c r="AL178" s="197"/>
      <c r="AM178" s="196"/>
    </row>
    <row r="179" spans="1:39" ht="15" customHeight="1" x14ac:dyDescent="0.25">
      <c r="A179" s="196" t="s">
        <v>1114</v>
      </c>
      <c r="B179" s="196" t="s">
        <v>847</v>
      </c>
      <c r="C179" s="197">
        <v>491</v>
      </c>
      <c r="D179" s="199" t="s">
        <v>485</v>
      </c>
      <c r="E179" s="196" t="s">
        <v>535</v>
      </c>
      <c r="F179" s="708" t="s">
        <v>167</v>
      </c>
      <c r="G179" s="195">
        <v>27557.74</v>
      </c>
      <c r="H179" s="195">
        <v>951.62</v>
      </c>
      <c r="I179" s="195">
        <v>13778.87</v>
      </c>
      <c r="J179" s="195">
        <v>0</v>
      </c>
      <c r="K179" s="195">
        <f t="shared" si="30"/>
        <v>13778.87</v>
      </c>
      <c r="L179" s="195">
        <f t="shared" si="31"/>
        <v>206.68305000000001</v>
      </c>
      <c r="M179" s="195">
        <f t="shared" si="32"/>
        <v>2755.7740000000003</v>
      </c>
      <c r="N179" s="195">
        <v>4713.25</v>
      </c>
      <c r="O179" s="195">
        <v>1102.3</v>
      </c>
      <c r="P179" s="195">
        <f t="shared" si="33"/>
        <v>3554.94695</v>
      </c>
      <c r="Q179" s="195">
        <f t="shared" si="34"/>
        <v>4657.2469499999997</v>
      </c>
      <c r="R179" s="195"/>
      <c r="S179" s="195"/>
      <c r="T179" s="195"/>
      <c r="U179" s="195"/>
      <c r="V179" s="195"/>
      <c r="W179" s="195"/>
      <c r="X179" s="195"/>
      <c r="Y179" s="196"/>
      <c r="Z179" s="196"/>
      <c r="AA179" s="197"/>
      <c r="AB179" s="196"/>
      <c r="AC179" s="197"/>
      <c r="AD179" s="196"/>
      <c r="AE179" s="197"/>
      <c r="AF179" s="196"/>
      <c r="AG179" s="197"/>
      <c r="AH179" s="196"/>
      <c r="AI179" s="196"/>
      <c r="AJ179" s="197"/>
      <c r="AK179" s="196"/>
      <c r="AL179" s="197"/>
      <c r="AM179" s="196"/>
    </row>
    <row r="180" spans="1:39" ht="15" customHeight="1" x14ac:dyDescent="0.25">
      <c r="A180" s="196" t="s">
        <v>1114</v>
      </c>
      <c r="B180" s="196" t="s">
        <v>847</v>
      </c>
      <c r="C180" s="197">
        <v>211</v>
      </c>
      <c r="D180" s="199" t="s">
        <v>77</v>
      </c>
      <c r="E180" s="196" t="s">
        <v>247</v>
      </c>
      <c r="F180" s="708" t="s">
        <v>167</v>
      </c>
      <c r="G180" s="195">
        <v>47537.06</v>
      </c>
      <c r="H180" s="195">
        <v>951.62</v>
      </c>
      <c r="I180" s="195">
        <v>19366.95</v>
      </c>
      <c r="J180" s="195">
        <v>0</v>
      </c>
      <c r="K180" s="195">
        <f t="shared" si="30"/>
        <v>19366.95</v>
      </c>
      <c r="L180" s="195">
        <f t="shared" si="31"/>
        <v>290.50425000000001</v>
      </c>
      <c r="M180" s="195">
        <f t="shared" si="32"/>
        <v>3873.3900000000003</v>
      </c>
      <c r="N180" s="195">
        <v>6238.8</v>
      </c>
      <c r="O180" s="195">
        <v>2253.6</v>
      </c>
      <c r="P180" s="195">
        <f t="shared" si="33"/>
        <v>4996.6757500000003</v>
      </c>
      <c r="Q180" s="195">
        <f t="shared" si="34"/>
        <v>7250.2757500000007</v>
      </c>
      <c r="R180" s="195"/>
      <c r="S180" s="195"/>
      <c r="T180" s="195"/>
      <c r="U180" s="195"/>
      <c r="V180" s="195"/>
      <c r="W180" s="195"/>
      <c r="X180" s="195"/>
      <c r="Y180" s="196"/>
      <c r="Z180" s="196"/>
      <c r="AA180" s="197"/>
      <c r="AB180" s="196"/>
      <c r="AC180" s="197"/>
      <c r="AD180" s="196"/>
      <c r="AE180" s="197"/>
      <c r="AF180" s="196"/>
      <c r="AG180" s="197"/>
      <c r="AH180" s="196"/>
      <c r="AI180" s="196"/>
      <c r="AJ180" s="197"/>
      <c r="AK180" s="196"/>
      <c r="AL180" s="197"/>
      <c r="AM180" s="196"/>
    </row>
    <row r="181" spans="1:39" ht="15" customHeight="1" x14ac:dyDescent="0.25">
      <c r="A181" s="196" t="s">
        <v>1114</v>
      </c>
      <c r="B181" s="196" t="s">
        <v>847</v>
      </c>
      <c r="C181" s="197">
        <v>162</v>
      </c>
      <c r="D181" s="199" t="s">
        <v>64</v>
      </c>
      <c r="E181" s="196" t="s">
        <v>235</v>
      </c>
      <c r="F181" s="708" t="s">
        <v>167</v>
      </c>
      <c r="G181" s="195">
        <v>22696.04</v>
      </c>
      <c r="H181" s="195">
        <v>951.62</v>
      </c>
      <c r="I181" s="195">
        <v>11348.02</v>
      </c>
      <c r="J181" s="195">
        <v>0</v>
      </c>
      <c r="K181" s="195">
        <f t="shared" si="30"/>
        <v>11348.02</v>
      </c>
      <c r="L181" s="195">
        <f t="shared" si="31"/>
        <v>170.22030000000001</v>
      </c>
      <c r="M181" s="195">
        <f t="shared" si="32"/>
        <v>2269.6040000000003</v>
      </c>
      <c r="N181" s="195">
        <v>4049.63</v>
      </c>
      <c r="O181" s="195">
        <v>907.84</v>
      </c>
      <c r="P181" s="195">
        <f t="shared" si="33"/>
        <v>2927.7897000000003</v>
      </c>
      <c r="Q181" s="195">
        <f t="shared" si="34"/>
        <v>3835.6297000000004</v>
      </c>
      <c r="R181" s="195"/>
      <c r="S181" s="195"/>
      <c r="T181" s="195"/>
      <c r="U181" s="195"/>
      <c r="V181" s="195"/>
      <c r="W181" s="195"/>
      <c r="X181" s="195"/>
      <c r="Y181" s="196"/>
      <c r="Z181" s="196"/>
      <c r="AA181" s="197"/>
      <c r="AB181" s="196"/>
      <c r="AC181" s="197"/>
      <c r="AD181" s="196"/>
      <c r="AE181" s="197"/>
      <c r="AF181" s="196"/>
      <c r="AG181" s="197"/>
      <c r="AH181" s="196"/>
      <c r="AI181" s="196"/>
      <c r="AJ181" s="197"/>
      <c r="AK181" s="196"/>
      <c r="AL181" s="197"/>
      <c r="AM181" s="196"/>
    </row>
    <row r="182" spans="1:39" ht="15" customHeight="1" x14ac:dyDescent="0.25">
      <c r="A182" s="196" t="s">
        <v>1114</v>
      </c>
      <c r="B182" s="196" t="s">
        <v>847</v>
      </c>
      <c r="C182" s="197">
        <v>217</v>
      </c>
      <c r="D182" s="199" t="s">
        <v>79</v>
      </c>
      <c r="E182" s="196" t="s">
        <v>250</v>
      </c>
      <c r="F182" s="708" t="s">
        <v>167</v>
      </c>
      <c r="G182" s="195">
        <v>23325.16</v>
      </c>
      <c r="H182" s="195">
        <v>951.62</v>
      </c>
      <c r="I182" s="195">
        <v>11662.58</v>
      </c>
      <c r="J182" s="195">
        <v>0</v>
      </c>
      <c r="K182" s="195">
        <f t="shared" si="30"/>
        <v>11662.58</v>
      </c>
      <c r="L182" s="195">
        <f t="shared" si="31"/>
        <v>174.93869999999998</v>
      </c>
      <c r="M182" s="195">
        <f t="shared" si="32"/>
        <v>2332.5160000000001</v>
      </c>
      <c r="N182" s="195">
        <v>4135.5</v>
      </c>
      <c r="O182" s="195">
        <v>933</v>
      </c>
      <c r="P182" s="195">
        <f t="shared" si="33"/>
        <v>3008.9413</v>
      </c>
      <c r="Q182" s="195">
        <f t="shared" si="34"/>
        <v>3941.9413</v>
      </c>
      <c r="R182" s="195"/>
      <c r="S182" s="195"/>
      <c r="T182" s="195"/>
      <c r="U182" s="195"/>
      <c r="V182" s="195"/>
      <c r="W182" s="195"/>
      <c r="X182" s="195"/>
      <c r="Y182" s="196"/>
      <c r="Z182" s="196"/>
      <c r="AA182" s="197"/>
      <c r="AB182" s="196"/>
      <c r="AC182" s="197"/>
      <c r="AD182" s="196"/>
      <c r="AE182" s="197"/>
      <c r="AF182" s="196"/>
      <c r="AG182" s="197"/>
      <c r="AH182" s="196"/>
      <c r="AI182" s="196"/>
      <c r="AJ182" s="197"/>
      <c r="AK182" s="196"/>
      <c r="AL182" s="197"/>
      <c r="AM182" s="196"/>
    </row>
    <row r="183" spans="1:39" ht="15" customHeight="1" x14ac:dyDescent="0.25">
      <c r="A183" s="196" t="s">
        <v>1114</v>
      </c>
      <c r="B183" s="196" t="s">
        <v>847</v>
      </c>
      <c r="C183" s="197">
        <v>5</v>
      </c>
      <c r="D183" s="199" t="s">
        <v>6</v>
      </c>
      <c r="E183" s="196" t="s">
        <v>174</v>
      </c>
      <c r="F183" s="708" t="s">
        <v>167</v>
      </c>
      <c r="G183" s="195">
        <v>18546.7</v>
      </c>
      <c r="H183" s="195">
        <v>951.62</v>
      </c>
      <c r="I183" s="195">
        <v>9273.35</v>
      </c>
      <c r="J183" s="195">
        <v>0</v>
      </c>
      <c r="K183" s="195">
        <f t="shared" ref="K183:K199" si="35">I183+J183</f>
        <v>9273.35</v>
      </c>
      <c r="L183" s="195">
        <f t="shared" ref="L183:L199" si="36">K183*1.5%</f>
        <v>139.10024999999999</v>
      </c>
      <c r="M183" s="195">
        <f t="shared" ref="M183:M199" si="37">I183*0.2</f>
        <v>1854.67</v>
      </c>
      <c r="N183" s="195">
        <v>3483.24</v>
      </c>
      <c r="O183" s="195">
        <v>741.86</v>
      </c>
      <c r="P183" s="195">
        <f t="shared" si="33"/>
        <v>2392.5197499999999</v>
      </c>
      <c r="Q183" s="195">
        <f t="shared" ref="Q183:Q199" si="38">O183+P183</f>
        <v>3134.3797500000001</v>
      </c>
      <c r="R183" s="195"/>
      <c r="S183" s="195"/>
      <c r="T183" s="195"/>
      <c r="U183" s="195"/>
      <c r="V183" s="195"/>
      <c r="W183" s="195"/>
      <c r="X183" s="195"/>
      <c r="Y183" s="196"/>
      <c r="Z183" s="196"/>
      <c r="AA183" s="197"/>
      <c r="AB183" s="196"/>
      <c r="AC183" s="197"/>
      <c r="AD183" s="196"/>
      <c r="AE183" s="197"/>
      <c r="AF183" s="196"/>
      <c r="AG183" s="197"/>
      <c r="AH183" s="196"/>
      <c r="AI183" s="196"/>
      <c r="AJ183" s="197"/>
      <c r="AK183" s="196"/>
      <c r="AL183" s="197"/>
      <c r="AM183" s="196"/>
    </row>
    <row r="184" spans="1:39" ht="15" customHeight="1" x14ac:dyDescent="0.25">
      <c r="A184" s="196" t="s">
        <v>1114</v>
      </c>
      <c r="B184" s="196" t="s">
        <v>847</v>
      </c>
      <c r="C184" s="197">
        <v>421</v>
      </c>
      <c r="D184" s="199" t="s">
        <v>639</v>
      </c>
      <c r="E184" s="196" t="s">
        <v>655</v>
      </c>
      <c r="F184" s="708" t="s">
        <v>167</v>
      </c>
      <c r="G184" s="195">
        <v>35212.639999999999</v>
      </c>
      <c r="H184" s="195">
        <v>951.62</v>
      </c>
      <c r="I184" s="195">
        <v>17606.32</v>
      </c>
      <c r="J184" s="195">
        <v>0</v>
      </c>
      <c r="K184" s="195">
        <f t="shared" si="35"/>
        <v>17606.32</v>
      </c>
      <c r="L184" s="195">
        <f t="shared" si="36"/>
        <v>264.09479999999996</v>
      </c>
      <c r="M184" s="195">
        <f t="shared" si="37"/>
        <v>3521.2640000000001</v>
      </c>
      <c r="N184" s="195">
        <v>5758.15</v>
      </c>
      <c r="O184" s="195">
        <v>1408.5</v>
      </c>
      <c r="P184" s="195">
        <f t="shared" si="33"/>
        <v>4542.4351999999999</v>
      </c>
      <c r="Q184" s="195">
        <f t="shared" si="38"/>
        <v>5950.9351999999999</v>
      </c>
      <c r="R184" s="195"/>
      <c r="S184" s="195"/>
      <c r="T184" s="195"/>
      <c r="U184" s="195"/>
      <c r="V184" s="195"/>
      <c r="W184" s="195"/>
      <c r="X184" s="195"/>
      <c r="Y184" s="196"/>
      <c r="Z184" s="196"/>
      <c r="AA184" s="197"/>
      <c r="AB184" s="196"/>
      <c r="AC184" s="197"/>
      <c r="AD184" s="196"/>
      <c r="AE184" s="197"/>
      <c r="AF184" s="196"/>
      <c r="AG184" s="197"/>
      <c r="AH184" s="196"/>
      <c r="AI184" s="196"/>
      <c r="AJ184" s="197"/>
      <c r="AK184" s="196"/>
      <c r="AL184" s="197"/>
      <c r="AM184" s="196"/>
    </row>
    <row r="185" spans="1:39" ht="15" customHeight="1" x14ac:dyDescent="0.25">
      <c r="A185" s="196" t="s">
        <v>1114</v>
      </c>
      <c r="B185" s="196" t="s">
        <v>847</v>
      </c>
      <c r="C185" s="197">
        <v>250</v>
      </c>
      <c r="D185" s="199" t="s">
        <v>142</v>
      </c>
      <c r="E185" s="196" t="s">
        <v>259</v>
      </c>
      <c r="F185" s="708" t="s">
        <v>167</v>
      </c>
      <c r="G185" s="195">
        <v>7304.52</v>
      </c>
      <c r="H185" s="195">
        <v>331.67</v>
      </c>
      <c r="I185" s="195">
        <v>3652.26</v>
      </c>
      <c r="J185" s="195">
        <v>0</v>
      </c>
      <c r="K185" s="195">
        <f t="shared" si="35"/>
        <v>3652.26</v>
      </c>
      <c r="L185" s="195">
        <f t="shared" si="36"/>
        <v>54.783900000000003</v>
      </c>
      <c r="M185" s="195">
        <f t="shared" si="37"/>
        <v>730.45200000000011</v>
      </c>
      <c r="N185" s="195">
        <v>1328.74</v>
      </c>
      <c r="O185" s="195">
        <v>292.18</v>
      </c>
      <c r="P185" s="195">
        <f t="shared" si="33"/>
        <v>942.28609999999992</v>
      </c>
      <c r="Q185" s="195">
        <f t="shared" si="38"/>
        <v>1234.4660999999999</v>
      </c>
      <c r="R185" s="195"/>
      <c r="S185" s="195"/>
      <c r="T185" s="195"/>
      <c r="U185" s="195"/>
      <c r="V185" s="195"/>
      <c r="W185" s="195"/>
      <c r="X185" s="195"/>
      <c r="Y185" s="196"/>
      <c r="Z185" s="196"/>
      <c r="AA185" s="197"/>
      <c r="AB185" s="196"/>
      <c r="AC185" s="197"/>
      <c r="AD185" s="196"/>
      <c r="AE185" s="197"/>
      <c r="AF185" s="196"/>
      <c r="AG185" s="197"/>
      <c r="AH185" s="196"/>
      <c r="AI185" s="196"/>
      <c r="AJ185" s="197"/>
      <c r="AK185" s="196"/>
      <c r="AL185" s="197"/>
      <c r="AM185" s="196"/>
    </row>
    <row r="186" spans="1:39" ht="15" customHeight="1" x14ac:dyDescent="0.25">
      <c r="A186" s="196" t="s">
        <v>1114</v>
      </c>
      <c r="B186" s="196" t="s">
        <v>847</v>
      </c>
      <c r="C186" s="197">
        <v>210</v>
      </c>
      <c r="D186" s="199" t="s">
        <v>76</v>
      </c>
      <c r="E186" s="196" t="s">
        <v>246</v>
      </c>
      <c r="F186" s="708" t="s">
        <v>167</v>
      </c>
      <c r="G186" s="195">
        <v>23325.16</v>
      </c>
      <c r="H186" s="195">
        <v>951.62</v>
      </c>
      <c r="I186" s="195">
        <v>11662.58</v>
      </c>
      <c r="J186" s="195">
        <v>0</v>
      </c>
      <c r="K186" s="195">
        <f t="shared" si="35"/>
        <v>11662.58</v>
      </c>
      <c r="L186" s="195">
        <f t="shared" si="36"/>
        <v>174.93869999999998</v>
      </c>
      <c r="M186" s="195">
        <f t="shared" si="37"/>
        <v>2332.5160000000001</v>
      </c>
      <c r="N186" s="195">
        <v>4135.5</v>
      </c>
      <c r="O186" s="195">
        <v>933</v>
      </c>
      <c r="P186" s="195">
        <f t="shared" si="33"/>
        <v>3008.9413</v>
      </c>
      <c r="Q186" s="195">
        <f t="shared" si="38"/>
        <v>3941.9413</v>
      </c>
      <c r="R186" s="195"/>
      <c r="S186" s="195"/>
      <c r="T186" s="195"/>
      <c r="U186" s="195"/>
      <c r="V186" s="195"/>
      <c r="W186" s="195"/>
      <c r="X186" s="195"/>
      <c r="Y186" s="196"/>
      <c r="Z186" s="196"/>
      <c r="AA186" s="197"/>
      <c r="AB186" s="196"/>
      <c r="AC186" s="197"/>
      <c r="AD186" s="196"/>
      <c r="AE186" s="197"/>
      <c r="AF186" s="196"/>
      <c r="AG186" s="197"/>
      <c r="AH186" s="196"/>
      <c r="AI186" s="196"/>
      <c r="AJ186" s="197"/>
      <c r="AK186" s="196"/>
      <c r="AL186" s="197"/>
      <c r="AM186" s="196"/>
    </row>
    <row r="187" spans="1:39" ht="15" customHeight="1" x14ac:dyDescent="0.25">
      <c r="A187" s="196" t="s">
        <v>1114</v>
      </c>
      <c r="B187" s="196" t="s">
        <v>847</v>
      </c>
      <c r="C187" s="197">
        <v>155</v>
      </c>
      <c r="D187" s="199" t="s">
        <v>60</v>
      </c>
      <c r="E187" s="196" t="s">
        <v>232</v>
      </c>
      <c r="F187" s="708" t="s">
        <v>167</v>
      </c>
      <c r="G187" s="195">
        <v>20140.48</v>
      </c>
      <c r="H187" s="195">
        <v>951.62</v>
      </c>
      <c r="I187" s="195">
        <v>10070.24</v>
      </c>
      <c r="J187" s="195">
        <v>0</v>
      </c>
      <c r="K187" s="195">
        <f t="shared" si="35"/>
        <v>10070.24</v>
      </c>
      <c r="L187" s="195">
        <f t="shared" si="36"/>
        <v>151.05359999999999</v>
      </c>
      <c r="M187" s="195">
        <f t="shared" si="37"/>
        <v>2014.048</v>
      </c>
      <c r="N187" s="195">
        <v>3700.8</v>
      </c>
      <c r="O187" s="195">
        <v>805.61</v>
      </c>
      <c r="P187" s="195">
        <f t="shared" si="33"/>
        <v>2598.1264000000001</v>
      </c>
      <c r="Q187" s="195">
        <f t="shared" si="38"/>
        <v>3403.7364000000002</v>
      </c>
      <c r="R187" s="195"/>
      <c r="S187" s="195"/>
      <c r="T187" s="195"/>
      <c r="U187" s="195"/>
      <c r="V187" s="195"/>
      <c r="W187" s="195"/>
      <c r="X187" s="195"/>
      <c r="Y187" s="196"/>
      <c r="Z187" s="196"/>
      <c r="AA187" s="197"/>
      <c r="AB187" s="196"/>
      <c r="AC187" s="197"/>
      <c r="AD187" s="196"/>
      <c r="AE187" s="197"/>
      <c r="AF187" s="196"/>
      <c r="AG187" s="197"/>
      <c r="AH187" s="196"/>
      <c r="AI187" s="196"/>
      <c r="AJ187" s="197"/>
      <c r="AK187" s="196"/>
      <c r="AL187" s="197"/>
      <c r="AM187" s="196"/>
    </row>
    <row r="188" spans="1:39" s="563" customFormat="1" ht="15" customHeight="1" x14ac:dyDescent="0.25">
      <c r="A188" s="559" t="s">
        <v>1114</v>
      </c>
      <c r="B188" s="559" t="s">
        <v>847</v>
      </c>
      <c r="C188" s="560">
        <v>38</v>
      </c>
      <c r="D188" s="561" t="s">
        <v>28</v>
      </c>
      <c r="E188" s="559" t="s">
        <v>200</v>
      </c>
      <c r="F188" s="729" t="s">
        <v>167</v>
      </c>
      <c r="G188" s="562">
        <v>35212.639999999999</v>
      </c>
      <c r="H188" s="562">
        <v>951.62</v>
      </c>
      <c r="I188" s="562">
        <v>17606.32</v>
      </c>
      <c r="J188" s="562">
        <v>0</v>
      </c>
      <c r="K188" s="562">
        <f t="shared" si="35"/>
        <v>17606.32</v>
      </c>
      <c r="L188" s="562">
        <f t="shared" si="36"/>
        <v>264.09479999999996</v>
      </c>
      <c r="M188" s="562">
        <f t="shared" si="37"/>
        <v>3521.2640000000001</v>
      </c>
      <c r="N188" s="562">
        <v>5758.15</v>
      </c>
      <c r="O188" s="562">
        <v>1408.5</v>
      </c>
      <c r="P188" s="562">
        <f t="shared" si="33"/>
        <v>4542.4351999999999</v>
      </c>
      <c r="Q188" s="562">
        <f t="shared" si="38"/>
        <v>5950.9351999999999</v>
      </c>
      <c r="R188" s="562"/>
      <c r="S188" s="562"/>
      <c r="T188" s="562"/>
      <c r="U188" s="562"/>
      <c r="V188" s="562"/>
      <c r="W188" s="562"/>
      <c r="X188" s="562"/>
      <c r="Y188" s="559"/>
      <c r="Z188" s="559"/>
      <c r="AA188" s="560"/>
      <c r="AB188" s="559"/>
      <c r="AC188" s="560"/>
      <c r="AD188" s="559"/>
      <c r="AE188" s="560"/>
      <c r="AF188" s="559"/>
      <c r="AG188" s="560"/>
      <c r="AH188" s="559"/>
      <c r="AI188" s="559"/>
      <c r="AJ188" s="560"/>
      <c r="AK188" s="559"/>
      <c r="AL188" s="560"/>
      <c r="AM188" s="559"/>
    </row>
    <row r="189" spans="1:39" ht="15" customHeight="1" x14ac:dyDescent="0.25">
      <c r="A189" s="196" t="s">
        <v>1114</v>
      </c>
      <c r="B189" s="196" t="s">
        <v>847</v>
      </c>
      <c r="C189" s="197">
        <v>226</v>
      </c>
      <c r="D189" s="199" t="s">
        <v>116</v>
      </c>
      <c r="E189" s="196" t="s">
        <v>255</v>
      </c>
      <c r="F189" s="708" t="s">
        <v>167</v>
      </c>
      <c r="G189" s="195">
        <v>11410.92</v>
      </c>
      <c r="H189" s="195">
        <v>476.68</v>
      </c>
      <c r="I189" s="195">
        <v>4765</v>
      </c>
      <c r="J189" s="195">
        <v>0</v>
      </c>
      <c r="K189" s="195">
        <f t="shared" si="35"/>
        <v>4765</v>
      </c>
      <c r="L189" s="195">
        <f t="shared" si="36"/>
        <v>71.474999999999994</v>
      </c>
      <c r="M189" s="195">
        <f t="shared" si="37"/>
        <v>953</v>
      </c>
      <c r="N189" s="195">
        <v>1777.53</v>
      </c>
      <c r="O189" s="195">
        <v>531.66999999999996</v>
      </c>
      <c r="P189" s="195">
        <f t="shared" si="33"/>
        <v>1229.375</v>
      </c>
      <c r="Q189" s="195">
        <f t="shared" si="38"/>
        <v>1761.0450000000001</v>
      </c>
      <c r="R189" s="195"/>
      <c r="S189" s="195"/>
      <c r="T189" s="195"/>
      <c r="U189" s="195"/>
      <c r="V189" s="195"/>
      <c r="W189" s="195"/>
      <c r="X189" s="195"/>
      <c r="Y189" s="196"/>
      <c r="Z189" s="196"/>
      <c r="AA189" s="197"/>
      <c r="AB189" s="196"/>
      <c r="AC189" s="197"/>
      <c r="AD189" s="196"/>
      <c r="AE189" s="197"/>
      <c r="AF189" s="196"/>
      <c r="AG189" s="197"/>
      <c r="AH189" s="196"/>
      <c r="AI189" s="196"/>
      <c r="AJ189" s="197"/>
      <c r="AK189" s="196"/>
      <c r="AL189" s="197"/>
      <c r="AM189" s="196"/>
    </row>
    <row r="190" spans="1:39" s="563" customFormat="1" ht="15" customHeight="1" x14ac:dyDescent="0.25">
      <c r="A190" s="559" t="s">
        <v>1114</v>
      </c>
      <c r="B190" s="559" t="s">
        <v>847</v>
      </c>
      <c r="C190" s="560">
        <v>30</v>
      </c>
      <c r="D190" s="561" t="s">
        <v>22</v>
      </c>
      <c r="E190" s="559" t="s">
        <v>194</v>
      </c>
      <c r="F190" s="729" t="s">
        <v>167</v>
      </c>
      <c r="G190" s="562">
        <v>35212.639999999999</v>
      </c>
      <c r="H190" s="562">
        <v>951.62</v>
      </c>
      <c r="I190" s="562">
        <v>17606.32</v>
      </c>
      <c r="J190" s="562">
        <v>0</v>
      </c>
      <c r="K190" s="562">
        <f t="shared" si="35"/>
        <v>17606.32</v>
      </c>
      <c r="L190" s="562">
        <f t="shared" si="36"/>
        <v>264.09479999999996</v>
      </c>
      <c r="M190" s="562">
        <f t="shared" si="37"/>
        <v>3521.2640000000001</v>
      </c>
      <c r="N190" s="562">
        <v>5758.15</v>
      </c>
      <c r="O190" s="562">
        <v>1408.5</v>
      </c>
      <c r="P190" s="562">
        <f t="shared" si="33"/>
        <v>4542.4351999999999</v>
      </c>
      <c r="Q190" s="562">
        <f t="shared" si="38"/>
        <v>5950.9351999999999</v>
      </c>
      <c r="R190" s="562"/>
      <c r="S190" s="562"/>
      <c r="T190" s="562"/>
      <c r="U190" s="562"/>
      <c r="V190" s="562"/>
      <c r="W190" s="562"/>
      <c r="X190" s="562"/>
      <c r="Y190" s="559"/>
      <c r="Z190" s="559"/>
      <c r="AA190" s="560"/>
      <c r="AB190" s="559"/>
      <c r="AC190" s="560"/>
      <c r="AD190" s="559"/>
      <c r="AE190" s="560"/>
      <c r="AF190" s="559"/>
      <c r="AG190" s="560"/>
      <c r="AH190" s="559"/>
      <c r="AI190" s="559"/>
      <c r="AJ190" s="560"/>
      <c r="AK190" s="559"/>
      <c r="AL190" s="560"/>
      <c r="AM190" s="559"/>
    </row>
    <row r="191" spans="1:39" ht="15" customHeight="1" x14ac:dyDescent="0.25">
      <c r="A191" s="196" t="s">
        <v>1114</v>
      </c>
      <c r="B191" s="196" t="s">
        <v>847</v>
      </c>
      <c r="C191" s="197">
        <v>348</v>
      </c>
      <c r="D191" s="199" t="s">
        <v>370</v>
      </c>
      <c r="E191" s="196" t="s">
        <v>371</v>
      </c>
      <c r="F191" s="708" t="s">
        <v>167</v>
      </c>
      <c r="G191" s="195">
        <v>44461.18</v>
      </c>
      <c r="H191" s="195">
        <v>951.62</v>
      </c>
      <c r="I191" s="195">
        <v>22230.59</v>
      </c>
      <c r="J191" s="195">
        <v>0</v>
      </c>
      <c r="K191" s="195">
        <f t="shared" si="35"/>
        <v>22230.59</v>
      </c>
      <c r="L191" s="195">
        <f t="shared" si="36"/>
        <v>333.45884999999998</v>
      </c>
      <c r="M191" s="195">
        <f t="shared" si="37"/>
        <v>4446.1180000000004</v>
      </c>
      <c r="N191" s="195">
        <v>7020.57</v>
      </c>
      <c r="O191" s="195">
        <v>1778.44</v>
      </c>
      <c r="P191" s="195">
        <f t="shared" si="33"/>
        <v>5735.4911499999998</v>
      </c>
      <c r="Q191" s="195">
        <f t="shared" si="38"/>
        <v>7513.9311500000003</v>
      </c>
      <c r="R191" s="195"/>
      <c r="S191" s="195"/>
      <c r="T191" s="195"/>
      <c r="U191" s="195"/>
      <c r="V191" s="195"/>
      <c r="W191" s="195"/>
      <c r="X191" s="195"/>
      <c r="Y191" s="196"/>
      <c r="Z191" s="196"/>
      <c r="AA191" s="197"/>
      <c r="AB191" s="196"/>
      <c r="AC191" s="197"/>
      <c r="AD191" s="196"/>
      <c r="AE191" s="197"/>
      <c r="AF191" s="196"/>
      <c r="AG191" s="197"/>
      <c r="AH191" s="196"/>
      <c r="AI191" s="196"/>
      <c r="AJ191" s="197"/>
      <c r="AK191" s="196"/>
      <c r="AL191" s="197"/>
      <c r="AM191" s="196"/>
    </row>
    <row r="192" spans="1:39" ht="15" customHeight="1" x14ac:dyDescent="0.25">
      <c r="A192" s="196" t="s">
        <v>1114</v>
      </c>
      <c r="B192" s="196" t="s">
        <v>847</v>
      </c>
      <c r="C192" s="197">
        <v>433</v>
      </c>
      <c r="D192" s="199" t="s">
        <v>684</v>
      </c>
      <c r="E192" s="196" t="s">
        <v>685</v>
      </c>
      <c r="F192" s="708" t="s">
        <v>167</v>
      </c>
      <c r="G192" s="195">
        <v>21345.82</v>
      </c>
      <c r="H192" s="195">
        <v>951.62</v>
      </c>
      <c r="I192" s="195">
        <v>10672.91</v>
      </c>
      <c r="J192" s="195">
        <v>0</v>
      </c>
      <c r="K192" s="195">
        <f t="shared" si="35"/>
        <v>10672.91</v>
      </c>
      <c r="L192" s="195">
        <f t="shared" si="36"/>
        <v>160.09365</v>
      </c>
      <c r="M192" s="195">
        <f t="shared" si="37"/>
        <v>2134.5819999999999</v>
      </c>
      <c r="N192" s="195">
        <v>3865.32</v>
      </c>
      <c r="O192" s="195">
        <v>853.83</v>
      </c>
      <c r="P192" s="195">
        <f t="shared" si="33"/>
        <v>2753.6063500000005</v>
      </c>
      <c r="Q192" s="195">
        <f t="shared" si="38"/>
        <v>3607.4363500000004</v>
      </c>
      <c r="R192" s="195"/>
      <c r="S192" s="195"/>
      <c r="T192" s="195"/>
      <c r="U192" s="195"/>
      <c r="V192" s="195"/>
      <c r="W192" s="195"/>
      <c r="X192" s="195"/>
      <c r="Y192" s="196"/>
      <c r="Z192" s="196"/>
      <c r="AA192" s="197"/>
      <c r="AB192" s="196"/>
      <c r="AC192" s="197"/>
      <c r="AD192" s="196"/>
      <c r="AE192" s="197"/>
      <c r="AF192" s="196"/>
      <c r="AG192" s="197"/>
      <c r="AH192" s="196"/>
      <c r="AI192" s="196"/>
      <c r="AJ192" s="197"/>
      <c r="AK192" s="196"/>
      <c r="AL192" s="197"/>
      <c r="AM192" s="196"/>
    </row>
    <row r="193" spans="1:39" ht="15" customHeight="1" x14ac:dyDescent="0.25">
      <c r="A193" s="196" t="s">
        <v>1114</v>
      </c>
      <c r="B193" s="196" t="s">
        <v>847</v>
      </c>
      <c r="C193" s="197">
        <v>2</v>
      </c>
      <c r="D193" s="199" t="s">
        <v>4</v>
      </c>
      <c r="E193" s="196" t="s">
        <v>173</v>
      </c>
      <c r="F193" s="708" t="s">
        <v>167</v>
      </c>
      <c r="G193" s="195">
        <v>26762.42</v>
      </c>
      <c r="H193" s="195">
        <v>951.62</v>
      </c>
      <c r="I193" s="195">
        <v>13381.21</v>
      </c>
      <c r="J193" s="195">
        <v>0</v>
      </c>
      <c r="K193" s="195">
        <f t="shared" si="35"/>
        <v>13381.21</v>
      </c>
      <c r="L193" s="195">
        <f t="shared" si="36"/>
        <v>200.71814999999998</v>
      </c>
      <c r="M193" s="195">
        <f t="shared" si="37"/>
        <v>2676.2420000000002</v>
      </c>
      <c r="N193" s="195">
        <v>4604.6899999999996</v>
      </c>
      <c r="O193" s="195">
        <v>1070.49</v>
      </c>
      <c r="P193" s="195">
        <f t="shared" si="33"/>
        <v>3452.3518499999996</v>
      </c>
      <c r="Q193" s="195">
        <f t="shared" si="38"/>
        <v>4522.8418499999998</v>
      </c>
      <c r="R193" s="195"/>
      <c r="S193" s="195"/>
      <c r="T193" s="195"/>
      <c r="U193" s="195"/>
      <c r="V193" s="195"/>
      <c r="W193" s="195"/>
      <c r="X193" s="195"/>
      <c r="Y193" s="196"/>
      <c r="Z193" s="196"/>
      <c r="AA193" s="197"/>
      <c r="AB193" s="196"/>
      <c r="AC193" s="197"/>
      <c r="AD193" s="196"/>
      <c r="AE193" s="197"/>
      <c r="AF193" s="196"/>
      <c r="AG193" s="197"/>
      <c r="AH193" s="196"/>
      <c r="AI193" s="196"/>
      <c r="AJ193" s="197"/>
      <c r="AK193" s="196"/>
      <c r="AL193" s="197"/>
      <c r="AM193" s="196"/>
    </row>
    <row r="194" spans="1:39" ht="15" customHeight="1" x14ac:dyDescent="0.25">
      <c r="A194" s="529" t="s">
        <v>1114</v>
      </c>
      <c r="B194" s="529" t="s">
        <v>847</v>
      </c>
      <c r="C194" s="530">
        <v>420</v>
      </c>
      <c r="D194" s="552" t="s">
        <v>653</v>
      </c>
      <c r="E194" s="529" t="s">
        <v>654</v>
      </c>
      <c r="F194" s="209" t="s">
        <v>167</v>
      </c>
      <c r="G194" s="553">
        <v>6749.08</v>
      </c>
      <c r="H194" s="553">
        <v>513.83000000000004</v>
      </c>
      <c r="I194" s="553">
        <v>1173.75</v>
      </c>
      <c r="J194" s="553">
        <v>4401.58</v>
      </c>
      <c r="K194" s="553">
        <f t="shared" si="35"/>
        <v>5575.33</v>
      </c>
      <c r="L194" s="195">
        <f t="shared" si="36"/>
        <v>83.629949999999994</v>
      </c>
      <c r="M194" s="195">
        <f t="shared" si="37"/>
        <v>234.75</v>
      </c>
      <c r="N194" s="553">
        <v>2035.89</v>
      </c>
      <c r="O194" s="553">
        <v>0</v>
      </c>
      <c r="P194" s="195">
        <f t="shared" si="33"/>
        <v>1438.4300499999999</v>
      </c>
      <c r="Q194" s="195">
        <f t="shared" si="38"/>
        <v>1438.4300499999999</v>
      </c>
      <c r="R194" s="195"/>
      <c r="S194" s="195"/>
      <c r="T194" s="195"/>
      <c r="U194" s="195"/>
      <c r="V194" s="195"/>
      <c r="W194" s="195"/>
      <c r="X194" s="195"/>
      <c r="Y194" s="196"/>
      <c r="Z194" s="196"/>
      <c r="AA194" s="197"/>
      <c r="AB194" s="196"/>
      <c r="AC194" s="197"/>
      <c r="AD194" s="196"/>
      <c r="AE194" s="197"/>
      <c r="AF194" s="196"/>
      <c r="AG194" s="197"/>
      <c r="AH194" s="196"/>
      <c r="AI194" s="196"/>
      <c r="AJ194" s="197"/>
      <c r="AK194" s="196"/>
      <c r="AL194" s="197"/>
      <c r="AM194" s="196"/>
    </row>
    <row r="195" spans="1:39" ht="15" customHeight="1" x14ac:dyDescent="0.25">
      <c r="A195" s="196" t="s">
        <v>1114</v>
      </c>
      <c r="B195" s="196" t="s">
        <v>847</v>
      </c>
      <c r="C195" s="197">
        <v>487</v>
      </c>
      <c r="D195" s="199" t="s">
        <v>840</v>
      </c>
      <c r="E195" s="196" t="s">
        <v>841</v>
      </c>
      <c r="F195" s="708" t="s">
        <v>167</v>
      </c>
      <c r="G195" s="195">
        <v>44461.18</v>
      </c>
      <c r="H195" s="195">
        <v>951.62</v>
      </c>
      <c r="I195" s="195">
        <v>22230.59</v>
      </c>
      <c r="J195" s="195">
        <v>0</v>
      </c>
      <c r="K195" s="195">
        <f t="shared" si="35"/>
        <v>22230.59</v>
      </c>
      <c r="L195" s="195">
        <f t="shared" si="36"/>
        <v>333.45884999999998</v>
      </c>
      <c r="M195" s="195">
        <f t="shared" si="37"/>
        <v>4446.1180000000004</v>
      </c>
      <c r="N195" s="195">
        <v>7020.57</v>
      </c>
      <c r="O195" s="195">
        <v>1778.44</v>
      </c>
      <c r="P195" s="195">
        <f t="shared" si="33"/>
        <v>5735.4911499999998</v>
      </c>
      <c r="Q195" s="195">
        <f t="shared" si="38"/>
        <v>7513.9311500000003</v>
      </c>
      <c r="R195" s="195"/>
      <c r="S195" s="195"/>
      <c r="T195" s="195"/>
      <c r="U195" s="195"/>
      <c r="V195" s="195"/>
      <c r="W195" s="195"/>
      <c r="X195" s="195"/>
      <c r="Y195" s="196"/>
      <c r="Z195" s="196"/>
      <c r="AA195" s="197"/>
      <c r="AB195" s="196"/>
      <c r="AC195" s="197"/>
      <c r="AD195" s="196"/>
      <c r="AE195" s="197"/>
      <c r="AF195" s="196"/>
      <c r="AG195" s="197"/>
      <c r="AH195" s="196"/>
      <c r="AI195" s="196"/>
      <c r="AJ195" s="197"/>
      <c r="AK195" s="196"/>
      <c r="AL195" s="197"/>
      <c r="AM195" s="196"/>
    </row>
    <row r="196" spans="1:39" ht="15" customHeight="1" x14ac:dyDescent="0.25">
      <c r="A196" s="730" t="s">
        <v>1114</v>
      </c>
      <c r="B196" s="730" t="s">
        <v>847</v>
      </c>
      <c r="C196" s="731">
        <v>20046</v>
      </c>
      <c r="D196" s="732" t="s">
        <v>1110</v>
      </c>
      <c r="E196" s="730" t="s">
        <v>1119</v>
      </c>
      <c r="F196" s="733" t="s">
        <v>167</v>
      </c>
      <c r="G196" s="734">
        <v>0</v>
      </c>
      <c r="H196" s="734">
        <v>690.81</v>
      </c>
      <c r="I196" s="734">
        <v>0</v>
      </c>
      <c r="J196" s="734">
        <v>0</v>
      </c>
      <c r="K196" s="734">
        <f t="shared" si="35"/>
        <v>0</v>
      </c>
      <c r="L196" s="734">
        <f t="shared" si="36"/>
        <v>0</v>
      </c>
      <c r="M196" s="734">
        <f t="shared" si="37"/>
        <v>0</v>
      </c>
      <c r="N196" s="734">
        <v>690.81</v>
      </c>
      <c r="O196" s="734">
        <v>0</v>
      </c>
      <c r="P196" s="734">
        <v>690.81</v>
      </c>
      <c r="Q196" s="734">
        <f t="shared" si="38"/>
        <v>690.81</v>
      </c>
      <c r="R196" s="195"/>
      <c r="S196" s="195"/>
      <c r="T196" s="195"/>
      <c r="U196" s="195"/>
      <c r="V196" s="195"/>
      <c r="W196" s="195"/>
      <c r="X196" s="195"/>
      <c r="Y196" s="196"/>
      <c r="Z196" s="196"/>
      <c r="AA196" s="197"/>
      <c r="AB196" s="196"/>
      <c r="AC196" s="197"/>
      <c r="AD196" s="196"/>
      <c r="AE196" s="197"/>
      <c r="AF196" s="196"/>
      <c r="AG196" s="197"/>
      <c r="AH196" s="196"/>
      <c r="AI196" s="196"/>
      <c r="AJ196" s="197"/>
      <c r="AK196" s="196"/>
      <c r="AL196" s="197"/>
      <c r="AM196" s="196"/>
    </row>
    <row r="197" spans="1:39" ht="15" customHeight="1" x14ac:dyDescent="0.25">
      <c r="A197" s="730" t="s">
        <v>1114</v>
      </c>
      <c r="B197" s="730" t="s">
        <v>847</v>
      </c>
      <c r="C197" s="731">
        <v>20045</v>
      </c>
      <c r="D197" s="732" t="s">
        <v>151</v>
      </c>
      <c r="E197" s="730" t="s">
        <v>265</v>
      </c>
      <c r="F197" s="733" t="s">
        <v>167</v>
      </c>
      <c r="G197" s="734">
        <v>0</v>
      </c>
      <c r="H197" s="734">
        <v>897.31</v>
      </c>
      <c r="I197" s="734">
        <v>0</v>
      </c>
      <c r="J197" s="734">
        <v>0</v>
      </c>
      <c r="K197" s="734">
        <f t="shared" si="35"/>
        <v>0</v>
      </c>
      <c r="L197" s="734">
        <f t="shared" si="36"/>
        <v>0</v>
      </c>
      <c r="M197" s="734">
        <f t="shared" si="37"/>
        <v>0</v>
      </c>
      <c r="N197" s="734">
        <v>897.31</v>
      </c>
      <c r="O197" s="734">
        <v>0</v>
      </c>
      <c r="P197" s="734">
        <v>897.31</v>
      </c>
      <c r="Q197" s="734">
        <f t="shared" si="38"/>
        <v>897.31</v>
      </c>
      <c r="R197" s="195"/>
      <c r="S197" s="195"/>
      <c r="T197" s="195"/>
      <c r="U197" s="195"/>
      <c r="V197" s="195"/>
      <c r="W197" s="195"/>
      <c r="X197" s="195"/>
      <c r="Y197" s="196"/>
      <c r="Z197" s="196"/>
      <c r="AA197" s="197"/>
      <c r="AB197" s="196"/>
      <c r="AC197" s="197"/>
      <c r="AD197" s="196"/>
      <c r="AE197" s="197"/>
      <c r="AF197" s="196"/>
      <c r="AG197" s="197"/>
      <c r="AH197" s="196"/>
      <c r="AI197" s="196"/>
      <c r="AJ197" s="197"/>
      <c r="AK197" s="196"/>
      <c r="AL197" s="197"/>
      <c r="AM197" s="196"/>
    </row>
    <row r="198" spans="1:39" ht="15" customHeight="1" x14ac:dyDescent="0.25">
      <c r="A198" s="730" t="s">
        <v>1114</v>
      </c>
      <c r="B198" s="730" t="s">
        <v>847</v>
      </c>
      <c r="C198" s="731">
        <v>20039</v>
      </c>
      <c r="D198" s="732" t="s">
        <v>353</v>
      </c>
      <c r="E198" s="730" t="s">
        <v>354</v>
      </c>
      <c r="F198" s="733" t="s">
        <v>167</v>
      </c>
      <c r="G198" s="734">
        <v>0</v>
      </c>
      <c r="H198" s="734">
        <v>897.31</v>
      </c>
      <c r="I198" s="734">
        <v>0</v>
      </c>
      <c r="J198" s="734">
        <v>0</v>
      </c>
      <c r="K198" s="734">
        <f t="shared" si="35"/>
        <v>0</v>
      </c>
      <c r="L198" s="734">
        <f t="shared" si="36"/>
        <v>0</v>
      </c>
      <c r="M198" s="734">
        <f t="shared" si="37"/>
        <v>0</v>
      </c>
      <c r="N198" s="734">
        <v>897.31</v>
      </c>
      <c r="O198" s="734">
        <v>0</v>
      </c>
      <c r="P198" s="734">
        <v>897.31</v>
      </c>
      <c r="Q198" s="734">
        <f t="shared" si="38"/>
        <v>897.31</v>
      </c>
      <c r="R198" s="195"/>
      <c r="S198" s="195"/>
      <c r="T198" s="195"/>
      <c r="U198" s="195"/>
      <c r="V198" s="195"/>
      <c r="W198" s="195"/>
      <c r="X198" s="195"/>
      <c r="Y198" s="196"/>
      <c r="Z198" s="196"/>
      <c r="AA198" s="197"/>
      <c r="AB198" s="196"/>
      <c r="AC198" s="197"/>
      <c r="AD198" s="196"/>
      <c r="AE198" s="197"/>
      <c r="AF198" s="196"/>
      <c r="AG198" s="197"/>
      <c r="AH198" s="196"/>
      <c r="AI198" s="196"/>
      <c r="AJ198" s="197"/>
      <c r="AK198" s="196"/>
      <c r="AL198" s="197"/>
      <c r="AM198" s="196"/>
    </row>
    <row r="199" spans="1:39" ht="15" customHeight="1" thickBot="1" x14ac:dyDescent="0.3">
      <c r="A199" s="730" t="s">
        <v>1114</v>
      </c>
      <c r="B199" s="730" t="s">
        <v>847</v>
      </c>
      <c r="C199" s="731">
        <v>20043</v>
      </c>
      <c r="D199" s="732" t="s">
        <v>166</v>
      </c>
      <c r="E199" s="730" t="s">
        <v>267</v>
      </c>
      <c r="F199" s="733" t="s">
        <v>167</v>
      </c>
      <c r="G199" s="734">
        <v>0</v>
      </c>
      <c r="H199" s="734">
        <v>897.31</v>
      </c>
      <c r="I199" s="734">
        <v>0</v>
      </c>
      <c r="J199" s="734">
        <v>0</v>
      </c>
      <c r="K199" s="734">
        <f t="shared" si="35"/>
        <v>0</v>
      </c>
      <c r="L199" s="734">
        <f t="shared" si="36"/>
        <v>0</v>
      </c>
      <c r="M199" s="734">
        <f t="shared" si="37"/>
        <v>0</v>
      </c>
      <c r="N199" s="734">
        <v>897.31</v>
      </c>
      <c r="O199" s="734">
        <v>0</v>
      </c>
      <c r="P199" s="734">
        <v>897.31</v>
      </c>
      <c r="Q199" s="734">
        <f t="shared" si="38"/>
        <v>897.31</v>
      </c>
      <c r="R199" s="195"/>
      <c r="S199" s="195"/>
      <c r="T199" s="195"/>
      <c r="U199" s="195"/>
      <c r="V199" s="195"/>
      <c r="W199" s="195"/>
      <c r="X199" s="195"/>
      <c r="Y199" s="196"/>
      <c r="Z199" s="196"/>
      <c r="AA199" s="197"/>
      <c r="AB199" s="196"/>
      <c r="AC199" s="197"/>
      <c r="AD199" s="196"/>
      <c r="AE199" s="197"/>
      <c r="AF199" s="196"/>
      <c r="AG199" s="197"/>
      <c r="AH199" s="196"/>
      <c r="AI199" s="196"/>
      <c r="AJ199" s="197"/>
      <c r="AK199" s="196"/>
      <c r="AL199" s="197"/>
      <c r="AM199" s="196"/>
    </row>
    <row r="200" spans="1:39" s="540" customFormat="1" x14ac:dyDescent="0.25">
      <c r="D200" s="679">
        <f>COUNTA(D2:D199)</f>
        <v>198</v>
      </c>
      <c r="F200" s="547"/>
      <c r="G200" s="680">
        <f>SUM(G2:G199)</f>
        <v>5019970.9300000006</v>
      </c>
      <c r="H200" s="680">
        <f t="shared" ref="H200:O200" si="39">SUM(H2:H199)</f>
        <v>170143.42999999961</v>
      </c>
      <c r="I200" s="680">
        <f t="shared" si="39"/>
        <v>2485001.0000000009</v>
      </c>
      <c r="J200" s="709">
        <f t="shared" si="39"/>
        <v>7846.2999999999993</v>
      </c>
      <c r="K200" s="710">
        <f t="shared" si="39"/>
        <v>2492847.3000000007</v>
      </c>
      <c r="L200" s="710">
        <f>SUM(L2:L199)</f>
        <v>37392.709499999983</v>
      </c>
      <c r="M200" s="711">
        <f>SUM(M2:M199)</f>
        <v>497000.19999999978</v>
      </c>
      <c r="N200" s="680">
        <f t="shared" si="39"/>
        <v>850690.62000000058</v>
      </c>
      <c r="O200" s="680">
        <f t="shared" si="39"/>
        <v>201744.35999999996</v>
      </c>
      <c r="P200" s="680">
        <f>SUM(P2:P199)</f>
        <v>646537.22050000005</v>
      </c>
      <c r="Q200" s="680">
        <f>SUM(Q2:Q199)</f>
        <v>848281.58049999981</v>
      </c>
      <c r="R200" s="680"/>
      <c r="S200" s="680"/>
      <c r="T200" s="680"/>
      <c r="U200" s="680"/>
      <c r="V200" s="680"/>
      <c r="W200" s="680"/>
      <c r="X200" s="680"/>
    </row>
    <row r="201" spans="1:39" x14ac:dyDescent="0.25">
      <c r="J201" s="712"/>
      <c r="M201" s="713"/>
    </row>
    <row r="202" spans="1:39" x14ac:dyDescent="0.25">
      <c r="G202" s="714"/>
      <c r="H202" s="680">
        <v>1223.3499999999999</v>
      </c>
      <c r="I202" s="715">
        <v>7846.3</v>
      </c>
      <c r="J202" s="716" t="s">
        <v>1123</v>
      </c>
      <c r="K202" s="538">
        <v>78204.63</v>
      </c>
      <c r="L202" s="538">
        <f>K202*1.5%</f>
        <v>1173.06945</v>
      </c>
      <c r="M202" s="717">
        <f>K202*0.2</f>
        <v>15640.926000000001</v>
      </c>
      <c r="S202" s="328">
        <f>L200</f>
        <v>37392.709499999983</v>
      </c>
      <c r="T202" s="182" t="s">
        <v>1124</v>
      </c>
    </row>
    <row r="203" spans="1:39" x14ac:dyDescent="0.25">
      <c r="J203" s="718"/>
      <c r="K203" s="680"/>
      <c r="L203" s="680"/>
      <c r="M203" s="719"/>
    </row>
    <row r="204" spans="1:39" x14ac:dyDescent="0.25">
      <c r="G204" s="540"/>
      <c r="H204" s="720">
        <f>H200+H202</f>
        <v>171366.77999999962</v>
      </c>
      <c r="I204" s="328">
        <f>I202-K202</f>
        <v>-70358.33</v>
      </c>
      <c r="J204" s="721" t="s">
        <v>1125</v>
      </c>
      <c r="K204" s="720">
        <f>15000+48000</f>
        <v>63000</v>
      </c>
      <c r="L204" s="720">
        <f>K204*1.5%</f>
        <v>945</v>
      </c>
      <c r="M204" s="722">
        <f>K204*0.2</f>
        <v>12600</v>
      </c>
      <c r="S204" s="328">
        <f>H204</f>
        <v>171366.77999999962</v>
      </c>
      <c r="T204" s="182" t="s">
        <v>1126</v>
      </c>
    </row>
    <row r="205" spans="1:39" x14ac:dyDescent="0.25">
      <c r="J205" s="718"/>
      <c r="M205" s="713"/>
    </row>
    <row r="206" spans="1:39" x14ac:dyDescent="0.25">
      <c r="J206" s="716" t="s">
        <v>1127</v>
      </c>
      <c r="K206" s="538">
        <f>K200+K202+K204</f>
        <v>2634051.9300000006</v>
      </c>
      <c r="L206" s="538">
        <f>L200+L202+L204</f>
        <v>39510.778949999985</v>
      </c>
      <c r="M206" s="717">
        <f>M200+M202+M204</f>
        <v>525241.1259999997</v>
      </c>
      <c r="S206" s="328">
        <f>M206</f>
        <v>525241.1259999997</v>
      </c>
      <c r="T206" s="182" t="s">
        <v>1128</v>
      </c>
    </row>
    <row r="207" spans="1:39" x14ac:dyDescent="0.25">
      <c r="J207" s="718"/>
      <c r="M207" s="713"/>
    </row>
    <row r="208" spans="1:39" ht="15.75" thickBot="1" x14ac:dyDescent="0.3">
      <c r="J208" s="723">
        <v>5.8000000000000003E-2</v>
      </c>
      <c r="K208" s="724">
        <f>K200*5.8%</f>
        <v>144585.14340000003</v>
      </c>
      <c r="L208" s="725"/>
      <c r="M208" s="726">
        <f>M206+H204+K208+L200</f>
        <v>878585.75889999932</v>
      </c>
      <c r="S208" s="727">
        <f>K208</f>
        <v>144585.14340000003</v>
      </c>
      <c r="T208" s="182" t="s">
        <v>1129</v>
      </c>
    </row>
    <row r="210" spans="13:20" x14ac:dyDescent="0.25">
      <c r="M210" s="220">
        <v>878585.74950000015</v>
      </c>
      <c r="S210" s="680">
        <f>SUM(S202:S209)</f>
        <v>878585.75889999943</v>
      </c>
      <c r="T210" s="540" t="s">
        <v>1130</v>
      </c>
    </row>
    <row r="212" spans="13:20" x14ac:dyDescent="0.25">
      <c r="M212" s="727">
        <f>M210-M208</f>
        <v>-9.3999991659075022E-3</v>
      </c>
    </row>
  </sheetData>
  <sortState xmlns:xlrd2="http://schemas.microsoft.com/office/spreadsheetml/2017/richdata2" ref="A2:Q195">
    <sortCondition ref="D2:D195"/>
  </sortState>
  <pageMargins left="0.7" right="0.7" top="0.75" bottom="0.75" header="0.3" footer="0.3"/>
  <pageSetup paperSize="9" orientation="portrait"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B5D2D-17A8-4651-8CFE-6C04A561C5EE}">
  <dimension ref="A1:AI200"/>
  <sheetViews>
    <sheetView workbookViewId="0">
      <pane ySplit="1" topLeftCell="A113" activePane="bottomLeft" state="frozen"/>
      <selection pane="bottomLeft" activeCell="X212" sqref="X212"/>
    </sheetView>
  </sheetViews>
  <sheetFormatPr defaultColWidth="9.140625" defaultRowHeight="15" x14ac:dyDescent="0.25"/>
  <cols>
    <col min="1" max="1" width="9.140625" style="182" customWidth="1" collapsed="1"/>
    <col min="2" max="2" width="12.5703125" style="182" customWidth="1" collapsed="1"/>
    <col min="3" max="3" width="13.85546875" style="182" customWidth="1" collapsed="1"/>
    <col min="4" max="4" width="37.140625" style="183" customWidth="1" collapsed="1"/>
    <col min="5" max="5" width="14.42578125" style="182" customWidth="1" collapsed="1"/>
    <col min="6" max="6" width="14.5703125" style="182" customWidth="1" collapsed="1"/>
    <col min="7" max="7" width="14.28515625" style="182" hidden="1" customWidth="1" collapsed="1"/>
    <col min="8" max="8" width="13.7109375" style="182" hidden="1" customWidth="1" collapsed="1"/>
    <col min="9" max="9" width="14.28515625" style="182" hidden="1" customWidth="1" collapsed="1"/>
    <col min="10" max="10" width="15.28515625" style="182" hidden="1" customWidth="1" collapsed="1"/>
    <col min="11" max="11" width="15.7109375" style="182" hidden="1" customWidth="1" collapsed="1"/>
    <col min="12" max="12" width="12.42578125" style="182" hidden="1" customWidth="1"/>
    <col min="13" max="13" width="15.7109375" style="182" hidden="1" customWidth="1" collapsed="1"/>
    <col min="14" max="14" width="15.5703125" style="182" hidden="1" customWidth="1" collapsed="1"/>
    <col min="15" max="15" width="13" style="182" hidden="1" customWidth="1" collapsed="1"/>
    <col min="16" max="16" width="15.7109375" style="182" hidden="1" customWidth="1" collapsed="1"/>
    <col min="17" max="17" width="15.28515625" style="182" hidden="1" customWidth="1" collapsed="1"/>
    <col min="18" max="18" width="15.42578125" style="182" hidden="1" customWidth="1" collapsed="1"/>
    <col min="19" max="19" width="13.7109375" style="182" hidden="1" customWidth="1" collapsed="1"/>
    <col min="20" max="20" width="15.28515625" style="182" hidden="1" customWidth="1" collapsed="1"/>
    <col min="21" max="21" width="15.28515625" style="534" customWidth="1" collapsed="1"/>
    <col min="22" max="22" width="13.28515625" style="534" bestFit="1" customWidth="1" collapsed="1"/>
    <col min="23" max="23" width="7.7109375" style="221" bestFit="1" customWidth="1" collapsed="1"/>
    <col min="24" max="24" width="17.7109375" style="183" customWidth="1" collapsed="1"/>
    <col min="25" max="25" width="9.140625" style="182" customWidth="1" collapsed="1"/>
    <col min="26" max="26" width="29.85546875" style="182" customWidth="1" collapsed="1"/>
    <col min="27" max="27" width="9.140625" style="182" customWidth="1" collapsed="1"/>
    <col min="28" max="28" width="30.7109375" style="182" customWidth="1" collapsed="1"/>
    <col min="29" max="29" width="9.28515625" style="182" customWidth="1" collapsed="1"/>
    <col min="30" max="30" width="32.28515625" style="182" customWidth="1" collapsed="1"/>
    <col min="31" max="31" width="22.7109375" style="182" customWidth="1" collapsed="1"/>
    <col min="32" max="32" width="13.7109375" style="182" customWidth="1" collapsed="1"/>
    <col min="33" max="33" width="15.5703125" style="182" customWidth="1" collapsed="1"/>
    <col min="34" max="34" width="9.28515625" style="182" customWidth="1" collapsed="1"/>
    <col min="35" max="16384" width="9.140625" style="182"/>
  </cols>
  <sheetData>
    <row r="1" spans="1:35" ht="15" customHeight="1" x14ac:dyDescent="0.25">
      <c r="A1" s="432" t="s">
        <v>127</v>
      </c>
      <c r="B1" s="432" t="s">
        <v>119</v>
      </c>
      <c r="C1" s="432" t="s">
        <v>92</v>
      </c>
      <c r="D1" s="433" t="s">
        <v>93</v>
      </c>
      <c r="E1" s="432" t="s">
        <v>153</v>
      </c>
      <c r="F1" s="432" t="s">
        <v>94</v>
      </c>
      <c r="G1" s="432" t="s">
        <v>126</v>
      </c>
      <c r="H1" s="432" t="s">
        <v>95</v>
      </c>
      <c r="I1" s="432" t="s">
        <v>96</v>
      </c>
      <c r="J1" s="432" t="s">
        <v>833</v>
      </c>
      <c r="K1" s="432" t="s">
        <v>1085</v>
      </c>
      <c r="L1" s="432" t="s">
        <v>1121</v>
      </c>
      <c r="M1" s="432" t="s">
        <v>97</v>
      </c>
      <c r="N1" s="432" t="s">
        <v>98</v>
      </c>
      <c r="O1" s="432" t="s">
        <v>117</v>
      </c>
      <c r="P1" s="432" t="s">
        <v>97</v>
      </c>
      <c r="Q1" s="432" t="s">
        <v>134</v>
      </c>
      <c r="R1" s="432" t="s">
        <v>1084</v>
      </c>
      <c r="S1" s="432" t="s">
        <v>1113</v>
      </c>
      <c r="T1" s="432" t="s">
        <v>868</v>
      </c>
      <c r="U1" s="532" t="s">
        <v>122</v>
      </c>
      <c r="V1" s="532" t="s">
        <v>1120</v>
      </c>
      <c r="W1" s="219" t="s">
        <v>774</v>
      </c>
      <c r="X1" s="433"/>
      <c r="Y1" s="432"/>
      <c r="Z1" s="432"/>
      <c r="AA1" s="432"/>
      <c r="AB1" s="432"/>
      <c r="AC1" s="432"/>
      <c r="AD1" s="432"/>
      <c r="AE1" s="432"/>
      <c r="AF1" s="432"/>
      <c r="AG1" s="432"/>
      <c r="AH1" s="432"/>
      <c r="AI1" s="432"/>
    </row>
    <row r="2" spans="1:35" ht="15" customHeight="1" x14ac:dyDescent="0.25">
      <c r="A2" s="435" t="s">
        <v>1114</v>
      </c>
      <c r="B2" s="435" t="s">
        <v>847</v>
      </c>
      <c r="C2" s="436">
        <v>271</v>
      </c>
      <c r="D2" s="437" t="s">
        <v>164</v>
      </c>
      <c r="E2" s="435" t="s">
        <v>266</v>
      </c>
      <c r="F2" s="438">
        <v>24049.95</v>
      </c>
      <c r="G2" s="438">
        <v>0</v>
      </c>
      <c r="H2" s="438">
        <v>0</v>
      </c>
      <c r="I2" s="438">
        <v>0</v>
      </c>
      <c r="J2" s="438">
        <v>0</v>
      </c>
      <c r="K2" s="438">
        <v>0</v>
      </c>
      <c r="L2" s="438">
        <v>0</v>
      </c>
      <c r="M2" s="438">
        <v>0</v>
      </c>
      <c r="N2" s="438">
        <v>0</v>
      </c>
      <c r="O2" s="438">
        <v>0</v>
      </c>
      <c r="P2" s="438">
        <v>0</v>
      </c>
      <c r="Q2" s="438">
        <v>1819.36</v>
      </c>
      <c r="R2" s="438">
        <v>0</v>
      </c>
      <c r="S2" s="438">
        <v>0</v>
      </c>
      <c r="T2" s="438">
        <v>0</v>
      </c>
      <c r="U2" s="686">
        <f>SUM(G2:T2)</f>
        <v>1819.36</v>
      </c>
      <c r="V2" s="533">
        <f>F2-U2</f>
        <v>22230.59</v>
      </c>
      <c r="W2" s="688" t="s">
        <v>167</v>
      </c>
      <c r="X2" s="437" t="b">
        <f>D2=Z2</f>
        <v>1</v>
      </c>
      <c r="Y2" s="436"/>
      <c r="Z2" s="199" t="s">
        <v>164</v>
      </c>
      <c r="AA2" s="436"/>
      <c r="AB2" s="435"/>
      <c r="AC2" s="436"/>
      <c r="AD2" s="435"/>
      <c r="AE2" s="435"/>
      <c r="AF2" s="436"/>
      <c r="AG2" s="435"/>
      <c r="AH2" s="436"/>
      <c r="AI2" s="435"/>
    </row>
    <row r="3" spans="1:35" ht="15" customHeight="1" x14ac:dyDescent="0.25">
      <c r="A3" s="435" t="s">
        <v>1114</v>
      </c>
      <c r="B3" s="435" t="s">
        <v>847</v>
      </c>
      <c r="C3" s="436">
        <v>37</v>
      </c>
      <c r="D3" s="437" t="s">
        <v>27</v>
      </c>
      <c r="E3" s="435" t="s">
        <v>199</v>
      </c>
      <c r="F3" s="438">
        <v>18263.55</v>
      </c>
      <c r="G3" s="438">
        <v>0</v>
      </c>
      <c r="H3" s="438">
        <v>0</v>
      </c>
      <c r="I3" s="438">
        <v>0</v>
      </c>
      <c r="J3" s="438">
        <v>0</v>
      </c>
      <c r="K3" s="438">
        <v>0</v>
      </c>
      <c r="L3" s="438">
        <v>0</v>
      </c>
      <c r="M3" s="438">
        <v>0</v>
      </c>
      <c r="N3" s="438">
        <v>0</v>
      </c>
      <c r="O3" s="438">
        <v>0</v>
      </c>
      <c r="P3" s="438">
        <v>0</v>
      </c>
      <c r="Q3" s="438">
        <v>1884.09</v>
      </c>
      <c r="R3" s="438">
        <v>0</v>
      </c>
      <c r="S3" s="438">
        <v>0</v>
      </c>
      <c r="T3" s="438">
        <v>0</v>
      </c>
      <c r="U3" s="686">
        <f t="shared" ref="U3:U66" si="0">SUM(G3:T3)</f>
        <v>1884.09</v>
      </c>
      <c r="V3" s="533">
        <f t="shared" ref="V3:V66" si="1">F3-U3</f>
        <v>16379.46</v>
      </c>
      <c r="W3" s="688" t="s">
        <v>167</v>
      </c>
      <c r="X3" s="437" t="b">
        <f t="shared" ref="X3:X66" si="2">D3=Z3</f>
        <v>1</v>
      </c>
      <c r="Y3" s="436"/>
      <c r="Z3" s="199" t="s">
        <v>27</v>
      </c>
      <c r="AA3" s="436"/>
      <c r="AB3" s="435"/>
      <c r="AC3" s="436"/>
      <c r="AD3" s="435"/>
      <c r="AE3" s="435"/>
      <c r="AF3" s="436"/>
      <c r="AG3" s="435"/>
      <c r="AH3" s="436"/>
      <c r="AI3" s="435"/>
    </row>
    <row r="4" spans="1:35" ht="15" customHeight="1" x14ac:dyDescent="0.25">
      <c r="A4" s="435" t="s">
        <v>1114</v>
      </c>
      <c r="B4" s="435" t="s">
        <v>847</v>
      </c>
      <c r="C4" s="436">
        <v>490</v>
      </c>
      <c r="D4" s="437" t="s">
        <v>484</v>
      </c>
      <c r="E4" s="435" t="s">
        <v>534</v>
      </c>
      <c r="F4" s="438">
        <v>19998.87</v>
      </c>
      <c r="G4" s="438">
        <v>0</v>
      </c>
      <c r="H4" s="438">
        <v>0</v>
      </c>
      <c r="I4" s="438">
        <v>1459</v>
      </c>
      <c r="J4" s="438">
        <v>0</v>
      </c>
      <c r="K4" s="438">
        <v>0</v>
      </c>
      <c r="L4" s="438">
        <v>0</v>
      </c>
      <c r="M4" s="438">
        <v>933.55</v>
      </c>
      <c r="N4" s="438">
        <v>0</v>
      </c>
      <c r="O4" s="438">
        <v>0</v>
      </c>
      <c r="P4" s="438">
        <v>0</v>
      </c>
      <c r="Q4" s="438">
        <v>0</v>
      </c>
      <c r="R4" s="438">
        <v>0</v>
      </c>
      <c r="S4" s="438">
        <v>0</v>
      </c>
      <c r="T4" s="438">
        <v>0</v>
      </c>
      <c r="U4" s="686">
        <f t="shared" si="0"/>
        <v>2392.5500000000002</v>
      </c>
      <c r="V4" s="533">
        <f t="shared" si="1"/>
        <v>17606.32</v>
      </c>
      <c r="W4" s="688" t="s">
        <v>167</v>
      </c>
      <c r="X4" s="437" t="b">
        <f t="shared" si="2"/>
        <v>1</v>
      </c>
      <c r="Y4" s="436"/>
      <c r="Z4" s="199" t="s">
        <v>484</v>
      </c>
      <c r="AA4" s="436"/>
      <c r="AB4" s="435"/>
      <c r="AC4" s="436"/>
      <c r="AD4" s="435"/>
      <c r="AE4" s="435"/>
      <c r="AF4" s="436"/>
      <c r="AG4" s="435"/>
      <c r="AH4" s="436"/>
      <c r="AI4" s="435"/>
    </row>
    <row r="5" spans="1:35" ht="15" customHeight="1" x14ac:dyDescent="0.25">
      <c r="A5" s="435" t="s">
        <v>1114</v>
      </c>
      <c r="B5" s="435" t="s">
        <v>847</v>
      </c>
      <c r="C5" s="436">
        <v>35</v>
      </c>
      <c r="D5" s="437" t="s">
        <v>26</v>
      </c>
      <c r="E5" s="435" t="s">
        <v>198</v>
      </c>
      <c r="F5" s="438">
        <v>18267.04</v>
      </c>
      <c r="G5" s="438">
        <v>0</v>
      </c>
      <c r="H5" s="438">
        <v>0</v>
      </c>
      <c r="I5" s="438">
        <v>0</v>
      </c>
      <c r="J5" s="438">
        <v>0</v>
      </c>
      <c r="K5" s="438">
        <v>0</v>
      </c>
      <c r="L5" s="438">
        <v>0</v>
      </c>
      <c r="M5" s="438">
        <v>0</v>
      </c>
      <c r="N5" s="438">
        <v>0</v>
      </c>
      <c r="O5" s="438">
        <v>0</v>
      </c>
      <c r="P5" s="438">
        <v>0</v>
      </c>
      <c r="Q5" s="438">
        <v>1490.28</v>
      </c>
      <c r="R5" s="438">
        <v>0</v>
      </c>
      <c r="S5" s="438">
        <v>0</v>
      </c>
      <c r="T5" s="438">
        <v>0</v>
      </c>
      <c r="U5" s="686">
        <f t="shared" si="0"/>
        <v>1490.28</v>
      </c>
      <c r="V5" s="533">
        <f t="shared" si="1"/>
        <v>16776.760000000002</v>
      </c>
      <c r="W5" s="688" t="s">
        <v>167</v>
      </c>
      <c r="X5" s="437" t="b">
        <f t="shared" si="2"/>
        <v>1</v>
      </c>
      <c r="Y5" s="436"/>
      <c r="Z5" s="199" t="s">
        <v>26</v>
      </c>
      <c r="AA5" s="436"/>
      <c r="AB5" s="435"/>
      <c r="AC5" s="436"/>
      <c r="AD5" s="435"/>
      <c r="AE5" s="435"/>
      <c r="AF5" s="436"/>
      <c r="AG5" s="435"/>
      <c r="AH5" s="436"/>
      <c r="AI5" s="435"/>
    </row>
    <row r="6" spans="1:35" ht="15" customHeight="1" x14ac:dyDescent="0.25">
      <c r="A6" s="435" t="s">
        <v>1114</v>
      </c>
      <c r="B6" s="435" t="s">
        <v>847</v>
      </c>
      <c r="C6" s="436">
        <v>201</v>
      </c>
      <c r="D6" s="437" t="s">
        <v>75</v>
      </c>
      <c r="E6" s="435" t="s">
        <v>865</v>
      </c>
      <c r="F6" s="438">
        <v>8446.07</v>
      </c>
      <c r="G6" s="438">
        <v>0</v>
      </c>
      <c r="H6" s="438">
        <v>0</v>
      </c>
      <c r="I6" s="438">
        <v>0</v>
      </c>
      <c r="J6" s="438">
        <v>0</v>
      </c>
      <c r="K6" s="438">
        <v>0</v>
      </c>
      <c r="L6" s="438">
        <v>0</v>
      </c>
      <c r="M6" s="438">
        <v>2825.84</v>
      </c>
      <c r="N6" s="438">
        <v>0</v>
      </c>
      <c r="O6" s="438">
        <v>0</v>
      </c>
      <c r="P6" s="438">
        <v>0</v>
      </c>
      <c r="Q6" s="438">
        <v>0</v>
      </c>
      <c r="R6" s="438">
        <v>0</v>
      </c>
      <c r="S6" s="438">
        <v>0</v>
      </c>
      <c r="T6" s="438">
        <v>0</v>
      </c>
      <c r="U6" s="686">
        <f t="shared" si="0"/>
        <v>2825.84</v>
      </c>
      <c r="V6" s="533">
        <f t="shared" si="1"/>
        <v>5620.23</v>
      </c>
      <c r="W6" s="688" t="s">
        <v>167</v>
      </c>
      <c r="X6" s="437" t="b">
        <f t="shared" si="2"/>
        <v>1</v>
      </c>
      <c r="Y6" s="436"/>
      <c r="Z6" s="199" t="s">
        <v>75</v>
      </c>
      <c r="AA6" s="436"/>
      <c r="AB6" s="435"/>
      <c r="AC6" s="436"/>
      <c r="AD6" s="435"/>
      <c r="AE6" s="435"/>
      <c r="AF6" s="436"/>
      <c r="AG6" s="435"/>
      <c r="AH6" s="436"/>
      <c r="AI6" s="435"/>
    </row>
    <row r="7" spans="1:35" ht="15" customHeight="1" x14ac:dyDescent="0.25">
      <c r="A7" s="435" t="s">
        <v>1114</v>
      </c>
      <c r="B7" s="435" t="s">
        <v>847</v>
      </c>
      <c r="C7" s="436">
        <v>20</v>
      </c>
      <c r="D7" s="437" t="s">
        <v>14</v>
      </c>
      <c r="E7" s="435" t="s">
        <v>186</v>
      </c>
      <c r="F7" s="438">
        <v>13258.04</v>
      </c>
      <c r="G7" s="438">
        <v>0</v>
      </c>
      <c r="H7" s="438">
        <v>0</v>
      </c>
      <c r="I7" s="438">
        <v>0</v>
      </c>
      <c r="J7" s="438">
        <v>0</v>
      </c>
      <c r="K7" s="438">
        <v>0</v>
      </c>
      <c r="L7" s="438">
        <v>0</v>
      </c>
      <c r="M7" s="438">
        <v>0</v>
      </c>
      <c r="N7" s="438">
        <v>0</v>
      </c>
      <c r="O7" s="438">
        <v>0</v>
      </c>
      <c r="P7" s="438">
        <v>781.12</v>
      </c>
      <c r="Q7" s="438">
        <v>2616.5100000000002</v>
      </c>
      <c r="R7" s="438">
        <v>0</v>
      </c>
      <c r="S7" s="438">
        <v>0</v>
      </c>
      <c r="T7" s="438">
        <v>0</v>
      </c>
      <c r="U7" s="686">
        <f t="shared" si="0"/>
        <v>3397.63</v>
      </c>
      <c r="V7" s="533">
        <f t="shared" si="1"/>
        <v>9860.41</v>
      </c>
      <c r="W7" s="688" t="s">
        <v>167</v>
      </c>
      <c r="X7" s="437" t="b">
        <f t="shared" si="2"/>
        <v>1</v>
      </c>
      <c r="Y7" s="436"/>
      <c r="Z7" s="199" t="s">
        <v>14</v>
      </c>
      <c r="AA7" s="436"/>
      <c r="AB7" s="435"/>
      <c r="AC7" s="436"/>
      <c r="AD7" s="435"/>
      <c r="AE7" s="435"/>
      <c r="AF7" s="436"/>
      <c r="AG7" s="435"/>
      <c r="AH7" s="436"/>
      <c r="AI7" s="435"/>
    </row>
    <row r="8" spans="1:35" ht="15" customHeight="1" x14ac:dyDescent="0.25">
      <c r="A8" s="435" t="s">
        <v>1114</v>
      </c>
      <c r="B8" s="435" t="s">
        <v>847</v>
      </c>
      <c r="C8" s="436">
        <v>146</v>
      </c>
      <c r="D8" s="437" t="s">
        <v>56</v>
      </c>
      <c r="E8" s="435" t="s">
        <v>228</v>
      </c>
      <c r="F8" s="438">
        <v>12839.53</v>
      </c>
      <c r="G8" s="438">
        <v>0</v>
      </c>
      <c r="H8" s="438">
        <v>0</v>
      </c>
      <c r="I8" s="438">
        <v>3036</v>
      </c>
      <c r="J8" s="438">
        <v>0</v>
      </c>
      <c r="K8" s="438">
        <v>0</v>
      </c>
      <c r="L8" s="438">
        <v>0</v>
      </c>
      <c r="M8" s="438">
        <v>0</v>
      </c>
      <c r="N8" s="438">
        <v>0</v>
      </c>
      <c r="O8" s="438">
        <v>0</v>
      </c>
      <c r="P8" s="438">
        <v>0</v>
      </c>
      <c r="Q8" s="438">
        <v>0</v>
      </c>
      <c r="R8" s="438">
        <v>0</v>
      </c>
      <c r="S8" s="438">
        <v>0</v>
      </c>
      <c r="T8" s="438">
        <v>0</v>
      </c>
      <c r="U8" s="686">
        <f t="shared" si="0"/>
        <v>3036</v>
      </c>
      <c r="V8" s="533">
        <f t="shared" si="1"/>
        <v>9803.5300000000007</v>
      </c>
      <c r="W8" s="688" t="s">
        <v>167</v>
      </c>
      <c r="X8" s="437" t="b">
        <f t="shared" si="2"/>
        <v>1</v>
      </c>
      <c r="Y8" s="436"/>
      <c r="Z8" s="199" t="s">
        <v>56</v>
      </c>
      <c r="AA8" s="436"/>
      <c r="AB8" s="435"/>
      <c r="AC8" s="436"/>
      <c r="AD8" s="435"/>
      <c r="AE8" s="435"/>
      <c r="AF8" s="436"/>
      <c r="AG8" s="435"/>
      <c r="AH8" s="436"/>
      <c r="AI8" s="435"/>
    </row>
    <row r="9" spans="1:35" ht="15" customHeight="1" x14ac:dyDescent="0.25">
      <c r="A9" s="435" t="s">
        <v>1114</v>
      </c>
      <c r="B9" s="435" t="s">
        <v>847</v>
      </c>
      <c r="C9" s="436">
        <v>50</v>
      </c>
      <c r="D9" s="437" t="s">
        <v>38</v>
      </c>
      <c r="E9" s="435" t="s">
        <v>209</v>
      </c>
      <c r="F9" s="438">
        <v>24986.62</v>
      </c>
      <c r="G9" s="438">
        <v>0</v>
      </c>
      <c r="H9" s="438">
        <v>0</v>
      </c>
      <c r="I9" s="438">
        <v>0</v>
      </c>
      <c r="J9" s="438">
        <v>0</v>
      </c>
      <c r="K9" s="438">
        <v>0</v>
      </c>
      <c r="L9" s="438">
        <v>0</v>
      </c>
      <c r="M9" s="438">
        <v>0</v>
      </c>
      <c r="N9" s="438">
        <v>0</v>
      </c>
      <c r="O9" s="438">
        <v>0</v>
      </c>
      <c r="P9" s="438">
        <v>0</v>
      </c>
      <c r="Q9" s="438">
        <v>3576.68</v>
      </c>
      <c r="R9" s="438">
        <v>0</v>
      </c>
      <c r="S9" s="438">
        <v>0</v>
      </c>
      <c r="T9" s="438">
        <v>0</v>
      </c>
      <c r="U9" s="686">
        <f t="shared" si="0"/>
        <v>3576.68</v>
      </c>
      <c r="V9" s="533">
        <f t="shared" si="1"/>
        <v>21409.94</v>
      </c>
      <c r="W9" s="688" t="s">
        <v>167</v>
      </c>
      <c r="X9" s="437" t="b">
        <f t="shared" si="2"/>
        <v>1</v>
      </c>
      <c r="Y9" s="436"/>
      <c r="Z9" s="199" t="s">
        <v>38</v>
      </c>
      <c r="AA9" s="436"/>
      <c r="AB9" s="435"/>
      <c r="AC9" s="436"/>
      <c r="AD9" s="435"/>
      <c r="AE9" s="435"/>
      <c r="AF9" s="436"/>
      <c r="AG9" s="435"/>
      <c r="AH9" s="436"/>
      <c r="AI9" s="435"/>
    </row>
    <row r="10" spans="1:35" ht="15" customHeight="1" x14ac:dyDescent="0.25">
      <c r="A10" s="435" t="s">
        <v>1114</v>
      </c>
      <c r="B10" s="435" t="s">
        <v>847</v>
      </c>
      <c r="C10" s="436">
        <v>349</v>
      </c>
      <c r="D10" s="437" t="s">
        <v>362</v>
      </c>
      <c r="E10" s="435" t="s">
        <v>372</v>
      </c>
      <c r="F10" s="438">
        <v>20586.88</v>
      </c>
      <c r="G10" s="438">
        <v>0</v>
      </c>
      <c r="H10" s="438">
        <v>0</v>
      </c>
      <c r="I10" s="438">
        <v>0</v>
      </c>
      <c r="J10" s="438">
        <v>0</v>
      </c>
      <c r="K10" s="438">
        <v>0</v>
      </c>
      <c r="L10" s="438">
        <v>0</v>
      </c>
      <c r="M10" s="438">
        <v>0</v>
      </c>
      <c r="N10" s="438">
        <v>0</v>
      </c>
      <c r="O10" s="438">
        <v>0</v>
      </c>
      <c r="P10" s="438">
        <v>0</v>
      </c>
      <c r="Q10" s="438">
        <v>2980.56</v>
      </c>
      <c r="R10" s="438">
        <v>0</v>
      </c>
      <c r="S10" s="438">
        <v>0</v>
      </c>
      <c r="T10" s="438">
        <v>0</v>
      </c>
      <c r="U10" s="686">
        <f t="shared" si="0"/>
        <v>2980.56</v>
      </c>
      <c r="V10" s="533">
        <f t="shared" si="1"/>
        <v>17606.32</v>
      </c>
      <c r="W10" s="688" t="s">
        <v>167</v>
      </c>
      <c r="X10" s="437" t="b">
        <f t="shared" si="2"/>
        <v>1</v>
      </c>
      <c r="Y10" s="436"/>
      <c r="Z10" s="199" t="s">
        <v>362</v>
      </c>
      <c r="AA10" s="436"/>
      <c r="AB10" s="435"/>
      <c r="AC10" s="436"/>
      <c r="AD10" s="435"/>
      <c r="AE10" s="435"/>
      <c r="AF10" s="436"/>
      <c r="AG10" s="435"/>
      <c r="AH10" s="436"/>
      <c r="AI10" s="435"/>
    </row>
    <row r="11" spans="1:35" ht="15" customHeight="1" x14ac:dyDescent="0.25">
      <c r="A11" s="435" t="s">
        <v>1114</v>
      </c>
      <c r="B11" s="435" t="s">
        <v>847</v>
      </c>
      <c r="C11" s="436">
        <v>461</v>
      </c>
      <c r="D11" s="437" t="s">
        <v>754</v>
      </c>
      <c r="E11" s="435" t="s">
        <v>767</v>
      </c>
      <c r="F11" s="438">
        <v>11857.05</v>
      </c>
      <c r="G11" s="438">
        <v>0</v>
      </c>
      <c r="H11" s="438">
        <v>0</v>
      </c>
      <c r="I11" s="438">
        <v>0</v>
      </c>
      <c r="J11" s="438">
        <v>0</v>
      </c>
      <c r="K11" s="438">
        <v>0</v>
      </c>
      <c r="L11" s="438">
        <v>0</v>
      </c>
      <c r="M11" s="438">
        <v>1184.1400000000001</v>
      </c>
      <c r="N11" s="438">
        <v>0</v>
      </c>
      <c r="O11" s="438">
        <v>0</v>
      </c>
      <c r="P11" s="438">
        <v>0</v>
      </c>
      <c r="Q11" s="438">
        <v>0</v>
      </c>
      <c r="R11" s="438">
        <v>0</v>
      </c>
      <c r="S11" s="438">
        <v>0</v>
      </c>
      <c r="T11" s="438">
        <v>0</v>
      </c>
      <c r="U11" s="686">
        <f t="shared" si="0"/>
        <v>1184.1400000000001</v>
      </c>
      <c r="V11" s="533">
        <f t="shared" si="1"/>
        <v>10672.91</v>
      </c>
      <c r="W11" s="688" t="s">
        <v>167</v>
      </c>
      <c r="X11" s="437" t="b">
        <f t="shared" si="2"/>
        <v>1</v>
      </c>
      <c r="Y11" s="436"/>
      <c r="Z11" s="199" t="s">
        <v>754</v>
      </c>
      <c r="AA11" s="436"/>
      <c r="AB11" s="435"/>
      <c r="AC11" s="436"/>
      <c r="AD11" s="435"/>
      <c r="AE11" s="435"/>
      <c r="AF11" s="436"/>
      <c r="AG11" s="435"/>
      <c r="AH11" s="436"/>
      <c r="AI11" s="435"/>
    </row>
    <row r="12" spans="1:35" ht="15" customHeight="1" x14ac:dyDescent="0.25">
      <c r="A12" s="435" t="s">
        <v>1114</v>
      </c>
      <c r="B12" s="435" t="s">
        <v>847</v>
      </c>
      <c r="C12" s="436">
        <v>434</v>
      </c>
      <c r="D12" s="437" t="s">
        <v>696</v>
      </c>
      <c r="E12" s="435" t="s">
        <v>706</v>
      </c>
      <c r="F12" s="438">
        <v>7575.62</v>
      </c>
      <c r="G12" s="438">
        <v>0</v>
      </c>
      <c r="H12" s="438">
        <v>0</v>
      </c>
      <c r="I12" s="438">
        <v>0</v>
      </c>
      <c r="J12" s="438">
        <v>0</v>
      </c>
      <c r="K12" s="438">
        <v>0</v>
      </c>
      <c r="L12" s="438">
        <v>0</v>
      </c>
      <c r="M12" s="438">
        <v>0</v>
      </c>
      <c r="N12" s="438">
        <v>0</v>
      </c>
      <c r="O12" s="438">
        <v>0</v>
      </c>
      <c r="P12" s="438">
        <v>0</v>
      </c>
      <c r="Q12" s="438">
        <v>749.68</v>
      </c>
      <c r="R12" s="438">
        <v>0</v>
      </c>
      <c r="S12" s="438">
        <v>0</v>
      </c>
      <c r="T12" s="438">
        <v>0</v>
      </c>
      <c r="U12" s="686">
        <f t="shared" si="0"/>
        <v>749.68</v>
      </c>
      <c r="V12" s="533">
        <f t="shared" si="1"/>
        <v>6825.94</v>
      </c>
      <c r="W12" s="688" t="s">
        <v>167</v>
      </c>
      <c r="X12" s="437" t="b">
        <f t="shared" si="2"/>
        <v>1</v>
      </c>
      <c r="Y12" s="436"/>
      <c r="Z12" s="199" t="s">
        <v>696</v>
      </c>
      <c r="AA12" s="436"/>
      <c r="AB12" s="435"/>
      <c r="AC12" s="436"/>
      <c r="AD12" s="435"/>
      <c r="AE12" s="435"/>
      <c r="AF12" s="436"/>
      <c r="AG12" s="435"/>
      <c r="AH12" s="436"/>
      <c r="AI12" s="435"/>
    </row>
    <row r="13" spans="1:35" ht="15" customHeight="1" x14ac:dyDescent="0.25">
      <c r="A13" s="435" t="s">
        <v>1114</v>
      </c>
      <c r="B13" s="435" t="s">
        <v>847</v>
      </c>
      <c r="C13" s="436">
        <v>39</v>
      </c>
      <c r="D13" s="437" t="s">
        <v>29</v>
      </c>
      <c r="E13" s="435" t="s">
        <v>201</v>
      </c>
      <c r="F13" s="438">
        <v>14156.41</v>
      </c>
      <c r="G13" s="438">
        <v>0</v>
      </c>
      <c r="H13" s="438">
        <v>0</v>
      </c>
      <c r="I13" s="438">
        <v>0</v>
      </c>
      <c r="J13" s="438">
        <v>0</v>
      </c>
      <c r="K13" s="438">
        <v>0</v>
      </c>
      <c r="L13" s="438">
        <v>0</v>
      </c>
      <c r="M13" s="438">
        <v>0</v>
      </c>
      <c r="N13" s="438">
        <v>0</v>
      </c>
      <c r="O13" s="438">
        <v>0</v>
      </c>
      <c r="P13" s="438">
        <v>0</v>
      </c>
      <c r="Q13" s="438">
        <v>0</v>
      </c>
      <c r="R13" s="438">
        <v>0</v>
      </c>
      <c r="S13" s="438">
        <v>0</v>
      </c>
      <c r="T13" s="438">
        <v>0</v>
      </c>
      <c r="U13" s="686">
        <f t="shared" si="0"/>
        <v>0</v>
      </c>
      <c r="V13" s="533">
        <f t="shared" si="1"/>
        <v>14156.41</v>
      </c>
      <c r="W13" s="688" t="s">
        <v>167</v>
      </c>
      <c r="X13" s="437" t="b">
        <f t="shared" si="2"/>
        <v>1</v>
      </c>
      <c r="Y13" s="436"/>
      <c r="Z13" s="199" t="s">
        <v>29</v>
      </c>
      <c r="AA13" s="436"/>
      <c r="AB13" s="435"/>
      <c r="AC13" s="436"/>
      <c r="AD13" s="435"/>
      <c r="AE13" s="435"/>
      <c r="AF13" s="436"/>
      <c r="AG13" s="435"/>
      <c r="AH13" s="436"/>
      <c r="AI13" s="435"/>
    </row>
    <row r="14" spans="1:35" s="563" customFormat="1" ht="15" customHeight="1" x14ac:dyDescent="0.25">
      <c r="A14" s="559" t="s">
        <v>1114</v>
      </c>
      <c r="B14" s="559" t="s">
        <v>847</v>
      </c>
      <c r="C14" s="560">
        <v>248</v>
      </c>
      <c r="D14" s="561" t="s">
        <v>137</v>
      </c>
      <c r="E14" s="559" t="s">
        <v>258</v>
      </c>
      <c r="F14" s="562">
        <v>23629.7</v>
      </c>
      <c r="G14" s="562">
        <v>0</v>
      </c>
      <c r="H14" s="562">
        <v>0</v>
      </c>
      <c r="I14" s="562">
        <v>0</v>
      </c>
      <c r="J14" s="562">
        <v>0</v>
      </c>
      <c r="K14" s="562">
        <v>0</v>
      </c>
      <c r="L14" s="438">
        <v>0</v>
      </c>
      <c r="M14" s="562">
        <v>0</v>
      </c>
      <c r="N14" s="562">
        <v>0</v>
      </c>
      <c r="O14" s="562">
        <v>0</v>
      </c>
      <c r="P14" s="562">
        <v>0</v>
      </c>
      <c r="Q14" s="562">
        <v>1399.11</v>
      </c>
      <c r="R14" s="562">
        <v>0</v>
      </c>
      <c r="S14" s="562">
        <v>0</v>
      </c>
      <c r="T14" s="562">
        <v>0</v>
      </c>
      <c r="U14" s="574">
        <f t="shared" si="0"/>
        <v>1399.11</v>
      </c>
      <c r="V14" s="574">
        <f t="shared" si="1"/>
        <v>22230.59</v>
      </c>
      <c r="W14" s="690" t="s">
        <v>167</v>
      </c>
      <c r="X14" s="437" t="b">
        <f t="shared" si="2"/>
        <v>1</v>
      </c>
      <c r="Y14" s="560"/>
      <c r="Z14" s="561" t="s">
        <v>137</v>
      </c>
      <c r="AA14" s="560"/>
      <c r="AB14" s="559"/>
      <c r="AC14" s="560"/>
      <c r="AD14" s="559"/>
      <c r="AE14" s="559"/>
      <c r="AF14" s="560"/>
      <c r="AG14" s="559"/>
      <c r="AH14" s="560"/>
      <c r="AI14" s="559"/>
    </row>
    <row r="15" spans="1:35" ht="15" customHeight="1" x14ac:dyDescent="0.25">
      <c r="A15" s="435" t="s">
        <v>1114</v>
      </c>
      <c r="B15" s="435" t="s">
        <v>847</v>
      </c>
      <c r="C15" s="436">
        <v>419</v>
      </c>
      <c r="D15" s="437" t="s">
        <v>637</v>
      </c>
      <c r="E15" s="435" t="s">
        <v>652</v>
      </c>
      <c r="F15" s="438">
        <v>19710.349999999999</v>
      </c>
      <c r="G15" s="438">
        <v>0</v>
      </c>
      <c r="H15" s="438">
        <v>0</v>
      </c>
      <c r="I15" s="438">
        <v>1400</v>
      </c>
      <c r="J15" s="438">
        <v>0</v>
      </c>
      <c r="K15" s="438">
        <v>0</v>
      </c>
      <c r="L15" s="438">
        <v>0</v>
      </c>
      <c r="M15" s="438">
        <v>704.03</v>
      </c>
      <c r="N15" s="438">
        <v>0</v>
      </c>
      <c r="O15" s="438">
        <v>0</v>
      </c>
      <c r="P15" s="438">
        <v>0</v>
      </c>
      <c r="Q15" s="438">
        <v>0</v>
      </c>
      <c r="R15" s="438">
        <v>0</v>
      </c>
      <c r="S15" s="438">
        <v>0</v>
      </c>
      <c r="T15" s="438">
        <v>0</v>
      </c>
      <c r="U15" s="686">
        <f t="shared" si="0"/>
        <v>2104.0299999999997</v>
      </c>
      <c r="V15" s="533">
        <f t="shared" si="1"/>
        <v>17606.32</v>
      </c>
      <c r="W15" s="689" t="s">
        <v>167</v>
      </c>
      <c r="X15" s="437" t="b">
        <f t="shared" si="2"/>
        <v>1</v>
      </c>
      <c r="Y15" s="436"/>
      <c r="Z15" s="199" t="s">
        <v>637</v>
      </c>
      <c r="AA15" s="436"/>
      <c r="AB15" s="435"/>
      <c r="AC15" s="436"/>
      <c r="AD15" s="435"/>
      <c r="AE15" s="435"/>
      <c r="AF15" s="436"/>
      <c r="AG15" s="435"/>
      <c r="AH15" s="436"/>
      <c r="AI15" s="435"/>
    </row>
    <row r="16" spans="1:35" ht="15" customHeight="1" x14ac:dyDescent="0.25">
      <c r="A16" s="435" t="s">
        <v>1114</v>
      </c>
      <c r="B16" s="435" t="s">
        <v>847</v>
      </c>
      <c r="C16" s="436">
        <v>12</v>
      </c>
      <c r="D16" s="437" t="s">
        <v>9</v>
      </c>
      <c r="E16" s="435" t="s">
        <v>180</v>
      </c>
      <c r="F16" s="438">
        <v>10946.13</v>
      </c>
      <c r="G16" s="438">
        <v>0</v>
      </c>
      <c r="H16" s="438">
        <v>0</v>
      </c>
      <c r="I16" s="438">
        <v>0</v>
      </c>
      <c r="J16" s="438">
        <v>0</v>
      </c>
      <c r="K16" s="438">
        <v>0</v>
      </c>
      <c r="L16" s="438">
        <v>0</v>
      </c>
      <c r="M16" s="438">
        <v>0</v>
      </c>
      <c r="N16" s="438">
        <v>0</v>
      </c>
      <c r="O16" s="438">
        <v>0</v>
      </c>
      <c r="P16" s="438">
        <v>0</v>
      </c>
      <c r="Q16" s="438">
        <v>1924.13</v>
      </c>
      <c r="R16" s="438">
        <v>0</v>
      </c>
      <c r="S16" s="438">
        <v>0</v>
      </c>
      <c r="T16" s="438">
        <v>0</v>
      </c>
      <c r="U16" s="686">
        <f t="shared" si="0"/>
        <v>1924.13</v>
      </c>
      <c r="V16" s="533">
        <f t="shared" si="1"/>
        <v>9022</v>
      </c>
      <c r="W16" s="689" t="s">
        <v>167</v>
      </c>
      <c r="X16" s="437" t="b">
        <f t="shared" si="2"/>
        <v>1</v>
      </c>
      <c r="Y16" s="436"/>
      <c r="Z16" s="199" t="s">
        <v>9</v>
      </c>
      <c r="AA16" s="436"/>
      <c r="AB16" s="435"/>
      <c r="AC16" s="436"/>
      <c r="AD16" s="435"/>
      <c r="AE16" s="435"/>
      <c r="AF16" s="436"/>
      <c r="AG16" s="435"/>
      <c r="AH16" s="436"/>
      <c r="AI16" s="435"/>
    </row>
    <row r="17" spans="1:35" ht="15" customHeight="1" x14ac:dyDescent="0.25">
      <c r="A17" s="435" t="s">
        <v>1114</v>
      </c>
      <c r="B17" s="435" t="s">
        <v>847</v>
      </c>
      <c r="C17" s="436">
        <v>318</v>
      </c>
      <c r="D17" s="437" t="s">
        <v>300</v>
      </c>
      <c r="E17" s="435" t="s">
        <v>305</v>
      </c>
      <c r="F17" s="438">
        <v>50058.99</v>
      </c>
      <c r="G17" s="438">
        <v>0</v>
      </c>
      <c r="H17" s="438">
        <v>0</v>
      </c>
      <c r="I17" s="438">
        <v>0</v>
      </c>
      <c r="J17" s="438">
        <v>0</v>
      </c>
      <c r="K17" s="438">
        <v>0</v>
      </c>
      <c r="L17" s="438">
        <v>0</v>
      </c>
      <c r="M17" s="438">
        <v>2633.72</v>
      </c>
      <c r="N17" s="438">
        <v>0</v>
      </c>
      <c r="O17" s="438">
        <v>0</v>
      </c>
      <c r="P17" s="438">
        <v>0</v>
      </c>
      <c r="Q17" s="438">
        <v>0</v>
      </c>
      <c r="R17" s="438">
        <v>0</v>
      </c>
      <c r="S17" s="438">
        <v>0</v>
      </c>
      <c r="T17" s="438">
        <v>0</v>
      </c>
      <c r="U17" s="686">
        <f t="shared" si="0"/>
        <v>2633.72</v>
      </c>
      <c r="V17" s="533">
        <f t="shared" si="1"/>
        <v>47425.27</v>
      </c>
      <c r="W17" s="689" t="s">
        <v>167</v>
      </c>
      <c r="X17" s="437" t="b">
        <f t="shared" si="2"/>
        <v>1</v>
      </c>
      <c r="Y17" s="436"/>
      <c r="Z17" s="199" t="s">
        <v>300</v>
      </c>
      <c r="AA17" s="436"/>
      <c r="AB17" s="435"/>
      <c r="AC17" s="436"/>
      <c r="AD17" s="435"/>
      <c r="AE17" s="435"/>
      <c r="AF17" s="436"/>
      <c r="AG17" s="435"/>
      <c r="AH17" s="436"/>
      <c r="AI17" s="435"/>
    </row>
    <row r="18" spans="1:35" ht="15" customHeight="1" x14ac:dyDescent="0.25">
      <c r="A18" s="435" t="s">
        <v>1114</v>
      </c>
      <c r="B18" s="435" t="s">
        <v>847</v>
      </c>
      <c r="C18" s="436">
        <v>346</v>
      </c>
      <c r="D18" s="437" t="s">
        <v>368</v>
      </c>
      <c r="E18" s="435" t="s">
        <v>369</v>
      </c>
      <c r="F18" s="438">
        <v>17606.32</v>
      </c>
      <c r="G18" s="438">
        <v>0</v>
      </c>
      <c r="H18" s="438">
        <v>0</v>
      </c>
      <c r="I18" s="438">
        <v>0</v>
      </c>
      <c r="J18" s="438">
        <v>0</v>
      </c>
      <c r="K18" s="438">
        <v>0</v>
      </c>
      <c r="L18" s="438">
        <v>0</v>
      </c>
      <c r="M18" s="438">
        <v>0</v>
      </c>
      <c r="N18" s="438">
        <v>0</v>
      </c>
      <c r="O18" s="438">
        <v>0</v>
      </c>
      <c r="P18" s="438">
        <v>0</v>
      </c>
      <c r="Q18" s="438">
        <v>0</v>
      </c>
      <c r="R18" s="438">
        <v>0</v>
      </c>
      <c r="S18" s="438">
        <v>0</v>
      </c>
      <c r="T18" s="438">
        <v>0</v>
      </c>
      <c r="U18" s="686">
        <f t="shared" si="0"/>
        <v>0</v>
      </c>
      <c r="V18" s="533">
        <f t="shared" si="1"/>
        <v>17606.32</v>
      </c>
      <c r="W18" s="689" t="s">
        <v>167</v>
      </c>
      <c r="X18" s="437" t="b">
        <f t="shared" si="2"/>
        <v>1</v>
      </c>
      <c r="Y18" s="436"/>
      <c r="Z18" s="199" t="s">
        <v>368</v>
      </c>
      <c r="AA18" s="436"/>
      <c r="AB18" s="435"/>
      <c r="AC18" s="436"/>
      <c r="AD18" s="435"/>
      <c r="AE18" s="435"/>
      <c r="AF18" s="436"/>
      <c r="AG18" s="435"/>
      <c r="AH18" s="436"/>
      <c r="AI18" s="435"/>
    </row>
    <row r="19" spans="1:35" ht="15" customHeight="1" x14ac:dyDescent="0.25">
      <c r="A19" s="435" t="s">
        <v>1114</v>
      </c>
      <c r="B19" s="435" t="s">
        <v>847</v>
      </c>
      <c r="C19" s="436">
        <v>452</v>
      </c>
      <c r="D19" s="437" t="s">
        <v>719</v>
      </c>
      <c r="E19" s="435" t="s">
        <v>740</v>
      </c>
      <c r="F19" s="438">
        <v>10672.91</v>
      </c>
      <c r="G19" s="438">
        <v>0</v>
      </c>
      <c r="H19" s="438">
        <v>0</v>
      </c>
      <c r="I19" s="438">
        <v>0</v>
      </c>
      <c r="J19" s="438">
        <v>0</v>
      </c>
      <c r="K19" s="438">
        <v>0</v>
      </c>
      <c r="L19" s="438">
        <v>0</v>
      </c>
      <c r="M19" s="438">
        <v>0</v>
      </c>
      <c r="N19" s="438">
        <v>0</v>
      </c>
      <c r="O19" s="438">
        <v>0</v>
      </c>
      <c r="P19" s="438">
        <v>0</v>
      </c>
      <c r="Q19" s="438">
        <v>0</v>
      </c>
      <c r="R19" s="438">
        <v>0</v>
      </c>
      <c r="S19" s="438">
        <v>0</v>
      </c>
      <c r="T19" s="438">
        <v>0</v>
      </c>
      <c r="U19" s="686">
        <f t="shared" si="0"/>
        <v>0</v>
      </c>
      <c r="V19" s="533">
        <f t="shared" si="1"/>
        <v>10672.91</v>
      </c>
      <c r="W19" s="689" t="s">
        <v>167</v>
      </c>
      <c r="X19" s="437" t="b">
        <f t="shared" si="2"/>
        <v>1</v>
      </c>
      <c r="Y19" s="436"/>
      <c r="Z19" s="199" t="s">
        <v>719</v>
      </c>
      <c r="AA19" s="436"/>
      <c r="AB19" s="435"/>
      <c r="AC19" s="436"/>
      <c r="AD19" s="435"/>
      <c r="AE19" s="435"/>
      <c r="AF19" s="436"/>
      <c r="AG19" s="435"/>
      <c r="AH19" s="436"/>
      <c r="AI19" s="435"/>
    </row>
    <row r="20" spans="1:35" ht="15" customHeight="1" x14ac:dyDescent="0.25">
      <c r="A20" s="435" t="s">
        <v>1114</v>
      </c>
      <c r="B20" s="435" t="s">
        <v>847</v>
      </c>
      <c r="C20" s="436">
        <v>47</v>
      </c>
      <c r="D20" s="437" t="s">
        <v>35</v>
      </c>
      <c r="E20" s="435" t="s">
        <v>207</v>
      </c>
      <c r="F20" s="438">
        <v>16568.150000000001</v>
      </c>
      <c r="G20" s="438">
        <v>0</v>
      </c>
      <c r="H20" s="438">
        <v>0</v>
      </c>
      <c r="I20" s="438">
        <v>0</v>
      </c>
      <c r="J20" s="438">
        <v>0</v>
      </c>
      <c r="K20" s="438">
        <v>0</v>
      </c>
      <c r="L20" s="438">
        <v>0</v>
      </c>
      <c r="M20" s="438">
        <v>0</v>
      </c>
      <c r="N20" s="438">
        <v>0</v>
      </c>
      <c r="O20" s="438">
        <v>0</v>
      </c>
      <c r="P20" s="438">
        <v>0</v>
      </c>
      <c r="Q20" s="438">
        <v>3576.68</v>
      </c>
      <c r="R20" s="438">
        <v>0</v>
      </c>
      <c r="S20" s="438">
        <v>0</v>
      </c>
      <c r="T20" s="438">
        <v>0</v>
      </c>
      <c r="U20" s="686">
        <f t="shared" si="0"/>
        <v>3576.68</v>
      </c>
      <c r="V20" s="533">
        <f t="shared" si="1"/>
        <v>12991.470000000001</v>
      </c>
      <c r="W20" s="689" t="s">
        <v>167</v>
      </c>
      <c r="X20" s="437" t="b">
        <f t="shared" si="2"/>
        <v>1</v>
      </c>
      <c r="Y20" s="436"/>
      <c r="Z20" s="199" t="s">
        <v>35</v>
      </c>
      <c r="AA20" s="436"/>
      <c r="AB20" s="435"/>
      <c r="AC20" s="436"/>
      <c r="AD20" s="435"/>
      <c r="AE20" s="435"/>
      <c r="AF20" s="436"/>
      <c r="AG20" s="435"/>
      <c r="AH20" s="436"/>
      <c r="AI20" s="435"/>
    </row>
    <row r="21" spans="1:35" ht="15" customHeight="1" x14ac:dyDescent="0.25">
      <c r="A21" s="435" t="s">
        <v>1114</v>
      </c>
      <c r="B21" s="435" t="s">
        <v>847</v>
      </c>
      <c r="C21" s="436">
        <v>431</v>
      </c>
      <c r="D21" s="437" t="s">
        <v>680</v>
      </c>
      <c r="E21" s="435" t="s">
        <v>681</v>
      </c>
      <c r="F21" s="438">
        <v>10019.06</v>
      </c>
      <c r="G21" s="438">
        <v>0</v>
      </c>
      <c r="H21" s="438">
        <v>0</v>
      </c>
      <c r="I21" s="438">
        <v>0</v>
      </c>
      <c r="J21" s="438">
        <v>0</v>
      </c>
      <c r="K21" s="438">
        <v>0</v>
      </c>
      <c r="L21" s="438">
        <v>0</v>
      </c>
      <c r="M21" s="438">
        <v>0</v>
      </c>
      <c r="N21" s="438">
        <v>0</v>
      </c>
      <c r="O21" s="438">
        <v>0</v>
      </c>
      <c r="P21" s="438">
        <v>0</v>
      </c>
      <c r="Q21" s="438">
        <v>1308.75</v>
      </c>
      <c r="R21" s="438">
        <v>0</v>
      </c>
      <c r="S21" s="438">
        <v>0</v>
      </c>
      <c r="T21" s="438">
        <v>0</v>
      </c>
      <c r="U21" s="686">
        <f t="shared" si="0"/>
        <v>1308.75</v>
      </c>
      <c r="V21" s="533">
        <f t="shared" si="1"/>
        <v>8710.31</v>
      </c>
      <c r="W21" s="689" t="s">
        <v>167</v>
      </c>
      <c r="X21" s="437" t="b">
        <f t="shared" si="2"/>
        <v>1</v>
      </c>
      <c r="Y21" s="436"/>
      <c r="Z21" s="199" t="s">
        <v>680</v>
      </c>
      <c r="AA21" s="436"/>
      <c r="AB21" s="435"/>
      <c r="AC21" s="436"/>
      <c r="AD21" s="435"/>
      <c r="AE21" s="435"/>
      <c r="AF21" s="436"/>
      <c r="AG21" s="435"/>
      <c r="AH21" s="436"/>
      <c r="AI21" s="435"/>
    </row>
    <row r="22" spans="1:35" s="192" customFormat="1" ht="15" customHeight="1" x14ac:dyDescent="0.25">
      <c r="A22" s="189"/>
      <c r="B22" s="189"/>
      <c r="C22" s="190"/>
      <c r="D22" s="367" t="s">
        <v>73</v>
      </c>
      <c r="E22" s="189"/>
      <c r="F22" s="191">
        <v>0</v>
      </c>
      <c r="G22" s="191">
        <v>0</v>
      </c>
      <c r="H22" s="191">
        <v>0</v>
      </c>
      <c r="I22" s="191">
        <v>0</v>
      </c>
      <c r="J22" s="191">
        <v>0</v>
      </c>
      <c r="K22" s="191">
        <v>0</v>
      </c>
      <c r="L22" s="438">
        <v>0</v>
      </c>
      <c r="M22" s="191">
        <v>0</v>
      </c>
      <c r="N22" s="191">
        <v>0</v>
      </c>
      <c r="O22" s="191">
        <v>0</v>
      </c>
      <c r="P22" s="191">
        <v>0</v>
      </c>
      <c r="Q22" s="191">
        <v>0</v>
      </c>
      <c r="R22" s="191">
        <v>0</v>
      </c>
      <c r="S22" s="191">
        <v>0</v>
      </c>
      <c r="T22" s="191">
        <v>0</v>
      </c>
      <c r="U22" s="686">
        <f t="shared" si="0"/>
        <v>0</v>
      </c>
      <c r="V22" s="533">
        <f t="shared" si="1"/>
        <v>0</v>
      </c>
      <c r="W22" s="569"/>
      <c r="X22" s="437" t="b">
        <f t="shared" si="2"/>
        <v>1</v>
      </c>
      <c r="Y22" s="190"/>
      <c r="Z22" s="367" t="s">
        <v>73</v>
      </c>
      <c r="AA22" s="190"/>
      <c r="AB22" s="189"/>
      <c r="AC22" s="190"/>
      <c r="AD22" s="189"/>
      <c r="AE22" s="189"/>
      <c r="AF22" s="190"/>
      <c r="AG22" s="189"/>
      <c r="AH22" s="190"/>
      <c r="AI22" s="189"/>
    </row>
    <row r="23" spans="1:35" ht="15" customHeight="1" x14ac:dyDescent="0.25">
      <c r="A23" s="435" t="s">
        <v>1114</v>
      </c>
      <c r="B23" s="435" t="s">
        <v>847</v>
      </c>
      <c r="C23" s="436">
        <v>447</v>
      </c>
      <c r="D23" s="437" t="s">
        <v>715</v>
      </c>
      <c r="E23" s="435" t="s">
        <v>736</v>
      </c>
      <c r="F23" s="438">
        <v>10672.91</v>
      </c>
      <c r="G23" s="438">
        <v>0</v>
      </c>
      <c r="H23" s="438">
        <v>0</v>
      </c>
      <c r="I23" s="438">
        <v>0</v>
      </c>
      <c r="J23" s="438">
        <v>0</v>
      </c>
      <c r="K23" s="438">
        <v>0</v>
      </c>
      <c r="L23" s="438">
        <v>0</v>
      </c>
      <c r="M23" s="438">
        <v>0</v>
      </c>
      <c r="N23" s="438">
        <v>0</v>
      </c>
      <c r="O23" s="438">
        <v>0</v>
      </c>
      <c r="P23" s="438">
        <v>0</v>
      </c>
      <c r="Q23" s="438">
        <v>0</v>
      </c>
      <c r="R23" s="438">
        <v>0</v>
      </c>
      <c r="S23" s="438">
        <v>0</v>
      </c>
      <c r="T23" s="438">
        <v>0</v>
      </c>
      <c r="U23" s="686">
        <f t="shared" si="0"/>
        <v>0</v>
      </c>
      <c r="V23" s="533">
        <f t="shared" si="1"/>
        <v>10672.91</v>
      </c>
      <c r="W23" s="689" t="s">
        <v>167</v>
      </c>
      <c r="X23" s="437" t="b">
        <f t="shared" si="2"/>
        <v>1</v>
      </c>
      <c r="Y23" s="436"/>
      <c r="Z23" s="199" t="s">
        <v>715</v>
      </c>
      <c r="AA23" s="436"/>
      <c r="AB23" s="435"/>
      <c r="AC23" s="436"/>
      <c r="AD23" s="435"/>
      <c r="AE23" s="435"/>
      <c r="AF23" s="436"/>
      <c r="AG23" s="435"/>
      <c r="AH23" s="436"/>
      <c r="AI23" s="435"/>
    </row>
    <row r="24" spans="1:35" ht="15" customHeight="1" x14ac:dyDescent="0.25">
      <c r="A24" s="435" t="s">
        <v>1114</v>
      </c>
      <c r="B24" s="435" t="s">
        <v>847</v>
      </c>
      <c r="C24" s="436">
        <v>498</v>
      </c>
      <c r="D24" s="437" t="s">
        <v>483</v>
      </c>
      <c r="E24" s="435" t="s">
        <v>533</v>
      </c>
      <c r="F24" s="438">
        <v>15632.55</v>
      </c>
      <c r="G24" s="438">
        <v>0</v>
      </c>
      <c r="H24" s="438">
        <v>0</v>
      </c>
      <c r="I24" s="438">
        <v>1464</v>
      </c>
      <c r="J24" s="438">
        <v>0</v>
      </c>
      <c r="K24" s="438">
        <v>0</v>
      </c>
      <c r="L24" s="438">
        <v>0</v>
      </c>
      <c r="M24" s="438">
        <v>389.68</v>
      </c>
      <c r="N24" s="438">
        <v>0</v>
      </c>
      <c r="O24" s="438">
        <v>0</v>
      </c>
      <c r="P24" s="438">
        <v>0</v>
      </c>
      <c r="Q24" s="438">
        <v>0</v>
      </c>
      <c r="R24" s="438">
        <v>0</v>
      </c>
      <c r="S24" s="438">
        <v>0</v>
      </c>
      <c r="T24" s="438">
        <v>0</v>
      </c>
      <c r="U24" s="686">
        <f t="shared" si="0"/>
        <v>1853.68</v>
      </c>
      <c r="V24" s="533">
        <f t="shared" si="1"/>
        <v>13778.869999999999</v>
      </c>
      <c r="W24" s="689" t="s">
        <v>167</v>
      </c>
      <c r="X24" s="437" t="b">
        <f t="shared" si="2"/>
        <v>1</v>
      </c>
      <c r="Y24" s="436"/>
      <c r="Z24" s="199" t="s">
        <v>483</v>
      </c>
      <c r="AA24" s="436"/>
      <c r="AB24" s="435"/>
      <c r="AC24" s="436"/>
      <c r="AD24" s="435"/>
      <c r="AE24" s="435"/>
      <c r="AF24" s="436"/>
      <c r="AG24" s="435"/>
      <c r="AH24" s="436"/>
      <c r="AI24" s="435"/>
    </row>
    <row r="25" spans="1:35" ht="15" customHeight="1" x14ac:dyDescent="0.25">
      <c r="A25" s="435" t="s">
        <v>1114</v>
      </c>
      <c r="B25" s="435" t="s">
        <v>847</v>
      </c>
      <c r="C25" s="436">
        <v>200</v>
      </c>
      <c r="D25" s="437" t="s">
        <v>74</v>
      </c>
      <c r="E25" s="435" t="s">
        <v>245</v>
      </c>
      <c r="F25" s="438">
        <v>15326.61</v>
      </c>
      <c r="G25" s="438">
        <v>0</v>
      </c>
      <c r="H25" s="438">
        <v>0</v>
      </c>
      <c r="I25" s="438">
        <v>0</v>
      </c>
      <c r="J25" s="438">
        <v>0</v>
      </c>
      <c r="K25" s="438">
        <v>0</v>
      </c>
      <c r="L25" s="438">
        <v>0</v>
      </c>
      <c r="M25" s="438">
        <v>2402.4499999999998</v>
      </c>
      <c r="N25" s="438">
        <v>270.25</v>
      </c>
      <c r="O25" s="438">
        <v>0</v>
      </c>
      <c r="P25" s="438">
        <v>0</v>
      </c>
      <c r="Q25" s="438">
        <v>0</v>
      </c>
      <c r="R25" s="438">
        <v>0</v>
      </c>
      <c r="S25" s="438">
        <v>0</v>
      </c>
      <c r="T25" s="438">
        <v>0</v>
      </c>
      <c r="U25" s="686">
        <f t="shared" si="0"/>
        <v>2672.7</v>
      </c>
      <c r="V25" s="533">
        <f t="shared" si="1"/>
        <v>12653.91</v>
      </c>
      <c r="W25" s="689" t="s">
        <v>167</v>
      </c>
      <c r="X25" s="437" t="b">
        <f t="shared" si="2"/>
        <v>1</v>
      </c>
      <c r="Y25" s="436"/>
      <c r="Z25" s="199" t="s">
        <v>74</v>
      </c>
      <c r="AA25" s="436"/>
      <c r="AB25" s="435"/>
      <c r="AC25" s="436"/>
      <c r="AD25" s="435"/>
      <c r="AE25" s="435"/>
      <c r="AF25" s="436"/>
      <c r="AG25" s="435"/>
      <c r="AH25" s="436"/>
      <c r="AI25" s="435"/>
    </row>
    <row r="26" spans="1:35" ht="15" customHeight="1" x14ac:dyDescent="0.25">
      <c r="A26" s="435" t="s">
        <v>1114</v>
      </c>
      <c r="B26" s="435" t="s">
        <v>847</v>
      </c>
      <c r="C26" s="436">
        <v>84</v>
      </c>
      <c r="D26" s="437" t="s">
        <v>45</v>
      </c>
      <c r="E26" s="435" t="s">
        <v>217</v>
      </c>
      <c r="F26" s="438">
        <v>8142.97</v>
      </c>
      <c r="G26" s="438">
        <v>0</v>
      </c>
      <c r="H26" s="438">
        <v>0</v>
      </c>
      <c r="I26" s="438">
        <v>0</v>
      </c>
      <c r="J26" s="438">
        <v>0</v>
      </c>
      <c r="K26" s="438">
        <v>0</v>
      </c>
      <c r="L26" s="438">
        <v>0</v>
      </c>
      <c r="M26" s="438">
        <v>0</v>
      </c>
      <c r="N26" s="438">
        <v>0</v>
      </c>
      <c r="O26" s="438">
        <v>0</v>
      </c>
      <c r="P26" s="438">
        <v>0</v>
      </c>
      <c r="Q26" s="438">
        <v>1287.33</v>
      </c>
      <c r="R26" s="438">
        <v>0</v>
      </c>
      <c r="S26" s="438">
        <v>0</v>
      </c>
      <c r="T26" s="438">
        <v>0</v>
      </c>
      <c r="U26" s="686">
        <f t="shared" si="0"/>
        <v>1287.33</v>
      </c>
      <c r="V26" s="533">
        <f t="shared" si="1"/>
        <v>6855.64</v>
      </c>
      <c r="W26" s="689" t="s">
        <v>167</v>
      </c>
      <c r="X26" s="437" t="b">
        <f t="shared" si="2"/>
        <v>1</v>
      </c>
      <c r="Y26" s="436"/>
      <c r="Z26" s="199" t="s">
        <v>45</v>
      </c>
      <c r="AA26" s="436"/>
      <c r="AB26" s="435"/>
      <c r="AC26" s="436"/>
      <c r="AD26" s="435"/>
      <c r="AE26" s="435"/>
      <c r="AF26" s="436"/>
      <c r="AG26" s="435"/>
      <c r="AH26" s="436"/>
      <c r="AI26" s="435"/>
    </row>
    <row r="27" spans="1:35" ht="15" customHeight="1" x14ac:dyDescent="0.25">
      <c r="A27" s="435" t="s">
        <v>1114</v>
      </c>
      <c r="B27" s="435" t="s">
        <v>847</v>
      </c>
      <c r="C27" s="436">
        <v>88</v>
      </c>
      <c r="D27" s="437" t="s">
        <v>48</v>
      </c>
      <c r="E27" s="435" t="s">
        <v>220</v>
      </c>
      <c r="F27" s="438">
        <v>14731.5</v>
      </c>
      <c r="G27" s="438">
        <v>0</v>
      </c>
      <c r="H27" s="438">
        <v>0</v>
      </c>
      <c r="I27" s="438">
        <v>0</v>
      </c>
      <c r="J27" s="438">
        <v>0</v>
      </c>
      <c r="K27" s="438">
        <v>0</v>
      </c>
      <c r="L27" s="438">
        <v>0</v>
      </c>
      <c r="M27" s="438">
        <v>0</v>
      </c>
      <c r="N27" s="438">
        <v>0</v>
      </c>
      <c r="O27" s="438">
        <v>0</v>
      </c>
      <c r="P27" s="438">
        <v>0</v>
      </c>
      <c r="Q27" s="438">
        <v>2846.58</v>
      </c>
      <c r="R27" s="438">
        <v>0</v>
      </c>
      <c r="S27" s="438">
        <v>0</v>
      </c>
      <c r="T27" s="438">
        <v>0</v>
      </c>
      <c r="U27" s="686">
        <f t="shared" si="0"/>
        <v>2846.58</v>
      </c>
      <c r="V27" s="533">
        <f t="shared" si="1"/>
        <v>11884.92</v>
      </c>
      <c r="W27" s="689" t="s">
        <v>167</v>
      </c>
      <c r="X27" s="437" t="b">
        <f t="shared" si="2"/>
        <v>1</v>
      </c>
      <c r="Y27" s="436"/>
      <c r="Z27" s="199" t="s">
        <v>48</v>
      </c>
      <c r="AA27" s="436"/>
      <c r="AB27" s="435"/>
      <c r="AC27" s="436"/>
      <c r="AD27" s="435"/>
      <c r="AE27" s="435"/>
      <c r="AF27" s="436"/>
      <c r="AG27" s="435"/>
      <c r="AH27" s="436"/>
      <c r="AI27" s="435"/>
    </row>
    <row r="28" spans="1:35" ht="15" customHeight="1" x14ac:dyDescent="0.25">
      <c r="A28" s="435" t="s">
        <v>1114</v>
      </c>
      <c r="B28" s="435" t="s">
        <v>847</v>
      </c>
      <c r="C28" s="436">
        <v>448</v>
      </c>
      <c r="D28" s="437" t="s">
        <v>716</v>
      </c>
      <c r="E28" s="435" t="s">
        <v>737</v>
      </c>
      <c r="F28" s="438">
        <v>20214.73</v>
      </c>
      <c r="G28" s="438">
        <v>0</v>
      </c>
      <c r="H28" s="438">
        <v>0</v>
      </c>
      <c r="I28" s="438">
        <v>0</v>
      </c>
      <c r="J28" s="438">
        <v>0</v>
      </c>
      <c r="K28" s="438">
        <v>0</v>
      </c>
      <c r="L28" s="438">
        <v>0</v>
      </c>
      <c r="M28" s="438">
        <v>0</v>
      </c>
      <c r="N28" s="438">
        <v>0</v>
      </c>
      <c r="O28" s="438">
        <v>0</v>
      </c>
      <c r="P28" s="438">
        <v>0</v>
      </c>
      <c r="Q28" s="438">
        <v>1715.25</v>
      </c>
      <c r="R28" s="438">
        <v>0</v>
      </c>
      <c r="S28" s="438">
        <v>0</v>
      </c>
      <c r="T28" s="438">
        <v>0</v>
      </c>
      <c r="U28" s="686">
        <f t="shared" si="0"/>
        <v>1715.25</v>
      </c>
      <c r="V28" s="533">
        <f t="shared" si="1"/>
        <v>18499.48</v>
      </c>
      <c r="W28" s="689" t="s">
        <v>167</v>
      </c>
      <c r="X28" s="437" t="b">
        <f t="shared" si="2"/>
        <v>1</v>
      </c>
      <c r="Y28" s="436"/>
      <c r="Z28" s="199" t="s">
        <v>716</v>
      </c>
      <c r="AA28" s="436"/>
      <c r="AB28" s="435"/>
      <c r="AC28" s="436"/>
      <c r="AD28" s="435"/>
      <c r="AE28" s="435"/>
      <c r="AF28" s="436"/>
      <c r="AG28" s="435"/>
      <c r="AH28" s="436"/>
      <c r="AI28" s="435"/>
    </row>
    <row r="29" spans="1:35" ht="15" customHeight="1" x14ac:dyDescent="0.25">
      <c r="A29" s="435" t="s">
        <v>1114</v>
      </c>
      <c r="B29" s="435" t="s">
        <v>847</v>
      </c>
      <c r="C29" s="436">
        <v>476</v>
      </c>
      <c r="D29" s="437" t="s">
        <v>790</v>
      </c>
      <c r="E29" s="435" t="s">
        <v>795</v>
      </c>
      <c r="F29" s="438">
        <v>12690.18</v>
      </c>
      <c r="G29" s="438">
        <v>0</v>
      </c>
      <c r="H29" s="438">
        <v>0</v>
      </c>
      <c r="I29" s="438">
        <v>0</v>
      </c>
      <c r="J29" s="438">
        <v>0</v>
      </c>
      <c r="K29" s="438">
        <v>0</v>
      </c>
      <c r="L29" s="438">
        <v>0</v>
      </c>
      <c r="M29" s="438">
        <v>949.97</v>
      </c>
      <c r="N29" s="438">
        <v>0</v>
      </c>
      <c r="O29" s="438">
        <v>0</v>
      </c>
      <c r="P29" s="438">
        <v>0</v>
      </c>
      <c r="Q29" s="438">
        <v>0</v>
      </c>
      <c r="R29" s="438">
        <v>0</v>
      </c>
      <c r="S29" s="438">
        <v>0</v>
      </c>
      <c r="T29" s="438">
        <v>0</v>
      </c>
      <c r="U29" s="686">
        <f t="shared" si="0"/>
        <v>949.97</v>
      </c>
      <c r="V29" s="533">
        <f t="shared" si="1"/>
        <v>11740.210000000001</v>
      </c>
      <c r="W29" s="689" t="s">
        <v>167</v>
      </c>
      <c r="X29" s="437" t="b">
        <f t="shared" si="2"/>
        <v>1</v>
      </c>
      <c r="Y29" s="436"/>
      <c r="Z29" s="199" t="s">
        <v>790</v>
      </c>
      <c r="AA29" s="436"/>
      <c r="AB29" s="435"/>
      <c r="AC29" s="436"/>
      <c r="AD29" s="435"/>
      <c r="AE29" s="435"/>
      <c r="AF29" s="436"/>
      <c r="AG29" s="435"/>
      <c r="AH29" s="436"/>
      <c r="AI29" s="435"/>
    </row>
    <row r="30" spans="1:35" ht="15" customHeight="1" x14ac:dyDescent="0.25">
      <c r="A30" s="435" t="s">
        <v>1114</v>
      </c>
      <c r="B30" s="435" t="s">
        <v>847</v>
      </c>
      <c r="C30" s="436">
        <v>454</v>
      </c>
      <c r="D30" s="437" t="s">
        <v>721</v>
      </c>
      <c r="E30" s="435" t="s">
        <v>742</v>
      </c>
      <c r="F30" s="438">
        <v>11677.32</v>
      </c>
      <c r="G30" s="438">
        <v>0</v>
      </c>
      <c r="H30" s="438">
        <v>0</v>
      </c>
      <c r="I30" s="438">
        <v>0</v>
      </c>
      <c r="J30" s="438">
        <v>0</v>
      </c>
      <c r="K30" s="438">
        <v>0</v>
      </c>
      <c r="L30" s="438">
        <v>0</v>
      </c>
      <c r="M30" s="438">
        <v>0</v>
      </c>
      <c r="N30" s="438">
        <v>0</v>
      </c>
      <c r="O30" s="438">
        <v>0</v>
      </c>
      <c r="P30" s="438">
        <v>0</v>
      </c>
      <c r="Q30" s="438">
        <v>1004.41</v>
      </c>
      <c r="R30" s="438">
        <v>0</v>
      </c>
      <c r="S30" s="438">
        <v>0</v>
      </c>
      <c r="T30" s="438">
        <v>0</v>
      </c>
      <c r="U30" s="686">
        <f t="shared" si="0"/>
        <v>1004.41</v>
      </c>
      <c r="V30" s="533">
        <f t="shared" si="1"/>
        <v>10672.91</v>
      </c>
      <c r="W30" s="689" t="s">
        <v>167</v>
      </c>
      <c r="X30" s="437" t="b">
        <f t="shared" si="2"/>
        <v>1</v>
      </c>
      <c r="Y30" s="436"/>
      <c r="Z30" s="199" t="s">
        <v>721</v>
      </c>
      <c r="AA30" s="436"/>
      <c r="AB30" s="435"/>
      <c r="AC30" s="436"/>
      <c r="AD30" s="435"/>
      <c r="AE30" s="435"/>
      <c r="AF30" s="436"/>
      <c r="AG30" s="435"/>
      <c r="AH30" s="436"/>
      <c r="AI30" s="435"/>
    </row>
    <row r="31" spans="1:35" s="685" customFormat="1" ht="15" customHeight="1" x14ac:dyDescent="0.25">
      <c r="A31" s="681" t="s">
        <v>1114</v>
      </c>
      <c r="B31" s="681" t="s">
        <v>847</v>
      </c>
      <c r="C31" s="682">
        <v>505</v>
      </c>
      <c r="D31" s="683" t="s">
        <v>1109</v>
      </c>
      <c r="E31" s="681" t="s">
        <v>1118</v>
      </c>
      <c r="F31" s="684">
        <v>7348.73</v>
      </c>
      <c r="G31" s="684">
        <v>0</v>
      </c>
      <c r="H31" s="684">
        <v>0</v>
      </c>
      <c r="I31" s="684">
        <v>0</v>
      </c>
      <c r="J31" s="684">
        <v>0</v>
      </c>
      <c r="K31" s="684">
        <v>0</v>
      </c>
      <c r="L31" s="438">
        <v>0</v>
      </c>
      <c r="M31" s="684">
        <v>0</v>
      </c>
      <c r="N31" s="684">
        <v>0</v>
      </c>
      <c r="O31" s="684">
        <v>0</v>
      </c>
      <c r="P31" s="684">
        <v>0</v>
      </c>
      <c r="Q31" s="684">
        <v>0</v>
      </c>
      <c r="R31" s="684">
        <v>0</v>
      </c>
      <c r="S31" s="684">
        <v>0</v>
      </c>
      <c r="T31" s="684">
        <v>0</v>
      </c>
      <c r="U31" s="693">
        <f t="shared" si="0"/>
        <v>0</v>
      </c>
      <c r="V31" s="693">
        <f t="shared" si="1"/>
        <v>7348.73</v>
      </c>
      <c r="W31" s="691" t="s">
        <v>167</v>
      </c>
      <c r="X31" s="437" t="b">
        <f t="shared" si="2"/>
        <v>1</v>
      </c>
      <c r="Y31" s="682"/>
      <c r="Z31" s="683" t="s">
        <v>1109</v>
      </c>
      <c r="AA31" s="682"/>
      <c r="AB31" s="681"/>
      <c r="AC31" s="682"/>
      <c r="AD31" s="681"/>
      <c r="AE31" s="681"/>
      <c r="AF31" s="682"/>
      <c r="AG31" s="681"/>
      <c r="AH31" s="682"/>
      <c r="AI31" s="681"/>
    </row>
    <row r="32" spans="1:35" ht="15" customHeight="1" x14ac:dyDescent="0.25">
      <c r="A32" s="435" t="s">
        <v>1114</v>
      </c>
      <c r="B32" s="435" t="s">
        <v>847</v>
      </c>
      <c r="C32" s="436">
        <v>23</v>
      </c>
      <c r="D32" s="437" t="s">
        <v>17</v>
      </c>
      <c r="E32" s="435" t="s">
        <v>188</v>
      </c>
      <c r="F32" s="438">
        <v>13570.92</v>
      </c>
      <c r="G32" s="438">
        <v>0</v>
      </c>
      <c r="H32" s="438">
        <v>0</v>
      </c>
      <c r="I32" s="438">
        <v>0</v>
      </c>
      <c r="J32" s="438">
        <v>0</v>
      </c>
      <c r="K32" s="438">
        <v>0</v>
      </c>
      <c r="L32" s="438">
        <v>0</v>
      </c>
      <c r="M32" s="438">
        <v>0</v>
      </c>
      <c r="N32" s="438">
        <v>96.39</v>
      </c>
      <c r="O32" s="438">
        <v>0</v>
      </c>
      <c r="P32" s="438">
        <v>0</v>
      </c>
      <c r="Q32" s="438">
        <v>1080.99</v>
      </c>
      <c r="R32" s="438">
        <v>0</v>
      </c>
      <c r="S32" s="438">
        <v>0</v>
      </c>
      <c r="T32" s="438">
        <v>0</v>
      </c>
      <c r="U32" s="686">
        <f t="shared" si="0"/>
        <v>1177.3800000000001</v>
      </c>
      <c r="V32" s="533">
        <f t="shared" si="1"/>
        <v>12393.54</v>
      </c>
      <c r="W32" s="688" t="s">
        <v>167</v>
      </c>
      <c r="X32" s="437" t="b">
        <f t="shared" si="2"/>
        <v>1</v>
      </c>
      <c r="Y32" s="436"/>
      <c r="Z32" s="199" t="s">
        <v>17</v>
      </c>
      <c r="AA32" s="436"/>
      <c r="AB32" s="435"/>
      <c r="AC32" s="436"/>
      <c r="AD32" s="435"/>
      <c r="AE32" s="435"/>
      <c r="AF32" s="436"/>
      <c r="AG32" s="435"/>
      <c r="AH32" s="436"/>
      <c r="AI32" s="435"/>
    </row>
    <row r="33" spans="1:35" ht="15" customHeight="1" x14ac:dyDescent="0.25">
      <c r="A33" s="435" t="s">
        <v>1114</v>
      </c>
      <c r="B33" s="435" t="s">
        <v>847</v>
      </c>
      <c r="C33" s="436">
        <v>40</v>
      </c>
      <c r="D33" s="437" t="s">
        <v>30</v>
      </c>
      <c r="E33" s="435" t="s">
        <v>202</v>
      </c>
      <c r="F33" s="438">
        <v>13193.45</v>
      </c>
      <c r="G33" s="438">
        <v>0</v>
      </c>
      <c r="H33" s="438">
        <v>0</v>
      </c>
      <c r="I33" s="438">
        <v>0</v>
      </c>
      <c r="J33" s="438">
        <v>0</v>
      </c>
      <c r="K33" s="438">
        <v>0</v>
      </c>
      <c r="L33" s="438">
        <v>0</v>
      </c>
      <c r="M33" s="438">
        <v>0</v>
      </c>
      <c r="N33" s="438">
        <v>0</v>
      </c>
      <c r="O33" s="438">
        <v>0</v>
      </c>
      <c r="P33" s="438">
        <v>0</v>
      </c>
      <c r="Q33" s="438">
        <v>0</v>
      </c>
      <c r="R33" s="438">
        <v>0</v>
      </c>
      <c r="S33" s="438">
        <v>0</v>
      </c>
      <c r="T33" s="438">
        <v>0</v>
      </c>
      <c r="U33" s="686">
        <f t="shared" si="0"/>
        <v>0</v>
      </c>
      <c r="V33" s="533">
        <f t="shared" si="1"/>
        <v>13193.45</v>
      </c>
      <c r="W33" s="688" t="s">
        <v>167</v>
      </c>
      <c r="X33" s="437" t="b">
        <f t="shared" si="2"/>
        <v>1</v>
      </c>
      <c r="Y33" s="436"/>
      <c r="Z33" s="199" t="s">
        <v>30</v>
      </c>
      <c r="AA33" s="436"/>
      <c r="AB33" s="435"/>
      <c r="AC33" s="436"/>
      <c r="AD33" s="435"/>
      <c r="AE33" s="435"/>
      <c r="AF33" s="436"/>
      <c r="AG33" s="435"/>
      <c r="AH33" s="436"/>
      <c r="AI33" s="435"/>
    </row>
    <row r="34" spans="1:35" ht="15" customHeight="1" x14ac:dyDescent="0.25">
      <c r="A34" s="435" t="s">
        <v>1114</v>
      </c>
      <c r="B34" s="435" t="s">
        <v>847</v>
      </c>
      <c r="C34" s="436">
        <v>481</v>
      </c>
      <c r="D34" s="437" t="s">
        <v>803</v>
      </c>
      <c r="E34" s="435" t="s">
        <v>817</v>
      </c>
      <c r="F34" s="438">
        <v>17725.62</v>
      </c>
      <c r="G34" s="438">
        <v>0</v>
      </c>
      <c r="H34" s="438">
        <v>0</v>
      </c>
      <c r="I34" s="438">
        <v>0</v>
      </c>
      <c r="J34" s="438">
        <v>0</v>
      </c>
      <c r="K34" s="438">
        <v>0</v>
      </c>
      <c r="L34" s="438">
        <v>0</v>
      </c>
      <c r="M34" s="438">
        <v>0</v>
      </c>
      <c r="N34" s="438">
        <v>0</v>
      </c>
      <c r="O34" s="438">
        <v>0</v>
      </c>
      <c r="P34" s="438">
        <v>0</v>
      </c>
      <c r="Q34" s="438">
        <v>1360.49</v>
      </c>
      <c r="R34" s="438">
        <v>0</v>
      </c>
      <c r="S34" s="438">
        <v>0</v>
      </c>
      <c r="T34" s="438">
        <v>0</v>
      </c>
      <c r="U34" s="686">
        <f t="shared" si="0"/>
        <v>1360.49</v>
      </c>
      <c r="V34" s="533">
        <f t="shared" si="1"/>
        <v>16365.13</v>
      </c>
      <c r="W34" s="688" t="s">
        <v>167</v>
      </c>
      <c r="X34" s="437" t="b">
        <f t="shared" si="2"/>
        <v>1</v>
      </c>
      <c r="Y34" s="436"/>
      <c r="Z34" s="199" t="s">
        <v>803</v>
      </c>
      <c r="AA34" s="436"/>
      <c r="AB34" s="435"/>
      <c r="AC34" s="436"/>
      <c r="AD34" s="435"/>
      <c r="AE34" s="435"/>
      <c r="AF34" s="436"/>
      <c r="AG34" s="435"/>
      <c r="AH34" s="436"/>
      <c r="AI34" s="435"/>
    </row>
    <row r="35" spans="1:35" ht="15" customHeight="1" x14ac:dyDescent="0.25">
      <c r="A35" s="435" t="s">
        <v>1114</v>
      </c>
      <c r="B35" s="435" t="s">
        <v>847</v>
      </c>
      <c r="C35" s="436">
        <v>313</v>
      </c>
      <c r="D35" s="437" t="s">
        <v>298</v>
      </c>
      <c r="E35" s="435" t="s">
        <v>296</v>
      </c>
      <c r="F35" s="438">
        <v>22230.59</v>
      </c>
      <c r="G35" s="438">
        <v>0</v>
      </c>
      <c r="H35" s="438">
        <v>0</v>
      </c>
      <c r="I35" s="438">
        <v>0</v>
      </c>
      <c r="J35" s="438">
        <v>0</v>
      </c>
      <c r="K35" s="438">
        <v>0</v>
      </c>
      <c r="L35" s="438">
        <v>0</v>
      </c>
      <c r="M35" s="438">
        <v>0</v>
      </c>
      <c r="N35" s="438">
        <v>0</v>
      </c>
      <c r="O35" s="438">
        <v>0</v>
      </c>
      <c r="P35" s="438">
        <v>0</v>
      </c>
      <c r="Q35" s="438">
        <v>0</v>
      </c>
      <c r="R35" s="438">
        <v>0</v>
      </c>
      <c r="S35" s="438">
        <v>0</v>
      </c>
      <c r="T35" s="438">
        <v>0</v>
      </c>
      <c r="U35" s="686">
        <f t="shared" si="0"/>
        <v>0</v>
      </c>
      <c r="V35" s="533">
        <f t="shared" si="1"/>
        <v>22230.59</v>
      </c>
      <c r="W35" s="688" t="s">
        <v>167</v>
      </c>
      <c r="X35" s="437" t="b">
        <f t="shared" si="2"/>
        <v>1</v>
      </c>
      <c r="Y35" s="436"/>
      <c r="Z35" s="199" t="s">
        <v>298</v>
      </c>
      <c r="AA35" s="436"/>
      <c r="AB35" s="435"/>
      <c r="AC35" s="436"/>
      <c r="AD35" s="435"/>
      <c r="AE35" s="435"/>
      <c r="AF35" s="436"/>
      <c r="AG35" s="435"/>
      <c r="AH35" s="436"/>
      <c r="AI35" s="435"/>
    </row>
    <row r="36" spans="1:35" ht="15" customHeight="1" x14ac:dyDescent="0.25">
      <c r="A36" s="435" t="s">
        <v>1114</v>
      </c>
      <c r="B36" s="435" t="s">
        <v>847</v>
      </c>
      <c r="C36" s="436">
        <v>149</v>
      </c>
      <c r="D36" s="437" t="s">
        <v>104</v>
      </c>
      <c r="E36" s="435" t="s">
        <v>230</v>
      </c>
      <c r="F36" s="438">
        <v>15343.54</v>
      </c>
      <c r="G36" s="438">
        <v>0</v>
      </c>
      <c r="H36" s="438">
        <v>0</v>
      </c>
      <c r="I36" s="438">
        <v>0</v>
      </c>
      <c r="J36" s="438">
        <v>0</v>
      </c>
      <c r="K36" s="438">
        <v>0</v>
      </c>
      <c r="L36" s="438">
        <v>0</v>
      </c>
      <c r="M36" s="438">
        <v>0</v>
      </c>
      <c r="N36" s="438">
        <v>0</v>
      </c>
      <c r="O36" s="438">
        <v>4554</v>
      </c>
      <c r="P36" s="438">
        <v>0</v>
      </c>
      <c r="Q36" s="438">
        <v>1816.06</v>
      </c>
      <c r="R36" s="438">
        <v>0</v>
      </c>
      <c r="S36" s="438">
        <v>0</v>
      </c>
      <c r="T36" s="438">
        <v>0</v>
      </c>
      <c r="U36" s="686">
        <f t="shared" si="0"/>
        <v>6370.0599999999995</v>
      </c>
      <c r="V36" s="533">
        <f t="shared" si="1"/>
        <v>8973.4800000000014</v>
      </c>
      <c r="W36" s="688" t="s">
        <v>167</v>
      </c>
      <c r="X36" s="437" t="b">
        <f t="shared" si="2"/>
        <v>1</v>
      </c>
      <c r="Y36" s="436"/>
      <c r="Z36" s="199" t="s">
        <v>104</v>
      </c>
      <c r="AA36" s="436"/>
      <c r="AB36" s="435"/>
      <c r="AC36" s="436"/>
      <c r="AD36" s="435"/>
      <c r="AE36" s="435"/>
      <c r="AF36" s="436"/>
      <c r="AG36" s="435"/>
      <c r="AH36" s="436"/>
      <c r="AI36" s="435"/>
    </row>
    <row r="37" spans="1:35" ht="15" customHeight="1" x14ac:dyDescent="0.25">
      <c r="A37" s="435" t="s">
        <v>1114</v>
      </c>
      <c r="B37" s="435" t="s">
        <v>847</v>
      </c>
      <c r="C37" s="436">
        <v>168</v>
      </c>
      <c r="D37" s="437" t="s">
        <v>66</v>
      </c>
      <c r="E37" s="435" t="s">
        <v>237</v>
      </c>
      <c r="F37" s="438">
        <v>10475.459999999999</v>
      </c>
      <c r="G37" s="438">
        <v>0</v>
      </c>
      <c r="H37" s="438">
        <v>0</v>
      </c>
      <c r="I37" s="438">
        <v>0</v>
      </c>
      <c r="J37" s="438">
        <v>0</v>
      </c>
      <c r="K37" s="438">
        <v>0</v>
      </c>
      <c r="L37" s="438">
        <v>0</v>
      </c>
      <c r="M37" s="438">
        <v>592.07000000000005</v>
      </c>
      <c r="N37" s="438">
        <v>0</v>
      </c>
      <c r="O37" s="438">
        <v>0</v>
      </c>
      <c r="P37" s="438">
        <v>0</v>
      </c>
      <c r="Q37" s="438">
        <v>0</v>
      </c>
      <c r="R37" s="438">
        <v>0</v>
      </c>
      <c r="S37" s="438">
        <v>0</v>
      </c>
      <c r="T37" s="438">
        <v>0</v>
      </c>
      <c r="U37" s="686">
        <f t="shared" si="0"/>
        <v>592.07000000000005</v>
      </c>
      <c r="V37" s="533">
        <f t="shared" si="1"/>
        <v>9883.39</v>
      </c>
      <c r="W37" s="688" t="s">
        <v>167</v>
      </c>
      <c r="X37" s="437" t="b">
        <f t="shared" si="2"/>
        <v>1</v>
      </c>
      <c r="Y37" s="436"/>
      <c r="Z37" s="199" t="s">
        <v>66</v>
      </c>
      <c r="AA37" s="436"/>
      <c r="AB37" s="435"/>
      <c r="AC37" s="436"/>
      <c r="AD37" s="435"/>
      <c r="AE37" s="435"/>
      <c r="AF37" s="436"/>
      <c r="AG37" s="435"/>
      <c r="AH37" s="436"/>
      <c r="AI37" s="435"/>
    </row>
    <row r="38" spans="1:35" ht="15" customHeight="1" x14ac:dyDescent="0.25">
      <c r="A38" s="435" t="s">
        <v>1114</v>
      </c>
      <c r="B38" s="435" t="s">
        <v>847</v>
      </c>
      <c r="C38" s="436">
        <v>469</v>
      </c>
      <c r="D38" s="437" t="s">
        <v>781</v>
      </c>
      <c r="E38" s="435" t="s">
        <v>780</v>
      </c>
      <c r="F38" s="438">
        <v>5547.61</v>
      </c>
      <c r="G38" s="438">
        <v>0</v>
      </c>
      <c r="H38" s="438">
        <v>0</v>
      </c>
      <c r="I38" s="438">
        <v>0</v>
      </c>
      <c r="J38" s="438">
        <v>0</v>
      </c>
      <c r="K38" s="438">
        <v>0</v>
      </c>
      <c r="L38" s="438">
        <v>0</v>
      </c>
      <c r="M38" s="438">
        <v>0</v>
      </c>
      <c r="N38" s="438">
        <v>0</v>
      </c>
      <c r="O38" s="438">
        <v>0</v>
      </c>
      <c r="P38" s="438">
        <v>0</v>
      </c>
      <c r="Q38" s="438">
        <v>458.37</v>
      </c>
      <c r="R38" s="438">
        <v>0</v>
      </c>
      <c r="S38" s="438">
        <v>0</v>
      </c>
      <c r="T38" s="438">
        <v>0</v>
      </c>
      <c r="U38" s="686">
        <f t="shared" si="0"/>
        <v>458.37</v>
      </c>
      <c r="V38" s="533">
        <f t="shared" si="1"/>
        <v>5089.24</v>
      </c>
      <c r="W38" s="688" t="s">
        <v>167</v>
      </c>
      <c r="X38" s="437" t="b">
        <f t="shared" si="2"/>
        <v>1</v>
      </c>
      <c r="Y38" s="436"/>
      <c r="Z38" s="199" t="s">
        <v>781</v>
      </c>
      <c r="AA38" s="436"/>
      <c r="AB38" s="435"/>
      <c r="AC38" s="436"/>
      <c r="AD38" s="435"/>
      <c r="AE38" s="435"/>
      <c r="AF38" s="436"/>
      <c r="AG38" s="435"/>
      <c r="AH38" s="436"/>
      <c r="AI38" s="435"/>
    </row>
    <row r="39" spans="1:35" ht="15" customHeight="1" x14ac:dyDescent="0.25">
      <c r="A39" s="435" t="s">
        <v>1114</v>
      </c>
      <c r="B39" s="435" t="s">
        <v>847</v>
      </c>
      <c r="C39" s="436">
        <v>468</v>
      </c>
      <c r="D39" s="437" t="s">
        <v>777</v>
      </c>
      <c r="E39" s="435" t="s">
        <v>782</v>
      </c>
      <c r="F39" s="438">
        <v>11085.25</v>
      </c>
      <c r="G39" s="438">
        <v>0</v>
      </c>
      <c r="H39" s="438">
        <v>0</v>
      </c>
      <c r="I39" s="438">
        <v>0</v>
      </c>
      <c r="J39" s="438">
        <v>0</v>
      </c>
      <c r="K39" s="438">
        <v>0</v>
      </c>
      <c r="L39" s="438">
        <v>0</v>
      </c>
      <c r="M39" s="438">
        <v>412.34</v>
      </c>
      <c r="N39" s="438">
        <v>0</v>
      </c>
      <c r="O39" s="438">
        <v>0</v>
      </c>
      <c r="P39" s="438">
        <v>0</v>
      </c>
      <c r="Q39" s="438">
        <v>0</v>
      </c>
      <c r="R39" s="438">
        <v>0</v>
      </c>
      <c r="S39" s="438">
        <v>0</v>
      </c>
      <c r="T39" s="438">
        <v>0</v>
      </c>
      <c r="U39" s="686">
        <f t="shared" si="0"/>
        <v>412.34</v>
      </c>
      <c r="V39" s="533">
        <f t="shared" si="1"/>
        <v>10672.91</v>
      </c>
      <c r="W39" s="688" t="s">
        <v>167</v>
      </c>
      <c r="X39" s="437" t="b">
        <f t="shared" si="2"/>
        <v>1</v>
      </c>
      <c r="Y39" s="436"/>
      <c r="Z39" s="199" t="s">
        <v>777</v>
      </c>
      <c r="AA39" s="436"/>
      <c r="AB39" s="435"/>
      <c r="AC39" s="436"/>
      <c r="AD39" s="435"/>
      <c r="AE39" s="435"/>
      <c r="AF39" s="436"/>
      <c r="AG39" s="435"/>
      <c r="AH39" s="436"/>
      <c r="AI39" s="435"/>
    </row>
    <row r="40" spans="1:35" ht="15" customHeight="1" x14ac:dyDescent="0.25">
      <c r="A40" s="435" t="s">
        <v>1114</v>
      </c>
      <c r="B40" s="435" t="s">
        <v>847</v>
      </c>
      <c r="C40" s="436">
        <v>16</v>
      </c>
      <c r="D40" s="437" t="s">
        <v>11</v>
      </c>
      <c r="E40" s="435" t="s">
        <v>183</v>
      </c>
      <c r="F40" s="438">
        <v>10361.82</v>
      </c>
      <c r="G40" s="438">
        <v>0</v>
      </c>
      <c r="H40" s="438">
        <v>0</v>
      </c>
      <c r="I40" s="438">
        <v>0</v>
      </c>
      <c r="J40" s="438">
        <v>0</v>
      </c>
      <c r="K40" s="438">
        <v>0</v>
      </c>
      <c r="L40" s="438">
        <v>0</v>
      </c>
      <c r="M40" s="438">
        <v>0</v>
      </c>
      <c r="N40" s="438">
        <v>0</v>
      </c>
      <c r="O40" s="438">
        <v>0</v>
      </c>
      <c r="P40" s="438">
        <v>0</v>
      </c>
      <c r="Q40" s="438">
        <v>1628.21</v>
      </c>
      <c r="R40" s="438">
        <v>0</v>
      </c>
      <c r="S40" s="438">
        <v>0</v>
      </c>
      <c r="T40" s="438">
        <v>0</v>
      </c>
      <c r="U40" s="686">
        <f t="shared" si="0"/>
        <v>1628.21</v>
      </c>
      <c r="V40" s="533">
        <f t="shared" si="1"/>
        <v>8733.61</v>
      </c>
      <c r="W40" s="688" t="s">
        <v>167</v>
      </c>
      <c r="X40" s="437" t="b">
        <f t="shared" si="2"/>
        <v>1</v>
      </c>
      <c r="Y40" s="436"/>
      <c r="Z40" s="199" t="s">
        <v>11</v>
      </c>
      <c r="AA40" s="436"/>
      <c r="AB40" s="435"/>
      <c r="AC40" s="436"/>
      <c r="AD40" s="435"/>
      <c r="AE40" s="435"/>
      <c r="AF40" s="436"/>
      <c r="AG40" s="435"/>
      <c r="AH40" s="436"/>
      <c r="AI40" s="435"/>
    </row>
    <row r="41" spans="1:35" ht="15" customHeight="1" x14ac:dyDescent="0.25">
      <c r="A41" s="435" t="s">
        <v>1114</v>
      </c>
      <c r="B41" s="435" t="s">
        <v>847</v>
      </c>
      <c r="C41" s="436">
        <v>473</v>
      </c>
      <c r="D41" s="437" t="s">
        <v>787</v>
      </c>
      <c r="E41" s="435" t="s">
        <v>792</v>
      </c>
      <c r="F41" s="438">
        <v>18462.18</v>
      </c>
      <c r="G41" s="438">
        <v>0</v>
      </c>
      <c r="H41" s="438">
        <v>0</v>
      </c>
      <c r="I41" s="438">
        <v>0</v>
      </c>
      <c r="J41" s="438">
        <v>0</v>
      </c>
      <c r="K41" s="438">
        <v>0</v>
      </c>
      <c r="L41" s="438">
        <v>0</v>
      </c>
      <c r="M41" s="438">
        <v>935.93</v>
      </c>
      <c r="N41" s="438">
        <v>0</v>
      </c>
      <c r="O41" s="438">
        <v>0</v>
      </c>
      <c r="P41" s="438">
        <v>0</v>
      </c>
      <c r="Q41" s="438">
        <v>0</v>
      </c>
      <c r="R41" s="438">
        <v>0</v>
      </c>
      <c r="S41" s="438">
        <v>0</v>
      </c>
      <c r="T41" s="438">
        <v>0</v>
      </c>
      <c r="U41" s="686">
        <f t="shared" si="0"/>
        <v>935.93</v>
      </c>
      <c r="V41" s="533">
        <f t="shared" si="1"/>
        <v>17526.25</v>
      </c>
      <c r="W41" s="689" t="s">
        <v>167</v>
      </c>
      <c r="X41" s="437" t="b">
        <f t="shared" si="2"/>
        <v>1</v>
      </c>
      <c r="Y41" s="436"/>
      <c r="Z41" s="199" t="s">
        <v>787</v>
      </c>
      <c r="AA41" s="436"/>
      <c r="AB41" s="435"/>
      <c r="AC41" s="436"/>
      <c r="AD41" s="435"/>
      <c r="AE41" s="435"/>
      <c r="AF41" s="436"/>
      <c r="AG41" s="435"/>
      <c r="AH41" s="436"/>
      <c r="AI41" s="435"/>
    </row>
    <row r="42" spans="1:35" ht="15" customHeight="1" x14ac:dyDescent="0.25">
      <c r="A42" s="435" t="s">
        <v>1114</v>
      </c>
      <c r="B42" s="435" t="s">
        <v>847</v>
      </c>
      <c r="C42" s="436">
        <v>351</v>
      </c>
      <c r="D42" s="437" t="s">
        <v>375</v>
      </c>
      <c r="E42" s="435" t="s">
        <v>376</v>
      </c>
      <c r="F42" s="438">
        <v>23571.84</v>
      </c>
      <c r="G42" s="438">
        <v>0</v>
      </c>
      <c r="H42" s="438">
        <v>0</v>
      </c>
      <c r="I42" s="438">
        <v>0</v>
      </c>
      <c r="J42" s="438">
        <v>0</v>
      </c>
      <c r="K42" s="438">
        <v>0</v>
      </c>
      <c r="L42" s="438">
        <v>0</v>
      </c>
      <c r="M42" s="438">
        <v>1341.25</v>
      </c>
      <c r="N42" s="438">
        <v>0</v>
      </c>
      <c r="O42" s="438">
        <v>0</v>
      </c>
      <c r="P42" s="438">
        <v>0</v>
      </c>
      <c r="Q42" s="438">
        <v>0</v>
      </c>
      <c r="R42" s="438">
        <v>0</v>
      </c>
      <c r="S42" s="438">
        <v>0</v>
      </c>
      <c r="T42" s="438">
        <v>0</v>
      </c>
      <c r="U42" s="686">
        <f t="shared" si="0"/>
        <v>1341.25</v>
      </c>
      <c r="V42" s="533">
        <f t="shared" si="1"/>
        <v>22230.59</v>
      </c>
      <c r="W42" s="689" t="s">
        <v>167</v>
      </c>
      <c r="X42" s="437" t="b">
        <f t="shared" si="2"/>
        <v>1</v>
      </c>
      <c r="Y42" s="436"/>
      <c r="Z42" s="199" t="s">
        <v>375</v>
      </c>
      <c r="AA42" s="436"/>
      <c r="AB42" s="435"/>
      <c r="AC42" s="436"/>
      <c r="AD42" s="435"/>
      <c r="AE42" s="435"/>
      <c r="AF42" s="436"/>
      <c r="AG42" s="435"/>
      <c r="AH42" s="436"/>
      <c r="AI42" s="435"/>
    </row>
    <row r="43" spans="1:35" ht="15" customHeight="1" x14ac:dyDescent="0.25">
      <c r="A43" s="435" t="s">
        <v>1114</v>
      </c>
      <c r="B43" s="435" t="s">
        <v>847</v>
      </c>
      <c r="C43" s="436">
        <v>465</v>
      </c>
      <c r="D43" s="437" t="s">
        <v>750</v>
      </c>
      <c r="E43" s="435" t="s">
        <v>763</v>
      </c>
      <c r="F43" s="438">
        <v>12655.61</v>
      </c>
      <c r="G43" s="438">
        <v>0</v>
      </c>
      <c r="H43" s="438">
        <v>0</v>
      </c>
      <c r="I43" s="438">
        <v>0</v>
      </c>
      <c r="J43" s="438">
        <v>0</v>
      </c>
      <c r="K43" s="438">
        <v>0</v>
      </c>
      <c r="L43" s="438">
        <v>0</v>
      </c>
      <c r="M43" s="438">
        <v>1982.7</v>
      </c>
      <c r="N43" s="438">
        <v>0</v>
      </c>
      <c r="O43" s="438">
        <v>0</v>
      </c>
      <c r="P43" s="438">
        <v>0</v>
      </c>
      <c r="Q43" s="438">
        <v>0</v>
      </c>
      <c r="R43" s="438">
        <v>0</v>
      </c>
      <c r="S43" s="438">
        <v>0</v>
      </c>
      <c r="T43" s="438">
        <v>0</v>
      </c>
      <c r="U43" s="686">
        <f t="shared" si="0"/>
        <v>1982.7</v>
      </c>
      <c r="V43" s="533">
        <f t="shared" si="1"/>
        <v>10672.91</v>
      </c>
      <c r="W43" s="689" t="s">
        <v>167</v>
      </c>
      <c r="X43" s="437" t="b">
        <f t="shared" si="2"/>
        <v>1</v>
      </c>
      <c r="Y43" s="436"/>
      <c r="Z43" s="199" t="s">
        <v>750</v>
      </c>
      <c r="AA43" s="436"/>
      <c r="AB43" s="435"/>
      <c r="AC43" s="436"/>
      <c r="AD43" s="435"/>
      <c r="AE43" s="435"/>
      <c r="AF43" s="436"/>
      <c r="AG43" s="435"/>
      <c r="AH43" s="436"/>
      <c r="AI43" s="435"/>
    </row>
    <row r="44" spans="1:35" s="192" customFormat="1" ht="15" customHeight="1" x14ac:dyDescent="0.25">
      <c r="A44" s="189" t="s">
        <v>1114</v>
      </c>
      <c r="B44" s="189" t="s">
        <v>847</v>
      </c>
      <c r="C44" s="190">
        <v>31</v>
      </c>
      <c r="D44" s="193" t="s">
        <v>23</v>
      </c>
      <c r="E44" s="189" t="s">
        <v>195</v>
      </c>
      <c r="F44" s="191">
        <v>2993.25</v>
      </c>
      <c r="G44" s="191">
        <v>12.69</v>
      </c>
      <c r="H44" s="191">
        <v>0</v>
      </c>
      <c r="I44" s="191">
        <v>0</v>
      </c>
      <c r="J44" s="191">
        <v>0</v>
      </c>
      <c r="K44" s="191">
        <v>0</v>
      </c>
      <c r="L44" s="438">
        <v>0</v>
      </c>
      <c r="M44" s="191">
        <v>0</v>
      </c>
      <c r="N44" s="191">
        <v>0</v>
      </c>
      <c r="O44" s="191">
        <v>0</v>
      </c>
      <c r="P44" s="191">
        <v>0</v>
      </c>
      <c r="Q44" s="191">
        <v>2980.56</v>
      </c>
      <c r="R44" s="191">
        <v>0</v>
      </c>
      <c r="S44" s="191">
        <v>0</v>
      </c>
      <c r="T44" s="191">
        <v>0</v>
      </c>
      <c r="U44" s="686">
        <f t="shared" si="0"/>
        <v>2993.25</v>
      </c>
      <c r="V44" s="533">
        <f t="shared" si="1"/>
        <v>0</v>
      </c>
      <c r="W44" s="569" t="s">
        <v>167</v>
      </c>
      <c r="X44" s="437" t="b">
        <f t="shared" si="2"/>
        <v>1</v>
      </c>
      <c r="Y44" s="190"/>
      <c r="Z44" s="193" t="s">
        <v>23</v>
      </c>
      <c r="AA44" s="190"/>
      <c r="AB44" s="189"/>
      <c r="AC44" s="190"/>
      <c r="AD44" s="189"/>
      <c r="AE44" s="189"/>
      <c r="AF44" s="190"/>
      <c r="AG44" s="189"/>
      <c r="AH44" s="190"/>
      <c r="AI44" s="189"/>
    </row>
    <row r="45" spans="1:35" s="333" customFormat="1" ht="15" customHeight="1" x14ac:dyDescent="0.25">
      <c r="A45" s="694" t="s">
        <v>1114</v>
      </c>
      <c r="B45" s="694" t="s">
        <v>847</v>
      </c>
      <c r="C45" s="695">
        <v>499</v>
      </c>
      <c r="D45" s="696" t="s">
        <v>482</v>
      </c>
      <c r="E45" s="694" t="s">
        <v>532</v>
      </c>
      <c r="F45" s="697">
        <v>14587.47</v>
      </c>
      <c r="G45" s="697">
        <v>0</v>
      </c>
      <c r="H45" s="697">
        <v>0</v>
      </c>
      <c r="I45" s="697">
        <v>0</v>
      </c>
      <c r="J45" s="697">
        <v>0</v>
      </c>
      <c r="K45" s="697">
        <v>404.3</v>
      </c>
      <c r="L45" s="438">
        <v>0</v>
      </c>
      <c r="M45" s="697">
        <v>404.3</v>
      </c>
      <c r="N45" s="697">
        <v>0</v>
      </c>
      <c r="O45" s="697">
        <v>0</v>
      </c>
      <c r="P45" s="697">
        <v>0</v>
      </c>
      <c r="Q45" s="697">
        <v>0</v>
      </c>
      <c r="R45" s="697">
        <v>0</v>
      </c>
      <c r="S45" s="697">
        <v>0</v>
      </c>
      <c r="T45" s="697">
        <v>0</v>
      </c>
      <c r="U45" s="698">
        <f t="shared" si="0"/>
        <v>808.6</v>
      </c>
      <c r="V45" s="546">
        <f t="shared" si="1"/>
        <v>13778.869999999999</v>
      </c>
      <c r="W45" s="699" t="s">
        <v>167</v>
      </c>
      <c r="X45" s="437" t="b">
        <f t="shared" si="2"/>
        <v>1</v>
      </c>
      <c r="Y45" s="695"/>
      <c r="Z45" s="199" t="s">
        <v>482</v>
      </c>
      <c r="AA45" s="695"/>
      <c r="AB45" s="694"/>
      <c r="AC45" s="695"/>
      <c r="AD45" s="694"/>
      <c r="AE45" s="694"/>
      <c r="AF45" s="695"/>
      <c r="AG45" s="694"/>
      <c r="AH45" s="695"/>
      <c r="AI45" s="694"/>
    </row>
    <row r="46" spans="1:35" ht="15" customHeight="1" x14ac:dyDescent="0.25">
      <c r="A46" s="435" t="s">
        <v>1114</v>
      </c>
      <c r="B46" s="435" t="s">
        <v>847</v>
      </c>
      <c r="C46" s="436">
        <v>89</v>
      </c>
      <c r="D46" s="437" t="s">
        <v>49</v>
      </c>
      <c r="E46" s="435" t="s">
        <v>221</v>
      </c>
      <c r="F46" s="438">
        <v>16003.65</v>
      </c>
      <c r="G46" s="438">
        <v>0</v>
      </c>
      <c r="H46" s="438">
        <v>0</v>
      </c>
      <c r="I46" s="438">
        <v>0</v>
      </c>
      <c r="J46" s="438">
        <v>0</v>
      </c>
      <c r="K46" s="438">
        <v>0</v>
      </c>
      <c r="L46" s="438">
        <v>0</v>
      </c>
      <c r="M46" s="438">
        <v>1679.44</v>
      </c>
      <c r="N46" s="438">
        <v>0</v>
      </c>
      <c r="O46" s="438">
        <v>0</v>
      </c>
      <c r="P46" s="438">
        <v>0</v>
      </c>
      <c r="Q46" s="438">
        <v>0</v>
      </c>
      <c r="R46" s="438">
        <v>0</v>
      </c>
      <c r="S46" s="438">
        <v>0</v>
      </c>
      <c r="T46" s="438">
        <v>0</v>
      </c>
      <c r="U46" s="686">
        <f t="shared" si="0"/>
        <v>1679.44</v>
      </c>
      <c r="V46" s="533">
        <f t="shared" si="1"/>
        <v>14324.21</v>
      </c>
      <c r="W46" s="689" t="s">
        <v>167</v>
      </c>
      <c r="X46" s="437" t="b">
        <f t="shared" si="2"/>
        <v>1</v>
      </c>
      <c r="Y46" s="436"/>
      <c r="Z46" s="199" t="s">
        <v>49</v>
      </c>
      <c r="AA46" s="436"/>
      <c r="AB46" s="435"/>
      <c r="AC46" s="436"/>
      <c r="AD46" s="435"/>
      <c r="AE46" s="435"/>
      <c r="AF46" s="436"/>
      <c r="AG46" s="435"/>
      <c r="AH46" s="436"/>
      <c r="AI46" s="435"/>
    </row>
    <row r="47" spans="1:35" s="705" customFormat="1" ht="15" customHeight="1" x14ac:dyDescent="0.25">
      <c r="A47" s="700" t="s">
        <v>1114</v>
      </c>
      <c r="B47" s="700" t="s">
        <v>847</v>
      </c>
      <c r="C47" s="701">
        <v>504</v>
      </c>
      <c r="D47" s="702" t="s">
        <v>1104</v>
      </c>
      <c r="E47" s="700" t="s">
        <v>1117</v>
      </c>
      <c r="F47" s="703">
        <v>11121.1</v>
      </c>
      <c r="G47" s="703">
        <v>0</v>
      </c>
      <c r="H47" s="703">
        <v>0</v>
      </c>
      <c r="I47" s="703">
        <v>0</v>
      </c>
      <c r="J47" s="703">
        <v>0</v>
      </c>
      <c r="K47" s="703">
        <v>0</v>
      </c>
      <c r="L47" s="703">
        <v>1731.06</v>
      </c>
      <c r="M47" s="703">
        <v>0</v>
      </c>
      <c r="N47" s="703">
        <v>0</v>
      </c>
      <c r="O47" s="703">
        <v>0</v>
      </c>
      <c r="P47" s="703">
        <v>0</v>
      </c>
      <c r="Q47" s="703">
        <v>0</v>
      </c>
      <c r="R47" s="703">
        <v>0</v>
      </c>
      <c r="S47" s="703">
        <v>0</v>
      </c>
      <c r="T47" s="703">
        <v>0</v>
      </c>
      <c r="U47" s="706">
        <f t="shared" si="0"/>
        <v>1731.06</v>
      </c>
      <c r="V47" s="706">
        <f t="shared" si="1"/>
        <v>9390.0400000000009</v>
      </c>
      <c r="W47" s="704" t="s">
        <v>167</v>
      </c>
      <c r="X47" s="437" t="b">
        <f t="shared" si="2"/>
        <v>1</v>
      </c>
      <c r="Y47" s="701"/>
      <c r="Z47" s="683" t="s">
        <v>1104</v>
      </c>
      <c r="AA47" s="701"/>
      <c r="AB47" s="700"/>
      <c r="AC47" s="701"/>
      <c r="AD47" s="700"/>
      <c r="AE47" s="700"/>
      <c r="AF47" s="701"/>
      <c r="AG47" s="700"/>
      <c r="AH47" s="701"/>
      <c r="AI47" s="700"/>
    </row>
    <row r="48" spans="1:35" s="333" customFormat="1" ht="15" customHeight="1" x14ac:dyDescent="0.25">
      <c r="A48" s="694" t="s">
        <v>1114</v>
      </c>
      <c r="B48" s="694" t="s">
        <v>847</v>
      </c>
      <c r="C48" s="695">
        <v>279</v>
      </c>
      <c r="D48" s="696" t="s">
        <v>165</v>
      </c>
      <c r="E48" s="694" t="s">
        <v>268</v>
      </c>
      <c r="F48" s="697">
        <v>5872.31</v>
      </c>
      <c r="G48" s="697">
        <v>0</v>
      </c>
      <c r="H48" s="697">
        <v>0</v>
      </c>
      <c r="I48" s="697">
        <v>0</v>
      </c>
      <c r="J48" s="697">
        <v>0</v>
      </c>
      <c r="K48" s="697">
        <v>0</v>
      </c>
      <c r="L48" s="697">
        <v>1832</v>
      </c>
      <c r="M48" s="697">
        <v>0</v>
      </c>
      <c r="N48" s="697">
        <v>0</v>
      </c>
      <c r="O48" s="697">
        <v>0</v>
      </c>
      <c r="P48" s="697">
        <v>0</v>
      </c>
      <c r="Q48" s="697">
        <v>0</v>
      </c>
      <c r="R48" s="697">
        <v>0</v>
      </c>
      <c r="S48" s="697">
        <v>0</v>
      </c>
      <c r="T48" s="697">
        <v>0</v>
      </c>
      <c r="U48" s="698">
        <f t="shared" si="0"/>
        <v>1832</v>
      </c>
      <c r="V48" s="546">
        <f t="shared" si="1"/>
        <v>4040.3100000000004</v>
      </c>
      <c r="W48" s="371" t="s">
        <v>167</v>
      </c>
      <c r="X48" s="437" t="b">
        <f t="shared" si="2"/>
        <v>1</v>
      </c>
      <c r="Y48" s="695"/>
      <c r="Z48" s="199" t="s">
        <v>165</v>
      </c>
      <c r="AA48" s="695"/>
      <c r="AB48" s="694"/>
      <c r="AC48" s="695"/>
      <c r="AD48" s="694"/>
      <c r="AE48" s="694"/>
      <c r="AF48" s="695"/>
      <c r="AG48" s="694"/>
      <c r="AH48" s="695"/>
      <c r="AI48" s="694"/>
    </row>
    <row r="49" spans="1:35" ht="15" customHeight="1" x14ac:dyDescent="0.25">
      <c r="A49" s="435" t="s">
        <v>1114</v>
      </c>
      <c r="B49" s="435" t="s">
        <v>847</v>
      </c>
      <c r="C49" s="436">
        <v>451</v>
      </c>
      <c r="D49" s="437" t="s">
        <v>718</v>
      </c>
      <c r="E49" s="435" t="s">
        <v>739</v>
      </c>
      <c r="F49" s="438">
        <v>16341.83</v>
      </c>
      <c r="G49" s="438">
        <v>0</v>
      </c>
      <c r="H49" s="438">
        <v>0</v>
      </c>
      <c r="I49" s="438">
        <v>0</v>
      </c>
      <c r="J49" s="438">
        <v>0</v>
      </c>
      <c r="K49" s="438">
        <v>0</v>
      </c>
      <c r="L49" s="438">
        <v>0</v>
      </c>
      <c r="M49" s="438">
        <v>0</v>
      </c>
      <c r="N49" s="438">
        <v>0</v>
      </c>
      <c r="O49" s="438">
        <v>4554</v>
      </c>
      <c r="P49" s="438">
        <v>0</v>
      </c>
      <c r="Q49" s="438">
        <v>1114.92</v>
      </c>
      <c r="R49" s="438">
        <v>0</v>
      </c>
      <c r="S49" s="438">
        <v>0</v>
      </c>
      <c r="T49" s="438">
        <v>0</v>
      </c>
      <c r="U49" s="686">
        <f t="shared" si="0"/>
        <v>5668.92</v>
      </c>
      <c r="V49" s="533">
        <f t="shared" si="1"/>
        <v>10672.91</v>
      </c>
      <c r="W49" s="688" t="s">
        <v>167</v>
      </c>
      <c r="X49" s="437" t="b">
        <f t="shared" si="2"/>
        <v>1</v>
      </c>
      <c r="Y49" s="436"/>
      <c r="Z49" s="199" t="s">
        <v>718</v>
      </c>
      <c r="AA49" s="436"/>
      <c r="AB49" s="435"/>
      <c r="AC49" s="436"/>
      <c r="AD49" s="435"/>
      <c r="AE49" s="435"/>
      <c r="AF49" s="436"/>
      <c r="AG49" s="435"/>
      <c r="AH49" s="436"/>
      <c r="AI49" s="435"/>
    </row>
    <row r="50" spans="1:35" ht="15" customHeight="1" x14ac:dyDescent="0.25">
      <c r="A50" s="435" t="s">
        <v>1114</v>
      </c>
      <c r="B50" s="435" t="s">
        <v>847</v>
      </c>
      <c r="C50" s="436">
        <v>353</v>
      </c>
      <c r="D50" s="437" t="s">
        <v>379</v>
      </c>
      <c r="E50" s="435" t="s">
        <v>380</v>
      </c>
      <c r="F50" s="438">
        <v>13778.87</v>
      </c>
      <c r="G50" s="438">
        <v>0</v>
      </c>
      <c r="H50" s="438">
        <v>0</v>
      </c>
      <c r="I50" s="438">
        <v>0</v>
      </c>
      <c r="J50" s="438">
        <v>0</v>
      </c>
      <c r="K50" s="438">
        <v>0</v>
      </c>
      <c r="L50" s="438">
        <v>0</v>
      </c>
      <c r="M50" s="438">
        <v>0</v>
      </c>
      <c r="N50" s="438">
        <v>0</v>
      </c>
      <c r="O50" s="438">
        <v>0</v>
      </c>
      <c r="P50" s="438">
        <v>0</v>
      </c>
      <c r="Q50" s="438">
        <v>0</v>
      </c>
      <c r="R50" s="438">
        <v>0</v>
      </c>
      <c r="S50" s="438">
        <v>0</v>
      </c>
      <c r="T50" s="438">
        <v>0</v>
      </c>
      <c r="U50" s="686">
        <f t="shared" si="0"/>
        <v>0</v>
      </c>
      <c r="V50" s="533">
        <f t="shared" si="1"/>
        <v>13778.87</v>
      </c>
      <c r="W50" s="688" t="s">
        <v>167</v>
      </c>
      <c r="X50" s="437" t="b">
        <f t="shared" si="2"/>
        <v>1</v>
      </c>
      <c r="Y50" s="436"/>
      <c r="Z50" s="199" t="s">
        <v>379</v>
      </c>
      <c r="AA50" s="436"/>
      <c r="AB50" s="435"/>
      <c r="AC50" s="436"/>
      <c r="AD50" s="435"/>
      <c r="AE50" s="435"/>
      <c r="AF50" s="436"/>
      <c r="AG50" s="435"/>
      <c r="AH50" s="436"/>
      <c r="AI50" s="435"/>
    </row>
    <row r="51" spans="1:35" ht="15" customHeight="1" x14ac:dyDescent="0.25">
      <c r="A51" s="435" t="s">
        <v>1114</v>
      </c>
      <c r="B51" s="435" t="s">
        <v>847</v>
      </c>
      <c r="C51" s="436">
        <v>453</v>
      </c>
      <c r="D51" s="437" t="s">
        <v>720</v>
      </c>
      <c r="E51" s="435" t="s">
        <v>741</v>
      </c>
      <c r="F51" s="438">
        <v>11124.18</v>
      </c>
      <c r="G51" s="438">
        <v>0</v>
      </c>
      <c r="H51" s="438">
        <v>0</v>
      </c>
      <c r="I51" s="438">
        <v>0</v>
      </c>
      <c r="J51" s="438">
        <v>0</v>
      </c>
      <c r="K51" s="438">
        <v>0</v>
      </c>
      <c r="L51" s="438">
        <v>0</v>
      </c>
      <c r="M51" s="438">
        <v>451.27</v>
      </c>
      <c r="N51" s="438">
        <v>0</v>
      </c>
      <c r="O51" s="438">
        <v>0</v>
      </c>
      <c r="P51" s="438">
        <v>0</v>
      </c>
      <c r="Q51" s="438">
        <v>0</v>
      </c>
      <c r="R51" s="438">
        <v>0</v>
      </c>
      <c r="S51" s="438">
        <v>0</v>
      </c>
      <c r="T51" s="438">
        <v>0</v>
      </c>
      <c r="U51" s="686">
        <f t="shared" si="0"/>
        <v>451.27</v>
      </c>
      <c r="V51" s="533">
        <f t="shared" si="1"/>
        <v>10672.91</v>
      </c>
      <c r="W51" s="688" t="s">
        <v>167</v>
      </c>
      <c r="X51" s="437" t="b">
        <f t="shared" si="2"/>
        <v>1</v>
      </c>
      <c r="Y51" s="436"/>
      <c r="Z51" s="199" t="s">
        <v>720</v>
      </c>
      <c r="AA51" s="436"/>
      <c r="AB51" s="435"/>
      <c r="AC51" s="436"/>
      <c r="AD51" s="435"/>
      <c r="AE51" s="435"/>
      <c r="AF51" s="436"/>
      <c r="AG51" s="435"/>
      <c r="AH51" s="436"/>
      <c r="AI51" s="435"/>
    </row>
    <row r="52" spans="1:35" ht="15" customHeight="1" x14ac:dyDescent="0.25">
      <c r="A52" s="435" t="s">
        <v>1114</v>
      </c>
      <c r="B52" s="435" t="s">
        <v>847</v>
      </c>
      <c r="C52" s="436">
        <v>450</v>
      </c>
      <c r="D52" s="437" t="s">
        <v>717</v>
      </c>
      <c r="E52" s="435" t="s">
        <v>738</v>
      </c>
      <c r="F52" s="438">
        <v>17013.54</v>
      </c>
      <c r="G52" s="438">
        <v>0</v>
      </c>
      <c r="H52" s="438">
        <v>0</v>
      </c>
      <c r="I52" s="438">
        <v>0</v>
      </c>
      <c r="J52" s="438">
        <v>0</v>
      </c>
      <c r="K52" s="438">
        <v>0</v>
      </c>
      <c r="L52" s="438">
        <v>0</v>
      </c>
      <c r="M52" s="438">
        <v>529.82000000000005</v>
      </c>
      <c r="N52" s="438">
        <v>0</v>
      </c>
      <c r="O52" s="438">
        <v>0</v>
      </c>
      <c r="P52" s="438">
        <v>0</v>
      </c>
      <c r="Q52" s="438">
        <v>0</v>
      </c>
      <c r="R52" s="438">
        <v>0</v>
      </c>
      <c r="S52" s="438">
        <v>0</v>
      </c>
      <c r="T52" s="438">
        <v>0</v>
      </c>
      <c r="U52" s="686">
        <f t="shared" si="0"/>
        <v>529.82000000000005</v>
      </c>
      <c r="V52" s="533">
        <f t="shared" si="1"/>
        <v>16483.72</v>
      </c>
      <c r="W52" s="688" t="s">
        <v>167</v>
      </c>
      <c r="X52" s="437" t="b">
        <f t="shared" si="2"/>
        <v>1</v>
      </c>
      <c r="Y52" s="436"/>
      <c r="Z52" s="199" t="s">
        <v>717</v>
      </c>
      <c r="AA52" s="436"/>
      <c r="AB52" s="435"/>
      <c r="AC52" s="436"/>
      <c r="AD52" s="435"/>
      <c r="AE52" s="435"/>
      <c r="AF52" s="436"/>
      <c r="AG52" s="435"/>
      <c r="AH52" s="436"/>
      <c r="AI52" s="435"/>
    </row>
    <row r="53" spans="1:35" ht="15" customHeight="1" x14ac:dyDescent="0.25">
      <c r="A53" s="435" t="s">
        <v>1114</v>
      </c>
      <c r="B53" s="435" t="s">
        <v>847</v>
      </c>
      <c r="C53" s="436">
        <v>489</v>
      </c>
      <c r="D53" s="437" t="s">
        <v>871</v>
      </c>
      <c r="E53" s="435" t="s">
        <v>872</v>
      </c>
      <c r="F53" s="438">
        <v>9924.8799999999992</v>
      </c>
      <c r="G53" s="438">
        <v>0</v>
      </c>
      <c r="H53" s="438">
        <v>0</v>
      </c>
      <c r="I53" s="438">
        <v>0</v>
      </c>
      <c r="J53" s="438">
        <v>0</v>
      </c>
      <c r="K53" s="438">
        <v>0</v>
      </c>
      <c r="L53" s="438">
        <v>0</v>
      </c>
      <c r="M53" s="438">
        <v>0</v>
      </c>
      <c r="N53" s="438">
        <v>0</v>
      </c>
      <c r="O53" s="438">
        <v>0</v>
      </c>
      <c r="P53" s="438">
        <v>0</v>
      </c>
      <c r="Q53" s="438">
        <v>1155.6300000000001</v>
      </c>
      <c r="R53" s="438">
        <v>0</v>
      </c>
      <c r="S53" s="438">
        <v>0</v>
      </c>
      <c r="T53" s="438">
        <v>0</v>
      </c>
      <c r="U53" s="686">
        <f t="shared" si="0"/>
        <v>1155.6300000000001</v>
      </c>
      <c r="V53" s="533">
        <f t="shared" si="1"/>
        <v>8769.25</v>
      </c>
      <c r="W53" s="688" t="s">
        <v>167</v>
      </c>
      <c r="X53" s="437" t="b">
        <f t="shared" si="2"/>
        <v>1</v>
      </c>
      <c r="Y53" s="436"/>
      <c r="Z53" s="199" t="s">
        <v>871</v>
      </c>
      <c r="AA53" s="436"/>
      <c r="AB53" s="435"/>
      <c r="AC53" s="436"/>
      <c r="AD53" s="435"/>
      <c r="AE53" s="435"/>
      <c r="AF53" s="436"/>
      <c r="AG53" s="435"/>
      <c r="AH53" s="436"/>
      <c r="AI53" s="435"/>
    </row>
    <row r="54" spans="1:35" ht="15" customHeight="1" x14ac:dyDescent="0.25">
      <c r="A54" s="435" t="s">
        <v>1114</v>
      </c>
      <c r="B54" s="435" t="s">
        <v>847</v>
      </c>
      <c r="C54" s="436">
        <v>355</v>
      </c>
      <c r="D54" s="437" t="s">
        <v>381</v>
      </c>
      <c r="E54" s="435" t="s">
        <v>382</v>
      </c>
      <c r="F54" s="438">
        <v>19367.97</v>
      </c>
      <c r="G54" s="438">
        <v>0</v>
      </c>
      <c r="H54" s="438">
        <v>0</v>
      </c>
      <c r="I54" s="438">
        <v>0</v>
      </c>
      <c r="J54" s="438">
        <v>0</v>
      </c>
      <c r="K54" s="438">
        <v>0</v>
      </c>
      <c r="L54" s="438">
        <v>0</v>
      </c>
      <c r="M54" s="438">
        <v>783.52</v>
      </c>
      <c r="N54" s="438">
        <v>0</v>
      </c>
      <c r="O54" s="438">
        <v>0</v>
      </c>
      <c r="P54" s="438">
        <v>0</v>
      </c>
      <c r="Q54" s="438">
        <v>0</v>
      </c>
      <c r="R54" s="438">
        <v>0</v>
      </c>
      <c r="S54" s="438">
        <v>0</v>
      </c>
      <c r="T54" s="438">
        <v>0</v>
      </c>
      <c r="U54" s="686">
        <f t="shared" si="0"/>
        <v>783.52</v>
      </c>
      <c r="V54" s="533">
        <f t="shared" si="1"/>
        <v>18584.45</v>
      </c>
      <c r="W54" s="688" t="s">
        <v>167</v>
      </c>
      <c r="X54" s="437" t="b">
        <f t="shared" si="2"/>
        <v>1</v>
      </c>
      <c r="Y54" s="436"/>
      <c r="Z54" s="199" t="s">
        <v>381</v>
      </c>
      <c r="AA54" s="436"/>
      <c r="AB54" s="435"/>
      <c r="AC54" s="436"/>
      <c r="AD54" s="435"/>
      <c r="AE54" s="435"/>
      <c r="AF54" s="436"/>
      <c r="AG54" s="435"/>
      <c r="AH54" s="436"/>
      <c r="AI54" s="435"/>
    </row>
    <row r="55" spans="1:35" ht="15" customHeight="1" x14ac:dyDescent="0.25">
      <c r="A55" s="435" t="s">
        <v>1114</v>
      </c>
      <c r="B55" s="435" t="s">
        <v>847</v>
      </c>
      <c r="C55" s="436">
        <v>361</v>
      </c>
      <c r="D55" s="437" t="s">
        <v>446</v>
      </c>
      <c r="E55" s="435" t="s">
        <v>447</v>
      </c>
      <c r="F55" s="438">
        <v>19124.32</v>
      </c>
      <c r="G55" s="438">
        <v>0</v>
      </c>
      <c r="H55" s="438">
        <v>0</v>
      </c>
      <c r="I55" s="438">
        <v>1518</v>
      </c>
      <c r="J55" s="438">
        <v>0</v>
      </c>
      <c r="K55" s="438">
        <v>0</v>
      </c>
      <c r="L55" s="438">
        <v>0</v>
      </c>
      <c r="M55" s="438">
        <v>0</v>
      </c>
      <c r="N55" s="438">
        <v>0</v>
      </c>
      <c r="O55" s="438">
        <v>0</v>
      </c>
      <c r="P55" s="438">
        <v>0</v>
      </c>
      <c r="Q55" s="438">
        <v>0</v>
      </c>
      <c r="R55" s="438">
        <v>0</v>
      </c>
      <c r="S55" s="438">
        <v>0</v>
      </c>
      <c r="T55" s="438">
        <v>0</v>
      </c>
      <c r="U55" s="686">
        <f t="shared" si="0"/>
        <v>1518</v>
      </c>
      <c r="V55" s="533">
        <f t="shared" si="1"/>
        <v>17606.32</v>
      </c>
      <c r="W55" s="688" t="s">
        <v>167</v>
      </c>
      <c r="X55" s="437" t="b">
        <f t="shared" si="2"/>
        <v>1</v>
      </c>
      <c r="Y55" s="436"/>
      <c r="Z55" s="199" t="s">
        <v>446</v>
      </c>
      <c r="AA55" s="436"/>
      <c r="AB55" s="435"/>
      <c r="AC55" s="436"/>
      <c r="AD55" s="435"/>
      <c r="AE55" s="435"/>
      <c r="AF55" s="436"/>
      <c r="AG55" s="435"/>
      <c r="AH55" s="436"/>
      <c r="AI55" s="435"/>
    </row>
    <row r="56" spans="1:35" ht="15" customHeight="1" x14ac:dyDescent="0.25">
      <c r="A56" s="435" t="s">
        <v>1114</v>
      </c>
      <c r="B56" s="435" t="s">
        <v>847</v>
      </c>
      <c r="C56" s="436">
        <v>76</v>
      </c>
      <c r="D56" s="437" t="s">
        <v>40</v>
      </c>
      <c r="E56" s="435" t="s">
        <v>212</v>
      </c>
      <c r="F56" s="438">
        <v>24046.99</v>
      </c>
      <c r="G56" s="438">
        <v>0</v>
      </c>
      <c r="H56" s="438">
        <v>0</v>
      </c>
      <c r="I56" s="438">
        <v>0</v>
      </c>
      <c r="J56" s="438">
        <v>0</v>
      </c>
      <c r="K56" s="438">
        <v>0</v>
      </c>
      <c r="L56" s="438">
        <v>0</v>
      </c>
      <c r="M56" s="438">
        <v>1816.4</v>
      </c>
      <c r="N56" s="438">
        <v>0</v>
      </c>
      <c r="O56" s="438">
        <v>0</v>
      </c>
      <c r="P56" s="438">
        <v>0</v>
      </c>
      <c r="Q56" s="438">
        <v>0</v>
      </c>
      <c r="R56" s="438">
        <v>0</v>
      </c>
      <c r="S56" s="438">
        <v>0</v>
      </c>
      <c r="T56" s="438">
        <v>0</v>
      </c>
      <c r="U56" s="686">
        <f t="shared" si="0"/>
        <v>1816.4</v>
      </c>
      <c r="V56" s="533">
        <f t="shared" si="1"/>
        <v>22230.59</v>
      </c>
      <c r="W56" s="688" t="s">
        <v>167</v>
      </c>
      <c r="X56" s="437" t="b">
        <f t="shared" si="2"/>
        <v>1</v>
      </c>
      <c r="Y56" s="436"/>
      <c r="Z56" s="199" t="s">
        <v>40</v>
      </c>
      <c r="AA56" s="436"/>
      <c r="AB56" s="435"/>
      <c r="AC56" s="436"/>
      <c r="AD56" s="435"/>
      <c r="AE56" s="435"/>
      <c r="AF56" s="436"/>
      <c r="AG56" s="435"/>
      <c r="AH56" s="436"/>
      <c r="AI56" s="435"/>
    </row>
    <row r="57" spans="1:35" s="685" customFormat="1" ht="15" customHeight="1" x14ac:dyDescent="0.25">
      <c r="A57" s="681" t="s">
        <v>1114</v>
      </c>
      <c r="B57" s="681" t="s">
        <v>847</v>
      </c>
      <c r="C57" s="682">
        <v>503</v>
      </c>
      <c r="D57" s="683" t="s">
        <v>1115</v>
      </c>
      <c r="E57" s="681" t="s">
        <v>1116</v>
      </c>
      <c r="F57" s="684">
        <v>11856.31</v>
      </c>
      <c r="G57" s="684">
        <v>0</v>
      </c>
      <c r="H57" s="684">
        <v>0</v>
      </c>
      <c r="I57" s="684">
        <v>0</v>
      </c>
      <c r="J57" s="684">
        <v>0</v>
      </c>
      <c r="K57" s="684">
        <v>0</v>
      </c>
      <c r="L57" s="684">
        <v>0</v>
      </c>
      <c r="M57" s="684">
        <v>0</v>
      </c>
      <c r="N57" s="684">
        <v>0</v>
      </c>
      <c r="O57" s="684">
        <v>0</v>
      </c>
      <c r="P57" s="684">
        <v>0</v>
      </c>
      <c r="Q57" s="684">
        <v>0</v>
      </c>
      <c r="R57" s="684">
        <v>0</v>
      </c>
      <c r="S57" s="684">
        <v>0</v>
      </c>
      <c r="T57" s="684">
        <v>0</v>
      </c>
      <c r="U57" s="693">
        <f t="shared" si="0"/>
        <v>0</v>
      </c>
      <c r="V57" s="693">
        <f t="shared" si="1"/>
        <v>11856.31</v>
      </c>
      <c r="W57" s="691" t="s">
        <v>167</v>
      </c>
      <c r="X57" s="437" t="b">
        <f t="shared" si="2"/>
        <v>1</v>
      </c>
      <c r="Y57" s="682"/>
      <c r="Z57" s="683" t="s">
        <v>1115</v>
      </c>
      <c r="AA57" s="682"/>
      <c r="AB57" s="681"/>
      <c r="AC57" s="682"/>
      <c r="AD57" s="681"/>
      <c r="AE57" s="681"/>
      <c r="AF57" s="682"/>
      <c r="AG57" s="681"/>
      <c r="AH57" s="682"/>
      <c r="AI57" s="681"/>
    </row>
    <row r="58" spans="1:35" ht="15" customHeight="1" x14ac:dyDescent="0.25">
      <c r="A58" s="435" t="s">
        <v>1114</v>
      </c>
      <c r="B58" s="435" t="s">
        <v>847</v>
      </c>
      <c r="C58" s="436">
        <v>79</v>
      </c>
      <c r="D58" s="437" t="s">
        <v>41</v>
      </c>
      <c r="E58" s="435" t="s">
        <v>213</v>
      </c>
      <c r="F58" s="438">
        <v>12293.13</v>
      </c>
      <c r="G58" s="438">
        <v>0</v>
      </c>
      <c r="H58" s="438">
        <v>0</v>
      </c>
      <c r="I58" s="438">
        <v>0</v>
      </c>
      <c r="J58" s="438">
        <v>0</v>
      </c>
      <c r="K58" s="438">
        <v>0</v>
      </c>
      <c r="L58" s="438">
        <v>0</v>
      </c>
      <c r="M58" s="438">
        <v>0</v>
      </c>
      <c r="N58" s="438">
        <v>0</v>
      </c>
      <c r="O58" s="438">
        <v>0</v>
      </c>
      <c r="P58" s="438">
        <v>0</v>
      </c>
      <c r="Q58" s="438">
        <v>3190.88</v>
      </c>
      <c r="R58" s="438">
        <v>0</v>
      </c>
      <c r="S58" s="438">
        <v>0</v>
      </c>
      <c r="T58" s="438">
        <v>0</v>
      </c>
      <c r="U58" s="686">
        <f t="shared" si="0"/>
        <v>3190.88</v>
      </c>
      <c r="V58" s="533">
        <f t="shared" si="1"/>
        <v>9102.25</v>
      </c>
      <c r="W58" s="688" t="s">
        <v>167</v>
      </c>
      <c r="X58" s="437" t="b">
        <f t="shared" si="2"/>
        <v>1</v>
      </c>
      <c r="Y58" s="436"/>
      <c r="Z58" s="199" t="s">
        <v>41</v>
      </c>
      <c r="AA58" s="436"/>
      <c r="AB58" s="435"/>
      <c r="AC58" s="436"/>
      <c r="AD58" s="435"/>
      <c r="AE58" s="435"/>
      <c r="AF58" s="436"/>
      <c r="AG58" s="435"/>
      <c r="AH58" s="436"/>
      <c r="AI58" s="435"/>
    </row>
    <row r="59" spans="1:35" ht="15" customHeight="1" x14ac:dyDescent="0.25">
      <c r="A59" s="435" t="s">
        <v>1114</v>
      </c>
      <c r="B59" s="435" t="s">
        <v>847</v>
      </c>
      <c r="C59" s="436">
        <v>152</v>
      </c>
      <c r="D59" s="437" t="s">
        <v>59</v>
      </c>
      <c r="E59" s="435" t="s">
        <v>231</v>
      </c>
      <c r="F59" s="438">
        <v>6550.37</v>
      </c>
      <c r="G59" s="438">
        <v>0</v>
      </c>
      <c r="H59" s="438">
        <v>0</v>
      </c>
      <c r="I59" s="438">
        <v>0</v>
      </c>
      <c r="J59" s="438">
        <v>0</v>
      </c>
      <c r="K59" s="438">
        <v>0</v>
      </c>
      <c r="L59" s="438">
        <v>0</v>
      </c>
      <c r="M59" s="438">
        <v>728.71</v>
      </c>
      <c r="N59" s="438">
        <v>0</v>
      </c>
      <c r="O59" s="438">
        <v>0</v>
      </c>
      <c r="P59" s="438">
        <v>0</v>
      </c>
      <c r="Q59" s="438">
        <v>0</v>
      </c>
      <c r="R59" s="438">
        <v>0</v>
      </c>
      <c r="S59" s="438">
        <v>0</v>
      </c>
      <c r="T59" s="438">
        <v>0</v>
      </c>
      <c r="U59" s="686">
        <f t="shared" si="0"/>
        <v>728.71</v>
      </c>
      <c r="V59" s="533">
        <f t="shared" si="1"/>
        <v>5821.66</v>
      </c>
      <c r="W59" s="688" t="s">
        <v>167</v>
      </c>
      <c r="X59" s="437" t="b">
        <f t="shared" si="2"/>
        <v>1</v>
      </c>
      <c r="Y59" s="436"/>
      <c r="Z59" s="199" t="s">
        <v>59</v>
      </c>
      <c r="AA59" s="436"/>
      <c r="AB59" s="435"/>
      <c r="AC59" s="436"/>
      <c r="AD59" s="435"/>
      <c r="AE59" s="435"/>
      <c r="AF59" s="436"/>
      <c r="AG59" s="435"/>
      <c r="AH59" s="436"/>
      <c r="AI59" s="435"/>
    </row>
    <row r="60" spans="1:35" ht="15" customHeight="1" x14ac:dyDescent="0.25">
      <c r="A60" s="435" t="s">
        <v>1114</v>
      </c>
      <c r="B60" s="435" t="s">
        <v>847</v>
      </c>
      <c r="C60" s="436">
        <v>148</v>
      </c>
      <c r="D60" s="437" t="s">
        <v>57</v>
      </c>
      <c r="E60" s="435" t="s">
        <v>229</v>
      </c>
      <c r="F60" s="438">
        <v>12566.47</v>
      </c>
      <c r="G60" s="438">
        <v>0</v>
      </c>
      <c r="H60" s="438">
        <v>0</v>
      </c>
      <c r="I60" s="438">
        <v>0</v>
      </c>
      <c r="J60" s="438">
        <v>0</v>
      </c>
      <c r="K60" s="438">
        <v>0</v>
      </c>
      <c r="L60" s="438">
        <v>0</v>
      </c>
      <c r="M60" s="438">
        <v>0</v>
      </c>
      <c r="N60" s="438">
        <v>0</v>
      </c>
      <c r="O60" s="438">
        <v>0</v>
      </c>
      <c r="P60" s="438">
        <v>0</v>
      </c>
      <c r="Q60" s="438">
        <v>2762.94</v>
      </c>
      <c r="R60" s="438">
        <v>0</v>
      </c>
      <c r="S60" s="438">
        <v>0</v>
      </c>
      <c r="T60" s="438">
        <v>0</v>
      </c>
      <c r="U60" s="686">
        <f t="shared" si="0"/>
        <v>2762.94</v>
      </c>
      <c r="V60" s="533">
        <f t="shared" si="1"/>
        <v>9803.5299999999988</v>
      </c>
      <c r="W60" s="688" t="s">
        <v>167</v>
      </c>
      <c r="X60" s="437" t="b">
        <f t="shared" si="2"/>
        <v>1</v>
      </c>
      <c r="Y60" s="436"/>
      <c r="Z60" s="199" t="s">
        <v>57</v>
      </c>
      <c r="AA60" s="436"/>
      <c r="AB60" s="435"/>
      <c r="AC60" s="436"/>
      <c r="AD60" s="435"/>
      <c r="AE60" s="435"/>
      <c r="AF60" s="436"/>
      <c r="AG60" s="435"/>
      <c r="AH60" s="436"/>
      <c r="AI60" s="435"/>
    </row>
    <row r="61" spans="1:35" ht="15" customHeight="1" x14ac:dyDescent="0.25">
      <c r="A61" s="435" t="s">
        <v>1114</v>
      </c>
      <c r="B61" s="435" t="s">
        <v>847</v>
      </c>
      <c r="C61" s="436">
        <v>474</v>
      </c>
      <c r="D61" s="437" t="s">
        <v>786</v>
      </c>
      <c r="E61" s="435" t="s">
        <v>793</v>
      </c>
      <c r="F61" s="438">
        <v>15242.15</v>
      </c>
      <c r="G61" s="438">
        <v>0</v>
      </c>
      <c r="H61" s="438">
        <v>0</v>
      </c>
      <c r="I61" s="438">
        <v>0</v>
      </c>
      <c r="J61" s="438">
        <v>0</v>
      </c>
      <c r="K61" s="438">
        <v>0</v>
      </c>
      <c r="L61" s="438">
        <v>0</v>
      </c>
      <c r="M61" s="438">
        <v>2909</v>
      </c>
      <c r="N61" s="438">
        <v>0</v>
      </c>
      <c r="O61" s="438">
        <v>0</v>
      </c>
      <c r="P61" s="438">
        <v>0</v>
      </c>
      <c r="Q61" s="438">
        <v>0</v>
      </c>
      <c r="R61" s="438">
        <v>0</v>
      </c>
      <c r="S61" s="438">
        <v>0</v>
      </c>
      <c r="T61" s="438">
        <v>0</v>
      </c>
      <c r="U61" s="686">
        <f t="shared" si="0"/>
        <v>2909</v>
      </c>
      <c r="V61" s="533">
        <f t="shared" si="1"/>
        <v>12333.15</v>
      </c>
      <c r="W61" s="688" t="s">
        <v>167</v>
      </c>
      <c r="X61" s="437" t="b">
        <f t="shared" si="2"/>
        <v>1</v>
      </c>
      <c r="Y61" s="436"/>
      <c r="Z61" s="199" t="s">
        <v>786</v>
      </c>
      <c r="AA61" s="436"/>
      <c r="AB61" s="435"/>
      <c r="AC61" s="436"/>
      <c r="AD61" s="435"/>
      <c r="AE61" s="435"/>
      <c r="AF61" s="436"/>
      <c r="AG61" s="435"/>
      <c r="AH61" s="436"/>
      <c r="AI61" s="435"/>
    </row>
    <row r="62" spans="1:35" ht="15" customHeight="1" x14ac:dyDescent="0.25">
      <c r="A62" s="435" t="s">
        <v>1114</v>
      </c>
      <c r="B62" s="435" t="s">
        <v>847</v>
      </c>
      <c r="C62" s="436">
        <v>350</v>
      </c>
      <c r="D62" s="437" t="s">
        <v>373</v>
      </c>
      <c r="E62" s="435" t="s">
        <v>374</v>
      </c>
      <c r="F62" s="438">
        <v>19096.599999999999</v>
      </c>
      <c r="G62" s="438">
        <v>0</v>
      </c>
      <c r="H62" s="438">
        <v>0</v>
      </c>
      <c r="I62" s="438">
        <v>0</v>
      </c>
      <c r="J62" s="438">
        <v>0</v>
      </c>
      <c r="K62" s="438">
        <v>0</v>
      </c>
      <c r="L62" s="438">
        <v>0</v>
      </c>
      <c r="M62" s="438">
        <v>0</v>
      </c>
      <c r="N62" s="438">
        <v>0</v>
      </c>
      <c r="O62" s="438">
        <v>0</v>
      </c>
      <c r="P62" s="438">
        <v>0</v>
      </c>
      <c r="Q62" s="438">
        <v>1490.28</v>
      </c>
      <c r="R62" s="438">
        <v>0</v>
      </c>
      <c r="S62" s="438">
        <v>0</v>
      </c>
      <c r="T62" s="438">
        <v>0</v>
      </c>
      <c r="U62" s="686">
        <f t="shared" si="0"/>
        <v>1490.28</v>
      </c>
      <c r="V62" s="533">
        <f t="shared" si="1"/>
        <v>17606.32</v>
      </c>
      <c r="W62" s="688" t="s">
        <v>167</v>
      </c>
      <c r="X62" s="437" t="b">
        <f t="shared" si="2"/>
        <v>1</v>
      </c>
      <c r="Y62" s="436"/>
      <c r="Z62" s="199" t="s">
        <v>373</v>
      </c>
      <c r="AA62" s="436"/>
      <c r="AB62" s="435"/>
      <c r="AC62" s="436"/>
      <c r="AD62" s="435"/>
      <c r="AE62" s="435"/>
      <c r="AF62" s="436"/>
      <c r="AG62" s="435"/>
      <c r="AH62" s="436"/>
      <c r="AI62" s="435"/>
    </row>
    <row r="63" spans="1:35" s="531" customFormat="1" ht="15" customHeight="1" x14ac:dyDescent="0.25">
      <c r="A63" s="529" t="s">
        <v>1114</v>
      </c>
      <c r="B63" s="529" t="s">
        <v>847</v>
      </c>
      <c r="C63" s="530">
        <v>337</v>
      </c>
      <c r="D63" s="552" t="s">
        <v>338</v>
      </c>
      <c r="E63" s="529" t="s">
        <v>339</v>
      </c>
      <c r="F63" s="553">
        <v>38198.089999999997</v>
      </c>
      <c r="G63" s="553">
        <v>0</v>
      </c>
      <c r="H63" s="553">
        <v>0</v>
      </c>
      <c r="I63" s="553">
        <v>0</v>
      </c>
      <c r="J63" s="553">
        <v>0</v>
      </c>
      <c r="K63" s="553">
        <v>0</v>
      </c>
      <c r="L63" s="553">
        <v>0</v>
      </c>
      <c r="M63" s="553">
        <v>0</v>
      </c>
      <c r="N63" s="553">
        <v>0</v>
      </c>
      <c r="O63" s="553">
        <v>0</v>
      </c>
      <c r="P63" s="553">
        <v>0</v>
      </c>
      <c r="Q63" s="553">
        <v>0</v>
      </c>
      <c r="R63" s="553">
        <v>0</v>
      </c>
      <c r="S63" s="553">
        <v>0</v>
      </c>
      <c r="T63" s="553">
        <v>0</v>
      </c>
      <c r="U63" s="554">
        <f t="shared" si="0"/>
        <v>0</v>
      </c>
      <c r="V63" s="554">
        <f t="shared" si="1"/>
        <v>38198.089999999997</v>
      </c>
      <c r="W63" s="555" t="s">
        <v>167</v>
      </c>
      <c r="X63" s="437" t="b">
        <f t="shared" si="2"/>
        <v>1</v>
      </c>
      <c r="Y63" s="530"/>
      <c r="Z63" s="552" t="s">
        <v>338</v>
      </c>
      <c r="AA63" s="530"/>
      <c r="AB63" s="529"/>
      <c r="AC63" s="530"/>
      <c r="AD63" s="529"/>
      <c r="AE63" s="529"/>
      <c r="AF63" s="530"/>
      <c r="AG63" s="529"/>
      <c r="AH63" s="530"/>
      <c r="AI63" s="529"/>
    </row>
    <row r="64" spans="1:35" ht="15" customHeight="1" x14ac:dyDescent="0.25">
      <c r="A64" s="435" t="s">
        <v>1114</v>
      </c>
      <c r="B64" s="435" t="s">
        <v>847</v>
      </c>
      <c r="C64" s="436">
        <v>80</v>
      </c>
      <c r="D64" s="437" t="s">
        <v>42</v>
      </c>
      <c r="E64" s="435" t="s">
        <v>214</v>
      </c>
      <c r="F64" s="438">
        <v>13746</v>
      </c>
      <c r="G64" s="438">
        <v>0</v>
      </c>
      <c r="H64" s="438">
        <v>0</v>
      </c>
      <c r="I64" s="438">
        <v>0</v>
      </c>
      <c r="J64" s="438">
        <v>0</v>
      </c>
      <c r="K64" s="438">
        <v>0</v>
      </c>
      <c r="L64" s="438">
        <v>0</v>
      </c>
      <c r="M64" s="438">
        <v>3870.06</v>
      </c>
      <c r="N64" s="438">
        <v>0</v>
      </c>
      <c r="O64" s="438">
        <v>0</v>
      </c>
      <c r="P64" s="438">
        <v>0</v>
      </c>
      <c r="Q64" s="438">
        <v>0</v>
      </c>
      <c r="R64" s="438">
        <v>0</v>
      </c>
      <c r="S64" s="438">
        <v>0</v>
      </c>
      <c r="T64" s="438">
        <v>0</v>
      </c>
      <c r="U64" s="686">
        <f t="shared" si="0"/>
        <v>3870.06</v>
      </c>
      <c r="V64" s="533">
        <f t="shared" si="1"/>
        <v>9875.94</v>
      </c>
      <c r="W64" s="688" t="s">
        <v>167</v>
      </c>
      <c r="X64" s="437" t="b">
        <f t="shared" si="2"/>
        <v>1</v>
      </c>
      <c r="Y64" s="436"/>
      <c r="Z64" s="199" t="s">
        <v>42</v>
      </c>
      <c r="AA64" s="436"/>
      <c r="AB64" s="435"/>
      <c r="AC64" s="436"/>
      <c r="AD64" s="435"/>
      <c r="AE64" s="435"/>
      <c r="AF64" s="436"/>
      <c r="AG64" s="435"/>
      <c r="AH64" s="436"/>
      <c r="AI64" s="435"/>
    </row>
    <row r="65" spans="1:35" ht="15" customHeight="1" x14ac:dyDescent="0.25">
      <c r="A65" s="435" t="s">
        <v>1114</v>
      </c>
      <c r="B65" s="435" t="s">
        <v>847</v>
      </c>
      <c r="C65" s="436">
        <v>214</v>
      </c>
      <c r="D65" s="437" t="s">
        <v>106</v>
      </c>
      <c r="E65" s="435" t="s">
        <v>249</v>
      </c>
      <c r="F65" s="438">
        <v>6003.4</v>
      </c>
      <c r="G65" s="438">
        <v>0</v>
      </c>
      <c r="H65" s="438">
        <v>0</v>
      </c>
      <c r="I65" s="438">
        <v>0</v>
      </c>
      <c r="J65" s="438">
        <v>0</v>
      </c>
      <c r="K65" s="438">
        <v>0</v>
      </c>
      <c r="L65" s="438">
        <v>0</v>
      </c>
      <c r="M65" s="438">
        <v>0</v>
      </c>
      <c r="N65" s="438">
        <v>0</v>
      </c>
      <c r="O65" s="438">
        <v>0</v>
      </c>
      <c r="P65" s="438">
        <v>0</v>
      </c>
      <c r="Q65" s="438">
        <v>1848.83</v>
      </c>
      <c r="R65" s="438">
        <v>0</v>
      </c>
      <c r="S65" s="438">
        <v>0</v>
      </c>
      <c r="T65" s="438">
        <v>0</v>
      </c>
      <c r="U65" s="686">
        <f t="shared" si="0"/>
        <v>1848.83</v>
      </c>
      <c r="V65" s="533">
        <f t="shared" si="1"/>
        <v>4154.57</v>
      </c>
      <c r="W65" s="688" t="s">
        <v>167</v>
      </c>
      <c r="X65" s="437" t="b">
        <f t="shared" si="2"/>
        <v>1</v>
      </c>
      <c r="Y65" s="436"/>
      <c r="Z65" s="199" t="s">
        <v>106</v>
      </c>
      <c r="AA65" s="436"/>
      <c r="AB65" s="435"/>
      <c r="AC65" s="436"/>
      <c r="AD65" s="435"/>
      <c r="AE65" s="435"/>
      <c r="AF65" s="436"/>
      <c r="AG65" s="435"/>
      <c r="AH65" s="436"/>
      <c r="AI65" s="435"/>
    </row>
    <row r="66" spans="1:35" ht="15" customHeight="1" x14ac:dyDescent="0.25">
      <c r="A66" s="435" t="s">
        <v>1114</v>
      </c>
      <c r="B66" s="435" t="s">
        <v>847</v>
      </c>
      <c r="C66" s="436">
        <v>9</v>
      </c>
      <c r="D66" s="437" t="s">
        <v>7</v>
      </c>
      <c r="E66" s="435" t="s">
        <v>177</v>
      </c>
      <c r="F66" s="438">
        <v>13970.02</v>
      </c>
      <c r="G66" s="438">
        <v>0</v>
      </c>
      <c r="H66" s="438">
        <v>0</v>
      </c>
      <c r="I66" s="438">
        <v>0</v>
      </c>
      <c r="J66" s="438">
        <v>0</v>
      </c>
      <c r="K66" s="438">
        <v>0</v>
      </c>
      <c r="L66" s="438">
        <v>0</v>
      </c>
      <c r="M66" s="438">
        <v>1788.34</v>
      </c>
      <c r="N66" s="438">
        <v>0</v>
      </c>
      <c r="O66" s="438">
        <v>0</v>
      </c>
      <c r="P66" s="438">
        <v>0</v>
      </c>
      <c r="Q66" s="438">
        <v>0</v>
      </c>
      <c r="R66" s="438">
        <v>0</v>
      </c>
      <c r="S66" s="438">
        <v>0</v>
      </c>
      <c r="T66" s="438">
        <v>0</v>
      </c>
      <c r="U66" s="686">
        <f t="shared" si="0"/>
        <v>1788.34</v>
      </c>
      <c r="V66" s="533">
        <f t="shared" si="1"/>
        <v>12181.68</v>
      </c>
      <c r="W66" s="688" t="s">
        <v>167</v>
      </c>
      <c r="X66" s="437" t="b">
        <f t="shared" si="2"/>
        <v>1</v>
      </c>
      <c r="Y66" s="436"/>
      <c r="Z66" s="199" t="s">
        <v>7</v>
      </c>
      <c r="AA66" s="436"/>
      <c r="AB66" s="435"/>
      <c r="AC66" s="436"/>
      <c r="AD66" s="435"/>
      <c r="AE66" s="435"/>
      <c r="AF66" s="436"/>
      <c r="AG66" s="435"/>
      <c r="AH66" s="436"/>
      <c r="AI66" s="435"/>
    </row>
    <row r="67" spans="1:35" ht="15" customHeight="1" x14ac:dyDescent="0.25">
      <c r="A67" s="435" t="s">
        <v>1114</v>
      </c>
      <c r="B67" s="435" t="s">
        <v>847</v>
      </c>
      <c r="C67" s="436">
        <v>479</v>
      </c>
      <c r="D67" s="437" t="s">
        <v>804</v>
      </c>
      <c r="E67" s="435" t="s">
        <v>815</v>
      </c>
      <c r="F67" s="438">
        <v>12874.2</v>
      </c>
      <c r="G67" s="438">
        <v>0</v>
      </c>
      <c r="H67" s="438">
        <v>0</v>
      </c>
      <c r="I67" s="438">
        <v>0</v>
      </c>
      <c r="J67" s="438">
        <v>0</v>
      </c>
      <c r="K67" s="438">
        <v>0</v>
      </c>
      <c r="L67" s="438">
        <v>0</v>
      </c>
      <c r="M67" s="438">
        <v>0</v>
      </c>
      <c r="N67" s="438">
        <v>0</v>
      </c>
      <c r="O67" s="438">
        <v>0</v>
      </c>
      <c r="P67" s="438">
        <v>0</v>
      </c>
      <c r="Q67" s="438">
        <v>0</v>
      </c>
      <c r="R67" s="438">
        <v>0</v>
      </c>
      <c r="S67" s="438">
        <v>0</v>
      </c>
      <c r="T67" s="438">
        <v>0</v>
      </c>
      <c r="U67" s="686">
        <f t="shared" ref="U67:U130" si="3">SUM(G67:T67)</f>
        <v>0</v>
      </c>
      <c r="V67" s="533">
        <f t="shared" ref="V67:V130" si="4">F67-U67</f>
        <v>12874.2</v>
      </c>
      <c r="W67" s="688" t="s">
        <v>167</v>
      </c>
      <c r="X67" s="437" t="b">
        <f t="shared" ref="X67:X130" si="5">D67=Z67</f>
        <v>1</v>
      </c>
      <c r="Y67" s="436"/>
      <c r="Z67" s="199" t="s">
        <v>804</v>
      </c>
      <c r="AA67" s="436"/>
      <c r="AB67" s="435"/>
      <c r="AC67" s="436"/>
      <c r="AD67" s="435"/>
      <c r="AE67" s="435"/>
      <c r="AF67" s="436"/>
      <c r="AG67" s="435"/>
      <c r="AH67" s="436"/>
      <c r="AI67" s="435"/>
    </row>
    <row r="68" spans="1:35" ht="15" customHeight="1" x14ac:dyDescent="0.25">
      <c r="A68" s="435" t="s">
        <v>1114</v>
      </c>
      <c r="B68" s="435" t="s">
        <v>847</v>
      </c>
      <c r="C68" s="436">
        <v>415</v>
      </c>
      <c r="D68" s="437" t="s">
        <v>633</v>
      </c>
      <c r="E68" s="435" t="s">
        <v>634</v>
      </c>
      <c r="F68" s="438">
        <v>17606.32</v>
      </c>
      <c r="G68" s="438">
        <v>0</v>
      </c>
      <c r="H68" s="438">
        <v>0</v>
      </c>
      <c r="I68" s="438">
        <v>0</v>
      </c>
      <c r="J68" s="438">
        <v>0</v>
      </c>
      <c r="K68" s="438">
        <v>0</v>
      </c>
      <c r="L68" s="438">
        <v>0</v>
      </c>
      <c r="M68" s="438">
        <v>0</v>
      </c>
      <c r="N68" s="438">
        <v>0</v>
      </c>
      <c r="O68" s="438">
        <v>0</v>
      </c>
      <c r="P68" s="438">
        <v>0</v>
      </c>
      <c r="Q68" s="438">
        <v>0</v>
      </c>
      <c r="R68" s="438">
        <v>0</v>
      </c>
      <c r="S68" s="438">
        <v>0</v>
      </c>
      <c r="T68" s="438">
        <v>0</v>
      </c>
      <c r="U68" s="686">
        <f t="shared" si="3"/>
        <v>0</v>
      </c>
      <c r="V68" s="533">
        <f t="shared" si="4"/>
        <v>17606.32</v>
      </c>
      <c r="W68" s="688" t="s">
        <v>167</v>
      </c>
      <c r="X68" s="437" t="b">
        <f t="shared" si="5"/>
        <v>1</v>
      </c>
      <c r="Y68" s="436"/>
      <c r="Z68" s="199" t="s">
        <v>633</v>
      </c>
      <c r="AA68" s="436"/>
      <c r="AB68" s="435"/>
      <c r="AC68" s="436"/>
      <c r="AD68" s="435"/>
      <c r="AE68" s="435"/>
      <c r="AF68" s="436"/>
      <c r="AG68" s="435"/>
      <c r="AH68" s="436"/>
      <c r="AI68" s="435"/>
    </row>
    <row r="69" spans="1:35" ht="15" customHeight="1" x14ac:dyDescent="0.25">
      <c r="A69" s="435" t="s">
        <v>1114</v>
      </c>
      <c r="B69" s="435" t="s">
        <v>847</v>
      </c>
      <c r="C69" s="436">
        <v>24</v>
      </c>
      <c r="D69" s="437" t="s">
        <v>832</v>
      </c>
      <c r="E69" s="435" t="s">
        <v>189</v>
      </c>
      <c r="F69" s="438">
        <v>11833.67</v>
      </c>
      <c r="G69" s="438">
        <v>0</v>
      </c>
      <c r="H69" s="438">
        <v>0</v>
      </c>
      <c r="I69" s="438">
        <v>0</v>
      </c>
      <c r="J69" s="438">
        <v>0</v>
      </c>
      <c r="K69" s="438">
        <v>0</v>
      </c>
      <c r="L69" s="438">
        <v>0</v>
      </c>
      <c r="M69" s="438">
        <v>0</v>
      </c>
      <c r="N69" s="438">
        <v>0</v>
      </c>
      <c r="O69" s="438">
        <v>0</v>
      </c>
      <c r="P69" s="438">
        <v>0</v>
      </c>
      <c r="Q69" s="438">
        <v>2159.6</v>
      </c>
      <c r="R69" s="438">
        <v>0</v>
      </c>
      <c r="S69" s="438">
        <v>0</v>
      </c>
      <c r="T69" s="438">
        <v>0</v>
      </c>
      <c r="U69" s="686">
        <f t="shared" si="3"/>
        <v>2159.6</v>
      </c>
      <c r="V69" s="533">
        <f t="shared" si="4"/>
        <v>9674.07</v>
      </c>
      <c r="W69" s="688" t="s">
        <v>167</v>
      </c>
      <c r="X69" s="437" t="b">
        <f t="shared" si="5"/>
        <v>1</v>
      </c>
      <c r="Y69" s="436"/>
      <c r="Z69" s="199" t="s">
        <v>832</v>
      </c>
      <c r="AA69" s="436"/>
      <c r="AB69" s="435"/>
      <c r="AC69" s="436"/>
      <c r="AD69" s="435"/>
      <c r="AE69" s="435"/>
      <c r="AF69" s="436"/>
      <c r="AG69" s="435"/>
      <c r="AH69" s="436"/>
      <c r="AI69" s="435"/>
    </row>
    <row r="70" spans="1:35" ht="15" customHeight="1" x14ac:dyDescent="0.25">
      <c r="A70" s="435" t="s">
        <v>1114</v>
      </c>
      <c r="B70" s="435" t="s">
        <v>847</v>
      </c>
      <c r="C70" s="436">
        <v>457</v>
      </c>
      <c r="D70" s="437" t="s">
        <v>724</v>
      </c>
      <c r="E70" s="435" t="s">
        <v>745</v>
      </c>
      <c r="F70" s="438">
        <v>13864.68</v>
      </c>
      <c r="G70" s="438">
        <v>0</v>
      </c>
      <c r="H70" s="438">
        <v>0</v>
      </c>
      <c r="I70" s="438">
        <v>0</v>
      </c>
      <c r="J70" s="438">
        <v>0</v>
      </c>
      <c r="K70" s="438">
        <v>0</v>
      </c>
      <c r="L70" s="438">
        <v>0</v>
      </c>
      <c r="M70" s="438">
        <v>3191.77</v>
      </c>
      <c r="N70" s="438">
        <v>0</v>
      </c>
      <c r="O70" s="438">
        <v>0</v>
      </c>
      <c r="P70" s="438">
        <v>0</v>
      </c>
      <c r="Q70" s="438">
        <v>0</v>
      </c>
      <c r="R70" s="438">
        <v>0</v>
      </c>
      <c r="S70" s="438">
        <v>0</v>
      </c>
      <c r="T70" s="438">
        <v>0</v>
      </c>
      <c r="U70" s="686">
        <f t="shared" si="3"/>
        <v>3191.77</v>
      </c>
      <c r="V70" s="533">
        <f t="shared" si="4"/>
        <v>10672.91</v>
      </c>
      <c r="W70" s="688" t="s">
        <v>167</v>
      </c>
      <c r="X70" s="437" t="b">
        <f t="shared" si="5"/>
        <v>1</v>
      </c>
      <c r="Y70" s="436"/>
      <c r="Z70" s="199" t="s">
        <v>724</v>
      </c>
      <c r="AA70" s="436"/>
      <c r="AB70" s="435"/>
      <c r="AC70" s="436"/>
      <c r="AD70" s="435"/>
      <c r="AE70" s="435"/>
      <c r="AF70" s="436"/>
      <c r="AG70" s="435"/>
      <c r="AH70" s="436"/>
      <c r="AI70" s="435"/>
    </row>
    <row r="71" spans="1:35" s="563" customFormat="1" ht="15" customHeight="1" x14ac:dyDescent="0.25">
      <c r="A71" s="559" t="s">
        <v>1114</v>
      </c>
      <c r="B71" s="559" t="s">
        <v>847</v>
      </c>
      <c r="C71" s="560">
        <v>145</v>
      </c>
      <c r="D71" s="561" t="s">
        <v>55</v>
      </c>
      <c r="E71" s="559" t="s">
        <v>227</v>
      </c>
      <c r="F71" s="562">
        <v>23626.99</v>
      </c>
      <c r="G71" s="562">
        <v>0</v>
      </c>
      <c r="H71" s="562">
        <v>0</v>
      </c>
      <c r="I71" s="562">
        <v>0</v>
      </c>
      <c r="J71" s="562">
        <v>0</v>
      </c>
      <c r="K71" s="562">
        <v>0</v>
      </c>
      <c r="L71" s="562">
        <v>0</v>
      </c>
      <c r="M71" s="562">
        <v>1466.67</v>
      </c>
      <c r="N71" s="562">
        <v>0</v>
      </c>
      <c r="O71" s="562">
        <v>4554</v>
      </c>
      <c r="P71" s="562">
        <v>0</v>
      </c>
      <c r="Q71" s="562">
        <v>0</v>
      </c>
      <c r="R71" s="562">
        <v>0</v>
      </c>
      <c r="S71" s="562">
        <v>0</v>
      </c>
      <c r="T71" s="562">
        <v>0</v>
      </c>
      <c r="U71" s="574">
        <f t="shared" si="3"/>
        <v>6020.67</v>
      </c>
      <c r="V71" s="574">
        <f t="shared" si="4"/>
        <v>17606.32</v>
      </c>
      <c r="W71" s="690" t="s">
        <v>167</v>
      </c>
      <c r="X71" s="437" t="b">
        <f t="shared" si="5"/>
        <v>1</v>
      </c>
      <c r="Y71" s="560"/>
      <c r="Z71" s="561" t="s">
        <v>55</v>
      </c>
      <c r="AA71" s="560"/>
      <c r="AB71" s="559"/>
      <c r="AC71" s="560"/>
      <c r="AD71" s="559"/>
      <c r="AE71" s="559"/>
      <c r="AF71" s="560"/>
      <c r="AG71" s="559"/>
      <c r="AH71" s="560"/>
      <c r="AI71" s="559"/>
    </row>
    <row r="72" spans="1:35" ht="15" customHeight="1" x14ac:dyDescent="0.25">
      <c r="A72" s="435" t="s">
        <v>1114</v>
      </c>
      <c r="B72" s="435" t="s">
        <v>847</v>
      </c>
      <c r="C72" s="436">
        <v>455</v>
      </c>
      <c r="D72" s="437" t="s">
        <v>722</v>
      </c>
      <c r="E72" s="435" t="s">
        <v>743</v>
      </c>
      <c r="F72" s="438">
        <v>11217.52</v>
      </c>
      <c r="G72" s="438">
        <v>0</v>
      </c>
      <c r="H72" s="438">
        <v>0</v>
      </c>
      <c r="I72" s="438">
        <v>0</v>
      </c>
      <c r="J72" s="438">
        <v>0</v>
      </c>
      <c r="K72" s="438">
        <v>0</v>
      </c>
      <c r="L72" s="438">
        <v>0</v>
      </c>
      <c r="M72" s="438">
        <v>0</v>
      </c>
      <c r="N72" s="438">
        <v>0</v>
      </c>
      <c r="O72" s="438">
        <v>0</v>
      </c>
      <c r="P72" s="438">
        <v>0</v>
      </c>
      <c r="Q72" s="438">
        <v>544.61</v>
      </c>
      <c r="R72" s="438">
        <v>0</v>
      </c>
      <c r="S72" s="438">
        <v>0</v>
      </c>
      <c r="T72" s="438">
        <v>0</v>
      </c>
      <c r="U72" s="686">
        <f t="shared" si="3"/>
        <v>544.61</v>
      </c>
      <c r="V72" s="533">
        <f t="shared" si="4"/>
        <v>10672.91</v>
      </c>
      <c r="W72" s="688" t="s">
        <v>167</v>
      </c>
      <c r="X72" s="437" t="b">
        <f t="shared" si="5"/>
        <v>1</v>
      </c>
      <c r="Y72" s="436"/>
      <c r="Z72" s="199" t="s">
        <v>722</v>
      </c>
      <c r="AA72" s="436"/>
      <c r="AB72" s="435"/>
      <c r="AC72" s="436"/>
      <c r="AD72" s="435"/>
      <c r="AE72" s="435"/>
      <c r="AF72" s="436"/>
      <c r="AG72" s="435"/>
      <c r="AH72" s="436"/>
      <c r="AI72" s="435"/>
    </row>
    <row r="73" spans="1:35" ht="15" customHeight="1" x14ac:dyDescent="0.25">
      <c r="A73" s="435" t="s">
        <v>1114</v>
      </c>
      <c r="B73" s="435" t="s">
        <v>847</v>
      </c>
      <c r="C73" s="436">
        <v>325</v>
      </c>
      <c r="D73" s="437" t="s">
        <v>318</v>
      </c>
      <c r="E73" s="435" t="s">
        <v>319</v>
      </c>
      <c r="F73" s="438">
        <v>24628.48</v>
      </c>
      <c r="G73" s="438">
        <v>0</v>
      </c>
      <c r="H73" s="438">
        <v>0</v>
      </c>
      <c r="I73" s="438">
        <v>0</v>
      </c>
      <c r="J73" s="438">
        <v>0</v>
      </c>
      <c r="K73" s="438">
        <v>0</v>
      </c>
      <c r="L73" s="438">
        <v>0</v>
      </c>
      <c r="M73" s="438">
        <v>2397.89</v>
      </c>
      <c r="N73" s="438">
        <v>0</v>
      </c>
      <c r="O73" s="438">
        <v>0</v>
      </c>
      <c r="P73" s="438">
        <v>0</v>
      </c>
      <c r="Q73" s="438">
        <v>0</v>
      </c>
      <c r="R73" s="438">
        <v>0</v>
      </c>
      <c r="S73" s="438">
        <v>0</v>
      </c>
      <c r="T73" s="438">
        <v>0</v>
      </c>
      <c r="U73" s="686">
        <f t="shared" si="3"/>
        <v>2397.89</v>
      </c>
      <c r="V73" s="533">
        <f t="shared" si="4"/>
        <v>22230.59</v>
      </c>
      <c r="W73" s="688" t="s">
        <v>167</v>
      </c>
      <c r="X73" s="437" t="b">
        <f t="shared" si="5"/>
        <v>1</v>
      </c>
      <c r="Y73" s="436"/>
      <c r="Z73" s="199" t="s">
        <v>318</v>
      </c>
      <c r="AA73" s="436"/>
      <c r="AB73" s="435"/>
      <c r="AC73" s="436"/>
      <c r="AD73" s="435"/>
      <c r="AE73" s="435"/>
      <c r="AF73" s="436"/>
      <c r="AG73" s="435"/>
      <c r="AH73" s="436"/>
      <c r="AI73" s="435"/>
    </row>
    <row r="74" spans="1:35" ht="15" customHeight="1" x14ac:dyDescent="0.25">
      <c r="A74" s="435"/>
      <c r="B74" s="435"/>
      <c r="C74" s="436"/>
      <c r="D74" s="632" t="s">
        <v>1106</v>
      </c>
      <c r="E74" s="435"/>
      <c r="F74" s="438">
        <v>0</v>
      </c>
      <c r="G74" s="438">
        <v>0</v>
      </c>
      <c r="H74" s="438">
        <v>0</v>
      </c>
      <c r="I74" s="438">
        <v>0</v>
      </c>
      <c r="J74" s="438">
        <v>0</v>
      </c>
      <c r="K74" s="438">
        <v>0</v>
      </c>
      <c r="L74" s="438">
        <v>0</v>
      </c>
      <c r="M74" s="438">
        <v>0</v>
      </c>
      <c r="N74" s="438">
        <v>0</v>
      </c>
      <c r="O74" s="438">
        <v>0</v>
      </c>
      <c r="P74" s="438">
        <v>0</v>
      </c>
      <c r="Q74" s="438">
        <v>0</v>
      </c>
      <c r="R74" s="438">
        <v>0</v>
      </c>
      <c r="S74" s="438">
        <v>0</v>
      </c>
      <c r="T74" s="438">
        <v>0</v>
      </c>
      <c r="U74" s="686">
        <f t="shared" si="3"/>
        <v>0</v>
      </c>
      <c r="V74" s="533">
        <f t="shared" si="4"/>
        <v>0</v>
      </c>
      <c r="W74" s="689"/>
      <c r="X74" s="437" t="b">
        <f t="shared" si="5"/>
        <v>1</v>
      </c>
      <c r="Y74" s="436"/>
      <c r="Z74" s="632" t="s">
        <v>1106</v>
      </c>
      <c r="AA74" s="436"/>
      <c r="AB74" s="435"/>
      <c r="AC74" s="436"/>
      <c r="AD74" s="435"/>
      <c r="AE74" s="435"/>
      <c r="AF74" s="436"/>
      <c r="AG74" s="435"/>
      <c r="AH74" s="436"/>
      <c r="AI74" s="435"/>
    </row>
    <row r="75" spans="1:35" s="563" customFormat="1" ht="15" customHeight="1" x14ac:dyDescent="0.25">
      <c r="A75" s="559" t="s">
        <v>1114</v>
      </c>
      <c r="B75" s="559" t="s">
        <v>847</v>
      </c>
      <c r="C75" s="560">
        <v>218</v>
      </c>
      <c r="D75" s="561" t="s">
        <v>107</v>
      </c>
      <c r="E75" s="559" t="s">
        <v>251</v>
      </c>
      <c r="F75" s="562">
        <v>20400.43</v>
      </c>
      <c r="G75" s="562">
        <v>0</v>
      </c>
      <c r="H75" s="562">
        <v>0</v>
      </c>
      <c r="I75" s="562">
        <v>0</v>
      </c>
      <c r="J75" s="562">
        <v>0</v>
      </c>
      <c r="K75" s="562">
        <v>0</v>
      </c>
      <c r="L75" s="562">
        <v>0</v>
      </c>
      <c r="M75" s="562">
        <v>0</v>
      </c>
      <c r="N75" s="562">
        <v>0</v>
      </c>
      <c r="O75" s="562">
        <v>0</v>
      </c>
      <c r="P75" s="562">
        <v>0</v>
      </c>
      <c r="Q75" s="562">
        <v>837.86</v>
      </c>
      <c r="R75" s="562">
        <v>0</v>
      </c>
      <c r="S75" s="562">
        <v>0</v>
      </c>
      <c r="T75" s="562">
        <v>0</v>
      </c>
      <c r="U75" s="574">
        <f t="shared" si="3"/>
        <v>837.86</v>
      </c>
      <c r="V75" s="574">
        <f t="shared" si="4"/>
        <v>19562.57</v>
      </c>
      <c r="W75" s="690" t="s">
        <v>167</v>
      </c>
      <c r="X75" s="437" t="b">
        <f t="shared" si="5"/>
        <v>1</v>
      </c>
      <c r="Y75" s="560"/>
      <c r="Z75" s="561" t="s">
        <v>107</v>
      </c>
      <c r="AA75" s="560"/>
      <c r="AB75" s="559"/>
      <c r="AC75" s="560"/>
      <c r="AD75" s="559"/>
      <c r="AE75" s="559"/>
      <c r="AF75" s="560"/>
      <c r="AG75" s="559"/>
      <c r="AH75" s="560"/>
      <c r="AI75" s="559"/>
    </row>
    <row r="76" spans="1:35" ht="15" customHeight="1" x14ac:dyDescent="0.25">
      <c r="A76" s="435" t="s">
        <v>1114</v>
      </c>
      <c r="B76" s="435" t="s">
        <v>847</v>
      </c>
      <c r="C76" s="436">
        <v>46</v>
      </c>
      <c r="D76" s="437" t="s">
        <v>34</v>
      </c>
      <c r="E76" s="435" t="s">
        <v>206</v>
      </c>
      <c r="F76" s="438">
        <v>15169.55</v>
      </c>
      <c r="G76" s="438">
        <v>0</v>
      </c>
      <c r="H76" s="438">
        <v>0</v>
      </c>
      <c r="I76" s="438">
        <v>0</v>
      </c>
      <c r="J76" s="438">
        <v>0</v>
      </c>
      <c r="K76" s="438">
        <v>0</v>
      </c>
      <c r="L76" s="438">
        <v>0</v>
      </c>
      <c r="M76" s="438">
        <v>1788.34</v>
      </c>
      <c r="N76" s="438">
        <v>0</v>
      </c>
      <c r="O76" s="438">
        <v>0</v>
      </c>
      <c r="P76" s="438">
        <v>0</v>
      </c>
      <c r="Q76" s="438">
        <v>0</v>
      </c>
      <c r="R76" s="438">
        <v>0</v>
      </c>
      <c r="S76" s="438">
        <v>0</v>
      </c>
      <c r="T76" s="438">
        <v>0</v>
      </c>
      <c r="U76" s="686">
        <f t="shared" si="3"/>
        <v>1788.34</v>
      </c>
      <c r="V76" s="533">
        <f t="shared" si="4"/>
        <v>13381.21</v>
      </c>
      <c r="W76" s="688" t="s">
        <v>167</v>
      </c>
      <c r="X76" s="437" t="b">
        <f t="shared" si="5"/>
        <v>1</v>
      </c>
      <c r="Y76" s="436"/>
      <c r="Z76" s="199" t="s">
        <v>34</v>
      </c>
      <c r="AA76" s="436"/>
      <c r="AB76" s="435"/>
      <c r="AC76" s="436"/>
      <c r="AD76" s="435"/>
      <c r="AE76" s="435"/>
      <c r="AF76" s="436"/>
      <c r="AG76" s="435"/>
      <c r="AH76" s="436"/>
      <c r="AI76" s="435"/>
    </row>
    <row r="77" spans="1:35" s="563" customFormat="1" ht="15" customHeight="1" x14ac:dyDescent="0.25">
      <c r="A77" s="559" t="s">
        <v>1114</v>
      </c>
      <c r="B77" s="559" t="s">
        <v>847</v>
      </c>
      <c r="C77" s="560">
        <v>48</v>
      </c>
      <c r="D77" s="561" t="s">
        <v>36</v>
      </c>
      <c r="E77" s="559" t="s">
        <v>208</v>
      </c>
      <c r="F77" s="562">
        <v>11194.96</v>
      </c>
      <c r="G77" s="562">
        <v>0</v>
      </c>
      <c r="H77" s="562">
        <v>0</v>
      </c>
      <c r="I77" s="562">
        <v>519.04</v>
      </c>
      <c r="J77" s="562">
        <v>0</v>
      </c>
      <c r="K77" s="562">
        <v>0</v>
      </c>
      <c r="L77" s="562">
        <v>0</v>
      </c>
      <c r="M77" s="562">
        <v>1906.67</v>
      </c>
      <c r="N77" s="562">
        <v>0</v>
      </c>
      <c r="O77" s="562">
        <v>0</v>
      </c>
      <c r="P77" s="562">
        <v>0</v>
      </c>
      <c r="Q77" s="562">
        <v>0</v>
      </c>
      <c r="R77" s="562">
        <v>0</v>
      </c>
      <c r="S77" s="562">
        <v>0</v>
      </c>
      <c r="T77" s="562">
        <v>0</v>
      </c>
      <c r="U77" s="574">
        <f t="shared" si="3"/>
        <v>2425.71</v>
      </c>
      <c r="V77" s="574">
        <f t="shared" si="4"/>
        <v>8769.25</v>
      </c>
      <c r="W77" s="690" t="s">
        <v>167</v>
      </c>
      <c r="X77" s="437" t="b">
        <f t="shared" si="5"/>
        <v>1</v>
      </c>
      <c r="Y77" s="560"/>
      <c r="Z77" s="561" t="s">
        <v>36</v>
      </c>
      <c r="AA77" s="560"/>
      <c r="AB77" s="559"/>
      <c r="AC77" s="560"/>
      <c r="AD77" s="559"/>
      <c r="AE77" s="559"/>
      <c r="AF77" s="560"/>
      <c r="AG77" s="559"/>
      <c r="AH77" s="560"/>
      <c r="AI77" s="559"/>
    </row>
    <row r="78" spans="1:35" ht="15" customHeight="1" x14ac:dyDescent="0.25">
      <c r="A78" s="435" t="s">
        <v>1114</v>
      </c>
      <c r="B78" s="435" t="s">
        <v>847</v>
      </c>
      <c r="C78" s="436">
        <v>26</v>
      </c>
      <c r="D78" s="437" t="s">
        <v>19</v>
      </c>
      <c r="E78" s="435" t="s">
        <v>191</v>
      </c>
      <c r="F78" s="438">
        <v>13783.18</v>
      </c>
      <c r="G78" s="438">
        <v>0</v>
      </c>
      <c r="H78" s="438">
        <v>0</v>
      </c>
      <c r="I78" s="438">
        <v>0</v>
      </c>
      <c r="J78" s="438">
        <v>0</v>
      </c>
      <c r="K78" s="438">
        <v>0</v>
      </c>
      <c r="L78" s="438">
        <v>0</v>
      </c>
      <c r="M78" s="438">
        <v>1968.96</v>
      </c>
      <c r="N78" s="438">
        <v>0</v>
      </c>
      <c r="O78" s="438">
        <v>0</v>
      </c>
      <c r="P78" s="438">
        <v>0</v>
      </c>
      <c r="Q78" s="438">
        <v>0</v>
      </c>
      <c r="R78" s="438">
        <v>0</v>
      </c>
      <c r="S78" s="438">
        <v>0</v>
      </c>
      <c r="T78" s="438">
        <v>0</v>
      </c>
      <c r="U78" s="686">
        <f t="shared" si="3"/>
        <v>1968.96</v>
      </c>
      <c r="V78" s="533">
        <f t="shared" si="4"/>
        <v>11814.220000000001</v>
      </c>
      <c r="W78" s="688" t="s">
        <v>167</v>
      </c>
      <c r="X78" s="437" t="b">
        <f t="shared" si="5"/>
        <v>1</v>
      </c>
      <c r="Y78" s="436"/>
      <c r="Z78" s="199" t="s">
        <v>19</v>
      </c>
      <c r="AA78" s="436"/>
      <c r="AB78" s="435"/>
      <c r="AC78" s="436"/>
      <c r="AD78" s="435"/>
      <c r="AE78" s="435"/>
      <c r="AF78" s="436"/>
      <c r="AG78" s="435"/>
      <c r="AH78" s="436"/>
      <c r="AI78" s="435"/>
    </row>
    <row r="79" spans="1:35" ht="15" customHeight="1" x14ac:dyDescent="0.25">
      <c r="A79" s="435" t="s">
        <v>1114</v>
      </c>
      <c r="B79" s="435" t="s">
        <v>847</v>
      </c>
      <c r="C79" s="436">
        <v>324</v>
      </c>
      <c r="D79" s="437" t="s">
        <v>316</v>
      </c>
      <c r="E79" s="435" t="s">
        <v>317</v>
      </c>
      <c r="F79" s="438">
        <v>22036.7</v>
      </c>
      <c r="G79" s="438">
        <v>0</v>
      </c>
      <c r="H79" s="438">
        <v>0</v>
      </c>
      <c r="I79" s="438">
        <v>0</v>
      </c>
      <c r="J79" s="438">
        <v>0</v>
      </c>
      <c r="K79" s="438">
        <v>0</v>
      </c>
      <c r="L79" s="438">
        <v>0</v>
      </c>
      <c r="M79" s="438">
        <v>0</v>
      </c>
      <c r="N79" s="438">
        <v>0</v>
      </c>
      <c r="O79" s="438">
        <v>0</v>
      </c>
      <c r="P79" s="438">
        <v>0</v>
      </c>
      <c r="Q79" s="438">
        <v>602.91999999999996</v>
      </c>
      <c r="R79" s="438">
        <v>0</v>
      </c>
      <c r="S79" s="438">
        <v>0</v>
      </c>
      <c r="T79" s="438">
        <v>0</v>
      </c>
      <c r="U79" s="686">
        <f t="shared" si="3"/>
        <v>602.91999999999996</v>
      </c>
      <c r="V79" s="533">
        <f t="shared" si="4"/>
        <v>21433.780000000002</v>
      </c>
      <c r="W79" s="688" t="s">
        <v>167</v>
      </c>
      <c r="X79" s="437" t="b">
        <f t="shared" si="5"/>
        <v>1</v>
      </c>
      <c r="Y79" s="436"/>
      <c r="Z79" s="199" t="s">
        <v>316</v>
      </c>
      <c r="AA79" s="436"/>
      <c r="AB79" s="435"/>
      <c r="AC79" s="436"/>
      <c r="AD79" s="435"/>
      <c r="AE79" s="435"/>
      <c r="AF79" s="436"/>
      <c r="AG79" s="435"/>
      <c r="AH79" s="436"/>
      <c r="AI79" s="435"/>
    </row>
    <row r="80" spans="1:35" s="582" customFormat="1" ht="15" customHeight="1" x14ac:dyDescent="0.25">
      <c r="A80" s="576" t="s">
        <v>1114</v>
      </c>
      <c r="B80" s="576" t="s">
        <v>847</v>
      </c>
      <c r="C80" s="577">
        <v>191</v>
      </c>
      <c r="D80" s="578" t="s">
        <v>71</v>
      </c>
      <c r="E80" s="576" t="s">
        <v>241</v>
      </c>
      <c r="F80" s="579">
        <v>17973.47</v>
      </c>
      <c r="G80" s="579">
        <v>0</v>
      </c>
      <c r="H80" s="579">
        <v>0</v>
      </c>
      <c r="I80" s="579">
        <v>0</v>
      </c>
      <c r="J80" s="579">
        <v>0</v>
      </c>
      <c r="K80" s="579">
        <v>0</v>
      </c>
      <c r="L80" s="562">
        <v>0</v>
      </c>
      <c r="M80" s="579">
        <v>367.15</v>
      </c>
      <c r="N80" s="579">
        <v>0</v>
      </c>
      <c r="O80" s="579">
        <v>0</v>
      </c>
      <c r="P80" s="579">
        <v>0</v>
      </c>
      <c r="Q80" s="579">
        <v>0</v>
      </c>
      <c r="R80" s="579">
        <v>0</v>
      </c>
      <c r="S80" s="579">
        <v>0</v>
      </c>
      <c r="T80" s="579">
        <v>0</v>
      </c>
      <c r="U80" s="574">
        <f t="shared" si="3"/>
        <v>367.15</v>
      </c>
      <c r="V80" s="574">
        <f t="shared" si="4"/>
        <v>17606.32</v>
      </c>
      <c r="W80" s="692" t="s">
        <v>167</v>
      </c>
      <c r="X80" s="437" t="b">
        <f t="shared" si="5"/>
        <v>1</v>
      </c>
      <c r="Y80" s="577"/>
      <c r="Z80" s="561" t="s">
        <v>71</v>
      </c>
      <c r="AA80" s="577"/>
      <c r="AB80" s="576"/>
      <c r="AC80" s="577"/>
      <c r="AD80" s="576"/>
      <c r="AE80" s="576"/>
      <c r="AF80" s="577"/>
      <c r="AG80" s="576"/>
      <c r="AH80" s="577"/>
      <c r="AI80" s="576"/>
    </row>
    <row r="81" spans="1:35" ht="15" customHeight="1" x14ac:dyDescent="0.25">
      <c r="A81" s="435" t="s">
        <v>1114</v>
      </c>
      <c r="B81" s="435" t="s">
        <v>847</v>
      </c>
      <c r="C81" s="436">
        <v>21</v>
      </c>
      <c r="D81" s="437" t="s">
        <v>15</v>
      </c>
      <c r="E81" s="435" t="s">
        <v>187</v>
      </c>
      <c r="F81" s="438">
        <v>18667.669999999998</v>
      </c>
      <c r="G81" s="438">
        <v>0</v>
      </c>
      <c r="H81" s="438">
        <v>0</v>
      </c>
      <c r="I81" s="438">
        <v>0</v>
      </c>
      <c r="J81" s="438">
        <v>0</v>
      </c>
      <c r="K81" s="438">
        <v>0</v>
      </c>
      <c r="L81" s="438">
        <v>0</v>
      </c>
      <c r="M81" s="438">
        <v>0</v>
      </c>
      <c r="N81" s="438">
        <v>0</v>
      </c>
      <c r="O81" s="438">
        <v>0</v>
      </c>
      <c r="P81" s="438">
        <v>0</v>
      </c>
      <c r="Q81" s="438">
        <v>2552.65</v>
      </c>
      <c r="R81" s="438">
        <v>0</v>
      </c>
      <c r="S81" s="438">
        <v>0</v>
      </c>
      <c r="T81" s="438">
        <v>0</v>
      </c>
      <c r="U81" s="686">
        <f t="shared" si="3"/>
        <v>2552.65</v>
      </c>
      <c r="V81" s="533">
        <f t="shared" si="4"/>
        <v>16115.019999999999</v>
      </c>
      <c r="W81" s="688" t="s">
        <v>167</v>
      </c>
      <c r="X81" s="437" t="b">
        <f t="shared" si="5"/>
        <v>1</v>
      </c>
      <c r="Y81" s="436"/>
      <c r="Z81" s="199" t="s">
        <v>15</v>
      </c>
      <c r="AA81" s="436"/>
      <c r="AB81" s="435"/>
      <c r="AC81" s="436"/>
      <c r="AD81" s="435"/>
      <c r="AE81" s="435"/>
      <c r="AF81" s="436"/>
      <c r="AG81" s="435"/>
      <c r="AH81" s="436"/>
      <c r="AI81" s="435"/>
    </row>
    <row r="82" spans="1:35" ht="15" customHeight="1" x14ac:dyDescent="0.25">
      <c r="A82" s="435" t="s">
        <v>1114</v>
      </c>
      <c r="B82" s="435" t="s">
        <v>847</v>
      </c>
      <c r="C82" s="436">
        <v>330</v>
      </c>
      <c r="D82" s="437" t="s">
        <v>327</v>
      </c>
      <c r="E82" s="435" t="s">
        <v>329</v>
      </c>
      <c r="F82" s="438">
        <v>23957.14</v>
      </c>
      <c r="G82" s="438">
        <v>0</v>
      </c>
      <c r="H82" s="438">
        <v>0</v>
      </c>
      <c r="I82" s="438">
        <v>0</v>
      </c>
      <c r="J82" s="438">
        <v>0</v>
      </c>
      <c r="K82" s="438">
        <v>0</v>
      </c>
      <c r="L82" s="438">
        <v>0</v>
      </c>
      <c r="M82" s="438">
        <v>1726.55</v>
      </c>
      <c r="N82" s="438">
        <v>0</v>
      </c>
      <c r="O82" s="438">
        <v>0</v>
      </c>
      <c r="P82" s="438">
        <v>0</v>
      </c>
      <c r="Q82" s="438">
        <v>0</v>
      </c>
      <c r="R82" s="438">
        <v>0</v>
      </c>
      <c r="S82" s="438">
        <v>0</v>
      </c>
      <c r="T82" s="438">
        <v>0</v>
      </c>
      <c r="U82" s="686">
        <f t="shared" si="3"/>
        <v>1726.55</v>
      </c>
      <c r="V82" s="533">
        <f t="shared" si="4"/>
        <v>22230.59</v>
      </c>
      <c r="W82" s="688" t="s">
        <v>167</v>
      </c>
      <c r="X82" s="437" t="b">
        <f t="shared" si="5"/>
        <v>1</v>
      </c>
      <c r="Y82" s="436"/>
      <c r="Z82" s="199" t="s">
        <v>327</v>
      </c>
      <c r="AA82" s="436"/>
      <c r="AB82" s="435"/>
      <c r="AC82" s="436"/>
      <c r="AD82" s="435"/>
      <c r="AE82" s="435"/>
      <c r="AF82" s="436"/>
      <c r="AG82" s="435"/>
      <c r="AH82" s="436"/>
      <c r="AI82" s="435"/>
    </row>
    <row r="83" spans="1:35" ht="15" customHeight="1" x14ac:dyDescent="0.25">
      <c r="A83" s="435" t="s">
        <v>1114</v>
      </c>
      <c r="B83" s="435" t="s">
        <v>847</v>
      </c>
      <c r="C83" s="436">
        <v>254</v>
      </c>
      <c r="D83" s="437" t="s">
        <v>145</v>
      </c>
      <c r="E83" s="435" t="s">
        <v>262</v>
      </c>
      <c r="F83" s="438">
        <v>5204.47</v>
      </c>
      <c r="G83" s="438">
        <v>0</v>
      </c>
      <c r="H83" s="438">
        <v>0</v>
      </c>
      <c r="I83" s="438">
        <v>0</v>
      </c>
      <c r="J83" s="438">
        <v>0</v>
      </c>
      <c r="K83" s="438">
        <v>0</v>
      </c>
      <c r="L83" s="438">
        <v>0</v>
      </c>
      <c r="M83" s="438">
        <v>0</v>
      </c>
      <c r="N83" s="438">
        <v>0</v>
      </c>
      <c r="O83" s="438">
        <v>0</v>
      </c>
      <c r="P83" s="438">
        <v>0</v>
      </c>
      <c r="Q83" s="438">
        <v>0</v>
      </c>
      <c r="R83" s="438">
        <v>0</v>
      </c>
      <c r="S83" s="438">
        <v>0</v>
      </c>
      <c r="T83" s="438">
        <v>0</v>
      </c>
      <c r="U83" s="686">
        <f t="shared" si="3"/>
        <v>0</v>
      </c>
      <c r="V83" s="533">
        <f t="shared" si="4"/>
        <v>5204.47</v>
      </c>
      <c r="W83" s="688" t="s">
        <v>167</v>
      </c>
      <c r="X83" s="437" t="b">
        <f t="shared" si="5"/>
        <v>1</v>
      </c>
      <c r="Y83" s="436"/>
      <c r="Z83" s="199" t="s">
        <v>145</v>
      </c>
      <c r="AA83" s="436"/>
      <c r="AB83" s="435"/>
      <c r="AC83" s="436"/>
      <c r="AD83" s="435"/>
      <c r="AE83" s="435"/>
      <c r="AF83" s="436"/>
      <c r="AG83" s="435"/>
      <c r="AH83" s="436"/>
      <c r="AI83" s="435"/>
    </row>
    <row r="84" spans="1:35" s="563" customFormat="1" ht="15" customHeight="1" x14ac:dyDescent="0.25">
      <c r="A84" s="559" t="s">
        <v>1114</v>
      </c>
      <c r="B84" s="559" t="s">
        <v>847</v>
      </c>
      <c r="C84" s="560">
        <v>196</v>
      </c>
      <c r="D84" s="561" t="s">
        <v>105</v>
      </c>
      <c r="E84" s="559" t="s">
        <v>244</v>
      </c>
      <c r="F84" s="562">
        <v>18948.509999999998</v>
      </c>
      <c r="G84" s="562">
        <v>0</v>
      </c>
      <c r="H84" s="562">
        <v>645.4</v>
      </c>
      <c r="I84" s="562">
        <v>0</v>
      </c>
      <c r="J84" s="562">
        <v>0</v>
      </c>
      <c r="K84" s="562">
        <v>0</v>
      </c>
      <c r="L84" s="562">
        <v>0</v>
      </c>
      <c r="M84" s="562">
        <v>696.79</v>
      </c>
      <c r="N84" s="562">
        <v>0</v>
      </c>
      <c r="O84" s="562">
        <v>0</v>
      </c>
      <c r="P84" s="562">
        <v>0</v>
      </c>
      <c r="Q84" s="562">
        <v>0</v>
      </c>
      <c r="R84" s="562">
        <v>0</v>
      </c>
      <c r="S84" s="562">
        <v>0</v>
      </c>
      <c r="T84" s="562">
        <v>0</v>
      </c>
      <c r="U84" s="574">
        <f t="shared" si="3"/>
        <v>1342.19</v>
      </c>
      <c r="V84" s="574">
        <f t="shared" si="4"/>
        <v>17606.32</v>
      </c>
      <c r="W84" s="690" t="s">
        <v>167</v>
      </c>
      <c r="X84" s="437" t="b">
        <f t="shared" si="5"/>
        <v>1</v>
      </c>
      <c r="Y84" s="560"/>
      <c r="Z84" s="561" t="s">
        <v>105</v>
      </c>
      <c r="AA84" s="560"/>
      <c r="AB84" s="559"/>
      <c r="AC84" s="560"/>
      <c r="AD84" s="559"/>
      <c r="AE84" s="559"/>
      <c r="AF84" s="560"/>
      <c r="AG84" s="559"/>
      <c r="AH84" s="560"/>
      <c r="AI84" s="559"/>
    </row>
    <row r="85" spans="1:35" ht="15" customHeight="1" x14ac:dyDescent="0.25">
      <c r="A85" s="435" t="s">
        <v>1114</v>
      </c>
      <c r="B85" s="435" t="s">
        <v>847</v>
      </c>
      <c r="C85" s="436">
        <v>358</v>
      </c>
      <c r="D85" s="437" t="s">
        <v>387</v>
      </c>
      <c r="E85" s="435" t="s">
        <v>388</v>
      </c>
      <c r="F85" s="438">
        <v>14201.16</v>
      </c>
      <c r="G85" s="438">
        <v>0</v>
      </c>
      <c r="H85" s="438">
        <v>0</v>
      </c>
      <c r="I85" s="438">
        <v>0</v>
      </c>
      <c r="J85" s="438">
        <v>0</v>
      </c>
      <c r="K85" s="438">
        <v>0</v>
      </c>
      <c r="L85" s="438">
        <v>0</v>
      </c>
      <c r="M85" s="438">
        <v>422.29</v>
      </c>
      <c r="N85" s="438">
        <v>0</v>
      </c>
      <c r="O85" s="438">
        <v>0</v>
      </c>
      <c r="P85" s="438">
        <v>0</v>
      </c>
      <c r="Q85" s="438">
        <v>0</v>
      </c>
      <c r="R85" s="438">
        <v>0</v>
      </c>
      <c r="S85" s="438">
        <v>0</v>
      </c>
      <c r="T85" s="438">
        <v>0</v>
      </c>
      <c r="U85" s="686">
        <f t="shared" si="3"/>
        <v>422.29</v>
      </c>
      <c r="V85" s="533">
        <f t="shared" si="4"/>
        <v>13778.869999999999</v>
      </c>
      <c r="W85" s="688" t="s">
        <v>167</v>
      </c>
      <c r="X85" s="437" t="b">
        <f t="shared" si="5"/>
        <v>1</v>
      </c>
      <c r="Y85" s="436"/>
      <c r="Z85" s="199" t="s">
        <v>387</v>
      </c>
      <c r="AA85" s="436"/>
      <c r="AB85" s="435"/>
      <c r="AC85" s="436"/>
      <c r="AD85" s="435"/>
      <c r="AE85" s="435"/>
      <c r="AF85" s="436"/>
      <c r="AG85" s="435"/>
      <c r="AH85" s="436"/>
      <c r="AI85" s="435"/>
    </row>
    <row r="86" spans="1:35" ht="15" customHeight="1" x14ac:dyDescent="0.25">
      <c r="A86" s="435" t="s">
        <v>1114</v>
      </c>
      <c r="B86" s="435" t="s">
        <v>847</v>
      </c>
      <c r="C86" s="436">
        <v>188</v>
      </c>
      <c r="D86" s="437" t="s">
        <v>70</v>
      </c>
      <c r="E86" s="435" t="s">
        <v>240</v>
      </c>
      <c r="F86" s="438">
        <v>10309.73</v>
      </c>
      <c r="G86" s="438">
        <v>0</v>
      </c>
      <c r="H86" s="438">
        <v>0</v>
      </c>
      <c r="I86" s="438">
        <v>0</v>
      </c>
      <c r="J86" s="438">
        <v>0</v>
      </c>
      <c r="K86" s="438">
        <v>0</v>
      </c>
      <c r="L86" s="438">
        <v>0</v>
      </c>
      <c r="M86" s="438">
        <v>791.75</v>
      </c>
      <c r="N86" s="438">
        <v>0</v>
      </c>
      <c r="O86" s="438">
        <v>0</v>
      </c>
      <c r="P86" s="438">
        <v>0</v>
      </c>
      <c r="Q86" s="438">
        <v>0</v>
      </c>
      <c r="R86" s="438">
        <v>0</v>
      </c>
      <c r="S86" s="438">
        <v>0</v>
      </c>
      <c r="T86" s="438">
        <v>0</v>
      </c>
      <c r="U86" s="686">
        <f t="shared" si="3"/>
        <v>791.75</v>
      </c>
      <c r="V86" s="533">
        <f t="shared" si="4"/>
        <v>9517.98</v>
      </c>
      <c r="W86" s="688" t="s">
        <v>167</v>
      </c>
      <c r="X86" s="437" t="b">
        <f t="shared" si="5"/>
        <v>1</v>
      </c>
      <c r="Y86" s="436"/>
      <c r="Z86" s="199" t="s">
        <v>70</v>
      </c>
      <c r="AA86" s="436"/>
      <c r="AB86" s="435"/>
      <c r="AC86" s="436"/>
      <c r="AD86" s="435"/>
      <c r="AE86" s="435"/>
      <c r="AF86" s="436"/>
      <c r="AG86" s="435"/>
      <c r="AH86" s="436"/>
      <c r="AI86" s="435"/>
    </row>
    <row r="87" spans="1:35" ht="15" customHeight="1" x14ac:dyDescent="0.25">
      <c r="A87" s="435" t="s">
        <v>1114</v>
      </c>
      <c r="B87" s="435" t="s">
        <v>847</v>
      </c>
      <c r="C87" s="436">
        <v>338</v>
      </c>
      <c r="D87" s="437" t="s">
        <v>347</v>
      </c>
      <c r="E87" s="435" t="s">
        <v>348</v>
      </c>
      <c r="F87" s="438">
        <v>22558.03</v>
      </c>
      <c r="G87" s="438">
        <v>0</v>
      </c>
      <c r="H87" s="438">
        <v>0</v>
      </c>
      <c r="I87" s="438">
        <v>0</v>
      </c>
      <c r="J87" s="438">
        <v>0</v>
      </c>
      <c r="K87" s="438">
        <v>0</v>
      </c>
      <c r="L87" s="438">
        <v>0</v>
      </c>
      <c r="M87" s="438">
        <v>0</v>
      </c>
      <c r="N87" s="438">
        <v>0</v>
      </c>
      <c r="O87" s="438">
        <v>0</v>
      </c>
      <c r="P87" s="438">
        <v>0</v>
      </c>
      <c r="Q87" s="438">
        <v>327.44</v>
      </c>
      <c r="R87" s="438">
        <v>0</v>
      </c>
      <c r="S87" s="438">
        <v>0</v>
      </c>
      <c r="T87" s="438">
        <v>0</v>
      </c>
      <c r="U87" s="686">
        <f t="shared" si="3"/>
        <v>327.44</v>
      </c>
      <c r="V87" s="533">
        <f t="shared" si="4"/>
        <v>22230.59</v>
      </c>
      <c r="W87" s="688" t="s">
        <v>167</v>
      </c>
      <c r="X87" s="437" t="b">
        <f t="shared" si="5"/>
        <v>1</v>
      </c>
      <c r="Y87" s="436"/>
      <c r="Z87" s="199" t="s">
        <v>347</v>
      </c>
      <c r="AA87" s="436"/>
      <c r="AB87" s="435"/>
      <c r="AC87" s="436"/>
      <c r="AD87" s="435"/>
      <c r="AE87" s="435"/>
      <c r="AF87" s="436"/>
      <c r="AG87" s="435"/>
      <c r="AH87" s="436"/>
      <c r="AI87" s="435"/>
    </row>
    <row r="88" spans="1:35" s="563" customFormat="1" ht="15" customHeight="1" x14ac:dyDescent="0.25">
      <c r="A88" s="559" t="s">
        <v>1114</v>
      </c>
      <c r="B88" s="559" t="s">
        <v>847</v>
      </c>
      <c r="C88" s="560">
        <v>251</v>
      </c>
      <c r="D88" s="561" t="s">
        <v>143</v>
      </c>
      <c r="E88" s="559" t="s">
        <v>260</v>
      </c>
      <c r="F88" s="562">
        <v>27670.22</v>
      </c>
      <c r="G88" s="562">
        <v>0</v>
      </c>
      <c r="H88" s="562">
        <v>0</v>
      </c>
      <c r="I88" s="562">
        <v>1274</v>
      </c>
      <c r="J88" s="562">
        <v>0</v>
      </c>
      <c r="K88" s="562">
        <v>0</v>
      </c>
      <c r="L88" s="562">
        <v>0</v>
      </c>
      <c r="M88" s="562">
        <v>0</v>
      </c>
      <c r="N88" s="562">
        <v>0</v>
      </c>
      <c r="O88" s="562">
        <v>0</v>
      </c>
      <c r="P88" s="562">
        <v>0</v>
      </c>
      <c r="Q88" s="562">
        <v>1201.54</v>
      </c>
      <c r="R88" s="562">
        <v>0</v>
      </c>
      <c r="S88" s="562">
        <v>0</v>
      </c>
      <c r="T88" s="562">
        <v>0</v>
      </c>
      <c r="U88" s="574">
        <f t="shared" si="3"/>
        <v>2475.54</v>
      </c>
      <c r="V88" s="574">
        <f t="shared" si="4"/>
        <v>25194.68</v>
      </c>
      <c r="W88" s="690" t="s">
        <v>167</v>
      </c>
      <c r="X88" s="437" t="b">
        <f t="shared" si="5"/>
        <v>1</v>
      </c>
      <c r="Y88" s="560"/>
      <c r="Z88" s="561" t="s">
        <v>143</v>
      </c>
      <c r="AA88" s="560"/>
      <c r="AB88" s="559"/>
      <c r="AC88" s="560"/>
      <c r="AD88" s="559"/>
      <c r="AE88" s="559"/>
      <c r="AF88" s="560"/>
      <c r="AG88" s="559"/>
      <c r="AH88" s="560"/>
      <c r="AI88" s="559"/>
    </row>
    <row r="89" spans="1:35" ht="15" customHeight="1" x14ac:dyDescent="0.25">
      <c r="A89" s="435" t="s">
        <v>1114</v>
      </c>
      <c r="B89" s="435" t="s">
        <v>847</v>
      </c>
      <c r="C89" s="436">
        <v>93</v>
      </c>
      <c r="D89" s="437" t="s">
        <v>53</v>
      </c>
      <c r="E89" s="435" t="s">
        <v>225</v>
      </c>
      <c r="F89" s="438">
        <v>8028.92</v>
      </c>
      <c r="G89" s="438">
        <v>0</v>
      </c>
      <c r="H89" s="438">
        <v>0</v>
      </c>
      <c r="I89" s="438">
        <v>0</v>
      </c>
      <c r="J89" s="438">
        <v>0</v>
      </c>
      <c r="K89" s="438">
        <v>0</v>
      </c>
      <c r="L89" s="438">
        <v>0</v>
      </c>
      <c r="M89" s="438">
        <v>1810.73</v>
      </c>
      <c r="N89" s="438">
        <v>0</v>
      </c>
      <c r="O89" s="438">
        <v>0</v>
      </c>
      <c r="P89" s="438">
        <v>0</v>
      </c>
      <c r="Q89" s="438">
        <v>0</v>
      </c>
      <c r="R89" s="438">
        <v>0</v>
      </c>
      <c r="S89" s="438">
        <v>0</v>
      </c>
      <c r="T89" s="438">
        <v>0</v>
      </c>
      <c r="U89" s="686">
        <f t="shared" si="3"/>
        <v>1810.73</v>
      </c>
      <c r="V89" s="533">
        <f t="shared" si="4"/>
        <v>6218.1900000000005</v>
      </c>
      <c r="W89" s="688" t="s">
        <v>167</v>
      </c>
      <c r="X89" s="437" t="b">
        <f t="shared" si="5"/>
        <v>1</v>
      </c>
      <c r="Y89" s="436"/>
      <c r="Z89" s="199" t="s">
        <v>53</v>
      </c>
      <c r="AA89" s="436"/>
      <c r="AB89" s="435"/>
      <c r="AC89" s="436"/>
      <c r="AD89" s="435"/>
      <c r="AE89" s="435"/>
      <c r="AF89" s="436"/>
      <c r="AG89" s="435"/>
      <c r="AH89" s="436"/>
      <c r="AI89" s="435"/>
    </row>
    <row r="90" spans="1:35" ht="15" customHeight="1" x14ac:dyDescent="0.25">
      <c r="A90" s="435" t="s">
        <v>1114</v>
      </c>
      <c r="B90" s="435" t="s">
        <v>847</v>
      </c>
      <c r="C90" s="436">
        <v>8</v>
      </c>
      <c r="D90" s="437" t="s">
        <v>100</v>
      </c>
      <c r="E90" s="435" t="s">
        <v>176</v>
      </c>
      <c r="F90" s="438">
        <v>9843.24</v>
      </c>
      <c r="G90" s="438">
        <v>0</v>
      </c>
      <c r="H90" s="438">
        <v>0</v>
      </c>
      <c r="I90" s="438">
        <v>0</v>
      </c>
      <c r="J90" s="438">
        <v>0</v>
      </c>
      <c r="K90" s="438">
        <v>0</v>
      </c>
      <c r="L90" s="438">
        <v>0</v>
      </c>
      <c r="M90" s="438">
        <v>2378.62</v>
      </c>
      <c r="N90" s="438">
        <v>0</v>
      </c>
      <c r="O90" s="438">
        <v>0</v>
      </c>
      <c r="P90" s="438">
        <v>0</v>
      </c>
      <c r="Q90" s="438">
        <v>0</v>
      </c>
      <c r="R90" s="438">
        <v>0</v>
      </c>
      <c r="S90" s="438">
        <v>0</v>
      </c>
      <c r="T90" s="438">
        <v>0</v>
      </c>
      <c r="U90" s="686">
        <f t="shared" si="3"/>
        <v>2378.62</v>
      </c>
      <c r="V90" s="533">
        <f t="shared" si="4"/>
        <v>7464.62</v>
      </c>
      <c r="W90" s="688" t="s">
        <v>167</v>
      </c>
      <c r="X90" s="437" t="b">
        <f t="shared" si="5"/>
        <v>1</v>
      </c>
      <c r="Y90" s="436"/>
      <c r="Z90" s="199" t="s">
        <v>100</v>
      </c>
      <c r="AA90" s="436"/>
      <c r="AB90" s="435"/>
      <c r="AC90" s="436"/>
      <c r="AD90" s="435"/>
      <c r="AE90" s="435"/>
      <c r="AF90" s="436"/>
      <c r="AG90" s="435"/>
      <c r="AH90" s="436"/>
      <c r="AI90" s="435"/>
    </row>
    <row r="91" spans="1:35" ht="15" customHeight="1" x14ac:dyDescent="0.25">
      <c r="A91" s="435" t="s">
        <v>1114</v>
      </c>
      <c r="B91" s="435" t="s">
        <v>847</v>
      </c>
      <c r="C91" s="436">
        <v>44</v>
      </c>
      <c r="D91" s="437" t="s">
        <v>33</v>
      </c>
      <c r="E91" s="435" t="s">
        <v>205</v>
      </c>
      <c r="F91" s="438">
        <v>24331.599999999999</v>
      </c>
      <c r="G91" s="438">
        <v>0</v>
      </c>
      <c r="H91" s="438">
        <v>0</v>
      </c>
      <c r="I91" s="438">
        <v>0</v>
      </c>
      <c r="J91" s="438">
        <v>0</v>
      </c>
      <c r="K91" s="438">
        <v>0</v>
      </c>
      <c r="L91" s="438">
        <v>0</v>
      </c>
      <c r="M91" s="438">
        <v>2101.0100000000002</v>
      </c>
      <c r="N91" s="438">
        <v>0</v>
      </c>
      <c r="O91" s="438">
        <v>0</v>
      </c>
      <c r="P91" s="438">
        <v>0</v>
      </c>
      <c r="Q91" s="438">
        <v>0</v>
      </c>
      <c r="R91" s="438">
        <v>0</v>
      </c>
      <c r="S91" s="438">
        <v>0</v>
      </c>
      <c r="T91" s="438">
        <v>0</v>
      </c>
      <c r="U91" s="686">
        <f t="shared" si="3"/>
        <v>2101.0100000000002</v>
      </c>
      <c r="V91" s="533">
        <f t="shared" si="4"/>
        <v>22230.589999999997</v>
      </c>
      <c r="W91" s="688" t="s">
        <v>167</v>
      </c>
      <c r="X91" s="437" t="b">
        <f t="shared" si="5"/>
        <v>1</v>
      </c>
      <c r="Y91" s="436"/>
      <c r="Z91" s="199" t="s">
        <v>33</v>
      </c>
      <c r="AA91" s="436"/>
      <c r="AB91" s="435"/>
      <c r="AC91" s="436"/>
      <c r="AD91" s="435"/>
      <c r="AE91" s="435"/>
      <c r="AF91" s="436"/>
      <c r="AG91" s="435"/>
      <c r="AH91" s="436"/>
      <c r="AI91" s="435"/>
    </row>
    <row r="92" spans="1:35" ht="15" customHeight="1" x14ac:dyDescent="0.25">
      <c r="A92" s="435" t="s">
        <v>1114</v>
      </c>
      <c r="B92" s="435" t="s">
        <v>847</v>
      </c>
      <c r="C92" s="436">
        <v>396</v>
      </c>
      <c r="D92" s="437" t="s">
        <v>475</v>
      </c>
      <c r="E92" s="435" t="s">
        <v>524</v>
      </c>
      <c r="F92" s="438">
        <v>8548.91</v>
      </c>
      <c r="G92" s="438">
        <v>0</v>
      </c>
      <c r="H92" s="438">
        <v>0</v>
      </c>
      <c r="I92" s="438">
        <v>0</v>
      </c>
      <c r="J92" s="438">
        <v>0</v>
      </c>
      <c r="K92" s="438">
        <v>0</v>
      </c>
      <c r="L92" s="438">
        <v>0</v>
      </c>
      <c r="M92" s="438">
        <v>0</v>
      </c>
      <c r="N92" s="438">
        <v>554.65</v>
      </c>
      <c r="O92" s="438">
        <v>0</v>
      </c>
      <c r="P92" s="438">
        <v>0</v>
      </c>
      <c r="Q92" s="438">
        <v>1168.32</v>
      </c>
      <c r="R92" s="438">
        <v>0</v>
      </c>
      <c r="S92" s="438">
        <v>0</v>
      </c>
      <c r="T92" s="438">
        <v>0</v>
      </c>
      <c r="U92" s="686">
        <f t="shared" si="3"/>
        <v>1722.9699999999998</v>
      </c>
      <c r="V92" s="533">
        <f t="shared" si="4"/>
        <v>6825.9400000000005</v>
      </c>
      <c r="W92" s="688" t="s">
        <v>167</v>
      </c>
      <c r="X92" s="437" t="b">
        <f t="shared" si="5"/>
        <v>1</v>
      </c>
      <c r="Y92" s="436"/>
      <c r="Z92" s="199" t="s">
        <v>475</v>
      </c>
      <c r="AA92" s="436"/>
      <c r="AB92" s="435"/>
      <c r="AC92" s="436"/>
      <c r="AD92" s="435"/>
      <c r="AE92" s="435"/>
      <c r="AF92" s="436"/>
      <c r="AG92" s="435"/>
      <c r="AH92" s="436"/>
      <c r="AI92" s="435"/>
    </row>
    <row r="93" spans="1:35" ht="15" customHeight="1" x14ac:dyDescent="0.25">
      <c r="A93" s="435" t="s">
        <v>1114</v>
      </c>
      <c r="B93" s="435" t="s">
        <v>847</v>
      </c>
      <c r="C93" s="436">
        <v>83</v>
      </c>
      <c r="D93" s="437" t="s">
        <v>44</v>
      </c>
      <c r="E93" s="435" t="s">
        <v>216</v>
      </c>
      <c r="F93" s="438">
        <v>18256.080000000002</v>
      </c>
      <c r="G93" s="438">
        <v>0</v>
      </c>
      <c r="H93" s="438">
        <v>0</v>
      </c>
      <c r="I93" s="438">
        <v>0</v>
      </c>
      <c r="J93" s="438">
        <v>0</v>
      </c>
      <c r="K93" s="438">
        <v>0</v>
      </c>
      <c r="L93" s="438">
        <v>0</v>
      </c>
      <c r="M93" s="438">
        <v>2807.95</v>
      </c>
      <c r="N93" s="438">
        <v>0</v>
      </c>
      <c r="O93" s="438">
        <v>0</v>
      </c>
      <c r="P93" s="438">
        <v>0</v>
      </c>
      <c r="Q93" s="438">
        <v>0</v>
      </c>
      <c r="R93" s="438">
        <v>0</v>
      </c>
      <c r="S93" s="438">
        <v>0</v>
      </c>
      <c r="T93" s="438">
        <v>0</v>
      </c>
      <c r="U93" s="686">
        <f t="shared" si="3"/>
        <v>2807.95</v>
      </c>
      <c r="V93" s="533">
        <f t="shared" si="4"/>
        <v>15448.130000000001</v>
      </c>
      <c r="W93" s="688" t="s">
        <v>167</v>
      </c>
      <c r="X93" s="437" t="b">
        <f t="shared" si="5"/>
        <v>1</v>
      </c>
      <c r="Y93" s="436"/>
      <c r="Z93" s="199" t="s">
        <v>44</v>
      </c>
      <c r="AA93" s="436"/>
      <c r="AB93" s="435"/>
      <c r="AC93" s="436"/>
      <c r="AD93" s="435"/>
      <c r="AE93" s="435"/>
      <c r="AF93" s="436"/>
      <c r="AG93" s="435"/>
      <c r="AH93" s="436"/>
      <c r="AI93" s="435"/>
    </row>
    <row r="94" spans="1:35" ht="15" customHeight="1" x14ac:dyDescent="0.25">
      <c r="A94" s="435" t="s">
        <v>1114</v>
      </c>
      <c r="B94" s="435" t="s">
        <v>847</v>
      </c>
      <c r="C94" s="436">
        <v>92</v>
      </c>
      <c r="D94" s="437" t="s">
        <v>52</v>
      </c>
      <c r="E94" s="435" t="s">
        <v>224</v>
      </c>
      <c r="F94" s="438">
        <v>12041.61</v>
      </c>
      <c r="G94" s="438">
        <v>0</v>
      </c>
      <c r="H94" s="438">
        <v>0</v>
      </c>
      <c r="I94" s="438">
        <v>0</v>
      </c>
      <c r="J94" s="438">
        <v>0</v>
      </c>
      <c r="K94" s="438">
        <v>0</v>
      </c>
      <c r="L94" s="438">
        <v>0</v>
      </c>
      <c r="M94" s="438">
        <v>2642.83</v>
      </c>
      <c r="N94" s="438">
        <v>0</v>
      </c>
      <c r="O94" s="438">
        <v>0</v>
      </c>
      <c r="P94" s="438">
        <v>0</v>
      </c>
      <c r="Q94" s="438">
        <v>0</v>
      </c>
      <c r="R94" s="438">
        <v>0</v>
      </c>
      <c r="S94" s="438">
        <v>0</v>
      </c>
      <c r="T94" s="438">
        <v>0</v>
      </c>
      <c r="U94" s="686">
        <f t="shared" si="3"/>
        <v>2642.83</v>
      </c>
      <c r="V94" s="533">
        <f t="shared" si="4"/>
        <v>9398.7800000000007</v>
      </c>
      <c r="W94" s="688" t="s">
        <v>167</v>
      </c>
      <c r="X94" s="437" t="b">
        <f t="shared" si="5"/>
        <v>1</v>
      </c>
      <c r="Y94" s="436"/>
      <c r="Z94" s="199" t="s">
        <v>52</v>
      </c>
      <c r="AA94" s="436"/>
      <c r="AB94" s="435"/>
      <c r="AC94" s="436"/>
      <c r="AD94" s="435"/>
      <c r="AE94" s="435"/>
      <c r="AF94" s="436"/>
      <c r="AG94" s="435"/>
      <c r="AH94" s="436"/>
      <c r="AI94" s="435"/>
    </row>
    <row r="95" spans="1:35" ht="15" customHeight="1" x14ac:dyDescent="0.25">
      <c r="A95" s="435" t="s">
        <v>1114</v>
      </c>
      <c r="B95" s="435" t="s">
        <v>847</v>
      </c>
      <c r="C95" s="436">
        <v>95</v>
      </c>
      <c r="D95" s="437" t="s">
        <v>54</v>
      </c>
      <c r="E95" s="435" t="s">
        <v>226</v>
      </c>
      <c r="F95" s="438">
        <v>7784.28</v>
      </c>
      <c r="G95" s="438">
        <v>0</v>
      </c>
      <c r="H95" s="438">
        <v>0</v>
      </c>
      <c r="I95" s="438">
        <v>0</v>
      </c>
      <c r="J95" s="438">
        <v>0</v>
      </c>
      <c r="K95" s="438">
        <v>0</v>
      </c>
      <c r="L95" s="438">
        <v>0</v>
      </c>
      <c r="M95" s="438">
        <v>543</v>
      </c>
      <c r="N95" s="438">
        <v>0</v>
      </c>
      <c r="O95" s="438">
        <v>0</v>
      </c>
      <c r="P95" s="438">
        <v>0</v>
      </c>
      <c r="Q95" s="438">
        <v>0</v>
      </c>
      <c r="R95" s="438">
        <v>0</v>
      </c>
      <c r="S95" s="438">
        <v>0</v>
      </c>
      <c r="T95" s="438">
        <v>0</v>
      </c>
      <c r="U95" s="686">
        <f t="shared" si="3"/>
        <v>543</v>
      </c>
      <c r="V95" s="533">
        <f t="shared" si="4"/>
        <v>7241.28</v>
      </c>
      <c r="W95" s="688" t="s">
        <v>167</v>
      </c>
      <c r="X95" s="437" t="b">
        <f t="shared" si="5"/>
        <v>1</v>
      </c>
      <c r="Y95" s="436"/>
      <c r="Z95" s="199" t="s">
        <v>54</v>
      </c>
      <c r="AA95" s="436"/>
      <c r="AB95" s="435"/>
      <c r="AC95" s="436"/>
      <c r="AD95" s="435"/>
      <c r="AE95" s="435"/>
      <c r="AF95" s="436"/>
      <c r="AG95" s="435"/>
      <c r="AH95" s="436"/>
      <c r="AI95" s="435"/>
    </row>
    <row r="96" spans="1:35" ht="15" customHeight="1" x14ac:dyDescent="0.25">
      <c r="A96" s="435" t="s">
        <v>1114</v>
      </c>
      <c r="B96" s="435" t="s">
        <v>847</v>
      </c>
      <c r="C96" s="436">
        <v>485</v>
      </c>
      <c r="D96" s="437" t="s">
        <v>831</v>
      </c>
      <c r="E96" s="435" t="s">
        <v>830</v>
      </c>
      <c r="F96" s="438">
        <v>17606.32</v>
      </c>
      <c r="G96" s="438">
        <v>0</v>
      </c>
      <c r="H96" s="438">
        <v>0</v>
      </c>
      <c r="I96" s="438">
        <v>0</v>
      </c>
      <c r="J96" s="438">
        <v>0</v>
      </c>
      <c r="K96" s="438">
        <v>0</v>
      </c>
      <c r="L96" s="438">
        <v>0</v>
      </c>
      <c r="M96" s="438">
        <v>0</v>
      </c>
      <c r="N96" s="438">
        <v>0</v>
      </c>
      <c r="O96" s="438">
        <v>0</v>
      </c>
      <c r="P96" s="438">
        <v>0</v>
      </c>
      <c r="Q96" s="438">
        <v>0</v>
      </c>
      <c r="R96" s="438">
        <v>0</v>
      </c>
      <c r="S96" s="438">
        <v>0</v>
      </c>
      <c r="T96" s="438">
        <v>0</v>
      </c>
      <c r="U96" s="686">
        <f t="shared" si="3"/>
        <v>0</v>
      </c>
      <c r="V96" s="533">
        <f t="shared" si="4"/>
        <v>17606.32</v>
      </c>
      <c r="W96" s="688" t="s">
        <v>167</v>
      </c>
      <c r="X96" s="437" t="b">
        <f t="shared" si="5"/>
        <v>1</v>
      </c>
      <c r="Y96" s="436"/>
      <c r="Z96" s="199" t="s">
        <v>831</v>
      </c>
      <c r="AA96" s="436"/>
      <c r="AB96" s="435"/>
      <c r="AC96" s="436"/>
      <c r="AD96" s="435"/>
      <c r="AE96" s="435"/>
      <c r="AF96" s="436"/>
      <c r="AG96" s="435"/>
      <c r="AH96" s="436"/>
      <c r="AI96" s="435"/>
    </row>
    <row r="97" spans="1:35" ht="15" customHeight="1" x14ac:dyDescent="0.25">
      <c r="A97" s="435" t="s">
        <v>1114</v>
      </c>
      <c r="B97" s="435" t="s">
        <v>847</v>
      </c>
      <c r="C97" s="436">
        <v>33</v>
      </c>
      <c r="D97" s="437" t="s">
        <v>24</v>
      </c>
      <c r="E97" s="435" t="s">
        <v>196</v>
      </c>
      <c r="F97" s="438">
        <v>16540.03</v>
      </c>
      <c r="G97" s="438">
        <v>0</v>
      </c>
      <c r="H97" s="438">
        <v>0</v>
      </c>
      <c r="I97" s="438">
        <v>0</v>
      </c>
      <c r="J97" s="438">
        <v>0</v>
      </c>
      <c r="K97" s="438">
        <v>0</v>
      </c>
      <c r="L97" s="438">
        <v>0</v>
      </c>
      <c r="M97" s="438">
        <v>2847.21</v>
      </c>
      <c r="N97" s="438">
        <v>0</v>
      </c>
      <c r="O97" s="438">
        <v>0</v>
      </c>
      <c r="P97" s="438">
        <v>0</v>
      </c>
      <c r="Q97" s="438">
        <v>0</v>
      </c>
      <c r="R97" s="438">
        <v>0</v>
      </c>
      <c r="S97" s="438">
        <v>0</v>
      </c>
      <c r="T97" s="438">
        <v>0</v>
      </c>
      <c r="U97" s="686">
        <f t="shared" si="3"/>
        <v>2847.21</v>
      </c>
      <c r="V97" s="533">
        <f t="shared" si="4"/>
        <v>13692.82</v>
      </c>
      <c r="W97" s="688" t="s">
        <v>167</v>
      </c>
      <c r="X97" s="437" t="b">
        <f t="shared" si="5"/>
        <v>1</v>
      </c>
      <c r="Y97" s="436"/>
      <c r="Z97" s="199" t="s">
        <v>24</v>
      </c>
      <c r="AA97" s="436"/>
      <c r="AB97" s="435"/>
      <c r="AC97" s="436"/>
      <c r="AD97" s="435"/>
      <c r="AE97" s="435"/>
      <c r="AF97" s="436"/>
      <c r="AG97" s="435"/>
      <c r="AH97" s="436"/>
      <c r="AI97" s="435"/>
    </row>
    <row r="98" spans="1:35" ht="15" customHeight="1" x14ac:dyDescent="0.25">
      <c r="A98" s="435" t="s">
        <v>1114</v>
      </c>
      <c r="B98" s="435" t="s">
        <v>847</v>
      </c>
      <c r="C98" s="436">
        <v>81</v>
      </c>
      <c r="D98" s="437" t="s">
        <v>43</v>
      </c>
      <c r="E98" s="435" t="s">
        <v>215</v>
      </c>
      <c r="F98" s="438">
        <v>10619.27</v>
      </c>
      <c r="G98" s="438">
        <v>0</v>
      </c>
      <c r="H98" s="438">
        <v>0</v>
      </c>
      <c r="I98" s="438">
        <v>0</v>
      </c>
      <c r="J98" s="438">
        <v>0</v>
      </c>
      <c r="K98" s="438">
        <v>0</v>
      </c>
      <c r="L98" s="438">
        <v>0</v>
      </c>
      <c r="M98" s="438">
        <v>0</v>
      </c>
      <c r="N98" s="438">
        <v>0</v>
      </c>
      <c r="O98" s="438">
        <v>0</v>
      </c>
      <c r="P98" s="438">
        <v>0</v>
      </c>
      <c r="Q98" s="438">
        <v>0</v>
      </c>
      <c r="R98" s="438">
        <v>0</v>
      </c>
      <c r="S98" s="438">
        <v>0</v>
      </c>
      <c r="T98" s="438">
        <v>0</v>
      </c>
      <c r="U98" s="686">
        <f t="shared" si="3"/>
        <v>0</v>
      </c>
      <c r="V98" s="533">
        <f t="shared" si="4"/>
        <v>10619.27</v>
      </c>
      <c r="W98" s="688" t="s">
        <v>167</v>
      </c>
      <c r="X98" s="437" t="b">
        <f t="shared" si="5"/>
        <v>1</v>
      </c>
      <c r="Y98" s="436"/>
      <c r="Z98" s="199" t="s">
        <v>43</v>
      </c>
      <c r="AA98" s="436"/>
      <c r="AB98" s="435"/>
      <c r="AC98" s="436"/>
      <c r="AD98" s="435"/>
      <c r="AE98" s="435"/>
      <c r="AF98" s="436"/>
      <c r="AG98" s="435"/>
      <c r="AH98" s="436"/>
      <c r="AI98" s="435"/>
    </row>
    <row r="99" spans="1:35" ht="15" customHeight="1" x14ac:dyDescent="0.25">
      <c r="A99" s="435" t="s">
        <v>1114</v>
      </c>
      <c r="B99" s="435" t="s">
        <v>847</v>
      </c>
      <c r="C99" s="436">
        <v>321</v>
      </c>
      <c r="D99" s="437" t="s">
        <v>309</v>
      </c>
      <c r="E99" s="435" t="s">
        <v>312</v>
      </c>
      <c r="F99" s="438">
        <v>25644.71</v>
      </c>
      <c r="G99" s="438">
        <v>0</v>
      </c>
      <c r="H99" s="438">
        <v>0</v>
      </c>
      <c r="I99" s="438">
        <v>0</v>
      </c>
      <c r="J99" s="438">
        <v>0</v>
      </c>
      <c r="K99" s="438">
        <v>0</v>
      </c>
      <c r="L99" s="438">
        <v>0</v>
      </c>
      <c r="M99" s="438">
        <v>1685.08</v>
      </c>
      <c r="N99" s="438">
        <v>0</v>
      </c>
      <c r="O99" s="438">
        <v>0</v>
      </c>
      <c r="P99" s="438">
        <v>0</v>
      </c>
      <c r="Q99" s="438">
        <v>0</v>
      </c>
      <c r="R99" s="438">
        <v>0</v>
      </c>
      <c r="S99" s="438">
        <v>0</v>
      </c>
      <c r="T99" s="438">
        <v>0</v>
      </c>
      <c r="U99" s="686">
        <f t="shared" si="3"/>
        <v>1685.08</v>
      </c>
      <c r="V99" s="533">
        <f t="shared" si="4"/>
        <v>23959.629999999997</v>
      </c>
      <c r="W99" s="688" t="s">
        <v>167</v>
      </c>
      <c r="X99" s="437" t="b">
        <f t="shared" si="5"/>
        <v>1</v>
      </c>
      <c r="Y99" s="436"/>
      <c r="Z99" s="199" t="s">
        <v>309</v>
      </c>
      <c r="AA99" s="436"/>
      <c r="AB99" s="435"/>
      <c r="AC99" s="436"/>
      <c r="AD99" s="435"/>
      <c r="AE99" s="435"/>
      <c r="AF99" s="436"/>
      <c r="AG99" s="435"/>
      <c r="AH99" s="436"/>
      <c r="AI99" s="435"/>
    </row>
    <row r="100" spans="1:35" ht="15" customHeight="1" x14ac:dyDescent="0.25">
      <c r="A100" s="435" t="s">
        <v>1114</v>
      </c>
      <c r="B100" s="435" t="s">
        <v>847</v>
      </c>
      <c r="C100" s="436">
        <v>151</v>
      </c>
      <c r="D100" s="437" t="s">
        <v>58</v>
      </c>
      <c r="E100" s="435" t="s">
        <v>842</v>
      </c>
      <c r="F100" s="438">
        <v>12165.3</v>
      </c>
      <c r="G100" s="438">
        <v>0</v>
      </c>
      <c r="H100" s="438">
        <v>0</v>
      </c>
      <c r="I100" s="438">
        <v>0</v>
      </c>
      <c r="J100" s="438">
        <v>0</v>
      </c>
      <c r="K100" s="438">
        <v>0</v>
      </c>
      <c r="L100" s="438">
        <v>0</v>
      </c>
      <c r="M100" s="438">
        <v>502.72</v>
      </c>
      <c r="N100" s="438">
        <v>0</v>
      </c>
      <c r="O100" s="438">
        <v>0</v>
      </c>
      <c r="P100" s="438">
        <v>0</v>
      </c>
      <c r="Q100" s="438">
        <v>0</v>
      </c>
      <c r="R100" s="438">
        <v>0</v>
      </c>
      <c r="S100" s="438">
        <v>0</v>
      </c>
      <c r="T100" s="438">
        <v>0</v>
      </c>
      <c r="U100" s="686">
        <f t="shared" si="3"/>
        <v>502.72</v>
      </c>
      <c r="V100" s="533">
        <f t="shared" si="4"/>
        <v>11662.58</v>
      </c>
      <c r="W100" s="688" t="s">
        <v>167</v>
      </c>
      <c r="X100" s="437" t="b">
        <f t="shared" si="5"/>
        <v>1</v>
      </c>
      <c r="Y100" s="436"/>
      <c r="Z100" s="199" t="s">
        <v>58</v>
      </c>
      <c r="AA100" s="436"/>
      <c r="AB100" s="435"/>
      <c r="AC100" s="436"/>
      <c r="AD100" s="435"/>
      <c r="AE100" s="435"/>
      <c r="AF100" s="436"/>
      <c r="AG100" s="435"/>
      <c r="AH100" s="436"/>
      <c r="AI100" s="435"/>
    </row>
    <row r="101" spans="1:35" ht="15" customHeight="1" x14ac:dyDescent="0.25">
      <c r="A101" s="435" t="s">
        <v>1114</v>
      </c>
      <c r="B101" s="435" t="s">
        <v>847</v>
      </c>
      <c r="C101" s="436">
        <v>170</v>
      </c>
      <c r="D101" s="437" t="s">
        <v>839</v>
      </c>
      <c r="E101" s="435" t="s">
        <v>838</v>
      </c>
      <c r="F101" s="438">
        <v>11662.58</v>
      </c>
      <c r="G101" s="438">
        <v>0</v>
      </c>
      <c r="H101" s="438">
        <v>0</v>
      </c>
      <c r="I101" s="438">
        <v>0</v>
      </c>
      <c r="J101" s="438">
        <v>0</v>
      </c>
      <c r="K101" s="438">
        <v>0</v>
      </c>
      <c r="L101" s="438">
        <v>0</v>
      </c>
      <c r="M101" s="438">
        <v>0</v>
      </c>
      <c r="N101" s="438">
        <v>0</v>
      </c>
      <c r="O101" s="438">
        <v>0</v>
      </c>
      <c r="P101" s="438">
        <v>0</v>
      </c>
      <c r="Q101" s="438">
        <v>0</v>
      </c>
      <c r="R101" s="438">
        <v>0</v>
      </c>
      <c r="S101" s="438">
        <v>0</v>
      </c>
      <c r="T101" s="438">
        <v>0</v>
      </c>
      <c r="U101" s="686">
        <f t="shared" si="3"/>
        <v>0</v>
      </c>
      <c r="V101" s="533">
        <f t="shared" si="4"/>
        <v>11662.58</v>
      </c>
      <c r="W101" s="688" t="s">
        <v>167</v>
      </c>
      <c r="X101" s="437" t="b">
        <f t="shared" si="5"/>
        <v>1</v>
      </c>
      <c r="Y101" s="436"/>
      <c r="Z101" s="199" t="s">
        <v>839</v>
      </c>
      <c r="AA101" s="436"/>
      <c r="AB101" s="435"/>
      <c r="AC101" s="436"/>
      <c r="AD101" s="435"/>
      <c r="AE101" s="435"/>
      <c r="AF101" s="436"/>
      <c r="AG101" s="435"/>
      <c r="AH101" s="436"/>
      <c r="AI101" s="435"/>
    </row>
    <row r="102" spans="1:35" ht="15" customHeight="1" x14ac:dyDescent="0.25">
      <c r="A102" s="435" t="s">
        <v>1114</v>
      </c>
      <c r="B102" s="435" t="s">
        <v>847</v>
      </c>
      <c r="C102" s="436">
        <v>494</v>
      </c>
      <c r="D102" s="437" t="s">
        <v>528</v>
      </c>
      <c r="E102" s="435" t="s">
        <v>529</v>
      </c>
      <c r="F102" s="438">
        <v>13778.87</v>
      </c>
      <c r="G102" s="438">
        <v>0</v>
      </c>
      <c r="H102" s="438">
        <v>0</v>
      </c>
      <c r="I102" s="438">
        <v>0</v>
      </c>
      <c r="J102" s="438">
        <v>0</v>
      </c>
      <c r="K102" s="438">
        <v>0</v>
      </c>
      <c r="L102" s="438">
        <v>0</v>
      </c>
      <c r="M102" s="438">
        <v>0</v>
      </c>
      <c r="N102" s="438">
        <v>0</v>
      </c>
      <c r="O102" s="438">
        <v>0</v>
      </c>
      <c r="P102" s="438">
        <v>0</v>
      </c>
      <c r="Q102" s="438">
        <v>0</v>
      </c>
      <c r="R102" s="438">
        <v>0</v>
      </c>
      <c r="S102" s="438">
        <v>0</v>
      </c>
      <c r="T102" s="438">
        <v>0</v>
      </c>
      <c r="U102" s="686">
        <f t="shared" si="3"/>
        <v>0</v>
      </c>
      <c r="V102" s="533">
        <f t="shared" si="4"/>
        <v>13778.87</v>
      </c>
      <c r="W102" s="688" t="s">
        <v>167</v>
      </c>
      <c r="X102" s="437" t="b">
        <f t="shared" si="5"/>
        <v>1</v>
      </c>
      <c r="Y102" s="436"/>
      <c r="Z102" s="199" t="s">
        <v>528</v>
      </c>
      <c r="AA102" s="436"/>
      <c r="AB102" s="435"/>
      <c r="AC102" s="436"/>
      <c r="AD102" s="435"/>
      <c r="AE102" s="435"/>
      <c r="AF102" s="436"/>
      <c r="AG102" s="435"/>
      <c r="AH102" s="436"/>
      <c r="AI102" s="435"/>
    </row>
    <row r="103" spans="1:35" ht="15" customHeight="1" x14ac:dyDescent="0.25">
      <c r="A103" s="435" t="s">
        <v>1114</v>
      </c>
      <c r="B103" s="435" t="s">
        <v>847</v>
      </c>
      <c r="C103" s="436">
        <v>427</v>
      </c>
      <c r="D103" s="437" t="s">
        <v>674</v>
      </c>
      <c r="E103" s="435" t="s">
        <v>675</v>
      </c>
      <c r="F103" s="438">
        <v>10672.91</v>
      </c>
      <c r="G103" s="438">
        <v>0</v>
      </c>
      <c r="H103" s="438">
        <v>0</v>
      </c>
      <c r="I103" s="438">
        <v>0</v>
      </c>
      <c r="J103" s="438">
        <v>0</v>
      </c>
      <c r="K103" s="438">
        <v>0</v>
      </c>
      <c r="L103" s="438">
        <v>0</v>
      </c>
      <c r="M103" s="438">
        <v>0</v>
      </c>
      <c r="N103" s="438">
        <v>0</v>
      </c>
      <c r="O103" s="438">
        <v>0</v>
      </c>
      <c r="P103" s="438">
        <v>0</v>
      </c>
      <c r="Q103" s="438">
        <v>0</v>
      </c>
      <c r="R103" s="438">
        <v>0</v>
      </c>
      <c r="S103" s="438">
        <v>0</v>
      </c>
      <c r="T103" s="438">
        <v>0</v>
      </c>
      <c r="U103" s="686">
        <f t="shared" si="3"/>
        <v>0</v>
      </c>
      <c r="V103" s="533">
        <f t="shared" si="4"/>
        <v>10672.91</v>
      </c>
      <c r="W103" s="688" t="s">
        <v>167</v>
      </c>
      <c r="X103" s="437" t="b">
        <f t="shared" si="5"/>
        <v>1</v>
      </c>
      <c r="Y103" s="436"/>
      <c r="Z103" s="199" t="s">
        <v>674</v>
      </c>
      <c r="AA103" s="436"/>
      <c r="AB103" s="435"/>
      <c r="AC103" s="436"/>
      <c r="AD103" s="435"/>
      <c r="AE103" s="435"/>
      <c r="AF103" s="436"/>
      <c r="AG103" s="435"/>
      <c r="AH103" s="436"/>
      <c r="AI103" s="435"/>
    </row>
    <row r="104" spans="1:35" ht="15" customHeight="1" x14ac:dyDescent="0.25">
      <c r="A104" s="435" t="s">
        <v>1114</v>
      </c>
      <c r="B104" s="435" t="s">
        <v>847</v>
      </c>
      <c r="C104" s="436">
        <v>156</v>
      </c>
      <c r="D104" s="437" t="s">
        <v>61</v>
      </c>
      <c r="E104" s="435" t="s">
        <v>233</v>
      </c>
      <c r="F104" s="438">
        <v>4574.79</v>
      </c>
      <c r="G104" s="438">
        <v>0</v>
      </c>
      <c r="H104" s="438">
        <v>0</v>
      </c>
      <c r="I104" s="438">
        <v>0</v>
      </c>
      <c r="J104" s="438">
        <v>0</v>
      </c>
      <c r="K104" s="438">
        <v>0</v>
      </c>
      <c r="L104" s="438">
        <v>0</v>
      </c>
      <c r="M104" s="438">
        <v>700.08</v>
      </c>
      <c r="N104" s="438">
        <v>0</v>
      </c>
      <c r="O104" s="438">
        <v>0</v>
      </c>
      <c r="P104" s="438">
        <v>0</v>
      </c>
      <c r="Q104" s="438">
        <v>0</v>
      </c>
      <c r="R104" s="438">
        <v>0</v>
      </c>
      <c r="S104" s="438">
        <v>0</v>
      </c>
      <c r="T104" s="438">
        <v>0</v>
      </c>
      <c r="U104" s="686">
        <f t="shared" si="3"/>
        <v>700.08</v>
      </c>
      <c r="V104" s="533">
        <f t="shared" si="4"/>
        <v>3874.71</v>
      </c>
      <c r="W104" s="688" t="s">
        <v>167</v>
      </c>
      <c r="X104" s="437" t="b">
        <f t="shared" si="5"/>
        <v>1</v>
      </c>
      <c r="Y104" s="436"/>
      <c r="Z104" s="199" t="s">
        <v>61</v>
      </c>
      <c r="AA104" s="436"/>
      <c r="AB104" s="435"/>
      <c r="AC104" s="436"/>
      <c r="AD104" s="435"/>
      <c r="AE104" s="435"/>
      <c r="AF104" s="436"/>
      <c r="AG104" s="435"/>
      <c r="AH104" s="436"/>
      <c r="AI104" s="435"/>
    </row>
    <row r="105" spans="1:35" ht="15" customHeight="1" x14ac:dyDescent="0.25">
      <c r="A105" s="435" t="s">
        <v>1114</v>
      </c>
      <c r="B105" s="435" t="s">
        <v>847</v>
      </c>
      <c r="C105" s="436">
        <v>483</v>
      </c>
      <c r="D105" s="437" t="s">
        <v>820</v>
      </c>
      <c r="E105" s="435" t="s">
        <v>823</v>
      </c>
      <c r="F105" s="438">
        <v>11182.2</v>
      </c>
      <c r="G105" s="438">
        <v>0</v>
      </c>
      <c r="H105" s="438">
        <v>0</v>
      </c>
      <c r="I105" s="438">
        <v>0</v>
      </c>
      <c r="J105" s="438">
        <v>0</v>
      </c>
      <c r="K105" s="438">
        <v>0</v>
      </c>
      <c r="L105" s="438">
        <v>0</v>
      </c>
      <c r="M105" s="438">
        <v>0</v>
      </c>
      <c r="N105" s="438">
        <v>0</v>
      </c>
      <c r="O105" s="438">
        <v>0</v>
      </c>
      <c r="P105" s="438">
        <v>0</v>
      </c>
      <c r="Q105" s="438">
        <v>509.29</v>
      </c>
      <c r="R105" s="438">
        <v>0</v>
      </c>
      <c r="S105" s="438">
        <v>0</v>
      </c>
      <c r="T105" s="438">
        <v>0</v>
      </c>
      <c r="U105" s="686">
        <f t="shared" si="3"/>
        <v>509.29</v>
      </c>
      <c r="V105" s="533">
        <f t="shared" si="4"/>
        <v>10672.91</v>
      </c>
      <c r="W105" s="688" t="s">
        <v>167</v>
      </c>
      <c r="X105" s="437" t="b">
        <f t="shared" si="5"/>
        <v>1</v>
      </c>
      <c r="Y105" s="436"/>
      <c r="Z105" s="199" t="s">
        <v>820</v>
      </c>
      <c r="AA105" s="436"/>
      <c r="AB105" s="435"/>
      <c r="AC105" s="436"/>
      <c r="AD105" s="435"/>
      <c r="AE105" s="435"/>
      <c r="AF105" s="436"/>
      <c r="AG105" s="435"/>
      <c r="AH105" s="436"/>
      <c r="AI105" s="435"/>
    </row>
    <row r="106" spans="1:35" ht="15" customHeight="1" x14ac:dyDescent="0.25">
      <c r="A106" s="435" t="s">
        <v>1114</v>
      </c>
      <c r="B106" s="435" t="s">
        <v>847</v>
      </c>
      <c r="C106" s="436">
        <v>495</v>
      </c>
      <c r="D106" s="437" t="s">
        <v>466</v>
      </c>
      <c r="E106" s="435" t="s">
        <v>513</v>
      </c>
      <c r="F106" s="438">
        <v>13778.87</v>
      </c>
      <c r="G106" s="438">
        <v>0</v>
      </c>
      <c r="H106" s="438">
        <v>0</v>
      </c>
      <c r="I106" s="438">
        <v>0</v>
      </c>
      <c r="J106" s="438">
        <v>0</v>
      </c>
      <c r="K106" s="438">
        <v>0</v>
      </c>
      <c r="L106" s="438">
        <v>0</v>
      </c>
      <c r="M106" s="438">
        <v>0</v>
      </c>
      <c r="N106" s="438">
        <v>0</v>
      </c>
      <c r="O106" s="438">
        <v>0</v>
      </c>
      <c r="P106" s="438">
        <v>0</v>
      </c>
      <c r="Q106" s="438">
        <v>0</v>
      </c>
      <c r="R106" s="438">
        <v>0</v>
      </c>
      <c r="S106" s="438">
        <v>0</v>
      </c>
      <c r="T106" s="438">
        <v>0</v>
      </c>
      <c r="U106" s="686">
        <f t="shared" si="3"/>
        <v>0</v>
      </c>
      <c r="V106" s="533">
        <f t="shared" si="4"/>
        <v>13778.87</v>
      </c>
      <c r="W106" s="688" t="s">
        <v>167</v>
      </c>
      <c r="X106" s="437" t="b">
        <f t="shared" si="5"/>
        <v>1</v>
      </c>
      <c r="Y106" s="436"/>
      <c r="Z106" s="199" t="s">
        <v>466</v>
      </c>
      <c r="AA106" s="436"/>
      <c r="AB106" s="435"/>
      <c r="AC106" s="436"/>
      <c r="AD106" s="435"/>
      <c r="AE106" s="435"/>
      <c r="AF106" s="436"/>
      <c r="AG106" s="435"/>
      <c r="AH106" s="436"/>
      <c r="AI106" s="435"/>
    </row>
    <row r="107" spans="1:35" s="563" customFormat="1" ht="15" customHeight="1" x14ac:dyDescent="0.25">
      <c r="A107" s="559" t="s">
        <v>1114</v>
      </c>
      <c r="B107" s="559" t="s">
        <v>847</v>
      </c>
      <c r="C107" s="560">
        <v>247</v>
      </c>
      <c r="D107" s="561" t="s">
        <v>1107</v>
      </c>
      <c r="E107" s="559" t="s">
        <v>257</v>
      </c>
      <c r="F107" s="562">
        <v>26236.82</v>
      </c>
      <c r="G107" s="562">
        <v>0</v>
      </c>
      <c r="H107" s="562">
        <v>0</v>
      </c>
      <c r="I107" s="562">
        <v>0</v>
      </c>
      <c r="J107" s="562">
        <v>0</v>
      </c>
      <c r="K107" s="562">
        <v>0</v>
      </c>
      <c r="L107" s="562">
        <v>0</v>
      </c>
      <c r="M107" s="562">
        <v>548.13</v>
      </c>
      <c r="N107" s="562">
        <v>0</v>
      </c>
      <c r="O107" s="562">
        <v>0</v>
      </c>
      <c r="P107" s="562">
        <v>0</v>
      </c>
      <c r="Q107" s="562">
        <v>0</v>
      </c>
      <c r="R107" s="562">
        <v>0</v>
      </c>
      <c r="S107" s="562">
        <v>0</v>
      </c>
      <c r="T107" s="562">
        <v>0</v>
      </c>
      <c r="U107" s="574">
        <f t="shared" si="3"/>
        <v>548.13</v>
      </c>
      <c r="V107" s="574">
        <f t="shared" si="4"/>
        <v>25688.69</v>
      </c>
      <c r="W107" s="690" t="s">
        <v>167</v>
      </c>
      <c r="X107" s="437" t="b">
        <f t="shared" si="5"/>
        <v>1</v>
      </c>
      <c r="Y107" s="560"/>
      <c r="Z107" s="561" t="s">
        <v>1107</v>
      </c>
      <c r="AA107" s="560"/>
      <c r="AB107" s="559"/>
      <c r="AC107" s="560"/>
      <c r="AD107" s="559"/>
      <c r="AE107" s="559"/>
      <c r="AF107" s="560"/>
      <c r="AG107" s="559"/>
      <c r="AH107" s="560"/>
      <c r="AI107" s="559"/>
    </row>
    <row r="108" spans="1:35" ht="15" customHeight="1" x14ac:dyDescent="0.25">
      <c r="A108" s="435" t="s">
        <v>1114</v>
      </c>
      <c r="B108" s="435" t="s">
        <v>847</v>
      </c>
      <c r="C108" s="436">
        <v>446</v>
      </c>
      <c r="D108" s="437" t="s">
        <v>714</v>
      </c>
      <c r="E108" s="435" t="s">
        <v>735</v>
      </c>
      <c r="F108" s="438">
        <v>15626.97</v>
      </c>
      <c r="G108" s="438">
        <v>0</v>
      </c>
      <c r="H108" s="438">
        <v>0</v>
      </c>
      <c r="I108" s="438">
        <v>1309</v>
      </c>
      <c r="J108" s="438">
        <v>0</v>
      </c>
      <c r="K108" s="438">
        <v>0</v>
      </c>
      <c r="L108" s="438">
        <v>0</v>
      </c>
      <c r="M108" s="438">
        <v>1377.07</v>
      </c>
      <c r="N108" s="438">
        <v>0</v>
      </c>
      <c r="O108" s="438">
        <v>0</v>
      </c>
      <c r="P108" s="438">
        <v>0</v>
      </c>
      <c r="Q108" s="438">
        <v>0</v>
      </c>
      <c r="R108" s="438">
        <v>0</v>
      </c>
      <c r="S108" s="438">
        <v>0</v>
      </c>
      <c r="T108" s="438">
        <v>0</v>
      </c>
      <c r="U108" s="686">
        <f t="shared" si="3"/>
        <v>2686.0699999999997</v>
      </c>
      <c r="V108" s="533">
        <f t="shared" si="4"/>
        <v>12940.9</v>
      </c>
      <c r="W108" s="688" t="s">
        <v>167</v>
      </c>
      <c r="X108" s="437" t="b">
        <f t="shared" si="5"/>
        <v>1</v>
      </c>
      <c r="Y108" s="436"/>
      <c r="Z108" s="199" t="s">
        <v>714</v>
      </c>
      <c r="AA108" s="436"/>
      <c r="AB108" s="435"/>
      <c r="AC108" s="436"/>
      <c r="AD108" s="435"/>
      <c r="AE108" s="435"/>
      <c r="AF108" s="436"/>
      <c r="AG108" s="435"/>
      <c r="AH108" s="436"/>
      <c r="AI108" s="435"/>
    </row>
    <row r="109" spans="1:35" ht="15" customHeight="1" x14ac:dyDescent="0.25">
      <c r="A109" s="435" t="s">
        <v>1114</v>
      </c>
      <c r="B109" s="435" t="s">
        <v>847</v>
      </c>
      <c r="C109" s="436">
        <v>435</v>
      </c>
      <c r="D109" s="437" t="s">
        <v>697</v>
      </c>
      <c r="E109" s="435" t="s">
        <v>707</v>
      </c>
      <c r="F109" s="438">
        <v>12272.22</v>
      </c>
      <c r="G109" s="438">
        <v>0</v>
      </c>
      <c r="H109" s="438">
        <v>0</v>
      </c>
      <c r="I109" s="438">
        <v>0</v>
      </c>
      <c r="J109" s="438">
        <v>0</v>
      </c>
      <c r="K109" s="438">
        <v>0</v>
      </c>
      <c r="L109" s="438">
        <v>0</v>
      </c>
      <c r="M109" s="438">
        <v>1599.31</v>
      </c>
      <c r="N109" s="438">
        <v>0</v>
      </c>
      <c r="O109" s="438">
        <v>0</v>
      </c>
      <c r="P109" s="438">
        <v>0</v>
      </c>
      <c r="Q109" s="438">
        <v>0</v>
      </c>
      <c r="R109" s="438">
        <v>0</v>
      </c>
      <c r="S109" s="438">
        <v>0</v>
      </c>
      <c r="T109" s="438">
        <v>0</v>
      </c>
      <c r="U109" s="686">
        <f t="shared" si="3"/>
        <v>1599.31</v>
      </c>
      <c r="V109" s="533">
        <f t="shared" si="4"/>
        <v>10672.91</v>
      </c>
      <c r="W109" s="688" t="s">
        <v>167</v>
      </c>
      <c r="X109" s="437" t="b">
        <f t="shared" si="5"/>
        <v>1</v>
      </c>
      <c r="Y109" s="436"/>
      <c r="Z109" s="199" t="s">
        <v>697</v>
      </c>
      <c r="AA109" s="436"/>
      <c r="AB109" s="435"/>
      <c r="AC109" s="436"/>
      <c r="AD109" s="435"/>
      <c r="AE109" s="435"/>
      <c r="AF109" s="436"/>
      <c r="AG109" s="435"/>
      <c r="AH109" s="436"/>
      <c r="AI109" s="435"/>
    </row>
    <row r="110" spans="1:35" ht="15" customHeight="1" x14ac:dyDescent="0.25">
      <c r="A110" s="435" t="s">
        <v>1114</v>
      </c>
      <c r="B110" s="435" t="s">
        <v>847</v>
      </c>
      <c r="C110" s="436">
        <v>34</v>
      </c>
      <c r="D110" s="437" t="s">
        <v>25</v>
      </c>
      <c r="E110" s="435" t="s">
        <v>197</v>
      </c>
      <c r="F110" s="438">
        <v>11064.76</v>
      </c>
      <c r="G110" s="438">
        <v>0</v>
      </c>
      <c r="H110" s="438">
        <v>0</v>
      </c>
      <c r="I110" s="438">
        <v>0</v>
      </c>
      <c r="J110" s="438">
        <v>0</v>
      </c>
      <c r="K110" s="438">
        <v>0</v>
      </c>
      <c r="L110" s="438">
        <v>0</v>
      </c>
      <c r="M110" s="438">
        <v>1068.81</v>
      </c>
      <c r="N110" s="438">
        <v>0</v>
      </c>
      <c r="O110" s="438">
        <v>0</v>
      </c>
      <c r="P110" s="438">
        <v>0</v>
      </c>
      <c r="Q110" s="438">
        <v>0</v>
      </c>
      <c r="R110" s="438">
        <v>0</v>
      </c>
      <c r="S110" s="438">
        <v>0</v>
      </c>
      <c r="T110" s="438">
        <v>0</v>
      </c>
      <c r="U110" s="686">
        <f t="shared" si="3"/>
        <v>1068.81</v>
      </c>
      <c r="V110" s="533">
        <f t="shared" si="4"/>
        <v>9995.9500000000007</v>
      </c>
      <c r="W110" s="688" t="s">
        <v>167</v>
      </c>
      <c r="X110" s="437" t="b">
        <f t="shared" si="5"/>
        <v>1</v>
      </c>
      <c r="Y110" s="436"/>
      <c r="Z110" s="199" t="s">
        <v>25</v>
      </c>
      <c r="AA110" s="436"/>
      <c r="AB110" s="435"/>
      <c r="AC110" s="436"/>
      <c r="AD110" s="435"/>
      <c r="AE110" s="435"/>
      <c r="AF110" s="436"/>
      <c r="AG110" s="435"/>
      <c r="AH110" s="436"/>
      <c r="AI110" s="435"/>
    </row>
    <row r="111" spans="1:35" s="192" customFormat="1" ht="15" customHeight="1" x14ac:dyDescent="0.25">
      <c r="A111" s="189" t="s">
        <v>1114</v>
      </c>
      <c r="B111" s="189" t="s">
        <v>847</v>
      </c>
      <c r="C111" s="190">
        <v>187</v>
      </c>
      <c r="D111" s="193" t="s">
        <v>69</v>
      </c>
      <c r="E111" s="189" t="s">
        <v>870</v>
      </c>
      <c r="F111" s="191">
        <v>5954.63</v>
      </c>
      <c r="G111" s="191">
        <v>0</v>
      </c>
      <c r="H111" s="191">
        <v>0</v>
      </c>
      <c r="I111" s="191">
        <v>0</v>
      </c>
      <c r="J111" s="191">
        <v>0</v>
      </c>
      <c r="K111" s="191">
        <v>0</v>
      </c>
      <c r="L111" s="191">
        <v>0</v>
      </c>
      <c r="M111" s="191">
        <v>0</v>
      </c>
      <c r="N111" s="191">
        <v>0</v>
      </c>
      <c r="O111" s="191">
        <v>0</v>
      </c>
      <c r="P111" s="191">
        <v>0</v>
      </c>
      <c r="Q111" s="191">
        <v>0</v>
      </c>
      <c r="R111" s="191">
        <v>0</v>
      </c>
      <c r="S111" s="191">
        <v>0</v>
      </c>
      <c r="T111" s="191">
        <v>0</v>
      </c>
      <c r="U111" s="707">
        <f t="shared" si="3"/>
        <v>0</v>
      </c>
      <c r="V111" s="707">
        <f t="shared" si="4"/>
        <v>5954.63</v>
      </c>
      <c r="W111" s="569" t="s">
        <v>167</v>
      </c>
      <c r="X111" s="437" t="b">
        <f t="shared" si="5"/>
        <v>1</v>
      </c>
      <c r="Y111" s="190"/>
      <c r="Z111" s="193" t="s">
        <v>69</v>
      </c>
      <c r="AA111" s="190"/>
      <c r="AB111" s="189"/>
      <c r="AC111" s="190"/>
      <c r="AD111" s="189"/>
      <c r="AE111" s="189"/>
      <c r="AF111" s="190"/>
      <c r="AG111" s="189"/>
      <c r="AH111" s="190"/>
      <c r="AI111" s="189"/>
    </row>
    <row r="112" spans="1:35" s="192" customFormat="1" ht="15" customHeight="1" x14ac:dyDescent="0.25">
      <c r="A112" s="189"/>
      <c r="B112" s="189"/>
      <c r="C112" s="190"/>
      <c r="D112" s="367" t="s">
        <v>5</v>
      </c>
      <c r="E112" s="189"/>
      <c r="F112" s="191">
        <v>0</v>
      </c>
      <c r="G112" s="191">
        <v>0</v>
      </c>
      <c r="H112" s="191">
        <v>0</v>
      </c>
      <c r="I112" s="191">
        <v>0</v>
      </c>
      <c r="J112" s="191">
        <v>0</v>
      </c>
      <c r="K112" s="191">
        <v>0</v>
      </c>
      <c r="L112" s="191">
        <v>0</v>
      </c>
      <c r="M112" s="191">
        <v>0</v>
      </c>
      <c r="N112" s="191">
        <v>0</v>
      </c>
      <c r="O112" s="191">
        <v>0</v>
      </c>
      <c r="P112" s="191">
        <v>0</v>
      </c>
      <c r="Q112" s="191">
        <v>0</v>
      </c>
      <c r="R112" s="191">
        <v>0</v>
      </c>
      <c r="S112" s="191">
        <v>0</v>
      </c>
      <c r="T112" s="191">
        <v>0</v>
      </c>
      <c r="U112" s="707">
        <f t="shared" si="3"/>
        <v>0</v>
      </c>
      <c r="V112" s="707">
        <f t="shared" si="4"/>
        <v>0</v>
      </c>
      <c r="W112" s="569"/>
      <c r="X112" s="437" t="b">
        <f t="shared" si="5"/>
        <v>1</v>
      </c>
      <c r="Y112" s="190"/>
      <c r="Z112" s="367" t="s">
        <v>5</v>
      </c>
      <c r="AA112" s="190"/>
      <c r="AB112" s="189"/>
      <c r="AC112" s="190"/>
      <c r="AD112" s="189"/>
      <c r="AE112" s="189"/>
      <c r="AF112" s="190"/>
      <c r="AG112" s="189"/>
      <c r="AH112" s="190"/>
      <c r="AI112" s="189"/>
    </row>
    <row r="113" spans="1:35" ht="15" customHeight="1" x14ac:dyDescent="0.25">
      <c r="A113" s="435" t="s">
        <v>1114</v>
      </c>
      <c r="B113" s="435" t="s">
        <v>847</v>
      </c>
      <c r="C113" s="436">
        <v>493</v>
      </c>
      <c r="D113" s="437" t="s">
        <v>451</v>
      </c>
      <c r="E113" s="435" t="s">
        <v>494</v>
      </c>
      <c r="F113" s="438">
        <v>16291.14</v>
      </c>
      <c r="G113" s="438">
        <v>0</v>
      </c>
      <c r="H113" s="438">
        <v>0</v>
      </c>
      <c r="I113" s="438">
        <v>0</v>
      </c>
      <c r="J113" s="438">
        <v>0</v>
      </c>
      <c r="K113" s="438">
        <v>0</v>
      </c>
      <c r="L113" s="438">
        <v>0</v>
      </c>
      <c r="M113" s="438">
        <v>0</v>
      </c>
      <c r="N113" s="438">
        <v>0</v>
      </c>
      <c r="O113" s="438">
        <v>0</v>
      </c>
      <c r="P113" s="438">
        <v>0</v>
      </c>
      <c r="Q113" s="438">
        <v>2512.27</v>
      </c>
      <c r="R113" s="438">
        <v>0</v>
      </c>
      <c r="S113" s="438">
        <v>0</v>
      </c>
      <c r="T113" s="438">
        <v>0</v>
      </c>
      <c r="U113" s="686">
        <f t="shared" si="3"/>
        <v>2512.27</v>
      </c>
      <c r="V113" s="533">
        <f t="shared" si="4"/>
        <v>13778.869999999999</v>
      </c>
      <c r="W113" s="688" t="s">
        <v>167</v>
      </c>
      <c r="X113" s="437" t="b">
        <f t="shared" si="5"/>
        <v>1</v>
      </c>
      <c r="Y113" s="436"/>
      <c r="Z113" s="199" t="s">
        <v>451</v>
      </c>
      <c r="AA113" s="436"/>
      <c r="AB113" s="435"/>
      <c r="AC113" s="436"/>
      <c r="AD113" s="435"/>
      <c r="AE113" s="435"/>
      <c r="AF113" s="436"/>
      <c r="AG113" s="435"/>
      <c r="AH113" s="436"/>
      <c r="AI113" s="435"/>
    </row>
    <row r="114" spans="1:35" ht="15" customHeight="1" x14ac:dyDescent="0.25">
      <c r="A114" s="435" t="s">
        <v>1114</v>
      </c>
      <c r="B114" s="435" t="s">
        <v>847</v>
      </c>
      <c r="C114" s="436">
        <v>339</v>
      </c>
      <c r="D114" s="437" t="s">
        <v>346</v>
      </c>
      <c r="E114" s="435" t="s">
        <v>350</v>
      </c>
      <c r="F114" s="438">
        <v>22230.59</v>
      </c>
      <c r="G114" s="438">
        <v>0</v>
      </c>
      <c r="H114" s="438">
        <v>0</v>
      </c>
      <c r="I114" s="438">
        <v>0</v>
      </c>
      <c r="J114" s="438">
        <v>0</v>
      </c>
      <c r="K114" s="438">
        <v>0</v>
      </c>
      <c r="L114" s="438">
        <v>0</v>
      </c>
      <c r="M114" s="438">
        <v>0</v>
      </c>
      <c r="N114" s="438">
        <v>0</v>
      </c>
      <c r="O114" s="438">
        <v>0</v>
      </c>
      <c r="P114" s="438">
        <v>0</v>
      </c>
      <c r="Q114" s="438">
        <v>0</v>
      </c>
      <c r="R114" s="438">
        <v>0</v>
      </c>
      <c r="S114" s="438">
        <v>0</v>
      </c>
      <c r="T114" s="438">
        <v>0</v>
      </c>
      <c r="U114" s="686">
        <f t="shared" si="3"/>
        <v>0</v>
      </c>
      <c r="V114" s="533">
        <f t="shared" si="4"/>
        <v>22230.59</v>
      </c>
      <c r="W114" s="688" t="s">
        <v>167</v>
      </c>
      <c r="X114" s="437" t="b">
        <f t="shared" si="5"/>
        <v>1</v>
      </c>
      <c r="Y114" s="436"/>
      <c r="Z114" s="199" t="s">
        <v>346</v>
      </c>
      <c r="AA114" s="436"/>
      <c r="AB114" s="435"/>
      <c r="AC114" s="436"/>
      <c r="AD114" s="435"/>
      <c r="AE114" s="435"/>
      <c r="AF114" s="436"/>
      <c r="AG114" s="435"/>
      <c r="AH114" s="436"/>
      <c r="AI114" s="435"/>
    </row>
    <row r="115" spans="1:35" ht="15" customHeight="1" x14ac:dyDescent="0.25">
      <c r="A115" s="435" t="s">
        <v>1114</v>
      </c>
      <c r="B115" s="435" t="s">
        <v>847</v>
      </c>
      <c r="C115" s="436">
        <v>87</v>
      </c>
      <c r="D115" s="437" t="s">
        <v>47</v>
      </c>
      <c r="E115" s="435" t="s">
        <v>219</v>
      </c>
      <c r="F115" s="438">
        <v>12040.41</v>
      </c>
      <c r="G115" s="438">
        <v>0</v>
      </c>
      <c r="H115" s="438">
        <v>0</v>
      </c>
      <c r="I115" s="438">
        <v>0</v>
      </c>
      <c r="J115" s="438">
        <v>0</v>
      </c>
      <c r="K115" s="438">
        <v>0</v>
      </c>
      <c r="L115" s="438">
        <v>0</v>
      </c>
      <c r="M115" s="438">
        <v>0</v>
      </c>
      <c r="N115" s="438">
        <v>0</v>
      </c>
      <c r="O115" s="438">
        <v>0</v>
      </c>
      <c r="P115" s="438">
        <v>0</v>
      </c>
      <c r="Q115" s="438">
        <v>1895.16</v>
      </c>
      <c r="R115" s="438">
        <v>0</v>
      </c>
      <c r="S115" s="438">
        <v>0</v>
      </c>
      <c r="T115" s="438">
        <v>0</v>
      </c>
      <c r="U115" s="686">
        <f t="shared" si="3"/>
        <v>1895.16</v>
      </c>
      <c r="V115" s="533">
        <f t="shared" si="4"/>
        <v>10145.25</v>
      </c>
      <c r="W115" s="688" t="s">
        <v>167</v>
      </c>
      <c r="X115" s="437" t="b">
        <f t="shared" si="5"/>
        <v>1</v>
      </c>
      <c r="Y115" s="436"/>
      <c r="Z115" s="199" t="s">
        <v>47</v>
      </c>
      <c r="AA115" s="436"/>
      <c r="AB115" s="435"/>
      <c r="AC115" s="436"/>
      <c r="AD115" s="435"/>
      <c r="AE115" s="435"/>
      <c r="AF115" s="436"/>
      <c r="AG115" s="435"/>
      <c r="AH115" s="436"/>
      <c r="AI115" s="435"/>
    </row>
    <row r="116" spans="1:35" ht="15" customHeight="1" x14ac:dyDescent="0.25">
      <c r="A116" s="435" t="s">
        <v>1114</v>
      </c>
      <c r="B116" s="435" t="s">
        <v>847</v>
      </c>
      <c r="C116" s="436">
        <v>317</v>
      </c>
      <c r="D116" s="437" t="s">
        <v>303</v>
      </c>
      <c r="E116" s="435" t="s">
        <v>304</v>
      </c>
      <c r="F116" s="438">
        <v>25935.69</v>
      </c>
      <c r="G116" s="438">
        <v>0</v>
      </c>
      <c r="H116" s="438">
        <v>0</v>
      </c>
      <c r="I116" s="438">
        <v>0</v>
      </c>
      <c r="J116" s="438">
        <v>0</v>
      </c>
      <c r="K116" s="438">
        <v>0</v>
      </c>
      <c r="L116" s="438">
        <v>0</v>
      </c>
      <c r="M116" s="438">
        <v>0</v>
      </c>
      <c r="N116" s="438">
        <v>0</v>
      </c>
      <c r="O116" s="438">
        <v>0</v>
      </c>
      <c r="P116" s="438">
        <v>0</v>
      </c>
      <c r="Q116" s="438">
        <v>0</v>
      </c>
      <c r="R116" s="438">
        <v>0</v>
      </c>
      <c r="S116" s="438">
        <v>0</v>
      </c>
      <c r="T116" s="438">
        <v>0</v>
      </c>
      <c r="U116" s="686">
        <f t="shared" si="3"/>
        <v>0</v>
      </c>
      <c r="V116" s="533">
        <f t="shared" si="4"/>
        <v>25935.69</v>
      </c>
      <c r="W116" s="688" t="s">
        <v>167</v>
      </c>
      <c r="X116" s="437" t="b">
        <f t="shared" si="5"/>
        <v>1</v>
      </c>
      <c r="Y116" s="436"/>
      <c r="Z116" s="199" t="s">
        <v>303</v>
      </c>
      <c r="AA116" s="436"/>
      <c r="AB116" s="435"/>
      <c r="AC116" s="436"/>
      <c r="AD116" s="435"/>
      <c r="AE116" s="435"/>
      <c r="AF116" s="436"/>
      <c r="AG116" s="435"/>
      <c r="AH116" s="436"/>
      <c r="AI116" s="435"/>
    </row>
    <row r="117" spans="1:35" ht="15" customHeight="1" x14ac:dyDescent="0.25">
      <c r="A117" s="435" t="s">
        <v>1114</v>
      </c>
      <c r="B117" s="435" t="s">
        <v>847</v>
      </c>
      <c r="C117" s="436">
        <v>28</v>
      </c>
      <c r="D117" s="437" t="s">
        <v>21</v>
      </c>
      <c r="E117" s="435" t="s">
        <v>193</v>
      </c>
      <c r="F117" s="438">
        <v>17064.650000000001</v>
      </c>
      <c r="G117" s="438">
        <v>0</v>
      </c>
      <c r="H117" s="438">
        <v>389.74</v>
      </c>
      <c r="I117" s="438">
        <v>0</v>
      </c>
      <c r="J117" s="438">
        <v>0</v>
      </c>
      <c r="K117" s="438">
        <v>0</v>
      </c>
      <c r="L117" s="438">
        <v>0</v>
      </c>
      <c r="M117" s="438">
        <v>0</v>
      </c>
      <c r="N117" s="438">
        <v>0</v>
      </c>
      <c r="O117" s="438">
        <v>0</v>
      </c>
      <c r="P117" s="438">
        <v>0</v>
      </c>
      <c r="Q117" s="438">
        <v>1447.19</v>
      </c>
      <c r="R117" s="438">
        <v>0</v>
      </c>
      <c r="S117" s="438">
        <v>0</v>
      </c>
      <c r="T117" s="438">
        <v>0</v>
      </c>
      <c r="U117" s="686">
        <f t="shared" si="3"/>
        <v>1836.93</v>
      </c>
      <c r="V117" s="533">
        <f t="shared" si="4"/>
        <v>15227.720000000001</v>
      </c>
      <c r="W117" s="688" t="s">
        <v>167</v>
      </c>
      <c r="X117" s="437" t="b">
        <f t="shared" si="5"/>
        <v>1</v>
      </c>
      <c r="Y117" s="436"/>
      <c r="Z117" s="199" t="s">
        <v>21</v>
      </c>
      <c r="AA117" s="436"/>
      <c r="AB117" s="435"/>
      <c r="AC117" s="436"/>
      <c r="AD117" s="435"/>
      <c r="AE117" s="435"/>
      <c r="AF117" s="436"/>
      <c r="AG117" s="435"/>
      <c r="AH117" s="436"/>
      <c r="AI117" s="435"/>
    </row>
    <row r="118" spans="1:35" ht="15" customHeight="1" x14ac:dyDescent="0.25">
      <c r="A118" s="435" t="s">
        <v>1114</v>
      </c>
      <c r="B118" s="435" t="s">
        <v>847</v>
      </c>
      <c r="C118" s="436">
        <v>6</v>
      </c>
      <c r="D118" s="437" t="s">
        <v>99</v>
      </c>
      <c r="E118" s="435" t="s">
        <v>175</v>
      </c>
      <c r="F118" s="438">
        <v>21444.560000000001</v>
      </c>
      <c r="G118" s="438">
        <v>0</v>
      </c>
      <c r="H118" s="438">
        <v>0</v>
      </c>
      <c r="I118" s="438">
        <v>0</v>
      </c>
      <c r="J118" s="438">
        <v>0</v>
      </c>
      <c r="K118" s="438">
        <v>0</v>
      </c>
      <c r="L118" s="438">
        <v>0</v>
      </c>
      <c r="M118" s="438">
        <v>2425.02</v>
      </c>
      <c r="N118" s="438">
        <v>0</v>
      </c>
      <c r="O118" s="438">
        <v>0</v>
      </c>
      <c r="P118" s="438">
        <v>0</v>
      </c>
      <c r="Q118" s="438">
        <v>0</v>
      </c>
      <c r="R118" s="438">
        <v>0</v>
      </c>
      <c r="S118" s="438">
        <v>0</v>
      </c>
      <c r="T118" s="438">
        <v>0</v>
      </c>
      <c r="U118" s="686">
        <f t="shared" si="3"/>
        <v>2425.02</v>
      </c>
      <c r="V118" s="533">
        <f t="shared" si="4"/>
        <v>19019.54</v>
      </c>
      <c r="W118" s="688" t="s">
        <v>167</v>
      </c>
      <c r="X118" s="437" t="b">
        <f t="shared" si="5"/>
        <v>1</v>
      </c>
      <c r="Y118" s="436"/>
      <c r="Z118" s="199" t="s">
        <v>99</v>
      </c>
      <c r="AA118" s="436"/>
      <c r="AB118" s="435"/>
      <c r="AC118" s="436"/>
      <c r="AD118" s="435"/>
      <c r="AE118" s="435"/>
      <c r="AF118" s="436"/>
      <c r="AG118" s="435"/>
      <c r="AH118" s="436"/>
      <c r="AI118" s="435"/>
    </row>
    <row r="119" spans="1:35" ht="15" customHeight="1" x14ac:dyDescent="0.25">
      <c r="A119" s="435" t="s">
        <v>1114</v>
      </c>
      <c r="B119" s="435" t="s">
        <v>847</v>
      </c>
      <c r="C119" s="436">
        <v>11</v>
      </c>
      <c r="D119" s="437" t="s">
        <v>101</v>
      </c>
      <c r="E119" s="435" t="s">
        <v>179</v>
      </c>
      <c r="F119" s="438">
        <v>22446.720000000001</v>
      </c>
      <c r="G119" s="438">
        <v>0</v>
      </c>
      <c r="H119" s="438">
        <v>0</v>
      </c>
      <c r="I119" s="438">
        <v>0</v>
      </c>
      <c r="J119" s="438">
        <v>0</v>
      </c>
      <c r="K119" s="438">
        <v>0</v>
      </c>
      <c r="L119" s="438">
        <v>0</v>
      </c>
      <c r="M119" s="438">
        <v>2682.5</v>
      </c>
      <c r="N119" s="438">
        <v>0</v>
      </c>
      <c r="O119" s="438">
        <v>0</v>
      </c>
      <c r="P119" s="438">
        <v>0</v>
      </c>
      <c r="Q119" s="438">
        <v>0</v>
      </c>
      <c r="R119" s="438">
        <v>0</v>
      </c>
      <c r="S119" s="438">
        <v>0</v>
      </c>
      <c r="T119" s="438">
        <v>0</v>
      </c>
      <c r="U119" s="686">
        <f t="shared" si="3"/>
        <v>2682.5</v>
      </c>
      <c r="V119" s="533">
        <f t="shared" si="4"/>
        <v>19764.22</v>
      </c>
      <c r="W119" s="688" t="s">
        <v>167</v>
      </c>
      <c r="X119" s="437" t="b">
        <f t="shared" si="5"/>
        <v>1</v>
      </c>
      <c r="Y119" s="436"/>
      <c r="Z119" s="199" t="s">
        <v>101</v>
      </c>
      <c r="AA119" s="436"/>
      <c r="AB119" s="435"/>
      <c r="AC119" s="436"/>
      <c r="AD119" s="435"/>
      <c r="AE119" s="435"/>
      <c r="AF119" s="436"/>
      <c r="AG119" s="435"/>
      <c r="AH119" s="436"/>
      <c r="AI119" s="435"/>
    </row>
    <row r="120" spans="1:35" ht="15" customHeight="1" x14ac:dyDescent="0.25">
      <c r="A120" s="435" t="s">
        <v>1114</v>
      </c>
      <c r="B120" s="435" t="s">
        <v>847</v>
      </c>
      <c r="C120" s="436">
        <v>345</v>
      </c>
      <c r="D120" s="437" t="s">
        <v>366</v>
      </c>
      <c r="E120" s="435" t="s">
        <v>367</v>
      </c>
      <c r="F120" s="438">
        <v>7516.5</v>
      </c>
      <c r="G120" s="438">
        <v>0</v>
      </c>
      <c r="H120" s="438">
        <v>0</v>
      </c>
      <c r="I120" s="438">
        <v>0</v>
      </c>
      <c r="J120" s="438">
        <v>0</v>
      </c>
      <c r="K120" s="438">
        <v>0</v>
      </c>
      <c r="L120" s="438">
        <v>0</v>
      </c>
      <c r="M120" s="438">
        <v>0</v>
      </c>
      <c r="N120" s="438">
        <v>0</v>
      </c>
      <c r="O120" s="438">
        <v>0</v>
      </c>
      <c r="P120" s="438">
        <v>0</v>
      </c>
      <c r="Q120" s="438">
        <v>0</v>
      </c>
      <c r="R120" s="438">
        <v>0</v>
      </c>
      <c r="S120" s="438">
        <v>0</v>
      </c>
      <c r="T120" s="438">
        <v>0</v>
      </c>
      <c r="U120" s="686">
        <f t="shared" si="3"/>
        <v>0</v>
      </c>
      <c r="V120" s="533">
        <f t="shared" si="4"/>
        <v>7516.5</v>
      </c>
      <c r="W120" s="688" t="s">
        <v>167</v>
      </c>
      <c r="X120" s="437" t="b">
        <f t="shared" si="5"/>
        <v>1</v>
      </c>
      <c r="Y120" s="436"/>
      <c r="Z120" s="199" t="s">
        <v>366</v>
      </c>
      <c r="AA120" s="436"/>
      <c r="AB120" s="435"/>
      <c r="AC120" s="436"/>
      <c r="AD120" s="435"/>
      <c r="AE120" s="435"/>
      <c r="AF120" s="436"/>
      <c r="AG120" s="435"/>
      <c r="AH120" s="436"/>
      <c r="AI120" s="435"/>
    </row>
    <row r="121" spans="1:35" ht="15" customHeight="1" x14ac:dyDescent="0.25">
      <c r="A121" s="435" t="s">
        <v>1114</v>
      </c>
      <c r="B121" s="435" t="s">
        <v>847</v>
      </c>
      <c r="C121" s="436">
        <v>462</v>
      </c>
      <c r="D121" s="437" t="s">
        <v>753</v>
      </c>
      <c r="E121" s="435" t="s">
        <v>766</v>
      </c>
      <c r="F121" s="438">
        <v>11078.4</v>
      </c>
      <c r="G121" s="438">
        <v>0</v>
      </c>
      <c r="H121" s="438">
        <v>0</v>
      </c>
      <c r="I121" s="438">
        <v>0</v>
      </c>
      <c r="J121" s="438">
        <v>0</v>
      </c>
      <c r="K121" s="438">
        <v>0</v>
      </c>
      <c r="L121" s="438">
        <v>0</v>
      </c>
      <c r="M121" s="438">
        <v>0</v>
      </c>
      <c r="N121" s="438">
        <v>0</v>
      </c>
      <c r="O121" s="438">
        <v>0</v>
      </c>
      <c r="P121" s="438">
        <v>0</v>
      </c>
      <c r="Q121" s="438">
        <v>2368.09</v>
      </c>
      <c r="R121" s="438">
        <v>0</v>
      </c>
      <c r="S121" s="438">
        <v>0</v>
      </c>
      <c r="T121" s="438">
        <v>0</v>
      </c>
      <c r="U121" s="686">
        <f t="shared" si="3"/>
        <v>2368.09</v>
      </c>
      <c r="V121" s="533">
        <f t="shared" si="4"/>
        <v>8710.31</v>
      </c>
      <c r="W121" s="688" t="s">
        <v>167</v>
      </c>
      <c r="X121" s="437" t="b">
        <f t="shared" si="5"/>
        <v>1</v>
      </c>
      <c r="Y121" s="436"/>
      <c r="Z121" s="199" t="s">
        <v>753</v>
      </c>
      <c r="AA121" s="436"/>
      <c r="AB121" s="435"/>
      <c r="AC121" s="436"/>
      <c r="AD121" s="435"/>
      <c r="AE121" s="435"/>
      <c r="AF121" s="436"/>
      <c r="AG121" s="435"/>
      <c r="AH121" s="436"/>
      <c r="AI121" s="435"/>
    </row>
    <row r="122" spans="1:35" ht="15" customHeight="1" x14ac:dyDescent="0.25">
      <c r="A122" s="435" t="s">
        <v>1114</v>
      </c>
      <c r="B122" s="435" t="s">
        <v>847</v>
      </c>
      <c r="C122" s="436">
        <v>438</v>
      </c>
      <c r="D122" s="437" t="s">
        <v>708</v>
      </c>
      <c r="E122" s="435" t="s">
        <v>729</v>
      </c>
      <c r="F122" s="438">
        <v>11770.34</v>
      </c>
      <c r="G122" s="438">
        <v>0</v>
      </c>
      <c r="H122" s="438">
        <v>0</v>
      </c>
      <c r="I122" s="438">
        <v>0</v>
      </c>
      <c r="J122" s="438">
        <v>0</v>
      </c>
      <c r="K122" s="438">
        <v>0</v>
      </c>
      <c r="L122" s="438">
        <v>0</v>
      </c>
      <c r="M122" s="438">
        <v>1097.43</v>
      </c>
      <c r="N122" s="438">
        <v>0</v>
      </c>
      <c r="O122" s="438">
        <v>0</v>
      </c>
      <c r="P122" s="438">
        <v>0</v>
      </c>
      <c r="Q122" s="438">
        <v>0</v>
      </c>
      <c r="R122" s="438">
        <v>0</v>
      </c>
      <c r="S122" s="438">
        <v>0</v>
      </c>
      <c r="T122" s="438">
        <v>0</v>
      </c>
      <c r="U122" s="686">
        <f t="shared" si="3"/>
        <v>1097.43</v>
      </c>
      <c r="V122" s="533">
        <f t="shared" si="4"/>
        <v>10672.91</v>
      </c>
      <c r="W122" s="688" t="s">
        <v>167</v>
      </c>
      <c r="X122" s="437" t="b">
        <f t="shared" si="5"/>
        <v>1</v>
      </c>
      <c r="Y122" s="436"/>
      <c r="Z122" s="199" t="s">
        <v>708</v>
      </c>
      <c r="AA122" s="436"/>
      <c r="AB122" s="435"/>
      <c r="AC122" s="436"/>
      <c r="AD122" s="435"/>
      <c r="AE122" s="435"/>
      <c r="AF122" s="436"/>
      <c r="AG122" s="435"/>
      <c r="AH122" s="436"/>
      <c r="AI122" s="435"/>
    </row>
    <row r="123" spans="1:35" ht="15" customHeight="1" x14ac:dyDescent="0.25">
      <c r="A123" s="435" t="s">
        <v>1114</v>
      </c>
      <c r="B123" s="435" t="s">
        <v>847</v>
      </c>
      <c r="C123" s="436">
        <v>18</v>
      </c>
      <c r="D123" s="437" t="s">
        <v>12</v>
      </c>
      <c r="E123" s="435" t="s">
        <v>184</v>
      </c>
      <c r="F123" s="438">
        <v>18806.61</v>
      </c>
      <c r="G123" s="438">
        <v>0</v>
      </c>
      <c r="H123" s="438">
        <v>0</v>
      </c>
      <c r="I123" s="438">
        <v>0</v>
      </c>
      <c r="J123" s="438">
        <v>0</v>
      </c>
      <c r="K123" s="438">
        <v>0</v>
      </c>
      <c r="L123" s="438">
        <v>0</v>
      </c>
      <c r="M123" s="438">
        <v>0</v>
      </c>
      <c r="N123" s="438">
        <v>0</v>
      </c>
      <c r="O123" s="438">
        <v>0</v>
      </c>
      <c r="P123" s="438">
        <v>0</v>
      </c>
      <c r="Q123" s="438">
        <v>3190.88</v>
      </c>
      <c r="R123" s="438">
        <v>0</v>
      </c>
      <c r="S123" s="438">
        <v>0</v>
      </c>
      <c r="T123" s="438">
        <v>0</v>
      </c>
      <c r="U123" s="686">
        <f t="shared" si="3"/>
        <v>3190.88</v>
      </c>
      <c r="V123" s="533">
        <f t="shared" si="4"/>
        <v>15615.73</v>
      </c>
      <c r="W123" s="688" t="s">
        <v>167</v>
      </c>
      <c r="X123" s="437" t="b">
        <f t="shared" si="5"/>
        <v>1</v>
      </c>
      <c r="Y123" s="436"/>
      <c r="Z123" s="199" t="s">
        <v>12</v>
      </c>
      <c r="AA123" s="436"/>
      <c r="AB123" s="435"/>
      <c r="AC123" s="436"/>
      <c r="AD123" s="435"/>
      <c r="AE123" s="435"/>
      <c r="AF123" s="436"/>
      <c r="AG123" s="435"/>
      <c r="AH123" s="436"/>
      <c r="AI123" s="435"/>
    </row>
    <row r="124" spans="1:35" ht="15" customHeight="1" x14ac:dyDescent="0.25">
      <c r="A124" s="435" t="s">
        <v>1114</v>
      </c>
      <c r="B124" s="435" t="s">
        <v>847</v>
      </c>
      <c r="C124" s="436">
        <v>492</v>
      </c>
      <c r="D124" s="437" t="s">
        <v>456</v>
      </c>
      <c r="E124" s="435" t="s">
        <v>499</v>
      </c>
      <c r="F124" s="438">
        <v>16889.2</v>
      </c>
      <c r="G124" s="438">
        <v>0</v>
      </c>
      <c r="H124" s="438">
        <v>0</v>
      </c>
      <c r="I124" s="438">
        <v>1518</v>
      </c>
      <c r="J124" s="438">
        <v>0</v>
      </c>
      <c r="K124" s="438">
        <v>0</v>
      </c>
      <c r="L124" s="438">
        <v>0</v>
      </c>
      <c r="M124" s="438">
        <v>1592.33</v>
      </c>
      <c r="N124" s="438">
        <v>0</v>
      </c>
      <c r="O124" s="438">
        <v>0</v>
      </c>
      <c r="P124" s="438">
        <v>0</v>
      </c>
      <c r="Q124" s="438">
        <v>0</v>
      </c>
      <c r="R124" s="438">
        <v>0</v>
      </c>
      <c r="S124" s="438">
        <v>0</v>
      </c>
      <c r="T124" s="438">
        <v>0</v>
      </c>
      <c r="U124" s="686">
        <f t="shared" si="3"/>
        <v>3110.33</v>
      </c>
      <c r="V124" s="533">
        <f t="shared" si="4"/>
        <v>13778.87</v>
      </c>
      <c r="W124" s="688" t="s">
        <v>167</v>
      </c>
      <c r="X124" s="437" t="b">
        <f t="shared" si="5"/>
        <v>1</v>
      </c>
      <c r="Y124" s="436"/>
      <c r="Z124" s="199" t="s">
        <v>456</v>
      </c>
      <c r="AA124" s="436"/>
      <c r="AB124" s="435"/>
      <c r="AC124" s="436"/>
      <c r="AD124" s="435"/>
      <c r="AE124" s="435"/>
      <c r="AF124" s="436"/>
      <c r="AG124" s="435"/>
      <c r="AH124" s="436"/>
      <c r="AI124" s="435"/>
    </row>
    <row r="125" spans="1:35" ht="15" customHeight="1" x14ac:dyDescent="0.25">
      <c r="A125" s="435" t="s">
        <v>1114</v>
      </c>
      <c r="B125" s="435" t="s">
        <v>847</v>
      </c>
      <c r="C125" s="436">
        <v>69</v>
      </c>
      <c r="D125" s="437" t="s">
        <v>103</v>
      </c>
      <c r="E125" s="435" t="s">
        <v>211</v>
      </c>
      <c r="F125" s="438">
        <v>34044.94</v>
      </c>
      <c r="G125" s="438">
        <v>0</v>
      </c>
      <c r="H125" s="438">
        <v>0</v>
      </c>
      <c r="I125" s="438">
        <v>0</v>
      </c>
      <c r="J125" s="438">
        <v>0</v>
      </c>
      <c r="K125" s="438">
        <v>0</v>
      </c>
      <c r="L125" s="438">
        <v>0</v>
      </c>
      <c r="M125" s="438">
        <v>0</v>
      </c>
      <c r="N125" s="438">
        <v>0</v>
      </c>
      <c r="O125" s="438">
        <v>4554</v>
      </c>
      <c r="P125" s="438">
        <v>0</v>
      </c>
      <c r="Q125" s="438">
        <v>2567.23</v>
      </c>
      <c r="R125" s="438">
        <v>0</v>
      </c>
      <c r="S125" s="438">
        <v>0</v>
      </c>
      <c r="T125" s="438">
        <v>0</v>
      </c>
      <c r="U125" s="686">
        <f t="shared" si="3"/>
        <v>7121.23</v>
      </c>
      <c r="V125" s="533">
        <f t="shared" si="4"/>
        <v>26923.710000000003</v>
      </c>
      <c r="W125" s="689" t="s">
        <v>167</v>
      </c>
      <c r="X125" s="437" t="b">
        <f t="shared" si="5"/>
        <v>1</v>
      </c>
      <c r="Y125" s="436"/>
      <c r="Z125" s="199" t="s">
        <v>103</v>
      </c>
      <c r="AA125" s="436"/>
      <c r="AB125" s="435"/>
      <c r="AC125" s="436"/>
      <c r="AD125" s="435"/>
      <c r="AE125" s="435"/>
      <c r="AF125" s="436"/>
      <c r="AG125" s="435"/>
      <c r="AH125" s="436"/>
      <c r="AI125" s="435"/>
    </row>
    <row r="126" spans="1:35" ht="15" customHeight="1" x14ac:dyDescent="0.25">
      <c r="A126" s="435" t="s">
        <v>1114</v>
      </c>
      <c r="B126" s="435" t="s">
        <v>847</v>
      </c>
      <c r="C126" s="436">
        <v>443</v>
      </c>
      <c r="D126" s="437" t="s">
        <v>711</v>
      </c>
      <c r="E126" s="435" t="s">
        <v>732</v>
      </c>
      <c r="F126" s="438">
        <v>3442.61</v>
      </c>
      <c r="G126" s="438">
        <v>0</v>
      </c>
      <c r="H126" s="438">
        <v>0</v>
      </c>
      <c r="I126" s="438">
        <v>0</v>
      </c>
      <c r="J126" s="438">
        <v>0</v>
      </c>
      <c r="K126" s="438">
        <v>0</v>
      </c>
      <c r="L126" s="438">
        <v>0</v>
      </c>
      <c r="M126" s="438">
        <v>0</v>
      </c>
      <c r="N126" s="438">
        <v>0</v>
      </c>
      <c r="O126" s="438">
        <v>0</v>
      </c>
      <c r="P126" s="438">
        <v>0</v>
      </c>
      <c r="Q126" s="438">
        <v>0</v>
      </c>
      <c r="R126" s="438">
        <v>0</v>
      </c>
      <c r="S126" s="438">
        <v>0</v>
      </c>
      <c r="T126" s="438">
        <v>0</v>
      </c>
      <c r="U126" s="686">
        <f t="shared" si="3"/>
        <v>0</v>
      </c>
      <c r="V126" s="533">
        <f t="shared" si="4"/>
        <v>3442.61</v>
      </c>
      <c r="W126" s="689" t="s">
        <v>167</v>
      </c>
      <c r="X126" s="437" t="b">
        <f t="shared" si="5"/>
        <v>1</v>
      </c>
      <c r="Y126" s="436"/>
      <c r="Z126" s="199" t="s">
        <v>711</v>
      </c>
      <c r="AA126" s="436"/>
      <c r="AB126" s="435"/>
      <c r="AC126" s="436"/>
      <c r="AD126" s="435"/>
      <c r="AE126" s="435"/>
      <c r="AF126" s="436"/>
      <c r="AG126" s="435"/>
      <c r="AH126" s="436"/>
      <c r="AI126" s="435"/>
    </row>
    <row r="127" spans="1:35" ht="15" customHeight="1" x14ac:dyDescent="0.25">
      <c r="A127" s="435" t="s">
        <v>1114</v>
      </c>
      <c r="B127" s="435" t="s">
        <v>847</v>
      </c>
      <c r="C127" s="436">
        <v>456</v>
      </c>
      <c r="D127" s="437" t="s">
        <v>723</v>
      </c>
      <c r="E127" s="435" t="s">
        <v>744</v>
      </c>
      <c r="F127" s="438">
        <v>21108.65</v>
      </c>
      <c r="G127" s="438">
        <v>0</v>
      </c>
      <c r="H127" s="438">
        <v>0</v>
      </c>
      <c r="I127" s="438">
        <v>0</v>
      </c>
      <c r="J127" s="438">
        <v>0</v>
      </c>
      <c r="K127" s="438">
        <v>0</v>
      </c>
      <c r="L127" s="438">
        <v>0</v>
      </c>
      <c r="M127" s="438">
        <v>0</v>
      </c>
      <c r="N127" s="438">
        <v>0</v>
      </c>
      <c r="O127" s="438">
        <v>0</v>
      </c>
      <c r="P127" s="438">
        <v>0</v>
      </c>
      <c r="Q127" s="438">
        <v>0</v>
      </c>
      <c r="R127" s="438">
        <v>0</v>
      </c>
      <c r="S127" s="438">
        <v>0</v>
      </c>
      <c r="T127" s="438">
        <v>0</v>
      </c>
      <c r="U127" s="686">
        <f t="shared" si="3"/>
        <v>0</v>
      </c>
      <c r="V127" s="533">
        <f t="shared" si="4"/>
        <v>21108.65</v>
      </c>
      <c r="W127" s="689" t="s">
        <v>167</v>
      </c>
      <c r="X127" s="437" t="b">
        <f t="shared" si="5"/>
        <v>1</v>
      </c>
      <c r="Y127" s="436"/>
      <c r="Z127" s="199" t="s">
        <v>723</v>
      </c>
      <c r="AA127" s="436"/>
      <c r="AB127" s="435"/>
      <c r="AC127" s="436"/>
      <c r="AD127" s="435"/>
      <c r="AE127" s="435"/>
      <c r="AF127" s="436"/>
      <c r="AG127" s="435"/>
      <c r="AH127" s="436"/>
      <c r="AI127" s="435"/>
    </row>
    <row r="128" spans="1:35" ht="15" customHeight="1" x14ac:dyDescent="0.25">
      <c r="A128" s="435" t="s">
        <v>1114</v>
      </c>
      <c r="B128" s="435" t="s">
        <v>847</v>
      </c>
      <c r="C128" s="436">
        <v>425</v>
      </c>
      <c r="D128" s="437" t="s">
        <v>672</v>
      </c>
      <c r="E128" s="435" t="s">
        <v>673</v>
      </c>
      <c r="F128" s="438">
        <v>9302.3799999999992</v>
      </c>
      <c r="G128" s="438">
        <v>0</v>
      </c>
      <c r="H128" s="438">
        <v>0</v>
      </c>
      <c r="I128" s="438">
        <v>0</v>
      </c>
      <c r="J128" s="438">
        <v>0</v>
      </c>
      <c r="K128" s="438">
        <v>0</v>
      </c>
      <c r="L128" s="438">
        <v>0</v>
      </c>
      <c r="M128" s="438">
        <v>592.07000000000005</v>
      </c>
      <c r="N128" s="438">
        <v>0</v>
      </c>
      <c r="O128" s="438">
        <v>0</v>
      </c>
      <c r="P128" s="438">
        <v>0</v>
      </c>
      <c r="Q128" s="438">
        <v>0</v>
      </c>
      <c r="R128" s="438">
        <v>0</v>
      </c>
      <c r="S128" s="438">
        <v>0</v>
      </c>
      <c r="T128" s="438">
        <v>0</v>
      </c>
      <c r="U128" s="686">
        <f t="shared" si="3"/>
        <v>592.07000000000005</v>
      </c>
      <c r="V128" s="533">
        <f t="shared" si="4"/>
        <v>8710.31</v>
      </c>
      <c r="W128" s="689" t="s">
        <v>167</v>
      </c>
      <c r="X128" s="437" t="b">
        <f t="shared" si="5"/>
        <v>1</v>
      </c>
      <c r="Y128" s="436"/>
      <c r="Z128" s="199" t="s">
        <v>672</v>
      </c>
      <c r="AA128" s="436"/>
      <c r="AB128" s="435"/>
      <c r="AC128" s="436"/>
      <c r="AD128" s="435"/>
      <c r="AE128" s="435"/>
      <c r="AF128" s="436"/>
      <c r="AG128" s="435"/>
      <c r="AH128" s="436"/>
      <c r="AI128" s="435"/>
    </row>
    <row r="129" spans="1:35" s="192" customFormat="1" ht="15" customHeight="1" x14ac:dyDescent="0.25">
      <c r="A129" s="189"/>
      <c r="B129" s="189"/>
      <c r="C129" s="190"/>
      <c r="D129" s="367" t="s">
        <v>419</v>
      </c>
      <c r="E129" s="189"/>
      <c r="F129" s="191">
        <v>0</v>
      </c>
      <c r="G129" s="191">
        <v>0</v>
      </c>
      <c r="H129" s="191">
        <v>0</v>
      </c>
      <c r="I129" s="191">
        <v>0</v>
      </c>
      <c r="J129" s="191">
        <v>0</v>
      </c>
      <c r="K129" s="191">
        <v>0</v>
      </c>
      <c r="L129" s="438">
        <v>0</v>
      </c>
      <c r="M129" s="191">
        <v>0</v>
      </c>
      <c r="N129" s="191">
        <v>0</v>
      </c>
      <c r="O129" s="191">
        <v>0</v>
      </c>
      <c r="P129" s="191">
        <v>0</v>
      </c>
      <c r="Q129" s="191">
        <v>0</v>
      </c>
      <c r="R129" s="191">
        <v>0</v>
      </c>
      <c r="S129" s="191">
        <v>0</v>
      </c>
      <c r="T129" s="191">
        <v>0</v>
      </c>
      <c r="U129" s="686">
        <f t="shared" si="3"/>
        <v>0</v>
      </c>
      <c r="V129" s="533">
        <f t="shared" si="4"/>
        <v>0</v>
      </c>
      <c r="W129" s="569"/>
      <c r="X129" s="437" t="b">
        <f t="shared" si="5"/>
        <v>1</v>
      </c>
      <c r="Y129" s="190"/>
      <c r="Z129" s="367" t="s">
        <v>419</v>
      </c>
      <c r="AA129" s="190"/>
      <c r="AB129" s="189"/>
      <c r="AC129" s="190"/>
      <c r="AD129" s="189"/>
      <c r="AE129" s="189"/>
      <c r="AF129" s="190"/>
      <c r="AG129" s="189"/>
      <c r="AH129" s="190"/>
      <c r="AI129" s="189"/>
    </row>
    <row r="130" spans="1:35" ht="15" customHeight="1" x14ac:dyDescent="0.25">
      <c r="A130" s="435" t="s">
        <v>1114</v>
      </c>
      <c r="B130" s="435" t="s">
        <v>847</v>
      </c>
      <c r="C130" s="436">
        <v>260</v>
      </c>
      <c r="D130" s="437" t="s">
        <v>150</v>
      </c>
      <c r="E130" s="435" t="s">
        <v>264</v>
      </c>
      <c r="F130" s="438">
        <v>9832.83</v>
      </c>
      <c r="G130" s="438">
        <v>0</v>
      </c>
      <c r="H130" s="438">
        <v>0</v>
      </c>
      <c r="I130" s="438">
        <v>0</v>
      </c>
      <c r="J130" s="438">
        <v>0</v>
      </c>
      <c r="K130" s="438">
        <v>0</v>
      </c>
      <c r="L130" s="438">
        <v>0</v>
      </c>
      <c r="M130" s="438">
        <v>592.07000000000005</v>
      </c>
      <c r="N130" s="438">
        <v>0</v>
      </c>
      <c r="O130" s="438">
        <v>0</v>
      </c>
      <c r="P130" s="438">
        <v>0</v>
      </c>
      <c r="Q130" s="438">
        <v>0</v>
      </c>
      <c r="R130" s="438">
        <v>0</v>
      </c>
      <c r="S130" s="438">
        <v>0</v>
      </c>
      <c r="T130" s="438">
        <v>0</v>
      </c>
      <c r="U130" s="686">
        <f t="shared" si="3"/>
        <v>592.07000000000005</v>
      </c>
      <c r="V130" s="533">
        <f t="shared" si="4"/>
        <v>9240.76</v>
      </c>
      <c r="W130" s="689" t="s">
        <v>167</v>
      </c>
      <c r="X130" s="437" t="b">
        <f t="shared" si="5"/>
        <v>1</v>
      </c>
      <c r="Y130" s="436"/>
      <c r="Z130" s="199" t="s">
        <v>150</v>
      </c>
      <c r="AA130" s="436"/>
      <c r="AB130" s="435"/>
      <c r="AC130" s="436"/>
      <c r="AD130" s="435"/>
      <c r="AE130" s="435"/>
      <c r="AF130" s="436"/>
      <c r="AG130" s="435"/>
      <c r="AH130" s="436"/>
      <c r="AI130" s="435"/>
    </row>
    <row r="131" spans="1:35" ht="15" customHeight="1" x14ac:dyDescent="0.25">
      <c r="A131" s="435" t="s">
        <v>1114</v>
      </c>
      <c r="B131" s="435" t="s">
        <v>847</v>
      </c>
      <c r="C131" s="436">
        <v>444</v>
      </c>
      <c r="D131" s="437" t="s">
        <v>712</v>
      </c>
      <c r="E131" s="435" t="s">
        <v>733</v>
      </c>
      <c r="F131" s="438">
        <v>4014.89</v>
      </c>
      <c r="G131" s="438">
        <v>0</v>
      </c>
      <c r="H131" s="438">
        <v>0</v>
      </c>
      <c r="I131" s="438">
        <v>0</v>
      </c>
      <c r="J131" s="438">
        <v>0</v>
      </c>
      <c r="K131" s="438">
        <v>0</v>
      </c>
      <c r="L131" s="438">
        <v>0</v>
      </c>
      <c r="M131" s="438">
        <v>572.28</v>
      </c>
      <c r="N131" s="438">
        <v>0</v>
      </c>
      <c r="O131" s="438">
        <v>0</v>
      </c>
      <c r="P131" s="438">
        <v>0</v>
      </c>
      <c r="Q131" s="438">
        <v>0</v>
      </c>
      <c r="R131" s="438">
        <v>0</v>
      </c>
      <c r="S131" s="438">
        <v>0</v>
      </c>
      <c r="T131" s="438">
        <v>0</v>
      </c>
      <c r="U131" s="686">
        <f t="shared" ref="U131:U194" si="6">SUM(G131:T131)</f>
        <v>572.28</v>
      </c>
      <c r="V131" s="533">
        <f t="shared" ref="V131:V194" si="7">F131-U131</f>
        <v>3442.6099999999997</v>
      </c>
      <c r="W131" s="689" t="s">
        <v>167</v>
      </c>
      <c r="X131" s="437" t="b">
        <f t="shared" ref="X131:X194" si="8">D131=Z131</f>
        <v>1</v>
      </c>
      <c r="Y131" s="436"/>
      <c r="Z131" s="199" t="s">
        <v>712</v>
      </c>
      <c r="AA131" s="436"/>
      <c r="AB131" s="435"/>
      <c r="AC131" s="436"/>
      <c r="AD131" s="435"/>
      <c r="AE131" s="435"/>
      <c r="AF131" s="436"/>
      <c r="AG131" s="435"/>
      <c r="AH131" s="436"/>
      <c r="AI131" s="435"/>
    </row>
    <row r="132" spans="1:35" ht="15" customHeight="1" x14ac:dyDescent="0.25">
      <c r="A132" s="435" t="s">
        <v>1114</v>
      </c>
      <c r="B132" s="435" t="s">
        <v>847</v>
      </c>
      <c r="C132" s="436">
        <v>161</v>
      </c>
      <c r="D132" s="437" t="s">
        <v>63</v>
      </c>
      <c r="E132" s="435" t="s">
        <v>234</v>
      </c>
      <c r="F132" s="438">
        <v>9576.18</v>
      </c>
      <c r="G132" s="438">
        <v>0</v>
      </c>
      <c r="H132" s="438">
        <v>0</v>
      </c>
      <c r="I132" s="438">
        <v>0</v>
      </c>
      <c r="J132" s="438">
        <v>0</v>
      </c>
      <c r="K132" s="438">
        <v>0</v>
      </c>
      <c r="L132" s="438">
        <v>0</v>
      </c>
      <c r="M132" s="438">
        <v>0</v>
      </c>
      <c r="N132" s="438">
        <v>0</v>
      </c>
      <c r="O132" s="438">
        <v>0</v>
      </c>
      <c r="P132" s="438">
        <v>0</v>
      </c>
      <c r="Q132" s="438">
        <v>602.70000000000005</v>
      </c>
      <c r="R132" s="438">
        <v>0</v>
      </c>
      <c r="S132" s="438">
        <v>0</v>
      </c>
      <c r="T132" s="438">
        <v>0</v>
      </c>
      <c r="U132" s="686">
        <f t="shared" si="6"/>
        <v>602.70000000000005</v>
      </c>
      <c r="V132" s="533">
        <f t="shared" si="7"/>
        <v>8973.48</v>
      </c>
      <c r="W132" s="689" t="s">
        <v>167</v>
      </c>
      <c r="X132" s="437" t="b">
        <f t="shared" si="8"/>
        <v>1</v>
      </c>
      <c r="Y132" s="436"/>
      <c r="Z132" s="199" t="s">
        <v>63</v>
      </c>
      <c r="AA132" s="436"/>
      <c r="AB132" s="435"/>
      <c r="AC132" s="436"/>
      <c r="AD132" s="435"/>
      <c r="AE132" s="435"/>
      <c r="AF132" s="436"/>
      <c r="AG132" s="435"/>
      <c r="AH132" s="436"/>
      <c r="AI132" s="435"/>
    </row>
    <row r="133" spans="1:35" ht="15" customHeight="1" x14ac:dyDescent="0.25">
      <c r="A133" s="435" t="s">
        <v>1114</v>
      </c>
      <c r="B133" s="435" t="s">
        <v>847</v>
      </c>
      <c r="C133" s="436">
        <v>344</v>
      </c>
      <c r="D133" s="437" t="s">
        <v>364</v>
      </c>
      <c r="E133" s="435" t="s">
        <v>365</v>
      </c>
      <c r="F133" s="438">
        <v>19096.599999999999</v>
      </c>
      <c r="G133" s="438">
        <v>0</v>
      </c>
      <c r="H133" s="438">
        <v>0</v>
      </c>
      <c r="I133" s="438">
        <v>0</v>
      </c>
      <c r="J133" s="438">
        <v>0</v>
      </c>
      <c r="K133" s="438">
        <v>0</v>
      </c>
      <c r="L133" s="438">
        <v>0</v>
      </c>
      <c r="M133" s="438">
        <v>0</v>
      </c>
      <c r="N133" s="438">
        <v>0</v>
      </c>
      <c r="O133" s="438">
        <v>0</v>
      </c>
      <c r="P133" s="438">
        <v>0</v>
      </c>
      <c r="Q133" s="438">
        <v>1490.28</v>
      </c>
      <c r="R133" s="438">
        <v>0</v>
      </c>
      <c r="S133" s="438">
        <v>0</v>
      </c>
      <c r="T133" s="438">
        <v>0</v>
      </c>
      <c r="U133" s="686">
        <f t="shared" si="6"/>
        <v>1490.28</v>
      </c>
      <c r="V133" s="533">
        <f t="shared" si="7"/>
        <v>17606.32</v>
      </c>
      <c r="W133" s="689" t="s">
        <v>167</v>
      </c>
      <c r="X133" s="437" t="b">
        <f t="shared" si="8"/>
        <v>1</v>
      </c>
      <c r="Y133" s="436"/>
      <c r="Z133" s="199" t="s">
        <v>364</v>
      </c>
      <c r="AA133" s="436"/>
      <c r="AB133" s="435"/>
      <c r="AC133" s="436"/>
      <c r="AD133" s="435"/>
      <c r="AE133" s="435"/>
      <c r="AF133" s="436"/>
      <c r="AG133" s="435"/>
      <c r="AH133" s="436"/>
      <c r="AI133" s="435"/>
    </row>
    <row r="134" spans="1:35" ht="15" customHeight="1" x14ac:dyDescent="0.25">
      <c r="A134" s="435" t="s">
        <v>1114</v>
      </c>
      <c r="B134" s="435" t="s">
        <v>847</v>
      </c>
      <c r="C134" s="436">
        <v>356</v>
      </c>
      <c r="D134" s="437" t="s">
        <v>383</v>
      </c>
      <c r="E134" s="435" t="s">
        <v>384</v>
      </c>
      <c r="F134" s="438">
        <v>7329.34</v>
      </c>
      <c r="G134" s="438">
        <v>0</v>
      </c>
      <c r="H134" s="438">
        <v>0</v>
      </c>
      <c r="I134" s="438">
        <v>0</v>
      </c>
      <c r="J134" s="438">
        <v>0</v>
      </c>
      <c r="K134" s="438">
        <v>0</v>
      </c>
      <c r="L134" s="438">
        <v>0</v>
      </c>
      <c r="M134" s="438">
        <v>1065.58</v>
      </c>
      <c r="N134" s="438">
        <v>0</v>
      </c>
      <c r="O134" s="438">
        <v>0</v>
      </c>
      <c r="P134" s="438">
        <v>0</v>
      </c>
      <c r="Q134" s="438">
        <v>0</v>
      </c>
      <c r="R134" s="438">
        <v>0</v>
      </c>
      <c r="S134" s="438">
        <v>0</v>
      </c>
      <c r="T134" s="438">
        <v>0</v>
      </c>
      <c r="U134" s="686">
        <f t="shared" si="6"/>
        <v>1065.58</v>
      </c>
      <c r="V134" s="533">
        <f t="shared" si="7"/>
        <v>6263.76</v>
      </c>
      <c r="W134" s="689" t="s">
        <v>167</v>
      </c>
      <c r="X134" s="437" t="b">
        <f t="shared" si="8"/>
        <v>1</v>
      </c>
      <c r="Y134" s="436"/>
      <c r="Z134" s="199" t="s">
        <v>383</v>
      </c>
      <c r="AA134" s="436"/>
      <c r="AB134" s="435"/>
      <c r="AC134" s="436"/>
      <c r="AD134" s="435"/>
      <c r="AE134" s="435"/>
      <c r="AF134" s="436"/>
      <c r="AG134" s="435"/>
      <c r="AH134" s="436"/>
      <c r="AI134" s="435"/>
    </row>
    <row r="135" spans="1:35" ht="15" customHeight="1" x14ac:dyDescent="0.25">
      <c r="A135" s="435" t="s">
        <v>1114</v>
      </c>
      <c r="B135" s="435" t="s">
        <v>847</v>
      </c>
      <c r="C135" s="436">
        <v>172</v>
      </c>
      <c r="D135" s="437" t="s">
        <v>68</v>
      </c>
      <c r="E135" s="435" t="s">
        <v>239</v>
      </c>
      <c r="F135" s="438">
        <v>12714.25</v>
      </c>
      <c r="G135" s="438">
        <v>0</v>
      </c>
      <c r="H135" s="438">
        <v>0</v>
      </c>
      <c r="I135" s="438">
        <v>0</v>
      </c>
      <c r="J135" s="438">
        <v>0</v>
      </c>
      <c r="K135" s="438">
        <v>0</v>
      </c>
      <c r="L135" s="438">
        <v>0</v>
      </c>
      <c r="M135" s="438">
        <v>1391.37</v>
      </c>
      <c r="N135" s="438">
        <v>0</v>
      </c>
      <c r="O135" s="438">
        <v>0</v>
      </c>
      <c r="P135" s="438">
        <v>0</v>
      </c>
      <c r="Q135" s="438">
        <v>0</v>
      </c>
      <c r="R135" s="438">
        <v>0</v>
      </c>
      <c r="S135" s="438">
        <v>0</v>
      </c>
      <c r="T135" s="438">
        <v>0</v>
      </c>
      <c r="U135" s="686">
        <f t="shared" si="6"/>
        <v>1391.37</v>
      </c>
      <c r="V135" s="533">
        <f t="shared" si="7"/>
        <v>11322.880000000001</v>
      </c>
      <c r="W135" s="689" t="s">
        <v>167</v>
      </c>
      <c r="X135" s="437" t="b">
        <f t="shared" si="8"/>
        <v>1</v>
      </c>
      <c r="Y135" s="436"/>
      <c r="Z135" s="199" t="s">
        <v>68</v>
      </c>
      <c r="AA135" s="436"/>
      <c r="AB135" s="435"/>
      <c r="AC135" s="436"/>
      <c r="AD135" s="435"/>
      <c r="AE135" s="435"/>
      <c r="AF135" s="436"/>
      <c r="AG135" s="435"/>
      <c r="AH135" s="436"/>
      <c r="AI135" s="435"/>
    </row>
    <row r="136" spans="1:35" ht="15" customHeight="1" x14ac:dyDescent="0.25">
      <c r="A136" s="435" t="s">
        <v>1114</v>
      </c>
      <c r="B136" s="435" t="s">
        <v>847</v>
      </c>
      <c r="C136" s="436">
        <v>52</v>
      </c>
      <c r="D136" s="437" t="s">
        <v>39</v>
      </c>
      <c r="E136" s="435" t="s">
        <v>210</v>
      </c>
      <c r="F136" s="438">
        <v>14368.56</v>
      </c>
      <c r="G136" s="438">
        <v>0</v>
      </c>
      <c r="H136" s="438">
        <v>0</v>
      </c>
      <c r="I136" s="438">
        <v>0</v>
      </c>
      <c r="J136" s="438">
        <v>0</v>
      </c>
      <c r="K136" s="438">
        <v>0</v>
      </c>
      <c r="L136" s="438">
        <v>0</v>
      </c>
      <c r="M136" s="438">
        <v>0</v>
      </c>
      <c r="N136" s="438">
        <v>0</v>
      </c>
      <c r="O136" s="438">
        <v>0</v>
      </c>
      <c r="P136" s="438">
        <v>0</v>
      </c>
      <c r="Q136" s="438">
        <v>0</v>
      </c>
      <c r="R136" s="438">
        <v>0</v>
      </c>
      <c r="S136" s="438">
        <v>0</v>
      </c>
      <c r="T136" s="438">
        <v>0</v>
      </c>
      <c r="U136" s="686">
        <f t="shared" si="6"/>
        <v>0</v>
      </c>
      <c r="V136" s="533">
        <f t="shared" si="7"/>
        <v>14368.56</v>
      </c>
      <c r="W136" s="689" t="s">
        <v>167</v>
      </c>
      <c r="X136" s="437" t="b">
        <f t="shared" si="8"/>
        <v>1</v>
      </c>
      <c r="Y136" s="436"/>
      <c r="Z136" s="199" t="s">
        <v>39</v>
      </c>
      <c r="AA136" s="436"/>
      <c r="AB136" s="435"/>
      <c r="AC136" s="436"/>
      <c r="AD136" s="435"/>
      <c r="AE136" s="435"/>
      <c r="AF136" s="436"/>
      <c r="AG136" s="435"/>
      <c r="AH136" s="436"/>
      <c r="AI136" s="435"/>
    </row>
    <row r="137" spans="1:35" s="563" customFormat="1" ht="15" customHeight="1" x14ac:dyDescent="0.25">
      <c r="A137" s="559" t="s">
        <v>1114</v>
      </c>
      <c r="B137" s="559" t="s">
        <v>847</v>
      </c>
      <c r="C137" s="560">
        <v>42</v>
      </c>
      <c r="D137" s="561" t="s">
        <v>31</v>
      </c>
      <c r="E137" s="559" t="s">
        <v>203</v>
      </c>
      <c r="F137" s="562">
        <v>22890.55</v>
      </c>
      <c r="G137" s="562">
        <v>0</v>
      </c>
      <c r="H137" s="562">
        <v>0</v>
      </c>
      <c r="I137" s="562">
        <v>0</v>
      </c>
      <c r="J137" s="562">
        <v>0</v>
      </c>
      <c r="K137" s="562">
        <v>0</v>
      </c>
      <c r="L137" s="562">
        <v>0</v>
      </c>
      <c r="M137" s="562">
        <v>0</v>
      </c>
      <c r="N137" s="562">
        <v>0</v>
      </c>
      <c r="O137" s="562">
        <v>0</v>
      </c>
      <c r="P137" s="562">
        <v>0</v>
      </c>
      <c r="Q137" s="562">
        <v>0</v>
      </c>
      <c r="R137" s="562">
        <v>0</v>
      </c>
      <c r="S137" s="562">
        <v>0</v>
      </c>
      <c r="T137" s="562">
        <v>0</v>
      </c>
      <c r="U137" s="574">
        <f t="shared" si="6"/>
        <v>0</v>
      </c>
      <c r="V137" s="574">
        <f t="shared" si="7"/>
        <v>22890.55</v>
      </c>
      <c r="W137" s="690" t="s">
        <v>167</v>
      </c>
      <c r="X137" s="437" t="b">
        <f t="shared" si="8"/>
        <v>1</v>
      </c>
      <c r="Y137" s="560"/>
      <c r="Z137" s="561" t="s">
        <v>31</v>
      </c>
      <c r="AA137" s="560"/>
      <c r="AB137" s="559"/>
      <c r="AC137" s="560"/>
      <c r="AD137" s="559"/>
      <c r="AE137" s="559"/>
      <c r="AF137" s="560"/>
      <c r="AG137" s="559"/>
      <c r="AH137" s="560"/>
      <c r="AI137" s="559"/>
    </row>
    <row r="138" spans="1:35" ht="15" customHeight="1" x14ac:dyDescent="0.25">
      <c r="A138" s="435" t="s">
        <v>1114</v>
      </c>
      <c r="B138" s="435" t="s">
        <v>847</v>
      </c>
      <c r="C138" s="436">
        <v>466</v>
      </c>
      <c r="D138" s="437" t="s">
        <v>749</v>
      </c>
      <c r="E138" s="435" t="s">
        <v>762</v>
      </c>
      <c r="F138" s="438">
        <v>5771.99</v>
      </c>
      <c r="G138" s="438">
        <v>0</v>
      </c>
      <c r="H138" s="438">
        <v>0</v>
      </c>
      <c r="I138" s="438">
        <v>0</v>
      </c>
      <c r="J138" s="438">
        <v>0</v>
      </c>
      <c r="K138" s="438">
        <v>0</v>
      </c>
      <c r="L138" s="438">
        <v>0</v>
      </c>
      <c r="M138" s="438">
        <v>0</v>
      </c>
      <c r="N138" s="438">
        <v>0</v>
      </c>
      <c r="O138" s="438">
        <v>0</v>
      </c>
      <c r="P138" s="438">
        <v>0</v>
      </c>
      <c r="Q138" s="438">
        <v>2329.38</v>
      </c>
      <c r="R138" s="438">
        <v>0</v>
      </c>
      <c r="S138" s="438">
        <v>0</v>
      </c>
      <c r="T138" s="438">
        <v>0</v>
      </c>
      <c r="U138" s="686">
        <f t="shared" si="6"/>
        <v>2329.38</v>
      </c>
      <c r="V138" s="533">
        <f t="shared" si="7"/>
        <v>3442.6099999999997</v>
      </c>
      <c r="W138" s="688" t="s">
        <v>167</v>
      </c>
      <c r="X138" s="437" t="b">
        <f t="shared" si="8"/>
        <v>1</v>
      </c>
      <c r="Y138" s="436"/>
      <c r="Z138" s="199" t="s">
        <v>749</v>
      </c>
      <c r="AA138" s="436"/>
      <c r="AB138" s="435"/>
      <c r="AC138" s="436"/>
      <c r="AD138" s="435"/>
      <c r="AE138" s="435"/>
      <c r="AF138" s="436"/>
      <c r="AG138" s="435"/>
      <c r="AH138" s="436"/>
      <c r="AI138" s="435"/>
    </row>
    <row r="139" spans="1:35" ht="15" customHeight="1" x14ac:dyDescent="0.25">
      <c r="A139" s="435" t="s">
        <v>1114</v>
      </c>
      <c r="B139" s="435" t="s">
        <v>847</v>
      </c>
      <c r="C139" s="436">
        <v>195</v>
      </c>
      <c r="D139" s="437" t="s">
        <v>783</v>
      </c>
      <c r="E139" s="435" t="s">
        <v>243</v>
      </c>
      <c r="F139" s="438">
        <v>3761.84</v>
      </c>
      <c r="G139" s="438">
        <v>0</v>
      </c>
      <c r="H139" s="438">
        <v>0</v>
      </c>
      <c r="I139" s="438">
        <v>0</v>
      </c>
      <c r="J139" s="438">
        <v>0</v>
      </c>
      <c r="K139" s="438">
        <v>0</v>
      </c>
      <c r="L139" s="438">
        <v>0</v>
      </c>
      <c r="M139" s="438">
        <v>0</v>
      </c>
      <c r="N139" s="438">
        <v>0</v>
      </c>
      <c r="O139" s="438">
        <v>0</v>
      </c>
      <c r="P139" s="438">
        <v>0</v>
      </c>
      <c r="Q139" s="438">
        <v>0</v>
      </c>
      <c r="R139" s="438">
        <v>0</v>
      </c>
      <c r="S139" s="438">
        <v>0</v>
      </c>
      <c r="T139" s="438">
        <v>0</v>
      </c>
      <c r="U139" s="686">
        <f t="shared" si="6"/>
        <v>0</v>
      </c>
      <c r="V139" s="533">
        <f t="shared" si="7"/>
        <v>3761.84</v>
      </c>
      <c r="W139" s="688" t="s">
        <v>167</v>
      </c>
      <c r="X139" s="437" t="b">
        <f t="shared" si="8"/>
        <v>1</v>
      </c>
      <c r="Y139" s="436"/>
      <c r="Z139" s="199" t="s">
        <v>783</v>
      </c>
      <c r="AA139" s="436"/>
      <c r="AB139" s="435"/>
      <c r="AC139" s="436"/>
      <c r="AD139" s="435"/>
      <c r="AE139" s="435"/>
      <c r="AF139" s="436"/>
      <c r="AG139" s="435"/>
      <c r="AH139" s="436"/>
      <c r="AI139" s="435"/>
    </row>
    <row r="140" spans="1:35" ht="15" customHeight="1" x14ac:dyDescent="0.25">
      <c r="A140" s="435" t="s">
        <v>1114</v>
      </c>
      <c r="B140" s="435" t="s">
        <v>847</v>
      </c>
      <c r="C140" s="436">
        <v>245</v>
      </c>
      <c r="D140" s="437" t="s">
        <v>135</v>
      </c>
      <c r="E140" s="435" t="s">
        <v>256</v>
      </c>
      <c r="F140" s="438">
        <v>12080.27</v>
      </c>
      <c r="G140" s="438">
        <v>0</v>
      </c>
      <c r="H140" s="438">
        <v>0</v>
      </c>
      <c r="I140" s="438">
        <v>0</v>
      </c>
      <c r="J140" s="438">
        <v>0</v>
      </c>
      <c r="K140" s="438">
        <v>0</v>
      </c>
      <c r="L140" s="438">
        <v>0</v>
      </c>
      <c r="M140" s="438">
        <v>0</v>
      </c>
      <c r="N140" s="438">
        <v>0</v>
      </c>
      <c r="O140" s="438">
        <v>0</v>
      </c>
      <c r="P140" s="438">
        <v>0</v>
      </c>
      <c r="Q140" s="438">
        <v>508.28</v>
      </c>
      <c r="R140" s="438">
        <v>0</v>
      </c>
      <c r="S140" s="438">
        <v>0</v>
      </c>
      <c r="T140" s="438">
        <v>0</v>
      </c>
      <c r="U140" s="686">
        <f t="shared" si="6"/>
        <v>508.28</v>
      </c>
      <c r="V140" s="533">
        <f t="shared" si="7"/>
        <v>11571.99</v>
      </c>
      <c r="W140" s="688" t="s">
        <v>167</v>
      </c>
      <c r="X140" s="437" t="b">
        <f t="shared" si="8"/>
        <v>1</v>
      </c>
      <c r="Y140" s="436"/>
      <c r="Z140" s="199" t="s">
        <v>135</v>
      </c>
      <c r="AA140" s="436"/>
      <c r="AB140" s="435"/>
      <c r="AC140" s="436"/>
      <c r="AD140" s="435"/>
      <c r="AE140" s="435"/>
      <c r="AF140" s="436"/>
      <c r="AG140" s="435"/>
      <c r="AH140" s="436"/>
      <c r="AI140" s="435"/>
    </row>
    <row r="141" spans="1:35" ht="15" customHeight="1" x14ac:dyDescent="0.25">
      <c r="A141" s="435" t="s">
        <v>1114</v>
      </c>
      <c r="B141" s="435" t="s">
        <v>847</v>
      </c>
      <c r="C141" s="436">
        <v>19</v>
      </c>
      <c r="D141" s="437" t="s">
        <v>13</v>
      </c>
      <c r="E141" s="435" t="s">
        <v>185</v>
      </c>
      <c r="F141" s="438">
        <v>17406</v>
      </c>
      <c r="G141" s="438">
        <v>0</v>
      </c>
      <c r="H141" s="438">
        <v>0</v>
      </c>
      <c r="I141" s="438">
        <v>0</v>
      </c>
      <c r="J141" s="438">
        <v>0</v>
      </c>
      <c r="K141" s="438">
        <v>0</v>
      </c>
      <c r="L141" s="438">
        <v>0</v>
      </c>
      <c r="M141" s="438">
        <v>0</v>
      </c>
      <c r="N141" s="438">
        <v>0</v>
      </c>
      <c r="O141" s="438">
        <v>0</v>
      </c>
      <c r="P141" s="438">
        <v>629.24</v>
      </c>
      <c r="Q141" s="438">
        <v>0</v>
      </c>
      <c r="R141" s="438">
        <v>0</v>
      </c>
      <c r="S141" s="438">
        <v>0</v>
      </c>
      <c r="T141" s="438">
        <v>0</v>
      </c>
      <c r="U141" s="686">
        <f t="shared" si="6"/>
        <v>629.24</v>
      </c>
      <c r="V141" s="533">
        <f t="shared" si="7"/>
        <v>16776.759999999998</v>
      </c>
      <c r="W141" s="688" t="s">
        <v>167</v>
      </c>
      <c r="X141" s="437" t="b">
        <f t="shared" si="8"/>
        <v>1</v>
      </c>
      <c r="Y141" s="436"/>
      <c r="Z141" s="199" t="s">
        <v>13</v>
      </c>
      <c r="AA141" s="436"/>
      <c r="AB141" s="435"/>
      <c r="AC141" s="436"/>
      <c r="AD141" s="435"/>
      <c r="AE141" s="435"/>
      <c r="AF141" s="436"/>
      <c r="AG141" s="435"/>
      <c r="AH141" s="436"/>
      <c r="AI141" s="435"/>
    </row>
    <row r="142" spans="1:35" ht="15" customHeight="1" x14ac:dyDescent="0.25">
      <c r="A142" s="435" t="s">
        <v>1114</v>
      </c>
      <c r="B142" s="435" t="s">
        <v>847</v>
      </c>
      <c r="C142" s="436">
        <v>475</v>
      </c>
      <c r="D142" s="437" t="s">
        <v>785</v>
      </c>
      <c r="E142" s="435" t="s">
        <v>794</v>
      </c>
      <c r="F142" s="438">
        <v>11381.96</v>
      </c>
      <c r="G142" s="438">
        <v>0</v>
      </c>
      <c r="H142" s="438">
        <v>0</v>
      </c>
      <c r="I142" s="438">
        <v>0</v>
      </c>
      <c r="J142" s="438">
        <v>0</v>
      </c>
      <c r="K142" s="438">
        <v>0</v>
      </c>
      <c r="L142" s="438">
        <v>0</v>
      </c>
      <c r="M142" s="438">
        <v>709.05</v>
      </c>
      <c r="N142" s="438">
        <v>0</v>
      </c>
      <c r="O142" s="438">
        <v>0</v>
      </c>
      <c r="P142" s="438">
        <v>0</v>
      </c>
      <c r="Q142" s="438">
        <v>0</v>
      </c>
      <c r="R142" s="438">
        <v>0</v>
      </c>
      <c r="S142" s="438">
        <v>0</v>
      </c>
      <c r="T142" s="438">
        <v>0</v>
      </c>
      <c r="U142" s="686">
        <f t="shared" si="6"/>
        <v>709.05</v>
      </c>
      <c r="V142" s="533">
        <f t="shared" si="7"/>
        <v>10672.91</v>
      </c>
      <c r="W142" s="688" t="s">
        <v>167</v>
      </c>
      <c r="X142" s="437" t="b">
        <f t="shared" si="8"/>
        <v>1</v>
      </c>
      <c r="Y142" s="436"/>
      <c r="Z142" s="199" t="s">
        <v>785</v>
      </c>
      <c r="AA142" s="436"/>
      <c r="AB142" s="435"/>
      <c r="AC142" s="436"/>
      <c r="AD142" s="435"/>
      <c r="AE142" s="435"/>
      <c r="AF142" s="436"/>
      <c r="AG142" s="435"/>
      <c r="AH142" s="436"/>
      <c r="AI142" s="435"/>
    </row>
    <row r="143" spans="1:35" ht="15" customHeight="1" x14ac:dyDescent="0.25">
      <c r="A143" s="435" t="s">
        <v>1114</v>
      </c>
      <c r="B143" s="435" t="s">
        <v>847</v>
      </c>
      <c r="C143" s="436">
        <v>496</v>
      </c>
      <c r="D143" s="437" t="s">
        <v>462</v>
      </c>
      <c r="E143" s="435" t="s">
        <v>507</v>
      </c>
      <c r="F143" s="438">
        <v>14236.24</v>
      </c>
      <c r="G143" s="438">
        <v>0</v>
      </c>
      <c r="H143" s="438">
        <v>0</v>
      </c>
      <c r="I143" s="438">
        <v>0</v>
      </c>
      <c r="J143" s="438">
        <v>0</v>
      </c>
      <c r="K143" s="438">
        <v>0</v>
      </c>
      <c r="L143" s="438">
        <v>0</v>
      </c>
      <c r="M143" s="438">
        <v>457.37</v>
      </c>
      <c r="N143" s="438">
        <v>0</v>
      </c>
      <c r="O143" s="438">
        <v>0</v>
      </c>
      <c r="P143" s="438">
        <v>0</v>
      </c>
      <c r="Q143" s="438">
        <v>0</v>
      </c>
      <c r="R143" s="438">
        <v>0</v>
      </c>
      <c r="S143" s="438">
        <v>0</v>
      </c>
      <c r="T143" s="438">
        <v>0</v>
      </c>
      <c r="U143" s="686">
        <f t="shared" si="6"/>
        <v>457.37</v>
      </c>
      <c r="V143" s="533">
        <f t="shared" si="7"/>
        <v>13778.869999999999</v>
      </c>
      <c r="W143" s="688" t="s">
        <v>167</v>
      </c>
      <c r="X143" s="437" t="b">
        <f t="shared" si="8"/>
        <v>1</v>
      </c>
      <c r="Y143" s="436"/>
      <c r="Z143" s="199" t="s">
        <v>462</v>
      </c>
      <c r="AA143" s="436"/>
      <c r="AB143" s="435"/>
      <c r="AC143" s="436"/>
      <c r="AD143" s="435"/>
      <c r="AE143" s="435"/>
      <c r="AF143" s="436"/>
      <c r="AG143" s="435"/>
      <c r="AH143" s="436"/>
      <c r="AI143" s="435"/>
    </row>
    <row r="144" spans="1:35" ht="15" customHeight="1" x14ac:dyDescent="0.25">
      <c r="A144" s="435" t="s">
        <v>1114</v>
      </c>
      <c r="B144" s="435" t="s">
        <v>847</v>
      </c>
      <c r="C144" s="436">
        <v>169</v>
      </c>
      <c r="D144" s="437" t="s">
        <v>67</v>
      </c>
      <c r="E144" s="435" t="s">
        <v>238</v>
      </c>
      <c r="F144" s="438">
        <v>11207.19</v>
      </c>
      <c r="G144" s="438">
        <v>0</v>
      </c>
      <c r="H144" s="438">
        <v>0</v>
      </c>
      <c r="I144" s="438">
        <v>0</v>
      </c>
      <c r="J144" s="438">
        <v>0</v>
      </c>
      <c r="K144" s="438">
        <v>0</v>
      </c>
      <c r="L144" s="438">
        <v>0</v>
      </c>
      <c r="M144" s="438">
        <v>1336.36</v>
      </c>
      <c r="N144" s="438">
        <v>0</v>
      </c>
      <c r="O144" s="438">
        <v>0</v>
      </c>
      <c r="P144" s="438">
        <v>0</v>
      </c>
      <c r="Q144" s="438">
        <v>0</v>
      </c>
      <c r="R144" s="438">
        <v>0</v>
      </c>
      <c r="S144" s="438">
        <v>0</v>
      </c>
      <c r="T144" s="438">
        <v>0</v>
      </c>
      <c r="U144" s="686">
        <f t="shared" si="6"/>
        <v>1336.36</v>
      </c>
      <c r="V144" s="533">
        <f t="shared" si="7"/>
        <v>9870.83</v>
      </c>
      <c r="W144" s="688" t="s">
        <v>167</v>
      </c>
      <c r="X144" s="437" t="b">
        <f t="shared" si="8"/>
        <v>1</v>
      </c>
      <c r="Y144" s="436"/>
      <c r="Z144" s="199" t="s">
        <v>67</v>
      </c>
      <c r="AA144" s="436"/>
      <c r="AB144" s="435"/>
      <c r="AC144" s="436"/>
      <c r="AD144" s="435"/>
      <c r="AE144" s="435"/>
      <c r="AF144" s="436"/>
      <c r="AG144" s="435"/>
      <c r="AH144" s="436"/>
      <c r="AI144" s="435"/>
    </row>
    <row r="145" spans="1:35" ht="15" customHeight="1" x14ac:dyDescent="0.25">
      <c r="A145" s="435" t="s">
        <v>1114</v>
      </c>
      <c r="B145" s="435" t="s">
        <v>847</v>
      </c>
      <c r="C145" s="436">
        <v>27</v>
      </c>
      <c r="D145" s="437" t="s">
        <v>20</v>
      </c>
      <c r="E145" s="435" t="s">
        <v>192</v>
      </c>
      <c r="F145" s="438">
        <v>14873.46</v>
      </c>
      <c r="G145" s="438">
        <v>0</v>
      </c>
      <c r="H145" s="438">
        <v>0</v>
      </c>
      <c r="I145" s="438">
        <v>0</v>
      </c>
      <c r="J145" s="438">
        <v>0</v>
      </c>
      <c r="K145" s="438">
        <v>0</v>
      </c>
      <c r="L145" s="438">
        <v>0</v>
      </c>
      <c r="M145" s="438">
        <v>0</v>
      </c>
      <c r="N145" s="438">
        <v>0</v>
      </c>
      <c r="O145" s="438">
        <v>0</v>
      </c>
      <c r="P145" s="438">
        <v>792.25</v>
      </c>
      <c r="Q145" s="438">
        <v>1687.68</v>
      </c>
      <c r="R145" s="438">
        <v>0</v>
      </c>
      <c r="S145" s="438">
        <v>0</v>
      </c>
      <c r="T145" s="438">
        <v>0</v>
      </c>
      <c r="U145" s="686">
        <f t="shared" si="6"/>
        <v>2479.9300000000003</v>
      </c>
      <c r="V145" s="533">
        <f t="shared" si="7"/>
        <v>12393.529999999999</v>
      </c>
      <c r="W145" s="688" t="s">
        <v>167</v>
      </c>
      <c r="X145" s="437" t="b">
        <f t="shared" si="8"/>
        <v>1</v>
      </c>
      <c r="Y145" s="436"/>
      <c r="Z145" s="199" t="s">
        <v>20</v>
      </c>
      <c r="AA145" s="436"/>
      <c r="AB145" s="435"/>
      <c r="AC145" s="436"/>
      <c r="AD145" s="435"/>
      <c r="AE145" s="435"/>
      <c r="AF145" s="436"/>
      <c r="AG145" s="435"/>
      <c r="AH145" s="436"/>
      <c r="AI145" s="435"/>
    </row>
    <row r="146" spans="1:35" ht="15" customHeight="1" x14ac:dyDescent="0.25">
      <c r="A146" s="435" t="s">
        <v>1114</v>
      </c>
      <c r="B146" s="435" t="s">
        <v>847</v>
      </c>
      <c r="C146" s="436">
        <v>429</v>
      </c>
      <c r="D146" s="437" t="s">
        <v>676</v>
      </c>
      <c r="E146" s="435" t="s">
        <v>677</v>
      </c>
      <c r="F146" s="438">
        <v>10672.91</v>
      </c>
      <c r="G146" s="438">
        <v>0</v>
      </c>
      <c r="H146" s="438">
        <v>0</v>
      </c>
      <c r="I146" s="438">
        <v>0</v>
      </c>
      <c r="J146" s="438">
        <v>0</v>
      </c>
      <c r="K146" s="438">
        <v>0</v>
      </c>
      <c r="L146" s="438">
        <v>0</v>
      </c>
      <c r="M146" s="438">
        <v>0</v>
      </c>
      <c r="N146" s="438">
        <v>0</v>
      </c>
      <c r="O146" s="438">
        <v>0</v>
      </c>
      <c r="P146" s="438">
        <v>0</v>
      </c>
      <c r="Q146" s="438">
        <v>0</v>
      </c>
      <c r="R146" s="438">
        <v>0</v>
      </c>
      <c r="S146" s="438">
        <v>0</v>
      </c>
      <c r="T146" s="438">
        <v>0</v>
      </c>
      <c r="U146" s="686">
        <f t="shared" si="6"/>
        <v>0</v>
      </c>
      <c r="V146" s="533">
        <f t="shared" si="7"/>
        <v>10672.91</v>
      </c>
      <c r="W146" s="688" t="s">
        <v>167</v>
      </c>
      <c r="X146" s="437" t="b">
        <f t="shared" si="8"/>
        <v>1</v>
      </c>
      <c r="Y146" s="436"/>
      <c r="Z146" s="199" t="s">
        <v>676</v>
      </c>
      <c r="AA146" s="436"/>
      <c r="AB146" s="435"/>
      <c r="AC146" s="436"/>
      <c r="AD146" s="435"/>
      <c r="AE146" s="435"/>
      <c r="AF146" s="436"/>
      <c r="AG146" s="435"/>
      <c r="AH146" s="436"/>
      <c r="AI146" s="435"/>
    </row>
    <row r="147" spans="1:35" ht="15" customHeight="1" x14ac:dyDescent="0.25">
      <c r="A147" s="435" t="s">
        <v>1114</v>
      </c>
      <c r="B147" s="435" t="s">
        <v>847</v>
      </c>
      <c r="C147" s="436">
        <v>343</v>
      </c>
      <c r="D147" s="437" t="s">
        <v>310</v>
      </c>
      <c r="E147" s="435" t="s">
        <v>313</v>
      </c>
      <c r="F147" s="438">
        <v>22640.49</v>
      </c>
      <c r="G147" s="438">
        <v>0</v>
      </c>
      <c r="H147" s="438">
        <v>0</v>
      </c>
      <c r="I147" s="438">
        <v>0</v>
      </c>
      <c r="J147" s="438">
        <v>0</v>
      </c>
      <c r="K147" s="438">
        <v>0</v>
      </c>
      <c r="L147" s="438">
        <v>0</v>
      </c>
      <c r="M147" s="438">
        <v>0</v>
      </c>
      <c r="N147" s="438">
        <v>0</v>
      </c>
      <c r="O147" s="438">
        <v>0</v>
      </c>
      <c r="P147" s="438">
        <v>0</v>
      </c>
      <c r="Q147" s="438">
        <v>409.9</v>
      </c>
      <c r="R147" s="438">
        <v>0</v>
      </c>
      <c r="S147" s="438">
        <v>0</v>
      </c>
      <c r="T147" s="438">
        <v>0</v>
      </c>
      <c r="U147" s="686">
        <f t="shared" si="6"/>
        <v>409.9</v>
      </c>
      <c r="V147" s="533">
        <f t="shared" si="7"/>
        <v>22230.59</v>
      </c>
      <c r="W147" s="688" t="s">
        <v>167</v>
      </c>
      <c r="X147" s="437" t="b">
        <f t="shared" si="8"/>
        <v>1</v>
      </c>
      <c r="Y147" s="436"/>
      <c r="Z147" s="199" t="s">
        <v>310</v>
      </c>
      <c r="AA147" s="436"/>
      <c r="AB147" s="435"/>
      <c r="AC147" s="436"/>
      <c r="AD147" s="435"/>
      <c r="AE147" s="435"/>
      <c r="AF147" s="436"/>
      <c r="AG147" s="435"/>
      <c r="AH147" s="436"/>
      <c r="AI147" s="435"/>
    </row>
    <row r="148" spans="1:35" ht="15" customHeight="1" x14ac:dyDescent="0.25">
      <c r="A148" s="435" t="s">
        <v>1114</v>
      </c>
      <c r="B148" s="435" t="s">
        <v>847</v>
      </c>
      <c r="C148" s="436">
        <v>315</v>
      </c>
      <c r="D148" s="437" t="s">
        <v>299</v>
      </c>
      <c r="E148" s="435" t="s">
        <v>302</v>
      </c>
      <c r="F148" s="438">
        <v>31132.54</v>
      </c>
      <c r="G148" s="438">
        <v>0</v>
      </c>
      <c r="H148" s="438">
        <v>0</v>
      </c>
      <c r="I148" s="438">
        <v>0</v>
      </c>
      <c r="J148" s="438">
        <v>0</v>
      </c>
      <c r="K148" s="438">
        <v>0</v>
      </c>
      <c r="L148" s="438">
        <v>0</v>
      </c>
      <c r="M148" s="438">
        <v>0</v>
      </c>
      <c r="N148" s="438">
        <v>0</v>
      </c>
      <c r="O148" s="438">
        <v>0</v>
      </c>
      <c r="P148" s="438">
        <v>0</v>
      </c>
      <c r="Q148" s="438">
        <v>2375.54</v>
      </c>
      <c r="R148" s="438">
        <v>0</v>
      </c>
      <c r="S148" s="438">
        <v>0</v>
      </c>
      <c r="T148" s="438">
        <v>0</v>
      </c>
      <c r="U148" s="686">
        <f t="shared" si="6"/>
        <v>2375.54</v>
      </c>
      <c r="V148" s="533">
        <f t="shared" si="7"/>
        <v>28757</v>
      </c>
      <c r="W148" s="688" t="s">
        <v>167</v>
      </c>
      <c r="X148" s="437" t="b">
        <f t="shared" si="8"/>
        <v>1</v>
      </c>
      <c r="Y148" s="436"/>
      <c r="Z148" s="199" t="s">
        <v>299</v>
      </c>
      <c r="AA148" s="436"/>
      <c r="AB148" s="435"/>
      <c r="AC148" s="436"/>
      <c r="AD148" s="435"/>
      <c r="AE148" s="435"/>
      <c r="AF148" s="436"/>
      <c r="AG148" s="435"/>
      <c r="AH148" s="436"/>
      <c r="AI148" s="435"/>
    </row>
    <row r="149" spans="1:35" ht="15" customHeight="1" x14ac:dyDescent="0.25">
      <c r="A149" s="435" t="s">
        <v>1114</v>
      </c>
      <c r="B149" s="435" t="s">
        <v>847</v>
      </c>
      <c r="C149" s="436">
        <v>86</v>
      </c>
      <c r="D149" s="437" t="s">
        <v>46</v>
      </c>
      <c r="E149" s="435" t="s">
        <v>218</v>
      </c>
      <c r="F149" s="438">
        <v>8079.24</v>
      </c>
      <c r="G149" s="438">
        <v>0</v>
      </c>
      <c r="H149" s="438">
        <v>0</v>
      </c>
      <c r="I149" s="438">
        <v>0</v>
      </c>
      <c r="J149" s="438">
        <v>0</v>
      </c>
      <c r="K149" s="438">
        <v>0</v>
      </c>
      <c r="L149" s="438">
        <v>0</v>
      </c>
      <c r="M149" s="438">
        <v>0</v>
      </c>
      <c r="N149" s="438">
        <v>0</v>
      </c>
      <c r="O149" s="438">
        <v>0</v>
      </c>
      <c r="P149" s="438">
        <v>0</v>
      </c>
      <c r="Q149" s="438">
        <v>1223.5999999999999</v>
      </c>
      <c r="R149" s="438">
        <v>0</v>
      </c>
      <c r="S149" s="438">
        <v>0</v>
      </c>
      <c r="T149" s="438">
        <v>0</v>
      </c>
      <c r="U149" s="686">
        <f t="shared" si="6"/>
        <v>1223.5999999999999</v>
      </c>
      <c r="V149" s="533">
        <f t="shared" si="7"/>
        <v>6855.6399999999994</v>
      </c>
      <c r="W149" s="688" t="s">
        <v>167</v>
      </c>
      <c r="X149" s="437" t="b">
        <f t="shared" si="8"/>
        <v>1</v>
      </c>
      <c r="Y149" s="436"/>
      <c r="Z149" s="199" t="s">
        <v>46</v>
      </c>
      <c r="AA149" s="436"/>
      <c r="AB149" s="435"/>
      <c r="AC149" s="436"/>
      <c r="AD149" s="435"/>
      <c r="AE149" s="435"/>
      <c r="AF149" s="436"/>
      <c r="AG149" s="435"/>
      <c r="AH149" s="436"/>
      <c r="AI149" s="435"/>
    </row>
    <row r="150" spans="1:35" s="192" customFormat="1" ht="15" customHeight="1" x14ac:dyDescent="0.25">
      <c r="A150" s="189"/>
      <c r="B150" s="189"/>
      <c r="C150" s="190"/>
      <c r="D150" s="308" t="s">
        <v>837</v>
      </c>
      <c r="E150" s="189"/>
      <c r="F150" s="191">
        <v>0</v>
      </c>
      <c r="G150" s="191">
        <v>0</v>
      </c>
      <c r="H150" s="191">
        <v>0</v>
      </c>
      <c r="I150" s="191">
        <v>0</v>
      </c>
      <c r="J150" s="191">
        <v>0</v>
      </c>
      <c r="K150" s="191">
        <v>0</v>
      </c>
      <c r="L150" s="438">
        <v>0</v>
      </c>
      <c r="M150" s="191">
        <v>0</v>
      </c>
      <c r="N150" s="191">
        <v>0</v>
      </c>
      <c r="O150" s="191">
        <v>0</v>
      </c>
      <c r="P150" s="191">
        <v>0</v>
      </c>
      <c r="Q150" s="191">
        <v>0</v>
      </c>
      <c r="R150" s="191">
        <v>0</v>
      </c>
      <c r="S150" s="191">
        <v>0</v>
      </c>
      <c r="T150" s="191">
        <v>0</v>
      </c>
      <c r="U150" s="686">
        <f t="shared" si="6"/>
        <v>0</v>
      </c>
      <c r="V150" s="533">
        <f t="shared" si="7"/>
        <v>0</v>
      </c>
      <c r="W150" s="569"/>
      <c r="X150" s="437" t="b">
        <f t="shared" si="8"/>
        <v>1</v>
      </c>
      <c r="Y150" s="190"/>
      <c r="Z150" s="308" t="s">
        <v>837</v>
      </c>
      <c r="AA150" s="190"/>
      <c r="AB150" s="189"/>
      <c r="AC150" s="190"/>
      <c r="AD150" s="189"/>
      <c r="AE150" s="189"/>
      <c r="AF150" s="190"/>
      <c r="AG150" s="189"/>
      <c r="AH150" s="190"/>
      <c r="AI150" s="189"/>
    </row>
    <row r="151" spans="1:35" ht="15" customHeight="1" x14ac:dyDescent="0.25">
      <c r="A151" s="435" t="s">
        <v>1114</v>
      </c>
      <c r="B151" s="435" t="s">
        <v>847</v>
      </c>
      <c r="C151" s="436">
        <v>259</v>
      </c>
      <c r="D151" s="437" t="s">
        <v>147</v>
      </c>
      <c r="E151" s="435" t="s">
        <v>263</v>
      </c>
      <c r="F151" s="438">
        <v>7403.26</v>
      </c>
      <c r="G151" s="438">
        <v>0</v>
      </c>
      <c r="H151" s="438">
        <v>0</v>
      </c>
      <c r="I151" s="438">
        <v>0</v>
      </c>
      <c r="J151" s="438">
        <v>0</v>
      </c>
      <c r="K151" s="438">
        <v>0</v>
      </c>
      <c r="L151" s="438">
        <v>0</v>
      </c>
      <c r="M151" s="438">
        <v>2703.26</v>
      </c>
      <c r="N151" s="438">
        <v>0</v>
      </c>
      <c r="O151" s="438">
        <v>0</v>
      </c>
      <c r="P151" s="438">
        <v>0</v>
      </c>
      <c r="Q151" s="438">
        <v>0</v>
      </c>
      <c r="R151" s="438">
        <v>0</v>
      </c>
      <c r="S151" s="438">
        <v>0</v>
      </c>
      <c r="T151" s="438">
        <v>0</v>
      </c>
      <c r="U151" s="686">
        <f t="shared" si="6"/>
        <v>2703.26</v>
      </c>
      <c r="V151" s="533">
        <f t="shared" si="7"/>
        <v>4700</v>
      </c>
      <c r="W151" s="688" t="s">
        <v>167</v>
      </c>
      <c r="X151" s="437" t="b">
        <f t="shared" si="8"/>
        <v>1</v>
      </c>
      <c r="Y151" s="436"/>
      <c r="Z151" s="199" t="s">
        <v>147</v>
      </c>
      <c r="AA151" s="436"/>
      <c r="AB151" s="435"/>
      <c r="AC151" s="436"/>
      <c r="AD151" s="435"/>
      <c r="AE151" s="435"/>
      <c r="AF151" s="436"/>
      <c r="AG151" s="435"/>
      <c r="AH151" s="436"/>
      <c r="AI151" s="435"/>
    </row>
    <row r="152" spans="1:35" ht="15" customHeight="1" x14ac:dyDescent="0.25">
      <c r="A152" s="435" t="s">
        <v>1114</v>
      </c>
      <c r="B152" s="435" t="s">
        <v>847</v>
      </c>
      <c r="C152" s="436">
        <v>430</v>
      </c>
      <c r="D152" s="437" t="s">
        <v>678</v>
      </c>
      <c r="E152" s="435" t="s">
        <v>679</v>
      </c>
      <c r="F152" s="438">
        <v>9163.07</v>
      </c>
      <c r="G152" s="438">
        <v>0</v>
      </c>
      <c r="H152" s="438">
        <v>0</v>
      </c>
      <c r="I152" s="438">
        <v>0</v>
      </c>
      <c r="J152" s="438">
        <v>0</v>
      </c>
      <c r="K152" s="438">
        <v>0</v>
      </c>
      <c r="L152" s="438">
        <v>0</v>
      </c>
      <c r="M152" s="438">
        <v>452.76</v>
      </c>
      <c r="N152" s="438">
        <v>0</v>
      </c>
      <c r="O152" s="438">
        <v>0</v>
      </c>
      <c r="P152" s="438">
        <v>0</v>
      </c>
      <c r="Q152" s="438">
        <v>0</v>
      </c>
      <c r="R152" s="438">
        <v>0</v>
      </c>
      <c r="S152" s="438">
        <v>0</v>
      </c>
      <c r="T152" s="438">
        <v>0</v>
      </c>
      <c r="U152" s="686">
        <f t="shared" si="6"/>
        <v>452.76</v>
      </c>
      <c r="V152" s="533">
        <f t="shared" si="7"/>
        <v>8710.31</v>
      </c>
      <c r="W152" s="688" t="s">
        <v>167</v>
      </c>
      <c r="X152" s="437" t="b">
        <f t="shared" si="8"/>
        <v>1</v>
      </c>
      <c r="Y152" s="436"/>
      <c r="Z152" s="199" t="s">
        <v>678</v>
      </c>
      <c r="AA152" s="436"/>
      <c r="AB152" s="435"/>
      <c r="AC152" s="436"/>
      <c r="AD152" s="435"/>
      <c r="AE152" s="435"/>
      <c r="AF152" s="436"/>
      <c r="AG152" s="435"/>
      <c r="AH152" s="436"/>
      <c r="AI152" s="435"/>
    </row>
    <row r="153" spans="1:35" ht="15" customHeight="1" x14ac:dyDescent="0.25">
      <c r="A153" s="435" t="s">
        <v>1114</v>
      </c>
      <c r="B153" s="435" t="s">
        <v>847</v>
      </c>
      <c r="C153" s="436">
        <v>445</v>
      </c>
      <c r="D153" s="437" t="s">
        <v>713</v>
      </c>
      <c r="E153" s="435" t="s">
        <v>734</v>
      </c>
      <c r="F153" s="438">
        <v>10672.91</v>
      </c>
      <c r="G153" s="438">
        <v>0</v>
      </c>
      <c r="H153" s="438">
        <v>0</v>
      </c>
      <c r="I153" s="438">
        <v>0</v>
      </c>
      <c r="J153" s="438">
        <v>0</v>
      </c>
      <c r="K153" s="438">
        <v>0</v>
      </c>
      <c r="L153" s="438">
        <v>0</v>
      </c>
      <c r="M153" s="438">
        <v>0</v>
      </c>
      <c r="N153" s="438">
        <v>0</v>
      </c>
      <c r="O153" s="438">
        <v>0</v>
      </c>
      <c r="P153" s="438">
        <v>0</v>
      </c>
      <c r="Q153" s="438">
        <v>0</v>
      </c>
      <c r="R153" s="438">
        <v>0</v>
      </c>
      <c r="S153" s="438">
        <v>0</v>
      </c>
      <c r="T153" s="438">
        <v>0</v>
      </c>
      <c r="U153" s="686">
        <f t="shared" si="6"/>
        <v>0</v>
      </c>
      <c r="V153" s="533">
        <f t="shared" si="7"/>
        <v>10672.91</v>
      </c>
      <c r="W153" s="688" t="s">
        <v>167</v>
      </c>
      <c r="X153" s="437" t="b">
        <f t="shared" si="8"/>
        <v>1</v>
      </c>
      <c r="Y153" s="436"/>
      <c r="Z153" s="199" t="s">
        <v>713</v>
      </c>
      <c r="AA153" s="436"/>
      <c r="AB153" s="435"/>
      <c r="AC153" s="436"/>
      <c r="AD153" s="435"/>
      <c r="AE153" s="435"/>
      <c r="AF153" s="436"/>
      <c r="AG153" s="435"/>
      <c r="AH153" s="436"/>
      <c r="AI153" s="435"/>
    </row>
    <row r="154" spans="1:35" s="563" customFormat="1" ht="15" customHeight="1" x14ac:dyDescent="0.25">
      <c r="A154" s="559" t="s">
        <v>1114</v>
      </c>
      <c r="B154" s="559" t="s">
        <v>847</v>
      </c>
      <c r="C154" s="560">
        <v>193</v>
      </c>
      <c r="D154" s="561" t="s">
        <v>72</v>
      </c>
      <c r="E154" s="559" t="s">
        <v>242</v>
      </c>
      <c r="F154" s="562">
        <v>17894.849999999999</v>
      </c>
      <c r="G154" s="562">
        <v>0</v>
      </c>
      <c r="H154" s="562">
        <v>0</v>
      </c>
      <c r="I154" s="562">
        <v>1334</v>
      </c>
      <c r="J154" s="562">
        <v>0</v>
      </c>
      <c r="K154" s="562">
        <v>0</v>
      </c>
      <c r="L154" s="562">
        <v>0</v>
      </c>
      <c r="M154" s="562">
        <v>0</v>
      </c>
      <c r="N154" s="562">
        <v>0</v>
      </c>
      <c r="O154" s="562">
        <v>0</v>
      </c>
      <c r="P154" s="562">
        <v>0</v>
      </c>
      <c r="Q154" s="562">
        <v>1122.96</v>
      </c>
      <c r="R154" s="562">
        <v>0</v>
      </c>
      <c r="S154" s="562">
        <v>0</v>
      </c>
      <c r="T154" s="562">
        <v>0</v>
      </c>
      <c r="U154" s="574">
        <f t="shared" si="6"/>
        <v>2456.96</v>
      </c>
      <c r="V154" s="574">
        <f t="shared" si="7"/>
        <v>15437.89</v>
      </c>
      <c r="W154" s="690" t="s">
        <v>167</v>
      </c>
      <c r="X154" s="437" t="b">
        <f t="shared" si="8"/>
        <v>1</v>
      </c>
      <c r="Y154" s="560"/>
      <c r="Z154" s="561" t="s">
        <v>72</v>
      </c>
      <c r="AA154" s="560"/>
      <c r="AB154" s="559"/>
      <c r="AC154" s="560"/>
      <c r="AD154" s="559"/>
      <c r="AE154" s="559"/>
      <c r="AF154" s="560"/>
      <c r="AG154" s="559"/>
      <c r="AH154" s="560"/>
      <c r="AI154" s="559"/>
    </row>
    <row r="155" spans="1:35" ht="15" customHeight="1" x14ac:dyDescent="0.25">
      <c r="A155" s="435" t="s">
        <v>1114</v>
      </c>
      <c r="B155" s="435" t="s">
        <v>847</v>
      </c>
      <c r="C155" s="436">
        <v>159</v>
      </c>
      <c r="D155" s="437" t="s">
        <v>62</v>
      </c>
      <c r="E155" s="435" t="s">
        <v>284</v>
      </c>
      <c r="F155" s="438">
        <v>9062.82</v>
      </c>
      <c r="G155" s="438">
        <v>0</v>
      </c>
      <c r="H155" s="438">
        <v>0</v>
      </c>
      <c r="I155" s="438">
        <v>0</v>
      </c>
      <c r="J155" s="438">
        <v>0</v>
      </c>
      <c r="K155" s="438">
        <v>0</v>
      </c>
      <c r="L155" s="438">
        <v>0</v>
      </c>
      <c r="M155" s="438">
        <v>3501.68</v>
      </c>
      <c r="N155" s="438">
        <v>0</v>
      </c>
      <c r="O155" s="438">
        <v>0</v>
      </c>
      <c r="P155" s="438">
        <v>0</v>
      </c>
      <c r="Q155" s="438">
        <v>0</v>
      </c>
      <c r="R155" s="438">
        <v>0</v>
      </c>
      <c r="S155" s="438">
        <v>0</v>
      </c>
      <c r="T155" s="438">
        <v>0</v>
      </c>
      <c r="U155" s="686">
        <f t="shared" si="6"/>
        <v>3501.68</v>
      </c>
      <c r="V155" s="533">
        <f t="shared" si="7"/>
        <v>5561.1399999999994</v>
      </c>
      <c r="W155" s="688" t="s">
        <v>167</v>
      </c>
      <c r="X155" s="437" t="b">
        <f t="shared" si="8"/>
        <v>1</v>
      </c>
      <c r="Y155" s="436"/>
      <c r="Z155" s="199" t="s">
        <v>62</v>
      </c>
      <c r="AA155" s="436"/>
      <c r="AB155" s="435"/>
      <c r="AC155" s="436"/>
      <c r="AD155" s="435"/>
      <c r="AE155" s="435"/>
      <c r="AF155" s="436"/>
      <c r="AG155" s="435"/>
      <c r="AH155" s="436"/>
      <c r="AI155" s="435"/>
    </row>
    <row r="156" spans="1:35" ht="15" customHeight="1" x14ac:dyDescent="0.25">
      <c r="A156" s="435" t="s">
        <v>1114</v>
      </c>
      <c r="B156" s="435" t="s">
        <v>847</v>
      </c>
      <c r="C156" s="436">
        <v>91</v>
      </c>
      <c r="D156" s="437" t="s">
        <v>51</v>
      </c>
      <c r="E156" s="435" t="s">
        <v>223</v>
      </c>
      <c r="F156" s="438">
        <v>7934.04</v>
      </c>
      <c r="G156" s="438">
        <v>0</v>
      </c>
      <c r="H156" s="438">
        <v>0</v>
      </c>
      <c r="I156" s="438">
        <v>0</v>
      </c>
      <c r="J156" s="438">
        <v>0</v>
      </c>
      <c r="K156" s="438">
        <v>0</v>
      </c>
      <c r="L156" s="438">
        <v>0</v>
      </c>
      <c r="M156" s="438">
        <v>0</v>
      </c>
      <c r="N156" s="438">
        <v>0</v>
      </c>
      <c r="O156" s="438">
        <v>0</v>
      </c>
      <c r="P156" s="438">
        <v>0</v>
      </c>
      <c r="Q156" s="438">
        <v>1738.86</v>
      </c>
      <c r="R156" s="438">
        <v>0</v>
      </c>
      <c r="S156" s="438">
        <v>0</v>
      </c>
      <c r="T156" s="438">
        <v>0</v>
      </c>
      <c r="U156" s="686">
        <f t="shared" si="6"/>
        <v>1738.86</v>
      </c>
      <c r="V156" s="533">
        <f t="shared" si="7"/>
        <v>6195.18</v>
      </c>
      <c r="W156" s="688" t="s">
        <v>167</v>
      </c>
      <c r="X156" s="437" t="b">
        <f t="shared" si="8"/>
        <v>1</v>
      </c>
      <c r="Y156" s="436"/>
      <c r="Z156" s="199" t="s">
        <v>51</v>
      </c>
      <c r="AA156" s="436"/>
      <c r="AB156" s="435"/>
      <c r="AC156" s="436"/>
      <c r="AD156" s="435"/>
      <c r="AE156" s="435"/>
      <c r="AF156" s="436"/>
      <c r="AG156" s="435"/>
      <c r="AH156" s="436"/>
      <c r="AI156" s="435"/>
    </row>
    <row r="157" spans="1:35" ht="15" customHeight="1" x14ac:dyDescent="0.25">
      <c r="A157" s="435" t="s">
        <v>1114</v>
      </c>
      <c r="B157" s="435" t="s">
        <v>847</v>
      </c>
      <c r="C157" s="436">
        <v>482</v>
      </c>
      <c r="D157" s="437" t="s">
        <v>821</v>
      </c>
      <c r="E157" s="435" t="s">
        <v>822</v>
      </c>
      <c r="F157" s="438">
        <v>11264.98</v>
      </c>
      <c r="G157" s="438">
        <v>0</v>
      </c>
      <c r="H157" s="438">
        <v>0</v>
      </c>
      <c r="I157" s="438">
        <v>0</v>
      </c>
      <c r="J157" s="438">
        <v>0</v>
      </c>
      <c r="K157" s="438">
        <v>0</v>
      </c>
      <c r="L157" s="438">
        <v>0</v>
      </c>
      <c r="M157" s="438">
        <v>592.07000000000005</v>
      </c>
      <c r="N157" s="438">
        <v>0</v>
      </c>
      <c r="O157" s="438">
        <v>0</v>
      </c>
      <c r="P157" s="438">
        <v>0</v>
      </c>
      <c r="Q157" s="438">
        <v>0</v>
      </c>
      <c r="R157" s="438">
        <v>0</v>
      </c>
      <c r="S157" s="438">
        <v>0</v>
      </c>
      <c r="T157" s="438">
        <v>0</v>
      </c>
      <c r="U157" s="686">
        <f t="shared" si="6"/>
        <v>592.07000000000005</v>
      </c>
      <c r="V157" s="533">
        <f t="shared" si="7"/>
        <v>10672.91</v>
      </c>
      <c r="W157" s="688" t="s">
        <v>167</v>
      </c>
      <c r="X157" s="437" t="b">
        <f t="shared" si="8"/>
        <v>1</v>
      </c>
      <c r="Y157" s="436"/>
      <c r="Z157" s="199" t="s">
        <v>821</v>
      </c>
      <c r="AA157" s="436"/>
      <c r="AB157" s="435"/>
      <c r="AC157" s="436"/>
      <c r="AD157" s="435"/>
      <c r="AE157" s="435"/>
      <c r="AF157" s="436"/>
      <c r="AG157" s="435"/>
      <c r="AH157" s="436"/>
      <c r="AI157" s="435"/>
    </row>
    <row r="158" spans="1:35" s="563" customFormat="1" ht="15" customHeight="1" x14ac:dyDescent="0.25">
      <c r="A158" s="559" t="s">
        <v>1114</v>
      </c>
      <c r="B158" s="559" t="s">
        <v>847</v>
      </c>
      <c r="C158" s="560">
        <v>326</v>
      </c>
      <c r="D158" s="561" t="s">
        <v>322</v>
      </c>
      <c r="E158" s="559" t="s">
        <v>323</v>
      </c>
      <c r="F158" s="562">
        <v>26690.5</v>
      </c>
      <c r="G158" s="562">
        <v>0</v>
      </c>
      <c r="H158" s="562">
        <v>0</v>
      </c>
      <c r="I158" s="562">
        <v>0</v>
      </c>
      <c r="J158" s="562">
        <v>0</v>
      </c>
      <c r="K158" s="562">
        <v>0</v>
      </c>
      <c r="L158" s="562">
        <v>0</v>
      </c>
      <c r="M158" s="562">
        <v>0</v>
      </c>
      <c r="N158" s="562">
        <v>0</v>
      </c>
      <c r="O158" s="562">
        <v>0</v>
      </c>
      <c r="P158" s="562">
        <v>0</v>
      </c>
      <c r="Q158" s="562">
        <v>0</v>
      </c>
      <c r="R158" s="562">
        <v>0</v>
      </c>
      <c r="S158" s="562">
        <v>0</v>
      </c>
      <c r="T158" s="562">
        <v>0</v>
      </c>
      <c r="U158" s="574">
        <f t="shared" si="6"/>
        <v>0</v>
      </c>
      <c r="V158" s="574">
        <f t="shared" si="7"/>
        <v>26690.5</v>
      </c>
      <c r="W158" s="690" t="s">
        <v>167</v>
      </c>
      <c r="X158" s="437" t="b">
        <f t="shared" si="8"/>
        <v>1</v>
      </c>
      <c r="Y158" s="560"/>
      <c r="Z158" s="561" t="s">
        <v>322</v>
      </c>
      <c r="AA158" s="560"/>
      <c r="AB158" s="559"/>
      <c r="AC158" s="560"/>
      <c r="AD158" s="559"/>
      <c r="AE158" s="559"/>
      <c r="AF158" s="560"/>
      <c r="AG158" s="559"/>
      <c r="AH158" s="560"/>
      <c r="AI158" s="559"/>
    </row>
    <row r="159" spans="1:35" ht="15" customHeight="1" x14ac:dyDescent="0.25">
      <c r="A159" s="435" t="s">
        <v>1114</v>
      </c>
      <c r="B159" s="435" t="s">
        <v>847</v>
      </c>
      <c r="C159" s="436">
        <v>501</v>
      </c>
      <c r="D159" s="437" t="s">
        <v>1042</v>
      </c>
      <c r="E159" s="435" t="s">
        <v>1041</v>
      </c>
      <c r="F159" s="438">
        <v>14991.38</v>
      </c>
      <c r="G159" s="438">
        <v>0</v>
      </c>
      <c r="H159" s="438">
        <v>0</v>
      </c>
      <c r="I159" s="438">
        <v>0</v>
      </c>
      <c r="J159" s="438">
        <v>0</v>
      </c>
      <c r="K159" s="438">
        <v>0</v>
      </c>
      <c r="L159" s="438">
        <v>0</v>
      </c>
      <c r="M159" s="438">
        <v>1212.51</v>
      </c>
      <c r="N159" s="438">
        <v>0</v>
      </c>
      <c r="O159" s="438">
        <v>0</v>
      </c>
      <c r="P159" s="438">
        <v>0</v>
      </c>
      <c r="Q159" s="438">
        <v>0</v>
      </c>
      <c r="R159" s="438">
        <v>0</v>
      </c>
      <c r="S159" s="438">
        <v>0</v>
      </c>
      <c r="T159" s="438">
        <v>0</v>
      </c>
      <c r="U159" s="686">
        <f t="shared" si="6"/>
        <v>1212.51</v>
      </c>
      <c r="V159" s="533">
        <f t="shared" si="7"/>
        <v>13778.869999999999</v>
      </c>
      <c r="W159" s="688" t="s">
        <v>167</v>
      </c>
      <c r="X159" s="437" t="b">
        <f t="shared" si="8"/>
        <v>1</v>
      </c>
      <c r="Y159" s="436"/>
      <c r="Z159" s="199" t="s">
        <v>1042</v>
      </c>
      <c r="AA159" s="436"/>
      <c r="AB159" s="435"/>
      <c r="AC159" s="436"/>
      <c r="AD159" s="435"/>
      <c r="AE159" s="435"/>
      <c r="AF159" s="436"/>
      <c r="AG159" s="435"/>
      <c r="AH159" s="436"/>
      <c r="AI159" s="435"/>
    </row>
    <row r="160" spans="1:35" ht="15" customHeight="1" x14ac:dyDescent="0.25">
      <c r="A160" s="435" t="s">
        <v>1114</v>
      </c>
      <c r="B160" s="435" t="s">
        <v>847</v>
      </c>
      <c r="C160" s="436">
        <v>221</v>
      </c>
      <c r="D160" s="437" t="s">
        <v>109</v>
      </c>
      <c r="E160" s="435" t="s">
        <v>252</v>
      </c>
      <c r="F160" s="438">
        <v>14757.46</v>
      </c>
      <c r="G160" s="438">
        <v>0</v>
      </c>
      <c r="H160" s="438">
        <v>0</v>
      </c>
      <c r="I160" s="438">
        <v>0</v>
      </c>
      <c r="J160" s="438">
        <v>0</v>
      </c>
      <c r="K160" s="438">
        <v>0</v>
      </c>
      <c r="L160" s="438">
        <v>0</v>
      </c>
      <c r="M160" s="438">
        <v>0</v>
      </c>
      <c r="N160" s="438">
        <v>0</v>
      </c>
      <c r="O160" s="438">
        <v>0</v>
      </c>
      <c r="P160" s="438">
        <v>0</v>
      </c>
      <c r="Q160" s="438">
        <v>3094.88</v>
      </c>
      <c r="R160" s="438">
        <v>0</v>
      </c>
      <c r="S160" s="438">
        <v>0</v>
      </c>
      <c r="T160" s="438">
        <v>0</v>
      </c>
      <c r="U160" s="686">
        <f t="shared" si="6"/>
        <v>3094.88</v>
      </c>
      <c r="V160" s="533">
        <f t="shared" si="7"/>
        <v>11662.579999999998</v>
      </c>
      <c r="W160" s="688" t="s">
        <v>167</v>
      </c>
      <c r="X160" s="437" t="b">
        <f t="shared" si="8"/>
        <v>1</v>
      </c>
      <c r="Y160" s="436"/>
      <c r="Z160" s="199" t="s">
        <v>109</v>
      </c>
      <c r="AA160" s="436"/>
      <c r="AB160" s="435"/>
      <c r="AC160" s="436"/>
      <c r="AD160" s="435"/>
      <c r="AE160" s="435"/>
      <c r="AF160" s="436"/>
      <c r="AG160" s="435"/>
      <c r="AH160" s="436"/>
      <c r="AI160" s="435"/>
    </row>
    <row r="161" spans="1:35" ht="15" customHeight="1" x14ac:dyDescent="0.25">
      <c r="A161" s="435" t="s">
        <v>1114</v>
      </c>
      <c r="B161" s="435" t="s">
        <v>847</v>
      </c>
      <c r="C161" s="436">
        <v>13</v>
      </c>
      <c r="D161" s="437" t="s">
        <v>102</v>
      </c>
      <c r="E161" s="435" t="s">
        <v>181</v>
      </c>
      <c r="F161" s="438">
        <v>8973.48</v>
      </c>
      <c r="G161" s="438">
        <v>0</v>
      </c>
      <c r="H161" s="438">
        <v>0</v>
      </c>
      <c r="I161" s="438">
        <v>0</v>
      </c>
      <c r="J161" s="438">
        <v>0</v>
      </c>
      <c r="K161" s="438">
        <v>0</v>
      </c>
      <c r="L161" s="438">
        <v>0</v>
      </c>
      <c r="M161" s="438">
        <v>0</v>
      </c>
      <c r="N161" s="438">
        <v>0</v>
      </c>
      <c r="O161" s="438">
        <v>0</v>
      </c>
      <c r="P161" s="438">
        <v>0</v>
      </c>
      <c r="Q161" s="438">
        <v>0</v>
      </c>
      <c r="R161" s="438">
        <v>0</v>
      </c>
      <c r="S161" s="438">
        <v>0</v>
      </c>
      <c r="T161" s="438">
        <v>0</v>
      </c>
      <c r="U161" s="686">
        <f t="shared" si="6"/>
        <v>0</v>
      </c>
      <c r="V161" s="533">
        <f t="shared" si="7"/>
        <v>8973.48</v>
      </c>
      <c r="W161" s="688" t="s">
        <v>167</v>
      </c>
      <c r="X161" s="437" t="b">
        <f t="shared" si="8"/>
        <v>1</v>
      </c>
      <c r="Y161" s="436"/>
      <c r="Z161" s="199" t="s">
        <v>102</v>
      </c>
      <c r="AA161" s="436"/>
      <c r="AB161" s="435"/>
      <c r="AC161" s="436"/>
      <c r="AD161" s="435"/>
      <c r="AE161" s="435"/>
      <c r="AF161" s="436"/>
      <c r="AG161" s="435"/>
      <c r="AH161" s="436"/>
      <c r="AI161" s="435"/>
    </row>
    <row r="162" spans="1:35" ht="15" customHeight="1" x14ac:dyDescent="0.25">
      <c r="A162" s="435" t="s">
        <v>1114</v>
      </c>
      <c r="B162" s="435" t="s">
        <v>847</v>
      </c>
      <c r="C162" s="436">
        <v>502</v>
      </c>
      <c r="D162" s="437" t="s">
        <v>1036</v>
      </c>
      <c r="E162" s="435" t="s">
        <v>1040</v>
      </c>
      <c r="F162" s="438">
        <v>17606.32</v>
      </c>
      <c r="G162" s="438">
        <v>0</v>
      </c>
      <c r="H162" s="438">
        <v>0</v>
      </c>
      <c r="I162" s="438">
        <v>0</v>
      </c>
      <c r="J162" s="438">
        <v>0</v>
      </c>
      <c r="K162" s="438">
        <v>0</v>
      </c>
      <c r="L162" s="438">
        <v>0</v>
      </c>
      <c r="M162" s="438">
        <v>0</v>
      </c>
      <c r="N162" s="438">
        <v>0</v>
      </c>
      <c r="O162" s="438">
        <v>0</v>
      </c>
      <c r="P162" s="438">
        <v>0</v>
      </c>
      <c r="Q162" s="438">
        <v>0</v>
      </c>
      <c r="R162" s="438">
        <v>0</v>
      </c>
      <c r="S162" s="438">
        <v>0</v>
      </c>
      <c r="T162" s="438">
        <v>0</v>
      </c>
      <c r="U162" s="686">
        <f t="shared" si="6"/>
        <v>0</v>
      </c>
      <c r="V162" s="533">
        <f t="shared" si="7"/>
        <v>17606.32</v>
      </c>
      <c r="W162" s="688" t="s">
        <v>167</v>
      </c>
      <c r="X162" s="437" t="b">
        <f t="shared" si="8"/>
        <v>1</v>
      </c>
      <c r="Y162" s="436"/>
      <c r="Z162" s="199" t="s">
        <v>1036</v>
      </c>
      <c r="AA162" s="436"/>
      <c r="AB162" s="435"/>
      <c r="AC162" s="436"/>
      <c r="AD162" s="435"/>
      <c r="AE162" s="435"/>
      <c r="AF162" s="436"/>
      <c r="AG162" s="435"/>
      <c r="AH162" s="436"/>
      <c r="AI162" s="435"/>
    </row>
    <row r="163" spans="1:35" ht="15" customHeight="1" x14ac:dyDescent="0.25">
      <c r="A163" s="435" t="s">
        <v>1114</v>
      </c>
      <c r="B163" s="435" t="s">
        <v>847</v>
      </c>
      <c r="C163" s="436">
        <v>15</v>
      </c>
      <c r="D163" s="437" t="s">
        <v>10</v>
      </c>
      <c r="E163" s="435" t="s">
        <v>182</v>
      </c>
      <c r="F163" s="438">
        <v>9265.82</v>
      </c>
      <c r="G163" s="438">
        <v>0</v>
      </c>
      <c r="H163" s="438">
        <v>0</v>
      </c>
      <c r="I163" s="438">
        <v>0</v>
      </c>
      <c r="J163" s="438">
        <v>0</v>
      </c>
      <c r="K163" s="438">
        <v>0</v>
      </c>
      <c r="L163" s="438">
        <v>0</v>
      </c>
      <c r="M163" s="438">
        <v>0</v>
      </c>
      <c r="N163" s="438">
        <v>440.48</v>
      </c>
      <c r="O163" s="438">
        <v>0</v>
      </c>
      <c r="P163" s="438">
        <v>0</v>
      </c>
      <c r="Q163" s="438">
        <v>0</v>
      </c>
      <c r="R163" s="438">
        <v>0</v>
      </c>
      <c r="S163" s="438">
        <v>0</v>
      </c>
      <c r="T163" s="438">
        <v>0</v>
      </c>
      <c r="U163" s="686">
        <f t="shared" si="6"/>
        <v>440.48</v>
      </c>
      <c r="V163" s="533">
        <f t="shared" si="7"/>
        <v>8825.34</v>
      </c>
      <c r="W163" s="688" t="s">
        <v>167</v>
      </c>
      <c r="X163" s="437" t="b">
        <f t="shared" si="8"/>
        <v>1</v>
      </c>
      <c r="Y163" s="436"/>
      <c r="Z163" s="199" t="s">
        <v>10</v>
      </c>
      <c r="AA163" s="436"/>
      <c r="AB163" s="435"/>
      <c r="AC163" s="436"/>
      <c r="AD163" s="435"/>
      <c r="AE163" s="435"/>
      <c r="AF163" s="436"/>
      <c r="AG163" s="435"/>
      <c r="AH163" s="436"/>
      <c r="AI163" s="435"/>
    </row>
    <row r="164" spans="1:35" ht="15" customHeight="1" x14ac:dyDescent="0.25">
      <c r="A164" s="435" t="s">
        <v>1114</v>
      </c>
      <c r="B164" s="435" t="s">
        <v>847</v>
      </c>
      <c r="C164" s="436">
        <v>253</v>
      </c>
      <c r="D164" s="437" t="s">
        <v>146</v>
      </c>
      <c r="E164" s="435" t="s">
        <v>261</v>
      </c>
      <c r="F164" s="438">
        <v>4583.59</v>
      </c>
      <c r="G164" s="438">
        <v>0</v>
      </c>
      <c r="H164" s="438">
        <v>0</v>
      </c>
      <c r="I164" s="438">
        <v>0</v>
      </c>
      <c r="J164" s="438">
        <v>0</v>
      </c>
      <c r="K164" s="438">
        <v>0</v>
      </c>
      <c r="L164" s="438">
        <v>0</v>
      </c>
      <c r="M164" s="438">
        <v>0</v>
      </c>
      <c r="N164" s="438">
        <v>0</v>
      </c>
      <c r="O164" s="438">
        <v>0</v>
      </c>
      <c r="P164" s="438">
        <v>0</v>
      </c>
      <c r="Q164" s="438">
        <v>0</v>
      </c>
      <c r="R164" s="438">
        <v>0</v>
      </c>
      <c r="S164" s="438">
        <v>0</v>
      </c>
      <c r="T164" s="438">
        <v>0</v>
      </c>
      <c r="U164" s="686">
        <f t="shared" si="6"/>
        <v>0</v>
      </c>
      <c r="V164" s="533">
        <f t="shared" si="7"/>
        <v>4583.59</v>
      </c>
      <c r="W164" s="688" t="s">
        <v>167</v>
      </c>
      <c r="X164" s="437" t="b">
        <f t="shared" si="8"/>
        <v>1</v>
      </c>
      <c r="Y164" s="436"/>
      <c r="Z164" s="199" t="s">
        <v>146</v>
      </c>
      <c r="AA164" s="436"/>
      <c r="AB164" s="435"/>
      <c r="AC164" s="436"/>
      <c r="AD164" s="435"/>
      <c r="AE164" s="435"/>
      <c r="AF164" s="436"/>
      <c r="AG164" s="435"/>
      <c r="AH164" s="436"/>
      <c r="AI164" s="435"/>
    </row>
    <row r="165" spans="1:35" ht="15" customHeight="1" x14ac:dyDescent="0.25">
      <c r="A165" s="435" t="s">
        <v>1114</v>
      </c>
      <c r="B165" s="435" t="s">
        <v>847</v>
      </c>
      <c r="C165" s="436">
        <v>500</v>
      </c>
      <c r="D165" s="437" t="s">
        <v>467</v>
      </c>
      <c r="E165" s="435" t="s">
        <v>514</v>
      </c>
      <c r="F165" s="438">
        <v>16119.34</v>
      </c>
      <c r="G165" s="438">
        <v>0</v>
      </c>
      <c r="H165" s="438">
        <v>0</v>
      </c>
      <c r="I165" s="438">
        <v>0</v>
      </c>
      <c r="J165" s="438">
        <v>0</v>
      </c>
      <c r="K165" s="438">
        <v>0</v>
      </c>
      <c r="L165" s="438">
        <v>0</v>
      </c>
      <c r="M165" s="438">
        <v>2340.4699999999998</v>
      </c>
      <c r="N165" s="438">
        <v>0</v>
      </c>
      <c r="O165" s="438">
        <v>0</v>
      </c>
      <c r="P165" s="438">
        <v>0</v>
      </c>
      <c r="Q165" s="438">
        <v>0</v>
      </c>
      <c r="R165" s="438">
        <v>0</v>
      </c>
      <c r="S165" s="438">
        <v>0</v>
      </c>
      <c r="T165" s="438">
        <v>0</v>
      </c>
      <c r="U165" s="686">
        <f t="shared" si="6"/>
        <v>2340.4699999999998</v>
      </c>
      <c r="V165" s="533">
        <f t="shared" si="7"/>
        <v>13778.87</v>
      </c>
      <c r="W165" s="689" t="s">
        <v>167</v>
      </c>
      <c r="X165" s="437" t="b">
        <f t="shared" si="8"/>
        <v>1</v>
      </c>
      <c r="Y165" s="436"/>
      <c r="Z165" s="199" t="s">
        <v>467</v>
      </c>
      <c r="AA165" s="436"/>
      <c r="AB165" s="435"/>
      <c r="AC165" s="436"/>
      <c r="AD165" s="435"/>
      <c r="AE165" s="435"/>
      <c r="AF165" s="436"/>
      <c r="AG165" s="435"/>
      <c r="AH165" s="436"/>
      <c r="AI165" s="435"/>
    </row>
    <row r="166" spans="1:35" ht="15" customHeight="1" x14ac:dyDescent="0.25">
      <c r="A166" s="435" t="s">
        <v>1114</v>
      </c>
      <c r="B166" s="435" t="s">
        <v>847</v>
      </c>
      <c r="C166" s="436">
        <v>463</v>
      </c>
      <c r="D166" s="437" t="s">
        <v>752</v>
      </c>
      <c r="E166" s="435" t="s">
        <v>765</v>
      </c>
      <c r="F166" s="438">
        <v>21433.78</v>
      </c>
      <c r="G166" s="438">
        <v>0</v>
      </c>
      <c r="H166" s="438">
        <v>0</v>
      </c>
      <c r="I166" s="438">
        <v>0</v>
      </c>
      <c r="J166" s="438">
        <v>0</v>
      </c>
      <c r="K166" s="438">
        <v>0</v>
      </c>
      <c r="L166" s="438">
        <v>0</v>
      </c>
      <c r="M166" s="438">
        <v>0</v>
      </c>
      <c r="N166" s="438">
        <v>0</v>
      </c>
      <c r="O166" s="438">
        <v>0</v>
      </c>
      <c r="P166" s="438">
        <v>0</v>
      </c>
      <c r="Q166" s="438">
        <v>0</v>
      </c>
      <c r="R166" s="438">
        <v>0</v>
      </c>
      <c r="S166" s="438">
        <v>0</v>
      </c>
      <c r="T166" s="438">
        <v>0</v>
      </c>
      <c r="U166" s="686">
        <f t="shared" si="6"/>
        <v>0</v>
      </c>
      <c r="V166" s="533">
        <f t="shared" si="7"/>
        <v>21433.78</v>
      </c>
      <c r="W166" s="689" t="s">
        <v>167</v>
      </c>
      <c r="X166" s="437" t="b">
        <f t="shared" si="8"/>
        <v>1</v>
      </c>
      <c r="Y166" s="436"/>
      <c r="Z166" s="199" t="s">
        <v>752</v>
      </c>
      <c r="AA166" s="436"/>
      <c r="AB166" s="435"/>
      <c r="AC166" s="436"/>
      <c r="AD166" s="435"/>
      <c r="AE166" s="435"/>
      <c r="AF166" s="436"/>
      <c r="AG166" s="435"/>
      <c r="AH166" s="436"/>
      <c r="AI166" s="435"/>
    </row>
    <row r="167" spans="1:35" ht="15" customHeight="1" x14ac:dyDescent="0.25">
      <c r="A167" s="435" t="s">
        <v>1114</v>
      </c>
      <c r="B167" s="435" t="s">
        <v>847</v>
      </c>
      <c r="C167" s="436">
        <v>222</v>
      </c>
      <c r="D167" s="437" t="s">
        <v>80</v>
      </c>
      <c r="E167" s="435" t="s">
        <v>253</v>
      </c>
      <c r="F167" s="438">
        <v>14580.07</v>
      </c>
      <c r="G167" s="438">
        <v>0</v>
      </c>
      <c r="H167" s="438">
        <v>0</v>
      </c>
      <c r="I167" s="438">
        <v>0</v>
      </c>
      <c r="J167" s="438">
        <v>0</v>
      </c>
      <c r="K167" s="438">
        <v>0</v>
      </c>
      <c r="L167" s="438">
        <v>0</v>
      </c>
      <c r="M167" s="438">
        <v>2327.2399999999998</v>
      </c>
      <c r="N167" s="438">
        <v>590.25</v>
      </c>
      <c r="O167" s="438">
        <v>0</v>
      </c>
      <c r="P167" s="438">
        <v>0</v>
      </c>
      <c r="Q167" s="438">
        <v>0</v>
      </c>
      <c r="R167" s="438">
        <v>0</v>
      </c>
      <c r="S167" s="438">
        <v>0</v>
      </c>
      <c r="T167" s="438">
        <v>0</v>
      </c>
      <c r="U167" s="686">
        <f t="shared" si="6"/>
        <v>2917.49</v>
      </c>
      <c r="V167" s="533">
        <f t="shared" si="7"/>
        <v>11662.58</v>
      </c>
      <c r="W167" s="689" t="s">
        <v>167</v>
      </c>
      <c r="X167" s="437" t="b">
        <f t="shared" si="8"/>
        <v>1</v>
      </c>
      <c r="Y167" s="436"/>
      <c r="Z167" s="199" t="s">
        <v>80</v>
      </c>
      <c r="AA167" s="436"/>
      <c r="AB167" s="435"/>
      <c r="AC167" s="436"/>
      <c r="AD167" s="435"/>
      <c r="AE167" s="435"/>
      <c r="AF167" s="436"/>
      <c r="AG167" s="435"/>
      <c r="AH167" s="436"/>
      <c r="AI167" s="435"/>
    </row>
    <row r="168" spans="1:35" ht="15" customHeight="1" x14ac:dyDescent="0.25">
      <c r="A168" s="435" t="s">
        <v>1114</v>
      </c>
      <c r="B168" s="435" t="s">
        <v>847</v>
      </c>
      <c r="C168" s="436">
        <v>472</v>
      </c>
      <c r="D168" s="437" t="s">
        <v>784</v>
      </c>
      <c r="E168" s="435" t="s">
        <v>791</v>
      </c>
      <c r="F168" s="438">
        <v>13309.77</v>
      </c>
      <c r="G168" s="438">
        <v>0</v>
      </c>
      <c r="H168" s="438">
        <v>0</v>
      </c>
      <c r="I168" s="438">
        <v>0</v>
      </c>
      <c r="J168" s="438">
        <v>0</v>
      </c>
      <c r="K168" s="438">
        <v>0</v>
      </c>
      <c r="L168" s="438">
        <v>0</v>
      </c>
      <c r="M168" s="438">
        <v>0</v>
      </c>
      <c r="N168" s="438">
        <v>0</v>
      </c>
      <c r="O168" s="438">
        <v>0</v>
      </c>
      <c r="P168" s="438">
        <v>0</v>
      </c>
      <c r="Q168" s="438">
        <v>0</v>
      </c>
      <c r="R168" s="438">
        <v>0</v>
      </c>
      <c r="S168" s="438">
        <v>0</v>
      </c>
      <c r="T168" s="438">
        <v>0</v>
      </c>
      <c r="U168" s="686">
        <f t="shared" si="6"/>
        <v>0</v>
      </c>
      <c r="V168" s="533">
        <f t="shared" si="7"/>
        <v>13309.77</v>
      </c>
      <c r="W168" s="689" t="s">
        <v>167</v>
      </c>
      <c r="X168" s="437" t="b">
        <f t="shared" si="8"/>
        <v>1</v>
      </c>
      <c r="Y168" s="436"/>
      <c r="Z168" s="199" t="s">
        <v>784</v>
      </c>
      <c r="AA168" s="436"/>
      <c r="AB168" s="435"/>
      <c r="AC168" s="436"/>
      <c r="AD168" s="435"/>
      <c r="AE168" s="435"/>
      <c r="AF168" s="436"/>
      <c r="AG168" s="435"/>
      <c r="AH168" s="436"/>
      <c r="AI168" s="435"/>
    </row>
    <row r="169" spans="1:35" s="563" customFormat="1" ht="15" customHeight="1" x14ac:dyDescent="0.25">
      <c r="A169" s="559" t="s">
        <v>1114</v>
      </c>
      <c r="B169" s="559" t="s">
        <v>847</v>
      </c>
      <c r="C169" s="560">
        <v>43</v>
      </c>
      <c r="D169" s="561" t="s">
        <v>32</v>
      </c>
      <c r="E169" s="559" t="s">
        <v>204</v>
      </c>
      <c r="F169" s="562">
        <v>20077.34</v>
      </c>
      <c r="G169" s="562">
        <v>0</v>
      </c>
      <c r="H169" s="562">
        <v>0</v>
      </c>
      <c r="I169" s="562">
        <v>0</v>
      </c>
      <c r="J169" s="562">
        <v>0</v>
      </c>
      <c r="K169" s="562">
        <v>0</v>
      </c>
      <c r="L169" s="562">
        <v>0</v>
      </c>
      <c r="M169" s="562">
        <v>710.38</v>
      </c>
      <c r="N169" s="562">
        <v>0</v>
      </c>
      <c r="O169" s="562">
        <v>0</v>
      </c>
      <c r="P169" s="562">
        <v>0</v>
      </c>
      <c r="Q169" s="562">
        <v>0</v>
      </c>
      <c r="R169" s="562">
        <v>0</v>
      </c>
      <c r="S169" s="562">
        <v>0</v>
      </c>
      <c r="T169" s="562">
        <v>0</v>
      </c>
      <c r="U169" s="574">
        <f t="shared" si="6"/>
        <v>710.38</v>
      </c>
      <c r="V169" s="574">
        <f t="shared" si="7"/>
        <v>19366.96</v>
      </c>
      <c r="W169" s="690" t="s">
        <v>167</v>
      </c>
      <c r="X169" s="437" t="b">
        <f t="shared" si="8"/>
        <v>1</v>
      </c>
      <c r="Y169" s="560"/>
      <c r="Z169" s="561" t="s">
        <v>32</v>
      </c>
      <c r="AA169" s="560"/>
      <c r="AB169" s="559"/>
      <c r="AC169" s="560"/>
      <c r="AD169" s="559"/>
      <c r="AE169" s="559"/>
      <c r="AF169" s="560"/>
      <c r="AG169" s="559"/>
      <c r="AH169" s="560"/>
      <c r="AI169" s="559"/>
    </row>
    <row r="170" spans="1:35" ht="15" customHeight="1" x14ac:dyDescent="0.25">
      <c r="A170" s="435" t="s">
        <v>1114</v>
      </c>
      <c r="B170" s="435" t="s">
        <v>847</v>
      </c>
      <c r="C170" s="436">
        <v>22</v>
      </c>
      <c r="D170" s="437" t="s">
        <v>16</v>
      </c>
      <c r="E170" s="435" t="s">
        <v>269</v>
      </c>
      <c r="F170" s="438">
        <v>17611.52</v>
      </c>
      <c r="G170" s="438">
        <v>0</v>
      </c>
      <c r="H170" s="438">
        <v>0</v>
      </c>
      <c r="I170" s="438">
        <v>0</v>
      </c>
      <c r="J170" s="438">
        <v>0</v>
      </c>
      <c r="K170" s="438">
        <v>0</v>
      </c>
      <c r="L170" s="438">
        <v>0</v>
      </c>
      <c r="M170" s="438">
        <v>0</v>
      </c>
      <c r="N170" s="438">
        <v>0</v>
      </c>
      <c r="O170" s="438">
        <v>0</v>
      </c>
      <c r="P170" s="438">
        <v>0</v>
      </c>
      <c r="Q170" s="438">
        <v>2018.21</v>
      </c>
      <c r="R170" s="438">
        <v>0</v>
      </c>
      <c r="S170" s="438">
        <v>0</v>
      </c>
      <c r="T170" s="438">
        <v>0</v>
      </c>
      <c r="U170" s="686">
        <f t="shared" si="6"/>
        <v>2018.21</v>
      </c>
      <c r="V170" s="533">
        <f t="shared" si="7"/>
        <v>15593.310000000001</v>
      </c>
      <c r="W170" s="688" t="s">
        <v>167</v>
      </c>
      <c r="X170" s="437" t="b">
        <f t="shared" si="8"/>
        <v>1</v>
      </c>
      <c r="Y170" s="436"/>
      <c r="Z170" s="199" t="s">
        <v>16</v>
      </c>
      <c r="AA170" s="436"/>
      <c r="AB170" s="435"/>
      <c r="AC170" s="436"/>
      <c r="AD170" s="435"/>
      <c r="AE170" s="435"/>
      <c r="AF170" s="436"/>
      <c r="AG170" s="435"/>
      <c r="AH170" s="436"/>
      <c r="AI170" s="435"/>
    </row>
    <row r="171" spans="1:35" ht="15" customHeight="1" x14ac:dyDescent="0.25">
      <c r="A171" s="435" t="s">
        <v>1114</v>
      </c>
      <c r="B171" s="435" t="s">
        <v>847</v>
      </c>
      <c r="C171" s="436">
        <v>220</v>
      </c>
      <c r="D171" s="437" t="s">
        <v>108</v>
      </c>
      <c r="E171" s="435" t="s">
        <v>390</v>
      </c>
      <c r="F171" s="438">
        <v>6244.3</v>
      </c>
      <c r="G171" s="438">
        <v>0</v>
      </c>
      <c r="H171" s="438">
        <v>0</v>
      </c>
      <c r="I171" s="438">
        <v>0</v>
      </c>
      <c r="J171" s="438">
        <v>0</v>
      </c>
      <c r="K171" s="438">
        <v>0</v>
      </c>
      <c r="L171" s="438">
        <v>0</v>
      </c>
      <c r="M171" s="438">
        <v>0</v>
      </c>
      <c r="N171" s="438">
        <v>0</v>
      </c>
      <c r="O171" s="438">
        <v>0</v>
      </c>
      <c r="P171" s="438">
        <v>0</v>
      </c>
      <c r="Q171" s="438">
        <v>683.16</v>
      </c>
      <c r="R171" s="438">
        <v>0</v>
      </c>
      <c r="S171" s="438">
        <v>0</v>
      </c>
      <c r="T171" s="438">
        <v>0</v>
      </c>
      <c r="U171" s="686">
        <f t="shared" si="6"/>
        <v>683.16</v>
      </c>
      <c r="V171" s="533">
        <f t="shared" si="7"/>
        <v>5561.14</v>
      </c>
      <c r="W171" s="688" t="s">
        <v>167</v>
      </c>
      <c r="X171" s="437" t="b">
        <f t="shared" si="8"/>
        <v>1</v>
      </c>
      <c r="Y171" s="436"/>
      <c r="Z171" s="199" t="s">
        <v>108</v>
      </c>
      <c r="AA171" s="436"/>
      <c r="AB171" s="435"/>
      <c r="AC171" s="436"/>
      <c r="AD171" s="435"/>
      <c r="AE171" s="435"/>
      <c r="AF171" s="436"/>
      <c r="AG171" s="435"/>
      <c r="AH171" s="436"/>
      <c r="AI171" s="435"/>
    </row>
    <row r="172" spans="1:35" ht="15" customHeight="1" x14ac:dyDescent="0.25">
      <c r="A172" s="435" t="s">
        <v>1114</v>
      </c>
      <c r="B172" s="435" t="s">
        <v>847</v>
      </c>
      <c r="C172" s="436">
        <v>224</v>
      </c>
      <c r="D172" s="437" t="s">
        <v>81</v>
      </c>
      <c r="E172" s="435" t="s">
        <v>254</v>
      </c>
      <c r="F172" s="438">
        <v>19276.23</v>
      </c>
      <c r="G172" s="438">
        <v>0</v>
      </c>
      <c r="H172" s="438">
        <v>0</v>
      </c>
      <c r="I172" s="438">
        <v>0</v>
      </c>
      <c r="J172" s="438">
        <v>0</v>
      </c>
      <c r="K172" s="438">
        <v>0</v>
      </c>
      <c r="L172" s="438">
        <v>0</v>
      </c>
      <c r="M172" s="438">
        <v>2307.17</v>
      </c>
      <c r="N172" s="438">
        <v>0</v>
      </c>
      <c r="O172" s="438">
        <v>0</v>
      </c>
      <c r="P172" s="438">
        <v>0</v>
      </c>
      <c r="Q172" s="438">
        <v>0</v>
      </c>
      <c r="R172" s="438">
        <v>0</v>
      </c>
      <c r="S172" s="438">
        <v>0</v>
      </c>
      <c r="T172" s="438">
        <v>0</v>
      </c>
      <c r="U172" s="686">
        <f t="shared" si="6"/>
        <v>2307.17</v>
      </c>
      <c r="V172" s="533">
        <f t="shared" si="7"/>
        <v>16969.059999999998</v>
      </c>
      <c r="W172" s="688" t="s">
        <v>167</v>
      </c>
      <c r="X172" s="437" t="b">
        <f t="shared" si="8"/>
        <v>1</v>
      </c>
      <c r="Y172" s="436"/>
      <c r="Z172" s="199" t="s">
        <v>81</v>
      </c>
      <c r="AA172" s="436"/>
      <c r="AB172" s="435"/>
      <c r="AC172" s="436"/>
      <c r="AD172" s="435"/>
      <c r="AE172" s="435"/>
      <c r="AF172" s="436"/>
      <c r="AG172" s="435"/>
      <c r="AH172" s="436"/>
      <c r="AI172" s="435"/>
    </row>
    <row r="173" spans="1:35" ht="15" customHeight="1" x14ac:dyDescent="0.25">
      <c r="A173" s="435" t="s">
        <v>1114</v>
      </c>
      <c r="B173" s="435" t="s">
        <v>847</v>
      </c>
      <c r="C173" s="436">
        <v>25</v>
      </c>
      <c r="D173" s="437" t="s">
        <v>18</v>
      </c>
      <c r="E173" s="435" t="s">
        <v>190</v>
      </c>
      <c r="F173" s="438">
        <v>20757.36</v>
      </c>
      <c r="G173" s="438">
        <v>0</v>
      </c>
      <c r="H173" s="438">
        <v>0</v>
      </c>
      <c r="I173" s="438">
        <v>0</v>
      </c>
      <c r="J173" s="438">
        <v>0</v>
      </c>
      <c r="K173" s="438">
        <v>0</v>
      </c>
      <c r="L173" s="438">
        <v>0</v>
      </c>
      <c r="M173" s="438">
        <v>3516.82</v>
      </c>
      <c r="N173" s="438">
        <v>0</v>
      </c>
      <c r="O173" s="438">
        <v>0</v>
      </c>
      <c r="P173" s="438">
        <v>0</v>
      </c>
      <c r="Q173" s="438">
        <v>0</v>
      </c>
      <c r="R173" s="438">
        <v>0</v>
      </c>
      <c r="S173" s="438">
        <v>0</v>
      </c>
      <c r="T173" s="438">
        <v>0</v>
      </c>
      <c r="U173" s="686">
        <f t="shared" si="6"/>
        <v>3516.82</v>
      </c>
      <c r="V173" s="533">
        <f t="shared" si="7"/>
        <v>17240.54</v>
      </c>
      <c r="W173" s="688" t="s">
        <v>167</v>
      </c>
      <c r="X173" s="437" t="b">
        <f t="shared" si="8"/>
        <v>1</v>
      </c>
      <c r="Y173" s="436"/>
      <c r="Z173" s="199" t="s">
        <v>18</v>
      </c>
      <c r="AA173" s="436"/>
      <c r="AB173" s="435"/>
      <c r="AC173" s="436"/>
      <c r="AD173" s="435"/>
      <c r="AE173" s="435"/>
      <c r="AF173" s="436"/>
      <c r="AG173" s="435"/>
      <c r="AH173" s="436"/>
      <c r="AI173" s="435"/>
    </row>
    <row r="174" spans="1:35" ht="15" customHeight="1" x14ac:dyDescent="0.25">
      <c r="A174" s="435" t="s">
        <v>1114</v>
      </c>
      <c r="B174" s="435" t="s">
        <v>847</v>
      </c>
      <c r="C174" s="436">
        <v>10</v>
      </c>
      <c r="D174" s="437" t="s">
        <v>8</v>
      </c>
      <c r="E174" s="435" t="s">
        <v>178</v>
      </c>
      <c r="F174" s="438">
        <v>19764.22</v>
      </c>
      <c r="G174" s="438">
        <v>0</v>
      </c>
      <c r="H174" s="438">
        <v>0</v>
      </c>
      <c r="I174" s="438">
        <v>0</v>
      </c>
      <c r="J174" s="438">
        <v>0</v>
      </c>
      <c r="K174" s="438">
        <v>0</v>
      </c>
      <c r="L174" s="438">
        <v>0</v>
      </c>
      <c r="M174" s="438">
        <v>0</v>
      </c>
      <c r="N174" s="438">
        <v>0</v>
      </c>
      <c r="O174" s="438">
        <v>0</v>
      </c>
      <c r="P174" s="438">
        <v>0</v>
      </c>
      <c r="Q174" s="438">
        <v>0</v>
      </c>
      <c r="R174" s="438">
        <v>0</v>
      </c>
      <c r="S174" s="438">
        <v>0</v>
      </c>
      <c r="T174" s="438">
        <v>0</v>
      </c>
      <c r="U174" s="686">
        <f t="shared" si="6"/>
        <v>0</v>
      </c>
      <c r="V174" s="533">
        <f t="shared" si="7"/>
        <v>19764.22</v>
      </c>
      <c r="W174" s="688" t="s">
        <v>167</v>
      </c>
      <c r="X174" s="437" t="b">
        <f t="shared" si="8"/>
        <v>1</v>
      </c>
      <c r="Y174" s="436"/>
      <c r="Z174" s="199" t="s">
        <v>8</v>
      </c>
      <c r="AA174" s="436"/>
      <c r="AB174" s="435"/>
      <c r="AC174" s="436"/>
      <c r="AD174" s="435"/>
      <c r="AE174" s="435"/>
      <c r="AF174" s="436"/>
      <c r="AG174" s="435"/>
      <c r="AH174" s="436"/>
      <c r="AI174" s="435"/>
    </row>
    <row r="175" spans="1:35" ht="15" customHeight="1" x14ac:dyDescent="0.25">
      <c r="A175" s="435" t="s">
        <v>1114</v>
      </c>
      <c r="B175" s="435" t="s">
        <v>847</v>
      </c>
      <c r="C175" s="436">
        <v>319</v>
      </c>
      <c r="D175" s="437" t="s">
        <v>306</v>
      </c>
      <c r="E175" s="435" t="s">
        <v>307</v>
      </c>
      <c r="F175" s="438">
        <v>19394.62</v>
      </c>
      <c r="G175" s="438">
        <v>0</v>
      </c>
      <c r="H175" s="438">
        <v>0</v>
      </c>
      <c r="I175" s="438">
        <v>0</v>
      </c>
      <c r="J175" s="438">
        <v>0</v>
      </c>
      <c r="K175" s="438">
        <v>0</v>
      </c>
      <c r="L175" s="438">
        <v>0</v>
      </c>
      <c r="M175" s="438">
        <v>418.93</v>
      </c>
      <c r="N175" s="438">
        <v>0</v>
      </c>
      <c r="O175" s="438">
        <v>0</v>
      </c>
      <c r="P175" s="438">
        <v>0</v>
      </c>
      <c r="Q175" s="438">
        <v>0</v>
      </c>
      <c r="R175" s="438">
        <v>0</v>
      </c>
      <c r="S175" s="438">
        <v>0</v>
      </c>
      <c r="T175" s="438">
        <v>0</v>
      </c>
      <c r="U175" s="686">
        <f t="shared" si="6"/>
        <v>418.93</v>
      </c>
      <c r="V175" s="533">
        <f t="shared" si="7"/>
        <v>18975.689999999999</v>
      </c>
      <c r="W175" s="688" t="s">
        <v>167</v>
      </c>
      <c r="X175" s="437" t="b">
        <f t="shared" si="8"/>
        <v>1</v>
      </c>
      <c r="Y175" s="436"/>
      <c r="Z175" s="199" t="s">
        <v>306</v>
      </c>
      <c r="AA175" s="436"/>
      <c r="AB175" s="435"/>
      <c r="AC175" s="436"/>
      <c r="AD175" s="435"/>
      <c r="AE175" s="435"/>
      <c r="AF175" s="436"/>
      <c r="AG175" s="435"/>
      <c r="AH175" s="436"/>
      <c r="AI175" s="435"/>
    </row>
    <row r="176" spans="1:35" ht="15" customHeight="1" x14ac:dyDescent="0.25">
      <c r="A176" s="435" t="s">
        <v>1114</v>
      </c>
      <c r="B176" s="435" t="s">
        <v>847</v>
      </c>
      <c r="C176" s="436">
        <v>212</v>
      </c>
      <c r="D176" s="437" t="s">
        <v>78</v>
      </c>
      <c r="E176" s="435" t="s">
        <v>248</v>
      </c>
      <c r="F176" s="438">
        <v>14704.21</v>
      </c>
      <c r="G176" s="438">
        <v>0</v>
      </c>
      <c r="H176" s="438">
        <v>0</v>
      </c>
      <c r="I176" s="438">
        <v>0</v>
      </c>
      <c r="J176" s="438">
        <v>0</v>
      </c>
      <c r="K176" s="438">
        <v>0</v>
      </c>
      <c r="L176" s="438">
        <v>0</v>
      </c>
      <c r="M176" s="438">
        <v>1438.09</v>
      </c>
      <c r="N176" s="438">
        <v>0</v>
      </c>
      <c r="O176" s="438">
        <v>4554</v>
      </c>
      <c r="P176" s="438">
        <v>0</v>
      </c>
      <c r="Q176" s="438">
        <v>0</v>
      </c>
      <c r="R176" s="438">
        <v>0</v>
      </c>
      <c r="S176" s="438">
        <v>0</v>
      </c>
      <c r="T176" s="438">
        <v>0</v>
      </c>
      <c r="U176" s="686">
        <f t="shared" si="6"/>
        <v>5992.09</v>
      </c>
      <c r="V176" s="533">
        <f t="shared" si="7"/>
        <v>8712.119999999999</v>
      </c>
      <c r="W176" s="688" t="s">
        <v>167</v>
      </c>
      <c r="X176" s="437" t="b">
        <f t="shared" si="8"/>
        <v>1</v>
      </c>
      <c r="Y176" s="436"/>
      <c r="Z176" s="199" t="s">
        <v>78</v>
      </c>
      <c r="AA176" s="436"/>
      <c r="AB176" s="435"/>
      <c r="AC176" s="436"/>
      <c r="AD176" s="435"/>
      <c r="AE176" s="435"/>
      <c r="AF176" s="436"/>
      <c r="AG176" s="435"/>
      <c r="AH176" s="436"/>
      <c r="AI176" s="435"/>
    </row>
    <row r="177" spans="1:35" s="563" customFormat="1" ht="15" customHeight="1" x14ac:dyDescent="0.25">
      <c r="A177" s="559" t="s">
        <v>1114</v>
      </c>
      <c r="B177" s="559" t="s">
        <v>847</v>
      </c>
      <c r="C177" s="560">
        <v>90</v>
      </c>
      <c r="D177" s="561" t="s">
        <v>50</v>
      </c>
      <c r="E177" s="559" t="s">
        <v>222</v>
      </c>
      <c r="F177" s="562">
        <v>20074.39</v>
      </c>
      <c r="G177" s="562">
        <v>0</v>
      </c>
      <c r="H177" s="562">
        <v>0</v>
      </c>
      <c r="I177" s="562">
        <v>0</v>
      </c>
      <c r="J177" s="562">
        <v>0</v>
      </c>
      <c r="K177" s="562">
        <v>0</v>
      </c>
      <c r="L177" s="562">
        <v>0</v>
      </c>
      <c r="M177" s="562">
        <v>0</v>
      </c>
      <c r="N177" s="562">
        <v>0</v>
      </c>
      <c r="O177" s="562">
        <v>0</v>
      </c>
      <c r="P177" s="562">
        <v>583.65</v>
      </c>
      <c r="Q177" s="562">
        <v>1884.42</v>
      </c>
      <c r="R177" s="562">
        <v>0</v>
      </c>
      <c r="S177" s="562">
        <v>0</v>
      </c>
      <c r="T177" s="562">
        <v>0</v>
      </c>
      <c r="U177" s="574">
        <f t="shared" si="6"/>
        <v>2468.0700000000002</v>
      </c>
      <c r="V177" s="574">
        <f t="shared" si="7"/>
        <v>17606.32</v>
      </c>
      <c r="W177" s="690" t="s">
        <v>167</v>
      </c>
      <c r="X177" s="437" t="b">
        <f t="shared" si="8"/>
        <v>1</v>
      </c>
      <c r="Y177" s="560"/>
      <c r="Z177" s="561" t="s">
        <v>50</v>
      </c>
      <c r="AA177" s="560"/>
      <c r="AB177" s="559"/>
      <c r="AC177" s="560"/>
      <c r="AD177" s="559"/>
      <c r="AE177" s="559"/>
      <c r="AF177" s="560"/>
      <c r="AG177" s="559"/>
      <c r="AH177" s="560"/>
      <c r="AI177" s="559"/>
    </row>
    <row r="178" spans="1:35" ht="15" customHeight="1" x14ac:dyDescent="0.25">
      <c r="A178" s="435" t="s">
        <v>1114</v>
      </c>
      <c r="B178" s="435" t="s">
        <v>847</v>
      </c>
      <c r="C178" s="436">
        <v>497</v>
      </c>
      <c r="D178" s="437" t="s">
        <v>461</v>
      </c>
      <c r="E178" s="435" t="s">
        <v>506</v>
      </c>
      <c r="F178" s="438">
        <v>14325.4</v>
      </c>
      <c r="G178" s="438">
        <v>0</v>
      </c>
      <c r="H178" s="438">
        <v>0</v>
      </c>
      <c r="I178" s="438">
        <v>0</v>
      </c>
      <c r="J178" s="438">
        <v>0</v>
      </c>
      <c r="K178" s="438">
        <v>0</v>
      </c>
      <c r="L178" s="438">
        <v>0</v>
      </c>
      <c r="M178" s="438">
        <v>546.53</v>
      </c>
      <c r="N178" s="438">
        <v>0</v>
      </c>
      <c r="O178" s="438">
        <v>0</v>
      </c>
      <c r="P178" s="438">
        <v>0</v>
      </c>
      <c r="Q178" s="438">
        <v>0</v>
      </c>
      <c r="R178" s="438">
        <v>0</v>
      </c>
      <c r="S178" s="438">
        <v>0</v>
      </c>
      <c r="T178" s="438">
        <v>0</v>
      </c>
      <c r="U178" s="686">
        <f t="shared" si="6"/>
        <v>546.53</v>
      </c>
      <c r="V178" s="533">
        <f t="shared" si="7"/>
        <v>13778.869999999999</v>
      </c>
      <c r="W178" s="688" t="s">
        <v>167</v>
      </c>
      <c r="X178" s="437" t="b">
        <f t="shared" si="8"/>
        <v>1</v>
      </c>
      <c r="Y178" s="436"/>
      <c r="Z178" s="199" t="s">
        <v>461</v>
      </c>
      <c r="AA178" s="436"/>
      <c r="AB178" s="435"/>
      <c r="AC178" s="436"/>
      <c r="AD178" s="435"/>
      <c r="AE178" s="435"/>
      <c r="AF178" s="436"/>
      <c r="AG178" s="435"/>
      <c r="AH178" s="436"/>
      <c r="AI178" s="435"/>
    </row>
    <row r="179" spans="1:35" ht="15" customHeight="1" x14ac:dyDescent="0.25">
      <c r="A179" s="435" t="s">
        <v>1114</v>
      </c>
      <c r="B179" s="435" t="s">
        <v>847</v>
      </c>
      <c r="C179" s="436">
        <v>491</v>
      </c>
      <c r="D179" s="437" t="s">
        <v>485</v>
      </c>
      <c r="E179" s="435" t="s">
        <v>535</v>
      </c>
      <c r="F179" s="438">
        <v>16113.74</v>
      </c>
      <c r="G179" s="438">
        <v>0</v>
      </c>
      <c r="H179" s="438">
        <v>0</v>
      </c>
      <c r="I179" s="438">
        <v>0</v>
      </c>
      <c r="J179" s="438">
        <v>0</v>
      </c>
      <c r="K179" s="438">
        <v>0</v>
      </c>
      <c r="L179" s="438">
        <v>0</v>
      </c>
      <c r="M179" s="438">
        <v>2334.87</v>
      </c>
      <c r="N179" s="438">
        <v>0</v>
      </c>
      <c r="O179" s="438">
        <v>0</v>
      </c>
      <c r="P179" s="438">
        <v>0</v>
      </c>
      <c r="Q179" s="438">
        <v>0</v>
      </c>
      <c r="R179" s="438">
        <v>0</v>
      </c>
      <c r="S179" s="438">
        <v>0</v>
      </c>
      <c r="T179" s="438">
        <v>0</v>
      </c>
      <c r="U179" s="686">
        <f t="shared" si="6"/>
        <v>2334.87</v>
      </c>
      <c r="V179" s="533">
        <f t="shared" si="7"/>
        <v>13778.869999999999</v>
      </c>
      <c r="W179" s="688" t="s">
        <v>167</v>
      </c>
      <c r="X179" s="437" t="b">
        <f t="shared" si="8"/>
        <v>1</v>
      </c>
      <c r="Y179" s="436"/>
      <c r="Z179" s="199" t="s">
        <v>485</v>
      </c>
      <c r="AA179" s="436"/>
      <c r="AB179" s="435"/>
      <c r="AC179" s="436"/>
      <c r="AD179" s="435"/>
      <c r="AE179" s="435"/>
      <c r="AF179" s="436"/>
      <c r="AG179" s="435"/>
      <c r="AH179" s="436"/>
      <c r="AI179" s="435"/>
    </row>
    <row r="180" spans="1:35" ht="15" customHeight="1" x14ac:dyDescent="0.25">
      <c r="A180" s="435" t="s">
        <v>1114</v>
      </c>
      <c r="B180" s="435" t="s">
        <v>847</v>
      </c>
      <c r="C180" s="436">
        <v>211</v>
      </c>
      <c r="D180" s="437" t="s">
        <v>77</v>
      </c>
      <c r="E180" s="435" t="s">
        <v>247</v>
      </c>
      <c r="F180" s="438">
        <v>28589.040000000001</v>
      </c>
      <c r="G180" s="438">
        <v>0</v>
      </c>
      <c r="H180" s="438">
        <v>0</v>
      </c>
      <c r="I180" s="438">
        <v>0</v>
      </c>
      <c r="J180" s="438">
        <v>0</v>
      </c>
      <c r="K180" s="438">
        <v>0</v>
      </c>
      <c r="L180" s="438">
        <v>0</v>
      </c>
      <c r="M180" s="438">
        <v>418.93</v>
      </c>
      <c r="N180" s="438">
        <v>0</v>
      </c>
      <c r="O180" s="438">
        <v>0</v>
      </c>
      <c r="P180" s="438">
        <v>0</v>
      </c>
      <c r="Q180" s="438">
        <v>0</v>
      </c>
      <c r="R180" s="438">
        <v>0</v>
      </c>
      <c r="S180" s="438">
        <v>0</v>
      </c>
      <c r="T180" s="438">
        <v>0</v>
      </c>
      <c r="U180" s="686">
        <f t="shared" si="6"/>
        <v>418.93</v>
      </c>
      <c r="V180" s="533">
        <f t="shared" si="7"/>
        <v>28170.11</v>
      </c>
      <c r="W180" s="688" t="s">
        <v>167</v>
      </c>
      <c r="X180" s="437" t="b">
        <f t="shared" si="8"/>
        <v>1</v>
      </c>
      <c r="Y180" s="436"/>
      <c r="Z180" s="199" t="s">
        <v>77</v>
      </c>
      <c r="AA180" s="436"/>
      <c r="AB180" s="435"/>
      <c r="AC180" s="436"/>
      <c r="AD180" s="435"/>
      <c r="AE180" s="435"/>
      <c r="AF180" s="436"/>
      <c r="AG180" s="435"/>
      <c r="AH180" s="436"/>
      <c r="AI180" s="435"/>
    </row>
    <row r="181" spans="1:35" ht="15" customHeight="1" x14ac:dyDescent="0.25">
      <c r="A181" s="435" t="s">
        <v>1114</v>
      </c>
      <c r="B181" s="435" t="s">
        <v>847</v>
      </c>
      <c r="C181" s="436">
        <v>162</v>
      </c>
      <c r="D181" s="437" t="s">
        <v>64</v>
      </c>
      <c r="E181" s="435" t="s">
        <v>235</v>
      </c>
      <c r="F181" s="438">
        <v>11760.36</v>
      </c>
      <c r="G181" s="438">
        <v>0</v>
      </c>
      <c r="H181" s="438">
        <v>0</v>
      </c>
      <c r="I181" s="438">
        <v>0</v>
      </c>
      <c r="J181" s="438">
        <v>0</v>
      </c>
      <c r="K181" s="438">
        <v>0</v>
      </c>
      <c r="L181" s="438">
        <v>0</v>
      </c>
      <c r="M181" s="438">
        <v>0</v>
      </c>
      <c r="N181" s="438">
        <v>0</v>
      </c>
      <c r="O181" s="438">
        <v>0</v>
      </c>
      <c r="P181" s="438">
        <v>0</v>
      </c>
      <c r="Q181" s="438">
        <v>412.34</v>
      </c>
      <c r="R181" s="438">
        <v>0</v>
      </c>
      <c r="S181" s="438">
        <v>0</v>
      </c>
      <c r="T181" s="438">
        <v>0</v>
      </c>
      <c r="U181" s="686">
        <f t="shared" si="6"/>
        <v>412.34</v>
      </c>
      <c r="V181" s="533">
        <f t="shared" si="7"/>
        <v>11348.02</v>
      </c>
      <c r="W181" s="688" t="s">
        <v>167</v>
      </c>
      <c r="X181" s="437" t="b">
        <f t="shared" si="8"/>
        <v>1</v>
      </c>
      <c r="Y181" s="436"/>
      <c r="Z181" s="199" t="s">
        <v>64</v>
      </c>
      <c r="AA181" s="436"/>
      <c r="AB181" s="435"/>
      <c r="AC181" s="436"/>
      <c r="AD181" s="435"/>
      <c r="AE181" s="435"/>
      <c r="AF181" s="436"/>
      <c r="AG181" s="435"/>
      <c r="AH181" s="436"/>
      <c r="AI181" s="435"/>
    </row>
    <row r="182" spans="1:35" ht="15" customHeight="1" x14ac:dyDescent="0.25">
      <c r="A182" s="435" t="s">
        <v>1114</v>
      </c>
      <c r="B182" s="435" t="s">
        <v>847</v>
      </c>
      <c r="C182" s="436">
        <v>217</v>
      </c>
      <c r="D182" s="437" t="s">
        <v>79</v>
      </c>
      <c r="E182" s="435" t="s">
        <v>250</v>
      </c>
      <c r="F182" s="438">
        <v>12668.02</v>
      </c>
      <c r="G182" s="438">
        <v>0</v>
      </c>
      <c r="H182" s="438">
        <v>0</v>
      </c>
      <c r="I182" s="438">
        <v>0</v>
      </c>
      <c r="J182" s="438">
        <v>0</v>
      </c>
      <c r="K182" s="438">
        <v>0</v>
      </c>
      <c r="L182" s="438">
        <v>0</v>
      </c>
      <c r="M182" s="438">
        <v>0</v>
      </c>
      <c r="N182" s="438">
        <v>0</v>
      </c>
      <c r="O182" s="438">
        <v>0</v>
      </c>
      <c r="P182" s="438">
        <v>0</v>
      </c>
      <c r="Q182" s="438">
        <v>1005.44</v>
      </c>
      <c r="R182" s="438">
        <v>0</v>
      </c>
      <c r="S182" s="438">
        <v>0</v>
      </c>
      <c r="T182" s="438">
        <v>0</v>
      </c>
      <c r="U182" s="686">
        <f t="shared" si="6"/>
        <v>1005.44</v>
      </c>
      <c r="V182" s="533">
        <f t="shared" si="7"/>
        <v>11662.58</v>
      </c>
      <c r="W182" s="688" t="s">
        <v>167</v>
      </c>
      <c r="X182" s="437" t="b">
        <f t="shared" si="8"/>
        <v>1</v>
      </c>
      <c r="Y182" s="436"/>
      <c r="Z182" s="199" t="s">
        <v>79</v>
      </c>
      <c r="AA182" s="436"/>
      <c r="AB182" s="435"/>
      <c r="AC182" s="436"/>
      <c r="AD182" s="435"/>
      <c r="AE182" s="435"/>
      <c r="AF182" s="436"/>
      <c r="AG182" s="435"/>
      <c r="AH182" s="436"/>
      <c r="AI182" s="435"/>
    </row>
    <row r="183" spans="1:35" ht="15" customHeight="1" x14ac:dyDescent="0.25">
      <c r="A183" s="435" t="s">
        <v>1114</v>
      </c>
      <c r="B183" s="435" t="s">
        <v>847</v>
      </c>
      <c r="C183" s="436">
        <v>5</v>
      </c>
      <c r="D183" s="437" t="s">
        <v>6</v>
      </c>
      <c r="E183" s="435" t="s">
        <v>174</v>
      </c>
      <c r="F183" s="438">
        <v>10177.540000000001</v>
      </c>
      <c r="G183" s="438">
        <v>0</v>
      </c>
      <c r="H183" s="438">
        <v>0</v>
      </c>
      <c r="I183" s="438">
        <v>0</v>
      </c>
      <c r="J183" s="438">
        <v>0</v>
      </c>
      <c r="K183" s="438">
        <v>0</v>
      </c>
      <c r="L183" s="438">
        <v>0</v>
      </c>
      <c r="M183" s="438">
        <v>904.19</v>
      </c>
      <c r="N183" s="438">
        <v>0</v>
      </c>
      <c r="O183" s="438">
        <v>0</v>
      </c>
      <c r="P183" s="438">
        <v>0</v>
      </c>
      <c r="Q183" s="438">
        <v>0</v>
      </c>
      <c r="R183" s="438">
        <v>0</v>
      </c>
      <c r="S183" s="438">
        <v>0</v>
      </c>
      <c r="T183" s="438">
        <v>0</v>
      </c>
      <c r="U183" s="686">
        <f t="shared" si="6"/>
        <v>904.19</v>
      </c>
      <c r="V183" s="533">
        <f t="shared" si="7"/>
        <v>9273.35</v>
      </c>
      <c r="W183" s="688" t="s">
        <v>167</v>
      </c>
      <c r="X183" s="437" t="b">
        <f t="shared" si="8"/>
        <v>1</v>
      </c>
      <c r="Y183" s="436"/>
      <c r="Z183" s="199" t="s">
        <v>6</v>
      </c>
      <c r="AA183" s="436"/>
      <c r="AB183" s="435"/>
      <c r="AC183" s="436"/>
      <c r="AD183" s="435"/>
      <c r="AE183" s="435"/>
      <c r="AF183" s="436"/>
      <c r="AG183" s="435"/>
      <c r="AH183" s="436"/>
      <c r="AI183" s="435"/>
    </row>
    <row r="184" spans="1:35" ht="15" customHeight="1" x14ac:dyDescent="0.25">
      <c r="A184" s="435" t="s">
        <v>1114</v>
      </c>
      <c r="B184" s="435" t="s">
        <v>847</v>
      </c>
      <c r="C184" s="436">
        <v>421</v>
      </c>
      <c r="D184" s="437" t="s">
        <v>639</v>
      </c>
      <c r="E184" s="435" t="s">
        <v>655</v>
      </c>
      <c r="F184" s="438">
        <v>18805.439999999999</v>
      </c>
      <c r="G184" s="438">
        <v>0</v>
      </c>
      <c r="H184" s="438">
        <v>0</v>
      </c>
      <c r="I184" s="438">
        <v>0</v>
      </c>
      <c r="J184" s="438">
        <v>0</v>
      </c>
      <c r="K184" s="438">
        <v>0</v>
      </c>
      <c r="L184" s="438">
        <v>0</v>
      </c>
      <c r="M184" s="438">
        <v>1199.1199999999999</v>
      </c>
      <c r="N184" s="438">
        <v>0</v>
      </c>
      <c r="O184" s="438">
        <v>0</v>
      </c>
      <c r="P184" s="438">
        <v>0</v>
      </c>
      <c r="Q184" s="438">
        <v>0</v>
      </c>
      <c r="R184" s="438">
        <v>0</v>
      </c>
      <c r="S184" s="438">
        <v>0</v>
      </c>
      <c r="T184" s="438">
        <v>0</v>
      </c>
      <c r="U184" s="686">
        <f t="shared" si="6"/>
        <v>1199.1199999999999</v>
      </c>
      <c r="V184" s="533">
        <f t="shared" si="7"/>
        <v>17606.32</v>
      </c>
      <c r="W184" s="688" t="s">
        <v>167</v>
      </c>
      <c r="X184" s="437" t="b">
        <f t="shared" si="8"/>
        <v>1</v>
      </c>
      <c r="Y184" s="436"/>
      <c r="Z184" s="199" t="s">
        <v>639</v>
      </c>
      <c r="AA184" s="436"/>
      <c r="AB184" s="435"/>
      <c r="AC184" s="436"/>
      <c r="AD184" s="435"/>
      <c r="AE184" s="435"/>
      <c r="AF184" s="436"/>
      <c r="AG184" s="435"/>
      <c r="AH184" s="436"/>
      <c r="AI184" s="435"/>
    </row>
    <row r="185" spans="1:35" ht="15" customHeight="1" x14ac:dyDescent="0.25">
      <c r="A185" s="435" t="s">
        <v>1114</v>
      </c>
      <c r="B185" s="435" t="s">
        <v>847</v>
      </c>
      <c r="C185" s="436">
        <v>250</v>
      </c>
      <c r="D185" s="437" t="s">
        <v>142</v>
      </c>
      <c r="E185" s="435" t="s">
        <v>259</v>
      </c>
      <c r="F185" s="438">
        <v>4859.91</v>
      </c>
      <c r="G185" s="438">
        <v>0</v>
      </c>
      <c r="H185" s="438">
        <v>0</v>
      </c>
      <c r="I185" s="438">
        <v>0</v>
      </c>
      <c r="J185" s="438">
        <v>0</v>
      </c>
      <c r="K185" s="438">
        <v>0</v>
      </c>
      <c r="L185" s="438">
        <v>0</v>
      </c>
      <c r="M185" s="438">
        <v>0</v>
      </c>
      <c r="N185" s="438">
        <v>0</v>
      </c>
      <c r="O185" s="438">
        <v>0</v>
      </c>
      <c r="P185" s="438">
        <v>0</v>
      </c>
      <c r="Q185" s="438">
        <v>1207.6500000000001</v>
      </c>
      <c r="R185" s="438">
        <v>0</v>
      </c>
      <c r="S185" s="438">
        <v>0</v>
      </c>
      <c r="T185" s="438">
        <v>0</v>
      </c>
      <c r="U185" s="686">
        <f t="shared" si="6"/>
        <v>1207.6500000000001</v>
      </c>
      <c r="V185" s="533">
        <f t="shared" si="7"/>
        <v>3652.2599999999998</v>
      </c>
      <c r="W185" s="688" t="s">
        <v>167</v>
      </c>
      <c r="X185" s="437" t="b">
        <f t="shared" si="8"/>
        <v>1</v>
      </c>
      <c r="Y185" s="436"/>
      <c r="Z185" s="199" t="s">
        <v>142</v>
      </c>
      <c r="AA185" s="436"/>
      <c r="AB185" s="435"/>
      <c r="AC185" s="436"/>
      <c r="AD185" s="435"/>
      <c r="AE185" s="435"/>
      <c r="AF185" s="436"/>
      <c r="AG185" s="435"/>
      <c r="AH185" s="436"/>
      <c r="AI185" s="435"/>
    </row>
    <row r="186" spans="1:35" ht="15" customHeight="1" x14ac:dyDescent="0.25">
      <c r="A186" s="435" t="s">
        <v>1114</v>
      </c>
      <c r="B186" s="435" t="s">
        <v>847</v>
      </c>
      <c r="C186" s="436">
        <v>210</v>
      </c>
      <c r="D186" s="437" t="s">
        <v>76</v>
      </c>
      <c r="E186" s="435" t="s">
        <v>246</v>
      </c>
      <c r="F186" s="438">
        <v>13450.92</v>
      </c>
      <c r="G186" s="438">
        <v>0</v>
      </c>
      <c r="H186" s="438">
        <v>0</v>
      </c>
      <c r="I186" s="438">
        <v>0</v>
      </c>
      <c r="J186" s="438">
        <v>0</v>
      </c>
      <c r="K186" s="438">
        <v>0</v>
      </c>
      <c r="L186" s="438">
        <v>0</v>
      </c>
      <c r="M186" s="438">
        <v>1788.34</v>
      </c>
      <c r="N186" s="438">
        <v>0</v>
      </c>
      <c r="O186" s="438">
        <v>0</v>
      </c>
      <c r="P186" s="438">
        <v>0</v>
      </c>
      <c r="Q186" s="438">
        <v>0</v>
      </c>
      <c r="R186" s="438">
        <v>0</v>
      </c>
      <c r="S186" s="438">
        <v>0</v>
      </c>
      <c r="T186" s="438">
        <v>0</v>
      </c>
      <c r="U186" s="686">
        <f t="shared" si="6"/>
        <v>1788.34</v>
      </c>
      <c r="V186" s="533">
        <f t="shared" si="7"/>
        <v>11662.58</v>
      </c>
      <c r="W186" s="688" t="s">
        <v>167</v>
      </c>
      <c r="X186" s="437" t="b">
        <f t="shared" si="8"/>
        <v>1</v>
      </c>
      <c r="Y186" s="436"/>
      <c r="Z186" s="199" t="s">
        <v>76</v>
      </c>
      <c r="AA186" s="436"/>
      <c r="AB186" s="435"/>
      <c r="AC186" s="436"/>
      <c r="AD186" s="435"/>
      <c r="AE186" s="435"/>
      <c r="AF186" s="436"/>
      <c r="AG186" s="435"/>
      <c r="AH186" s="436"/>
      <c r="AI186" s="435"/>
    </row>
    <row r="187" spans="1:35" ht="15" customHeight="1" x14ac:dyDescent="0.25">
      <c r="A187" s="435" t="s">
        <v>1114</v>
      </c>
      <c r="B187" s="435" t="s">
        <v>847</v>
      </c>
      <c r="C187" s="436">
        <v>155</v>
      </c>
      <c r="D187" s="437" t="s">
        <v>60</v>
      </c>
      <c r="E187" s="435" t="s">
        <v>232</v>
      </c>
      <c r="F187" s="438">
        <v>10662.31</v>
      </c>
      <c r="G187" s="438">
        <v>0</v>
      </c>
      <c r="H187" s="438">
        <v>0</v>
      </c>
      <c r="I187" s="438">
        <v>0</v>
      </c>
      <c r="J187" s="438">
        <v>0</v>
      </c>
      <c r="K187" s="438">
        <v>0</v>
      </c>
      <c r="L187" s="438">
        <v>0</v>
      </c>
      <c r="M187" s="438">
        <v>592.07000000000005</v>
      </c>
      <c r="N187" s="438">
        <v>0</v>
      </c>
      <c r="O187" s="438">
        <v>0</v>
      </c>
      <c r="P187" s="438">
        <v>0</v>
      </c>
      <c r="Q187" s="438">
        <v>0</v>
      </c>
      <c r="R187" s="438">
        <v>0</v>
      </c>
      <c r="S187" s="438">
        <v>0</v>
      </c>
      <c r="T187" s="438">
        <v>0</v>
      </c>
      <c r="U187" s="686">
        <f t="shared" si="6"/>
        <v>592.07000000000005</v>
      </c>
      <c r="V187" s="533">
        <f t="shared" si="7"/>
        <v>10070.24</v>
      </c>
      <c r="W187" s="688" t="s">
        <v>167</v>
      </c>
      <c r="X187" s="437" t="b">
        <f t="shared" si="8"/>
        <v>1</v>
      </c>
      <c r="Y187" s="436"/>
      <c r="Z187" s="199" t="s">
        <v>60</v>
      </c>
      <c r="AA187" s="436"/>
      <c r="AB187" s="435"/>
      <c r="AC187" s="436"/>
      <c r="AD187" s="435"/>
      <c r="AE187" s="435"/>
      <c r="AF187" s="436"/>
      <c r="AG187" s="435"/>
      <c r="AH187" s="436"/>
      <c r="AI187" s="435"/>
    </row>
    <row r="188" spans="1:35" s="563" customFormat="1" ht="15" customHeight="1" x14ac:dyDescent="0.25">
      <c r="A188" s="559" t="s">
        <v>1114</v>
      </c>
      <c r="B188" s="559" t="s">
        <v>847</v>
      </c>
      <c r="C188" s="560">
        <v>38</v>
      </c>
      <c r="D188" s="561" t="s">
        <v>28</v>
      </c>
      <c r="E188" s="559" t="s">
        <v>200</v>
      </c>
      <c r="F188" s="562">
        <v>19067.419999999998</v>
      </c>
      <c r="G188" s="562">
        <v>0</v>
      </c>
      <c r="H188" s="562">
        <v>0</v>
      </c>
      <c r="I188" s="562">
        <v>0</v>
      </c>
      <c r="J188" s="562">
        <v>0</v>
      </c>
      <c r="K188" s="562">
        <v>0</v>
      </c>
      <c r="L188" s="562">
        <v>0</v>
      </c>
      <c r="M188" s="562">
        <v>0</v>
      </c>
      <c r="N188" s="562">
        <v>0</v>
      </c>
      <c r="O188" s="562">
        <v>0</v>
      </c>
      <c r="P188" s="562">
        <v>0</v>
      </c>
      <c r="Q188" s="562">
        <v>1461.1</v>
      </c>
      <c r="R188" s="562">
        <v>0</v>
      </c>
      <c r="S188" s="562">
        <v>0</v>
      </c>
      <c r="T188" s="562">
        <v>0</v>
      </c>
      <c r="U188" s="574">
        <f t="shared" si="6"/>
        <v>1461.1</v>
      </c>
      <c r="V188" s="574">
        <f t="shared" si="7"/>
        <v>17606.32</v>
      </c>
      <c r="W188" s="690" t="s">
        <v>167</v>
      </c>
      <c r="X188" s="437" t="b">
        <f t="shared" si="8"/>
        <v>1</v>
      </c>
      <c r="Y188" s="560"/>
      <c r="Z188" s="561" t="s">
        <v>28</v>
      </c>
      <c r="AA188" s="560"/>
      <c r="AB188" s="559"/>
      <c r="AC188" s="560"/>
      <c r="AD188" s="559"/>
      <c r="AE188" s="559"/>
      <c r="AF188" s="560"/>
      <c r="AG188" s="559"/>
      <c r="AH188" s="560"/>
      <c r="AI188" s="559"/>
    </row>
    <row r="189" spans="1:35" ht="15" customHeight="1" x14ac:dyDescent="0.25">
      <c r="A189" s="435" t="s">
        <v>1114</v>
      </c>
      <c r="B189" s="435" t="s">
        <v>847</v>
      </c>
      <c r="C189" s="436">
        <v>226</v>
      </c>
      <c r="D189" s="437" t="s">
        <v>116</v>
      </c>
      <c r="E189" s="435" t="s">
        <v>255</v>
      </c>
      <c r="F189" s="438">
        <v>8325.34</v>
      </c>
      <c r="G189" s="438">
        <v>0</v>
      </c>
      <c r="H189" s="438">
        <v>0</v>
      </c>
      <c r="I189" s="438">
        <v>0</v>
      </c>
      <c r="J189" s="438">
        <v>0</v>
      </c>
      <c r="K189" s="438">
        <v>0</v>
      </c>
      <c r="L189" s="438">
        <v>0</v>
      </c>
      <c r="M189" s="438">
        <v>1679.42</v>
      </c>
      <c r="N189" s="438">
        <v>0</v>
      </c>
      <c r="O189" s="438">
        <v>0</v>
      </c>
      <c r="P189" s="438">
        <v>0</v>
      </c>
      <c r="Q189" s="438">
        <v>0</v>
      </c>
      <c r="R189" s="438">
        <v>0</v>
      </c>
      <c r="S189" s="438">
        <v>0</v>
      </c>
      <c r="T189" s="438">
        <v>0</v>
      </c>
      <c r="U189" s="686">
        <f t="shared" si="6"/>
        <v>1679.42</v>
      </c>
      <c r="V189" s="533">
        <f t="shared" si="7"/>
        <v>6645.92</v>
      </c>
      <c r="W189" s="688" t="s">
        <v>167</v>
      </c>
      <c r="X189" s="437" t="b">
        <f t="shared" si="8"/>
        <v>1</v>
      </c>
      <c r="Y189" s="436"/>
      <c r="Z189" s="199" t="s">
        <v>116</v>
      </c>
      <c r="AA189" s="436"/>
      <c r="AB189" s="435"/>
      <c r="AC189" s="436"/>
      <c r="AD189" s="435"/>
      <c r="AE189" s="435"/>
      <c r="AF189" s="436"/>
      <c r="AG189" s="435"/>
      <c r="AH189" s="436"/>
      <c r="AI189" s="435"/>
    </row>
    <row r="190" spans="1:35" s="563" customFormat="1" ht="15" customHeight="1" x14ac:dyDescent="0.25">
      <c r="A190" s="559" t="s">
        <v>1114</v>
      </c>
      <c r="B190" s="559" t="s">
        <v>847</v>
      </c>
      <c r="C190" s="560">
        <v>30</v>
      </c>
      <c r="D190" s="561" t="s">
        <v>22</v>
      </c>
      <c r="E190" s="559" t="s">
        <v>194</v>
      </c>
      <c r="F190" s="562">
        <v>18316.7</v>
      </c>
      <c r="G190" s="562">
        <v>0</v>
      </c>
      <c r="H190" s="562">
        <v>0</v>
      </c>
      <c r="I190" s="562">
        <v>0</v>
      </c>
      <c r="J190" s="562">
        <v>0</v>
      </c>
      <c r="K190" s="562">
        <v>0</v>
      </c>
      <c r="L190" s="562">
        <v>0</v>
      </c>
      <c r="M190" s="562">
        <v>0</v>
      </c>
      <c r="N190" s="562">
        <v>0</v>
      </c>
      <c r="O190" s="562">
        <v>0</v>
      </c>
      <c r="P190" s="562">
        <v>0</v>
      </c>
      <c r="Q190" s="562">
        <v>710.38</v>
      </c>
      <c r="R190" s="562">
        <v>0</v>
      </c>
      <c r="S190" s="562">
        <v>0</v>
      </c>
      <c r="T190" s="562">
        <v>0</v>
      </c>
      <c r="U190" s="574">
        <f t="shared" si="6"/>
        <v>710.38</v>
      </c>
      <c r="V190" s="574">
        <f t="shared" si="7"/>
        <v>17606.32</v>
      </c>
      <c r="W190" s="690" t="s">
        <v>167</v>
      </c>
      <c r="X190" s="437" t="b">
        <f t="shared" si="8"/>
        <v>1</v>
      </c>
      <c r="Y190" s="560"/>
      <c r="Z190" s="561" t="s">
        <v>22</v>
      </c>
      <c r="AA190" s="560"/>
      <c r="AB190" s="559"/>
      <c r="AC190" s="560"/>
      <c r="AD190" s="559"/>
      <c r="AE190" s="559"/>
      <c r="AF190" s="560"/>
      <c r="AG190" s="559"/>
      <c r="AH190" s="560"/>
      <c r="AI190" s="559"/>
    </row>
    <row r="191" spans="1:35" ht="15" customHeight="1" x14ac:dyDescent="0.25">
      <c r="A191" s="435" t="s">
        <v>1114</v>
      </c>
      <c r="B191" s="435" t="s">
        <v>847</v>
      </c>
      <c r="C191" s="436">
        <v>348</v>
      </c>
      <c r="D191" s="437" t="s">
        <v>370</v>
      </c>
      <c r="E191" s="435" t="s">
        <v>371</v>
      </c>
      <c r="F191" s="438">
        <v>22230.59</v>
      </c>
      <c r="G191" s="438">
        <v>0</v>
      </c>
      <c r="H191" s="438">
        <v>0</v>
      </c>
      <c r="I191" s="438">
        <v>0</v>
      </c>
      <c r="J191" s="438">
        <v>0</v>
      </c>
      <c r="K191" s="438">
        <v>0</v>
      </c>
      <c r="L191" s="438">
        <v>0</v>
      </c>
      <c r="M191" s="438">
        <v>0</v>
      </c>
      <c r="N191" s="438">
        <v>0</v>
      </c>
      <c r="O191" s="438">
        <v>0</v>
      </c>
      <c r="P191" s="438">
        <v>0</v>
      </c>
      <c r="Q191" s="438">
        <v>0</v>
      </c>
      <c r="R191" s="438">
        <v>0</v>
      </c>
      <c r="S191" s="438">
        <v>0</v>
      </c>
      <c r="T191" s="438">
        <v>0</v>
      </c>
      <c r="U191" s="686">
        <f t="shared" si="6"/>
        <v>0</v>
      </c>
      <c r="V191" s="533">
        <f t="shared" si="7"/>
        <v>22230.59</v>
      </c>
      <c r="W191" s="688" t="s">
        <v>167</v>
      </c>
      <c r="X191" s="437" t="b">
        <f t="shared" si="8"/>
        <v>1</v>
      </c>
      <c r="Y191" s="436"/>
      <c r="Z191" s="199" t="s">
        <v>370</v>
      </c>
      <c r="AA191" s="436"/>
      <c r="AB191" s="435"/>
      <c r="AC191" s="436"/>
      <c r="AD191" s="435"/>
      <c r="AE191" s="435"/>
      <c r="AF191" s="436"/>
      <c r="AG191" s="435"/>
      <c r="AH191" s="436"/>
      <c r="AI191" s="435"/>
    </row>
    <row r="192" spans="1:35" ht="15" customHeight="1" x14ac:dyDescent="0.25">
      <c r="A192" s="435" t="s">
        <v>1114</v>
      </c>
      <c r="B192" s="435" t="s">
        <v>847</v>
      </c>
      <c r="C192" s="436">
        <v>433</v>
      </c>
      <c r="D192" s="437" t="s">
        <v>684</v>
      </c>
      <c r="E192" s="435" t="s">
        <v>685</v>
      </c>
      <c r="F192" s="438">
        <v>11596.41</v>
      </c>
      <c r="G192" s="438">
        <v>0</v>
      </c>
      <c r="H192" s="438">
        <v>0</v>
      </c>
      <c r="I192" s="438">
        <v>0</v>
      </c>
      <c r="J192" s="438">
        <v>0</v>
      </c>
      <c r="K192" s="438">
        <v>0</v>
      </c>
      <c r="L192" s="438">
        <v>0</v>
      </c>
      <c r="M192" s="438">
        <v>923.5</v>
      </c>
      <c r="N192" s="438">
        <v>0</v>
      </c>
      <c r="O192" s="438">
        <v>0</v>
      </c>
      <c r="P192" s="438">
        <v>0</v>
      </c>
      <c r="Q192" s="438">
        <v>0</v>
      </c>
      <c r="R192" s="438">
        <v>0</v>
      </c>
      <c r="S192" s="438">
        <v>0</v>
      </c>
      <c r="T192" s="438">
        <v>0</v>
      </c>
      <c r="U192" s="686">
        <f t="shared" si="6"/>
        <v>923.5</v>
      </c>
      <c r="V192" s="533">
        <f t="shared" si="7"/>
        <v>10672.91</v>
      </c>
      <c r="W192" s="688" t="s">
        <v>167</v>
      </c>
      <c r="X192" s="437" t="b">
        <f t="shared" si="8"/>
        <v>1</v>
      </c>
      <c r="Y192" s="436"/>
      <c r="Z192" s="199" t="s">
        <v>684</v>
      </c>
      <c r="AA192" s="436"/>
      <c r="AB192" s="435"/>
      <c r="AC192" s="436"/>
      <c r="AD192" s="435"/>
      <c r="AE192" s="435"/>
      <c r="AF192" s="436"/>
      <c r="AG192" s="435"/>
      <c r="AH192" s="436"/>
      <c r="AI192" s="435"/>
    </row>
    <row r="193" spans="1:35" ht="15" customHeight="1" x14ac:dyDescent="0.25">
      <c r="A193" s="435" t="s">
        <v>1114</v>
      </c>
      <c r="B193" s="435" t="s">
        <v>847</v>
      </c>
      <c r="C193" s="436">
        <v>2</v>
      </c>
      <c r="D193" s="437" t="s">
        <v>4</v>
      </c>
      <c r="E193" s="435" t="s">
        <v>173</v>
      </c>
      <c r="F193" s="438">
        <v>16957.89</v>
      </c>
      <c r="G193" s="438">
        <v>0</v>
      </c>
      <c r="H193" s="438">
        <v>0</v>
      </c>
      <c r="I193" s="438">
        <v>0</v>
      </c>
      <c r="J193" s="438">
        <v>0</v>
      </c>
      <c r="K193" s="438">
        <v>0</v>
      </c>
      <c r="L193" s="438">
        <v>0</v>
      </c>
      <c r="M193" s="438">
        <v>0</v>
      </c>
      <c r="N193" s="438">
        <v>0</v>
      </c>
      <c r="O193" s="438">
        <v>0</v>
      </c>
      <c r="P193" s="438">
        <v>0</v>
      </c>
      <c r="Q193" s="438">
        <v>3576.68</v>
      </c>
      <c r="R193" s="438">
        <v>0</v>
      </c>
      <c r="S193" s="438">
        <v>0</v>
      </c>
      <c r="T193" s="438">
        <v>0</v>
      </c>
      <c r="U193" s="686">
        <f t="shared" si="6"/>
        <v>3576.68</v>
      </c>
      <c r="V193" s="533">
        <f t="shared" si="7"/>
        <v>13381.21</v>
      </c>
      <c r="W193" s="688" t="s">
        <v>167</v>
      </c>
      <c r="X193" s="437" t="b">
        <f t="shared" si="8"/>
        <v>1</v>
      </c>
      <c r="Y193" s="436"/>
      <c r="Z193" s="199" t="s">
        <v>4</v>
      </c>
      <c r="AA193" s="436"/>
      <c r="AB193" s="435"/>
      <c r="AC193" s="436"/>
      <c r="AD193" s="435"/>
      <c r="AE193" s="435"/>
      <c r="AF193" s="436"/>
      <c r="AG193" s="435"/>
      <c r="AH193" s="436"/>
      <c r="AI193" s="435"/>
    </row>
    <row r="194" spans="1:35" s="531" customFormat="1" ht="15" customHeight="1" x14ac:dyDescent="0.25">
      <c r="A194" s="529" t="s">
        <v>1114</v>
      </c>
      <c r="B194" s="529" t="s">
        <v>847</v>
      </c>
      <c r="C194" s="530">
        <v>420</v>
      </c>
      <c r="D194" s="552" t="s">
        <v>653</v>
      </c>
      <c r="E194" s="529" t="s">
        <v>654</v>
      </c>
      <c r="F194" s="553">
        <v>29050.42</v>
      </c>
      <c r="G194" s="553">
        <v>0</v>
      </c>
      <c r="H194" s="553">
        <v>0</v>
      </c>
      <c r="I194" s="553">
        <v>0</v>
      </c>
      <c r="J194" s="553">
        <v>0</v>
      </c>
      <c r="K194" s="553">
        <v>0</v>
      </c>
      <c r="L194" s="553">
        <v>0</v>
      </c>
      <c r="M194" s="553">
        <v>0</v>
      </c>
      <c r="N194" s="553">
        <v>0</v>
      </c>
      <c r="O194" s="553">
        <v>0</v>
      </c>
      <c r="P194" s="553">
        <v>0</v>
      </c>
      <c r="Q194" s="553">
        <v>0</v>
      </c>
      <c r="R194" s="553">
        <v>0</v>
      </c>
      <c r="S194" s="553">
        <v>0</v>
      </c>
      <c r="T194" s="553">
        <v>0</v>
      </c>
      <c r="U194" s="554">
        <f t="shared" si="6"/>
        <v>0</v>
      </c>
      <c r="V194" s="554">
        <f t="shared" si="7"/>
        <v>29050.42</v>
      </c>
      <c r="W194" s="555" t="s">
        <v>167</v>
      </c>
      <c r="X194" s="437" t="b">
        <f t="shared" si="8"/>
        <v>1</v>
      </c>
      <c r="Y194" s="530"/>
      <c r="Z194" s="552" t="s">
        <v>653</v>
      </c>
      <c r="AA194" s="530"/>
      <c r="AB194" s="529"/>
      <c r="AC194" s="530"/>
      <c r="AD194" s="529"/>
      <c r="AE194" s="529"/>
      <c r="AF194" s="530"/>
      <c r="AG194" s="529"/>
      <c r="AH194" s="530"/>
      <c r="AI194" s="529"/>
    </row>
    <row r="195" spans="1:35" ht="15" customHeight="1" x14ac:dyDescent="0.25">
      <c r="A195" s="435" t="s">
        <v>1114</v>
      </c>
      <c r="B195" s="435" t="s">
        <v>847</v>
      </c>
      <c r="C195" s="436">
        <v>487</v>
      </c>
      <c r="D195" s="437" t="s">
        <v>840</v>
      </c>
      <c r="E195" s="435" t="s">
        <v>841</v>
      </c>
      <c r="F195" s="438">
        <v>22230.59</v>
      </c>
      <c r="G195" s="438">
        <v>0</v>
      </c>
      <c r="H195" s="438">
        <v>0</v>
      </c>
      <c r="I195" s="438">
        <v>0</v>
      </c>
      <c r="J195" s="438">
        <v>0</v>
      </c>
      <c r="K195" s="438">
        <v>0</v>
      </c>
      <c r="L195" s="438">
        <v>0</v>
      </c>
      <c r="M195" s="438">
        <v>0</v>
      </c>
      <c r="N195" s="438">
        <v>0</v>
      </c>
      <c r="O195" s="438">
        <v>0</v>
      </c>
      <c r="P195" s="438">
        <v>0</v>
      </c>
      <c r="Q195" s="438">
        <v>0</v>
      </c>
      <c r="R195" s="438">
        <v>0</v>
      </c>
      <c r="S195" s="438">
        <v>0</v>
      </c>
      <c r="T195" s="438">
        <v>0</v>
      </c>
      <c r="U195" s="686">
        <f t="shared" ref="U195:U199" si="9">SUM(G195:T195)</f>
        <v>0</v>
      </c>
      <c r="V195" s="533">
        <f t="shared" ref="V195:V199" si="10">F195-U195</f>
        <v>22230.59</v>
      </c>
      <c r="W195" s="688" t="s">
        <v>167</v>
      </c>
      <c r="X195" s="437" t="b">
        <f t="shared" ref="X195:X199" si="11">D195=Z195</f>
        <v>1</v>
      </c>
      <c r="Y195" s="436"/>
      <c r="Z195" s="199" t="s">
        <v>840</v>
      </c>
      <c r="AA195" s="436"/>
      <c r="AB195" s="435"/>
      <c r="AC195" s="436"/>
      <c r="AD195" s="435"/>
      <c r="AE195" s="435"/>
      <c r="AF195" s="436"/>
      <c r="AG195" s="435"/>
      <c r="AH195" s="436"/>
      <c r="AI195" s="435"/>
    </row>
    <row r="196" spans="1:35" ht="15" customHeight="1" x14ac:dyDescent="0.25">
      <c r="A196" s="458" t="s">
        <v>1114</v>
      </c>
      <c r="B196" s="458" t="s">
        <v>847</v>
      </c>
      <c r="C196" s="459">
        <v>20046</v>
      </c>
      <c r="D196" s="460" t="s">
        <v>1110</v>
      </c>
      <c r="E196" s="458" t="s">
        <v>1119</v>
      </c>
      <c r="F196" s="462">
        <v>6280.13</v>
      </c>
      <c r="G196" s="462">
        <v>0</v>
      </c>
      <c r="H196" s="462">
        <v>0</v>
      </c>
      <c r="I196" s="462">
        <v>0</v>
      </c>
      <c r="J196" s="462">
        <v>0</v>
      </c>
      <c r="K196" s="462">
        <v>0</v>
      </c>
      <c r="L196" s="438">
        <v>0</v>
      </c>
      <c r="M196" s="462">
        <v>0</v>
      </c>
      <c r="N196" s="462">
        <v>0</v>
      </c>
      <c r="O196" s="462">
        <v>0</v>
      </c>
      <c r="P196" s="462">
        <v>0</v>
      </c>
      <c r="Q196" s="462">
        <v>0</v>
      </c>
      <c r="R196" s="462">
        <v>0</v>
      </c>
      <c r="S196" s="462">
        <v>0</v>
      </c>
      <c r="T196" s="462">
        <v>0</v>
      </c>
      <c r="U196" s="687">
        <f t="shared" si="9"/>
        <v>0</v>
      </c>
      <c r="V196" s="687">
        <f t="shared" si="10"/>
        <v>6280.13</v>
      </c>
      <c r="W196" s="688" t="s">
        <v>167</v>
      </c>
      <c r="X196" s="437" t="b">
        <f t="shared" si="11"/>
        <v>1</v>
      </c>
      <c r="Y196" s="436"/>
      <c r="Z196" s="732" t="s">
        <v>1110</v>
      </c>
      <c r="AA196" s="436"/>
      <c r="AB196" s="435"/>
      <c r="AC196" s="436"/>
      <c r="AD196" s="435"/>
      <c r="AE196" s="435"/>
      <c r="AF196" s="436"/>
      <c r="AG196" s="435"/>
      <c r="AH196" s="436"/>
      <c r="AI196" s="435"/>
    </row>
    <row r="197" spans="1:35" ht="15" customHeight="1" x14ac:dyDescent="0.25">
      <c r="A197" s="458" t="s">
        <v>1114</v>
      </c>
      <c r="B197" s="458" t="s">
        <v>847</v>
      </c>
      <c r="C197" s="459">
        <v>20045</v>
      </c>
      <c r="D197" s="460" t="s">
        <v>151</v>
      </c>
      <c r="E197" s="458" t="s">
        <v>265</v>
      </c>
      <c r="F197" s="462">
        <v>24184.13</v>
      </c>
      <c r="G197" s="462">
        <v>0</v>
      </c>
      <c r="H197" s="462">
        <v>0</v>
      </c>
      <c r="I197" s="462">
        <v>0</v>
      </c>
      <c r="J197" s="462">
        <v>0</v>
      </c>
      <c r="K197" s="462">
        <v>0</v>
      </c>
      <c r="L197" s="438">
        <v>0</v>
      </c>
      <c r="M197" s="462">
        <v>0</v>
      </c>
      <c r="N197" s="462">
        <v>0</v>
      </c>
      <c r="O197" s="462">
        <v>0</v>
      </c>
      <c r="P197" s="462">
        <v>0</v>
      </c>
      <c r="Q197" s="462">
        <v>633.63</v>
      </c>
      <c r="R197" s="462">
        <v>0</v>
      </c>
      <c r="S197" s="462">
        <v>0</v>
      </c>
      <c r="T197" s="462">
        <v>0</v>
      </c>
      <c r="U197" s="687">
        <f t="shared" si="9"/>
        <v>633.63</v>
      </c>
      <c r="V197" s="687">
        <f t="shared" si="10"/>
        <v>23550.5</v>
      </c>
      <c r="W197" s="688" t="s">
        <v>167</v>
      </c>
      <c r="X197" s="437" t="b">
        <f t="shared" si="11"/>
        <v>1</v>
      </c>
      <c r="Y197" s="436"/>
      <c r="Z197" s="732" t="s">
        <v>151</v>
      </c>
      <c r="AA197" s="436"/>
      <c r="AB197" s="435"/>
      <c r="AC197" s="436"/>
      <c r="AD197" s="435"/>
      <c r="AE197" s="435"/>
      <c r="AF197" s="436"/>
      <c r="AG197" s="435"/>
      <c r="AH197" s="436"/>
      <c r="AI197" s="435"/>
    </row>
    <row r="198" spans="1:35" ht="15" customHeight="1" x14ac:dyDescent="0.25">
      <c r="A198" s="458" t="s">
        <v>1114</v>
      </c>
      <c r="B198" s="458" t="s">
        <v>847</v>
      </c>
      <c r="C198" s="459">
        <v>20039</v>
      </c>
      <c r="D198" s="460" t="s">
        <v>353</v>
      </c>
      <c r="E198" s="458" t="s">
        <v>354</v>
      </c>
      <c r="F198" s="462">
        <v>25301.65</v>
      </c>
      <c r="G198" s="462">
        <v>0</v>
      </c>
      <c r="H198" s="462">
        <v>0</v>
      </c>
      <c r="I198" s="462">
        <v>0</v>
      </c>
      <c r="J198" s="462">
        <v>0</v>
      </c>
      <c r="K198" s="462">
        <v>0</v>
      </c>
      <c r="L198" s="438">
        <v>0</v>
      </c>
      <c r="M198" s="462">
        <v>0</v>
      </c>
      <c r="N198" s="462">
        <v>0</v>
      </c>
      <c r="O198" s="462">
        <v>0</v>
      </c>
      <c r="P198" s="462">
        <v>0</v>
      </c>
      <c r="Q198" s="462">
        <v>1751.15</v>
      </c>
      <c r="R198" s="462">
        <v>0</v>
      </c>
      <c r="S198" s="462">
        <v>0</v>
      </c>
      <c r="T198" s="462">
        <v>0</v>
      </c>
      <c r="U198" s="687">
        <f t="shared" si="9"/>
        <v>1751.15</v>
      </c>
      <c r="V198" s="687">
        <f t="shared" si="10"/>
        <v>23550.5</v>
      </c>
      <c r="W198" s="688" t="s">
        <v>167</v>
      </c>
      <c r="X198" s="437" t="b">
        <f t="shared" si="11"/>
        <v>1</v>
      </c>
      <c r="Y198" s="436"/>
      <c r="Z198" s="732" t="s">
        <v>353</v>
      </c>
      <c r="AA198" s="436"/>
      <c r="AB198" s="435"/>
      <c r="AC198" s="436"/>
      <c r="AD198" s="435"/>
      <c r="AE198" s="435"/>
      <c r="AF198" s="436"/>
      <c r="AG198" s="435"/>
      <c r="AH198" s="436"/>
      <c r="AI198" s="435"/>
    </row>
    <row r="199" spans="1:35" ht="15" customHeight="1" x14ac:dyDescent="0.25">
      <c r="A199" s="458" t="s">
        <v>1114</v>
      </c>
      <c r="B199" s="458" t="s">
        <v>847</v>
      </c>
      <c r="C199" s="459">
        <v>20043</v>
      </c>
      <c r="D199" s="460" t="s">
        <v>166</v>
      </c>
      <c r="E199" s="458" t="s">
        <v>267</v>
      </c>
      <c r="F199" s="462">
        <v>26216.639999999999</v>
      </c>
      <c r="G199" s="462">
        <v>0</v>
      </c>
      <c r="H199" s="462">
        <v>0</v>
      </c>
      <c r="I199" s="462">
        <v>0</v>
      </c>
      <c r="J199" s="462">
        <v>0</v>
      </c>
      <c r="K199" s="462">
        <v>0</v>
      </c>
      <c r="L199" s="438">
        <v>0</v>
      </c>
      <c r="M199" s="462">
        <v>0</v>
      </c>
      <c r="N199" s="462">
        <v>0</v>
      </c>
      <c r="O199" s="462">
        <v>0</v>
      </c>
      <c r="P199" s="462">
        <v>0</v>
      </c>
      <c r="Q199" s="462">
        <v>1393.14</v>
      </c>
      <c r="R199" s="462">
        <v>0</v>
      </c>
      <c r="S199" s="462">
        <v>0</v>
      </c>
      <c r="T199" s="462">
        <v>0</v>
      </c>
      <c r="U199" s="687">
        <f t="shared" si="9"/>
        <v>1393.14</v>
      </c>
      <c r="V199" s="687">
        <f t="shared" si="10"/>
        <v>24823.5</v>
      </c>
      <c r="W199" s="688" t="s">
        <v>167</v>
      </c>
      <c r="X199" s="437" t="b">
        <f t="shared" si="11"/>
        <v>1</v>
      </c>
      <c r="Y199" s="436"/>
      <c r="Z199" s="732" t="s">
        <v>166</v>
      </c>
      <c r="AA199" s="436"/>
      <c r="AB199" s="435"/>
      <c r="AC199" s="436"/>
      <c r="AD199" s="435"/>
      <c r="AE199" s="435"/>
      <c r="AF199" s="436"/>
      <c r="AG199" s="435"/>
      <c r="AH199" s="436"/>
      <c r="AI199" s="435"/>
    </row>
    <row r="200" spans="1:35" s="540" customFormat="1" x14ac:dyDescent="0.25">
      <c r="D200" s="679">
        <f>COUNTA(D2:D199)</f>
        <v>198</v>
      </c>
      <c r="F200" s="680">
        <f>SUM(F2:F199)</f>
        <v>2940187.4399999985</v>
      </c>
      <c r="G200" s="680">
        <f t="shared" ref="G200:V200" si="12">SUM(G2:G199)</f>
        <v>12.69</v>
      </c>
      <c r="H200" s="680">
        <f t="shared" si="12"/>
        <v>1035.1399999999999</v>
      </c>
      <c r="I200" s="680">
        <f t="shared" si="12"/>
        <v>14831.04</v>
      </c>
      <c r="J200" s="680">
        <f t="shared" si="12"/>
        <v>0</v>
      </c>
      <c r="K200" s="680">
        <f t="shared" si="12"/>
        <v>404.3</v>
      </c>
      <c r="L200" s="680"/>
      <c r="M200" s="680">
        <f t="shared" si="12"/>
        <v>118007.68999999999</v>
      </c>
      <c r="N200" s="680">
        <f t="shared" si="12"/>
        <v>1952.02</v>
      </c>
      <c r="O200" s="680">
        <f t="shared" si="12"/>
        <v>22770</v>
      </c>
      <c r="P200" s="680">
        <f t="shared" si="12"/>
        <v>2786.26</v>
      </c>
      <c r="Q200" s="680">
        <f t="shared" si="12"/>
        <v>108273.97</v>
      </c>
      <c r="R200" s="680">
        <f t="shared" si="12"/>
        <v>0</v>
      </c>
      <c r="S200" s="680">
        <f t="shared" si="12"/>
        <v>0</v>
      </c>
      <c r="T200" s="680">
        <f t="shared" si="12"/>
        <v>0</v>
      </c>
      <c r="U200" s="680">
        <f t="shared" si="12"/>
        <v>273636.17</v>
      </c>
      <c r="V200" s="551">
        <f t="shared" si="12"/>
        <v>2666551.2699999996</v>
      </c>
      <c r="W200" s="547"/>
      <c r="X200" s="558"/>
    </row>
  </sheetData>
  <sortState xmlns:xlrd2="http://schemas.microsoft.com/office/spreadsheetml/2017/richdata2" ref="A2:T195">
    <sortCondition ref="D2:D195"/>
  </sortState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E89E1-1DB3-4545-BA4A-33AE2446FA85}">
  <sheetPr>
    <pageSetUpPr fitToPage="1"/>
  </sheetPr>
  <dimension ref="A1:AB205"/>
  <sheetViews>
    <sheetView topLeftCell="S1" zoomScaleNormal="100" workbookViewId="0">
      <pane ySplit="1" topLeftCell="A188" activePane="bottomLeft" state="frozen"/>
      <selection pane="bottomLeft" activeCell="A177" sqref="A177:XFD177"/>
    </sheetView>
  </sheetViews>
  <sheetFormatPr defaultColWidth="9.140625" defaultRowHeight="15" x14ac:dyDescent="0.25"/>
  <cols>
    <col min="1" max="1" width="6.42578125" style="255" bestFit="1" customWidth="1"/>
    <col min="2" max="2" width="12.7109375" style="255" bestFit="1" customWidth="1"/>
    <col min="3" max="3" width="12.140625" style="255" bestFit="1" customWidth="1"/>
    <col min="4" max="4" width="9.42578125" style="255" customWidth="1"/>
    <col min="5" max="5" width="48.140625" style="292" bestFit="1" customWidth="1"/>
    <col min="6" max="6" width="21.42578125" style="502" customWidth="1"/>
    <col min="7" max="7" width="18.42578125" style="507" customWidth="1"/>
    <col min="8" max="8" width="17" style="507" customWidth="1"/>
    <col min="9" max="9" width="17.28515625" style="507" customWidth="1"/>
    <col min="10" max="10" width="19.28515625" style="258" customWidth="1"/>
    <col min="11" max="11" width="14.28515625" style="507" customWidth="1"/>
    <col min="12" max="12" width="13.85546875" style="507" customWidth="1"/>
    <col min="13" max="13" width="14.28515625" style="258" customWidth="1"/>
    <col min="14" max="14" width="13.5703125" style="258" customWidth="1"/>
    <col min="15" max="15" width="21.85546875" style="258" customWidth="1"/>
    <col min="16" max="16" width="20.5703125" style="258" customWidth="1"/>
    <col min="17" max="17" width="20.42578125" style="258" customWidth="1"/>
    <col min="18" max="19" width="21.140625" style="258" customWidth="1"/>
    <col min="20" max="22" width="20.140625" style="262" customWidth="1"/>
    <col min="23" max="23" width="17.5703125" style="262" customWidth="1"/>
    <col min="24" max="24" width="16.42578125" style="259" customWidth="1"/>
    <col min="25" max="25" width="24.140625" style="262" customWidth="1"/>
    <col min="26" max="26" width="2.140625" style="256" customWidth="1"/>
    <col min="27" max="27" width="9.85546875" style="256" customWidth="1"/>
    <col min="28" max="28" width="5.85546875" style="256" customWidth="1"/>
    <col min="29" max="29" width="50.42578125" style="256" customWidth="1"/>
    <col min="30" max="30" width="9.28515625" style="256" bestFit="1" customWidth="1"/>
    <col min="31" max="31" width="8.140625" style="256" bestFit="1" customWidth="1"/>
    <col min="32" max="16384" width="9.140625" style="256"/>
  </cols>
  <sheetData>
    <row r="1" spans="1:26" s="254" customFormat="1" ht="92.25" customHeight="1" x14ac:dyDescent="0.25">
      <c r="A1" s="247" t="s">
        <v>643</v>
      </c>
      <c r="B1" s="247" t="s">
        <v>119</v>
      </c>
      <c r="C1" s="247" t="s">
        <v>536</v>
      </c>
      <c r="D1" s="248" t="s">
        <v>537</v>
      </c>
      <c r="E1" s="291" t="s">
        <v>538</v>
      </c>
      <c r="F1" s="615" t="s">
        <v>539</v>
      </c>
      <c r="G1" s="615" t="s">
        <v>96</v>
      </c>
      <c r="H1" s="616" t="s">
        <v>540</v>
      </c>
      <c r="I1" s="617" t="s">
        <v>776</v>
      </c>
      <c r="J1" s="251" t="s">
        <v>835</v>
      </c>
      <c r="K1" s="617" t="s">
        <v>775</v>
      </c>
      <c r="L1" s="616" t="s">
        <v>541</v>
      </c>
      <c r="M1" s="250" t="s">
        <v>542</v>
      </c>
      <c r="N1" s="250" t="s">
        <v>543</v>
      </c>
      <c r="O1" s="249" t="s">
        <v>544</v>
      </c>
      <c r="P1" s="249" t="s">
        <v>545</v>
      </c>
      <c r="Q1" s="250" t="s">
        <v>789</v>
      </c>
      <c r="R1" s="250" t="s">
        <v>1100</v>
      </c>
      <c r="S1" s="250" t="s">
        <v>1101</v>
      </c>
      <c r="T1" s="252" t="s">
        <v>546</v>
      </c>
      <c r="U1" s="618" t="s">
        <v>1102</v>
      </c>
      <c r="V1" s="618" t="s">
        <v>1103</v>
      </c>
      <c r="W1" s="252" t="s">
        <v>547</v>
      </c>
      <c r="X1" s="253" t="s">
        <v>548</v>
      </c>
      <c r="Y1" s="252" t="s">
        <v>113</v>
      </c>
    </row>
    <row r="2" spans="1:26" x14ac:dyDescent="0.25">
      <c r="A2" s="255" t="s">
        <v>86</v>
      </c>
      <c r="B2" s="255">
        <v>1</v>
      </c>
      <c r="C2" s="255">
        <v>271</v>
      </c>
      <c r="D2" s="255" t="s">
        <v>549</v>
      </c>
      <c r="E2" s="292" t="s">
        <v>824</v>
      </c>
      <c r="F2" s="502">
        <v>0</v>
      </c>
      <c r="G2" s="507">
        <v>0</v>
      </c>
      <c r="H2" s="507">
        <v>0</v>
      </c>
      <c r="I2" s="621">
        <v>1819.36</v>
      </c>
      <c r="J2" s="258">
        <v>0</v>
      </c>
      <c r="K2" s="507">
        <v>0</v>
      </c>
      <c r="L2" s="507">
        <v>0</v>
      </c>
      <c r="M2" s="258">
        <v>0</v>
      </c>
      <c r="N2" s="258">
        <v>0</v>
      </c>
      <c r="O2" s="258">
        <v>0</v>
      </c>
      <c r="P2" s="259">
        <v>725.11</v>
      </c>
      <c r="Q2" s="259">
        <v>0</v>
      </c>
      <c r="R2" s="259">
        <v>0</v>
      </c>
      <c r="S2" s="259">
        <v>214.99</v>
      </c>
      <c r="T2" s="262">
        <v>441.66</v>
      </c>
      <c r="U2" s="262">
        <v>130.94999999999999</v>
      </c>
      <c r="V2" s="262">
        <v>14.34</v>
      </c>
      <c r="W2" s="262">
        <v>111.46</v>
      </c>
      <c r="X2" s="258">
        <v>0</v>
      </c>
      <c r="Y2" s="261">
        <f t="shared" ref="Y2:Y21" si="0">SUM(F2:X2)</f>
        <v>3457.87</v>
      </c>
    </row>
    <row r="3" spans="1:26" x14ac:dyDescent="0.25">
      <c r="A3" s="255" t="s">
        <v>86</v>
      </c>
      <c r="B3" s="255">
        <v>1</v>
      </c>
      <c r="C3" s="255">
        <v>37</v>
      </c>
      <c r="D3" s="255" t="s">
        <v>549</v>
      </c>
      <c r="E3" s="292" t="s">
        <v>27</v>
      </c>
      <c r="F3" s="502">
        <v>0</v>
      </c>
      <c r="G3" s="507">
        <v>0</v>
      </c>
      <c r="H3" s="507">
        <v>0</v>
      </c>
      <c r="I3" s="621">
        <v>1884.09</v>
      </c>
      <c r="J3" s="258">
        <v>0</v>
      </c>
      <c r="K3" s="507">
        <v>0</v>
      </c>
      <c r="L3" s="507">
        <v>0</v>
      </c>
      <c r="M3" s="258">
        <v>0</v>
      </c>
      <c r="N3" s="258">
        <v>0</v>
      </c>
      <c r="O3" s="258">
        <v>0</v>
      </c>
      <c r="P3" s="259">
        <v>768.79</v>
      </c>
      <c r="Q3" s="259">
        <v>0</v>
      </c>
      <c r="R3" s="259">
        <v>0</v>
      </c>
      <c r="S3" s="259">
        <v>227.94</v>
      </c>
      <c r="T3" s="262">
        <v>468.27</v>
      </c>
      <c r="U3" s="262">
        <v>138.84</v>
      </c>
      <c r="V3" s="262">
        <v>14.34</v>
      </c>
      <c r="W3" s="262">
        <v>82.13</v>
      </c>
      <c r="X3" s="258">
        <v>0</v>
      </c>
      <c r="Y3" s="261">
        <f t="shared" si="0"/>
        <v>3584.4000000000005</v>
      </c>
    </row>
    <row r="4" spans="1:26" x14ac:dyDescent="0.25">
      <c r="A4" s="255" t="s">
        <v>84</v>
      </c>
      <c r="B4" s="255">
        <v>1</v>
      </c>
      <c r="C4" s="255">
        <v>490</v>
      </c>
      <c r="E4" s="293" t="s">
        <v>629</v>
      </c>
      <c r="F4" s="502">
        <v>0</v>
      </c>
      <c r="G4" s="507">
        <v>1459</v>
      </c>
      <c r="H4" s="507">
        <v>0</v>
      </c>
      <c r="I4" s="621">
        <v>933.55</v>
      </c>
      <c r="J4" s="258">
        <v>0</v>
      </c>
      <c r="K4" s="507">
        <v>0</v>
      </c>
      <c r="L4" s="507">
        <v>0</v>
      </c>
      <c r="M4" s="258">
        <v>0</v>
      </c>
      <c r="N4" s="258">
        <v>0</v>
      </c>
      <c r="O4" s="258">
        <v>0</v>
      </c>
      <c r="P4" s="259">
        <v>384.4</v>
      </c>
      <c r="Q4" s="258">
        <v>0</v>
      </c>
      <c r="R4" s="258">
        <v>0</v>
      </c>
      <c r="S4" s="258">
        <v>12.62</v>
      </c>
      <c r="T4" s="260">
        <v>852.66</v>
      </c>
      <c r="U4" s="260">
        <v>25.44</v>
      </c>
      <c r="V4" s="260">
        <v>0</v>
      </c>
      <c r="W4" s="260">
        <v>88.28</v>
      </c>
      <c r="X4" s="260">
        <v>117.42</v>
      </c>
      <c r="Y4" s="261">
        <f t="shared" si="0"/>
        <v>3873.3700000000003</v>
      </c>
    </row>
    <row r="5" spans="1:26" x14ac:dyDescent="0.25">
      <c r="A5" s="255" t="s">
        <v>84</v>
      </c>
      <c r="B5" s="255">
        <v>1</v>
      </c>
      <c r="C5" s="255">
        <v>35</v>
      </c>
      <c r="D5" s="255" t="s">
        <v>549</v>
      </c>
      <c r="E5" s="292" t="s">
        <v>575</v>
      </c>
      <c r="F5" s="502">
        <v>0</v>
      </c>
      <c r="G5" s="507">
        <v>0</v>
      </c>
      <c r="H5" s="507">
        <v>0</v>
      </c>
      <c r="I5" s="621">
        <v>1490.28</v>
      </c>
      <c r="J5" s="258">
        <v>0</v>
      </c>
      <c r="K5" s="507">
        <v>0</v>
      </c>
      <c r="L5" s="507">
        <v>0</v>
      </c>
      <c r="M5" s="258">
        <v>0</v>
      </c>
      <c r="N5" s="258">
        <v>0</v>
      </c>
      <c r="O5" s="258">
        <v>0</v>
      </c>
      <c r="P5" s="259">
        <v>384.4</v>
      </c>
      <c r="Q5" s="258">
        <v>0</v>
      </c>
      <c r="R5" s="258">
        <v>0</v>
      </c>
      <c r="S5" s="258">
        <v>113.97</v>
      </c>
      <c r="T5" s="260">
        <v>852.66</v>
      </c>
      <c r="U5" s="260">
        <v>252.81</v>
      </c>
      <c r="V5" s="260">
        <v>14.34</v>
      </c>
      <c r="W5" s="262">
        <v>84.12</v>
      </c>
      <c r="X5" s="259">
        <v>39.14</v>
      </c>
      <c r="Y5" s="261">
        <f t="shared" si="0"/>
        <v>3231.72</v>
      </c>
    </row>
    <row r="6" spans="1:26" x14ac:dyDescent="0.25">
      <c r="A6" s="255" t="s">
        <v>84</v>
      </c>
      <c r="B6" s="255">
        <v>1</v>
      </c>
      <c r="C6" s="255">
        <v>201</v>
      </c>
      <c r="E6" s="292" t="s">
        <v>619</v>
      </c>
      <c r="F6" s="502">
        <v>0</v>
      </c>
      <c r="G6" s="507">
        <v>0</v>
      </c>
      <c r="H6" s="507">
        <v>0</v>
      </c>
      <c r="I6" s="507">
        <v>2825.84</v>
      </c>
      <c r="J6" s="258">
        <v>0</v>
      </c>
      <c r="K6" s="507">
        <v>0</v>
      </c>
      <c r="L6" s="507">
        <v>0</v>
      </c>
      <c r="M6" s="258">
        <v>0</v>
      </c>
      <c r="N6" s="258">
        <v>0</v>
      </c>
      <c r="O6" s="258">
        <v>0</v>
      </c>
      <c r="P6" s="258">
        <v>873.62</v>
      </c>
      <c r="Q6" s="258">
        <v>0</v>
      </c>
      <c r="R6" s="258">
        <v>0</v>
      </c>
      <c r="S6" s="258">
        <v>70.64</v>
      </c>
      <c r="T6" s="258">
        <v>532.12</v>
      </c>
      <c r="U6" s="258">
        <v>43.02</v>
      </c>
      <c r="V6" s="258">
        <v>0</v>
      </c>
      <c r="W6" s="258">
        <v>27.88</v>
      </c>
      <c r="X6" s="258">
        <v>78.28</v>
      </c>
      <c r="Y6" s="261">
        <f t="shared" si="0"/>
        <v>4451.4000000000005</v>
      </c>
    </row>
    <row r="7" spans="1:26" x14ac:dyDescent="0.25">
      <c r="A7" s="255" t="s">
        <v>84</v>
      </c>
      <c r="B7" s="255">
        <v>1</v>
      </c>
      <c r="C7" s="255">
        <v>20</v>
      </c>
      <c r="D7" s="255" t="s">
        <v>549</v>
      </c>
      <c r="E7" s="292" t="s">
        <v>563</v>
      </c>
      <c r="F7" s="502">
        <v>0</v>
      </c>
      <c r="G7" s="507">
        <v>0</v>
      </c>
      <c r="H7" s="507">
        <v>781.12</v>
      </c>
      <c r="I7" s="621">
        <v>2616.5100000000002</v>
      </c>
      <c r="J7" s="258">
        <v>0</v>
      </c>
      <c r="K7" s="507">
        <v>0</v>
      </c>
      <c r="L7" s="507">
        <v>0</v>
      </c>
      <c r="M7" s="258">
        <v>0</v>
      </c>
      <c r="N7" s="258">
        <v>0</v>
      </c>
      <c r="O7" s="258">
        <v>0</v>
      </c>
      <c r="P7" s="259">
        <v>856.15</v>
      </c>
      <c r="Q7" s="258">
        <v>0</v>
      </c>
      <c r="R7" s="258">
        <v>0</v>
      </c>
      <c r="S7" s="258">
        <v>253.84</v>
      </c>
      <c r="T7" s="260">
        <v>521.48</v>
      </c>
      <c r="U7" s="260">
        <v>154.62</v>
      </c>
      <c r="V7" s="260">
        <v>14.34</v>
      </c>
      <c r="W7" s="262">
        <v>49.44</v>
      </c>
      <c r="X7" s="258">
        <v>0</v>
      </c>
      <c r="Y7" s="261">
        <f t="shared" si="0"/>
        <v>5247.5</v>
      </c>
      <c r="Z7" s="263"/>
    </row>
    <row r="8" spans="1:26" x14ac:dyDescent="0.25">
      <c r="A8" s="255" t="s">
        <v>86</v>
      </c>
      <c r="B8" s="255">
        <v>1</v>
      </c>
      <c r="C8" s="255">
        <v>146</v>
      </c>
      <c r="D8" s="255" t="s">
        <v>549</v>
      </c>
      <c r="E8" s="292" t="s">
        <v>603</v>
      </c>
      <c r="F8" s="502">
        <v>0</v>
      </c>
      <c r="G8" s="507">
        <v>3036</v>
      </c>
      <c r="H8" s="507">
        <v>0</v>
      </c>
      <c r="I8" s="507">
        <v>0</v>
      </c>
      <c r="J8" s="258">
        <v>0</v>
      </c>
      <c r="K8" s="507">
        <v>0</v>
      </c>
      <c r="L8" s="507">
        <v>0</v>
      </c>
      <c r="M8" s="258">
        <v>0</v>
      </c>
      <c r="N8" s="258">
        <v>0</v>
      </c>
      <c r="O8" s="258">
        <v>0</v>
      </c>
      <c r="P8" s="258">
        <v>0</v>
      </c>
      <c r="Q8" s="259">
        <v>0</v>
      </c>
      <c r="R8" s="259">
        <v>0</v>
      </c>
      <c r="S8" s="259">
        <v>0</v>
      </c>
      <c r="T8" s="262">
        <v>1377.63</v>
      </c>
      <c r="U8" s="262">
        <v>408.46</v>
      </c>
      <c r="V8" s="262">
        <v>14.34</v>
      </c>
      <c r="W8" s="262">
        <v>49.15</v>
      </c>
      <c r="X8" s="259">
        <v>0</v>
      </c>
      <c r="Y8" s="261">
        <f t="shared" si="0"/>
        <v>4885.58</v>
      </c>
    </row>
    <row r="9" spans="1:26" x14ac:dyDescent="0.25">
      <c r="A9" s="255" t="s">
        <v>84</v>
      </c>
      <c r="B9" s="255">
        <v>1</v>
      </c>
      <c r="C9" s="255">
        <v>50</v>
      </c>
      <c r="D9" s="255" t="s">
        <v>549</v>
      </c>
      <c r="E9" s="292" t="s">
        <v>585</v>
      </c>
      <c r="F9" s="502">
        <v>0</v>
      </c>
      <c r="G9" s="507">
        <v>0</v>
      </c>
      <c r="H9" s="507">
        <v>0</v>
      </c>
      <c r="I9" s="621">
        <v>3576.68</v>
      </c>
      <c r="J9" s="258">
        <v>0</v>
      </c>
      <c r="K9" s="507">
        <v>0</v>
      </c>
      <c r="L9" s="507">
        <v>0</v>
      </c>
      <c r="M9" s="258">
        <v>0</v>
      </c>
      <c r="N9" s="258">
        <v>0</v>
      </c>
      <c r="O9" s="258">
        <v>0</v>
      </c>
      <c r="P9" s="259">
        <v>812.47</v>
      </c>
      <c r="Q9" s="258">
        <v>0</v>
      </c>
      <c r="R9" s="258">
        <v>0</v>
      </c>
      <c r="S9" s="258">
        <v>240.89</v>
      </c>
      <c r="T9" s="260">
        <v>494.88</v>
      </c>
      <c r="U9" s="260">
        <v>146.72999999999999</v>
      </c>
      <c r="V9" s="260">
        <v>14.34</v>
      </c>
      <c r="W9" s="262">
        <v>67.09</v>
      </c>
      <c r="X9" s="258">
        <v>0</v>
      </c>
      <c r="Y9" s="261">
        <f t="shared" si="0"/>
        <v>5353.08</v>
      </c>
    </row>
    <row r="10" spans="1:26" x14ac:dyDescent="0.25">
      <c r="A10" s="255" t="s">
        <v>84</v>
      </c>
      <c r="B10" s="255">
        <v>1</v>
      </c>
      <c r="C10" s="255">
        <v>349</v>
      </c>
      <c r="D10" s="255" t="s">
        <v>549</v>
      </c>
      <c r="E10" s="292" t="s">
        <v>362</v>
      </c>
      <c r="F10" s="502">
        <v>0</v>
      </c>
      <c r="G10" s="507">
        <v>0</v>
      </c>
      <c r="H10" s="507">
        <v>0</v>
      </c>
      <c r="I10" s="621">
        <v>2980.56</v>
      </c>
      <c r="J10" s="258">
        <v>0</v>
      </c>
      <c r="K10" s="507">
        <v>0</v>
      </c>
      <c r="L10" s="507">
        <v>0</v>
      </c>
      <c r="M10" s="258">
        <v>0</v>
      </c>
      <c r="N10" s="258">
        <v>0</v>
      </c>
      <c r="O10" s="258">
        <v>0</v>
      </c>
      <c r="P10" s="259">
        <v>768.79</v>
      </c>
      <c r="Q10" s="258">
        <v>0</v>
      </c>
      <c r="R10" s="258">
        <v>0</v>
      </c>
      <c r="S10" s="258">
        <v>227.94</v>
      </c>
      <c r="T10" s="260">
        <v>468.27</v>
      </c>
      <c r="U10" s="260">
        <v>138.84</v>
      </c>
      <c r="V10" s="260">
        <v>14.34</v>
      </c>
      <c r="W10" s="258">
        <v>88.28</v>
      </c>
      <c r="X10" s="260">
        <v>78.28</v>
      </c>
      <c r="Y10" s="261">
        <f t="shared" si="0"/>
        <v>4765.2999999999993</v>
      </c>
    </row>
    <row r="11" spans="1:26" x14ac:dyDescent="0.25">
      <c r="A11" s="255" t="s">
        <v>84</v>
      </c>
      <c r="B11" s="255">
        <v>1</v>
      </c>
      <c r="C11" s="255">
        <v>461</v>
      </c>
      <c r="E11" s="292" t="s">
        <v>754</v>
      </c>
      <c r="F11" s="502">
        <v>0</v>
      </c>
      <c r="G11" s="507">
        <v>0</v>
      </c>
      <c r="H11" s="507">
        <v>0</v>
      </c>
      <c r="I11" s="621">
        <v>1184.1400000000001</v>
      </c>
      <c r="J11" s="258">
        <v>0</v>
      </c>
      <c r="K11" s="507">
        <v>0</v>
      </c>
      <c r="L11" s="507">
        <v>0</v>
      </c>
      <c r="M11" s="258">
        <v>0</v>
      </c>
      <c r="N11" s="258">
        <v>0</v>
      </c>
      <c r="O11" s="258">
        <v>0</v>
      </c>
      <c r="P11" s="259">
        <v>856.15</v>
      </c>
      <c r="Q11" s="258">
        <v>0</v>
      </c>
      <c r="R11" s="258">
        <v>0</v>
      </c>
      <c r="S11" s="258">
        <v>253.84</v>
      </c>
      <c r="T11" s="260">
        <v>521.48</v>
      </c>
      <c r="U11" s="260">
        <v>154.62</v>
      </c>
      <c r="V11" s="260">
        <v>14.34</v>
      </c>
      <c r="W11" s="262">
        <v>53.51</v>
      </c>
      <c r="X11" s="260">
        <v>0</v>
      </c>
      <c r="Y11" s="261">
        <f t="shared" si="0"/>
        <v>3038.0800000000004</v>
      </c>
    </row>
    <row r="12" spans="1:26" x14ac:dyDescent="0.25">
      <c r="A12" s="255" t="s">
        <v>84</v>
      </c>
      <c r="B12" s="255">
        <v>1</v>
      </c>
      <c r="C12" s="255">
        <v>434</v>
      </c>
      <c r="D12" s="255" t="s">
        <v>549</v>
      </c>
      <c r="E12" s="292" t="s">
        <v>696</v>
      </c>
      <c r="F12" s="502">
        <v>0</v>
      </c>
      <c r="G12" s="507">
        <v>0</v>
      </c>
      <c r="H12" s="507">
        <v>0</v>
      </c>
      <c r="I12" s="621">
        <v>749.68</v>
      </c>
      <c r="J12" s="258">
        <v>0</v>
      </c>
      <c r="K12" s="507">
        <v>0</v>
      </c>
      <c r="L12" s="507">
        <v>0</v>
      </c>
      <c r="M12" s="258">
        <v>0</v>
      </c>
      <c r="N12" s="258">
        <v>63.65</v>
      </c>
      <c r="O12" s="258">
        <v>0</v>
      </c>
      <c r="P12" s="259">
        <v>218.4</v>
      </c>
      <c r="Q12" s="258">
        <v>0</v>
      </c>
      <c r="R12" s="258">
        <v>0</v>
      </c>
      <c r="S12" s="258">
        <v>64.75</v>
      </c>
      <c r="T12" s="260">
        <v>1187.3399999999999</v>
      </c>
      <c r="U12" s="260">
        <v>352.04</v>
      </c>
      <c r="V12" s="260">
        <v>14.34</v>
      </c>
      <c r="W12" s="262">
        <v>25.52</v>
      </c>
      <c r="X12" s="260">
        <v>78.28</v>
      </c>
      <c r="Y12" s="261">
        <f t="shared" si="0"/>
        <v>2754</v>
      </c>
    </row>
    <row r="13" spans="1:26" x14ac:dyDescent="0.25">
      <c r="A13" s="255" t="s">
        <v>84</v>
      </c>
      <c r="B13" s="255">
        <v>1</v>
      </c>
      <c r="C13" s="255">
        <v>39</v>
      </c>
      <c r="D13" s="255" t="s">
        <v>549</v>
      </c>
      <c r="E13" s="292" t="s">
        <v>577</v>
      </c>
      <c r="F13" s="502">
        <v>0</v>
      </c>
      <c r="G13" s="507">
        <v>0</v>
      </c>
      <c r="H13" s="507">
        <v>0</v>
      </c>
      <c r="I13" s="507">
        <v>0</v>
      </c>
      <c r="J13" s="258">
        <v>0</v>
      </c>
      <c r="K13" s="507">
        <v>0</v>
      </c>
      <c r="L13" s="507">
        <v>0</v>
      </c>
      <c r="M13" s="258">
        <v>0</v>
      </c>
      <c r="N13" s="258">
        <v>0</v>
      </c>
      <c r="O13" s="258">
        <v>0</v>
      </c>
      <c r="P13" s="259">
        <v>864.88</v>
      </c>
      <c r="Q13" s="258">
        <v>0</v>
      </c>
      <c r="R13" s="258">
        <v>0</v>
      </c>
      <c r="S13" s="258">
        <v>256.43</v>
      </c>
      <c r="T13" s="260">
        <v>526.79999999999995</v>
      </c>
      <c r="U13" s="260">
        <v>156.19999999999999</v>
      </c>
      <c r="V13" s="260">
        <v>14.34</v>
      </c>
      <c r="W13" s="262">
        <v>44.3</v>
      </c>
      <c r="X13" s="259">
        <v>78.28</v>
      </c>
      <c r="Y13" s="261">
        <f t="shared" si="0"/>
        <v>1941.2299999999998</v>
      </c>
    </row>
    <row r="14" spans="1:26" s="651" customFormat="1" x14ac:dyDescent="0.25">
      <c r="A14" s="640" t="s">
        <v>84</v>
      </c>
      <c r="B14" s="640">
        <v>1</v>
      </c>
      <c r="C14" s="640">
        <v>248</v>
      </c>
      <c r="D14" s="640" t="s">
        <v>549</v>
      </c>
      <c r="E14" s="641" t="s">
        <v>622</v>
      </c>
      <c r="F14" s="642">
        <v>0</v>
      </c>
      <c r="G14" s="643">
        <v>0</v>
      </c>
      <c r="H14" s="643">
        <v>0</v>
      </c>
      <c r="I14" s="644">
        <v>1399.11</v>
      </c>
      <c r="J14" s="645">
        <v>0</v>
      </c>
      <c r="K14" s="643">
        <v>0</v>
      </c>
      <c r="L14" s="643">
        <v>0</v>
      </c>
      <c r="M14" s="645">
        <v>0</v>
      </c>
      <c r="N14" s="645">
        <v>0</v>
      </c>
      <c r="O14" s="645">
        <v>0</v>
      </c>
      <c r="P14" s="646">
        <v>725.11</v>
      </c>
      <c r="Q14" s="645">
        <v>0</v>
      </c>
      <c r="R14" s="645">
        <v>0</v>
      </c>
      <c r="S14" s="645">
        <v>214.99</v>
      </c>
      <c r="T14" s="647">
        <v>441.66</v>
      </c>
      <c r="U14" s="647">
        <v>130.94999999999999</v>
      </c>
      <c r="V14" s="647">
        <v>14.34</v>
      </c>
      <c r="W14" s="648">
        <v>111.46</v>
      </c>
      <c r="X14" s="647">
        <v>0</v>
      </c>
      <c r="Y14" s="649">
        <f t="shared" si="0"/>
        <v>3037.62</v>
      </c>
      <c r="Z14" s="650"/>
    </row>
    <row r="15" spans="1:26" x14ac:dyDescent="0.25">
      <c r="A15" s="255" t="s">
        <v>86</v>
      </c>
      <c r="B15" s="255">
        <v>1</v>
      </c>
      <c r="C15" s="255">
        <v>419</v>
      </c>
      <c r="E15" s="292" t="s">
        <v>645</v>
      </c>
      <c r="F15" s="502">
        <v>0</v>
      </c>
      <c r="G15" s="507">
        <v>1400</v>
      </c>
      <c r="H15" s="507">
        <v>0</v>
      </c>
      <c r="I15" s="507">
        <v>704.03</v>
      </c>
      <c r="J15" s="258">
        <v>0</v>
      </c>
      <c r="K15" s="507">
        <v>0</v>
      </c>
      <c r="L15" s="507">
        <v>0</v>
      </c>
      <c r="M15" s="258">
        <v>0</v>
      </c>
      <c r="N15" s="258">
        <v>0</v>
      </c>
      <c r="O15" s="258">
        <v>0</v>
      </c>
      <c r="P15" s="259">
        <v>768.79</v>
      </c>
      <c r="Q15" s="258">
        <v>0</v>
      </c>
      <c r="R15" s="258">
        <v>0</v>
      </c>
      <c r="S15" s="258">
        <v>227.94</v>
      </c>
      <c r="T15" s="262">
        <v>468.27</v>
      </c>
      <c r="U15" s="262">
        <v>138.84</v>
      </c>
      <c r="V15" s="262">
        <v>14.34</v>
      </c>
      <c r="W15" s="262">
        <v>88.28</v>
      </c>
      <c r="X15" s="258">
        <v>0</v>
      </c>
      <c r="Y15" s="261">
        <f t="shared" si="0"/>
        <v>3810.4900000000002</v>
      </c>
      <c r="Z15" s="263"/>
    </row>
    <row r="16" spans="1:26" x14ac:dyDescent="0.25">
      <c r="A16" s="255" t="s">
        <v>84</v>
      </c>
      <c r="B16" s="255">
        <v>1</v>
      </c>
      <c r="C16" s="255">
        <v>12</v>
      </c>
      <c r="D16" s="255" t="s">
        <v>549</v>
      </c>
      <c r="E16" s="292" t="s">
        <v>557</v>
      </c>
      <c r="F16" s="502">
        <v>0</v>
      </c>
      <c r="G16" s="507">
        <v>0</v>
      </c>
      <c r="H16" s="507">
        <v>0</v>
      </c>
      <c r="I16" s="621">
        <v>1924.13</v>
      </c>
      <c r="J16" s="258">
        <v>0</v>
      </c>
      <c r="K16" s="507">
        <v>0</v>
      </c>
      <c r="L16" s="507">
        <v>0</v>
      </c>
      <c r="M16" s="258">
        <v>0</v>
      </c>
      <c r="N16" s="258">
        <v>0</v>
      </c>
      <c r="O16" s="258">
        <v>0</v>
      </c>
      <c r="P16" s="259">
        <v>864.89</v>
      </c>
      <c r="Q16" s="258">
        <v>0</v>
      </c>
      <c r="R16" s="258">
        <v>0</v>
      </c>
      <c r="S16" s="258">
        <v>256.43</v>
      </c>
      <c r="T16" s="260">
        <v>526.79999999999995</v>
      </c>
      <c r="U16" s="260">
        <v>156.19999999999999</v>
      </c>
      <c r="V16" s="260">
        <v>14.34</v>
      </c>
      <c r="W16" s="262">
        <v>45.24</v>
      </c>
      <c r="X16" s="260">
        <v>78.28</v>
      </c>
      <c r="Y16" s="261">
        <f t="shared" si="0"/>
        <v>3866.31</v>
      </c>
      <c r="Z16" s="263"/>
    </row>
    <row r="17" spans="1:26" x14ac:dyDescent="0.25">
      <c r="A17" s="255" t="s">
        <v>86</v>
      </c>
      <c r="B17" s="255">
        <v>1</v>
      </c>
      <c r="C17" s="255">
        <v>318</v>
      </c>
      <c r="E17" s="292" t="s">
        <v>300</v>
      </c>
      <c r="F17" s="502">
        <v>0</v>
      </c>
      <c r="G17" s="507">
        <v>0</v>
      </c>
      <c r="H17" s="507">
        <v>0</v>
      </c>
      <c r="I17" s="507">
        <v>2633.72</v>
      </c>
      <c r="J17" s="258">
        <v>0</v>
      </c>
      <c r="K17" s="507">
        <v>0</v>
      </c>
      <c r="L17" s="507">
        <v>0</v>
      </c>
      <c r="M17" s="258">
        <v>0</v>
      </c>
      <c r="N17" s="258">
        <v>0</v>
      </c>
      <c r="O17" s="258">
        <v>0</v>
      </c>
      <c r="P17" s="258">
        <v>0</v>
      </c>
      <c r="Q17" s="258">
        <v>0</v>
      </c>
      <c r="R17" s="258">
        <v>0</v>
      </c>
      <c r="S17" s="258">
        <v>0</v>
      </c>
      <c r="T17" s="262">
        <v>1166.77</v>
      </c>
      <c r="U17" s="262">
        <v>345.94</v>
      </c>
      <c r="V17" s="262">
        <v>14.34</v>
      </c>
      <c r="W17" s="262">
        <v>111.46</v>
      </c>
      <c r="X17" s="260">
        <v>195.7</v>
      </c>
      <c r="Y17" s="261">
        <f t="shared" si="0"/>
        <v>4467.9299999999994</v>
      </c>
    </row>
    <row r="18" spans="1:26" x14ac:dyDescent="0.25">
      <c r="A18" s="255" t="s">
        <v>84</v>
      </c>
      <c r="B18" s="255">
        <v>1</v>
      </c>
      <c r="C18" s="255">
        <v>346</v>
      </c>
      <c r="D18" s="255" t="s">
        <v>549</v>
      </c>
      <c r="E18" s="292" t="s">
        <v>377</v>
      </c>
      <c r="F18" s="502">
        <v>0</v>
      </c>
      <c r="G18" s="507">
        <v>0</v>
      </c>
      <c r="H18" s="507">
        <v>0</v>
      </c>
      <c r="I18" s="621">
        <v>0</v>
      </c>
      <c r="J18" s="258">
        <v>0</v>
      </c>
      <c r="K18" s="507">
        <v>0</v>
      </c>
      <c r="L18" s="507">
        <v>0</v>
      </c>
      <c r="M18" s="258">
        <v>0</v>
      </c>
      <c r="N18" s="258">
        <v>0</v>
      </c>
      <c r="O18" s="258">
        <v>0</v>
      </c>
      <c r="P18" s="259">
        <v>1237.06</v>
      </c>
      <c r="Q18" s="258">
        <v>0</v>
      </c>
      <c r="R18" s="258">
        <v>0</v>
      </c>
      <c r="S18" s="258">
        <v>366.78</v>
      </c>
      <c r="T18" s="258">
        <v>0</v>
      </c>
      <c r="U18" s="258">
        <v>0</v>
      </c>
      <c r="V18" s="258">
        <v>14.34</v>
      </c>
      <c r="W18" s="262">
        <v>88.28</v>
      </c>
      <c r="X18" s="258">
        <v>0</v>
      </c>
      <c r="Y18" s="261">
        <f t="shared" si="0"/>
        <v>1706.4599999999998</v>
      </c>
    </row>
    <row r="19" spans="1:26" x14ac:dyDescent="0.25">
      <c r="A19" s="255" t="s">
        <v>84</v>
      </c>
      <c r="B19" s="255">
        <v>1</v>
      </c>
      <c r="C19" s="255">
        <v>452</v>
      </c>
      <c r="E19" s="292" t="s">
        <v>756</v>
      </c>
      <c r="F19" s="502">
        <v>0</v>
      </c>
      <c r="G19" s="507">
        <v>0</v>
      </c>
      <c r="H19" s="507">
        <v>0</v>
      </c>
      <c r="I19" s="507">
        <v>0</v>
      </c>
      <c r="J19" s="258">
        <v>0</v>
      </c>
      <c r="K19" s="507">
        <v>0</v>
      </c>
      <c r="L19" s="507">
        <v>0</v>
      </c>
      <c r="M19" s="258">
        <v>0</v>
      </c>
      <c r="N19" s="258">
        <v>0</v>
      </c>
      <c r="O19" s="258">
        <v>0</v>
      </c>
      <c r="P19" s="258">
        <v>856.15</v>
      </c>
      <c r="Q19" s="258">
        <v>0</v>
      </c>
      <c r="R19" s="258">
        <v>0</v>
      </c>
      <c r="S19" s="258">
        <v>253.84</v>
      </c>
      <c r="T19" s="258">
        <v>521.48</v>
      </c>
      <c r="U19" s="258">
        <v>154.62</v>
      </c>
      <c r="V19" s="258">
        <v>14.34</v>
      </c>
      <c r="W19" s="258">
        <v>53.51</v>
      </c>
      <c r="X19" s="258">
        <v>0</v>
      </c>
      <c r="Y19" s="261">
        <f t="shared" si="0"/>
        <v>1853.94</v>
      </c>
    </row>
    <row r="20" spans="1:26" x14ac:dyDescent="0.25">
      <c r="A20" s="255" t="s">
        <v>84</v>
      </c>
      <c r="B20" s="255">
        <v>1</v>
      </c>
      <c r="C20" s="255">
        <v>47</v>
      </c>
      <c r="D20" s="255" t="s">
        <v>549</v>
      </c>
      <c r="E20" s="292" t="s">
        <v>583</v>
      </c>
      <c r="F20" s="502">
        <v>0</v>
      </c>
      <c r="G20" s="507">
        <v>0</v>
      </c>
      <c r="H20" s="507">
        <v>0</v>
      </c>
      <c r="I20" s="621">
        <v>3576.68</v>
      </c>
      <c r="J20" s="258">
        <v>0</v>
      </c>
      <c r="K20" s="507">
        <v>0</v>
      </c>
      <c r="L20" s="507">
        <v>0</v>
      </c>
      <c r="M20" s="258">
        <v>0</v>
      </c>
      <c r="N20" s="258">
        <v>0</v>
      </c>
      <c r="O20" s="258">
        <v>0</v>
      </c>
      <c r="P20" s="258">
        <v>0</v>
      </c>
      <c r="Q20" s="258">
        <v>0</v>
      </c>
      <c r="R20" s="258">
        <v>0</v>
      </c>
      <c r="S20" s="258">
        <v>0</v>
      </c>
      <c r="T20" s="260">
        <v>1307.3399999999999</v>
      </c>
      <c r="U20" s="260">
        <v>387.61</v>
      </c>
      <c r="V20" s="260">
        <v>14.34</v>
      </c>
      <c r="W20" s="262">
        <v>65.14</v>
      </c>
      <c r="X20" s="259">
        <v>78.28</v>
      </c>
      <c r="Y20" s="261">
        <f t="shared" si="0"/>
        <v>5429.3899999999994</v>
      </c>
    </row>
    <row r="21" spans="1:26" x14ac:dyDescent="0.25">
      <c r="A21" s="255" t="s">
        <v>84</v>
      </c>
      <c r="B21" s="255">
        <v>1</v>
      </c>
      <c r="C21" s="255">
        <v>431</v>
      </c>
      <c r="D21" s="255" t="s">
        <v>549</v>
      </c>
      <c r="E21" s="292" t="s">
        <v>686</v>
      </c>
      <c r="F21" s="502">
        <v>0</v>
      </c>
      <c r="G21" s="507">
        <v>0</v>
      </c>
      <c r="H21" s="507">
        <v>0</v>
      </c>
      <c r="I21" s="507">
        <v>1308.75</v>
      </c>
      <c r="J21" s="258">
        <v>0</v>
      </c>
      <c r="K21" s="507">
        <v>0</v>
      </c>
      <c r="L21" s="507">
        <v>0</v>
      </c>
      <c r="M21" s="258">
        <v>0</v>
      </c>
      <c r="N21" s="258">
        <v>0</v>
      </c>
      <c r="O21" s="258">
        <v>0</v>
      </c>
      <c r="P21" s="258">
        <v>0</v>
      </c>
      <c r="Q21" s="258">
        <v>0</v>
      </c>
      <c r="R21" s="258">
        <v>0</v>
      </c>
      <c r="S21" s="258">
        <v>46.62</v>
      </c>
      <c r="T21" s="258">
        <v>1391.69</v>
      </c>
      <c r="U21" s="258">
        <v>366.01</v>
      </c>
      <c r="V21" s="258">
        <v>14.34</v>
      </c>
      <c r="W21" s="262">
        <v>43.67</v>
      </c>
      <c r="X21" s="259">
        <v>39.14</v>
      </c>
      <c r="Y21" s="261">
        <f t="shared" si="0"/>
        <v>3210.22</v>
      </c>
    </row>
    <row r="22" spans="1:26" x14ac:dyDescent="0.25">
      <c r="E22" s="367" t="s">
        <v>73</v>
      </c>
      <c r="F22" s="502">
        <v>0</v>
      </c>
      <c r="G22" s="502">
        <v>0</v>
      </c>
      <c r="H22" s="502">
        <v>0</v>
      </c>
      <c r="I22" s="502">
        <v>0</v>
      </c>
      <c r="J22" s="502">
        <v>0</v>
      </c>
      <c r="K22" s="502">
        <v>0</v>
      </c>
      <c r="L22" s="502">
        <v>0</v>
      </c>
      <c r="M22" s="502">
        <v>0</v>
      </c>
      <c r="N22" s="502">
        <v>0</v>
      </c>
      <c r="O22" s="502">
        <v>0</v>
      </c>
      <c r="P22" s="502">
        <v>0</v>
      </c>
      <c r="Q22" s="502">
        <v>0</v>
      </c>
      <c r="R22" s="502">
        <v>0</v>
      </c>
      <c r="S22" s="502">
        <v>0</v>
      </c>
      <c r="T22" s="502">
        <v>0</v>
      </c>
      <c r="U22" s="502">
        <v>0</v>
      </c>
      <c r="V22" s="502">
        <v>0</v>
      </c>
      <c r="W22" s="502">
        <v>0</v>
      </c>
      <c r="X22" s="502">
        <v>0</v>
      </c>
      <c r="Y22" s="502">
        <v>0</v>
      </c>
    </row>
    <row r="23" spans="1:26" x14ac:dyDescent="0.25">
      <c r="A23" s="255" t="s">
        <v>84</v>
      </c>
      <c r="B23" s="255">
        <v>1</v>
      </c>
      <c r="C23" s="255">
        <v>447</v>
      </c>
      <c r="E23" s="292" t="s">
        <v>715</v>
      </c>
      <c r="F23" s="502">
        <v>0</v>
      </c>
      <c r="G23" s="507">
        <v>0</v>
      </c>
      <c r="H23" s="507">
        <v>0</v>
      </c>
      <c r="I23" s="507">
        <v>0</v>
      </c>
      <c r="J23" s="258">
        <v>0</v>
      </c>
      <c r="K23" s="507">
        <v>0</v>
      </c>
      <c r="L23" s="507">
        <v>0</v>
      </c>
      <c r="M23" s="258">
        <v>0</v>
      </c>
      <c r="N23" s="258">
        <v>0</v>
      </c>
      <c r="O23" s="258">
        <v>0</v>
      </c>
      <c r="P23" s="259">
        <v>1377.63</v>
      </c>
      <c r="Q23" s="258">
        <v>0</v>
      </c>
      <c r="R23" s="258">
        <v>0</v>
      </c>
      <c r="S23" s="258">
        <v>183.88</v>
      </c>
      <c r="T23" s="260">
        <v>0</v>
      </c>
      <c r="U23" s="260">
        <v>224.58</v>
      </c>
      <c r="V23" s="260">
        <v>14.34</v>
      </c>
      <c r="W23" s="258">
        <v>53.51</v>
      </c>
      <c r="X23" s="258">
        <v>39.14</v>
      </c>
      <c r="Y23" s="261">
        <f t="shared" ref="Y23:Y54" si="1">SUM(F23:X23)</f>
        <v>1893.0800000000002</v>
      </c>
    </row>
    <row r="24" spans="1:26" x14ac:dyDescent="0.25">
      <c r="A24" s="255" t="s">
        <v>84</v>
      </c>
      <c r="B24" s="255">
        <v>1</v>
      </c>
      <c r="C24" s="255">
        <v>498</v>
      </c>
      <c r="E24" s="294" t="s">
        <v>483</v>
      </c>
      <c r="F24" s="502">
        <v>0</v>
      </c>
      <c r="G24" s="507">
        <v>1464</v>
      </c>
      <c r="H24" s="507">
        <v>0</v>
      </c>
      <c r="I24" s="507">
        <v>389.68</v>
      </c>
      <c r="J24" s="258">
        <v>0</v>
      </c>
      <c r="K24" s="507">
        <v>0</v>
      </c>
      <c r="L24" s="507">
        <v>0</v>
      </c>
      <c r="M24" s="258">
        <v>0</v>
      </c>
      <c r="N24" s="258">
        <v>0</v>
      </c>
      <c r="O24" s="258">
        <v>0</v>
      </c>
      <c r="P24" s="259">
        <v>812.47</v>
      </c>
      <c r="Q24" s="258">
        <v>0</v>
      </c>
      <c r="R24" s="258">
        <v>0</v>
      </c>
      <c r="S24" s="258">
        <v>13.34</v>
      </c>
      <c r="T24" s="260">
        <v>494.88</v>
      </c>
      <c r="U24" s="260">
        <v>26.88</v>
      </c>
      <c r="V24" s="260">
        <v>0</v>
      </c>
      <c r="W24" s="258">
        <v>69.09</v>
      </c>
      <c r="X24" s="259">
        <v>39.14</v>
      </c>
      <c r="Y24" s="261">
        <f t="shared" si="1"/>
        <v>3309.4800000000005</v>
      </c>
    </row>
    <row r="25" spans="1:26" x14ac:dyDescent="0.25">
      <c r="A25" s="255" t="s">
        <v>84</v>
      </c>
      <c r="B25" s="255">
        <v>1</v>
      </c>
      <c r="C25" s="255">
        <v>200</v>
      </c>
      <c r="E25" s="292" t="s">
        <v>618</v>
      </c>
      <c r="F25" s="502">
        <v>0</v>
      </c>
      <c r="G25" s="507">
        <v>0</v>
      </c>
      <c r="H25" s="507">
        <v>0</v>
      </c>
      <c r="I25" s="507">
        <v>2402.4499999999998</v>
      </c>
      <c r="J25" s="258">
        <v>0</v>
      </c>
      <c r="K25" s="507">
        <v>0</v>
      </c>
      <c r="L25" s="507">
        <v>0</v>
      </c>
      <c r="M25" s="258">
        <v>270.25</v>
      </c>
      <c r="N25" s="258">
        <v>0</v>
      </c>
      <c r="O25" s="258">
        <v>0</v>
      </c>
      <c r="P25" s="259">
        <v>856.15</v>
      </c>
      <c r="Q25" s="258">
        <v>0</v>
      </c>
      <c r="R25" s="258">
        <v>0</v>
      </c>
      <c r="S25" s="258">
        <v>253.84</v>
      </c>
      <c r="T25" s="260">
        <v>521.48</v>
      </c>
      <c r="U25" s="260">
        <v>154.62</v>
      </c>
      <c r="V25" s="260">
        <v>14.34</v>
      </c>
      <c r="W25" s="258">
        <v>58.48</v>
      </c>
      <c r="X25" s="258">
        <v>39.14</v>
      </c>
      <c r="Y25" s="261">
        <f t="shared" si="1"/>
        <v>4570.75</v>
      </c>
    </row>
    <row r="26" spans="1:26" x14ac:dyDescent="0.25">
      <c r="A26" s="255" t="s">
        <v>84</v>
      </c>
      <c r="B26" s="255">
        <v>1</v>
      </c>
      <c r="C26" s="255">
        <v>84</v>
      </c>
      <c r="D26" s="255" t="s">
        <v>549</v>
      </c>
      <c r="E26" s="292" t="s">
        <v>593</v>
      </c>
      <c r="F26" s="502">
        <v>0</v>
      </c>
      <c r="G26" s="507">
        <v>0</v>
      </c>
      <c r="H26" s="507">
        <v>0</v>
      </c>
      <c r="I26" s="621">
        <v>1287.33</v>
      </c>
      <c r="J26" s="258">
        <v>0</v>
      </c>
      <c r="K26" s="507">
        <v>0</v>
      </c>
      <c r="L26" s="507">
        <v>0</v>
      </c>
      <c r="M26" s="258">
        <v>0</v>
      </c>
      <c r="N26" s="258">
        <v>0</v>
      </c>
      <c r="O26" s="258">
        <v>0</v>
      </c>
      <c r="P26" s="259">
        <v>436.81</v>
      </c>
      <c r="Q26" s="259">
        <v>0</v>
      </c>
      <c r="R26" s="259">
        <v>0</v>
      </c>
      <c r="S26" s="259">
        <v>129.51</v>
      </c>
      <c r="T26" s="260">
        <v>968.93</v>
      </c>
      <c r="U26" s="260">
        <v>287.27999999999997</v>
      </c>
      <c r="V26" s="260">
        <v>14.34</v>
      </c>
      <c r="W26" s="262">
        <v>31.99</v>
      </c>
      <c r="X26" s="260">
        <v>78.28</v>
      </c>
      <c r="Y26" s="261">
        <f t="shared" si="1"/>
        <v>3234.47</v>
      </c>
    </row>
    <row r="27" spans="1:26" x14ac:dyDescent="0.25">
      <c r="A27" s="255" t="s">
        <v>86</v>
      </c>
      <c r="B27" s="255">
        <v>1</v>
      </c>
      <c r="C27" s="255">
        <v>88</v>
      </c>
      <c r="D27" s="255" t="s">
        <v>549</v>
      </c>
      <c r="E27" s="292" t="s">
        <v>596</v>
      </c>
      <c r="F27" s="502">
        <v>0</v>
      </c>
      <c r="G27" s="507">
        <v>0</v>
      </c>
      <c r="H27" s="507">
        <v>0</v>
      </c>
      <c r="I27" s="621">
        <v>2846.58</v>
      </c>
      <c r="J27" s="258">
        <v>0</v>
      </c>
      <c r="K27" s="507">
        <v>0</v>
      </c>
      <c r="L27" s="507">
        <v>0</v>
      </c>
      <c r="M27" s="258">
        <v>0</v>
      </c>
      <c r="N27" s="258">
        <v>0</v>
      </c>
      <c r="O27" s="258">
        <v>0</v>
      </c>
      <c r="P27" s="259">
        <v>873.62</v>
      </c>
      <c r="Q27" s="259">
        <v>0</v>
      </c>
      <c r="R27" s="259">
        <v>0</v>
      </c>
      <c r="S27" s="259">
        <v>259.02</v>
      </c>
      <c r="T27" s="262">
        <v>532.12</v>
      </c>
      <c r="U27" s="262">
        <v>157.77000000000001</v>
      </c>
      <c r="V27" s="262">
        <v>14.34</v>
      </c>
      <c r="W27" s="262">
        <v>37.99</v>
      </c>
      <c r="X27" s="259">
        <v>78.28</v>
      </c>
      <c r="Y27" s="261">
        <f t="shared" si="1"/>
        <v>4799.72</v>
      </c>
    </row>
    <row r="28" spans="1:26" x14ac:dyDescent="0.25">
      <c r="A28" s="255" t="s">
        <v>84</v>
      </c>
      <c r="B28" s="255">
        <v>1</v>
      </c>
      <c r="C28" s="255">
        <v>448</v>
      </c>
      <c r="D28" s="255" t="s">
        <v>549</v>
      </c>
      <c r="E28" s="292" t="s">
        <v>757</v>
      </c>
      <c r="F28" s="502">
        <v>0</v>
      </c>
      <c r="G28" s="507">
        <v>0</v>
      </c>
      <c r="H28" s="507">
        <v>0</v>
      </c>
      <c r="I28" s="621">
        <v>1715.25</v>
      </c>
      <c r="J28" s="258">
        <v>0</v>
      </c>
      <c r="K28" s="507">
        <v>0</v>
      </c>
      <c r="L28" s="507">
        <v>0</v>
      </c>
      <c r="M28" s="258">
        <v>0</v>
      </c>
      <c r="N28" s="258">
        <v>0</v>
      </c>
      <c r="O28" s="258">
        <v>0</v>
      </c>
      <c r="P28" s="259">
        <v>856.15</v>
      </c>
      <c r="Q28" s="259">
        <v>0</v>
      </c>
      <c r="R28" s="259">
        <v>0</v>
      </c>
      <c r="S28" s="259">
        <v>253.84</v>
      </c>
      <c r="T28" s="260">
        <v>521.48</v>
      </c>
      <c r="U28" s="260">
        <v>154.62</v>
      </c>
      <c r="V28" s="260">
        <v>14.34</v>
      </c>
      <c r="W28" s="262">
        <v>53.51</v>
      </c>
      <c r="X28" s="260">
        <v>78.28</v>
      </c>
      <c r="Y28" s="261">
        <f t="shared" si="1"/>
        <v>3647.4700000000007</v>
      </c>
    </row>
    <row r="29" spans="1:26" x14ac:dyDescent="0.25">
      <c r="A29" s="255" t="s">
        <v>84</v>
      </c>
      <c r="B29" s="255">
        <v>1</v>
      </c>
      <c r="C29" s="255">
        <v>476</v>
      </c>
      <c r="E29" s="292" t="s">
        <v>788</v>
      </c>
      <c r="F29" s="502">
        <v>0</v>
      </c>
      <c r="G29" s="502">
        <v>0</v>
      </c>
      <c r="H29" s="502">
        <v>0</v>
      </c>
      <c r="I29" s="502">
        <v>949.97</v>
      </c>
      <c r="J29" s="257">
        <v>0</v>
      </c>
      <c r="K29" s="502">
        <v>0</v>
      </c>
      <c r="L29" s="502">
        <v>0</v>
      </c>
      <c r="M29" s="257">
        <v>0</v>
      </c>
      <c r="N29" s="257">
        <v>0</v>
      </c>
      <c r="O29" s="257">
        <v>0</v>
      </c>
      <c r="P29" s="257">
        <v>856.15</v>
      </c>
      <c r="Q29" s="258">
        <v>0</v>
      </c>
      <c r="R29" s="258">
        <v>0</v>
      </c>
      <c r="S29" s="258">
        <v>253.84</v>
      </c>
      <c r="T29" s="257">
        <v>521.48</v>
      </c>
      <c r="U29" s="257">
        <v>154.62</v>
      </c>
      <c r="V29" s="257">
        <v>14.34</v>
      </c>
      <c r="W29" s="257">
        <v>53.51</v>
      </c>
      <c r="X29" s="257">
        <v>0</v>
      </c>
      <c r="Y29" s="261">
        <f t="shared" si="1"/>
        <v>2803.9100000000003</v>
      </c>
    </row>
    <row r="30" spans="1:26" x14ac:dyDescent="0.25">
      <c r="A30" s="255" t="s">
        <v>84</v>
      </c>
      <c r="B30" s="255">
        <v>1</v>
      </c>
      <c r="C30" s="255">
        <v>454</v>
      </c>
      <c r="D30" s="255" t="s">
        <v>549</v>
      </c>
      <c r="E30" s="292" t="s">
        <v>758</v>
      </c>
      <c r="F30" s="502">
        <v>0</v>
      </c>
      <c r="G30" s="507">
        <v>0</v>
      </c>
      <c r="H30" s="507">
        <v>0</v>
      </c>
      <c r="I30" s="621">
        <v>1004.41</v>
      </c>
      <c r="J30" s="258">
        <v>0</v>
      </c>
      <c r="K30" s="507">
        <v>0</v>
      </c>
      <c r="L30" s="507">
        <v>0</v>
      </c>
      <c r="M30" s="258">
        <v>0</v>
      </c>
      <c r="N30" s="258">
        <v>0</v>
      </c>
      <c r="O30" s="258">
        <v>0</v>
      </c>
      <c r="P30" s="259">
        <v>214.04</v>
      </c>
      <c r="Q30" s="258">
        <v>0</v>
      </c>
      <c r="R30" s="258">
        <v>0</v>
      </c>
      <c r="S30" s="258">
        <v>63.46</v>
      </c>
      <c r="T30" s="260">
        <v>1163.5999999999999</v>
      </c>
      <c r="U30" s="260">
        <v>345</v>
      </c>
      <c r="V30" s="260">
        <v>14.34</v>
      </c>
      <c r="W30" s="258">
        <v>0</v>
      </c>
      <c r="X30" s="260">
        <v>39.14</v>
      </c>
      <c r="Y30" s="261">
        <f t="shared" si="1"/>
        <v>2843.9900000000002</v>
      </c>
      <c r="Z30" s="263"/>
    </row>
    <row r="31" spans="1:26" s="671" customFormat="1" x14ac:dyDescent="0.25">
      <c r="A31" s="663" t="s">
        <v>86</v>
      </c>
      <c r="B31" s="663"/>
      <c r="C31" s="663">
        <v>505</v>
      </c>
      <c r="D31" s="663"/>
      <c r="E31" s="664" t="s">
        <v>1109</v>
      </c>
      <c r="F31" s="665">
        <v>0</v>
      </c>
      <c r="G31" s="666">
        <v>0</v>
      </c>
      <c r="H31" s="666">
        <v>0</v>
      </c>
      <c r="I31" s="673">
        <v>0</v>
      </c>
      <c r="J31" s="667">
        <v>0</v>
      </c>
      <c r="K31" s="666">
        <v>0</v>
      </c>
      <c r="L31" s="666">
        <v>0</v>
      </c>
      <c r="M31" s="667">
        <v>0</v>
      </c>
      <c r="N31" s="667">
        <v>0</v>
      </c>
      <c r="O31" s="667">
        <v>0</v>
      </c>
      <c r="P31" s="669">
        <v>0</v>
      </c>
      <c r="Q31" s="669">
        <v>0</v>
      </c>
      <c r="R31" s="669">
        <v>0</v>
      </c>
      <c r="S31" s="669">
        <v>0</v>
      </c>
      <c r="T31" s="674">
        <v>0</v>
      </c>
      <c r="U31" s="674">
        <v>0</v>
      </c>
      <c r="V31" s="674">
        <v>0</v>
      </c>
      <c r="W31" s="674">
        <v>69.09</v>
      </c>
      <c r="X31" s="669">
        <v>0</v>
      </c>
      <c r="Y31" s="670">
        <f t="shared" si="1"/>
        <v>69.09</v>
      </c>
    </row>
    <row r="32" spans="1:26" x14ac:dyDescent="0.25">
      <c r="A32" s="255" t="s">
        <v>84</v>
      </c>
      <c r="B32" s="255">
        <v>1</v>
      </c>
      <c r="C32" s="255">
        <v>23</v>
      </c>
      <c r="D32" s="255" t="s">
        <v>549</v>
      </c>
      <c r="E32" s="292" t="s">
        <v>17</v>
      </c>
      <c r="F32" s="502">
        <v>0</v>
      </c>
      <c r="G32" s="507">
        <v>0</v>
      </c>
      <c r="H32" s="507">
        <v>0</v>
      </c>
      <c r="I32" s="621">
        <v>1080.99</v>
      </c>
      <c r="J32" s="258">
        <v>0</v>
      </c>
      <c r="K32" s="507">
        <v>0</v>
      </c>
      <c r="L32" s="507">
        <v>0</v>
      </c>
      <c r="M32" s="258">
        <v>96.39</v>
      </c>
      <c r="N32" s="258">
        <v>0</v>
      </c>
      <c r="O32" s="258">
        <v>0</v>
      </c>
      <c r="P32" s="259">
        <v>1116.8900000000001</v>
      </c>
      <c r="Q32" s="259">
        <v>0</v>
      </c>
      <c r="R32" s="259">
        <v>0</v>
      </c>
      <c r="S32" s="259">
        <v>331.15</v>
      </c>
      <c r="T32" s="260">
        <v>260.74</v>
      </c>
      <c r="U32" s="260">
        <v>77.319999999999993</v>
      </c>
      <c r="V32" s="260">
        <v>14.34</v>
      </c>
      <c r="W32" s="262">
        <v>62.14</v>
      </c>
      <c r="X32" s="260">
        <v>78.28</v>
      </c>
      <c r="Y32" s="261">
        <f t="shared" si="1"/>
        <v>3118.2400000000011</v>
      </c>
      <c r="Z32" s="263"/>
    </row>
    <row r="33" spans="1:26" x14ac:dyDescent="0.25">
      <c r="A33" s="255" t="s">
        <v>84</v>
      </c>
      <c r="B33" s="255">
        <v>1</v>
      </c>
      <c r="C33" s="255">
        <v>40</v>
      </c>
      <c r="E33" s="292" t="s">
        <v>578</v>
      </c>
      <c r="F33" s="502">
        <v>0</v>
      </c>
      <c r="G33" s="507">
        <v>0</v>
      </c>
      <c r="H33" s="507">
        <v>0</v>
      </c>
      <c r="I33" s="507">
        <v>0</v>
      </c>
      <c r="J33" s="258">
        <v>0</v>
      </c>
      <c r="K33" s="507">
        <v>0</v>
      </c>
      <c r="L33" s="507">
        <v>0</v>
      </c>
      <c r="M33" s="258">
        <v>0</v>
      </c>
      <c r="N33" s="258">
        <v>0</v>
      </c>
      <c r="O33" s="258">
        <v>0</v>
      </c>
      <c r="P33" s="259">
        <v>428.08</v>
      </c>
      <c r="Q33" s="258">
        <v>0</v>
      </c>
      <c r="R33" s="258">
        <v>0</v>
      </c>
      <c r="S33" s="258">
        <v>126.92</v>
      </c>
      <c r="T33" s="260">
        <v>949.56</v>
      </c>
      <c r="U33" s="260">
        <v>281.54000000000002</v>
      </c>
      <c r="V33" s="260">
        <v>14.34</v>
      </c>
      <c r="W33" s="262">
        <v>54.76</v>
      </c>
      <c r="X33" s="258">
        <v>0</v>
      </c>
      <c r="Y33" s="261">
        <f t="shared" si="1"/>
        <v>1855.1999999999998</v>
      </c>
    </row>
    <row r="34" spans="1:26" x14ac:dyDescent="0.25">
      <c r="A34" s="255" t="s">
        <v>84</v>
      </c>
      <c r="B34" s="255">
        <v>1</v>
      </c>
      <c r="C34" s="255">
        <v>481</v>
      </c>
      <c r="D34" s="255" t="s">
        <v>549</v>
      </c>
      <c r="E34" s="292" t="s">
        <v>803</v>
      </c>
      <c r="F34" s="502">
        <v>0</v>
      </c>
      <c r="G34" s="507">
        <v>0</v>
      </c>
      <c r="H34" s="507">
        <v>0</v>
      </c>
      <c r="I34" s="507">
        <v>1360.49</v>
      </c>
      <c r="J34" s="258">
        <v>0</v>
      </c>
      <c r="K34" s="507">
        <v>0</v>
      </c>
      <c r="L34" s="507">
        <v>0</v>
      </c>
      <c r="M34" s="258">
        <v>0</v>
      </c>
      <c r="N34" s="258">
        <v>0</v>
      </c>
      <c r="O34" s="258">
        <v>0</v>
      </c>
      <c r="P34" s="259">
        <v>642.12</v>
      </c>
      <c r="Q34" s="258">
        <v>0</v>
      </c>
      <c r="R34" s="258">
        <v>0</v>
      </c>
      <c r="S34" s="258">
        <v>201.92</v>
      </c>
      <c r="T34" s="260">
        <v>735.51</v>
      </c>
      <c r="U34" s="260">
        <v>206.54</v>
      </c>
      <c r="V34" s="260">
        <v>14.34</v>
      </c>
      <c r="W34" s="262">
        <v>53.51</v>
      </c>
      <c r="X34" s="258">
        <v>0</v>
      </c>
      <c r="Y34" s="261">
        <f t="shared" si="1"/>
        <v>3214.4300000000003</v>
      </c>
    </row>
    <row r="35" spans="1:26" x14ac:dyDescent="0.25">
      <c r="A35" s="255" t="s">
        <v>84</v>
      </c>
      <c r="B35" s="255">
        <v>1</v>
      </c>
      <c r="C35" s="255">
        <v>313</v>
      </c>
      <c r="E35" s="292" t="s">
        <v>297</v>
      </c>
      <c r="F35" s="502">
        <v>0</v>
      </c>
      <c r="G35" s="507">
        <v>0</v>
      </c>
      <c r="H35" s="507">
        <v>0</v>
      </c>
      <c r="I35" s="507">
        <v>0</v>
      </c>
      <c r="J35" s="258">
        <v>0</v>
      </c>
      <c r="K35" s="507">
        <v>0</v>
      </c>
      <c r="L35" s="507">
        <v>0</v>
      </c>
      <c r="M35" s="258">
        <v>0</v>
      </c>
      <c r="N35" s="258">
        <v>0</v>
      </c>
      <c r="O35" s="258">
        <v>0</v>
      </c>
      <c r="P35" s="259">
        <v>1166.77</v>
      </c>
      <c r="Q35" s="258">
        <v>0</v>
      </c>
      <c r="R35" s="258">
        <v>0</v>
      </c>
      <c r="S35" s="258">
        <v>345.94</v>
      </c>
      <c r="T35" s="258">
        <v>0</v>
      </c>
      <c r="U35" s="258">
        <v>0</v>
      </c>
      <c r="V35" s="258">
        <v>14.34</v>
      </c>
      <c r="W35" s="258">
        <v>0</v>
      </c>
      <c r="X35" s="258">
        <v>0</v>
      </c>
      <c r="Y35" s="261">
        <f t="shared" si="1"/>
        <v>1527.05</v>
      </c>
    </row>
    <row r="36" spans="1:26" x14ac:dyDescent="0.25">
      <c r="A36" s="255" t="s">
        <v>84</v>
      </c>
      <c r="B36" s="255">
        <v>1</v>
      </c>
      <c r="C36" s="255">
        <v>149</v>
      </c>
      <c r="D36" s="255" t="s">
        <v>549</v>
      </c>
      <c r="E36" s="292" t="s">
        <v>605</v>
      </c>
      <c r="F36" s="502">
        <v>0</v>
      </c>
      <c r="G36" s="507">
        <v>0</v>
      </c>
      <c r="H36" s="507">
        <v>0</v>
      </c>
      <c r="I36" s="621">
        <v>1816.06</v>
      </c>
      <c r="J36" s="258">
        <v>0</v>
      </c>
      <c r="K36" s="507">
        <v>0</v>
      </c>
      <c r="L36" s="507">
        <v>0</v>
      </c>
      <c r="M36" s="258">
        <v>0</v>
      </c>
      <c r="N36" s="258">
        <v>0</v>
      </c>
      <c r="O36" s="258">
        <v>0</v>
      </c>
      <c r="P36" s="259">
        <v>648.66999999999996</v>
      </c>
      <c r="Q36" s="259">
        <v>0</v>
      </c>
      <c r="R36" s="259">
        <v>0</v>
      </c>
      <c r="S36" s="259">
        <v>233.12</v>
      </c>
      <c r="T36" s="260">
        <v>743.02</v>
      </c>
      <c r="U36" s="260">
        <v>179.51</v>
      </c>
      <c r="V36" s="260">
        <v>14.34</v>
      </c>
      <c r="W36" s="262">
        <v>44.99</v>
      </c>
      <c r="X36" s="260">
        <v>117.42</v>
      </c>
      <c r="Y36" s="261">
        <f t="shared" si="1"/>
        <v>3797.13</v>
      </c>
      <c r="Z36" s="254"/>
    </row>
    <row r="37" spans="1:26" x14ac:dyDescent="0.25">
      <c r="A37" s="255" t="s">
        <v>84</v>
      </c>
      <c r="B37" s="255">
        <v>1</v>
      </c>
      <c r="C37" s="255">
        <v>168</v>
      </c>
      <c r="E37" s="292" t="s">
        <v>611</v>
      </c>
      <c r="F37" s="502">
        <v>0</v>
      </c>
      <c r="G37" s="507">
        <v>0</v>
      </c>
      <c r="H37" s="507">
        <v>0</v>
      </c>
      <c r="I37" s="621">
        <v>592.07000000000005</v>
      </c>
      <c r="J37" s="258">
        <v>0</v>
      </c>
      <c r="K37" s="507">
        <v>0</v>
      </c>
      <c r="L37" s="507">
        <v>0</v>
      </c>
      <c r="M37" s="258">
        <v>0</v>
      </c>
      <c r="N37" s="258">
        <v>0</v>
      </c>
      <c r="O37" s="258">
        <v>0</v>
      </c>
      <c r="P37" s="259">
        <v>864.89</v>
      </c>
      <c r="Q37" s="258">
        <v>0</v>
      </c>
      <c r="R37" s="258">
        <v>0</v>
      </c>
      <c r="S37" s="258">
        <v>256.43</v>
      </c>
      <c r="T37" s="260">
        <v>526.79999999999995</v>
      </c>
      <c r="U37" s="260">
        <v>156.19999999999999</v>
      </c>
      <c r="V37" s="260">
        <v>14.34</v>
      </c>
      <c r="W37" s="262">
        <v>44.99</v>
      </c>
      <c r="X37" s="258">
        <v>0</v>
      </c>
      <c r="Y37" s="261">
        <f t="shared" si="1"/>
        <v>2455.7199999999998</v>
      </c>
    </row>
    <row r="38" spans="1:26" x14ac:dyDescent="0.25">
      <c r="A38" s="255" t="s">
        <v>84</v>
      </c>
      <c r="B38" s="255">
        <v>1</v>
      </c>
      <c r="C38" s="255">
        <v>469</v>
      </c>
      <c r="D38" s="255" t="s">
        <v>549</v>
      </c>
      <c r="E38" s="292" t="s">
        <v>778</v>
      </c>
      <c r="F38" s="502">
        <v>0</v>
      </c>
      <c r="G38" s="507">
        <v>0</v>
      </c>
      <c r="H38" s="507">
        <v>0</v>
      </c>
      <c r="I38" s="507">
        <v>458.37</v>
      </c>
      <c r="J38" s="258">
        <v>0</v>
      </c>
      <c r="K38" s="507">
        <v>0</v>
      </c>
      <c r="L38" s="507">
        <v>0</v>
      </c>
      <c r="M38" s="258">
        <v>0</v>
      </c>
      <c r="N38" s="258">
        <v>0</v>
      </c>
      <c r="O38" s="258">
        <v>0</v>
      </c>
      <c r="P38" s="258">
        <v>873.62</v>
      </c>
      <c r="Q38" s="258">
        <v>0</v>
      </c>
      <c r="R38" s="258">
        <v>0</v>
      </c>
      <c r="S38" s="258">
        <v>259.02</v>
      </c>
      <c r="T38" s="258">
        <v>532.12</v>
      </c>
      <c r="U38" s="258">
        <v>157.77000000000001</v>
      </c>
      <c r="V38" s="258">
        <v>14.34</v>
      </c>
      <c r="W38" s="262">
        <v>25.52</v>
      </c>
      <c r="X38" s="258">
        <v>78.28</v>
      </c>
      <c r="Y38" s="261">
        <f t="shared" si="1"/>
        <v>2399.0400000000004</v>
      </c>
    </row>
    <row r="39" spans="1:26" x14ac:dyDescent="0.25">
      <c r="A39" s="255" t="s">
        <v>84</v>
      </c>
      <c r="B39" s="255">
        <v>1</v>
      </c>
      <c r="C39" s="255">
        <v>468</v>
      </c>
      <c r="E39" s="292" t="s">
        <v>777</v>
      </c>
      <c r="F39" s="502">
        <v>0</v>
      </c>
      <c r="G39" s="507">
        <v>0</v>
      </c>
      <c r="H39" s="507">
        <v>0</v>
      </c>
      <c r="I39" s="507">
        <v>412.34</v>
      </c>
      <c r="J39" s="258">
        <v>0</v>
      </c>
      <c r="K39" s="507">
        <v>0</v>
      </c>
      <c r="L39" s="507">
        <v>0</v>
      </c>
      <c r="M39" s="258">
        <v>0</v>
      </c>
      <c r="N39" s="258">
        <v>0</v>
      </c>
      <c r="O39" s="258">
        <v>0</v>
      </c>
      <c r="P39" s="259">
        <v>428.08</v>
      </c>
      <c r="Q39" s="258">
        <v>0</v>
      </c>
      <c r="R39" s="258">
        <v>0</v>
      </c>
      <c r="S39" s="258">
        <v>126.92</v>
      </c>
      <c r="T39" s="258">
        <v>949.56</v>
      </c>
      <c r="U39" s="258">
        <v>281.54000000000002</v>
      </c>
      <c r="V39" s="258">
        <v>14.34</v>
      </c>
      <c r="W39" s="262">
        <v>53.51</v>
      </c>
      <c r="X39" s="260">
        <v>78.28</v>
      </c>
      <c r="Y39" s="261">
        <f t="shared" si="1"/>
        <v>2344.5700000000006</v>
      </c>
    </row>
    <row r="40" spans="1:26" x14ac:dyDescent="0.25">
      <c r="A40" s="255" t="s">
        <v>84</v>
      </c>
      <c r="B40" s="255">
        <v>1</v>
      </c>
      <c r="C40" s="255">
        <v>16</v>
      </c>
      <c r="D40" s="255" t="s">
        <v>549</v>
      </c>
      <c r="E40" s="292" t="s">
        <v>560</v>
      </c>
      <c r="F40" s="502">
        <v>0</v>
      </c>
      <c r="G40" s="507">
        <v>0</v>
      </c>
      <c r="H40" s="507">
        <v>0</v>
      </c>
      <c r="I40" s="621">
        <v>1628.21</v>
      </c>
      <c r="J40" s="258">
        <v>0</v>
      </c>
      <c r="K40" s="507">
        <v>0</v>
      </c>
      <c r="L40" s="507">
        <v>0</v>
      </c>
      <c r="M40" s="258">
        <v>0</v>
      </c>
      <c r="N40" s="258">
        <v>0</v>
      </c>
      <c r="O40" s="258">
        <v>0</v>
      </c>
      <c r="P40" s="259">
        <v>218.4</v>
      </c>
      <c r="Q40" s="259">
        <v>0</v>
      </c>
      <c r="R40" s="259">
        <v>0</v>
      </c>
      <c r="S40" s="259">
        <v>64.75</v>
      </c>
      <c r="T40" s="260">
        <v>1187.3399999999999</v>
      </c>
      <c r="U40" s="260">
        <v>352.04</v>
      </c>
      <c r="V40" s="260">
        <v>14.34</v>
      </c>
      <c r="W40" s="262">
        <v>37.43</v>
      </c>
      <c r="X40" s="260">
        <v>39.14</v>
      </c>
      <c r="Y40" s="261">
        <f t="shared" si="1"/>
        <v>3541.6499999999996</v>
      </c>
    </row>
    <row r="41" spans="1:26" x14ac:dyDescent="0.25">
      <c r="A41" s="255" t="s">
        <v>84</v>
      </c>
      <c r="B41" s="255">
        <v>1</v>
      </c>
      <c r="C41" s="255">
        <v>473</v>
      </c>
      <c r="E41" s="292" t="s">
        <v>787</v>
      </c>
      <c r="F41" s="621">
        <v>0</v>
      </c>
      <c r="G41" s="507">
        <v>0</v>
      </c>
      <c r="H41" s="621">
        <v>0</v>
      </c>
      <c r="I41" s="621">
        <v>935.93</v>
      </c>
      <c r="J41" s="259">
        <v>0</v>
      </c>
      <c r="K41" s="621">
        <v>0</v>
      </c>
      <c r="L41" s="621">
        <v>0</v>
      </c>
      <c r="M41" s="259">
        <v>0</v>
      </c>
      <c r="N41" s="259">
        <v>0</v>
      </c>
      <c r="O41" s="259">
        <v>0</v>
      </c>
      <c r="P41" s="259">
        <v>428.08</v>
      </c>
      <c r="Q41" s="258">
        <v>0</v>
      </c>
      <c r="R41" s="258">
        <v>0</v>
      </c>
      <c r="S41" s="258">
        <v>126.92</v>
      </c>
      <c r="T41" s="259">
        <v>949.56</v>
      </c>
      <c r="U41" s="259">
        <v>281.54000000000002</v>
      </c>
      <c r="V41" s="259">
        <v>14.34</v>
      </c>
      <c r="W41" s="259">
        <v>53.51</v>
      </c>
      <c r="X41" s="259">
        <v>195.7</v>
      </c>
      <c r="Y41" s="261">
        <f t="shared" si="1"/>
        <v>2985.58</v>
      </c>
    </row>
    <row r="42" spans="1:26" x14ac:dyDescent="0.25">
      <c r="A42" s="255" t="s">
        <v>84</v>
      </c>
      <c r="B42" s="255">
        <v>1</v>
      </c>
      <c r="C42" s="255">
        <v>351</v>
      </c>
      <c r="E42" s="292" t="s">
        <v>375</v>
      </c>
      <c r="F42" s="502">
        <v>0</v>
      </c>
      <c r="G42" s="507">
        <v>0</v>
      </c>
      <c r="H42" s="507">
        <v>0</v>
      </c>
      <c r="I42" s="507">
        <v>1341.25</v>
      </c>
      <c r="J42" s="258">
        <v>0</v>
      </c>
      <c r="K42" s="507">
        <v>0</v>
      </c>
      <c r="L42" s="507">
        <v>0</v>
      </c>
      <c r="M42" s="258">
        <v>0</v>
      </c>
      <c r="N42" s="258">
        <v>0</v>
      </c>
      <c r="O42" s="258">
        <v>0</v>
      </c>
      <c r="P42" s="259">
        <v>725.11</v>
      </c>
      <c r="Q42" s="258">
        <v>0</v>
      </c>
      <c r="R42" s="258">
        <v>0</v>
      </c>
      <c r="S42" s="258">
        <v>214.99</v>
      </c>
      <c r="T42" s="260">
        <v>441.66</v>
      </c>
      <c r="U42" s="260">
        <v>130.94999999999999</v>
      </c>
      <c r="V42" s="260">
        <v>14.34</v>
      </c>
      <c r="W42" s="258">
        <v>111.46</v>
      </c>
      <c r="X42" s="258">
        <v>0</v>
      </c>
      <c r="Y42" s="261">
        <f t="shared" si="1"/>
        <v>2979.76</v>
      </c>
    </row>
    <row r="43" spans="1:26" x14ac:dyDescent="0.25">
      <c r="A43" s="255" t="s">
        <v>84</v>
      </c>
      <c r="B43" s="255">
        <v>1</v>
      </c>
      <c r="C43" s="255">
        <v>465</v>
      </c>
      <c r="E43" s="294" t="s">
        <v>750</v>
      </c>
      <c r="F43" s="502">
        <v>0</v>
      </c>
      <c r="G43" s="507">
        <v>0</v>
      </c>
      <c r="H43" s="507">
        <v>0</v>
      </c>
      <c r="I43" s="507">
        <v>1982.7</v>
      </c>
      <c r="J43" s="258">
        <v>0</v>
      </c>
      <c r="K43" s="507">
        <v>0</v>
      </c>
      <c r="L43" s="507">
        <v>0</v>
      </c>
      <c r="M43" s="258">
        <v>0</v>
      </c>
      <c r="N43" s="258">
        <v>0</v>
      </c>
      <c r="O43" s="258">
        <v>0</v>
      </c>
      <c r="P43" s="259">
        <v>856.15</v>
      </c>
      <c r="Q43" s="258">
        <v>0</v>
      </c>
      <c r="R43" s="258">
        <v>0</v>
      </c>
      <c r="S43" s="258">
        <v>253.84</v>
      </c>
      <c r="T43" s="260">
        <v>521.48</v>
      </c>
      <c r="U43" s="260">
        <v>154.62</v>
      </c>
      <c r="V43" s="260">
        <v>14.34</v>
      </c>
      <c r="W43" s="262">
        <v>53.51</v>
      </c>
      <c r="X43" s="259">
        <v>156.56</v>
      </c>
      <c r="Y43" s="261">
        <f t="shared" si="1"/>
        <v>3993.2000000000003</v>
      </c>
    </row>
    <row r="44" spans="1:26" s="304" customFormat="1" x14ac:dyDescent="0.25">
      <c r="A44" s="298" t="s">
        <v>84</v>
      </c>
      <c r="B44" s="298">
        <v>1</v>
      </c>
      <c r="C44" s="298">
        <v>31</v>
      </c>
      <c r="D44" s="298" t="s">
        <v>549</v>
      </c>
      <c r="E44" s="308" t="s">
        <v>572</v>
      </c>
      <c r="F44" s="652">
        <v>0</v>
      </c>
      <c r="G44" s="653">
        <v>0</v>
      </c>
      <c r="H44" s="653">
        <v>0</v>
      </c>
      <c r="I44" s="654">
        <v>2980.56</v>
      </c>
      <c r="J44" s="300">
        <v>0</v>
      </c>
      <c r="K44" s="653">
        <v>0</v>
      </c>
      <c r="L44" s="653">
        <v>0</v>
      </c>
      <c r="M44" s="300">
        <v>0</v>
      </c>
      <c r="N44" s="300">
        <v>0</v>
      </c>
      <c r="O44" s="300">
        <v>0</v>
      </c>
      <c r="P44" s="300">
        <v>0</v>
      </c>
      <c r="Q44" s="300">
        <v>0</v>
      </c>
      <c r="R44" s="300">
        <v>0</v>
      </c>
      <c r="S44" s="300">
        <v>0</v>
      </c>
      <c r="T44" s="309">
        <v>0</v>
      </c>
      <c r="U44" s="309">
        <v>168.62</v>
      </c>
      <c r="V44" s="309">
        <v>14.34</v>
      </c>
      <c r="W44" s="309">
        <v>0</v>
      </c>
      <c r="X44" s="309">
        <v>0</v>
      </c>
      <c r="Y44" s="303">
        <f t="shared" si="1"/>
        <v>3163.52</v>
      </c>
    </row>
    <row r="45" spans="1:26" x14ac:dyDescent="0.25">
      <c r="A45" s="255" t="s">
        <v>84</v>
      </c>
      <c r="B45" s="255">
        <v>1</v>
      </c>
      <c r="C45" s="255">
        <v>499</v>
      </c>
      <c r="E45" s="294" t="s">
        <v>482</v>
      </c>
      <c r="F45" s="502">
        <v>0</v>
      </c>
      <c r="G45" s="507">
        <v>0</v>
      </c>
      <c r="H45" s="507">
        <v>0</v>
      </c>
      <c r="I45" s="507">
        <v>404.3</v>
      </c>
      <c r="J45" s="258">
        <v>404.3</v>
      </c>
      <c r="K45" s="507">
        <v>0</v>
      </c>
      <c r="L45" s="507">
        <v>0</v>
      </c>
      <c r="M45" s="258">
        <v>0</v>
      </c>
      <c r="N45" s="258">
        <v>0</v>
      </c>
      <c r="O45" s="258">
        <v>0</v>
      </c>
      <c r="P45" s="259">
        <v>1059.9100000000001</v>
      </c>
      <c r="Q45" s="258">
        <v>0</v>
      </c>
      <c r="R45" s="258">
        <v>0</v>
      </c>
      <c r="S45" s="258">
        <v>26.88</v>
      </c>
      <c r="T45" s="260">
        <v>247.44</v>
      </c>
      <c r="U45" s="260">
        <v>13.34</v>
      </c>
      <c r="V45" s="260">
        <v>0</v>
      </c>
      <c r="W45" s="260">
        <v>69.09</v>
      </c>
      <c r="X45" s="260">
        <v>117.42</v>
      </c>
      <c r="Y45" s="261">
        <f t="shared" si="1"/>
        <v>2342.6800000000007</v>
      </c>
    </row>
    <row r="46" spans="1:26" x14ac:dyDescent="0.25">
      <c r="A46" s="255" t="s">
        <v>86</v>
      </c>
      <c r="B46" s="255">
        <v>1</v>
      </c>
      <c r="C46" s="255">
        <v>89</v>
      </c>
      <c r="E46" s="292" t="s">
        <v>597</v>
      </c>
      <c r="F46" s="502">
        <v>0</v>
      </c>
      <c r="G46" s="507">
        <v>0</v>
      </c>
      <c r="H46" s="507">
        <v>0</v>
      </c>
      <c r="I46" s="507">
        <v>1679.44</v>
      </c>
      <c r="J46" s="258">
        <v>0</v>
      </c>
      <c r="K46" s="507">
        <v>0</v>
      </c>
      <c r="L46" s="507">
        <v>0</v>
      </c>
      <c r="M46" s="258">
        <v>0</v>
      </c>
      <c r="N46" s="258">
        <v>0</v>
      </c>
      <c r="O46" s="258">
        <v>0</v>
      </c>
      <c r="P46" s="259">
        <v>856.15</v>
      </c>
      <c r="Q46" s="258">
        <v>0</v>
      </c>
      <c r="R46" s="258">
        <v>0</v>
      </c>
      <c r="S46" s="258">
        <v>253.84</v>
      </c>
      <c r="T46" s="262">
        <v>521.48</v>
      </c>
      <c r="U46" s="262">
        <v>154.62</v>
      </c>
      <c r="V46" s="262">
        <v>14.34</v>
      </c>
      <c r="W46" s="262">
        <v>54.76</v>
      </c>
      <c r="X46" s="259">
        <v>78.28</v>
      </c>
      <c r="Y46" s="261">
        <f t="shared" si="1"/>
        <v>3612.9100000000008</v>
      </c>
    </row>
    <row r="47" spans="1:26" s="671" customFormat="1" x14ac:dyDescent="0.25">
      <c r="A47" s="663" t="s">
        <v>84</v>
      </c>
      <c r="B47" s="663">
        <v>1</v>
      </c>
      <c r="C47" s="663">
        <v>504</v>
      </c>
      <c r="D47" s="663"/>
      <c r="E47" s="672" t="s">
        <v>1104</v>
      </c>
      <c r="F47" s="665">
        <v>0</v>
      </c>
      <c r="G47" s="666">
        <v>0</v>
      </c>
      <c r="H47" s="666">
        <v>0</v>
      </c>
      <c r="I47" s="666">
        <v>0</v>
      </c>
      <c r="J47" s="667">
        <v>0</v>
      </c>
      <c r="K47" s="666">
        <v>1731.06</v>
      </c>
      <c r="L47" s="666">
        <v>0</v>
      </c>
      <c r="M47" s="667">
        <v>0</v>
      </c>
      <c r="N47" s="667">
        <v>0</v>
      </c>
      <c r="O47" s="667">
        <v>0</v>
      </c>
      <c r="P47" s="669">
        <v>0</v>
      </c>
      <c r="Q47" s="667">
        <v>0</v>
      </c>
      <c r="R47" s="667">
        <v>0</v>
      </c>
      <c r="S47" s="667">
        <v>0</v>
      </c>
      <c r="T47" s="668">
        <v>0</v>
      </c>
      <c r="U47" s="668">
        <v>0</v>
      </c>
      <c r="V47" s="668">
        <v>0</v>
      </c>
      <c r="W47" s="668">
        <v>88.28</v>
      </c>
      <c r="X47" s="668">
        <v>78.28</v>
      </c>
      <c r="Y47" s="670">
        <f t="shared" si="1"/>
        <v>1897.62</v>
      </c>
    </row>
    <row r="48" spans="1:26" x14ac:dyDescent="0.25">
      <c r="A48" s="255" t="s">
        <v>86</v>
      </c>
      <c r="B48" s="255">
        <v>1</v>
      </c>
      <c r="C48" s="255">
        <v>279</v>
      </c>
      <c r="E48" s="292" t="s">
        <v>165</v>
      </c>
      <c r="F48" s="502">
        <v>0</v>
      </c>
      <c r="G48" s="507">
        <v>0</v>
      </c>
      <c r="H48" s="507">
        <v>0</v>
      </c>
      <c r="I48" s="507">
        <v>0</v>
      </c>
      <c r="J48" s="258">
        <v>0</v>
      </c>
      <c r="K48" s="507">
        <v>1832</v>
      </c>
      <c r="L48" s="507">
        <v>0</v>
      </c>
      <c r="M48" s="258">
        <v>0</v>
      </c>
      <c r="N48" s="258">
        <v>0</v>
      </c>
      <c r="O48" s="258">
        <v>0</v>
      </c>
      <c r="P48" s="259">
        <v>436.81</v>
      </c>
      <c r="Q48" s="258">
        <v>0</v>
      </c>
      <c r="R48" s="258">
        <v>0</v>
      </c>
      <c r="S48" s="258">
        <v>129.51</v>
      </c>
      <c r="T48" s="262">
        <v>968.93</v>
      </c>
      <c r="U48" s="262">
        <v>287.27999999999997</v>
      </c>
      <c r="V48" s="262">
        <v>14.34</v>
      </c>
      <c r="W48" s="260">
        <v>18.309999999999999</v>
      </c>
      <c r="X48" s="259">
        <v>156.56</v>
      </c>
      <c r="Y48" s="261">
        <f t="shared" si="1"/>
        <v>3843.74</v>
      </c>
    </row>
    <row r="49" spans="1:26" x14ac:dyDescent="0.25">
      <c r="A49" s="255" t="s">
        <v>84</v>
      </c>
      <c r="B49" s="255">
        <v>1</v>
      </c>
      <c r="C49" s="255">
        <v>451</v>
      </c>
      <c r="D49" s="255" t="s">
        <v>549</v>
      </c>
      <c r="E49" s="294" t="s">
        <v>759</v>
      </c>
      <c r="F49" s="502">
        <v>0</v>
      </c>
      <c r="G49" s="507">
        <v>0</v>
      </c>
      <c r="H49" s="507">
        <v>0</v>
      </c>
      <c r="I49" s="507">
        <v>1114.92</v>
      </c>
      <c r="J49" s="258">
        <v>0</v>
      </c>
      <c r="K49" s="507">
        <v>0</v>
      </c>
      <c r="L49" s="507">
        <v>4554</v>
      </c>
      <c r="M49" s="258">
        <v>0</v>
      </c>
      <c r="N49" s="258">
        <v>0</v>
      </c>
      <c r="O49" s="258">
        <v>0</v>
      </c>
      <c r="P49" s="259">
        <v>856.15</v>
      </c>
      <c r="Q49" s="259">
        <v>0</v>
      </c>
      <c r="R49" s="259">
        <v>0</v>
      </c>
      <c r="S49" s="259">
        <v>253.84</v>
      </c>
      <c r="T49" s="260">
        <v>521.48</v>
      </c>
      <c r="U49" s="260">
        <v>154.61000000000001</v>
      </c>
      <c r="V49" s="260">
        <v>14.34</v>
      </c>
      <c r="W49" s="260">
        <v>53.51</v>
      </c>
      <c r="X49" s="258">
        <v>0</v>
      </c>
      <c r="Y49" s="261">
        <f t="shared" si="1"/>
        <v>7522.8499999999995</v>
      </c>
    </row>
    <row r="50" spans="1:26" x14ac:dyDescent="0.25">
      <c r="A50" s="255" t="s">
        <v>84</v>
      </c>
      <c r="B50" s="255">
        <v>1</v>
      </c>
      <c r="C50" s="255">
        <v>353</v>
      </c>
      <c r="E50" s="292" t="s">
        <v>626</v>
      </c>
      <c r="F50" s="502">
        <v>0</v>
      </c>
      <c r="G50" s="507">
        <v>0</v>
      </c>
      <c r="H50" s="507">
        <v>0</v>
      </c>
      <c r="I50" s="507">
        <v>0</v>
      </c>
      <c r="J50" s="258">
        <v>0</v>
      </c>
      <c r="K50" s="507">
        <v>0</v>
      </c>
      <c r="L50" s="507">
        <v>0</v>
      </c>
      <c r="M50" s="258">
        <v>0</v>
      </c>
      <c r="N50" s="258">
        <v>0</v>
      </c>
      <c r="O50" s="258">
        <v>0</v>
      </c>
      <c r="P50" s="259">
        <v>406.24</v>
      </c>
      <c r="Q50" s="258">
        <v>0</v>
      </c>
      <c r="R50" s="258">
        <v>0</v>
      </c>
      <c r="S50" s="258">
        <v>120.45</v>
      </c>
      <c r="T50" s="260">
        <v>901.1</v>
      </c>
      <c r="U50" s="260">
        <v>267.17</v>
      </c>
      <c r="V50" s="260">
        <v>14.34</v>
      </c>
      <c r="W50" s="262">
        <v>69.09</v>
      </c>
      <c r="X50" s="259">
        <v>195.7</v>
      </c>
      <c r="Y50" s="261">
        <f t="shared" si="1"/>
        <v>1974.09</v>
      </c>
    </row>
    <row r="51" spans="1:26" x14ac:dyDescent="0.25">
      <c r="A51" s="255" t="s">
        <v>84</v>
      </c>
      <c r="B51" s="255">
        <v>1</v>
      </c>
      <c r="C51" s="255">
        <v>453</v>
      </c>
      <c r="E51" s="294" t="s">
        <v>720</v>
      </c>
      <c r="F51" s="502">
        <v>0</v>
      </c>
      <c r="G51" s="507">
        <v>0</v>
      </c>
      <c r="H51" s="507">
        <v>0</v>
      </c>
      <c r="I51" s="507">
        <v>451.27</v>
      </c>
      <c r="J51" s="258">
        <v>0</v>
      </c>
      <c r="K51" s="507">
        <v>0</v>
      </c>
      <c r="L51" s="507">
        <v>0</v>
      </c>
      <c r="M51" s="258">
        <v>0</v>
      </c>
      <c r="N51" s="258">
        <v>0</v>
      </c>
      <c r="O51" s="258">
        <v>0</v>
      </c>
      <c r="P51" s="259">
        <v>642.12</v>
      </c>
      <c r="Q51" s="258">
        <v>0</v>
      </c>
      <c r="R51" s="258">
        <v>0</v>
      </c>
      <c r="S51" s="258">
        <v>190.38</v>
      </c>
      <c r="T51" s="260">
        <v>735.51</v>
      </c>
      <c r="U51" s="260">
        <v>218.08</v>
      </c>
      <c r="V51" s="260">
        <v>14.34</v>
      </c>
      <c r="W51" s="258">
        <v>0</v>
      </c>
      <c r="X51" s="260">
        <v>39.14</v>
      </c>
      <c r="Y51" s="261">
        <f t="shared" si="1"/>
        <v>2290.84</v>
      </c>
    </row>
    <row r="52" spans="1:26" x14ac:dyDescent="0.25">
      <c r="A52" s="255" t="s">
        <v>84</v>
      </c>
      <c r="B52" s="255">
        <v>1</v>
      </c>
      <c r="C52" s="255">
        <v>450</v>
      </c>
      <c r="E52" s="292" t="s">
        <v>760</v>
      </c>
      <c r="F52" s="502">
        <v>0</v>
      </c>
      <c r="G52" s="507">
        <v>0</v>
      </c>
      <c r="H52" s="507">
        <v>0</v>
      </c>
      <c r="I52" s="507">
        <v>529.82000000000005</v>
      </c>
      <c r="J52" s="258">
        <v>0</v>
      </c>
      <c r="K52" s="507">
        <v>0</v>
      </c>
      <c r="L52" s="507">
        <v>0</v>
      </c>
      <c r="M52" s="258">
        <v>0</v>
      </c>
      <c r="N52" s="258">
        <v>0</v>
      </c>
      <c r="O52" s="258">
        <v>0</v>
      </c>
      <c r="P52" s="259">
        <v>856.15</v>
      </c>
      <c r="Q52" s="258">
        <v>0</v>
      </c>
      <c r="R52" s="258">
        <v>0</v>
      </c>
      <c r="S52" s="258">
        <v>253.84</v>
      </c>
      <c r="T52" s="260">
        <v>521.48</v>
      </c>
      <c r="U52" s="260">
        <v>154.62</v>
      </c>
      <c r="V52" s="260">
        <v>14.34</v>
      </c>
      <c r="W52" s="262">
        <v>53.51</v>
      </c>
      <c r="X52" s="258">
        <v>0</v>
      </c>
      <c r="Y52" s="261">
        <f t="shared" si="1"/>
        <v>2383.7600000000002</v>
      </c>
      <c r="Z52" s="263"/>
    </row>
    <row r="53" spans="1:26" x14ac:dyDescent="0.25">
      <c r="A53" s="255" t="s">
        <v>84</v>
      </c>
      <c r="B53" s="255">
        <v>1</v>
      </c>
      <c r="C53" s="255">
        <v>489</v>
      </c>
      <c r="D53" s="255" t="s">
        <v>549</v>
      </c>
      <c r="E53" s="294" t="s">
        <v>871</v>
      </c>
      <c r="F53" s="502">
        <v>0</v>
      </c>
      <c r="G53" s="507">
        <v>0</v>
      </c>
      <c r="H53" s="507">
        <v>0</v>
      </c>
      <c r="I53" s="507">
        <v>1155.6300000000001</v>
      </c>
      <c r="J53" s="258">
        <v>0</v>
      </c>
      <c r="K53" s="507">
        <v>0</v>
      </c>
      <c r="L53" s="507">
        <v>0</v>
      </c>
      <c r="M53" s="258">
        <v>0</v>
      </c>
      <c r="N53" s="258">
        <v>0</v>
      </c>
      <c r="O53" s="258">
        <v>0</v>
      </c>
      <c r="P53" s="259">
        <v>0</v>
      </c>
      <c r="Q53" s="258">
        <v>0</v>
      </c>
      <c r="R53" s="258">
        <v>0</v>
      </c>
      <c r="S53" s="258">
        <v>39.21</v>
      </c>
      <c r="T53" s="260">
        <v>1391.69</v>
      </c>
      <c r="U53" s="260">
        <v>51.71</v>
      </c>
      <c r="V53" s="260">
        <v>0</v>
      </c>
      <c r="W53" s="258">
        <v>43.97</v>
      </c>
      <c r="X53" s="260">
        <v>156.56</v>
      </c>
      <c r="Y53" s="261">
        <f t="shared" si="1"/>
        <v>2838.77</v>
      </c>
    </row>
    <row r="54" spans="1:26" x14ac:dyDescent="0.25">
      <c r="A54" s="255" t="s">
        <v>84</v>
      </c>
      <c r="B54" s="255">
        <v>1</v>
      </c>
      <c r="C54" s="255">
        <v>355</v>
      </c>
      <c r="E54" s="292" t="s">
        <v>381</v>
      </c>
      <c r="F54" s="502">
        <v>0</v>
      </c>
      <c r="G54" s="507">
        <v>0</v>
      </c>
      <c r="H54" s="507">
        <v>0</v>
      </c>
      <c r="I54" s="507">
        <v>783.52</v>
      </c>
      <c r="J54" s="258">
        <v>0</v>
      </c>
      <c r="K54" s="507">
        <v>0</v>
      </c>
      <c r="L54" s="507">
        <v>0</v>
      </c>
      <c r="M54" s="258">
        <v>0</v>
      </c>
      <c r="N54" s="258">
        <v>0</v>
      </c>
      <c r="O54" s="258">
        <v>0</v>
      </c>
      <c r="P54" s="259">
        <v>768.79</v>
      </c>
      <c r="Q54" s="258">
        <v>0</v>
      </c>
      <c r="R54" s="258">
        <v>0</v>
      </c>
      <c r="S54" s="258">
        <v>227.94</v>
      </c>
      <c r="T54" s="260">
        <v>468.27</v>
      </c>
      <c r="U54" s="260">
        <v>138.84</v>
      </c>
      <c r="V54" s="260">
        <v>14.34</v>
      </c>
      <c r="W54" s="262">
        <v>88.28</v>
      </c>
      <c r="X54" s="260">
        <v>78.28</v>
      </c>
      <c r="Y54" s="261">
        <f t="shared" si="1"/>
        <v>2568.2600000000007</v>
      </c>
    </row>
    <row r="55" spans="1:26" x14ac:dyDescent="0.25">
      <c r="A55" s="255" t="s">
        <v>84</v>
      </c>
      <c r="B55" s="255">
        <v>1</v>
      </c>
      <c r="C55" s="255">
        <v>361</v>
      </c>
      <c r="E55" s="292" t="s">
        <v>446</v>
      </c>
      <c r="F55" s="502">
        <v>0</v>
      </c>
      <c r="G55" s="507">
        <v>1518</v>
      </c>
      <c r="H55" s="507">
        <v>0</v>
      </c>
      <c r="I55" s="507">
        <v>0</v>
      </c>
      <c r="J55" s="258">
        <v>0</v>
      </c>
      <c r="K55" s="507">
        <v>0</v>
      </c>
      <c r="L55" s="507">
        <v>0</v>
      </c>
      <c r="M55" s="258">
        <v>0</v>
      </c>
      <c r="N55" s="258">
        <v>0</v>
      </c>
      <c r="O55" s="258">
        <v>0</v>
      </c>
      <c r="P55" s="258">
        <v>768.79</v>
      </c>
      <c r="Q55" s="258">
        <v>0</v>
      </c>
      <c r="R55" s="258">
        <v>0</v>
      </c>
      <c r="S55" s="258">
        <v>186.49</v>
      </c>
      <c r="T55" s="260">
        <v>468.27</v>
      </c>
      <c r="U55" s="260">
        <v>138.84</v>
      </c>
      <c r="V55" s="260">
        <v>14.34</v>
      </c>
      <c r="W55" s="258">
        <v>88.28</v>
      </c>
      <c r="X55" s="259">
        <v>39.14</v>
      </c>
      <c r="Y55" s="261">
        <f t="shared" ref="Y55:Y73" si="2">SUM(F55:X55)</f>
        <v>3222.15</v>
      </c>
      <c r="Z55" s="263"/>
    </row>
    <row r="56" spans="1:26" x14ac:dyDescent="0.25">
      <c r="A56" s="255" t="s">
        <v>86</v>
      </c>
      <c r="B56" s="255">
        <v>1</v>
      </c>
      <c r="C56" s="255">
        <v>76</v>
      </c>
      <c r="E56" s="292" t="s">
        <v>588</v>
      </c>
      <c r="F56" s="502">
        <v>0</v>
      </c>
      <c r="G56" s="507">
        <v>0</v>
      </c>
      <c r="H56" s="507">
        <v>0</v>
      </c>
      <c r="I56" s="507">
        <v>1816.4</v>
      </c>
      <c r="J56" s="258">
        <v>0</v>
      </c>
      <c r="K56" s="507">
        <v>0</v>
      </c>
      <c r="L56" s="507">
        <v>0</v>
      </c>
      <c r="M56" s="258">
        <v>0</v>
      </c>
      <c r="N56" s="258">
        <v>0</v>
      </c>
      <c r="O56" s="258">
        <v>0</v>
      </c>
      <c r="P56" s="259">
        <v>362.56</v>
      </c>
      <c r="Q56" s="258">
        <v>0</v>
      </c>
      <c r="R56" s="258">
        <v>0</v>
      </c>
      <c r="S56" s="258">
        <v>107.5</v>
      </c>
      <c r="T56" s="262">
        <v>804.22</v>
      </c>
      <c r="U56" s="262">
        <v>238.45</v>
      </c>
      <c r="V56" s="262">
        <v>14.34</v>
      </c>
      <c r="W56" s="262">
        <v>111.46</v>
      </c>
      <c r="X56" s="258">
        <v>0</v>
      </c>
      <c r="Y56" s="261">
        <f t="shared" si="2"/>
        <v>3454.9300000000003</v>
      </c>
      <c r="Z56" s="263"/>
    </row>
    <row r="57" spans="1:26" s="671" customFormat="1" x14ac:dyDescent="0.25">
      <c r="A57" s="663" t="s">
        <v>84</v>
      </c>
      <c r="B57" s="663">
        <v>1</v>
      </c>
      <c r="C57" s="663">
        <v>503</v>
      </c>
      <c r="D57" s="663"/>
      <c r="E57" s="664" t="s">
        <v>1105</v>
      </c>
      <c r="F57" s="665">
        <v>0</v>
      </c>
      <c r="G57" s="666">
        <v>0</v>
      </c>
      <c r="H57" s="666">
        <v>0</v>
      </c>
      <c r="I57" s="666">
        <v>0</v>
      </c>
      <c r="J57" s="667">
        <v>0</v>
      </c>
      <c r="K57" s="666">
        <v>0</v>
      </c>
      <c r="L57" s="666">
        <v>0</v>
      </c>
      <c r="M57" s="667">
        <v>0</v>
      </c>
      <c r="N57" s="667">
        <v>0</v>
      </c>
      <c r="O57" s="667">
        <v>0</v>
      </c>
      <c r="P57" s="667">
        <v>0</v>
      </c>
      <c r="Q57" s="667">
        <v>0</v>
      </c>
      <c r="R57" s="667">
        <v>0</v>
      </c>
      <c r="S57" s="667">
        <v>0</v>
      </c>
      <c r="T57" s="668">
        <v>0</v>
      </c>
      <c r="U57" s="668">
        <v>0</v>
      </c>
      <c r="V57" s="668">
        <v>0</v>
      </c>
      <c r="W57" s="667">
        <v>111.46</v>
      </c>
      <c r="X57" s="669">
        <v>0</v>
      </c>
      <c r="Y57" s="670">
        <f t="shared" si="2"/>
        <v>111.46</v>
      </c>
    </row>
    <row r="58" spans="1:26" x14ac:dyDescent="0.25">
      <c r="A58" s="255" t="s">
        <v>84</v>
      </c>
      <c r="B58" s="255">
        <v>1</v>
      </c>
      <c r="C58" s="255">
        <v>79</v>
      </c>
      <c r="D58" s="255" t="s">
        <v>549</v>
      </c>
      <c r="E58" s="292" t="s">
        <v>589</v>
      </c>
      <c r="F58" s="502">
        <v>0</v>
      </c>
      <c r="G58" s="507">
        <v>0</v>
      </c>
      <c r="H58" s="507">
        <v>0</v>
      </c>
      <c r="I58" s="621">
        <v>3190.88</v>
      </c>
      <c r="J58" s="258">
        <v>0</v>
      </c>
      <c r="K58" s="507">
        <v>0</v>
      </c>
      <c r="L58" s="507">
        <v>0</v>
      </c>
      <c r="M58" s="258">
        <v>0</v>
      </c>
      <c r="N58" s="258">
        <v>0</v>
      </c>
      <c r="O58" s="258">
        <v>0</v>
      </c>
      <c r="P58" s="259">
        <v>216.22</v>
      </c>
      <c r="Q58" s="259">
        <v>0</v>
      </c>
      <c r="R58" s="259">
        <v>0</v>
      </c>
      <c r="S58" s="259">
        <v>64.11</v>
      </c>
      <c r="T58" s="260">
        <v>1175.47</v>
      </c>
      <c r="U58" s="260">
        <v>348.52</v>
      </c>
      <c r="V58" s="260">
        <v>14.34</v>
      </c>
      <c r="W58" s="262">
        <v>45.64</v>
      </c>
      <c r="X58" s="260">
        <v>78.28</v>
      </c>
      <c r="Y58" s="261">
        <f t="shared" si="2"/>
        <v>5133.4600000000009</v>
      </c>
    </row>
    <row r="59" spans="1:26" x14ac:dyDescent="0.25">
      <c r="A59" s="255" t="s">
        <v>86</v>
      </c>
      <c r="B59" s="255">
        <v>1</v>
      </c>
      <c r="C59" s="255">
        <v>152</v>
      </c>
      <c r="E59" s="292" t="s">
        <v>607</v>
      </c>
      <c r="F59" s="502">
        <v>0</v>
      </c>
      <c r="G59" s="507">
        <v>0</v>
      </c>
      <c r="H59" s="507">
        <v>0</v>
      </c>
      <c r="I59" s="507">
        <v>728.71</v>
      </c>
      <c r="J59" s="258">
        <v>0</v>
      </c>
      <c r="K59" s="507">
        <v>0</v>
      </c>
      <c r="L59" s="507">
        <v>0</v>
      </c>
      <c r="M59" s="258">
        <v>0</v>
      </c>
      <c r="N59" s="268">
        <v>195.92</v>
      </c>
      <c r="O59" s="258">
        <v>0</v>
      </c>
      <c r="P59" s="259">
        <v>218.4</v>
      </c>
      <c r="Q59" s="258">
        <v>0</v>
      </c>
      <c r="R59" s="258">
        <v>0</v>
      </c>
      <c r="S59" s="258">
        <v>64.75</v>
      </c>
      <c r="T59" s="262">
        <v>1187.3399999999999</v>
      </c>
      <c r="U59" s="262">
        <v>352.04</v>
      </c>
      <c r="V59" s="262">
        <v>14.34</v>
      </c>
      <c r="W59" s="262">
        <v>19.43</v>
      </c>
      <c r="X59" s="259">
        <v>39.14</v>
      </c>
      <c r="Y59" s="261">
        <f t="shared" si="2"/>
        <v>2820.0699999999997</v>
      </c>
    </row>
    <row r="60" spans="1:26" x14ac:dyDescent="0.25">
      <c r="A60" s="255" t="s">
        <v>84</v>
      </c>
      <c r="B60" s="255">
        <v>1</v>
      </c>
      <c r="C60" s="255">
        <v>148</v>
      </c>
      <c r="D60" s="255" t="s">
        <v>549</v>
      </c>
      <c r="E60" s="292" t="s">
        <v>604</v>
      </c>
      <c r="F60" s="502">
        <v>0</v>
      </c>
      <c r="G60" s="507">
        <v>0</v>
      </c>
      <c r="H60" s="507">
        <v>0</v>
      </c>
      <c r="I60" s="621">
        <v>2762.94</v>
      </c>
      <c r="J60" s="258">
        <v>0</v>
      </c>
      <c r="K60" s="507">
        <v>0</v>
      </c>
      <c r="L60" s="507">
        <v>0</v>
      </c>
      <c r="M60" s="258">
        <v>0</v>
      </c>
      <c r="N60" s="258">
        <v>0</v>
      </c>
      <c r="O60" s="258">
        <v>0</v>
      </c>
      <c r="P60" s="259">
        <v>856.15</v>
      </c>
      <c r="Q60" s="259">
        <v>0</v>
      </c>
      <c r="R60" s="259">
        <v>0</v>
      </c>
      <c r="S60" s="259">
        <v>408.46</v>
      </c>
      <c r="T60" s="258">
        <v>521.48</v>
      </c>
      <c r="U60" s="258">
        <v>0</v>
      </c>
      <c r="V60" s="258">
        <v>14.34</v>
      </c>
      <c r="W60" s="262">
        <v>49.15</v>
      </c>
      <c r="X60" s="259">
        <v>117.42</v>
      </c>
      <c r="Y60" s="261">
        <f t="shared" si="2"/>
        <v>4729.9400000000005</v>
      </c>
    </row>
    <row r="61" spans="1:26" x14ac:dyDescent="0.25">
      <c r="A61" s="255" t="s">
        <v>84</v>
      </c>
      <c r="B61" s="255">
        <v>1</v>
      </c>
      <c r="C61" s="255">
        <v>474</v>
      </c>
      <c r="E61" s="292" t="s">
        <v>786</v>
      </c>
      <c r="F61" s="502">
        <v>0</v>
      </c>
      <c r="G61" s="507">
        <v>0</v>
      </c>
      <c r="H61" s="507">
        <v>0</v>
      </c>
      <c r="I61" s="507">
        <v>2909</v>
      </c>
      <c r="J61" s="258">
        <v>0</v>
      </c>
      <c r="K61" s="507">
        <v>0</v>
      </c>
      <c r="L61" s="507">
        <v>0</v>
      </c>
      <c r="M61" s="258">
        <v>0</v>
      </c>
      <c r="N61" s="258">
        <v>0</v>
      </c>
      <c r="O61" s="258">
        <v>0</v>
      </c>
      <c r="P61" s="258">
        <v>0</v>
      </c>
      <c r="Q61" s="259">
        <v>0</v>
      </c>
      <c r="R61" s="259">
        <v>0</v>
      </c>
      <c r="S61" s="259">
        <v>0</v>
      </c>
      <c r="T61" s="258">
        <v>1377.63</v>
      </c>
      <c r="U61" s="258">
        <v>408.46</v>
      </c>
      <c r="V61" s="258">
        <v>14.34</v>
      </c>
      <c r="W61" s="258">
        <v>53.51</v>
      </c>
      <c r="X61" s="258">
        <v>0</v>
      </c>
      <c r="Y61" s="261">
        <f t="shared" si="2"/>
        <v>4762.9400000000005</v>
      </c>
    </row>
    <row r="62" spans="1:26" x14ac:dyDescent="0.25">
      <c r="A62" s="255" t="s">
        <v>84</v>
      </c>
      <c r="B62" s="255">
        <v>1</v>
      </c>
      <c r="C62" s="255">
        <v>350</v>
      </c>
      <c r="D62" s="255" t="s">
        <v>549</v>
      </c>
      <c r="E62" s="292" t="s">
        <v>373</v>
      </c>
      <c r="F62" s="502">
        <v>0</v>
      </c>
      <c r="G62" s="507">
        <v>0</v>
      </c>
      <c r="H62" s="507">
        <v>0</v>
      </c>
      <c r="I62" s="621">
        <v>1490.28</v>
      </c>
      <c r="J62" s="258">
        <v>0</v>
      </c>
      <c r="K62" s="507">
        <v>0</v>
      </c>
      <c r="L62" s="507">
        <v>0</v>
      </c>
      <c r="M62" s="258">
        <v>0</v>
      </c>
      <c r="N62" s="258">
        <v>0</v>
      </c>
      <c r="O62" s="258">
        <v>0</v>
      </c>
      <c r="P62" s="259">
        <v>1237.06</v>
      </c>
      <c r="Q62" s="259">
        <v>0</v>
      </c>
      <c r="R62" s="259">
        <v>0</v>
      </c>
      <c r="S62" s="259">
        <v>366.78</v>
      </c>
      <c r="T62" s="258">
        <v>0</v>
      </c>
      <c r="U62" s="258">
        <v>0</v>
      </c>
      <c r="V62" s="258">
        <v>14.34</v>
      </c>
      <c r="W62" s="262">
        <v>0</v>
      </c>
      <c r="X62" s="258">
        <v>0</v>
      </c>
      <c r="Y62" s="261">
        <f t="shared" si="2"/>
        <v>3108.46</v>
      </c>
    </row>
    <row r="63" spans="1:26" x14ac:dyDescent="0.25">
      <c r="A63" s="255" t="s">
        <v>84</v>
      </c>
      <c r="B63" s="255">
        <v>1</v>
      </c>
      <c r="C63" s="255">
        <v>337</v>
      </c>
      <c r="E63" s="292" t="s">
        <v>338</v>
      </c>
      <c r="F63" s="502">
        <v>0</v>
      </c>
      <c r="G63" s="507">
        <v>0</v>
      </c>
      <c r="H63" s="507">
        <v>0</v>
      </c>
      <c r="I63" s="507">
        <v>0</v>
      </c>
      <c r="J63" s="258">
        <v>0</v>
      </c>
      <c r="K63" s="507">
        <v>0</v>
      </c>
      <c r="L63" s="507">
        <v>0</v>
      </c>
      <c r="M63" s="258">
        <v>0</v>
      </c>
      <c r="N63" s="258">
        <v>0</v>
      </c>
      <c r="O63" s="258">
        <v>0</v>
      </c>
      <c r="P63" s="259">
        <v>0</v>
      </c>
      <c r="Q63" s="258">
        <v>0</v>
      </c>
      <c r="R63" s="258">
        <v>0</v>
      </c>
      <c r="S63" s="258">
        <v>0</v>
      </c>
      <c r="T63" s="260">
        <v>0</v>
      </c>
      <c r="U63" s="260">
        <v>0</v>
      </c>
      <c r="V63" s="260">
        <v>14.34</v>
      </c>
      <c r="W63" s="258">
        <v>0</v>
      </c>
      <c r="X63" s="258">
        <v>0</v>
      </c>
      <c r="Y63" s="261">
        <f t="shared" si="2"/>
        <v>14.34</v>
      </c>
      <c r="Z63" s="263"/>
    </row>
    <row r="64" spans="1:26" x14ac:dyDescent="0.25">
      <c r="A64" s="255" t="s">
        <v>84</v>
      </c>
      <c r="B64" s="255">
        <v>1</v>
      </c>
      <c r="C64" s="255">
        <v>80</v>
      </c>
      <c r="E64" s="292" t="s">
        <v>590</v>
      </c>
      <c r="F64" s="502">
        <v>0</v>
      </c>
      <c r="G64" s="507">
        <v>0</v>
      </c>
      <c r="H64" s="507">
        <v>0</v>
      </c>
      <c r="I64" s="507">
        <v>3870.06</v>
      </c>
      <c r="J64" s="258">
        <v>0</v>
      </c>
      <c r="K64" s="507">
        <v>0</v>
      </c>
      <c r="L64" s="507">
        <v>0</v>
      </c>
      <c r="M64" s="258">
        <v>0</v>
      </c>
      <c r="N64" s="258">
        <v>0</v>
      </c>
      <c r="O64" s="258">
        <v>0</v>
      </c>
      <c r="P64" s="259">
        <v>216.22</v>
      </c>
      <c r="Q64" s="258">
        <v>0</v>
      </c>
      <c r="R64" s="258">
        <v>0</v>
      </c>
      <c r="S64" s="258">
        <v>64.11</v>
      </c>
      <c r="T64" s="260">
        <v>1175.47</v>
      </c>
      <c r="U64" s="260">
        <v>348.52</v>
      </c>
      <c r="V64" s="260">
        <v>14.34</v>
      </c>
      <c r="W64" s="258">
        <v>45.64</v>
      </c>
      <c r="X64" s="258">
        <v>0</v>
      </c>
      <c r="Y64" s="261">
        <f t="shared" si="2"/>
        <v>5734.36</v>
      </c>
      <c r="Z64" s="263"/>
    </row>
    <row r="65" spans="1:28" x14ac:dyDescent="0.25">
      <c r="A65" s="255" t="s">
        <v>86</v>
      </c>
      <c r="B65" s="255">
        <v>1</v>
      </c>
      <c r="C65" s="255">
        <v>214</v>
      </c>
      <c r="D65" s="255" t="s">
        <v>549</v>
      </c>
      <c r="E65" s="292" t="s">
        <v>620</v>
      </c>
      <c r="F65" s="502">
        <v>0</v>
      </c>
      <c r="G65" s="507">
        <v>0</v>
      </c>
      <c r="H65" s="507">
        <v>0</v>
      </c>
      <c r="I65" s="621">
        <v>1848.83</v>
      </c>
      <c r="J65" s="258">
        <v>0</v>
      </c>
      <c r="K65" s="507">
        <v>0</v>
      </c>
      <c r="L65" s="507">
        <v>0</v>
      </c>
      <c r="M65" s="258">
        <v>0</v>
      </c>
      <c r="N65" s="258">
        <v>0</v>
      </c>
      <c r="O65" s="258">
        <v>0</v>
      </c>
      <c r="P65" s="259">
        <v>436.81</v>
      </c>
      <c r="Q65" s="259">
        <v>0</v>
      </c>
      <c r="R65" s="259">
        <v>0</v>
      </c>
      <c r="S65" s="259">
        <v>129.51</v>
      </c>
      <c r="T65" s="262">
        <v>968.93</v>
      </c>
      <c r="U65" s="262">
        <v>287.27999999999997</v>
      </c>
      <c r="V65" s="262">
        <v>14.34</v>
      </c>
      <c r="W65" s="262">
        <v>18.86</v>
      </c>
      <c r="X65" s="259">
        <v>78.28</v>
      </c>
      <c r="Y65" s="261">
        <f t="shared" si="2"/>
        <v>3782.84</v>
      </c>
      <c r="AB65" s="500"/>
    </row>
    <row r="66" spans="1:28" x14ac:dyDescent="0.25">
      <c r="A66" s="255" t="s">
        <v>86</v>
      </c>
      <c r="B66" s="255">
        <v>1</v>
      </c>
      <c r="C66" s="255">
        <v>9</v>
      </c>
      <c r="E66" s="292" t="s">
        <v>7</v>
      </c>
      <c r="F66" s="502">
        <v>0</v>
      </c>
      <c r="G66" s="507">
        <v>0</v>
      </c>
      <c r="H66" s="507">
        <v>0</v>
      </c>
      <c r="I66" s="507">
        <v>1788.34</v>
      </c>
      <c r="J66" s="258">
        <v>0</v>
      </c>
      <c r="K66" s="507">
        <v>0</v>
      </c>
      <c r="L66" s="507">
        <v>0</v>
      </c>
      <c r="M66" s="258">
        <v>0</v>
      </c>
      <c r="N66" s="258">
        <v>0</v>
      </c>
      <c r="O66" s="258">
        <v>0</v>
      </c>
      <c r="P66" s="259">
        <v>856.15</v>
      </c>
      <c r="Q66" s="258">
        <v>0</v>
      </c>
      <c r="R66" s="258">
        <v>0</v>
      </c>
      <c r="S66" s="258">
        <v>253.84</v>
      </c>
      <c r="T66" s="262">
        <v>521.48</v>
      </c>
      <c r="U66" s="262">
        <v>154.62</v>
      </c>
      <c r="V66" s="262">
        <v>14.34</v>
      </c>
      <c r="W66" s="262">
        <v>61.08</v>
      </c>
      <c r="X66" s="258">
        <v>0</v>
      </c>
      <c r="Y66" s="261">
        <f t="shared" si="2"/>
        <v>3649.85</v>
      </c>
    </row>
    <row r="67" spans="1:28" x14ac:dyDescent="0.25">
      <c r="A67" s="255" t="s">
        <v>84</v>
      </c>
      <c r="B67" s="255">
        <v>1</v>
      </c>
      <c r="C67" s="255">
        <v>479</v>
      </c>
      <c r="E67" s="294" t="s">
        <v>804</v>
      </c>
      <c r="F67" s="502">
        <v>0</v>
      </c>
      <c r="G67" s="507">
        <v>0</v>
      </c>
      <c r="H67" s="507">
        <v>0</v>
      </c>
      <c r="I67" s="507">
        <v>0</v>
      </c>
      <c r="J67" s="258">
        <v>0</v>
      </c>
      <c r="K67" s="507">
        <v>0</v>
      </c>
      <c r="L67" s="507">
        <v>0</v>
      </c>
      <c r="M67" s="258">
        <v>0</v>
      </c>
      <c r="N67" s="258">
        <v>0</v>
      </c>
      <c r="O67" s="258">
        <v>0</v>
      </c>
      <c r="P67" s="259">
        <v>856.15</v>
      </c>
      <c r="Q67" s="258">
        <v>0</v>
      </c>
      <c r="R67" s="258">
        <v>0</v>
      </c>
      <c r="S67" s="258">
        <v>166.58</v>
      </c>
      <c r="T67" s="260">
        <v>521.48</v>
      </c>
      <c r="U67" s="260">
        <v>160.07</v>
      </c>
      <c r="V67" s="260">
        <v>14.34</v>
      </c>
      <c r="W67" s="258">
        <v>53.51</v>
      </c>
      <c r="X67" s="259">
        <v>78.28</v>
      </c>
      <c r="Y67" s="261">
        <f t="shared" si="2"/>
        <v>1850.4099999999999</v>
      </c>
    </row>
    <row r="68" spans="1:28" x14ac:dyDescent="0.25">
      <c r="A68" s="255" t="s">
        <v>84</v>
      </c>
      <c r="B68" s="255">
        <v>1</v>
      </c>
      <c r="C68" s="255">
        <v>415</v>
      </c>
      <c r="E68" s="294" t="s">
        <v>633</v>
      </c>
      <c r="F68" s="502">
        <v>0</v>
      </c>
      <c r="G68" s="507">
        <v>0</v>
      </c>
      <c r="H68" s="507">
        <v>0</v>
      </c>
      <c r="I68" s="507">
        <v>0</v>
      </c>
      <c r="J68" s="258">
        <v>0</v>
      </c>
      <c r="K68" s="507">
        <v>0</v>
      </c>
      <c r="L68" s="507">
        <v>0</v>
      </c>
      <c r="M68" s="258">
        <v>0</v>
      </c>
      <c r="N68" s="258">
        <v>0</v>
      </c>
      <c r="O68" s="258">
        <v>0</v>
      </c>
      <c r="P68" s="259">
        <v>768.79</v>
      </c>
      <c r="Q68" s="258">
        <v>0</v>
      </c>
      <c r="R68" s="258">
        <v>0</v>
      </c>
      <c r="S68" s="258">
        <v>227.94</v>
      </c>
      <c r="T68" s="260">
        <v>468.27</v>
      </c>
      <c r="U68" s="260">
        <v>138.84</v>
      </c>
      <c r="V68" s="260">
        <v>14.34</v>
      </c>
      <c r="W68" s="258">
        <v>88.28</v>
      </c>
      <c r="X68" s="259">
        <v>117.42</v>
      </c>
      <c r="Y68" s="261">
        <f t="shared" si="2"/>
        <v>1823.8799999999999</v>
      </c>
    </row>
    <row r="69" spans="1:28" x14ac:dyDescent="0.25">
      <c r="A69" s="255" t="s">
        <v>86</v>
      </c>
      <c r="B69" s="255">
        <v>1</v>
      </c>
      <c r="C69" s="255">
        <v>24</v>
      </c>
      <c r="D69" s="255" t="s">
        <v>549</v>
      </c>
      <c r="E69" s="292" t="s">
        <v>566</v>
      </c>
      <c r="F69" s="502">
        <v>0</v>
      </c>
      <c r="G69" s="507">
        <v>0</v>
      </c>
      <c r="H69" s="507">
        <v>0</v>
      </c>
      <c r="I69" s="621">
        <v>2159.6</v>
      </c>
      <c r="J69" s="258">
        <v>0</v>
      </c>
      <c r="K69" s="507">
        <v>0</v>
      </c>
      <c r="L69" s="507">
        <v>0</v>
      </c>
      <c r="M69" s="258">
        <v>0</v>
      </c>
      <c r="N69" s="258">
        <v>0</v>
      </c>
      <c r="O69" s="258">
        <v>0</v>
      </c>
      <c r="P69" s="259">
        <v>432.45</v>
      </c>
      <c r="Q69" s="259">
        <v>0</v>
      </c>
      <c r="R69" s="259">
        <v>0</v>
      </c>
      <c r="S69" s="259">
        <v>128.22</v>
      </c>
      <c r="T69" s="262">
        <v>959.25</v>
      </c>
      <c r="U69" s="262">
        <v>284.41000000000003</v>
      </c>
      <c r="V69" s="262">
        <v>14.34</v>
      </c>
      <c r="W69" s="260">
        <v>48.51</v>
      </c>
      <c r="X69" s="258">
        <v>0</v>
      </c>
      <c r="Y69" s="261">
        <f t="shared" si="2"/>
        <v>4026.7799999999997</v>
      </c>
      <c r="Z69" s="263"/>
    </row>
    <row r="70" spans="1:28" x14ac:dyDescent="0.25">
      <c r="A70" s="255" t="s">
        <v>84</v>
      </c>
      <c r="B70" s="255">
        <v>1</v>
      </c>
      <c r="C70" s="255">
        <v>457</v>
      </c>
      <c r="E70" s="294" t="s">
        <v>724</v>
      </c>
      <c r="F70" s="502">
        <v>0</v>
      </c>
      <c r="G70" s="507">
        <v>0</v>
      </c>
      <c r="H70" s="507">
        <v>0</v>
      </c>
      <c r="I70" s="507">
        <v>3191.77</v>
      </c>
      <c r="J70" s="258">
        <v>0</v>
      </c>
      <c r="K70" s="507">
        <v>0</v>
      </c>
      <c r="L70" s="507">
        <v>0</v>
      </c>
      <c r="M70" s="258">
        <v>0</v>
      </c>
      <c r="N70" s="258">
        <v>0</v>
      </c>
      <c r="O70" s="258">
        <v>0</v>
      </c>
      <c r="P70" s="258">
        <v>0</v>
      </c>
      <c r="Q70" s="258">
        <v>0</v>
      </c>
      <c r="R70" s="258">
        <v>0</v>
      </c>
      <c r="S70" s="258">
        <v>0</v>
      </c>
      <c r="T70" s="260">
        <v>1377.63</v>
      </c>
      <c r="U70" s="260">
        <v>408.46</v>
      </c>
      <c r="V70" s="260">
        <v>14.34</v>
      </c>
      <c r="W70" s="258">
        <v>0</v>
      </c>
      <c r="X70" s="259">
        <v>117.42</v>
      </c>
      <c r="Y70" s="261">
        <f t="shared" si="2"/>
        <v>5109.62</v>
      </c>
      <c r="Z70" s="263"/>
    </row>
    <row r="71" spans="1:28" s="662" customFormat="1" x14ac:dyDescent="0.25">
      <c r="A71" s="655" t="s">
        <v>84</v>
      </c>
      <c r="B71" s="655">
        <v>1</v>
      </c>
      <c r="C71" s="655">
        <v>145</v>
      </c>
      <c r="D71" s="655"/>
      <c r="E71" s="656" t="s">
        <v>602</v>
      </c>
      <c r="F71" s="657">
        <v>0</v>
      </c>
      <c r="G71" s="658">
        <v>0</v>
      </c>
      <c r="H71" s="658">
        <v>0</v>
      </c>
      <c r="I71" s="658">
        <v>1466.67</v>
      </c>
      <c r="J71" s="658">
        <v>0</v>
      </c>
      <c r="K71" s="658">
        <v>0</v>
      </c>
      <c r="L71" s="658">
        <f>1518*3</f>
        <v>4554</v>
      </c>
      <c r="M71" s="658">
        <v>0</v>
      </c>
      <c r="N71" s="658">
        <v>0</v>
      </c>
      <c r="O71" s="658">
        <v>0</v>
      </c>
      <c r="P71" s="644">
        <v>576.6</v>
      </c>
      <c r="Q71" s="658">
        <v>0</v>
      </c>
      <c r="R71" s="658">
        <v>0</v>
      </c>
      <c r="S71" s="658">
        <v>170.95</v>
      </c>
      <c r="T71" s="659">
        <v>660.46</v>
      </c>
      <c r="U71" s="659">
        <v>195.83</v>
      </c>
      <c r="V71" s="659">
        <v>14.34</v>
      </c>
      <c r="W71" s="660">
        <v>88.28</v>
      </c>
      <c r="X71" s="659">
        <v>117.42</v>
      </c>
      <c r="Y71" s="661">
        <f t="shared" si="2"/>
        <v>7844.55</v>
      </c>
    </row>
    <row r="72" spans="1:28" x14ac:dyDescent="0.25">
      <c r="A72" s="255" t="s">
        <v>84</v>
      </c>
      <c r="B72" s="255">
        <v>1</v>
      </c>
      <c r="C72" s="255">
        <v>455</v>
      </c>
      <c r="D72" s="255" t="s">
        <v>549</v>
      </c>
      <c r="E72" s="292" t="s">
        <v>722</v>
      </c>
      <c r="F72" s="502">
        <v>0</v>
      </c>
      <c r="G72" s="507">
        <v>0</v>
      </c>
      <c r="H72" s="507">
        <v>0</v>
      </c>
      <c r="I72" s="621">
        <v>544.61</v>
      </c>
      <c r="J72" s="258">
        <v>0</v>
      </c>
      <c r="K72" s="507">
        <v>0</v>
      </c>
      <c r="L72" s="507">
        <v>0</v>
      </c>
      <c r="M72" s="258">
        <v>0</v>
      </c>
      <c r="N72" s="258">
        <v>0</v>
      </c>
      <c r="O72" s="258">
        <v>0</v>
      </c>
      <c r="P72" s="259">
        <v>856.15</v>
      </c>
      <c r="Q72" s="259">
        <v>0</v>
      </c>
      <c r="R72" s="259">
        <v>0</v>
      </c>
      <c r="S72" s="259">
        <v>253.84</v>
      </c>
      <c r="T72" s="260">
        <v>521.48</v>
      </c>
      <c r="U72" s="260">
        <v>154.62</v>
      </c>
      <c r="V72" s="260">
        <v>14.34</v>
      </c>
      <c r="W72" s="262">
        <v>53.51</v>
      </c>
      <c r="X72" s="260">
        <v>156.56</v>
      </c>
      <c r="Y72" s="261">
        <f t="shared" si="2"/>
        <v>2555.11</v>
      </c>
      <c r="Z72" s="263"/>
    </row>
    <row r="73" spans="1:28" x14ac:dyDescent="0.25">
      <c r="A73" s="255" t="s">
        <v>84</v>
      </c>
      <c r="B73" s="255">
        <v>1</v>
      </c>
      <c r="C73" s="255">
        <v>325</v>
      </c>
      <c r="E73" s="292" t="s">
        <v>318</v>
      </c>
      <c r="F73" s="502">
        <v>0</v>
      </c>
      <c r="G73" s="507">
        <v>0</v>
      </c>
      <c r="H73" s="507">
        <v>0</v>
      </c>
      <c r="I73" s="507">
        <v>2397.89</v>
      </c>
      <c r="J73" s="258">
        <v>0</v>
      </c>
      <c r="K73" s="507">
        <v>0</v>
      </c>
      <c r="L73" s="507">
        <v>0</v>
      </c>
      <c r="M73" s="258">
        <v>0</v>
      </c>
      <c r="N73" s="258">
        <v>0</v>
      </c>
      <c r="O73" s="258">
        <v>0</v>
      </c>
      <c r="P73" s="259">
        <v>725.11</v>
      </c>
      <c r="Q73" s="258">
        <v>0</v>
      </c>
      <c r="R73" s="258">
        <v>0</v>
      </c>
      <c r="S73" s="258">
        <v>214.99</v>
      </c>
      <c r="T73" s="260">
        <v>441.66</v>
      </c>
      <c r="U73" s="260">
        <v>130.94999999999999</v>
      </c>
      <c r="V73" s="260">
        <v>14.34</v>
      </c>
      <c r="W73" s="262">
        <v>111.46</v>
      </c>
      <c r="X73" s="258">
        <v>117.42</v>
      </c>
      <c r="Y73" s="261">
        <f t="shared" si="2"/>
        <v>4153.82</v>
      </c>
    </row>
    <row r="74" spans="1:28" s="619" customFormat="1" x14ac:dyDescent="0.25">
      <c r="A74" s="625" t="s">
        <v>84</v>
      </c>
      <c r="B74" s="625">
        <v>1</v>
      </c>
      <c r="C74" s="625">
        <v>164</v>
      </c>
      <c r="D74" s="625"/>
      <c r="E74" s="632" t="s">
        <v>1106</v>
      </c>
      <c r="F74" s="620">
        <v>0</v>
      </c>
      <c r="G74" s="620">
        <v>0</v>
      </c>
      <c r="H74" s="620">
        <v>0</v>
      </c>
      <c r="I74" s="620">
        <v>0</v>
      </c>
      <c r="J74" s="624">
        <v>0</v>
      </c>
      <c r="K74" s="623">
        <v>0</v>
      </c>
      <c r="L74" s="623">
        <v>0</v>
      </c>
      <c r="M74" s="622">
        <v>0</v>
      </c>
      <c r="N74" s="622">
        <v>0</v>
      </c>
      <c r="O74" s="622">
        <v>0</v>
      </c>
      <c r="P74" s="622">
        <v>0</v>
      </c>
      <c r="Q74" s="622">
        <v>0</v>
      </c>
      <c r="R74" s="622">
        <v>174.12</v>
      </c>
      <c r="S74" s="622">
        <v>0</v>
      </c>
      <c r="T74" s="622">
        <v>0</v>
      </c>
      <c r="U74" s="622">
        <v>0</v>
      </c>
      <c r="V74" s="622">
        <v>0</v>
      </c>
      <c r="W74" s="622">
        <v>0</v>
      </c>
      <c r="X74" s="622">
        <v>0</v>
      </c>
      <c r="Y74" s="626">
        <f>SUBTOTAL(9,K74:X74)</f>
        <v>174.12</v>
      </c>
    </row>
    <row r="75" spans="1:28" s="651" customFormat="1" x14ac:dyDescent="0.25">
      <c r="A75" s="640" t="s">
        <v>84</v>
      </c>
      <c r="B75" s="640">
        <v>1</v>
      </c>
      <c r="C75" s="640">
        <v>218</v>
      </c>
      <c r="D75" s="640" t="s">
        <v>549</v>
      </c>
      <c r="E75" s="641" t="s">
        <v>621</v>
      </c>
      <c r="F75" s="642">
        <v>0</v>
      </c>
      <c r="G75" s="643">
        <v>0</v>
      </c>
      <c r="H75" s="643">
        <v>0</v>
      </c>
      <c r="I75" s="644">
        <v>837.86</v>
      </c>
      <c r="J75" s="645">
        <v>0</v>
      </c>
      <c r="K75" s="643">
        <v>0</v>
      </c>
      <c r="L75" s="643">
        <v>0</v>
      </c>
      <c r="M75" s="645">
        <v>0</v>
      </c>
      <c r="N75" s="645">
        <v>0</v>
      </c>
      <c r="O75" s="645">
        <v>0</v>
      </c>
      <c r="P75" s="646">
        <v>576.6</v>
      </c>
      <c r="Q75" s="646">
        <v>0</v>
      </c>
      <c r="R75" s="646">
        <v>0</v>
      </c>
      <c r="S75" s="646">
        <v>170.95</v>
      </c>
      <c r="T75" s="647">
        <v>660.46</v>
      </c>
      <c r="U75" s="647">
        <v>195.83</v>
      </c>
      <c r="V75" s="647">
        <v>14.34</v>
      </c>
      <c r="W75" s="647">
        <v>88.28</v>
      </c>
      <c r="X75" s="645">
        <v>0</v>
      </c>
      <c r="Y75" s="649">
        <f t="shared" ref="Y75:Y111" si="3">SUM(F75:X75)</f>
        <v>2544.3200000000002</v>
      </c>
    </row>
    <row r="76" spans="1:28" x14ac:dyDescent="0.25">
      <c r="A76" s="255" t="s">
        <v>84</v>
      </c>
      <c r="B76" s="255">
        <v>1</v>
      </c>
      <c r="C76" s="255">
        <v>46</v>
      </c>
      <c r="E76" s="292" t="s">
        <v>582</v>
      </c>
      <c r="F76" s="502">
        <v>0</v>
      </c>
      <c r="G76" s="507">
        <v>0</v>
      </c>
      <c r="H76" s="507">
        <v>0</v>
      </c>
      <c r="I76" s="507">
        <v>1788.34</v>
      </c>
      <c r="J76" s="258">
        <v>0</v>
      </c>
      <c r="K76" s="507">
        <v>0</v>
      </c>
      <c r="L76" s="507">
        <v>0</v>
      </c>
      <c r="M76" s="258">
        <v>0</v>
      </c>
      <c r="N76" s="258">
        <v>0</v>
      </c>
      <c r="O76" s="258">
        <v>0</v>
      </c>
      <c r="P76" s="259">
        <v>812.47</v>
      </c>
      <c r="Q76" s="258">
        <v>0</v>
      </c>
      <c r="R76" s="258">
        <v>0</v>
      </c>
      <c r="S76" s="258">
        <v>240.89</v>
      </c>
      <c r="T76" s="260">
        <v>494.88</v>
      </c>
      <c r="U76" s="260">
        <v>146.72999999999999</v>
      </c>
      <c r="V76" s="260">
        <v>14.34</v>
      </c>
      <c r="W76" s="260">
        <v>67.09</v>
      </c>
      <c r="X76" s="260">
        <v>39.14</v>
      </c>
      <c r="Y76" s="261">
        <f t="shared" si="3"/>
        <v>3603.88</v>
      </c>
    </row>
    <row r="77" spans="1:28" s="651" customFormat="1" x14ac:dyDescent="0.25">
      <c r="A77" s="640" t="s">
        <v>86</v>
      </c>
      <c r="B77" s="640">
        <v>1</v>
      </c>
      <c r="C77" s="640">
        <v>48</v>
      </c>
      <c r="D77" s="640"/>
      <c r="E77" s="641" t="s">
        <v>584</v>
      </c>
      <c r="F77" s="642">
        <v>0</v>
      </c>
      <c r="G77" s="643">
        <v>519.04</v>
      </c>
      <c r="H77" s="643">
        <v>0</v>
      </c>
      <c r="I77" s="643">
        <v>1906.67</v>
      </c>
      <c r="J77" s="645">
        <v>0</v>
      </c>
      <c r="K77" s="643">
        <v>0</v>
      </c>
      <c r="L77" s="643">
        <v>0</v>
      </c>
      <c r="M77" s="645">
        <v>0</v>
      </c>
      <c r="N77" s="645">
        <v>0</v>
      </c>
      <c r="O77" s="645">
        <v>0</v>
      </c>
      <c r="P77" s="645">
        <v>0</v>
      </c>
      <c r="Q77" s="645">
        <v>0</v>
      </c>
      <c r="R77" s="645">
        <v>0</v>
      </c>
      <c r="S77" s="645">
        <v>0</v>
      </c>
      <c r="T77" s="648">
        <v>1391.69</v>
      </c>
      <c r="U77" s="648">
        <v>412.63</v>
      </c>
      <c r="V77" s="648">
        <v>14.34</v>
      </c>
      <c r="W77" s="647">
        <v>43.97</v>
      </c>
      <c r="X77" s="647">
        <v>117.42</v>
      </c>
      <c r="Y77" s="649">
        <f t="shared" si="3"/>
        <v>4405.76</v>
      </c>
    </row>
    <row r="78" spans="1:28" x14ac:dyDescent="0.25">
      <c r="A78" s="255" t="s">
        <v>86</v>
      </c>
      <c r="B78" s="255">
        <v>1</v>
      </c>
      <c r="C78" s="255">
        <v>26</v>
      </c>
      <c r="E78" s="292" t="s">
        <v>568</v>
      </c>
      <c r="F78" s="502">
        <v>0</v>
      </c>
      <c r="G78" s="507">
        <v>0</v>
      </c>
      <c r="H78" s="507">
        <v>0</v>
      </c>
      <c r="I78" s="507">
        <v>1968.96</v>
      </c>
      <c r="J78" s="258">
        <v>0</v>
      </c>
      <c r="K78" s="507">
        <v>0</v>
      </c>
      <c r="L78" s="507">
        <v>0</v>
      </c>
      <c r="M78" s="258">
        <v>0</v>
      </c>
      <c r="N78" s="258">
        <v>0</v>
      </c>
      <c r="O78" s="258">
        <v>0</v>
      </c>
      <c r="P78" s="259">
        <v>428.08</v>
      </c>
      <c r="Q78" s="258">
        <v>0</v>
      </c>
      <c r="R78" s="258">
        <v>0</v>
      </c>
      <c r="S78" s="258">
        <v>126.92</v>
      </c>
      <c r="T78" s="262">
        <v>949.56</v>
      </c>
      <c r="U78" s="262">
        <v>281.54000000000002</v>
      </c>
      <c r="V78" s="262">
        <v>14.34</v>
      </c>
      <c r="W78" s="262">
        <v>59.24</v>
      </c>
      <c r="X78" s="259">
        <v>117.42</v>
      </c>
      <c r="Y78" s="261">
        <f t="shared" si="3"/>
        <v>3946.06</v>
      </c>
    </row>
    <row r="79" spans="1:28" x14ac:dyDescent="0.25">
      <c r="A79" s="255" t="s">
        <v>84</v>
      </c>
      <c r="B79" s="255">
        <v>1</v>
      </c>
      <c r="C79" s="255">
        <v>324</v>
      </c>
      <c r="D79" s="255" t="s">
        <v>549</v>
      </c>
      <c r="E79" s="292" t="s">
        <v>316</v>
      </c>
      <c r="F79" s="502">
        <v>0</v>
      </c>
      <c r="G79" s="507">
        <v>0</v>
      </c>
      <c r="H79" s="507">
        <v>0</v>
      </c>
      <c r="I79" s="621">
        <v>602.91999999999996</v>
      </c>
      <c r="J79" s="258">
        <v>0</v>
      </c>
      <c r="K79" s="507">
        <v>0</v>
      </c>
      <c r="L79" s="507">
        <v>0</v>
      </c>
      <c r="M79" s="258">
        <v>0</v>
      </c>
      <c r="N79" s="258">
        <v>0</v>
      </c>
      <c r="O79" s="258">
        <v>0</v>
      </c>
      <c r="P79" s="259">
        <v>725.11</v>
      </c>
      <c r="Q79" s="259">
        <v>0</v>
      </c>
      <c r="R79" s="259">
        <v>0</v>
      </c>
      <c r="S79" s="259">
        <v>119.93</v>
      </c>
      <c r="T79" s="260">
        <v>441.66</v>
      </c>
      <c r="U79" s="260">
        <v>130.94999999999999</v>
      </c>
      <c r="V79" s="260">
        <v>14.34</v>
      </c>
      <c r="W79" s="262">
        <v>107.47</v>
      </c>
      <c r="X79" s="259">
        <v>117.42</v>
      </c>
      <c r="Y79" s="261">
        <f t="shared" si="3"/>
        <v>2259.8000000000002</v>
      </c>
    </row>
    <row r="80" spans="1:28" s="651" customFormat="1" x14ac:dyDescent="0.25">
      <c r="A80" s="640" t="s">
        <v>86</v>
      </c>
      <c r="B80" s="640">
        <v>1</v>
      </c>
      <c r="C80" s="640">
        <v>191</v>
      </c>
      <c r="D80" s="640"/>
      <c r="E80" s="641" t="s">
        <v>614</v>
      </c>
      <c r="F80" s="642">
        <v>0</v>
      </c>
      <c r="G80" s="643">
        <v>0</v>
      </c>
      <c r="H80" s="643">
        <v>0</v>
      </c>
      <c r="I80" s="643">
        <v>367.15</v>
      </c>
      <c r="J80" s="645">
        <v>0</v>
      </c>
      <c r="K80" s="643">
        <v>0</v>
      </c>
      <c r="L80" s="643">
        <v>0</v>
      </c>
      <c r="M80" s="645">
        <v>0</v>
      </c>
      <c r="N80" s="645">
        <v>0</v>
      </c>
      <c r="O80" s="645">
        <v>0</v>
      </c>
      <c r="P80" s="646">
        <v>768.79</v>
      </c>
      <c r="Q80" s="645">
        <v>0</v>
      </c>
      <c r="R80" s="645">
        <v>0</v>
      </c>
      <c r="S80" s="645">
        <v>227.94</v>
      </c>
      <c r="T80" s="648">
        <v>468.27</v>
      </c>
      <c r="U80" s="648">
        <v>138.84</v>
      </c>
      <c r="V80" s="648">
        <v>14.34</v>
      </c>
      <c r="W80" s="648">
        <v>88.28</v>
      </c>
      <c r="X80" s="646">
        <v>78.28</v>
      </c>
      <c r="Y80" s="649">
        <f t="shared" si="3"/>
        <v>2151.8900000000003</v>
      </c>
    </row>
    <row r="81" spans="1:26" x14ac:dyDescent="0.25">
      <c r="A81" s="255" t="s">
        <v>84</v>
      </c>
      <c r="B81" s="255">
        <v>1</v>
      </c>
      <c r="C81" s="255">
        <v>21</v>
      </c>
      <c r="D81" s="255" t="s">
        <v>549</v>
      </c>
      <c r="E81" s="292" t="s">
        <v>564</v>
      </c>
      <c r="F81" s="502">
        <v>0</v>
      </c>
      <c r="G81" s="507">
        <v>0</v>
      </c>
      <c r="H81" s="507">
        <v>0</v>
      </c>
      <c r="I81" s="621">
        <v>2552.65</v>
      </c>
      <c r="J81" s="258">
        <v>0</v>
      </c>
      <c r="K81" s="507">
        <v>0</v>
      </c>
      <c r="L81" s="507">
        <v>0</v>
      </c>
      <c r="M81" s="258">
        <v>0</v>
      </c>
      <c r="N81" s="258">
        <v>0</v>
      </c>
      <c r="O81" s="258">
        <v>0</v>
      </c>
      <c r="P81" s="259">
        <v>768.79</v>
      </c>
      <c r="Q81" s="259">
        <v>0</v>
      </c>
      <c r="R81" s="259">
        <v>0</v>
      </c>
      <c r="S81" s="259">
        <v>207.22</v>
      </c>
      <c r="T81" s="260">
        <v>468.27</v>
      </c>
      <c r="U81" s="260">
        <v>138.84</v>
      </c>
      <c r="V81" s="260">
        <v>14.34</v>
      </c>
      <c r="W81" s="262">
        <v>80.8</v>
      </c>
      <c r="X81" s="258">
        <v>0</v>
      </c>
      <c r="Y81" s="261">
        <f t="shared" si="3"/>
        <v>4230.91</v>
      </c>
    </row>
    <row r="82" spans="1:26" x14ac:dyDescent="0.25">
      <c r="A82" s="255" t="s">
        <v>84</v>
      </c>
      <c r="B82" s="255">
        <v>1</v>
      </c>
      <c r="C82" s="255">
        <v>330</v>
      </c>
      <c r="E82" s="292" t="s">
        <v>327</v>
      </c>
      <c r="F82" s="502">
        <v>0</v>
      </c>
      <c r="G82" s="507">
        <v>0</v>
      </c>
      <c r="H82" s="507">
        <v>0</v>
      </c>
      <c r="I82" s="507">
        <v>1726.55</v>
      </c>
      <c r="J82" s="258">
        <v>0</v>
      </c>
      <c r="K82" s="507">
        <v>0</v>
      </c>
      <c r="L82" s="507">
        <v>0</v>
      </c>
      <c r="M82" s="258">
        <v>0</v>
      </c>
      <c r="N82" s="258">
        <v>0</v>
      </c>
      <c r="O82" s="258">
        <v>0</v>
      </c>
      <c r="P82" s="259">
        <v>725.11</v>
      </c>
      <c r="Q82" s="258">
        <v>0</v>
      </c>
      <c r="R82" s="258">
        <v>0</v>
      </c>
      <c r="S82" s="258">
        <v>214.99</v>
      </c>
      <c r="T82" s="260">
        <v>441.66</v>
      </c>
      <c r="U82" s="260">
        <v>130.94999999999999</v>
      </c>
      <c r="V82" s="260">
        <v>14.34</v>
      </c>
      <c r="W82" s="262">
        <v>0</v>
      </c>
      <c r="X82" s="259">
        <v>117.42</v>
      </c>
      <c r="Y82" s="261">
        <f t="shared" si="3"/>
        <v>3371.0199999999995</v>
      </c>
    </row>
    <row r="83" spans="1:26" x14ac:dyDescent="0.25">
      <c r="A83" s="255" t="s">
        <v>84</v>
      </c>
      <c r="B83" s="255">
        <v>1</v>
      </c>
      <c r="C83" s="255">
        <v>254</v>
      </c>
      <c r="E83" s="292" t="s">
        <v>145</v>
      </c>
      <c r="F83" s="502">
        <v>0</v>
      </c>
      <c r="G83" s="507">
        <v>0</v>
      </c>
      <c r="H83" s="507">
        <v>0</v>
      </c>
      <c r="I83" s="507">
        <v>0</v>
      </c>
      <c r="J83" s="258">
        <v>0</v>
      </c>
      <c r="K83" s="507">
        <v>0</v>
      </c>
      <c r="L83" s="507">
        <v>0</v>
      </c>
      <c r="M83" s="258">
        <v>0</v>
      </c>
      <c r="N83" s="258">
        <v>0</v>
      </c>
      <c r="O83" s="258">
        <v>0</v>
      </c>
      <c r="P83" s="259">
        <v>873.62</v>
      </c>
      <c r="Q83" s="258">
        <v>0</v>
      </c>
      <c r="R83" s="258">
        <v>0</v>
      </c>
      <c r="S83" s="258">
        <v>259.02</v>
      </c>
      <c r="T83" s="260">
        <v>532.12</v>
      </c>
      <c r="U83" s="260">
        <v>157.77000000000001</v>
      </c>
      <c r="V83" s="260">
        <v>14.34</v>
      </c>
      <c r="W83" s="262">
        <v>18.309999999999999</v>
      </c>
      <c r="X83" s="260">
        <v>78.28</v>
      </c>
      <c r="Y83" s="261">
        <f t="shared" si="3"/>
        <v>1933.4599999999996</v>
      </c>
    </row>
    <row r="84" spans="1:26" s="651" customFormat="1" x14ac:dyDescent="0.25">
      <c r="A84" s="640" t="s">
        <v>84</v>
      </c>
      <c r="B84" s="640">
        <v>1</v>
      </c>
      <c r="C84" s="640">
        <v>196</v>
      </c>
      <c r="D84" s="640"/>
      <c r="E84" s="641" t="s">
        <v>617</v>
      </c>
      <c r="F84" s="642">
        <v>645.4</v>
      </c>
      <c r="G84" s="643">
        <v>0</v>
      </c>
      <c r="H84" s="643">
        <v>0</v>
      </c>
      <c r="I84" s="643">
        <v>696.79</v>
      </c>
      <c r="J84" s="645">
        <v>0</v>
      </c>
      <c r="K84" s="643">
        <v>0</v>
      </c>
      <c r="L84" s="643">
        <v>0</v>
      </c>
      <c r="M84" s="645">
        <v>0</v>
      </c>
      <c r="N84" s="645">
        <v>0</v>
      </c>
      <c r="O84" s="645">
        <v>0</v>
      </c>
      <c r="P84" s="646">
        <v>768.79</v>
      </c>
      <c r="Q84" s="645">
        <v>0</v>
      </c>
      <c r="R84" s="645">
        <v>0</v>
      </c>
      <c r="S84" s="645">
        <v>227.94</v>
      </c>
      <c r="T84" s="647">
        <v>468.27</v>
      </c>
      <c r="U84" s="647">
        <v>138.84</v>
      </c>
      <c r="V84" s="647">
        <v>14.34</v>
      </c>
      <c r="W84" s="648">
        <v>88.28</v>
      </c>
      <c r="X84" s="647">
        <v>156.56</v>
      </c>
      <c r="Y84" s="649">
        <f t="shared" si="3"/>
        <v>3205.2100000000005</v>
      </c>
    </row>
    <row r="85" spans="1:26" x14ac:dyDescent="0.25">
      <c r="A85" s="255" t="s">
        <v>86</v>
      </c>
      <c r="B85" s="255">
        <v>1</v>
      </c>
      <c r="C85" s="255">
        <v>358</v>
      </c>
      <c r="E85" s="292" t="s">
        <v>387</v>
      </c>
      <c r="F85" s="502">
        <v>0</v>
      </c>
      <c r="G85" s="507">
        <v>0</v>
      </c>
      <c r="H85" s="507">
        <v>0</v>
      </c>
      <c r="I85" s="507">
        <v>422.29</v>
      </c>
      <c r="J85" s="258">
        <v>0</v>
      </c>
      <c r="K85" s="507">
        <v>0</v>
      </c>
      <c r="L85" s="507">
        <v>0</v>
      </c>
      <c r="M85" s="258">
        <v>0</v>
      </c>
      <c r="N85" s="258">
        <v>0</v>
      </c>
      <c r="O85" s="258">
        <v>0</v>
      </c>
      <c r="P85" s="259">
        <v>812.47</v>
      </c>
      <c r="Q85" s="258">
        <v>0</v>
      </c>
      <c r="R85" s="258">
        <v>0</v>
      </c>
      <c r="S85" s="258">
        <v>240.89</v>
      </c>
      <c r="T85" s="262">
        <v>494.88</v>
      </c>
      <c r="U85" s="262">
        <v>146.72999999999999</v>
      </c>
      <c r="V85" s="262">
        <v>14.34</v>
      </c>
      <c r="W85" s="258">
        <v>0</v>
      </c>
      <c r="X85" s="260">
        <v>39.14</v>
      </c>
      <c r="Y85" s="261">
        <f t="shared" si="3"/>
        <v>2170.7400000000002</v>
      </c>
      <c r="Z85" s="263"/>
    </row>
    <row r="86" spans="1:26" x14ac:dyDescent="0.25">
      <c r="A86" s="255" t="s">
        <v>86</v>
      </c>
      <c r="B86" s="255">
        <v>1</v>
      </c>
      <c r="C86" s="255">
        <v>188</v>
      </c>
      <c r="E86" s="292" t="s">
        <v>613</v>
      </c>
      <c r="F86" s="502">
        <v>0</v>
      </c>
      <c r="G86" s="507">
        <v>0</v>
      </c>
      <c r="H86" s="507">
        <v>0</v>
      </c>
      <c r="I86" s="507">
        <v>791.75</v>
      </c>
      <c r="J86" s="258">
        <v>0</v>
      </c>
      <c r="K86" s="507">
        <v>0</v>
      </c>
      <c r="L86" s="507">
        <v>0</v>
      </c>
      <c r="M86" s="258">
        <v>0</v>
      </c>
      <c r="N86" s="258">
        <v>0</v>
      </c>
      <c r="O86" s="258">
        <v>0</v>
      </c>
      <c r="P86" s="259">
        <v>996.59</v>
      </c>
      <c r="Q86" s="258">
        <v>0</v>
      </c>
      <c r="R86" s="258">
        <v>0</v>
      </c>
      <c r="S86" s="258">
        <v>295.48</v>
      </c>
      <c r="T86" s="262">
        <v>395.1</v>
      </c>
      <c r="U86" s="262">
        <v>117.15</v>
      </c>
      <c r="V86" s="262">
        <v>14.34</v>
      </c>
      <c r="W86" s="262">
        <v>47.72</v>
      </c>
      <c r="X86" s="258">
        <v>0</v>
      </c>
      <c r="Y86" s="261">
        <f t="shared" si="3"/>
        <v>2658.13</v>
      </c>
      <c r="Z86" s="263"/>
    </row>
    <row r="87" spans="1:26" x14ac:dyDescent="0.25">
      <c r="A87" s="255" t="s">
        <v>84</v>
      </c>
      <c r="B87" s="255">
        <v>1</v>
      </c>
      <c r="C87" s="255">
        <v>338</v>
      </c>
      <c r="D87" s="255" t="s">
        <v>549</v>
      </c>
      <c r="E87" s="292" t="s">
        <v>625</v>
      </c>
      <c r="F87" s="502">
        <v>0</v>
      </c>
      <c r="G87" s="507">
        <v>0</v>
      </c>
      <c r="H87" s="507">
        <v>0</v>
      </c>
      <c r="I87" s="621">
        <v>327.44</v>
      </c>
      <c r="J87" s="258">
        <v>0</v>
      </c>
      <c r="K87" s="507">
        <v>0</v>
      </c>
      <c r="L87" s="507">
        <v>0</v>
      </c>
      <c r="M87" s="258">
        <v>0</v>
      </c>
      <c r="N87" s="258">
        <v>0</v>
      </c>
      <c r="O87" s="258">
        <v>0</v>
      </c>
      <c r="P87" s="259">
        <v>725.11</v>
      </c>
      <c r="Q87" s="259">
        <v>0</v>
      </c>
      <c r="R87" s="259">
        <v>0</v>
      </c>
      <c r="S87" s="259">
        <v>214.99</v>
      </c>
      <c r="T87" s="260">
        <v>441.66</v>
      </c>
      <c r="U87" s="260">
        <v>130.94999999999999</v>
      </c>
      <c r="V87" s="260">
        <v>14.34</v>
      </c>
      <c r="W87" s="262">
        <v>0</v>
      </c>
      <c r="X87" s="260">
        <v>39.14</v>
      </c>
      <c r="Y87" s="261">
        <f t="shared" si="3"/>
        <v>1893.63</v>
      </c>
    </row>
    <row r="88" spans="1:26" s="651" customFormat="1" x14ac:dyDescent="0.25">
      <c r="A88" s="640" t="s">
        <v>84</v>
      </c>
      <c r="B88" s="640">
        <v>1</v>
      </c>
      <c r="C88" s="640">
        <v>251</v>
      </c>
      <c r="D88" s="640" t="s">
        <v>549</v>
      </c>
      <c r="E88" s="641" t="s">
        <v>143</v>
      </c>
      <c r="F88" s="642">
        <v>0</v>
      </c>
      <c r="G88" s="643">
        <v>1274</v>
      </c>
      <c r="H88" s="643">
        <v>0</v>
      </c>
      <c r="I88" s="644">
        <v>1201.54</v>
      </c>
      <c r="J88" s="645">
        <v>0</v>
      </c>
      <c r="K88" s="643">
        <v>0</v>
      </c>
      <c r="L88" s="643">
        <v>0</v>
      </c>
      <c r="M88" s="645">
        <v>0</v>
      </c>
      <c r="N88" s="645">
        <v>0</v>
      </c>
      <c r="O88" s="645">
        <v>0</v>
      </c>
      <c r="P88" s="646">
        <v>725.11</v>
      </c>
      <c r="Q88" s="646">
        <v>0</v>
      </c>
      <c r="R88" s="646">
        <v>0</v>
      </c>
      <c r="S88" s="646">
        <v>214.99</v>
      </c>
      <c r="T88" s="647">
        <v>441.66</v>
      </c>
      <c r="U88" s="647">
        <v>130.94999999999999</v>
      </c>
      <c r="V88" s="647">
        <v>14.34</v>
      </c>
      <c r="W88" s="645">
        <v>111.46</v>
      </c>
      <c r="X88" s="645">
        <v>0</v>
      </c>
      <c r="Y88" s="649">
        <f t="shared" si="3"/>
        <v>4114.05</v>
      </c>
    </row>
    <row r="89" spans="1:26" x14ac:dyDescent="0.25">
      <c r="A89" s="255" t="s">
        <v>86</v>
      </c>
      <c r="B89" s="255">
        <v>1</v>
      </c>
      <c r="C89" s="255">
        <v>93</v>
      </c>
      <c r="E89" s="292" t="s">
        <v>53</v>
      </c>
      <c r="F89" s="502">
        <v>0</v>
      </c>
      <c r="G89" s="507">
        <v>0</v>
      </c>
      <c r="H89" s="507">
        <v>0</v>
      </c>
      <c r="I89" s="507">
        <v>1810.73</v>
      </c>
      <c r="J89" s="258">
        <v>0</v>
      </c>
      <c r="K89" s="507">
        <v>0</v>
      </c>
      <c r="L89" s="507">
        <v>0</v>
      </c>
      <c r="M89" s="258">
        <v>0</v>
      </c>
      <c r="N89" s="258">
        <v>0</v>
      </c>
      <c r="O89" s="258">
        <v>0</v>
      </c>
      <c r="P89" s="259">
        <v>436.81</v>
      </c>
      <c r="Q89" s="258">
        <v>0</v>
      </c>
      <c r="R89" s="258">
        <v>0</v>
      </c>
      <c r="S89" s="258">
        <v>129.51</v>
      </c>
      <c r="T89" s="262">
        <v>968.93</v>
      </c>
      <c r="U89" s="262">
        <v>287.27999999999997</v>
      </c>
      <c r="V89" s="262">
        <v>14.34</v>
      </c>
      <c r="W89" s="260">
        <v>21.01</v>
      </c>
      <c r="X89" s="260">
        <v>78.28</v>
      </c>
      <c r="Y89" s="261">
        <f t="shared" si="3"/>
        <v>3746.8900000000008</v>
      </c>
    </row>
    <row r="90" spans="1:26" x14ac:dyDescent="0.25">
      <c r="A90" s="255" t="s">
        <v>84</v>
      </c>
      <c r="B90" s="255">
        <v>1</v>
      </c>
      <c r="C90" s="255">
        <v>8</v>
      </c>
      <c r="E90" s="292" t="s">
        <v>554</v>
      </c>
      <c r="F90" s="502">
        <v>0</v>
      </c>
      <c r="G90" s="507">
        <v>0</v>
      </c>
      <c r="H90" s="507">
        <v>0</v>
      </c>
      <c r="I90" s="507">
        <v>2378.62</v>
      </c>
      <c r="J90" s="258">
        <v>0</v>
      </c>
      <c r="K90" s="507">
        <v>0</v>
      </c>
      <c r="L90" s="507">
        <v>0</v>
      </c>
      <c r="M90" s="258">
        <v>0</v>
      </c>
      <c r="N90" s="258">
        <v>0</v>
      </c>
      <c r="O90" s="258">
        <v>0</v>
      </c>
      <c r="P90" s="259">
        <v>655.22</v>
      </c>
      <c r="Q90" s="258">
        <v>0</v>
      </c>
      <c r="R90" s="258">
        <v>0</v>
      </c>
      <c r="S90" s="258">
        <v>194.26</v>
      </c>
      <c r="T90" s="260">
        <v>750.52</v>
      </c>
      <c r="U90" s="260">
        <v>222.53</v>
      </c>
      <c r="V90" s="260">
        <v>14.34</v>
      </c>
      <c r="W90" s="262">
        <v>37.43</v>
      </c>
      <c r="X90" s="259">
        <v>78.28</v>
      </c>
      <c r="Y90" s="261">
        <f t="shared" si="3"/>
        <v>4331.2000000000007</v>
      </c>
    </row>
    <row r="91" spans="1:26" x14ac:dyDescent="0.25">
      <c r="A91" s="255" t="s">
        <v>86</v>
      </c>
      <c r="B91" s="255">
        <v>1</v>
      </c>
      <c r="C91" s="255">
        <v>44</v>
      </c>
      <c r="E91" s="292" t="s">
        <v>581</v>
      </c>
      <c r="F91" s="502">
        <v>0</v>
      </c>
      <c r="G91" s="507">
        <v>0</v>
      </c>
      <c r="H91" s="507">
        <v>0</v>
      </c>
      <c r="I91" s="621">
        <v>2101.0100000000002</v>
      </c>
      <c r="J91" s="258">
        <v>0</v>
      </c>
      <c r="K91" s="507">
        <v>0</v>
      </c>
      <c r="L91" s="507">
        <v>0</v>
      </c>
      <c r="M91" s="258">
        <v>0</v>
      </c>
      <c r="N91" s="258">
        <v>0</v>
      </c>
      <c r="O91" s="258">
        <v>0</v>
      </c>
      <c r="P91" s="259">
        <v>725.11</v>
      </c>
      <c r="Q91" s="258">
        <v>0</v>
      </c>
      <c r="R91" s="258">
        <v>0</v>
      </c>
      <c r="S91" s="258">
        <v>214.99</v>
      </c>
      <c r="T91" s="262">
        <v>441.66</v>
      </c>
      <c r="U91" s="262">
        <v>130.94999999999999</v>
      </c>
      <c r="V91" s="262">
        <v>14.34</v>
      </c>
      <c r="W91" s="262">
        <v>111.46</v>
      </c>
      <c r="X91" s="258">
        <v>0</v>
      </c>
      <c r="Y91" s="261">
        <f t="shared" si="3"/>
        <v>3739.5200000000004</v>
      </c>
    </row>
    <row r="92" spans="1:26" x14ac:dyDescent="0.25">
      <c r="A92" s="255" t="s">
        <v>84</v>
      </c>
      <c r="B92" s="255">
        <v>1</v>
      </c>
      <c r="C92" s="255">
        <v>396</v>
      </c>
      <c r="D92" s="255" t="s">
        <v>549</v>
      </c>
      <c r="E92" s="294" t="s">
        <v>475</v>
      </c>
      <c r="F92" s="502">
        <v>0</v>
      </c>
      <c r="G92" s="507">
        <v>0</v>
      </c>
      <c r="H92" s="507">
        <v>0</v>
      </c>
      <c r="I92" s="621">
        <v>1168.32</v>
      </c>
      <c r="J92" s="258">
        <v>0</v>
      </c>
      <c r="K92" s="507">
        <v>0</v>
      </c>
      <c r="L92" s="507">
        <v>0</v>
      </c>
      <c r="M92" s="258">
        <v>554.65</v>
      </c>
      <c r="N92" s="258">
        <v>0</v>
      </c>
      <c r="O92" s="258">
        <v>0</v>
      </c>
      <c r="P92" s="258">
        <v>436.81</v>
      </c>
      <c r="Q92" s="258">
        <v>0</v>
      </c>
      <c r="R92" s="258">
        <v>0</v>
      </c>
      <c r="S92" s="258">
        <v>129.51</v>
      </c>
      <c r="T92" s="260">
        <v>968.93</v>
      </c>
      <c r="U92" s="260">
        <v>287.27999999999997</v>
      </c>
      <c r="V92" s="260">
        <v>14.34</v>
      </c>
      <c r="W92" s="260">
        <v>25.52</v>
      </c>
      <c r="X92" s="260">
        <v>117.42</v>
      </c>
      <c r="Y92" s="261">
        <f t="shared" si="3"/>
        <v>3702.78</v>
      </c>
    </row>
    <row r="93" spans="1:26" x14ac:dyDescent="0.25">
      <c r="A93" s="255" t="s">
        <v>84</v>
      </c>
      <c r="B93" s="255">
        <v>1</v>
      </c>
      <c r="C93" s="255">
        <v>83</v>
      </c>
      <c r="E93" s="292" t="s">
        <v>592</v>
      </c>
      <c r="F93" s="502">
        <v>0</v>
      </c>
      <c r="G93" s="507">
        <v>0</v>
      </c>
      <c r="H93" s="507">
        <v>0</v>
      </c>
      <c r="I93" s="507">
        <v>2807.95</v>
      </c>
      <c r="J93" s="258">
        <v>0</v>
      </c>
      <c r="K93" s="507">
        <v>0</v>
      </c>
      <c r="L93" s="507">
        <v>0</v>
      </c>
      <c r="M93" s="258">
        <v>0</v>
      </c>
      <c r="N93" s="258">
        <v>0</v>
      </c>
      <c r="O93" s="258">
        <v>0</v>
      </c>
      <c r="P93" s="259">
        <v>642.12</v>
      </c>
      <c r="Q93" s="258">
        <v>0</v>
      </c>
      <c r="R93" s="258">
        <v>0</v>
      </c>
      <c r="S93" s="258">
        <v>190.38</v>
      </c>
      <c r="T93" s="260">
        <v>735.51</v>
      </c>
      <c r="U93" s="260">
        <v>218.08</v>
      </c>
      <c r="V93" s="260">
        <v>14.34</v>
      </c>
      <c r="W93" s="262">
        <v>56.1</v>
      </c>
      <c r="X93" s="259">
        <v>78.28</v>
      </c>
      <c r="Y93" s="261">
        <f t="shared" si="3"/>
        <v>4742.76</v>
      </c>
    </row>
    <row r="94" spans="1:26" x14ac:dyDescent="0.25">
      <c r="A94" s="255" t="s">
        <v>84</v>
      </c>
      <c r="B94" s="255">
        <v>1</v>
      </c>
      <c r="C94" s="255">
        <v>92</v>
      </c>
      <c r="E94" s="292" t="s">
        <v>600</v>
      </c>
      <c r="F94" s="502">
        <v>0</v>
      </c>
      <c r="G94" s="507">
        <v>0</v>
      </c>
      <c r="H94" s="507">
        <v>0</v>
      </c>
      <c r="I94" s="507">
        <v>2642.83</v>
      </c>
      <c r="J94" s="258">
        <v>0</v>
      </c>
      <c r="K94" s="507">
        <v>0</v>
      </c>
      <c r="L94" s="507">
        <v>0</v>
      </c>
      <c r="M94" s="258">
        <v>0</v>
      </c>
      <c r="N94" s="258">
        <v>0</v>
      </c>
      <c r="O94" s="258">
        <v>0</v>
      </c>
      <c r="P94" s="259">
        <v>864.89</v>
      </c>
      <c r="Q94" s="258">
        <v>0</v>
      </c>
      <c r="R94" s="258">
        <v>0</v>
      </c>
      <c r="S94" s="258">
        <v>256.43</v>
      </c>
      <c r="T94" s="260">
        <v>526.79999999999995</v>
      </c>
      <c r="U94" s="260">
        <v>156.19999999999999</v>
      </c>
      <c r="V94" s="260">
        <v>14.34</v>
      </c>
      <c r="W94" s="262">
        <v>38.53</v>
      </c>
      <c r="X94" s="260">
        <v>39.14</v>
      </c>
      <c r="Y94" s="261">
        <f t="shared" si="3"/>
        <v>4539.16</v>
      </c>
    </row>
    <row r="95" spans="1:26" x14ac:dyDescent="0.25">
      <c r="A95" s="255" t="s">
        <v>84</v>
      </c>
      <c r="B95" s="255">
        <v>1</v>
      </c>
      <c r="C95" s="255">
        <v>95</v>
      </c>
      <c r="E95" s="292" t="s">
        <v>601</v>
      </c>
      <c r="F95" s="502">
        <v>0</v>
      </c>
      <c r="G95" s="507">
        <v>0</v>
      </c>
      <c r="H95" s="507">
        <v>0</v>
      </c>
      <c r="I95" s="507">
        <v>543</v>
      </c>
      <c r="J95" s="258">
        <v>0</v>
      </c>
      <c r="K95" s="507">
        <v>0</v>
      </c>
      <c r="L95" s="507">
        <v>0</v>
      </c>
      <c r="M95" s="258">
        <v>0</v>
      </c>
      <c r="N95" s="258">
        <v>0</v>
      </c>
      <c r="O95" s="258">
        <v>0</v>
      </c>
      <c r="P95" s="259">
        <v>218.4</v>
      </c>
      <c r="Q95" s="258">
        <v>0</v>
      </c>
      <c r="R95" s="258">
        <v>0</v>
      </c>
      <c r="S95" s="258">
        <v>64.75</v>
      </c>
      <c r="T95" s="260">
        <v>1187.3399999999999</v>
      </c>
      <c r="U95" s="260">
        <v>352.04</v>
      </c>
      <c r="V95" s="260">
        <v>14.34</v>
      </c>
      <c r="W95" s="262">
        <v>36.31</v>
      </c>
      <c r="X95" s="260" t="s">
        <v>551</v>
      </c>
      <c r="Y95" s="261">
        <f t="shared" si="3"/>
        <v>2416.1799999999998</v>
      </c>
      <c r="Z95" s="263"/>
    </row>
    <row r="96" spans="1:26" x14ac:dyDescent="0.25">
      <c r="A96" s="255" t="s">
        <v>84</v>
      </c>
      <c r="B96" s="255">
        <v>1</v>
      </c>
      <c r="C96" s="255">
        <v>485</v>
      </c>
      <c r="E96" s="292" t="s">
        <v>357</v>
      </c>
      <c r="F96" s="502">
        <v>0</v>
      </c>
      <c r="G96" s="507">
        <v>0</v>
      </c>
      <c r="H96" s="507">
        <v>0</v>
      </c>
      <c r="I96" s="507">
        <v>0</v>
      </c>
      <c r="J96" s="258">
        <v>0</v>
      </c>
      <c r="K96" s="507">
        <v>0</v>
      </c>
      <c r="L96" s="507">
        <v>0</v>
      </c>
      <c r="M96" s="258">
        <v>0</v>
      </c>
      <c r="N96" s="258">
        <v>0</v>
      </c>
      <c r="O96" s="258">
        <v>0</v>
      </c>
      <c r="P96" s="259">
        <v>768.79</v>
      </c>
      <c r="Q96" s="258">
        <v>0</v>
      </c>
      <c r="R96" s="258">
        <v>0</v>
      </c>
      <c r="S96" s="258">
        <v>195.92</v>
      </c>
      <c r="T96" s="260">
        <v>468.27</v>
      </c>
      <c r="U96" s="260">
        <v>113.6</v>
      </c>
      <c r="V96" s="260">
        <v>14.34</v>
      </c>
      <c r="W96" s="262">
        <v>88.28</v>
      </c>
      <c r="X96" s="260">
        <v>0</v>
      </c>
      <c r="Y96" s="261">
        <f t="shared" si="3"/>
        <v>1649.1999999999998</v>
      </c>
      <c r="Z96" s="263"/>
    </row>
    <row r="97" spans="1:26" x14ac:dyDescent="0.25">
      <c r="A97" s="255" t="s">
        <v>84</v>
      </c>
      <c r="B97" s="255">
        <v>1</v>
      </c>
      <c r="C97" s="255">
        <v>33</v>
      </c>
      <c r="E97" s="292" t="s">
        <v>573</v>
      </c>
      <c r="F97" s="502">
        <v>0</v>
      </c>
      <c r="G97" s="507">
        <v>0</v>
      </c>
      <c r="H97" s="507">
        <v>0</v>
      </c>
      <c r="I97" s="507">
        <v>2847.21</v>
      </c>
      <c r="J97" s="258">
        <v>0</v>
      </c>
      <c r="K97" s="507">
        <v>0</v>
      </c>
      <c r="L97" s="507">
        <v>0</v>
      </c>
      <c r="M97" s="258">
        <v>0</v>
      </c>
      <c r="N97" s="258">
        <v>0</v>
      </c>
      <c r="O97" s="258">
        <v>0</v>
      </c>
      <c r="P97" s="259">
        <v>432.45</v>
      </c>
      <c r="Q97" s="258">
        <v>0</v>
      </c>
      <c r="R97" s="258">
        <v>0</v>
      </c>
      <c r="S97" s="258">
        <v>128.22</v>
      </c>
      <c r="T97" s="260">
        <v>959.25</v>
      </c>
      <c r="U97" s="260">
        <v>284.41000000000003</v>
      </c>
      <c r="V97" s="260">
        <v>14.34</v>
      </c>
      <c r="W97" s="262">
        <v>38.53</v>
      </c>
      <c r="X97" s="258">
        <v>0</v>
      </c>
      <c r="Y97" s="261">
        <f t="shared" si="3"/>
        <v>4704.4099999999989</v>
      </c>
    </row>
    <row r="98" spans="1:26" x14ac:dyDescent="0.25">
      <c r="A98" s="255" t="s">
        <v>84</v>
      </c>
      <c r="B98" s="255">
        <v>1</v>
      </c>
      <c r="C98" s="255">
        <v>81</v>
      </c>
      <c r="E98" s="292" t="s">
        <v>591</v>
      </c>
      <c r="F98" s="502">
        <v>0</v>
      </c>
      <c r="G98" s="507">
        <v>0</v>
      </c>
      <c r="H98" s="507">
        <v>0</v>
      </c>
      <c r="I98" s="507">
        <v>0</v>
      </c>
      <c r="J98" s="258">
        <v>0</v>
      </c>
      <c r="K98" s="507">
        <v>0</v>
      </c>
      <c r="L98" s="507">
        <v>0</v>
      </c>
      <c r="M98" s="258">
        <v>0</v>
      </c>
      <c r="N98" s="258">
        <v>0</v>
      </c>
      <c r="O98" s="258">
        <v>0</v>
      </c>
      <c r="P98" s="259">
        <v>864.89</v>
      </c>
      <c r="Q98" s="258">
        <v>0</v>
      </c>
      <c r="R98" s="258">
        <v>0</v>
      </c>
      <c r="S98" s="258">
        <v>256.43</v>
      </c>
      <c r="T98" s="260">
        <v>526.79999999999995</v>
      </c>
      <c r="U98" s="260">
        <v>156.19999999999999</v>
      </c>
      <c r="V98" s="260">
        <v>14.34</v>
      </c>
      <c r="W98" s="262">
        <v>45.64</v>
      </c>
      <c r="X98" s="258">
        <v>0</v>
      </c>
      <c r="Y98" s="261">
        <f t="shared" si="3"/>
        <v>1864.3</v>
      </c>
    </row>
    <row r="99" spans="1:26" x14ac:dyDescent="0.25">
      <c r="A99" s="255" t="s">
        <v>84</v>
      </c>
      <c r="B99" s="255">
        <v>1</v>
      </c>
      <c r="C99" s="255">
        <v>321</v>
      </c>
      <c r="E99" s="292" t="s">
        <v>309</v>
      </c>
      <c r="F99" s="502">
        <v>0</v>
      </c>
      <c r="G99" s="507">
        <v>0</v>
      </c>
      <c r="H99" s="507">
        <v>0</v>
      </c>
      <c r="I99" s="507">
        <v>1685.08</v>
      </c>
      <c r="J99" s="258">
        <v>0</v>
      </c>
      <c r="K99" s="507">
        <v>0</v>
      </c>
      <c r="L99" s="507">
        <v>0</v>
      </c>
      <c r="M99" s="258">
        <v>0</v>
      </c>
      <c r="N99" s="258">
        <v>0</v>
      </c>
      <c r="O99" s="258">
        <v>0</v>
      </c>
      <c r="P99" s="259">
        <v>725.11</v>
      </c>
      <c r="Q99" s="258">
        <v>0</v>
      </c>
      <c r="R99" s="258">
        <v>0</v>
      </c>
      <c r="S99" s="258">
        <v>214.99</v>
      </c>
      <c r="T99" s="262">
        <v>441.66</v>
      </c>
      <c r="U99" s="262">
        <v>130.94999999999999</v>
      </c>
      <c r="V99" s="262">
        <v>14.34</v>
      </c>
      <c r="W99" s="262">
        <v>111.46</v>
      </c>
      <c r="X99" s="259">
        <v>117.42</v>
      </c>
      <c r="Y99" s="261">
        <f t="shared" si="3"/>
        <v>3441.01</v>
      </c>
    </row>
    <row r="100" spans="1:26" x14ac:dyDescent="0.25">
      <c r="A100" s="255" t="s">
        <v>84</v>
      </c>
      <c r="B100" s="255">
        <v>1</v>
      </c>
      <c r="C100" s="255">
        <v>151</v>
      </c>
      <c r="E100" s="292" t="s">
        <v>606</v>
      </c>
      <c r="F100" s="502">
        <v>0</v>
      </c>
      <c r="G100" s="507">
        <v>0</v>
      </c>
      <c r="H100" s="507">
        <v>0</v>
      </c>
      <c r="I100" s="507">
        <v>502.72</v>
      </c>
      <c r="J100" s="258">
        <v>0</v>
      </c>
      <c r="K100" s="507">
        <v>0</v>
      </c>
      <c r="L100" s="507">
        <v>0</v>
      </c>
      <c r="M100" s="258">
        <v>0</v>
      </c>
      <c r="N100" s="258">
        <v>0</v>
      </c>
      <c r="O100" s="258">
        <v>0</v>
      </c>
      <c r="P100" s="258">
        <v>856.15</v>
      </c>
      <c r="Q100" s="258">
        <v>0</v>
      </c>
      <c r="R100" s="258">
        <v>0</v>
      </c>
      <c r="S100" s="258">
        <v>161.54</v>
      </c>
      <c r="T100" s="258">
        <v>521.48</v>
      </c>
      <c r="U100" s="258">
        <v>98.4</v>
      </c>
      <c r="V100" s="258">
        <v>14.34</v>
      </c>
      <c r="W100" s="258">
        <v>0</v>
      </c>
      <c r="X100" s="258">
        <v>39.14</v>
      </c>
      <c r="Y100" s="261">
        <f t="shared" si="3"/>
        <v>2193.77</v>
      </c>
    </row>
    <row r="101" spans="1:26" x14ac:dyDescent="0.25">
      <c r="A101" s="255" t="s">
        <v>84</v>
      </c>
      <c r="B101" s="255">
        <v>1</v>
      </c>
      <c r="C101" s="255">
        <v>170</v>
      </c>
      <c r="E101" s="292" t="s">
        <v>420</v>
      </c>
      <c r="F101" s="502">
        <v>0</v>
      </c>
      <c r="G101" s="507">
        <v>0</v>
      </c>
      <c r="H101" s="507">
        <v>0</v>
      </c>
      <c r="I101" s="507">
        <v>0</v>
      </c>
      <c r="J101" s="258">
        <v>0</v>
      </c>
      <c r="K101" s="507">
        <v>0</v>
      </c>
      <c r="L101" s="507">
        <v>0</v>
      </c>
      <c r="M101" s="258">
        <v>0</v>
      </c>
      <c r="N101" s="258">
        <v>0</v>
      </c>
      <c r="O101" s="258">
        <v>0</v>
      </c>
      <c r="P101" s="258">
        <v>856.15</v>
      </c>
      <c r="Q101" s="258">
        <v>0</v>
      </c>
      <c r="R101" s="258">
        <v>0</v>
      </c>
      <c r="S101" s="258">
        <v>207.69</v>
      </c>
      <c r="T101" s="258">
        <v>521.48</v>
      </c>
      <c r="U101" s="258">
        <v>127.94</v>
      </c>
      <c r="V101" s="258">
        <v>14.34</v>
      </c>
      <c r="W101" s="258">
        <v>58.48</v>
      </c>
      <c r="X101" s="258">
        <v>39.14</v>
      </c>
      <c r="Y101" s="261">
        <f t="shared" si="3"/>
        <v>1825.22</v>
      </c>
    </row>
    <row r="102" spans="1:26" x14ac:dyDescent="0.25">
      <c r="A102" s="255" t="s">
        <v>84</v>
      </c>
      <c r="B102" s="255">
        <v>1</v>
      </c>
      <c r="C102" s="255">
        <v>494</v>
      </c>
      <c r="E102" s="294" t="s">
        <v>479</v>
      </c>
      <c r="F102" s="502">
        <v>0</v>
      </c>
      <c r="G102" s="507">
        <v>0</v>
      </c>
      <c r="H102" s="507">
        <v>0</v>
      </c>
      <c r="I102" s="507">
        <v>0</v>
      </c>
      <c r="J102" s="258">
        <v>0</v>
      </c>
      <c r="K102" s="507">
        <v>0</v>
      </c>
      <c r="L102" s="507">
        <v>0</v>
      </c>
      <c r="M102" s="258">
        <v>0</v>
      </c>
      <c r="N102" s="258">
        <v>0</v>
      </c>
      <c r="O102" s="258">
        <v>0</v>
      </c>
      <c r="P102" s="259">
        <v>0</v>
      </c>
      <c r="Q102" s="258">
        <v>901.1</v>
      </c>
      <c r="R102" s="258">
        <v>0</v>
      </c>
      <c r="S102" s="258">
        <v>26.88</v>
      </c>
      <c r="T102" s="262">
        <v>0</v>
      </c>
      <c r="U102" s="262">
        <v>13.34</v>
      </c>
      <c r="V102" s="262">
        <v>0</v>
      </c>
      <c r="W102" s="260">
        <v>69.09</v>
      </c>
      <c r="X102" s="260">
        <v>39.14</v>
      </c>
      <c r="Y102" s="261">
        <f t="shared" si="3"/>
        <v>1049.5500000000002</v>
      </c>
    </row>
    <row r="103" spans="1:26" x14ac:dyDescent="0.25">
      <c r="A103" s="255" t="s">
        <v>84</v>
      </c>
      <c r="B103" s="255">
        <v>1</v>
      </c>
      <c r="C103" s="255">
        <v>427</v>
      </c>
      <c r="E103" s="294" t="s">
        <v>687</v>
      </c>
      <c r="F103" s="502">
        <v>0</v>
      </c>
      <c r="G103" s="507">
        <v>0</v>
      </c>
      <c r="H103" s="507">
        <v>0</v>
      </c>
      <c r="I103" s="507">
        <v>0</v>
      </c>
      <c r="J103" s="258">
        <v>0</v>
      </c>
      <c r="K103" s="507">
        <v>0</v>
      </c>
      <c r="L103" s="507">
        <v>0</v>
      </c>
      <c r="M103" s="258">
        <v>0</v>
      </c>
      <c r="N103" s="258">
        <v>0</v>
      </c>
      <c r="O103" s="258">
        <v>0</v>
      </c>
      <c r="P103" s="258">
        <v>856.15</v>
      </c>
      <c r="Q103" s="258">
        <v>0</v>
      </c>
      <c r="R103" s="258">
        <v>0</v>
      </c>
      <c r="S103" s="258">
        <v>253.84</v>
      </c>
      <c r="T103" s="258">
        <v>521.48</v>
      </c>
      <c r="U103" s="258">
        <v>154.61000000000001</v>
      </c>
      <c r="V103" s="258">
        <v>14.34</v>
      </c>
      <c r="W103" s="260">
        <v>53.51</v>
      </c>
      <c r="X103" s="258">
        <v>0</v>
      </c>
      <c r="Y103" s="261">
        <f t="shared" si="3"/>
        <v>1853.9299999999998</v>
      </c>
      <c r="Z103" s="263"/>
    </row>
    <row r="104" spans="1:26" x14ac:dyDescent="0.25">
      <c r="A104" s="255" t="s">
        <v>86</v>
      </c>
      <c r="B104" s="255">
        <v>1</v>
      </c>
      <c r="C104" s="255">
        <v>156</v>
      </c>
      <c r="E104" s="292" t="s">
        <v>609</v>
      </c>
      <c r="F104" s="502">
        <v>0</v>
      </c>
      <c r="G104" s="507">
        <v>0</v>
      </c>
      <c r="H104" s="507">
        <v>0</v>
      </c>
      <c r="I104" s="621">
        <v>700.08</v>
      </c>
      <c r="J104" s="258">
        <v>0</v>
      </c>
      <c r="K104" s="507">
        <v>0</v>
      </c>
      <c r="L104" s="507">
        <v>0</v>
      </c>
      <c r="M104" s="258">
        <v>0</v>
      </c>
      <c r="N104" s="258">
        <v>0</v>
      </c>
      <c r="O104" s="258">
        <v>0</v>
      </c>
      <c r="P104" s="259">
        <v>873.62</v>
      </c>
      <c r="Q104" s="259">
        <v>0</v>
      </c>
      <c r="R104" s="259">
        <v>0</v>
      </c>
      <c r="S104" s="259">
        <v>259.02</v>
      </c>
      <c r="T104" s="262">
        <v>532.12</v>
      </c>
      <c r="U104" s="262">
        <v>157.77000000000001</v>
      </c>
      <c r="V104" s="262">
        <v>14.34</v>
      </c>
      <c r="W104" s="262">
        <v>19.43</v>
      </c>
      <c r="X104" s="260">
        <v>39.14</v>
      </c>
      <c r="Y104" s="261">
        <f t="shared" si="3"/>
        <v>2595.52</v>
      </c>
    </row>
    <row r="105" spans="1:26" x14ac:dyDescent="0.25">
      <c r="A105" s="255" t="s">
        <v>84</v>
      </c>
      <c r="B105" s="255">
        <v>1</v>
      </c>
      <c r="C105" s="255">
        <v>483</v>
      </c>
      <c r="D105" s="255" t="s">
        <v>549</v>
      </c>
      <c r="E105" s="294" t="s">
        <v>820</v>
      </c>
      <c r="F105" s="502">
        <v>0</v>
      </c>
      <c r="G105" s="507">
        <v>0</v>
      </c>
      <c r="H105" s="507">
        <v>0</v>
      </c>
      <c r="I105" s="507">
        <v>509.29</v>
      </c>
      <c r="J105" s="258">
        <v>0</v>
      </c>
      <c r="K105" s="507">
        <v>0</v>
      </c>
      <c r="L105" s="507">
        <v>0</v>
      </c>
      <c r="M105" s="258">
        <v>0</v>
      </c>
      <c r="N105" s="258">
        <v>0</v>
      </c>
      <c r="O105" s="258">
        <v>0</v>
      </c>
      <c r="P105" s="258">
        <v>856.15</v>
      </c>
      <c r="Q105" s="258">
        <v>0</v>
      </c>
      <c r="R105" s="258">
        <v>0</v>
      </c>
      <c r="S105" s="258">
        <v>242.31</v>
      </c>
      <c r="T105" s="258">
        <v>521.48</v>
      </c>
      <c r="U105" s="258">
        <v>140.56</v>
      </c>
      <c r="V105" s="258">
        <v>14.34</v>
      </c>
      <c r="W105" s="260">
        <v>53.51</v>
      </c>
      <c r="X105" s="260">
        <v>39.14</v>
      </c>
      <c r="Y105" s="261">
        <f t="shared" si="3"/>
        <v>2376.7800000000002</v>
      </c>
    </row>
    <row r="106" spans="1:26" x14ac:dyDescent="0.25">
      <c r="A106" s="255" t="s">
        <v>84</v>
      </c>
      <c r="B106" s="255">
        <v>1</v>
      </c>
      <c r="C106" s="255">
        <v>495</v>
      </c>
      <c r="D106" s="255" t="s">
        <v>549</v>
      </c>
      <c r="E106" s="294" t="s">
        <v>466</v>
      </c>
      <c r="F106" s="502">
        <v>0</v>
      </c>
      <c r="G106" s="507">
        <v>0</v>
      </c>
      <c r="H106" s="507">
        <v>0</v>
      </c>
      <c r="I106" s="507">
        <v>0</v>
      </c>
      <c r="J106" s="258">
        <v>0</v>
      </c>
      <c r="K106" s="507">
        <v>0</v>
      </c>
      <c r="L106" s="507">
        <v>0</v>
      </c>
      <c r="M106" s="258">
        <v>0</v>
      </c>
      <c r="N106" s="268">
        <v>0</v>
      </c>
      <c r="O106" s="258">
        <v>0</v>
      </c>
      <c r="P106" s="259">
        <v>812.47</v>
      </c>
      <c r="Q106" s="258">
        <v>0</v>
      </c>
      <c r="R106" s="258">
        <v>0</v>
      </c>
      <c r="S106" s="258">
        <v>26.88</v>
      </c>
      <c r="T106" s="262">
        <v>494.87</v>
      </c>
      <c r="U106" s="262">
        <v>13.34</v>
      </c>
      <c r="V106" s="262">
        <v>0</v>
      </c>
      <c r="W106" s="260">
        <v>69.09</v>
      </c>
      <c r="X106" s="260">
        <v>117.42</v>
      </c>
      <c r="Y106" s="261">
        <f t="shared" si="3"/>
        <v>1534.07</v>
      </c>
    </row>
    <row r="107" spans="1:26" s="651" customFormat="1" x14ac:dyDescent="0.25">
      <c r="A107" s="640" t="s">
        <v>84</v>
      </c>
      <c r="B107" s="640">
        <v>1</v>
      </c>
      <c r="C107" s="640">
        <v>247</v>
      </c>
      <c r="D107" s="640"/>
      <c r="E107" s="641" t="s">
        <v>1107</v>
      </c>
      <c r="F107" s="642">
        <v>0</v>
      </c>
      <c r="G107" s="643">
        <v>0</v>
      </c>
      <c r="H107" s="643">
        <v>0</v>
      </c>
      <c r="I107" s="643">
        <v>548.13</v>
      </c>
      <c r="J107" s="645">
        <v>0</v>
      </c>
      <c r="K107" s="643">
        <v>0</v>
      </c>
      <c r="L107" s="643">
        <v>0</v>
      </c>
      <c r="M107" s="645">
        <v>0</v>
      </c>
      <c r="N107" s="645">
        <v>0</v>
      </c>
      <c r="O107" s="645">
        <v>0</v>
      </c>
      <c r="P107" s="646">
        <v>362.56</v>
      </c>
      <c r="Q107" s="645">
        <v>0</v>
      </c>
      <c r="R107" s="645">
        <v>0</v>
      </c>
      <c r="S107" s="645">
        <v>107.5</v>
      </c>
      <c r="T107" s="648">
        <v>804.22</v>
      </c>
      <c r="U107" s="648">
        <v>238.45</v>
      </c>
      <c r="V107" s="648">
        <v>14.34</v>
      </c>
      <c r="W107" s="648">
        <v>111.46</v>
      </c>
      <c r="X107" s="646">
        <v>78.28</v>
      </c>
      <c r="Y107" s="649">
        <f t="shared" si="3"/>
        <v>2264.9400000000005</v>
      </c>
    </row>
    <row r="108" spans="1:26" x14ac:dyDescent="0.25">
      <c r="A108" s="255" t="s">
        <v>84</v>
      </c>
      <c r="B108" s="255">
        <v>1</v>
      </c>
      <c r="C108" s="255">
        <v>446</v>
      </c>
      <c r="E108" s="292" t="s">
        <v>714</v>
      </c>
      <c r="F108" s="502">
        <v>0</v>
      </c>
      <c r="G108" s="507">
        <v>1309</v>
      </c>
      <c r="H108" s="507">
        <v>0</v>
      </c>
      <c r="I108" s="507">
        <v>1377.07</v>
      </c>
      <c r="J108" s="258">
        <v>0</v>
      </c>
      <c r="K108" s="507">
        <v>0</v>
      </c>
      <c r="L108" s="507">
        <v>0</v>
      </c>
      <c r="M108" s="258">
        <v>0</v>
      </c>
      <c r="N108" s="258">
        <v>0</v>
      </c>
      <c r="O108" s="258">
        <v>0</v>
      </c>
      <c r="P108" s="258">
        <v>0</v>
      </c>
      <c r="Q108" s="258">
        <v>0</v>
      </c>
      <c r="R108" s="258">
        <v>0</v>
      </c>
      <c r="S108" s="258">
        <v>0</v>
      </c>
      <c r="T108" s="262">
        <v>1377.63</v>
      </c>
      <c r="U108" s="262">
        <v>408.46</v>
      </c>
      <c r="V108" s="262">
        <v>14.34</v>
      </c>
      <c r="W108" s="262">
        <v>53.51</v>
      </c>
      <c r="X108" s="259">
        <v>117.42</v>
      </c>
      <c r="Y108" s="261">
        <f t="shared" si="3"/>
        <v>4657.43</v>
      </c>
    </row>
    <row r="109" spans="1:26" x14ac:dyDescent="0.25">
      <c r="A109" s="255" t="s">
        <v>84</v>
      </c>
      <c r="B109" s="255">
        <v>1</v>
      </c>
      <c r="C109" s="255">
        <v>435</v>
      </c>
      <c r="E109" s="292" t="s">
        <v>697</v>
      </c>
      <c r="F109" s="502">
        <v>0</v>
      </c>
      <c r="G109" s="507">
        <v>0</v>
      </c>
      <c r="H109" s="507">
        <v>0</v>
      </c>
      <c r="I109" s="507">
        <v>1599.31</v>
      </c>
      <c r="J109" s="258">
        <v>0</v>
      </c>
      <c r="K109" s="507">
        <v>0</v>
      </c>
      <c r="L109" s="507">
        <v>0</v>
      </c>
      <c r="M109" s="258">
        <v>0</v>
      </c>
      <c r="N109" s="258">
        <v>0</v>
      </c>
      <c r="O109" s="258">
        <v>0</v>
      </c>
      <c r="P109" s="259">
        <v>856.15</v>
      </c>
      <c r="Q109" s="258">
        <v>0</v>
      </c>
      <c r="R109" s="258">
        <v>0</v>
      </c>
      <c r="S109" s="258">
        <v>253.84</v>
      </c>
      <c r="T109" s="262">
        <v>521.48</v>
      </c>
      <c r="U109" s="262">
        <v>154.62</v>
      </c>
      <c r="V109" s="262">
        <v>14.34</v>
      </c>
      <c r="W109" s="262">
        <v>53.51</v>
      </c>
      <c r="X109" s="259">
        <v>156.56</v>
      </c>
      <c r="Y109" s="261">
        <f t="shared" si="3"/>
        <v>3609.8100000000004</v>
      </c>
      <c r="Z109" s="263"/>
    </row>
    <row r="110" spans="1:26" x14ac:dyDescent="0.25">
      <c r="A110" s="255" t="s">
        <v>86</v>
      </c>
      <c r="B110" s="255">
        <v>1</v>
      </c>
      <c r="C110" s="255">
        <v>34</v>
      </c>
      <c r="E110" s="292" t="s">
        <v>574</v>
      </c>
      <c r="F110" s="502">
        <v>0</v>
      </c>
      <c r="G110" s="507">
        <v>0</v>
      </c>
      <c r="H110" s="507">
        <v>0</v>
      </c>
      <c r="I110" s="507">
        <v>1068.81</v>
      </c>
      <c r="J110" s="258">
        <v>0</v>
      </c>
      <c r="K110" s="507">
        <v>0</v>
      </c>
      <c r="L110" s="507">
        <v>0</v>
      </c>
      <c r="M110" s="258">
        <v>0</v>
      </c>
      <c r="N110" s="258">
        <v>0</v>
      </c>
      <c r="O110" s="258">
        <v>0</v>
      </c>
      <c r="P110" s="259">
        <v>856.15</v>
      </c>
      <c r="Q110" s="258">
        <v>0</v>
      </c>
      <c r="R110" s="258">
        <v>0</v>
      </c>
      <c r="S110" s="258">
        <v>253.84</v>
      </c>
      <c r="T110" s="262">
        <v>521.48</v>
      </c>
      <c r="U110" s="262">
        <v>154.62</v>
      </c>
      <c r="V110" s="262">
        <v>14.34</v>
      </c>
      <c r="W110" s="260">
        <v>50.12</v>
      </c>
      <c r="X110" s="258">
        <v>0</v>
      </c>
      <c r="Y110" s="261">
        <f t="shared" si="3"/>
        <v>2919.36</v>
      </c>
    </row>
    <row r="111" spans="1:26" s="304" customFormat="1" x14ac:dyDescent="0.25">
      <c r="A111" s="298" t="s">
        <v>84</v>
      </c>
      <c r="B111" s="298">
        <v>1</v>
      </c>
      <c r="C111" s="298">
        <v>187</v>
      </c>
      <c r="D111" s="298"/>
      <c r="E111" s="308" t="s">
        <v>836</v>
      </c>
      <c r="F111" s="652">
        <v>0</v>
      </c>
      <c r="G111" s="653">
        <v>0</v>
      </c>
      <c r="H111" s="653">
        <v>0</v>
      </c>
      <c r="I111" s="653">
        <v>0</v>
      </c>
      <c r="J111" s="300">
        <v>0</v>
      </c>
      <c r="K111" s="653">
        <v>0</v>
      </c>
      <c r="L111" s="653">
        <v>0</v>
      </c>
      <c r="M111" s="300">
        <v>0</v>
      </c>
      <c r="N111" s="300">
        <v>0</v>
      </c>
      <c r="O111" s="300">
        <v>0</v>
      </c>
      <c r="P111" s="300">
        <v>0</v>
      </c>
      <c r="Q111" s="300">
        <v>0</v>
      </c>
      <c r="R111" s="300">
        <v>0</v>
      </c>
      <c r="S111" s="300">
        <v>37.76</v>
      </c>
      <c r="T111" s="300">
        <v>521.48</v>
      </c>
      <c r="U111" s="300">
        <v>28.12</v>
      </c>
      <c r="V111" s="300">
        <v>0</v>
      </c>
      <c r="W111" s="300">
        <v>58.48</v>
      </c>
      <c r="X111" s="300">
        <v>0</v>
      </c>
      <c r="Y111" s="303">
        <f t="shared" si="3"/>
        <v>645.84</v>
      </c>
    </row>
    <row r="112" spans="1:26" s="304" customFormat="1" x14ac:dyDescent="0.25">
      <c r="A112" s="298"/>
      <c r="B112" s="298"/>
      <c r="C112" s="298"/>
      <c r="D112" s="298"/>
      <c r="E112" s="367" t="s">
        <v>5</v>
      </c>
      <c r="F112" s="652">
        <v>0</v>
      </c>
      <c r="G112" s="652">
        <v>0</v>
      </c>
      <c r="H112" s="652">
        <v>0</v>
      </c>
      <c r="I112" s="652">
        <v>0</v>
      </c>
      <c r="J112" s="652">
        <v>0</v>
      </c>
      <c r="K112" s="652">
        <v>0</v>
      </c>
      <c r="L112" s="652">
        <v>0</v>
      </c>
      <c r="M112" s="652">
        <v>0</v>
      </c>
      <c r="N112" s="652">
        <v>0</v>
      </c>
      <c r="O112" s="652">
        <v>0</v>
      </c>
      <c r="P112" s="652">
        <v>0</v>
      </c>
      <c r="Q112" s="652">
        <v>0</v>
      </c>
      <c r="R112" s="652">
        <v>0</v>
      </c>
      <c r="S112" s="652">
        <v>0</v>
      </c>
      <c r="T112" s="652">
        <v>0</v>
      </c>
      <c r="U112" s="652">
        <v>0</v>
      </c>
      <c r="V112" s="652">
        <v>0</v>
      </c>
      <c r="W112" s="652">
        <v>0</v>
      </c>
      <c r="X112" s="652">
        <v>0</v>
      </c>
      <c r="Y112" s="652">
        <v>0</v>
      </c>
    </row>
    <row r="113" spans="1:26" s="264" customFormat="1" x14ac:dyDescent="0.25">
      <c r="A113" s="255" t="s">
        <v>84</v>
      </c>
      <c r="B113" s="255">
        <v>1</v>
      </c>
      <c r="C113" s="255">
        <v>493</v>
      </c>
      <c r="D113" s="255" t="s">
        <v>549</v>
      </c>
      <c r="E113" s="294" t="s">
        <v>451</v>
      </c>
      <c r="F113" s="502">
        <v>0</v>
      </c>
      <c r="G113" s="507">
        <v>0</v>
      </c>
      <c r="H113" s="507">
        <v>0</v>
      </c>
      <c r="I113" s="507">
        <v>2512.27</v>
      </c>
      <c r="J113" s="258">
        <v>0</v>
      </c>
      <c r="K113" s="507">
        <v>0</v>
      </c>
      <c r="L113" s="507">
        <v>0</v>
      </c>
      <c r="M113" s="258">
        <v>0</v>
      </c>
      <c r="N113" s="258">
        <v>0</v>
      </c>
      <c r="O113" s="258">
        <v>0</v>
      </c>
      <c r="P113" s="259">
        <v>812.47</v>
      </c>
      <c r="Q113" s="258">
        <v>0</v>
      </c>
      <c r="R113" s="258">
        <v>0</v>
      </c>
      <c r="S113" s="258">
        <v>26.88</v>
      </c>
      <c r="T113" s="262">
        <v>494.88</v>
      </c>
      <c r="U113" s="262">
        <v>13.34</v>
      </c>
      <c r="V113" s="262">
        <v>0</v>
      </c>
      <c r="W113" s="260">
        <v>69.09</v>
      </c>
      <c r="X113" s="259">
        <v>39.14</v>
      </c>
      <c r="Y113" s="261">
        <f t="shared" ref="Y113:Y128" si="4">SUM(F113:X113)</f>
        <v>3968.07</v>
      </c>
    </row>
    <row r="114" spans="1:26" s="264" customFormat="1" x14ac:dyDescent="0.25">
      <c r="A114" s="255" t="s">
        <v>84</v>
      </c>
      <c r="B114" s="255">
        <v>1</v>
      </c>
      <c r="C114" s="255">
        <v>339</v>
      </c>
      <c r="D114" s="255"/>
      <c r="E114" s="292" t="s">
        <v>346</v>
      </c>
      <c r="F114" s="502">
        <v>0</v>
      </c>
      <c r="G114" s="507">
        <v>0</v>
      </c>
      <c r="H114" s="507">
        <v>0</v>
      </c>
      <c r="I114" s="507">
        <v>0</v>
      </c>
      <c r="J114" s="258">
        <v>0</v>
      </c>
      <c r="K114" s="507">
        <v>0</v>
      </c>
      <c r="L114" s="507">
        <v>0</v>
      </c>
      <c r="M114" s="258">
        <v>0</v>
      </c>
      <c r="N114" s="258">
        <v>0</v>
      </c>
      <c r="O114" s="258">
        <v>0</v>
      </c>
      <c r="P114" s="259">
        <v>725.11</v>
      </c>
      <c r="Q114" s="258">
        <v>0</v>
      </c>
      <c r="R114" s="258">
        <v>0</v>
      </c>
      <c r="S114" s="258">
        <v>214.99</v>
      </c>
      <c r="T114" s="262">
        <v>441.66</v>
      </c>
      <c r="U114" s="262">
        <v>130.94999999999999</v>
      </c>
      <c r="V114" s="262">
        <v>14.34</v>
      </c>
      <c r="W114" s="262">
        <v>111.46</v>
      </c>
      <c r="X114" s="258">
        <v>0</v>
      </c>
      <c r="Y114" s="261">
        <f t="shared" si="4"/>
        <v>1638.51</v>
      </c>
    </row>
    <row r="115" spans="1:26" x14ac:dyDescent="0.25">
      <c r="A115" s="255" t="s">
        <v>86</v>
      </c>
      <c r="B115" s="255">
        <v>1</v>
      </c>
      <c r="C115" s="255">
        <v>87</v>
      </c>
      <c r="D115" s="255" t="s">
        <v>549</v>
      </c>
      <c r="E115" s="292" t="s">
        <v>595</v>
      </c>
      <c r="F115" s="502">
        <v>0</v>
      </c>
      <c r="G115" s="507">
        <v>0</v>
      </c>
      <c r="H115" s="507">
        <v>0</v>
      </c>
      <c r="I115" s="621">
        <v>1895.16</v>
      </c>
      <c r="J115" s="258">
        <v>0</v>
      </c>
      <c r="K115" s="507">
        <v>0</v>
      </c>
      <c r="L115" s="507">
        <v>0</v>
      </c>
      <c r="M115" s="258">
        <v>0</v>
      </c>
      <c r="N115" s="258">
        <v>0</v>
      </c>
      <c r="O115" s="258">
        <v>0</v>
      </c>
      <c r="P115" s="259">
        <v>218.4</v>
      </c>
      <c r="Q115" s="259">
        <v>0</v>
      </c>
      <c r="R115" s="259">
        <v>0</v>
      </c>
      <c r="S115" s="259">
        <v>64.75</v>
      </c>
      <c r="T115" s="262">
        <v>1187.3399999999999</v>
      </c>
      <c r="U115" s="262">
        <v>352.04</v>
      </c>
      <c r="V115" s="262">
        <v>14.34</v>
      </c>
      <c r="W115" s="262">
        <v>31.99</v>
      </c>
      <c r="X115" s="260">
        <v>78.28</v>
      </c>
      <c r="Y115" s="261">
        <f t="shared" si="4"/>
        <v>3842.2999999999997</v>
      </c>
    </row>
    <row r="116" spans="1:26" x14ac:dyDescent="0.25">
      <c r="A116" s="255" t="s">
        <v>84</v>
      </c>
      <c r="B116" s="255">
        <v>1</v>
      </c>
      <c r="C116" s="255">
        <v>317</v>
      </c>
      <c r="E116" s="292" t="s">
        <v>623</v>
      </c>
      <c r="F116" s="502">
        <v>0</v>
      </c>
      <c r="G116" s="507">
        <v>0</v>
      </c>
      <c r="H116" s="507">
        <v>0</v>
      </c>
      <c r="I116" s="507">
        <v>0</v>
      </c>
      <c r="J116" s="258">
        <v>0</v>
      </c>
      <c r="K116" s="507">
        <v>0</v>
      </c>
      <c r="L116" s="507">
        <v>0</v>
      </c>
      <c r="M116" s="258">
        <v>0</v>
      </c>
      <c r="N116" s="258">
        <v>0</v>
      </c>
      <c r="O116" s="258">
        <v>0</v>
      </c>
      <c r="P116" s="259">
        <v>725.11</v>
      </c>
      <c r="Q116" s="258">
        <v>0</v>
      </c>
      <c r="R116" s="258">
        <v>0</v>
      </c>
      <c r="S116" s="258">
        <v>214.99</v>
      </c>
      <c r="T116" s="262">
        <v>441.66</v>
      </c>
      <c r="U116" s="262">
        <v>130.94999999999999</v>
      </c>
      <c r="V116" s="262">
        <v>14.34</v>
      </c>
      <c r="W116" s="262">
        <v>111.46</v>
      </c>
      <c r="X116" s="259">
        <v>39.14</v>
      </c>
      <c r="Y116" s="261">
        <f t="shared" si="4"/>
        <v>1677.65</v>
      </c>
      <c r="Z116" s="264"/>
    </row>
    <row r="117" spans="1:26" x14ac:dyDescent="0.25">
      <c r="A117" s="255" t="s">
        <v>84</v>
      </c>
      <c r="B117" s="255">
        <v>1</v>
      </c>
      <c r="C117" s="255">
        <v>28</v>
      </c>
      <c r="D117" s="255" t="s">
        <v>549</v>
      </c>
      <c r="E117" s="292" t="s">
        <v>570</v>
      </c>
      <c r="F117" s="502">
        <v>389.74</v>
      </c>
      <c r="G117" s="507">
        <v>0</v>
      </c>
      <c r="H117" s="507">
        <v>0</v>
      </c>
      <c r="I117" s="621">
        <v>1447.19</v>
      </c>
      <c r="J117" s="258">
        <v>0</v>
      </c>
      <c r="K117" s="507">
        <v>0</v>
      </c>
      <c r="L117" s="507">
        <v>0</v>
      </c>
      <c r="M117" s="258">
        <v>0</v>
      </c>
      <c r="N117" s="258">
        <v>0</v>
      </c>
      <c r="O117" s="258">
        <v>0</v>
      </c>
      <c r="P117" s="259">
        <v>436.81</v>
      </c>
      <c r="Q117" s="259">
        <v>0</v>
      </c>
      <c r="R117" s="259">
        <v>0</v>
      </c>
      <c r="S117" s="259">
        <v>129.51</v>
      </c>
      <c r="T117" s="262">
        <v>968.93</v>
      </c>
      <c r="U117" s="262">
        <v>287.27999999999997</v>
      </c>
      <c r="V117" s="262">
        <v>14.34</v>
      </c>
      <c r="W117" s="262">
        <v>36.31</v>
      </c>
      <c r="X117" s="259">
        <v>117.42</v>
      </c>
      <c r="Y117" s="261">
        <f t="shared" si="4"/>
        <v>3827.53</v>
      </c>
    </row>
    <row r="118" spans="1:26" x14ac:dyDescent="0.25">
      <c r="A118" s="255" t="s">
        <v>86</v>
      </c>
      <c r="B118" s="255">
        <v>1</v>
      </c>
      <c r="C118" s="255">
        <v>6</v>
      </c>
      <c r="E118" s="292" t="s">
        <v>553</v>
      </c>
      <c r="F118" s="502">
        <v>0</v>
      </c>
      <c r="G118" s="507">
        <v>0</v>
      </c>
      <c r="H118" s="507">
        <v>0</v>
      </c>
      <c r="I118" s="507">
        <v>2425.02</v>
      </c>
      <c r="J118" s="258">
        <v>0</v>
      </c>
      <c r="K118" s="507">
        <v>0</v>
      </c>
      <c r="L118" s="507">
        <v>0</v>
      </c>
      <c r="M118" s="258">
        <v>0</v>
      </c>
      <c r="N118" s="258">
        <v>0</v>
      </c>
      <c r="O118" s="258">
        <v>0</v>
      </c>
      <c r="P118" s="259">
        <v>768.79</v>
      </c>
      <c r="Q118" s="258">
        <v>0</v>
      </c>
      <c r="R118" s="258">
        <v>0</v>
      </c>
      <c r="S118" s="258">
        <v>227.94</v>
      </c>
      <c r="T118" s="262">
        <v>468.27</v>
      </c>
      <c r="U118" s="262">
        <v>138.84</v>
      </c>
      <c r="V118" s="262">
        <v>14.34</v>
      </c>
      <c r="W118" s="262">
        <v>95.36</v>
      </c>
      <c r="X118" s="260">
        <v>78.28</v>
      </c>
      <c r="Y118" s="261">
        <f t="shared" si="4"/>
        <v>4216.84</v>
      </c>
    </row>
    <row r="119" spans="1:26" x14ac:dyDescent="0.25">
      <c r="A119" s="255" t="s">
        <v>86</v>
      </c>
      <c r="B119" s="255">
        <v>1</v>
      </c>
      <c r="C119" s="255">
        <v>11</v>
      </c>
      <c r="E119" s="292" t="s">
        <v>556</v>
      </c>
      <c r="F119" s="502">
        <v>0</v>
      </c>
      <c r="G119" s="507">
        <v>0</v>
      </c>
      <c r="H119" s="507">
        <v>0</v>
      </c>
      <c r="I119" s="507">
        <v>2682.5</v>
      </c>
      <c r="J119" s="258">
        <v>0</v>
      </c>
      <c r="K119" s="507">
        <v>0</v>
      </c>
      <c r="L119" s="507">
        <v>0</v>
      </c>
      <c r="M119" s="258">
        <v>0</v>
      </c>
      <c r="N119" s="258">
        <v>0</v>
      </c>
      <c r="O119" s="258">
        <v>0</v>
      </c>
      <c r="P119" s="259">
        <v>384.4</v>
      </c>
      <c r="Q119" s="258">
        <v>0</v>
      </c>
      <c r="R119" s="258">
        <v>0</v>
      </c>
      <c r="S119" s="258">
        <v>113.97</v>
      </c>
      <c r="T119" s="262">
        <v>852.66</v>
      </c>
      <c r="U119" s="262">
        <v>252.81</v>
      </c>
      <c r="V119" s="262">
        <v>14.34</v>
      </c>
      <c r="W119" s="262">
        <v>99.1</v>
      </c>
      <c r="X119" s="259">
        <v>78.28</v>
      </c>
      <c r="Y119" s="261">
        <f t="shared" si="4"/>
        <v>4478.0600000000004</v>
      </c>
    </row>
    <row r="120" spans="1:26" x14ac:dyDescent="0.25">
      <c r="A120" s="255" t="s">
        <v>84</v>
      </c>
      <c r="B120" s="255">
        <v>1</v>
      </c>
      <c r="C120" s="255">
        <v>345</v>
      </c>
      <c r="E120" s="292" t="s">
        <v>366</v>
      </c>
      <c r="F120" s="502">
        <v>0</v>
      </c>
      <c r="G120" s="507">
        <v>0</v>
      </c>
      <c r="H120" s="507">
        <v>0</v>
      </c>
      <c r="I120" s="507">
        <v>0</v>
      </c>
      <c r="J120" s="258">
        <v>0</v>
      </c>
      <c r="K120" s="507">
        <v>0</v>
      </c>
      <c r="L120" s="507">
        <v>0</v>
      </c>
      <c r="M120" s="258">
        <v>0</v>
      </c>
      <c r="N120" s="258">
        <v>0</v>
      </c>
      <c r="O120" s="258">
        <v>0</v>
      </c>
      <c r="P120" s="259">
        <v>0</v>
      </c>
      <c r="Q120" s="258">
        <v>158.84</v>
      </c>
      <c r="R120" s="258">
        <v>0</v>
      </c>
      <c r="S120" s="258">
        <v>171.25</v>
      </c>
      <c r="T120" s="262">
        <v>532.12</v>
      </c>
      <c r="U120" s="262">
        <v>157.77000000000001</v>
      </c>
      <c r="V120" s="262">
        <v>14.34</v>
      </c>
      <c r="W120" s="262">
        <v>37.69</v>
      </c>
      <c r="X120" s="258">
        <v>0</v>
      </c>
      <c r="Y120" s="261">
        <f t="shared" si="4"/>
        <v>1072.01</v>
      </c>
    </row>
    <row r="121" spans="1:26" x14ac:dyDescent="0.25">
      <c r="A121" s="255" t="s">
        <v>86</v>
      </c>
      <c r="B121" s="255">
        <v>1</v>
      </c>
      <c r="C121" s="255">
        <v>462</v>
      </c>
      <c r="D121" s="255" t="s">
        <v>549</v>
      </c>
      <c r="E121" s="292" t="s">
        <v>753</v>
      </c>
      <c r="F121" s="502">
        <v>0</v>
      </c>
      <c r="G121" s="507">
        <v>0</v>
      </c>
      <c r="H121" s="507">
        <v>0</v>
      </c>
      <c r="I121" s="507">
        <v>2368.09</v>
      </c>
      <c r="J121" s="258">
        <v>0</v>
      </c>
      <c r="K121" s="507">
        <v>0</v>
      </c>
      <c r="L121" s="507">
        <v>0</v>
      </c>
      <c r="M121" s="258">
        <v>0</v>
      </c>
      <c r="N121" s="258">
        <v>0</v>
      </c>
      <c r="O121" s="258">
        <v>0</v>
      </c>
      <c r="P121" s="259">
        <v>864.89</v>
      </c>
      <c r="Q121" s="259">
        <v>0</v>
      </c>
      <c r="R121" s="259">
        <v>0</v>
      </c>
      <c r="S121" s="259">
        <v>256.43</v>
      </c>
      <c r="T121" s="262">
        <v>526.79999999999995</v>
      </c>
      <c r="U121" s="262">
        <v>156.19999999999999</v>
      </c>
      <c r="V121" s="262">
        <v>14.34</v>
      </c>
      <c r="W121" s="258">
        <v>43.67</v>
      </c>
      <c r="X121" s="258">
        <v>0</v>
      </c>
      <c r="Y121" s="261">
        <f t="shared" si="4"/>
        <v>4230.42</v>
      </c>
    </row>
    <row r="122" spans="1:26" x14ac:dyDescent="0.25">
      <c r="A122" s="255" t="s">
        <v>84</v>
      </c>
      <c r="B122" s="255">
        <v>1</v>
      </c>
      <c r="C122" s="255">
        <v>438</v>
      </c>
      <c r="E122" s="292" t="s">
        <v>708</v>
      </c>
      <c r="F122" s="502">
        <v>0</v>
      </c>
      <c r="G122" s="507">
        <v>0</v>
      </c>
      <c r="H122" s="507">
        <v>0</v>
      </c>
      <c r="I122" s="621">
        <v>1097.43</v>
      </c>
      <c r="J122" s="258">
        <v>0</v>
      </c>
      <c r="K122" s="507">
        <v>0</v>
      </c>
      <c r="L122" s="507">
        <v>0</v>
      </c>
      <c r="M122" s="258">
        <v>0</v>
      </c>
      <c r="N122" s="258">
        <v>0</v>
      </c>
      <c r="O122" s="258">
        <v>0</v>
      </c>
      <c r="P122" s="259">
        <v>856.15</v>
      </c>
      <c r="Q122" s="258">
        <v>0</v>
      </c>
      <c r="R122" s="258">
        <v>0</v>
      </c>
      <c r="S122" s="258">
        <v>253.84</v>
      </c>
      <c r="T122" s="262">
        <v>521.48</v>
      </c>
      <c r="U122" s="262">
        <v>154.62</v>
      </c>
      <c r="V122" s="262">
        <v>14.34</v>
      </c>
      <c r="W122" s="262">
        <v>53.51</v>
      </c>
      <c r="X122" s="260">
        <v>39.14</v>
      </c>
      <c r="Y122" s="261">
        <f t="shared" si="4"/>
        <v>2990.51</v>
      </c>
    </row>
    <row r="123" spans="1:26" x14ac:dyDescent="0.25">
      <c r="A123" s="255" t="s">
        <v>84</v>
      </c>
      <c r="B123" s="255">
        <v>1</v>
      </c>
      <c r="C123" s="255">
        <v>18</v>
      </c>
      <c r="D123" s="255" t="s">
        <v>549</v>
      </c>
      <c r="E123" s="292" t="s">
        <v>561</v>
      </c>
      <c r="F123" s="502">
        <v>0</v>
      </c>
      <c r="G123" s="507">
        <v>0</v>
      </c>
      <c r="H123" s="507">
        <v>0</v>
      </c>
      <c r="I123" s="621">
        <v>3190.88</v>
      </c>
      <c r="J123" s="258">
        <v>0</v>
      </c>
      <c r="K123" s="507">
        <v>0</v>
      </c>
      <c r="L123" s="507">
        <v>0</v>
      </c>
      <c r="M123" s="258">
        <v>0</v>
      </c>
      <c r="N123" s="258">
        <v>0</v>
      </c>
      <c r="O123" s="258">
        <v>0</v>
      </c>
      <c r="P123" s="259">
        <v>406.24</v>
      </c>
      <c r="Q123" s="259">
        <v>0</v>
      </c>
      <c r="R123" s="259">
        <v>0</v>
      </c>
      <c r="S123" s="259">
        <v>120.45</v>
      </c>
      <c r="T123" s="262">
        <v>901.11</v>
      </c>
      <c r="U123" s="262">
        <v>267.18</v>
      </c>
      <c r="V123" s="262">
        <v>14.34</v>
      </c>
      <c r="W123" s="262">
        <v>71.180000000000007</v>
      </c>
      <c r="X123" s="258">
        <v>0</v>
      </c>
      <c r="Y123" s="261">
        <f t="shared" si="4"/>
        <v>4971.38</v>
      </c>
      <c r="Z123" s="263"/>
    </row>
    <row r="124" spans="1:26" x14ac:dyDescent="0.25">
      <c r="A124" s="255" t="s">
        <v>84</v>
      </c>
      <c r="B124" s="255">
        <v>1</v>
      </c>
      <c r="C124" s="255">
        <v>492</v>
      </c>
      <c r="E124" s="294" t="s">
        <v>456</v>
      </c>
      <c r="F124" s="502">
        <v>0</v>
      </c>
      <c r="G124" s="507">
        <v>1518</v>
      </c>
      <c r="H124" s="507">
        <v>0</v>
      </c>
      <c r="I124" s="507">
        <v>1592.33</v>
      </c>
      <c r="J124" s="258">
        <v>0</v>
      </c>
      <c r="K124" s="507">
        <v>0</v>
      </c>
      <c r="L124" s="507">
        <v>0</v>
      </c>
      <c r="M124" s="258">
        <v>0</v>
      </c>
      <c r="N124" s="258">
        <v>0</v>
      </c>
      <c r="O124" s="258">
        <v>0</v>
      </c>
      <c r="P124" s="259">
        <v>812.47</v>
      </c>
      <c r="Q124" s="258">
        <v>0</v>
      </c>
      <c r="R124" s="258">
        <v>0</v>
      </c>
      <c r="S124" s="258">
        <v>26.88</v>
      </c>
      <c r="T124" s="262">
        <v>494.88</v>
      </c>
      <c r="U124" s="262">
        <v>13.34</v>
      </c>
      <c r="V124" s="262">
        <v>0</v>
      </c>
      <c r="W124" s="260">
        <v>69.09</v>
      </c>
      <c r="X124" s="260">
        <v>78.28</v>
      </c>
      <c r="Y124" s="261">
        <f t="shared" si="4"/>
        <v>4605.2700000000004</v>
      </c>
    </row>
    <row r="125" spans="1:26" x14ac:dyDescent="0.25">
      <c r="A125" s="255" t="s">
        <v>84</v>
      </c>
      <c r="B125" s="255">
        <v>1</v>
      </c>
      <c r="C125" s="255">
        <v>69</v>
      </c>
      <c r="D125" s="255" t="s">
        <v>549</v>
      </c>
      <c r="E125" s="292" t="s">
        <v>587</v>
      </c>
      <c r="F125" s="502">
        <v>0</v>
      </c>
      <c r="G125" s="507">
        <v>0</v>
      </c>
      <c r="H125" s="507">
        <v>0</v>
      </c>
      <c r="I125" s="621">
        <v>2567.23</v>
      </c>
      <c r="J125" s="258">
        <v>0</v>
      </c>
      <c r="K125" s="507">
        <v>0</v>
      </c>
      <c r="L125" s="507">
        <f>3*1518</f>
        <v>4554</v>
      </c>
      <c r="M125" s="258">
        <v>0</v>
      </c>
      <c r="N125" s="258">
        <v>0</v>
      </c>
      <c r="O125" s="258">
        <v>0</v>
      </c>
      <c r="P125" s="259">
        <v>725.11</v>
      </c>
      <c r="Q125" s="259">
        <v>0</v>
      </c>
      <c r="R125" s="259">
        <v>0</v>
      </c>
      <c r="S125" s="259">
        <v>214.99</v>
      </c>
      <c r="T125" s="262">
        <v>441.66</v>
      </c>
      <c r="U125" s="262">
        <v>130.94999999999999</v>
      </c>
      <c r="V125" s="262">
        <v>14.34</v>
      </c>
      <c r="W125" s="262">
        <v>111.46</v>
      </c>
      <c r="X125" s="259">
        <v>0</v>
      </c>
      <c r="Y125" s="261">
        <f t="shared" si="4"/>
        <v>8759.74</v>
      </c>
    </row>
    <row r="126" spans="1:26" x14ac:dyDescent="0.25">
      <c r="A126" s="255" t="s">
        <v>86</v>
      </c>
      <c r="B126" s="255">
        <v>1</v>
      </c>
      <c r="C126" s="255">
        <v>443</v>
      </c>
      <c r="E126" s="292" t="s">
        <v>711</v>
      </c>
      <c r="F126" s="502">
        <v>0</v>
      </c>
      <c r="G126" s="507">
        <v>0</v>
      </c>
      <c r="H126" s="507">
        <v>0</v>
      </c>
      <c r="I126" s="507">
        <v>0</v>
      </c>
      <c r="J126" s="258">
        <v>0</v>
      </c>
      <c r="K126" s="507">
        <v>0</v>
      </c>
      <c r="L126" s="507">
        <v>0</v>
      </c>
      <c r="M126" s="258">
        <v>0</v>
      </c>
      <c r="N126" s="258">
        <v>0</v>
      </c>
      <c r="O126" s="258">
        <v>0</v>
      </c>
      <c r="P126" s="258">
        <v>873.62</v>
      </c>
      <c r="Q126" s="258">
        <v>0</v>
      </c>
      <c r="R126" s="258">
        <v>0</v>
      </c>
      <c r="S126" s="258">
        <v>259.02</v>
      </c>
      <c r="T126" s="258">
        <v>532.12</v>
      </c>
      <c r="U126" s="258">
        <v>157.77000000000001</v>
      </c>
      <c r="V126" s="258">
        <v>14.34</v>
      </c>
      <c r="W126" s="258">
        <v>0</v>
      </c>
      <c r="X126" s="258">
        <v>39.14</v>
      </c>
      <c r="Y126" s="261">
        <f t="shared" si="4"/>
        <v>1876.0099999999998</v>
      </c>
    </row>
    <row r="127" spans="1:26" x14ac:dyDescent="0.25">
      <c r="A127" s="255" t="s">
        <v>84</v>
      </c>
      <c r="B127" s="255">
        <v>1</v>
      </c>
      <c r="C127" s="255">
        <v>456</v>
      </c>
      <c r="E127" s="292" t="s">
        <v>723</v>
      </c>
      <c r="F127" s="502">
        <v>0</v>
      </c>
      <c r="G127" s="507">
        <v>0</v>
      </c>
      <c r="H127" s="507">
        <v>0</v>
      </c>
      <c r="I127" s="507">
        <v>0</v>
      </c>
      <c r="J127" s="258">
        <v>0</v>
      </c>
      <c r="K127" s="507">
        <v>0</v>
      </c>
      <c r="L127" s="507">
        <v>0</v>
      </c>
      <c r="M127" s="258">
        <v>0</v>
      </c>
      <c r="N127" s="258">
        <v>0</v>
      </c>
      <c r="O127" s="258">
        <v>0</v>
      </c>
      <c r="P127" s="259">
        <v>642.12</v>
      </c>
      <c r="Q127" s="258">
        <v>0</v>
      </c>
      <c r="R127" s="258">
        <v>0</v>
      </c>
      <c r="S127" s="258">
        <v>190.38</v>
      </c>
      <c r="T127" s="262">
        <v>735.51</v>
      </c>
      <c r="U127" s="262">
        <v>218.08</v>
      </c>
      <c r="V127" s="262">
        <v>14.34</v>
      </c>
      <c r="W127" s="262">
        <v>53.51</v>
      </c>
      <c r="X127" s="260">
        <v>39.14</v>
      </c>
      <c r="Y127" s="261">
        <f t="shared" si="4"/>
        <v>1893.08</v>
      </c>
    </row>
    <row r="128" spans="1:26" x14ac:dyDescent="0.25">
      <c r="A128" s="255" t="s">
        <v>86</v>
      </c>
      <c r="B128" s="255">
        <v>1</v>
      </c>
      <c r="C128" s="255">
        <v>425</v>
      </c>
      <c r="E128" s="292" t="s">
        <v>689</v>
      </c>
      <c r="F128" s="502">
        <v>0</v>
      </c>
      <c r="G128" s="507">
        <v>0</v>
      </c>
      <c r="H128" s="507">
        <v>0</v>
      </c>
      <c r="I128" s="507">
        <v>592.07000000000005</v>
      </c>
      <c r="J128" s="258">
        <v>0</v>
      </c>
      <c r="K128" s="507">
        <v>0</v>
      </c>
      <c r="L128" s="507">
        <v>0</v>
      </c>
      <c r="M128" s="258">
        <v>0</v>
      </c>
      <c r="N128" s="258">
        <v>0</v>
      </c>
      <c r="O128" s="258">
        <v>0</v>
      </c>
      <c r="P128" s="258">
        <v>864.89</v>
      </c>
      <c r="Q128" s="258">
        <v>0</v>
      </c>
      <c r="R128" s="258">
        <v>0</v>
      </c>
      <c r="S128" s="258">
        <v>256.43</v>
      </c>
      <c r="T128" s="258">
        <v>526.79999999999995</v>
      </c>
      <c r="U128" s="258">
        <v>156.19999999999999</v>
      </c>
      <c r="V128" s="258">
        <v>14.34</v>
      </c>
      <c r="W128" s="262">
        <v>43.67</v>
      </c>
      <c r="X128" s="259">
        <v>117.42</v>
      </c>
      <c r="Y128" s="261">
        <f t="shared" si="4"/>
        <v>2571.8200000000002</v>
      </c>
    </row>
    <row r="129" spans="1:26" x14ac:dyDescent="0.25">
      <c r="E129" s="367" t="s">
        <v>419</v>
      </c>
      <c r="F129" s="502">
        <v>0</v>
      </c>
      <c r="G129" s="502">
        <v>0</v>
      </c>
      <c r="H129" s="502">
        <v>0</v>
      </c>
      <c r="I129" s="502">
        <v>0</v>
      </c>
      <c r="J129" s="502">
        <v>0</v>
      </c>
      <c r="K129" s="502">
        <v>0</v>
      </c>
      <c r="L129" s="502">
        <v>0</v>
      </c>
      <c r="M129" s="502">
        <v>0</v>
      </c>
      <c r="N129" s="502">
        <v>0</v>
      </c>
      <c r="O129" s="502">
        <v>0</v>
      </c>
      <c r="P129" s="502">
        <v>0</v>
      </c>
      <c r="Q129" s="502">
        <v>0</v>
      </c>
      <c r="R129" s="502">
        <v>0</v>
      </c>
      <c r="S129" s="502">
        <v>0</v>
      </c>
      <c r="T129" s="502">
        <v>0</v>
      </c>
      <c r="U129" s="502">
        <v>0</v>
      </c>
      <c r="V129" s="502">
        <v>0</v>
      </c>
      <c r="W129" s="502">
        <v>0</v>
      </c>
      <c r="X129" s="502">
        <v>0</v>
      </c>
      <c r="Y129" s="502">
        <v>0</v>
      </c>
    </row>
    <row r="130" spans="1:26" x14ac:dyDescent="0.25">
      <c r="A130" s="255" t="s">
        <v>86</v>
      </c>
      <c r="B130" s="255">
        <v>1</v>
      </c>
      <c r="C130" s="255">
        <v>260</v>
      </c>
      <c r="E130" s="292" t="s">
        <v>148</v>
      </c>
      <c r="F130" s="502">
        <v>0</v>
      </c>
      <c r="G130" s="507">
        <v>0</v>
      </c>
      <c r="H130" s="507">
        <v>0</v>
      </c>
      <c r="I130" s="507">
        <v>592.07000000000005</v>
      </c>
      <c r="J130" s="258">
        <v>0</v>
      </c>
      <c r="K130" s="507">
        <v>0</v>
      </c>
      <c r="L130" s="507">
        <v>0</v>
      </c>
      <c r="M130" s="258">
        <v>0</v>
      </c>
      <c r="N130" s="258">
        <v>0</v>
      </c>
      <c r="O130" s="258">
        <v>0</v>
      </c>
      <c r="P130" s="258">
        <v>0</v>
      </c>
      <c r="Q130" s="258">
        <v>0</v>
      </c>
      <c r="R130" s="258">
        <v>0</v>
      </c>
      <c r="S130" s="258">
        <v>0</v>
      </c>
      <c r="T130" s="262">
        <v>1391.69</v>
      </c>
      <c r="U130" s="262">
        <v>412.63</v>
      </c>
      <c r="V130" s="262">
        <v>14.34</v>
      </c>
      <c r="W130" s="262">
        <v>46.33</v>
      </c>
      <c r="X130" s="260">
        <v>0</v>
      </c>
      <c r="Y130" s="261">
        <f t="shared" ref="Y130:Y161" si="5">SUM(F130:X130)</f>
        <v>2457.0600000000004</v>
      </c>
    </row>
    <row r="131" spans="1:26" x14ac:dyDescent="0.25">
      <c r="A131" s="255" t="s">
        <v>86</v>
      </c>
      <c r="B131" s="255">
        <v>1</v>
      </c>
      <c r="C131" s="255">
        <v>444</v>
      </c>
      <c r="E131" s="292" t="s">
        <v>712</v>
      </c>
      <c r="F131" s="502">
        <v>0</v>
      </c>
      <c r="G131" s="507">
        <v>0</v>
      </c>
      <c r="H131" s="507">
        <v>0</v>
      </c>
      <c r="I131" s="507">
        <v>572.28</v>
      </c>
      <c r="J131" s="258">
        <v>0</v>
      </c>
      <c r="K131" s="507">
        <v>0</v>
      </c>
      <c r="L131" s="507">
        <v>0</v>
      </c>
      <c r="M131" s="258">
        <v>0</v>
      </c>
      <c r="N131" s="268">
        <v>221.84</v>
      </c>
      <c r="O131" s="258">
        <v>0</v>
      </c>
      <c r="P131" s="259">
        <v>436.81</v>
      </c>
      <c r="Q131" s="258">
        <v>0</v>
      </c>
      <c r="R131" s="258">
        <v>0</v>
      </c>
      <c r="S131" s="258">
        <v>129.51</v>
      </c>
      <c r="T131" s="262">
        <v>968.93</v>
      </c>
      <c r="U131" s="262">
        <v>287.27999999999997</v>
      </c>
      <c r="V131" s="262">
        <v>14.34</v>
      </c>
      <c r="W131" s="258">
        <v>17.260000000000002</v>
      </c>
      <c r="X131" s="258">
        <v>0</v>
      </c>
      <c r="Y131" s="261">
        <f t="shared" si="5"/>
        <v>2648.25</v>
      </c>
    </row>
    <row r="132" spans="1:26" x14ac:dyDescent="0.25">
      <c r="A132" s="255" t="s">
        <v>86</v>
      </c>
      <c r="B132" s="255">
        <v>1</v>
      </c>
      <c r="C132" s="255">
        <v>161</v>
      </c>
      <c r="D132" s="255" t="s">
        <v>549</v>
      </c>
      <c r="E132" s="292" t="s">
        <v>63</v>
      </c>
      <c r="F132" s="502">
        <v>0</v>
      </c>
      <c r="G132" s="507">
        <v>0</v>
      </c>
      <c r="H132" s="507">
        <v>0</v>
      </c>
      <c r="I132" s="507">
        <v>602.70000000000005</v>
      </c>
      <c r="J132" s="258">
        <v>0</v>
      </c>
      <c r="K132" s="507">
        <v>0</v>
      </c>
      <c r="L132" s="507">
        <v>0</v>
      </c>
      <c r="M132" s="258">
        <v>0</v>
      </c>
      <c r="N132" s="258">
        <v>0</v>
      </c>
      <c r="O132" s="258">
        <v>0</v>
      </c>
      <c r="P132" s="259">
        <v>864.89</v>
      </c>
      <c r="Q132" s="258">
        <v>0</v>
      </c>
      <c r="R132" s="258">
        <v>0</v>
      </c>
      <c r="S132" s="258">
        <v>256.43</v>
      </c>
      <c r="T132" s="262">
        <v>526.79999999999995</v>
      </c>
      <c r="U132" s="262">
        <v>156.19999999999999</v>
      </c>
      <c r="V132" s="262">
        <v>14.34</v>
      </c>
      <c r="W132" s="262">
        <v>44.99</v>
      </c>
      <c r="X132" s="260">
        <v>117.42</v>
      </c>
      <c r="Y132" s="261">
        <f t="shared" si="5"/>
        <v>2583.77</v>
      </c>
    </row>
    <row r="133" spans="1:26" x14ac:dyDescent="0.25">
      <c r="A133" s="255" t="s">
        <v>84</v>
      </c>
      <c r="B133" s="255">
        <v>1</v>
      </c>
      <c r="C133" s="255">
        <v>344</v>
      </c>
      <c r="D133" s="255" t="s">
        <v>549</v>
      </c>
      <c r="E133" s="292" t="s">
        <v>364</v>
      </c>
      <c r="F133" s="502">
        <v>0</v>
      </c>
      <c r="G133" s="507">
        <v>0</v>
      </c>
      <c r="H133" s="507">
        <v>0</v>
      </c>
      <c r="I133" s="621">
        <v>1490.28</v>
      </c>
      <c r="J133" s="258">
        <v>0</v>
      </c>
      <c r="K133" s="507">
        <v>0</v>
      </c>
      <c r="L133" s="507">
        <v>0</v>
      </c>
      <c r="M133" s="258">
        <v>0</v>
      </c>
      <c r="N133" s="258">
        <v>0</v>
      </c>
      <c r="O133" s="258">
        <v>0</v>
      </c>
      <c r="P133" s="259">
        <v>768.79</v>
      </c>
      <c r="Q133" s="259">
        <v>0</v>
      </c>
      <c r="R133" s="259">
        <v>0</v>
      </c>
      <c r="S133" s="259">
        <v>227.94</v>
      </c>
      <c r="T133" s="262">
        <v>468.27</v>
      </c>
      <c r="U133" s="262">
        <v>138.84</v>
      </c>
      <c r="V133" s="262">
        <v>14.34</v>
      </c>
      <c r="W133" s="262">
        <v>88.28</v>
      </c>
      <c r="X133" s="258">
        <v>0</v>
      </c>
      <c r="Y133" s="261">
        <f t="shared" si="5"/>
        <v>3196.7400000000002</v>
      </c>
    </row>
    <row r="134" spans="1:26" x14ac:dyDescent="0.25">
      <c r="A134" s="255" t="s">
        <v>84</v>
      </c>
      <c r="B134" s="255">
        <v>1</v>
      </c>
      <c r="C134" s="255">
        <v>356</v>
      </c>
      <c r="E134" s="292" t="s">
        <v>383</v>
      </c>
      <c r="F134" s="502">
        <v>0</v>
      </c>
      <c r="G134" s="507">
        <v>0</v>
      </c>
      <c r="H134" s="507">
        <v>0</v>
      </c>
      <c r="I134" s="507">
        <v>1065.58</v>
      </c>
      <c r="J134" s="258">
        <v>0</v>
      </c>
      <c r="K134" s="507">
        <v>0</v>
      </c>
      <c r="L134" s="507">
        <v>0</v>
      </c>
      <c r="M134" s="258">
        <v>0</v>
      </c>
      <c r="N134" s="258">
        <v>0</v>
      </c>
      <c r="O134" s="258">
        <v>0</v>
      </c>
      <c r="P134" s="259">
        <v>873.62</v>
      </c>
      <c r="Q134" s="258">
        <v>0</v>
      </c>
      <c r="R134" s="258">
        <v>0</v>
      </c>
      <c r="S134" s="258">
        <v>259.02</v>
      </c>
      <c r="T134" s="262">
        <v>532.12</v>
      </c>
      <c r="U134" s="262">
        <v>157.77000000000001</v>
      </c>
      <c r="V134" s="262">
        <v>14.34</v>
      </c>
      <c r="W134" s="262">
        <v>31.41</v>
      </c>
      <c r="X134" s="259">
        <v>39.14</v>
      </c>
      <c r="Y134" s="261">
        <f t="shared" si="5"/>
        <v>2972.9999999999995</v>
      </c>
    </row>
    <row r="135" spans="1:26" x14ac:dyDescent="0.25">
      <c r="A135" s="255" t="s">
        <v>84</v>
      </c>
      <c r="B135" s="255">
        <v>1</v>
      </c>
      <c r="C135" s="255">
        <v>172</v>
      </c>
      <c r="E135" s="292" t="s">
        <v>630</v>
      </c>
      <c r="F135" s="502">
        <v>0</v>
      </c>
      <c r="G135" s="507">
        <v>0</v>
      </c>
      <c r="H135" s="507">
        <v>0</v>
      </c>
      <c r="I135" s="507">
        <v>1391.37</v>
      </c>
      <c r="J135" s="258">
        <v>0</v>
      </c>
      <c r="K135" s="507">
        <v>0</v>
      </c>
      <c r="L135" s="507">
        <v>0</v>
      </c>
      <c r="M135" s="258">
        <v>0</v>
      </c>
      <c r="N135" s="258">
        <v>0</v>
      </c>
      <c r="O135" s="258">
        <v>0</v>
      </c>
      <c r="P135" s="258">
        <v>428.08</v>
      </c>
      <c r="Q135" s="258">
        <v>0</v>
      </c>
      <c r="R135" s="258">
        <v>0</v>
      </c>
      <c r="S135" s="258">
        <v>46.15</v>
      </c>
      <c r="T135" s="258">
        <v>949.56</v>
      </c>
      <c r="U135" s="258">
        <v>102.38</v>
      </c>
      <c r="V135" s="258">
        <v>14.34</v>
      </c>
      <c r="W135" s="258">
        <v>56.77</v>
      </c>
      <c r="X135" s="258">
        <v>117.42</v>
      </c>
      <c r="Y135" s="261">
        <f t="shared" si="5"/>
        <v>3106.07</v>
      </c>
    </row>
    <row r="136" spans="1:26" x14ac:dyDescent="0.25">
      <c r="A136" s="255" t="s">
        <v>84</v>
      </c>
      <c r="B136" s="255">
        <v>1</v>
      </c>
      <c r="C136" s="255">
        <v>52</v>
      </c>
      <c r="E136" s="292" t="s">
        <v>586</v>
      </c>
      <c r="F136" s="502">
        <v>0</v>
      </c>
      <c r="G136" s="507">
        <v>0</v>
      </c>
      <c r="H136" s="507">
        <v>0</v>
      </c>
      <c r="I136" s="507">
        <v>0</v>
      </c>
      <c r="J136" s="258">
        <v>0</v>
      </c>
      <c r="K136" s="507">
        <v>0</v>
      </c>
      <c r="L136" s="507">
        <v>0</v>
      </c>
      <c r="M136" s="258">
        <v>0</v>
      </c>
      <c r="N136" s="258">
        <v>0</v>
      </c>
      <c r="O136" s="258">
        <v>0</v>
      </c>
      <c r="P136" s="259">
        <v>609.36</v>
      </c>
      <c r="Q136" s="258">
        <v>0</v>
      </c>
      <c r="R136" s="258">
        <v>0</v>
      </c>
      <c r="S136" s="258">
        <v>180.67</v>
      </c>
      <c r="T136" s="262">
        <v>697.99</v>
      </c>
      <c r="U136" s="262">
        <v>206.96</v>
      </c>
      <c r="V136" s="262">
        <v>14.34</v>
      </c>
      <c r="W136" s="262">
        <v>65.14</v>
      </c>
      <c r="X136" s="258">
        <v>0</v>
      </c>
      <c r="Y136" s="261">
        <f t="shared" si="5"/>
        <v>1774.46</v>
      </c>
    </row>
    <row r="137" spans="1:26" s="651" customFormat="1" x14ac:dyDescent="0.25">
      <c r="A137" s="640" t="s">
        <v>84</v>
      </c>
      <c r="B137" s="640">
        <v>1</v>
      </c>
      <c r="C137" s="640">
        <v>42</v>
      </c>
      <c r="D137" s="640"/>
      <c r="E137" s="641" t="s">
        <v>579</v>
      </c>
      <c r="F137" s="642">
        <v>0</v>
      </c>
      <c r="G137" s="643">
        <v>0</v>
      </c>
      <c r="H137" s="643">
        <v>0</v>
      </c>
      <c r="I137" s="643">
        <v>0</v>
      </c>
      <c r="J137" s="645">
        <v>0</v>
      </c>
      <c r="K137" s="643">
        <v>0</v>
      </c>
      <c r="L137" s="643">
        <v>0</v>
      </c>
      <c r="M137" s="645">
        <v>0</v>
      </c>
      <c r="N137" s="645">
        <v>0</v>
      </c>
      <c r="O137" s="645">
        <v>0</v>
      </c>
      <c r="P137" s="646">
        <v>362.56</v>
      </c>
      <c r="Q137" s="645">
        <v>0</v>
      </c>
      <c r="R137" s="645">
        <v>0</v>
      </c>
      <c r="S137" s="645">
        <v>107.5</v>
      </c>
      <c r="T137" s="648">
        <v>804.22</v>
      </c>
      <c r="U137" s="648">
        <v>238.45</v>
      </c>
      <c r="V137" s="648">
        <v>14.34</v>
      </c>
      <c r="W137" s="645">
        <v>111.46</v>
      </c>
      <c r="X137" s="647">
        <v>117.42</v>
      </c>
      <c r="Y137" s="649">
        <f t="shared" si="5"/>
        <v>1755.95</v>
      </c>
    </row>
    <row r="138" spans="1:26" x14ac:dyDescent="0.25">
      <c r="A138" s="255" t="s">
        <v>86</v>
      </c>
      <c r="B138" s="255">
        <v>1</v>
      </c>
      <c r="C138" s="255">
        <v>466</v>
      </c>
      <c r="D138" s="255" t="s">
        <v>549</v>
      </c>
      <c r="E138" s="292" t="s">
        <v>749</v>
      </c>
      <c r="F138" s="502">
        <v>0</v>
      </c>
      <c r="G138" s="507">
        <v>0</v>
      </c>
      <c r="H138" s="507">
        <v>0</v>
      </c>
      <c r="I138" s="507">
        <v>2329.38</v>
      </c>
      <c r="J138" s="258">
        <v>0</v>
      </c>
      <c r="K138" s="507">
        <v>0</v>
      </c>
      <c r="L138" s="507">
        <v>0</v>
      </c>
      <c r="M138" s="258">
        <v>0</v>
      </c>
      <c r="N138" s="268">
        <v>221.84</v>
      </c>
      <c r="O138" s="258">
        <v>0</v>
      </c>
      <c r="P138" s="257">
        <v>873.62</v>
      </c>
      <c r="Q138" s="259">
        <v>0</v>
      </c>
      <c r="R138" s="259">
        <v>0</v>
      </c>
      <c r="S138" s="259">
        <v>259.02</v>
      </c>
      <c r="T138" s="262">
        <v>532.12</v>
      </c>
      <c r="U138" s="262">
        <v>157.77000000000001</v>
      </c>
      <c r="V138" s="262">
        <v>14.34</v>
      </c>
      <c r="W138" s="260">
        <v>17.260000000000002</v>
      </c>
      <c r="X138" s="260">
        <v>117.42</v>
      </c>
      <c r="Y138" s="261">
        <f t="shared" si="5"/>
        <v>4522.7700000000013</v>
      </c>
    </row>
    <row r="139" spans="1:26" x14ac:dyDescent="0.25">
      <c r="A139" s="255" t="s">
        <v>86</v>
      </c>
      <c r="B139" s="255">
        <v>1</v>
      </c>
      <c r="C139" s="255">
        <v>195</v>
      </c>
      <c r="E139" s="292" t="s">
        <v>779</v>
      </c>
      <c r="F139" s="502">
        <v>0</v>
      </c>
      <c r="G139" s="507">
        <v>0</v>
      </c>
      <c r="H139" s="507">
        <v>0</v>
      </c>
      <c r="I139" s="507">
        <v>0</v>
      </c>
      <c r="J139" s="258">
        <v>0</v>
      </c>
      <c r="K139" s="507">
        <v>0</v>
      </c>
      <c r="L139" s="507">
        <v>0</v>
      </c>
      <c r="M139" s="258">
        <v>0</v>
      </c>
      <c r="N139" s="258">
        <v>0</v>
      </c>
      <c r="O139" s="258">
        <v>0</v>
      </c>
      <c r="P139" s="259">
        <v>655.22</v>
      </c>
      <c r="Q139" s="258">
        <v>0</v>
      </c>
      <c r="R139" s="258">
        <v>0</v>
      </c>
      <c r="S139" s="258">
        <v>194.26</v>
      </c>
      <c r="T139" s="262">
        <v>750.52</v>
      </c>
      <c r="U139" s="262">
        <v>222.53</v>
      </c>
      <c r="V139" s="262">
        <v>14.34</v>
      </c>
      <c r="W139" s="262">
        <v>18.86</v>
      </c>
      <c r="X139" s="259">
        <v>117.42</v>
      </c>
      <c r="Y139" s="261">
        <f t="shared" si="5"/>
        <v>1973.1499999999999</v>
      </c>
    </row>
    <row r="140" spans="1:26" x14ac:dyDescent="0.25">
      <c r="A140" s="255" t="s">
        <v>84</v>
      </c>
      <c r="B140" s="255">
        <v>1</v>
      </c>
      <c r="C140" s="255">
        <v>245</v>
      </c>
      <c r="D140" s="255" t="s">
        <v>549</v>
      </c>
      <c r="E140" s="294" t="s">
        <v>135</v>
      </c>
      <c r="F140" s="502">
        <v>0</v>
      </c>
      <c r="G140" s="507">
        <v>0</v>
      </c>
      <c r="H140" s="507">
        <v>0</v>
      </c>
      <c r="I140" s="621">
        <v>508.28</v>
      </c>
      <c r="J140" s="258">
        <v>0</v>
      </c>
      <c r="K140" s="507">
        <v>0</v>
      </c>
      <c r="L140" s="507">
        <v>0</v>
      </c>
      <c r="M140" s="258">
        <v>0</v>
      </c>
      <c r="N140" s="258">
        <v>0</v>
      </c>
      <c r="O140" s="258">
        <v>0</v>
      </c>
      <c r="P140" s="259">
        <v>642.12</v>
      </c>
      <c r="Q140" s="259">
        <v>0</v>
      </c>
      <c r="R140" s="259">
        <v>0</v>
      </c>
      <c r="S140" s="259">
        <v>190.38</v>
      </c>
      <c r="T140" s="262">
        <v>735.51</v>
      </c>
      <c r="U140" s="262">
        <v>218.08</v>
      </c>
      <c r="V140" s="262">
        <v>14.34</v>
      </c>
      <c r="W140" s="258">
        <v>0</v>
      </c>
      <c r="X140" s="260">
        <v>78.28</v>
      </c>
      <c r="Y140" s="261">
        <f t="shared" si="5"/>
        <v>2386.9900000000002</v>
      </c>
    </row>
    <row r="141" spans="1:26" s="269" customFormat="1" x14ac:dyDescent="0.25">
      <c r="A141" s="255" t="s">
        <v>84</v>
      </c>
      <c r="B141" s="255">
        <v>1</v>
      </c>
      <c r="C141" s="255">
        <v>19</v>
      </c>
      <c r="D141" s="255"/>
      <c r="E141" s="292" t="s">
        <v>562</v>
      </c>
      <c r="F141" s="502">
        <v>0</v>
      </c>
      <c r="G141" s="507">
        <v>0</v>
      </c>
      <c r="H141" s="507">
        <v>629.24</v>
      </c>
      <c r="I141" s="507">
        <v>0</v>
      </c>
      <c r="J141" s="258">
        <v>0</v>
      </c>
      <c r="K141" s="507">
        <v>0</v>
      </c>
      <c r="L141" s="507">
        <v>0</v>
      </c>
      <c r="M141" s="258">
        <v>0</v>
      </c>
      <c r="N141" s="258">
        <v>0</v>
      </c>
      <c r="O141" s="258">
        <v>0</v>
      </c>
      <c r="P141" s="258">
        <v>0</v>
      </c>
      <c r="Q141" s="258">
        <v>0</v>
      </c>
      <c r="R141" s="258">
        <v>0</v>
      </c>
      <c r="S141" s="258">
        <v>0</v>
      </c>
      <c r="T141" s="262">
        <v>1237.06</v>
      </c>
      <c r="U141" s="262">
        <v>366.78</v>
      </c>
      <c r="V141" s="262">
        <v>14.34</v>
      </c>
      <c r="W141" s="262">
        <v>84.12</v>
      </c>
      <c r="X141" s="260">
        <v>78.28</v>
      </c>
      <c r="Y141" s="261">
        <f t="shared" si="5"/>
        <v>2409.8200000000002</v>
      </c>
    </row>
    <row r="142" spans="1:26" x14ac:dyDescent="0.25">
      <c r="A142" s="255" t="s">
        <v>84</v>
      </c>
      <c r="B142" s="255">
        <v>1</v>
      </c>
      <c r="C142" s="255">
        <v>475</v>
      </c>
      <c r="E142" s="292" t="s">
        <v>785</v>
      </c>
      <c r="F142" s="502">
        <v>0</v>
      </c>
      <c r="G142" s="502">
        <v>0</v>
      </c>
      <c r="H142" s="502">
        <v>0</v>
      </c>
      <c r="I142" s="502">
        <v>709.05</v>
      </c>
      <c r="J142" s="257">
        <v>0</v>
      </c>
      <c r="K142" s="502">
        <v>0</v>
      </c>
      <c r="L142" s="502">
        <v>0</v>
      </c>
      <c r="M142" s="257">
        <v>0</v>
      </c>
      <c r="N142" s="257">
        <v>0</v>
      </c>
      <c r="O142" s="257">
        <v>0</v>
      </c>
      <c r="P142" s="257">
        <v>856.15</v>
      </c>
      <c r="Q142" s="258">
        <v>0</v>
      </c>
      <c r="R142" s="258">
        <v>0</v>
      </c>
      <c r="S142" s="258">
        <v>253.84</v>
      </c>
      <c r="T142" s="257">
        <v>521.48</v>
      </c>
      <c r="U142" s="257">
        <v>154.62</v>
      </c>
      <c r="V142" s="257">
        <v>14.34</v>
      </c>
      <c r="W142" s="257">
        <v>53.51</v>
      </c>
      <c r="X142" s="257">
        <v>0</v>
      </c>
      <c r="Y142" s="261">
        <f t="shared" si="5"/>
        <v>2562.9899999999998</v>
      </c>
      <c r="Z142" s="263"/>
    </row>
    <row r="143" spans="1:26" x14ac:dyDescent="0.25">
      <c r="A143" s="255" t="s">
        <v>84</v>
      </c>
      <c r="B143" s="255">
        <v>1</v>
      </c>
      <c r="C143" s="255">
        <v>496</v>
      </c>
      <c r="E143" s="294" t="s">
        <v>462</v>
      </c>
      <c r="F143" s="502">
        <v>0</v>
      </c>
      <c r="G143" s="507">
        <v>0</v>
      </c>
      <c r="H143" s="507">
        <v>0</v>
      </c>
      <c r="I143" s="507">
        <v>457.37</v>
      </c>
      <c r="J143" s="259">
        <v>0</v>
      </c>
      <c r="K143" s="621">
        <v>0</v>
      </c>
      <c r="L143" s="507">
        <v>0</v>
      </c>
      <c r="M143" s="258">
        <v>0</v>
      </c>
      <c r="N143" s="258">
        <v>0</v>
      </c>
      <c r="O143" s="258">
        <v>0</v>
      </c>
      <c r="P143" s="259">
        <v>1059.9100000000001</v>
      </c>
      <c r="Q143" s="258">
        <v>0</v>
      </c>
      <c r="R143" s="258">
        <v>0</v>
      </c>
      <c r="S143" s="258">
        <v>84.02</v>
      </c>
      <c r="T143" s="262">
        <v>247.44</v>
      </c>
      <c r="U143" s="262">
        <v>26.69</v>
      </c>
      <c r="V143" s="262">
        <v>0</v>
      </c>
      <c r="W143" s="258">
        <v>0</v>
      </c>
      <c r="X143" s="260">
        <v>39.14</v>
      </c>
      <c r="Y143" s="261">
        <f t="shared" si="5"/>
        <v>1914.5700000000004</v>
      </c>
    </row>
    <row r="144" spans="1:26" x14ac:dyDescent="0.25">
      <c r="A144" s="255" t="s">
        <v>84</v>
      </c>
      <c r="B144" s="255">
        <v>1</v>
      </c>
      <c r="C144" s="255">
        <v>169</v>
      </c>
      <c r="E144" s="292" t="s">
        <v>612</v>
      </c>
      <c r="F144" s="502">
        <v>0</v>
      </c>
      <c r="G144" s="507">
        <v>0</v>
      </c>
      <c r="H144" s="507">
        <v>0</v>
      </c>
      <c r="I144" s="621">
        <v>1336.36</v>
      </c>
      <c r="J144" s="258">
        <v>0</v>
      </c>
      <c r="K144" s="507">
        <v>0</v>
      </c>
      <c r="L144" s="507">
        <v>0</v>
      </c>
      <c r="M144" s="258">
        <v>0</v>
      </c>
      <c r="N144" s="258">
        <v>0</v>
      </c>
      <c r="O144" s="258">
        <v>0</v>
      </c>
      <c r="P144" s="259">
        <v>648.66999999999996</v>
      </c>
      <c r="Q144" s="258">
        <v>0</v>
      </c>
      <c r="R144" s="258">
        <v>0</v>
      </c>
      <c r="S144" s="258">
        <v>192.32</v>
      </c>
      <c r="T144" s="262">
        <v>743.02</v>
      </c>
      <c r="U144" s="262">
        <v>220.31</v>
      </c>
      <c r="V144" s="262">
        <v>14.34</v>
      </c>
      <c r="W144" s="266">
        <v>44.99</v>
      </c>
      <c r="X144" s="259">
        <v>78.28</v>
      </c>
      <c r="Y144" s="261">
        <f t="shared" si="5"/>
        <v>3278.29</v>
      </c>
    </row>
    <row r="145" spans="1:26" x14ac:dyDescent="0.25">
      <c r="A145" s="255" t="s">
        <v>86</v>
      </c>
      <c r="B145" s="255">
        <v>1</v>
      </c>
      <c r="C145" s="255">
        <v>27</v>
      </c>
      <c r="D145" s="255" t="s">
        <v>549</v>
      </c>
      <c r="E145" s="292" t="s">
        <v>569</v>
      </c>
      <c r="F145" s="502">
        <v>0</v>
      </c>
      <c r="G145" s="507">
        <v>0</v>
      </c>
      <c r="H145" s="507">
        <v>792.25</v>
      </c>
      <c r="I145" s="621">
        <v>1687.68</v>
      </c>
      <c r="J145" s="258">
        <v>0</v>
      </c>
      <c r="K145" s="507">
        <v>0</v>
      </c>
      <c r="L145" s="507">
        <v>0</v>
      </c>
      <c r="M145" s="258">
        <v>0</v>
      </c>
      <c r="N145" s="258">
        <v>0</v>
      </c>
      <c r="O145" s="258">
        <v>0</v>
      </c>
      <c r="P145" s="259">
        <v>856.15</v>
      </c>
      <c r="Q145" s="259">
        <v>0</v>
      </c>
      <c r="R145" s="259">
        <v>0</v>
      </c>
      <c r="S145" s="259">
        <v>253.84</v>
      </c>
      <c r="T145" s="262">
        <v>521.48</v>
      </c>
      <c r="U145" s="262">
        <v>154.62</v>
      </c>
      <c r="V145" s="262">
        <v>14.34</v>
      </c>
      <c r="W145" s="260">
        <v>62.14</v>
      </c>
      <c r="X145" s="260">
        <v>78.28</v>
      </c>
      <c r="Y145" s="261">
        <f t="shared" si="5"/>
        <v>4420.7800000000007</v>
      </c>
    </row>
    <row r="146" spans="1:26" x14ac:dyDescent="0.25">
      <c r="A146" s="255" t="s">
        <v>84</v>
      </c>
      <c r="B146" s="255">
        <v>1</v>
      </c>
      <c r="C146" s="255">
        <v>429</v>
      </c>
      <c r="E146" s="292" t="s">
        <v>688</v>
      </c>
      <c r="F146" s="502">
        <v>0</v>
      </c>
      <c r="G146" s="507">
        <v>0</v>
      </c>
      <c r="H146" s="507">
        <v>0</v>
      </c>
      <c r="I146" s="507">
        <v>0</v>
      </c>
      <c r="J146" s="258">
        <v>0</v>
      </c>
      <c r="K146" s="507">
        <v>0</v>
      </c>
      <c r="L146" s="507">
        <v>0</v>
      </c>
      <c r="M146" s="258">
        <v>0</v>
      </c>
      <c r="N146" s="258">
        <v>0</v>
      </c>
      <c r="O146" s="258">
        <v>0</v>
      </c>
      <c r="P146" s="259">
        <v>856.15</v>
      </c>
      <c r="Q146" s="258">
        <v>0</v>
      </c>
      <c r="R146" s="258">
        <v>0</v>
      </c>
      <c r="S146" s="258">
        <v>253.84</v>
      </c>
      <c r="T146" s="262">
        <v>521.48</v>
      </c>
      <c r="U146" s="262">
        <v>154.62</v>
      </c>
      <c r="V146" s="262">
        <v>14.34</v>
      </c>
      <c r="W146" s="266">
        <v>53.51</v>
      </c>
      <c r="X146" s="258">
        <v>0</v>
      </c>
      <c r="Y146" s="261">
        <f t="shared" si="5"/>
        <v>1853.94</v>
      </c>
    </row>
    <row r="147" spans="1:26" x14ac:dyDescent="0.25">
      <c r="A147" s="255" t="s">
        <v>86</v>
      </c>
      <c r="B147" s="255">
        <v>1</v>
      </c>
      <c r="C147" s="255">
        <v>343</v>
      </c>
      <c r="D147" s="255" t="s">
        <v>549</v>
      </c>
      <c r="E147" s="292" t="s">
        <v>352</v>
      </c>
      <c r="F147" s="502">
        <v>0</v>
      </c>
      <c r="G147" s="507">
        <v>0</v>
      </c>
      <c r="H147" s="507">
        <v>0</v>
      </c>
      <c r="I147" s="621">
        <v>409.9</v>
      </c>
      <c r="J147" s="258">
        <v>0</v>
      </c>
      <c r="K147" s="507">
        <v>0</v>
      </c>
      <c r="L147" s="507">
        <v>0</v>
      </c>
      <c r="M147" s="258">
        <v>0</v>
      </c>
      <c r="N147" s="258">
        <v>0</v>
      </c>
      <c r="O147" s="258">
        <v>0</v>
      </c>
      <c r="P147" s="259">
        <v>543.84</v>
      </c>
      <c r="Q147" s="259">
        <v>0</v>
      </c>
      <c r="R147" s="259">
        <v>0</v>
      </c>
      <c r="S147" s="259">
        <v>161.24</v>
      </c>
      <c r="T147" s="262">
        <v>622.94000000000005</v>
      </c>
      <c r="U147" s="262">
        <v>184.7</v>
      </c>
      <c r="V147" s="262">
        <v>14.34</v>
      </c>
      <c r="W147" s="262">
        <v>111.46</v>
      </c>
      <c r="X147" s="258">
        <v>0</v>
      </c>
      <c r="Y147" s="261">
        <f t="shared" si="5"/>
        <v>2048.42</v>
      </c>
    </row>
    <row r="148" spans="1:26" x14ac:dyDescent="0.25">
      <c r="A148" s="255" t="s">
        <v>86</v>
      </c>
      <c r="B148" s="255">
        <v>1</v>
      </c>
      <c r="C148" s="255">
        <v>315</v>
      </c>
      <c r="D148" s="255" t="s">
        <v>549</v>
      </c>
      <c r="E148" s="292" t="s">
        <v>299</v>
      </c>
      <c r="F148" s="502">
        <v>0</v>
      </c>
      <c r="G148" s="507">
        <v>0</v>
      </c>
      <c r="H148" s="507">
        <v>0</v>
      </c>
      <c r="I148" s="621">
        <v>2375.54</v>
      </c>
      <c r="J148" s="258">
        <v>0</v>
      </c>
      <c r="K148" s="507">
        <v>0</v>
      </c>
      <c r="L148" s="507">
        <v>0</v>
      </c>
      <c r="M148" s="258">
        <v>0</v>
      </c>
      <c r="N148" s="258">
        <v>0</v>
      </c>
      <c r="O148" s="258">
        <v>0</v>
      </c>
      <c r="P148" s="258">
        <v>0</v>
      </c>
      <c r="Q148" s="259">
        <v>0</v>
      </c>
      <c r="R148" s="259">
        <v>0</v>
      </c>
      <c r="S148" s="259">
        <v>0</v>
      </c>
      <c r="T148" s="262">
        <v>1237.06</v>
      </c>
      <c r="U148" s="262">
        <v>366.78</v>
      </c>
      <c r="V148" s="262">
        <v>14.34</v>
      </c>
      <c r="W148" s="262">
        <v>88.28</v>
      </c>
      <c r="X148" s="258">
        <v>0</v>
      </c>
      <c r="Y148" s="261">
        <f t="shared" si="5"/>
        <v>4082.0000000000005</v>
      </c>
    </row>
    <row r="149" spans="1:26" x14ac:dyDescent="0.25">
      <c r="A149" s="255" t="s">
        <v>84</v>
      </c>
      <c r="B149" s="255">
        <v>1</v>
      </c>
      <c r="C149" s="255">
        <v>86</v>
      </c>
      <c r="D149" s="255" t="s">
        <v>549</v>
      </c>
      <c r="E149" s="292" t="s">
        <v>594</v>
      </c>
      <c r="F149" s="502">
        <v>0</v>
      </c>
      <c r="G149" s="507">
        <v>0</v>
      </c>
      <c r="H149" s="507">
        <v>0</v>
      </c>
      <c r="I149" s="621">
        <v>1223.5999999999999</v>
      </c>
      <c r="J149" s="258">
        <v>0</v>
      </c>
      <c r="K149" s="507">
        <v>0</v>
      </c>
      <c r="L149" s="507">
        <v>0</v>
      </c>
      <c r="M149" s="258">
        <v>0</v>
      </c>
      <c r="N149" s="268">
        <v>45.14</v>
      </c>
      <c r="O149" s="258">
        <v>0</v>
      </c>
      <c r="P149" s="259">
        <v>218.4</v>
      </c>
      <c r="Q149" s="259">
        <v>0</v>
      </c>
      <c r="R149" s="259">
        <v>0</v>
      </c>
      <c r="S149" s="259">
        <v>64.75</v>
      </c>
      <c r="T149" s="262">
        <v>1187.3399999999999</v>
      </c>
      <c r="U149" s="262">
        <v>352.04</v>
      </c>
      <c r="V149" s="262">
        <v>14.34</v>
      </c>
      <c r="W149" s="262">
        <v>31.99</v>
      </c>
      <c r="X149" s="259">
        <v>78.28</v>
      </c>
      <c r="Y149" s="261">
        <f t="shared" si="5"/>
        <v>3215.88</v>
      </c>
    </row>
    <row r="150" spans="1:26" s="304" customFormat="1" x14ac:dyDescent="0.25">
      <c r="A150" s="298" t="s">
        <v>84</v>
      </c>
      <c r="B150" s="298">
        <v>1</v>
      </c>
      <c r="C150" s="298">
        <v>49</v>
      </c>
      <c r="D150" s="298"/>
      <c r="E150" s="308" t="s">
        <v>837</v>
      </c>
      <c r="F150" s="652">
        <v>0</v>
      </c>
      <c r="G150" s="653">
        <v>0</v>
      </c>
      <c r="H150" s="653">
        <v>0</v>
      </c>
      <c r="I150" s="653">
        <v>0</v>
      </c>
      <c r="J150" s="302">
        <v>0</v>
      </c>
      <c r="K150" s="654">
        <v>0</v>
      </c>
      <c r="L150" s="653">
        <v>0</v>
      </c>
      <c r="M150" s="300">
        <v>0</v>
      </c>
      <c r="N150" s="300">
        <v>0</v>
      </c>
      <c r="O150" s="300">
        <v>0</v>
      </c>
      <c r="P150" s="300">
        <v>0</v>
      </c>
      <c r="Q150" s="300">
        <v>0</v>
      </c>
      <c r="R150" s="300">
        <v>0</v>
      </c>
      <c r="S150" s="300">
        <v>0</v>
      </c>
      <c r="T150" s="300">
        <v>0</v>
      </c>
      <c r="U150" s="300">
        <v>0</v>
      </c>
      <c r="V150" s="300">
        <v>0</v>
      </c>
      <c r="W150" s="300">
        <v>0</v>
      </c>
      <c r="X150" s="300">
        <v>0</v>
      </c>
      <c r="Y150" s="303">
        <f t="shared" si="5"/>
        <v>0</v>
      </c>
      <c r="Z150" s="321"/>
    </row>
    <row r="151" spans="1:26" x14ac:dyDescent="0.25">
      <c r="A151" s="255" t="s">
        <v>84</v>
      </c>
      <c r="B151" s="255">
        <v>1</v>
      </c>
      <c r="C151" s="255">
        <v>259</v>
      </c>
      <c r="E151" s="292" t="s">
        <v>147</v>
      </c>
      <c r="F151" s="502">
        <v>0</v>
      </c>
      <c r="G151" s="507">
        <v>0</v>
      </c>
      <c r="H151" s="507">
        <v>0</v>
      </c>
      <c r="I151" s="507">
        <v>2703.26</v>
      </c>
      <c r="J151" s="258">
        <v>0</v>
      </c>
      <c r="K151" s="507">
        <v>0</v>
      </c>
      <c r="L151" s="507">
        <v>0</v>
      </c>
      <c r="M151" s="258">
        <v>0</v>
      </c>
      <c r="N151" s="268">
        <v>244.86</v>
      </c>
      <c r="O151" s="258">
        <v>0</v>
      </c>
      <c r="P151" s="259">
        <v>218.4</v>
      </c>
      <c r="Q151" s="258">
        <v>0</v>
      </c>
      <c r="R151" s="258">
        <v>0</v>
      </c>
      <c r="S151" s="258">
        <v>64.75</v>
      </c>
      <c r="T151" s="262">
        <v>1187.3399999999999</v>
      </c>
      <c r="U151" s="262">
        <v>352.04</v>
      </c>
      <c r="V151" s="262">
        <v>14.34</v>
      </c>
      <c r="W151" s="262">
        <v>18.309999999999999</v>
      </c>
      <c r="X151" s="260">
        <v>195.7</v>
      </c>
      <c r="Y151" s="261">
        <f t="shared" si="5"/>
        <v>4999.0000000000009</v>
      </c>
    </row>
    <row r="152" spans="1:26" x14ac:dyDescent="0.25">
      <c r="A152" s="255" t="s">
        <v>86</v>
      </c>
      <c r="B152" s="255">
        <v>1</v>
      </c>
      <c r="C152" s="255">
        <v>430</v>
      </c>
      <c r="E152" s="294" t="s">
        <v>690</v>
      </c>
      <c r="F152" s="502">
        <v>0</v>
      </c>
      <c r="G152" s="507">
        <v>0</v>
      </c>
      <c r="H152" s="507">
        <v>0</v>
      </c>
      <c r="I152" s="507">
        <v>452.76</v>
      </c>
      <c r="J152" s="258">
        <v>0</v>
      </c>
      <c r="K152" s="507">
        <v>0</v>
      </c>
      <c r="L152" s="507">
        <v>0</v>
      </c>
      <c r="M152" s="258">
        <v>0</v>
      </c>
      <c r="N152" s="258">
        <v>0</v>
      </c>
      <c r="O152" s="258">
        <v>0</v>
      </c>
      <c r="P152" s="258">
        <v>432.45</v>
      </c>
      <c r="Q152" s="258">
        <v>0</v>
      </c>
      <c r="R152" s="258">
        <v>0</v>
      </c>
      <c r="S152" s="258">
        <v>99.08</v>
      </c>
      <c r="T152" s="258">
        <v>959.25</v>
      </c>
      <c r="U152" s="258">
        <v>313.55</v>
      </c>
      <c r="V152" s="258">
        <v>14.34</v>
      </c>
      <c r="W152" s="262">
        <v>43.67</v>
      </c>
      <c r="X152" s="260">
        <v>78.28</v>
      </c>
      <c r="Y152" s="261">
        <f t="shared" si="5"/>
        <v>2393.3800000000006</v>
      </c>
    </row>
    <row r="153" spans="1:26" x14ac:dyDescent="0.25">
      <c r="A153" s="255" t="s">
        <v>84</v>
      </c>
      <c r="B153" s="255">
        <v>1</v>
      </c>
      <c r="C153" s="255">
        <v>445</v>
      </c>
      <c r="E153" s="292" t="s">
        <v>713</v>
      </c>
      <c r="F153" s="502">
        <v>0</v>
      </c>
      <c r="G153" s="507">
        <v>0</v>
      </c>
      <c r="H153" s="507">
        <v>0</v>
      </c>
      <c r="I153" s="507">
        <v>0</v>
      </c>
      <c r="J153" s="258">
        <v>0</v>
      </c>
      <c r="K153" s="507">
        <v>0</v>
      </c>
      <c r="L153" s="507">
        <v>0</v>
      </c>
      <c r="M153" s="258">
        <v>0</v>
      </c>
      <c r="N153" s="258">
        <v>0</v>
      </c>
      <c r="O153" s="258">
        <v>0</v>
      </c>
      <c r="P153" s="258">
        <v>986.52</v>
      </c>
      <c r="Q153" s="258">
        <v>0</v>
      </c>
      <c r="R153" s="258">
        <v>0</v>
      </c>
      <c r="S153" s="258">
        <v>292.5</v>
      </c>
      <c r="T153" s="258">
        <v>391.11</v>
      </c>
      <c r="U153" s="258">
        <v>115.97</v>
      </c>
      <c r="V153" s="258">
        <v>14.34</v>
      </c>
      <c r="W153" s="262">
        <v>53.51</v>
      </c>
      <c r="X153" s="260">
        <v>117.42</v>
      </c>
      <c r="Y153" s="261">
        <f t="shared" si="5"/>
        <v>1971.3700000000001</v>
      </c>
    </row>
    <row r="154" spans="1:26" s="651" customFormat="1" x14ac:dyDescent="0.25">
      <c r="A154" s="640" t="s">
        <v>86</v>
      </c>
      <c r="B154" s="640">
        <v>1</v>
      </c>
      <c r="C154" s="640">
        <v>193</v>
      </c>
      <c r="D154" s="640" t="s">
        <v>549</v>
      </c>
      <c r="E154" s="641" t="s">
        <v>616</v>
      </c>
      <c r="F154" s="642">
        <v>0</v>
      </c>
      <c r="G154" s="643">
        <v>1334</v>
      </c>
      <c r="H154" s="643">
        <v>0</v>
      </c>
      <c r="I154" s="644">
        <v>1122.96</v>
      </c>
      <c r="J154" s="645">
        <v>0</v>
      </c>
      <c r="K154" s="643">
        <v>0</v>
      </c>
      <c r="L154" s="643">
        <v>0</v>
      </c>
      <c r="M154" s="645">
        <v>0</v>
      </c>
      <c r="N154" s="645">
        <v>0</v>
      </c>
      <c r="O154" s="645">
        <v>0</v>
      </c>
      <c r="P154" s="646">
        <v>812.47</v>
      </c>
      <c r="Q154" s="646">
        <v>0</v>
      </c>
      <c r="R154" s="646">
        <v>0</v>
      </c>
      <c r="S154" s="646">
        <v>240.89</v>
      </c>
      <c r="T154" s="648">
        <v>494.88</v>
      </c>
      <c r="U154" s="648">
        <v>146.72999999999999</v>
      </c>
      <c r="V154" s="648">
        <v>14.34</v>
      </c>
      <c r="W154" s="648">
        <v>77.41</v>
      </c>
      <c r="X154" s="647">
        <v>39.14</v>
      </c>
      <c r="Y154" s="649">
        <f t="shared" si="5"/>
        <v>4282.8200000000006</v>
      </c>
    </row>
    <row r="155" spans="1:26" x14ac:dyDescent="0.25">
      <c r="A155" s="255" t="s">
        <v>84</v>
      </c>
      <c r="B155" s="255">
        <v>1</v>
      </c>
      <c r="C155" s="255">
        <v>159</v>
      </c>
      <c r="E155" s="292" t="s">
        <v>62</v>
      </c>
      <c r="F155" s="502">
        <v>0</v>
      </c>
      <c r="G155" s="507">
        <v>0</v>
      </c>
      <c r="H155" s="507">
        <v>0</v>
      </c>
      <c r="I155" s="507">
        <v>3501.68</v>
      </c>
      <c r="J155" s="258">
        <v>0</v>
      </c>
      <c r="K155" s="507">
        <v>0</v>
      </c>
      <c r="L155" s="507">
        <v>0</v>
      </c>
      <c r="M155" s="258">
        <v>0</v>
      </c>
      <c r="N155" s="258">
        <v>0</v>
      </c>
      <c r="O155" s="258">
        <v>0</v>
      </c>
      <c r="P155" s="259">
        <v>655.22</v>
      </c>
      <c r="Q155" s="258">
        <v>0</v>
      </c>
      <c r="R155" s="258">
        <v>0</v>
      </c>
      <c r="S155" s="258">
        <v>194.26</v>
      </c>
      <c r="T155" s="262">
        <v>750.52</v>
      </c>
      <c r="U155" s="262">
        <v>222.53</v>
      </c>
      <c r="V155" s="262">
        <v>14.34</v>
      </c>
      <c r="W155" s="262">
        <v>27.88</v>
      </c>
      <c r="X155" s="258">
        <v>39.14</v>
      </c>
      <c r="Y155" s="261">
        <f t="shared" si="5"/>
        <v>5405.5700000000006</v>
      </c>
    </row>
    <row r="156" spans="1:26" x14ac:dyDescent="0.25">
      <c r="A156" s="255" t="s">
        <v>84</v>
      </c>
      <c r="B156" s="255">
        <v>1</v>
      </c>
      <c r="C156" s="255">
        <v>91</v>
      </c>
      <c r="D156" s="255" t="s">
        <v>549</v>
      </c>
      <c r="E156" s="292" t="s">
        <v>599</v>
      </c>
      <c r="F156" s="502">
        <v>0</v>
      </c>
      <c r="G156" s="507">
        <v>0</v>
      </c>
      <c r="H156" s="507">
        <v>0</v>
      </c>
      <c r="I156" s="621">
        <v>1738.86</v>
      </c>
      <c r="J156" s="258">
        <v>0</v>
      </c>
      <c r="K156" s="507">
        <v>0</v>
      </c>
      <c r="L156" s="507">
        <v>0</v>
      </c>
      <c r="M156" s="258">
        <v>0</v>
      </c>
      <c r="N156" s="258">
        <v>0</v>
      </c>
      <c r="O156" s="258">
        <v>0</v>
      </c>
      <c r="P156" s="259">
        <v>655.22</v>
      </c>
      <c r="Q156" s="259">
        <v>0</v>
      </c>
      <c r="R156" s="259">
        <v>0</v>
      </c>
      <c r="S156" s="259">
        <v>194.26</v>
      </c>
      <c r="T156" s="262">
        <v>750.52</v>
      </c>
      <c r="U156" s="262">
        <v>222.53</v>
      </c>
      <c r="V156" s="262">
        <v>14.34</v>
      </c>
      <c r="W156" s="262">
        <v>31.06</v>
      </c>
      <c r="X156" s="258">
        <v>0</v>
      </c>
      <c r="Y156" s="261">
        <f t="shared" si="5"/>
        <v>3606.7900000000004</v>
      </c>
    </row>
    <row r="157" spans="1:26" x14ac:dyDescent="0.25">
      <c r="A157" s="255" t="s">
        <v>84</v>
      </c>
      <c r="B157" s="255">
        <v>1</v>
      </c>
      <c r="C157" s="255">
        <v>482</v>
      </c>
      <c r="E157" s="292" t="s">
        <v>821</v>
      </c>
      <c r="F157" s="502">
        <v>0</v>
      </c>
      <c r="G157" s="507">
        <v>0</v>
      </c>
      <c r="H157" s="507">
        <v>0</v>
      </c>
      <c r="I157" s="621">
        <v>592.07000000000005</v>
      </c>
      <c r="J157" s="258">
        <v>0</v>
      </c>
      <c r="K157" s="507">
        <v>0</v>
      </c>
      <c r="L157" s="507">
        <v>0</v>
      </c>
      <c r="M157" s="258">
        <v>0</v>
      </c>
      <c r="N157" s="258">
        <v>0</v>
      </c>
      <c r="O157" s="258">
        <v>0</v>
      </c>
      <c r="P157" s="259">
        <v>856.15</v>
      </c>
      <c r="Q157" s="259">
        <v>0</v>
      </c>
      <c r="R157" s="259">
        <v>0</v>
      </c>
      <c r="S157" s="259">
        <v>249.65</v>
      </c>
      <c r="T157" s="262">
        <v>521.48</v>
      </c>
      <c r="U157" s="262">
        <v>140.57</v>
      </c>
      <c r="V157" s="262">
        <v>14.34</v>
      </c>
      <c r="W157" s="262">
        <v>0</v>
      </c>
      <c r="X157" s="258">
        <v>0</v>
      </c>
      <c r="Y157" s="261">
        <f t="shared" si="5"/>
        <v>2374.2600000000007</v>
      </c>
    </row>
    <row r="158" spans="1:26" s="651" customFormat="1" x14ac:dyDescent="0.25">
      <c r="A158" s="640" t="s">
        <v>86</v>
      </c>
      <c r="B158" s="640">
        <v>1</v>
      </c>
      <c r="C158" s="640">
        <v>326</v>
      </c>
      <c r="D158" s="640"/>
      <c r="E158" s="641" t="s">
        <v>322</v>
      </c>
      <c r="F158" s="642">
        <v>0</v>
      </c>
      <c r="G158" s="643">
        <v>0</v>
      </c>
      <c r="H158" s="643">
        <v>0</v>
      </c>
      <c r="I158" s="643">
        <v>0</v>
      </c>
      <c r="J158" s="645">
        <v>0</v>
      </c>
      <c r="K158" s="643">
        <v>0</v>
      </c>
      <c r="L158" s="643">
        <v>0</v>
      </c>
      <c r="M158" s="645">
        <v>0</v>
      </c>
      <c r="N158" s="645">
        <v>0</v>
      </c>
      <c r="O158" s="645">
        <v>0</v>
      </c>
      <c r="P158" s="646">
        <v>698.9</v>
      </c>
      <c r="Q158" s="645">
        <v>0</v>
      </c>
      <c r="R158" s="645">
        <v>0</v>
      </c>
      <c r="S158" s="645">
        <v>207.22</v>
      </c>
      <c r="T158" s="648">
        <v>425.7</v>
      </c>
      <c r="U158" s="648">
        <v>126.22</v>
      </c>
      <c r="V158" s="648">
        <v>14.34</v>
      </c>
      <c r="W158" s="648">
        <v>133.83000000000001</v>
      </c>
      <c r="X158" s="645">
        <v>0</v>
      </c>
      <c r="Y158" s="649">
        <f t="shared" si="5"/>
        <v>1606.2099999999998</v>
      </c>
    </row>
    <row r="159" spans="1:26" x14ac:dyDescent="0.25">
      <c r="C159" s="255">
        <v>501</v>
      </c>
      <c r="E159" s="292" t="s">
        <v>1108</v>
      </c>
      <c r="F159" s="502">
        <v>0</v>
      </c>
      <c r="G159" s="507">
        <v>0</v>
      </c>
      <c r="H159" s="507">
        <v>0</v>
      </c>
      <c r="I159" s="621">
        <v>1212.51</v>
      </c>
      <c r="J159" s="258">
        <v>0</v>
      </c>
      <c r="K159" s="507">
        <v>0</v>
      </c>
      <c r="L159" s="507">
        <v>0</v>
      </c>
      <c r="M159" s="258">
        <v>0</v>
      </c>
      <c r="N159" s="258">
        <v>0</v>
      </c>
      <c r="O159" s="258">
        <v>0</v>
      </c>
      <c r="P159" s="259">
        <v>0</v>
      </c>
      <c r="Q159" s="259">
        <v>0</v>
      </c>
      <c r="R159" s="259">
        <v>0</v>
      </c>
      <c r="S159" s="259">
        <v>0</v>
      </c>
      <c r="T159" s="262">
        <v>0</v>
      </c>
      <c r="U159" s="262">
        <v>0</v>
      </c>
      <c r="V159" s="262">
        <v>0</v>
      </c>
      <c r="W159" s="262">
        <v>0</v>
      </c>
      <c r="X159" s="258">
        <v>78.28</v>
      </c>
      <c r="Y159" s="261">
        <f t="shared" si="5"/>
        <v>1290.79</v>
      </c>
    </row>
    <row r="160" spans="1:26" x14ac:dyDescent="0.25">
      <c r="A160" s="255" t="s">
        <v>84</v>
      </c>
      <c r="B160" s="255">
        <v>1</v>
      </c>
      <c r="C160" s="255">
        <v>221</v>
      </c>
      <c r="D160" s="255" t="s">
        <v>549</v>
      </c>
      <c r="E160" s="292" t="s">
        <v>109</v>
      </c>
      <c r="F160" s="502">
        <v>0</v>
      </c>
      <c r="G160" s="507">
        <v>0</v>
      </c>
      <c r="H160" s="507">
        <v>0</v>
      </c>
      <c r="I160" s="621">
        <v>3094.88</v>
      </c>
      <c r="J160" s="258">
        <v>0</v>
      </c>
      <c r="K160" s="507">
        <v>0</v>
      </c>
      <c r="L160" s="507">
        <v>0</v>
      </c>
      <c r="M160" s="258">
        <v>0</v>
      </c>
      <c r="N160" s="258">
        <v>0</v>
      </c>
      <c r="O160" s="258">
        <v>0</v>
      </c>
      <c r="P160" s="259">
        <v>856.15</v>
      </c>
      <c r="Q160" s="259">
        <v>0</v>
      </c>
      <c r="R160" s="259">
        <v>0</v>
      </c>
      <c r="S160" s="259">
        <v>253.84</v>
      </c>
      <c r="T160" s="262">
        <v>521.48</v>
      </c>
      <c r="U160" s="262">
        <v>154.62</v>
      </c>
      <c r="V160" s="262">
        <v>14.34</v>
      </c>
      <c r="W160" s="262">
        <v>58.48</v>
      </c>
      <c r="X160" s="260">
        <v>39.14</v>
      </c>
      <c r="Y160" s="261">
        <f t="shared" si="5"/>
        <v>4992.93</v>
      </c>
    </row>
    <row r="161" spans="1:25" x14ac:dyDescent="0.25">
      <c r="A161" s="255" t="s">
        <v>84</v>
      </c>
      <c r="B161" s="255">
        <v>1</v>
      </c>
      <c r="C161" s="255">
        <v>13</v>
      </c>
      <c r="E161" s="292" t="s">
        <v>558</v>
      </c>
      <c r="F161" s="502">
        <v>0</v>
      </c>
      <c r="G161" s="507">
        <v>0</v>
      </c>
      <c r="H161" s="507">
        <v>0</v>
      </c>
      <c r="I161" s="507">
        <v>0</v>
      </c>
      <c r="J161" s="258">
        <v>0</v>
      </c>
      <c r="K161" s="507">
        <v>0</v>
      </c>
      <c r="L161" s="507">
        <v>0</v>
      </c>
      <c r="M161" s="258">
        <v>0</v>
      </c>
      <c r="N161" s="258">
        <v>0</v>
      </c>
      <c r="O161" s="258">
        <v>0</v>
      </c>
      <c r="P161" s="259">
        <v>996.59</v>
      </c>
      <c r="Q161" s="258">
        <v>0</v>
      </c>
      <c r="R161" s="258">
        <v>0</v>
      </c>
      <c r="S161" s="258">
        <v>295.48</v>
      </c>
      <c r="T161" s="262">
        <v>395.1</v>
      </c>
      <c r="U161" s="262">
        <v>117.15</v>
      </c>
      <c r="V161" s="262">
        <v>14.34</v>
      </c>
      <c r="W161" s="262">
        <v>44.99</v>
      </c>
      <c r="X161" s="258">
        <v>0</v>
      </c>
      <c r="Y161" s="261">
        <f t="shared" si="5"/>
        <v>1863.65</v>
      </c>
    </row>
    <row r="162" spans="1:25" x14ac:dyDescent="0.25">
      <c r="A162" s="255" t="s">
        <v>86</v>
      </c>
      <c r="B162" s="255">
        <v>1</v>
      </c>
      <c r="C162" s="255">
        <v>502</v>
      </c>
      <c r="E162" s="292" t="s">
        <v>1036</v>
      </c>
      <c r="F162" s="502">
        <v>0</v>
      </c>
      <c r="G162" s="507">
        <v>0</v>
      </c>
      <c r="H162" s="507">
        <v>0</v>
      </c>
      <c r="I162" s="507">
        <v>0</v>
      </c>
      <c r="J162" s="258">
        <v>0</v>
      </c>
      <c r="K162" s="507">
        <v>0</v>
      </c>
      <c r="L162" s="507">
        <v>0</v>
      </c>
      <c r="M162" s="258">
        <v>0</v>
      </c>
      <c r="N162" s="258">
        <v>0</v>
      </c>
      <c r="O162" s="258">
        <v>0</v>
      </c>
      <c r="P162" s="259">
        <v>0</v>
      </c>
      <c r="Q162" s="258">
        <v>0</v>
      </c>
      <c r="R162" s="258">
        <v>0</v>
      </c>
      <c r="S162" s="258">
        <v>0</v>
      </c>
      <c r="T162" s="262">
        <v>0</v>
      </c>
      <c r="U162" s="262">
        <v>0</v>
      </c>
      <c r="V162" s="262">
        <v>0</v>
      </c>
      <c r="W162" s="258">
        <v>88.28</v>
      </c>
      <c r="X162" s="260">
        <v>0</v>
      </c>
      <c r="Y162" s="261">
        <f t="shared" ref="Y162:Y193" si="6">SUM(F162:X162)</f>
        <v>88.28</v>
      </c>
    </row>
    <row r="163" spans="1:25" x14ac:dyDescent="0.25">
      <c r="A163" s="255" t="s">
        <v>84</v>
      </c>
      <c r="B163" s="255">
        <v>1</v>
      </c>
      <c r="C163" s="255">
        <v>15</v>
      </c>
      <c r="E163" s="292" t="s">
        <v>559</v>
      </c>
      <c r="F163" s="502">
        <v>0</v>
      </c>
      <c r="G163" s="507">
        <v>0</v>
      </c>
      <c r="H163" s="507">
        <v>0</v>
      </c>
      <c r="I163" s="507">
        <v>0</v>
      </c>
      <c r="J163" s="258">
        <v>0</v>
      </c>
      <c r="K163" s="507">
        <v>0</v>
      </c>
      <c r="L163" s="507">
        <v>0</v>
      </c>
      <c r="M163" s="258">
        <v>440.48</v>
      </c>
      <c r="N163" s="258">
        <v>0</v>
      </c>
      <c r="O163" s="258">
        <v>0</v>
      </c>
      <c r="P163" s="259">
        <v>648.66999999999996</v>
      </c>
      <c r="Q163" s="258">
        <v>0</v>
      </c>
      <c r="R163" s="258">
        <v>0</v>
      </c>
      <c r="S163" s="258">
        <v>192.32</v>
      </c>
      <c r="T163" s="262">
        <v>743.02</v>
      </c>
      <c r="U163" s="262">
        <v>220.31</v>
      </c>
      <c r="V163" s="262">
        <v>14.34</v>
      </c>
      <c r="W163" s="262">
        <v>44.25</v>
      </c>
      <c r="X163" s="258">
        <v>0</v>
      </c>
      <c r="Y163" s="261">
        <f t="shared" si="6"/>
        <v>2303.3900000000003</v>
      </c>
    </row>
    <row r="164" spans="1:25" x14ac:dyDescent="0.25">
      <c r="A164" s="255" t="s">
        <v>84</v>
      </c>
      <c r="B164" s="255">
        <v>1</v>
      </c>
      <c r="C164" s="255">
        <v>253</v>
      </c>
      <c r="E164" s="292" t="s">
        <v>144</v>
      </c>
      <c r="F164" s="502">
        <v>0</v>
      </c>
      <c r="G164" s="507">
        <v>0</v>
      </c>
      <c r="H164" s="507">
        <v>0</v>
      </c>
      <c r="I164" s="507">
        <v>0</v>
      </c>
      <c r="J164" s="258">
        <v>0</v>
      </c>
      <c r="K164" s="507">
        <v>0</v>
      </c>
      <c r="L164" s="507">
        <v>0</v>
      </c>
      <c r="M164" s="258">
        <v>0</v>
      </c>
      <c r="N164" s="258">
        <v>0</v>
      </c>
      <c r="O164" s="258">
        <v>0</v>
      </c>
      <c r="P164" s="259">
        <v>873.62</v>
      </c>
      <c r="Q164" s="258">
        <v>0</v>
      </c>
      <c r="R164" s="258">
        <v>0</v>
      </c>
      <c r="S164" s="258">
        <v>259.02</v>
      </c>
      <c r="T164" s="262">
        <v>532.12</v>
      </c>
      <c r="U164" s="262">
        <v>157.77000000000001</v>
      </c>
      <c r="V164" s="262">
        <v>14.34</v>
      </c>
      <c r="W164" s="262">
        <v>18.309999999999999</v>
      </c>
      <c r="X164" s="259">
        <v>39.14</v>
      </c>
      <c r="Y164" s="261">
        <f t="shared" si="6"/>
        <v>1894.3199999999997</v>
      </c>
    </row>
    <row r="165" spans="1:25" x14ac:dyDescent="0.25">
      <c r="A165" s="255" t="s">
        <v>84</v>
      </c>
      <c r="B165" s="255">
        <v>1</v>
      </c>
      <c r="C165" s="255">
        <v>500</v>
      </c>
      <c r="E165" s="294" t="s">
        <v>467</v>
      </c>
      <c r="F165" s="502">
        <v>0</v>
      </c>
      <c r="G165" s="507">
        <v>0</v>
      </c>
      <c r="H165" s="507">
        <v>0</v>
      </c>
      <c r="I165" s="627">
        <v>2340.4699999999998</v>
      </c>
      <c r="J165" s="258">
        <v>0</v>
      </c>
      <c r="K165" s="507">
        <v>0</v>
      </c>
      <c r="L165" s="507">
        <v>0</v>
      </c>
      <c r="M165" s="258">
        <v>0</v>
      </c>
      <c r="N165" s="258">
        <v>0</v>
      </c>
      <c r="O165" s="258">
        <v>0</v>
      </c>
      <c r="P165" s="259">
        <v>812.47</v>
      </c>
      <c r="Q165" s="258">
        <v>0</v>
      </c>
      <c r="R165" s="258">
        <v>0</v>
      </c>
      <c r="S165" s="258">
        <v>26.88</v>
      </c>
      <c r="T165" s="262">
        <v>494.88</v>
      </c>
      <c r="U165" s="262">
        <v>13.34</v>
      </c>
      <c r="V165" s="262">
        <v>0</v>
      </c>
      <c r="W165" s="260">
        <v>69.09</v>
      </c>
      <c r="X165" s="260">
        <v>195.7</v>
      </c>
      <c r="Y165" s="261">
        <f t="shared" si="6"/>
        <v>3952.83</v>
      </c>
    </row>
    <row r="166" spans="1:25" x14ac:dyDescent="0.25">
      <c r="A166" s="255" t="s">
        <v>86</v>
      </c>
      <c r="B166" s="255">
        <v>1</v>
      </c>
      <c r="C166" s="255">
        <v>463</v>
      </c>
      <c r="E166" s="292" t="s">
        <v>761</v>
      </c>
      <c r="F166" s="502">
        <v>0</v>
      </c>
      <c r="G166" s="507">
        <v>0</v>
      </c>
      <c r="H166" s="507">
        <v>0</v>
      </c>
      <c r="I166" s="507">
        <v>0</v>
      </c>
      <c r="J166" s="258">
        <v>0</v>
      </c>
      <c r="K166" s="507">
        <v>0</v>
      </c>
      <c r="L166" s="507">
        <v>0</v>
      </c>
      <c r="M166" s="258">
        <v>0</v>
      </c>
      <c r="N166" s="258">
        <v>0</v>
      </c>
      <c r="O166" s="258">
        <v>0</v>
      </c>
      <c r="P166" s="259">
        <v>725.11</v>
      </c>
      <c r="Q166" s="258">
        <v>0</v>
      </c>
      <c r="R166" s="258">
        <v>0</v>
      </c>
      <c r="S166" s="258">
        <v>214.99</v>
      </c>
      <c r="T166" s="262">
        <v>441.66</v>
      </c>
      <c r="U166" s="262">
        <v>130.94999999999999</v>
      </c>
      <c r="V166" s="262">
        <v>14.34</v>
      </c>
      <c r="W166" s="258">
        <v>107.47</v>
      </c>
      <c r="X166" s="260">
        <v>78.28</v>
      </c>
      <c r="Y166" s="261">
        <f t="shared" si="6"/>
        <v>1712.8</v>
      </c>
    </row>
    <row r="167" spans="1:25" x14ac:dyDescent="0.25">
      <c r="A167" s="255" t="s">
        <v>84</v>
      </c>
      <c r="B167" s="255">
        <v>1</v>
      </c>
      <c r="C167" s="255">
        <v>222</v>
      </c>
      <c r="E167" s="292" t="s">
        <v>80</v>
      </c>
      <c r="F167" s="502">
        <v>0</v>
      </c>
      <c r="G167" s="507">
        <v>0</v>
      </c>
      <c r="H167" s="507">
        <v>0</v>
      </c>
      <c r="I167" s="507">
        <v>2327.2399999999998</v>
      </c>
      <c r="J167" s="258">
        <v>0</v>
      </c>
      <c r="K167" s="507">
        <v>0</v>
      </c>
      <c r="L167" s="507">
        <v>0</v>
      </c>
      <c r="M167" s="258">
        <v>590.25</v>
      </c>
      <c r="N167" s="258">
        <v>0</v>
      </c>
      <c r="O167" s="258">
        <v>0</v>
      </c>
      <c r="P167" s="259">
        <v>214.04</v>
      </c>
      <c r="Q167" s="258">
        <v>0</v>
      </c>
      <c r="R167" s="258">
        <v>0</v>
      </c>
      <c r="S167" s="258">
        <v>63.46</v>
      </c>
      <c r="T167" s="262">
        <v>1163.5999999999999</v>
      </c>
      <c r="U167" s="262">
        <v>345</v>
      </c>
      <c r="V167" s="262">
        <v>14.34</v>
      </c>
      <c r="W167" s="262">
        <v>58.48</v>
      </c>
      <c r="X167" s="259">
        <v>156.56</v>
      </c>
      <c r="Y167" s="261">
        <f t="shared" si="6"/>
        <v>4932.97</v>
      </c>
    </row>
    <row r="168" spans="1:25" x14ac:dyDescent="0.25">
      <c r="A168" s="255" t="s">
        <v>84</v>
      </c>
      <c r="B168" s="255">
        <v>1</v>
      </c>
      <c r="C168" s="255">
        <v>472</v>
      </c>
      <c r="E168" s="292" t="s">
        <v>784</v>
      </c>
      <c r="F168" s="502">
        <v>0</v>
      </c>
      <c r="G168" s="502">
        <v>0</v>
      </c>
      <c r="H168" s="502">
        <v>0</v>
      </c>
      <c r="I168" s="502">
        <v>0</v>
      </c>
      <c r="J168" s="257">
        <v>0</v>
      </c>
      <c r="K168" s="502">
        <v>0</v>
      </c>
      <c r="L168" s="502">
        <v>0</v>
      </c>
      <c r="M168" s="257">
        <v>0</v>
      </c>
      <c r="N168" s="257">
        <v>0</v>
      </c>
      <c r="O168" s="257">
        <v>0</v>
      </c>
      <c r="P168" s="257">
        <v>856.15</v>
      </c>
      <c r="Q168" s="258">
        <v>0</v>
      </c>
      <c r="R168" s="258">
        <v>0</v>
      </c>
      <c r="S168" s="258">
        <v>253.84</v>
      </c>
      <c r="T168" s="257">
        <v>521.48</v>
      </c>
      <c r="U168" s="257">
        <v>154.62</v>
      </c>
      <c r="V168" s="257">
        <v>14.34</v>
      </c>
      <c r="W168" s="257">
        <v>53.51</v>
      </c>
      <c r="X168" s="257">
        <v>0</v>
      </c>
      <c r="Y168" s="261">
        <f t="shared" si="6"/>
        <v>1853.94</v>
      </c>
    </row>
    <row r="169" spans="1:25" s="651" customFormat="1" x14ac:dyDescent="0.25">
      <c r="A169" s="640" t="s">
        <v>84</v>
      </c>
      <c r="B169" s="640">
        <v>1</v>
      </c>
      <c r="C169" s="640">
        <v>43</v>
      </c>
      <c r="D169" s="640"/>
      <c r="E169" s="641" t="s">
        <v>580</v>
      </c>
      <c r="F169" s="642">
        <v>0</v>
      </c>
      <c r="G169" s="643">
        <v>0</v>
      </c>
      <c r="H169" s="643">
        <v>0</v>
      </c>
      <c r="I169" s="643">
        <v>710.38</v>
      </c>
      <c r="J169" s="645">
        <v>0</v>
      </c>
      <c r="K169" s="643">
        <v>0</v>
      </c>
      <c r="L169" s="643">
        <v>0</v>
      </c>
      <c r="M169" s="645">
        <v>0</v>
      </c>
      <c r="N169" s="645">
        <v>0</v>
      </c>
      <c r="O169" s="645">
        <v>0</v>
      </c>
      <c r="P169" s="646">
        <v>576.6</v>
      </c>
      <c r="Q169" s="645">
        <v>0</v>
      </c>
      <c r="R169" s="645">
        <v>0</v>
      </c>
      <c r="S169" s="645">
        <v>170.95</v>
      </c>
      <c r="T169" s="648">
        <v>660.46</v>
      </c>
      <c r="U169" s="648">
        <v>195.83</v>
      </c>
      <c r="V169" s="648">
        <v>14.34</v>
      </c>
      <c r="W169" s="645">
        <v>88.28</v>
      </c>
      <c r="X169" s="645">
        <v>39.14</v>
      </c>
      <c r="Y169" s="649">
        <f t="shared" si="6"/>
        <v>2455.9800000000005</v>
      </c>
    </row>
    <row r="170" spans="1:25" x14ac:dyDescent="0.25">
      <c r="A170" s="255" t="s">
        <v>84</v>
      </c>
      <c r="B170" s="255">
        <v>1</v>
      </c>
      <c r="C170" s="255">
        <v>22</v>
      </c>
      <c r="D170" s="255" t="s">
        <v>549</v>
      </c>
      <c r="E170" s="292" t="s">
        <v>565</v>
      </c>
      <c r="F170" s="502">
        <v>0</v>
      </c>
      <c r="G170" s="507">
        <v>0</v>
      </c>
      <c r="H170" s="507">
        <v>0</v>
      </c>
      <c r="I170" s="621">
        <v>2018.21</v>
      </c>
      <c r="J170" s="258">
        <v>0</v>
      </c>
      <c r="K170" s="507">
        <v>0</v>
      </c>
      <c r="L170" s="507">
        <v>0</v>
      </c>
      <c r="M170" s="258">
        <v>0</v>
      </c>
      <c r="N170" s="258">
        <v>0</v>
      </c>
      <c r="O170" s="258">
        <v>0</v>
      </c>
      <c r="P170" s="258">
        <v>0</v>
      </c>
      <c r="Q170" s="259">
        <v>0</v>
      </c>
      <c r="R170" s="259">
        <v>0</v>
      </c>
      <c r="S170" s="259">
        <v>0</v>
      </c>
      <c r="T170" s="262">
        <v>1307.3399999999999</v>
      </c>
      <c r="U170" s="262">
        <v>387.62</v>
      </c>
      <c r="V170" s="262">
        <v>14.34</v>
      </c>
      <c r="W170" s="262">
        <v>78.180000000000007</v>
      </c>
      <c r="X170" s="260">
        <v>78.28</v>
      </c>
      <c r="Y170" s="261">
        <f t="shared" si="6"/>
        <v>3883.9700000000003</v>
      </c>
    </row>
    <row r="171" spans="1:25" x14ac:dyDescent="0.25">
      <c r="A171" s="255" t="s">
        <v>84</v>
      </c>
      <c r="B171" s="255">
        <v>1</v>
      </c>
      <c r="C171" s="255">
        <v>220</v>
      </c>
      <c r="D171" s="255" t="s">
        <v>549</v>
      </c>
      <c r="E171" s="292" t="s">
        <v>108</v>
      </c>
      <c r="F171" s="502">
        <v>0</v>
      </c>
      <c r="G171" s="507">
        <v>0</v>
      </c>
      <c r="H171" s="507">
        <v>0</v>
      </c>
      <c r="I171" s="621">
        <v>683.16</v>
      </c>
      <c r="J171" s="258">
        <v>0</v>
      </c>
      <c r="K171" s="507">
        <v>0</v>
      </c>
      <c r="L171" s="507">
        <v>0</v>
      </c>
      <c r="M171" s="258">
        <v>0</v>
      </c>
      <c r="N171" s="258">
        <v>0</v>
      </c>
      <c r="O171" s="258">
        <v>0</v>
      </c>
      <c r="P171" s="259">
        <v>218.4</v>
      </c>
      <c r="Q171" s="259">
        <v>0</v>
      </c>
      <c r="R171" s="259">
        <v>0</v>
      </c>
      <c r="S171" s="259">
        <v>64.75</v>
      </c>
      <c r="T171" s="262">
        <v>1187.3399999999999</v>
      </c>
      <c r="U171" s="262">
        <v>352.04</v>
      </c>
      <c r="V171" s="262">
        <v>14.34</v>
      </c>
      <c r="W171" s="262">
        <v>27.88</v>
      </c>
      <c r="X171" s="260">
        <v>39.14</v>
      </c>
      <c r="Y171" s="261">
        <f t="shared" si="6"/>
        <v>2587.0499999999997</v>
      </c>
    </row>
    <row r="172" spans="1:25" x14ac:dyDescent="0.25">
      <c r="A172" s="255" t="s">
        <v>84</v>
      </c>
      <c r="B172" s="255">
        <v>1</v>
      </c>
      <c r="C172" s="255">
        <v>224</v>
      </c>
      <c r="E172" s="292" t="s">
        <v>81</v>
      </c>
      <c r="F172" s="502">
        <v>0</v>
      </c>
      <c r="G172" s="507">
        <v>0</v>
      </c>
      <c r="H172" s="507">
        <v>0</v>
      </c>
      <c r="I172" s="507">
        <v>2307.17</v>
      </c>
      <c r="J172" s="258">
        <v>0</v>
      </c>
      <c r="K172" s="507">
        <v>0</v>
      </c>
      <c r="L172" s="507">
        <v>0</v>
      </c>
      <c r="M172" s="258">
        <v>0</v>
      </c>
      <c r="N172" s="258">
        <v>0</v>
      </c>
      <c r="O172" s="258">
        <v>0</v>
      </c>
      <c r="P172" s="259">
        <v>642.12</v>
      </c>
      <c r="Q172" s="258">
        <v>0</v>
      </c>
      <c r="R172" s="258">
        <v>0</v>
      </c>
      <c r="S172" s="258">
        <v>190.38</v>
      </c>
      <c r="T172" s="262">
        <v>735.51</v>
      </c>
      <c r="U172" s="262">
        <v>218.08</v>
      </c>
      <c r="V172" s="262">
        <v>14.34</v>
      </c>
      <c r="W172" s="258">
        <v>0</v>
      </c>
      <c r="X172" s="259">
        <v>78.28</v>
      </c>
      <c r="Y172" s="261">
        <f t="shared" si="6"/>
        <v>4185.88</v>
      </c>
    </row>
    <row r="173" spans="1:25" x14ac:dyDescent="0.25">
      <c r="A173" s="255" t="s">
        <v>84</v>
      </c>
      <c r="B173" s="255">
        <v>1</v>
      </c>
      <c r="C173" s="254">
        <v>25</v>
      </c>
      <c r="D173" s="254"/>
      <c r="E173" s="292" t="s">
        <v>567</v>
      </c>
      <c r="F173" s="502">
        <v>0</v>
      </c>
      <c r="G173" s="507">
        <v>0</v>
      </c>
      <c r="H173" s="507">
        <v>0</v>
      </c>
      <c r="I173" s="507">
        <v>3516.82</v>
      </c>
      <c r="J173" s="258">
        <v>0</v>
      </c>
      <c r="K173" s="507">
        <v>0</v>
      </c>
      <c r="L173" s="507">
        <v>0</v>
      </c>
      <c r="M173" s="258">
        <v>0</v>
      </c>
      <c r="N173" s="258">
        <v>0</v>
      </c>
      <c r="O173" s="258">
        <v>0</v>
      </c>
      <c r="P173" s="259">
        <v>216.22</v>
      </c>
      <c r="Q173" s="258">
        <v>0</v>
      </c>
      <c r="R173" s="258">
        <v>0</v>
      </c>
      <c r="S173" s="258">
        <v>64.11</v>
      </c>
      <c r="T173" s="262">
        <v>1175.47</v>
      </c>
      <c r="U173" s="262">
        <v>348.52</v>
      </c>
      <c r="V173" s="262">
        <v>14.34</v>
      </c>
      <c r="W173" s="262">
        <v>46.47</v>
      </c>
      <c r="X173" s="260">
        <v>117.42</v>
      </c>
      <c r="Y173" s="261">
        <f t="shared" si="6"/>
        <v>5499.37</v>
      </c>
    </row>
    <row r="174" spans="1:25" x14ac:dyDescent="0.25">
      <c r="A174" s="255" t="s">
        <v>86</v>
      </c>
      <c r="B174" s="255">
        <v>1</v>
      </c>
      <c r="C174" s="255">
        <v>10</v>
      </c>
      <c r="E174" s="292" t="s">
        <v>555</v>
      </c>
      <c r="F174" s="502">
        <v>0</v>
      </c>
      <c r="G174" s="507">
        <v>0</v>
      </c>
      <c r="H174" s="507">
        <v>0</v>
      </c>
      <c r="I174" s="507">
        <v>0</v>
      </c>
      <c r="J174" s="258">
        <v>0</v>
      </c>
      <c r="K174" s="507">
        <v>0</v>
      </c>
      <c r="L174" s="507">
        <v>0</v>
      </c>
      <c r="M174" s="258">
        <v>0</v>
      </c>
      <c r="N174" s="258">
        <v>0</v>
      </c>
      <c r="O174" s="258">
        <v>0</v>
      </c>
      <c r="P174" s="259">
        <v>192.2</v>
      </c>
      <c r="Q174" s="258">
        <v>0</v>
      </c>
      <c r="R174" s="258">
        <v>0</v>
      </c>
      <c r="S174" s="258">
        <v>56.98</v>
      </c>
      <c r="T174" s="262">
        <v>1044.8599999999999</v>
      </c>
      <c r="U174" s="262">
        <v>309.8</v>
      </c>
      <c r="V174" s="262">
        <v>14.34</v>
      </c>
      <c r="W174" s="262">
        <v>99.1</v>
      </c>
      <c r="X174" s="258">
        <v>0</v>
      </c>
      <c r="Y174" s="261">
        <f t="shared" si="6"/>
        <v>1717.2799999999997</v>
      </c>
    </row>
    <row r="175" spans="1:25" x14ac:dyDescent="0.25">
      <c r="A175" s="255" t="s">
        <v>84</v>
      </c>
      <c r="B175" s="255">
        <v>1</v>
      </c>
      <c r="C175" s="254">
        <v>319</v>
      </c>
      <c r="D175" s="254"/>
      <c r="E175" s="292" t="s">
        <v>624</v>
      </c>
      <c r="F175" s="502">
        <v>0</v>
      </c>
      <c r="G175" s="507">
        <v>0</v>
      </c>
      <c r="H175" s="507">
        <v>0</v>
      </c>
      <c r="I175" s="621">
        <v>418.93</v>
      </c>
      <c r="J175" s="258">
        <v>0</v>
      </c>
      <c r="K175" s="507">
        <v>0</v>
      </c>
      <c r="L175" s="507">
        <v>0</v>
      </c>
      <c r="M175" s="258">
        <v>0</v>
      </c>
      <c r="N175" s="258">
        <v>0</v>
      </c>
      <c r="O175" s="258">
        <v>0</v>
      </c>
      <c r="P175" s="259">
        <v>768.79</v>
      </c>
      <c r="Q175" s="258">
        <v>0</v>
      </c>
      <c r="R175" s="258">
        <v>0</v>
      </c>
      <c r="S175" s="258">
        <v>227.94</v>
      </c>
      <c r="T175" s="262">
        <v>468.27</v>
      </c>
      <c r="U175" s="262">
        <v>138.84</v>
      </c>
      <c r="V175" s="262">
        <v>14.34</v>
      </c>
      <c r="W175" s="262">
        <v>88.28</v>
      </c>
      <c r="X175" s="259">
        <v>39.14</v>
      </c>
      <c r="Y175" s="261">
        <f t="shared" si="6"/>
        <v>2164.5299999999997</v>
      </c>
    </row>
    <row r="176" spans="1:25" x14ac:dyDescent="0.25">
      <c r="A176" s="255" t="s">
        <v>84</v>
      </c>
      <c r="B176" s="255">
        <v>1</v>
      </c>
      <c r="C176" s="255">
        <v>212</v>
      </c>
      <c r="E176" s="292" t="s">
        <v>78</v>
      </c>
      <c r="F176" s="502">
        <v>0</v>
      </c>
      <c r="G176" s="507">
        <v>0</v>
      </c>
      <c r="H176" s="507">
        <v>0</v>
      </c>
      <c r="I176" s="507">
        <v>1438.09</v>
      </c>
      <c r="J176" s="258">
        <v>0</v>
      </c>
      <c r="K176" s="507">
        <v>0</v>
      </c>
      <c r="L176" s="507">
        <f>3*1518</f>
        <v>4554</v>
      </c>
      <c r="M176" s="258">
        <v>0</v>
      </c>
      <c r="N176" s="258">
        <v>0</v>
      </c>
      <c r="O176" s="258">
        <v>0</v>
      </c>
      <c r="P176" s="259">
        <v>648.66999999999996</v>
      </c>
      <c r="Q176" s="258">
        <v>0</v>
      </c>
      <c r="R176" s="258">
        <v>0</v>
      </c>
      <c r="S176" s="258">
        <v>192.32</v>
      </c>
      <c r="T176" s="262">
        <v>743.02</v>
      </c>
      <c r="U176" s="262">
        <v>220.31</v>
      </c>
      <c r="V176" s="262">
        <v>14.34</v>
      </c>
      <c r="W176" s="260">
        <v>43.68</v>
      </c>
      <c r="X176" s="260">
        <v>117.42</v>
      </c>
      <c r="Y176" s="261">
        <f t="shared" si="6"/>
        <v>7971.8500000000013</v>
      </c>
    </row>
    <row r="177" spans="1:25" s="651" customFormat="1" x14ac:dyDescent="0.25">
      <c r="A177" s="640" t="s">
        <v>84</v>
      </c>
      <c r="B177" s="640">
        <v>1</v>
      </c>
      <c r="C177" s="640">
        <v>90</v>
      </c>
      <c r="D177" s="640" t="s">
        <v>549</v>
      </c>
      <c r="E177" s="641" t="s">
        <v>598</v>
      </c>
      <c r="F177" s="642">
        <v>0</v>
      </c>
      <c r="G177" s="643">
        <v>0</v>
      </c>
      <c r="H177" s="643">
        <v>583.65</v>
      </c>
      <c r="I177" s="644">
        <v>1884.42</v>
      </c>
      <c r="J177" s="645">
        <v>0</v>
      </c>
      <c r="K177" s="643">
        <v>0</v>
      </c>
      <c r="L177" s="643">
        <v>0</v>
      </c>
      <c r="M177" s="645">
        <v>0</v>
      </c>
      <c r="N177" s="645">
        <v>0</v>
      </c>
      <c r="O177" s="645">
        <v>0</v>
      </c>
      <c r="P177" s="646">
        <v>384.4</v>
      </c>
      <c r="Q177" s="646">
        <v>0</v>
      </c>
      <c r="R177" s="646">
        <v>0</v>
      </c>
      <c r="S177" s="646">
        <v>113.97</v>
      </c>
      <c r="T177" s="648">
        <v>852.66</v>
      </c>
      <c r="U177" s="648">
        <v>252.81</v>
      </c>
      <c r="V177" s="648">
        <v>14.34</v>
      </c>
      <c r="W177" s="648">
        <v>88.28</v>
      </c>
      <c r="X177" s="646">
        <v>117.42</v>
      </c>
      <c r="Y177" s="649">
        <f t="shared" si="6"/>
        <v>4291.95</v>
      </c>
    </row>
    <row r="178" spans="1:25" x14ac:dyDescent="0.25">
      <c r="A178" s="255" t="s">
        <v>84</v>
      </c>
      <c r="B178" s="255">
        <v>1</v>
      </c>
      <c r="C178" s="255">
        <v>497</v>
      </c>
      <c r="E178" s="294" t="s">
        <v>461</v>
      </c>
      <c r="F178" s="502">
        <v>0</v>
      </c>
      <c r="G178" s="507">
        <v>0</v>
      </c>
      <c r="H178" s="507">
        <v>0</v>
      </c>
      <c r="I178" s="507">
        <v>546.53</v>
      </c>
      <c r="J178" s="258">
        <v>0</v>
      </c>
      <c r="K178" s="507">
        <v>0</v>
      </c>
      <c r="L178" s="507">
        <v>0</v>
      </c>
      <c r="M178" s="258">
        <v>0</v>
      </c>
      <c r="N178" s="258">
        <v>0</v>
      </c>
      <c r="O178" s="258">
        <v>0</v>
      </c>
      <c r="P178" s="259">
        <v>812.47</v>
      </c>
      <c r="Q178" s="258">
        <v>0</v>
      </c>
      <c r="R178" s="258">
        <v>0</v>
      </c>
      <c r="S178" s="258">
        <v>26.88</v>
      </c>
      <c r="T178" s="262">
        <v>494.88</v>
      </c>
      <c r="U178" s="262">
        <v>13.34</v>
      </c>
      <c r="V178" s="262">
        <v>0</v>
      </c>
      <c r="W178" s="260">
        <v>69.09</v>
      </c>
      <c r="X178" s="259">
        <v>117.42</v>
      </c>
      <c r="Y178" s="261">
        <f t="shared" si="6"/>
        <v>2080.61</v>
      </c>
    </row>
    <row r="179" spans="1:25" x14ac:dyDescent="0.25">
      <c r="A179" s="255" t="s">
        <v>84</v>
      </c>
      <c r="B179" s="255">
        <v>1</v>
      </c>
      <c r="C179" s="255">
        <v>491</v>
      </c>
      <c r="E179" s="294" t="s">
        <v>485</v>
      </c>
      <c r="F179" s="502">
        <v>0</v>
      </c>
      <c r="G179" s="507">
        <v>0</v>
      </c>
      <c r="H179" s="507">
        <v>0</v>
      </c>
      <c r="I179" s="507">
        <v>2334.87</v>
      </c>
      <c r="J179" s="258">
        <v>0</v>
      </c>
      <c r="K179" s="507">
        <v>0</v>
      </c>
      <c r="L179" s="507">
        <v>0</v>
      </c>
      <c r="M179" s="258">
        <v>0</v>
      </c>
      <c r="N179" s="258">
        <v>0</v>
      </c>
      <c r="O179" s="258">
        <v>0</v>
      </c>
      <c r="P179" s="259">
        <v>0</v>
      </c>
      <c r="Q179" s="258">
        <v>901.1</v>
      </c>
      <c r="R179" s="258">
        <v>0</v>
      </c>
      <c r="S179" s="258">
        <v>26.88</v>
      </c>
      <c r="T179" s="262">
        <v>0</v>
      </c>
      <c r="U179" s="262">
        <v>13.34</v>
      </c>
      <c r="V179" s="262">
        <v>0</v>
      </c>
      <c r="W179" s="260">
        <v>69.09</v>
      </c>
      <c r="X179" s="260">
        <v>0</v>
      </c>
      <c r="Y179" s="261">
        <f t="shared" si="6"/>
        <v>3345.28</v>
      </c>
    </row>
    <row r="180" spans="1:25" x14ac:dyDescent="0.25">
      <c r="A180" s="255" t="s">
        <v>84</v>
      </c>
      <c r="B180" s="255">
        <v>1</v>
      </c>
      <c r="C180" s="255">
        <v>211</v>
      </c>
      <c r="E180" s="292" t="s">
        <v>77</v>
      </c>
      <c r="F180" s="502">
        <v>0</v>
      </c>
      <c r="G180" s="507">
        <v>0</v>
      </c>
      <c r="H180" s="507">
        <v>0</v>
      </c>
      <c r="I180" s="507">
        <v>418.93</v>
      </c>
      <c r="J180" s="258">
        <v>0</v>
      </c>
      <c r="K180" s="507">
        <v>0</v>
      </c>
      <c r="L180" s="507">
        <v>0</v>
      </c>
      <c r="M180" s="258">
        <v>0</v>
      </c>
      <c r="N180" s="258">
        <v>0</v>
      </c>
      <c r="O180" s="258">
        <v>0</v>
      </c>
      <c r="P180" s="259">
        <v>576.6</v>
      </c>
      <c r="Q180" s="258">
        <v>0</v>
      </c>
      <c r="R180" s="258">
        <v>0</v>
      </c>
      <c r="S180" s="258">
        <v>170.95</v>
      </c>
      <c r="T180" s="262">
        <v>660.46</v>
      </c>
      <c r="U180" s="262">
        <v>195.83</v>
      </c>
      <c r="V180" s="262">
        <v>14.34</v>
      </c>
      <c r="W180" s="262">
        <v>88.28</v>
      </c>
      <c r="X180" s="259">
        <v>117.42</v>
      </c>
      <c r="Y180" s="261">
        <f t="shared" si="6"/>
        <v>2242.81</v>
      </c>
    </row>
    <row r="181" spans="1:25" x14ac:dyDescent="0.25">
      <c r="A181" s="255" t="s">
        <v>86</v>
      </c>
      <c r="B181" s="255">
        <v>1</v>
      </c>
      <c r="C181" s="255">
        <v>162</v>
      </c>
      <c r="D181" s="255" t="s">
        <v>549</v>
      </c>
      <c r="E181" s="292" t="s">
        <v>610</v>
      </c>
      <c r="F181" s="502">
        <v>0</v>
      </c>
      <c r="G181" s="507">
        <v>0</v>
      </c>
      <c r="H181" s="507">
        <v>0</v>
      </c>
      <c r="I181" s="621">
        <v>412.34</v>
      </c>
      <c r="J181" s="258">
        <v>0</v>
      </c>
      <c r="K181" s="507">
        <v>0</v>
      </c>
      <c r="L181" s="507">
        <v>0</v>
      </c>
      <c r="M181" s="258">
        <v>0</v>
      </c>
      <c r="N181" s="258">
        <v>0</v>
      </c>
      <c r="O181" s="258">
        <v>0</v>
      </c>
      <c r="P181" s="259">
        <v>642.12</v>
      </c>
      <c r="Q181" s="259">
        <v>0</v>
      </c>
      <c r="R181" s="259">
        <v>0</v>
      </c>
      <c r="S181" s="259">
        <v>190.38</v>
      </c>
      <c r="T181" s="262">
        <v>735.51</v>
      </c>
      <c r="U181" s="262">
        <v>218.08</v>
      </c>
      <c r="V181" s="262">
        <v>14.34</v>
      </c>
      <c r="W181" s="262">
        <v>49.15</v>
      </c>
      <c r="X181" s="260">
        <v>39.14</v>
      </c>
      <c r="Y181" s="261">
        <f t="shared" si="6"/>
        <v>2301.0600000000004</v>
      </c>
    </row>
    <row r="182" spans="1:25" x14ac:dyDescent="0.25">
      <c r="A182" s="255" t="s">
        <v>84</v>
      </c>
      <c r="B182" s="255">
        <v>1</v>
      </c>
      <c r="C182" s="255">
        <v>217</v>
      </c>
      <c r="D182" s="255" t="s">
        <v>549</v>
      </c>
      <c r="E182" s="292" t="s">
        <v>79</v>
      </c>
      <c r="F182" s="502">
        <v>0</v>
      </c>
      <c r="G182" s="507">
        <v>0</v>
      </c>
      <c r="H182" s="507">
        <v>0</v>
      </c>
      <c r="I182" s="621">
        <v>1005.44</v>
      </c>
      <c r="J182" s="258">
        <v>0</v>
      </c>
      <c r="K182" s="507">
        <v>0</v>
      </c>
      <c r="L182" s="507">
        <v>0</v>
      </c>
      <c r="M182" s="258">
        <v>0</v>
      </c>
      <c r="N182" s="258">
        <v>0</v>
      </c>
      <c r="O182" s="258">
        <v>0</v>
      </c>
      <c r="P182" s="259">
        <v>642.12</v>
      </c>
      <c r="Q182" s="259">
        <v>0</v>
      </c>
      <c r="R182" s="259">
        <v>0</v>
      </c>
      <c r="S182" s="259">
        <v>190.38</v>
      </c>
      <c r="T182" s="262">
        <v>735.51</v>
      </c>
      <c r="U182" s="262">
        <v>218.08</v>
      </c>
      <c r="V182" s="262">
        <v>14.34</v>
      </c>
      <c r="W182" s="258">
        <v>0</v>
      </c>
      <c r="X182" s="259">
        <v>78.28</v>
      </c>
      <c r="Y182" s="261">
        <f t="shared" si="6"/>
        <v>2884.15</v>
      </c>
    </row>
    <row r="183" spans="1:25" x14ac:dyDescent="0.25">
      <c r="A183" s="255" t="s">
        <v>86</v>
      </c>
      <c r="B183" s="255">
        <v>1</v>
      </c>
      <c r="C183" s="255">
        <v>5</v>
      </c>
      <c r="E183" s="292" t="s">
        <v>552</v>
      </c>
      <c r="F183" s="502">
        <v>0</v>
      </c>
      <c r="G183" s="507">
        <v>0</v>
      </c>
      <c r="H183" s="507">
        <v>0</v>
      </c>
      <c r="I183" s="507">
        <v>904.19</v>
      </c>
      <c r="J183" s="258">
        <v>0</v>
      </c>
      <c r="K183" s="507">
        <v>0</v>
      </c>
      <c r="L183" s="507">
        <v>0</v>
      </c>
      <c r="M183" s="258">
        <v>0</v>
      </c>
      <c r="N183" s="258">
        <v>0</v>
      </c>
      <c r="O183" s="258">
        <v>0</v>
      </c>
      <c r="P183" s="259">
        <v>648.66999999999996</v>
      </c>
      <c r="Q183" s="258">
        <v>0</v>
      </c>
      <c r="R183" s="258">
        <v>0</v>
      </c>
      <c r="S183" s="258">
        <v>192.32</v>
      </c>
      <c r="T183" s="262">
        <v>743.02</v>
      </c>
      <c r="U183" s="262">
        <v>220.31</v>
      </c>
      <c r="V183" s="262">
        <v>14.34</v>
      </c>
      <c r="W183" s="262">
        <v>41.63</v>
      </c>
      <c r="X183" s="258">
        <v>0</v>
      </c>
      <c r="Y183" s="261">
        <f t="shared" si="6"/>
        <v>2764.48</v>
      </c>
    </row>
    <row r="184" spans="1:25" x14ac:dyDescent="0.25">
      <c r="A184" s="255" t="s">
        <v>86</v>
      </c>
      <c r="B184" s="255">
        <v>1</v>
      </c>
      <c r="C184" s="255">
        <v>421</v>
      </c>
      <c r="E184" s="292" t="s">
        <v>647</v>
      </c>
      <c r="F184" s="502">
        <v>0</v>
      </c>
      <c r="G184" s="507">
        <v>0</v>
      </c>
      <c r="H184" s="507">
        <v>0</v>
      </c>
      <c r="I184" s="507">
        <v>1199.1199999999999</v>
      </c>
      <c r="J184" s="258">
        <v>0</v>
      </c>
      <c r="K184" s="507">
        <v>0</v>
      </c>
      <c r="L184" s="507">
        <v>0</v>
      </c>
      <c r="M184" s="258">
        <v>0</v>
      </c>
      <c r="N184" s="258">
        <v>0</v>
      </c>
      <c r="O184" s="258">
        <v>0</v>
      </c>
      <c r="P184" s="259">
        <v>768.79</v>
      </c>
      <c r="Q184" s="258">
        <v>0</v>
      </c>
      <c r="R184" s="258">
        <v>0</v>
      </c>
      <c r="S184" s="258">
        <v>227.94</v>
      </c>
      <c r="T184" s="262">
        <v>468.27</v>
      </c>
      <c r="U184" s="262">
        <v>138.84</v>
      </c>
      <c r="V184" s="262">
        <v>14.34</v>
      </c>
      <c r="W184" s="262">
        <v>88.28</v>
      </c>
      <c r="X184" s="260">
        <v>39.14</v>
      </c>
      <c r="Y184" s="261">
        <f t="shared" si="6"/>
        <v>2944.7200000000003</v>
      </c>
    </row>
    <row r="185" spans="1:25" x14ac:dyDescent="0.25">
      <c r="A185" s="255" t="s">
        <v>86</v>
      </c>
      <c r="B185" s="255">
        <v>1</v>
      </c>
      <c r="C185" s="255">
        <v>250</v>
      </c>
      <c r="D185" s="255" t="s">
        <v>549</v>
      </c>
      <c r="E185" s="292" t="s">
        <v>142</v>
      </c>
      <c r="F185" s="502">
        <v>0</v>
      </c>
      <c r="G185" s="507">
        <v>0</v>
      </c>
      <c r="H185" s="507">
        <v>0</v>
      </c>
      <c r="I185" s="621">
        <v>1207.6500000000001</v>
      </c>
      <c r="J185" s="258">
        <v>0</v>
      </c>
      <c r="K185" s="507">
        <v>0</v>
      </c>
      <c r="L185" s="507">
        <v>0</v>
      </c>
      <c r="M185" s="258">
        <v>0</v>
      </c>
      <c r="N185" s="258">
        <v>209.26</v>
      </c>
      <c r="O185" s="258">
        <v>0</v>
      </c>
      <c r="P185" s="259">
        <v>873.62</v>
      </c>
      <c r="Q185" s="259">
        <v>0</v>
      </c>
      <c r="R185" s="259">
        <v>0</v>
      </c>
      <c r="S185" s="259">
        <v>259.02</v>
      </c>
      <c r="T185" s="262">
        <v>532.12</v>
      </c>
      <c r="U185" s="262">
        <v>157.77000000000001</v>
      </c>
      <c r="V185" s="262">
        <v>14.34</v>
      </c>
      <c r="W185" s="262">
        <v>18.309999999999999</v>
      </c>
      <c r="X185" s="259">
        <v>117.42</v>
      </c>
      <c r="Y185" s="261">
        <f t="shared" si="6"/>
        <v>3389.51</v>
      </c>
    </row>
    <row r="186" spans="1:25" x14ac:dyDescent="0.25">
      <c r="A186" s="255" t="s">
        <v>84</v>
      </c>
      <c r="B186" s="255">
        <v>1</v>
      </c>
      <c r="C186" s="255">
        <v>210</v>
      </c>
      <c r="E186" s="292" t="s">
        <v>76</v>
      </c>
      <c r="F186" s="502">
        <v>0</v>
      </c>
      <c r="G186" s="507">
        <v>0</v>
      </c>
      <c r="H186" s="507">
        <v>0</v>
      </c>
      <c r="I186" s="507">
        <v>1788.34</v>
      </c>
      <c r="J186" s="258">
        <v>0</v>
      </c>
      <c r="K186" s="507">
        <v>0</v>
      </c>
      <c r="L186" s="507">
        <v>0</v>
      </c>
      <c r="M186" s="258">
        <v>0</v>
      </c>
      <c r="N186" s="258">
        <v>0</v>
      </c>
      <c r="O186" s="258">
        <v>0</v>
      </c>
      <c r="P186" s="259">
        <v>856.15</v>
      </c>
      <c r="Q186" s="258">
        <v>0</v>
      </c>
      <c r="R186" s="258">
        <v>0</v>
      </c>
      <c r="S186" s="258">
        <v>253.84</v>
      </c>
      <c r="T186" s="262">
        <v>521.48</v>
      </c>
      <c r="U186" s="262">
        <v>154.62</v>
      </c>
      <c r="V186" s="262">
        <v>14.34</v>
      </c>
      <c r="W186" s="262">
        <v>58.48</v>
      </c>
      <c r="X186" s="258">
        <v>0</v>
      </c>
      <c r="Y186" s="261">
        <f t="shared" si="6"/>
        <v>3647.25</v>
      </c>
    </row>
    <row r="187" spans="1:25" x14ac:dyDescent="0.25">
      <c r="A187" s="255" t="s">
        <v>84</v>
      </c>
      <c r="B187" s="255">
        <v>1</v>
      </c>
      <c r="C187" s="255">
        <v>155</v>
      </c>
      <c r="E187" s="292" t="s">
        <v>608</v>
      </c>
      <c r="F187" s="502">
        <v>0</v>
      </c>
      <c r="G187" s="507">
        <v>0</v>
      </c>
      <c r="H187" s="507">
        <v>0</v>
      </c>
      <c r="I187" s="507">
        <v>592.07000000000005</v>
      </c>
      <c r="J187" s="258">
        <v>0</v>
      </c>
      <c r="K187" s="507">
        <v>0</v>
      </c>
      <c r="L187" s="507">
        <v>0</v>
      </c>
      <c r="M187" s="258">
        <v>0</v>
      </c>
      <c r="N187" s="258">
        <v>0</v>
      </c>
      <c r="O187" s="258">
        <v>0</v>
      </c>
      <c r="P187" s="259">
        <v>864.89</v>
      </c>
      <c r="Q187" s="258">
        <v>0</v>
      </c>
      <c r="R187" s="258">
        <v>0</v>
      </c>
      <c r="S187" s="258">
        <v>256.43</v>
      </c>
      <c r="T187" s="262">
        <v>526.79999999999995</v>
      </c>
      <c r="U187" s="262">
        <v>156.19999999999999</v>
      </c>
      <c r="V187" s="262">
        <v>14.34</v>
      </c>
      <c r="W187" s="258">
        <v>44.99</v>
      </c>
      <c r="X187" s="259">
        <v>39.14</v>
      </c>
      <c r="Y187" s="261">
        <f t="shared" si="6"/>
        <v>2494.8599999999997</v>
      </c>
    </row>
    <row r="188" spans="1:25" s="651" customFormat="1" x14ac:dyDescent="0.25">
      <c r="A188" s="640" t="s">
        <v>86</v>
      </c>
      <c r="B188" s="640">
        <v>1</v>
      </c>
      <c r="C188" s="640">
        <v>38</v>
      </c>
      <c r="D188" s="640" t="s">
        <v>549</v>
      </c>
      <c r="E188" s="641" t="s">
        <v>576</v>
      </c>
      <c r="F188" s="642">
        <v>0</v>
      </c>
      <c r="G188" s="643">
        <v>0</v>
      </c>
      <c r="H188" s="643">
        <v>0</v>
      </c>
      <c r="I188" s="644">
        <v>1461.1</v>
      </c>
      <c r="J188" s="645">
        <v>0</v>
      </c>
      <c r="K188" s="643">
        <v>0</v>
      </c>
      <c r="L188" s="643">
        <v>0</v>
      </c>
      <c r="M188" s="645">
        <v>0</v>
      </c>
      <c r="N188" s="645">
        <v>0</v>
      </c>
      <c r="O188" s="645">
        <v>0</v>
      </c>
      <c r="P188" s="646">
        <v>576.6</v>
      </c>
      <c r="Q188" s="646">
        <v>0</v>
      </c>
      <c r="R188" s="646">
        <v>0</v>
      </c>
      <c r="S188" s="646">
        <v>170.95</v>
      </c>
      <c r="T188" s="648">
        <v>660.46</v>
      </c>
      <c r="U188" s="648">
        <v>195.83</v>
      </c>
      <c r="V188" s="648">
        <v>14.34</v>
      </c>
      <c r="W188" s="648">
        <v>88.28</v>
      </c>
      <c r="X188" s="646">
        <v>78.28</v>
      </c>
      <c r="Y188" s="649">
        <f t="shared" si="6"/>
        <v>3245.84</v>
      </c>
    </row>
    <row r="189" spans="1:25" x14ac:dyDescent="0.25">
      <c r="A189" s="255" t="s">
        <v>86</v>
      </c>
      <c r="B189" s="255">
        <v>1</v>
      </c>
      <c r="C189" s="255">
        <v>226</v>
      </c>
      <c r="E189" s="292" t="s">
        <v>116</v>
      </c>
      <c r="F189" s="502">
        <v>0</v>
      </c>
      <c r="G189" s="507">
        <v>0</v>
      </c>
      <c r="H189" s="507">
        <v>0</v>
      </c>
      <c r="I189" s="507">
        <v>1679.42</v>
      </c>
      <c r="J189" s="258">
        <v>0</v>
      </c>
      <c r="K189" s="507">
        <v>0</v>
      </c>
      <c r="L189" s="507">
        <v>0</v>
      </c>
      <c r="M189" s="258">
        <v>0</v>
      </c>
      <c r="N189" s="268">
        <v>202.69</v>
      </c>
      <c r="O189" s="258">
        <v>0</v>
      </c>
      <c r="P189" s="259">
        <v>655.22</v>
      </c>
      <c r="Q189" s="258">
        <v>0</v>
      </c>
      <c r="R189" s="258">
        <v>0</v>
      </c>
      <c r="S189" s="258">
        <v>194.26</v>
      </c>
      <c r="T189" s="262">
        <v>750.52</v>
      </c>
      <c r="U189" s="262">
        <v>222.53</v>
      </c>
      <c r="V189" s="262">
        <v>14.34</v>
      </c>
      <c r="W189" s="262">
        <v>0</v>
      </c>
      <c r="X189" s="258">
        <v>78.28</v>
      </c>
      <c r="Y189" s="261">
        <f t="shared" si="6"/>
        <v>3797.2600000000007</v>
      </c>
    </row>
    <row r="190" spans="1:25" s="651" customFormat="1" x14ac:dyDescent="0.25">
      <c r="A190" s="640" t="s">
        <v>86</v>
      </c>
      <c r="B190" s="640">
        <v>1</v>
      </c>
      <c r="C190" s="640">
        <v>30</v>
      </c>
      <c r="D190" s="640" t="s">
        <v>549</v>
      </c>
      <c r="E190" s="641" t="s">
        <v>571</v>
      </c>
      <c r="F190" s="642">
        <v>0</v>
      </c>
      <c r="G190" s="643">
        <v>0</v>
      </c>
      <c r="H190" s="643">
        <v>0</v>
      </c>
      <c r="I190" s="644">
        <v>710.38</v>
      </c>
      <c r="J190" s="645">
        <v>0</v>
      </c>
      <c r="K190" s="643">
        <v>0</v>
      </c>
      <c r="L190" s="643">
        <v>0</v>
      </c>
      <c r="M190" s="645">
        <v>0</v>
      </c>
      <c r="N190" s="645">
        <v>0</v>
      </c>
      <c r="O190" s="645">
        <v>0</v>
      </c>
      <c r="P190" s="646">
        <v>576.6</v>
      </c>
      <c r="Q190" s="646">
        <v>0</v>
      </c>
      <c r="R190" s="646">
        <v>0</v>
      </c>
      <c r="S190" s="646">
        <v>170.95</v>
      </c>
      <c r="T190" s="648">
        <v>660.46</v>
      </c>
      <c r="U190" s="648">
        <v>195.83</v>
      </c>
      <c r="V190" s="648">
        <v>14.34</v>
      </c>
      <c r="W190" s="648">
        <v>88.28</v>
      </c>
      <c r="X190" s="646">
        <v>156.56</v>
      </c>
      <c r="Y190" s="649">
        <f t="shared" si="6"/>
        <v>2573.4000000000005</v>
      </c>
    </row>
    <row r="191" spans="1:25" x14ac:dyDescent="0.25">
      <c r="A191" s="255" t="s">
        <v>84</v>
      </c>
      <c r="B191" s="255">
        <v>1</v>
      </c>
      <c r="C191" s="255">
        <v>348</v>
      </c>
      <c r="E191" s="292" t="s">
        <v>370</v>
      </c>
      <c r="F191" s="502">
        <v>0</v>
      </c>
      <c r="G191" s="507">
        <v>0</v>
      </c>
      <c r="H191" s="507">
        <v>0</v>
      </c>
      <c r="I191" s="507">
        <v>0</v>
      </c>
      <c r="J191" s="258">
        <v>0</v>
      </c>
      <c r="K191" s="507">
        <v>0</v>
      </c>
      <c r="L191" s="507">
        <v>0</v>
      </c>
      <c r="M191" s="258">
        <v>0</v>
      </c>
      <c r="N191" s="258">
        <v>0</v>
      </c>
      <c r="O191" s="258">
        <v>0</v>
      </c>
      <c r="P191" s="259">
        <v>725.11</v>
      </c>
      <c r="Q191" s="258">
        <v>0</v>
      </c>
      <c r="R191" s="258">
        <v>0</v>
      </c>
      <c r="S191" s="258">
        <v>214.99</v>
      </c>
      <c r="T191" s="262">
        <v>441.66</v>
      </c>
      <c r="U191" s="262">
        <v>130.94999999999999</v>
      </c>
      <c r="V191" s="262">
        <v>14.34</v>
      </c>
      <c r="W191" s="258">
        <v>111.46</v>
      </c>
      <c r="X191" s="258">
        <v>0</v>
      </c>
      <c r="Y191" s="261">
        <f t="shared" si="6"/>
        <v>1638.51</v>
      </c>
    </row>
    <row r="192" spans="1:25" x14ac:dyDescent="0.25">
      <c r="A192" s="255" t="s">
        <v>84</v>
      </c>
      <c r="B192" s="255">
        <v>1</v>
      </c>
      <c r="C192" s="255">
        <v>433</v>
      </c>
      <c r="E192" s="292" t="s">
        <v>684</v>
      </c>
      <c r="F192" s="502">
        <v>0</v>
      </c>
      <c r="G192" s="507">
        <v>0</v>
      </c>
      <c r="H192" s="507">
        <v>0</v>
      </c>
      <c r="I192" s="507">
        <v>923.5</v>
      </c>
      <c r="J192" s="258">
        <v>0</v>
      </c>
      <c r="K192" s="507">
        <v>0</v>
      </c>
      <c r="L192" s="507">
        <v>0</v>
      </c>
      <c r="M192" s="258">
        <v>0</v>
      </c>
      <c r="N192" s="258">
        <v>0</v>
      </c>
      <c r="O192" s="258">
        <v>0</v>
      </c>
      <c r="P192" s="259">
        <v>856.15</v>
      </c>
      <c r="Q192" s="258">
        <v>0</v>
      </c>
      <c r="R192" s="258">
        <v>0</v>
      </c>
      <c r="S192" s="258">
        <v>253.84</v>
      </c>
      <c r="T192" s="262">
        <v>521.48</v>
      </c>
      <c r="U192" s="262">
        <v>154.62</v>
      </c>
      <c r="V192" s="262">
        <v>14.34</v>
      </c>
      <c r="W192" s="258">
        <v>0</v>
      </c>
      <c r="X192" s="258">
        <v>0</v>
      </c>
      <c r="Y192" s="261">
        <f t="shared" si="6"/>
        <v>2723.9300000000003</v>
      </c>
    </row>
    <row r="193" spans="1:27" x14ac:dyDescent="0.25">
      <c r="A193" s="255" t="s">
        <v>84</v>
      </c>
      <c r="B193" s="255">
        <v>1</v>
      </c>
      <c r="C193" s="255">
        <v>2</v>
      </c>
      <c r="D193" s="255" t="s">
        <v>549</v>
      </c>
      <c r="E193" s="292" t="s">
        <v>550</v>
      </c>
      <c r="F193" s="502">
        <v>0</v>
      </c>
      <c r="G193" s="507">
        <v>0</v>
      </c>
      <c r="H193" s="507">
        <v>0</v>
      </c>
      <c r="I193" s="621">
        <v>3576.68</v>
      </c>
      <c r="J193" s="258">
        <v>0</v>
      </c>
      <c r="K193" s="507">
        <v>0</v>
      </c>
      <c r="L193" s="507">
        <v>0</v>
      </c>
      <c r="M193" s="258">
        <v>0</v>
      </c>
      <c r="N193" s="258">
        <v>0</v>
      </c>
      <c r="O193" s="258">
        <v>0</v>
      </c>
      <c r="P193" s="259">
        <v>609.36</v>
      </c>
      <c r="Q193" s="259">
        <v>0</v>
      </c>
      <c r="R193" s="259">
        <v>0</v>
      </c>
      <c r="S193" s="259">
        <v>180.67</v>
      </c>
      <c r="T193" s="262">
        <v>697.99</v>
      </c>
      <c r="U193" s="262">
        <v>206.96</v>
      </c>
      <c r="V193" s="262">
        <v>14.34</v>
      </c>
      <c r="W193" s="262">
        <v>67.09</v>
      </c>
      <c r="X193" s="259">
        <v>78.28</v>
      </c>
      <c r="Y193" s="261">
        <f t="shared" si="6"/>
        <v>5431.37</v>
      </c>
    </row>
    <row r="194" spans="1:27" x14ac:dyDescent="0.25">
      <c r="A194" s="255" t="s">
        <v>86</v>
      </c>
      <c r="B194" s="255">
        <v>1</v>
      </c>
      <c r="C194" s="255">
        <v>420</v>
      </c>
      <c r="E194" s="292" t="s">
        <v>648</v>
      </c>
      <c r="F194" s="502">
        <v>0</v>
      </c>
      <c r="G194" s="507">
        <v>0</v>
      </c>
      <c r="H194" s="507">
        <v>0</v>
      </c>
      <c r="I194" s="507">
        <v>0</v>
      </c>
      <c r="J194" s="258">
        <v>0</v>
      </c>
      <c r="K194" s="507">
        <v>0</v>
      </c>
      <c r="L194" s="507">
        <v>0</v>
      </c>
      <c r="M194" s="258">
        <v>0</v>
      </c>
      <c r="N194" s="258">
        <v>0</v>
      </c>
      <c r="O194" s="258">
        <v>0</v>
      </c>
      <c r="P194" s="259">
        <v>0</v>
      </c>
      <c r="Q194" s="258">
        <v>0</v>
      </c>
      <c r="R194" s="258">
        <v>0</v>
      </c>
      <c r="S194" s="258">
        <v>0</v>
      </c>
      <c r="T194" s="262">
        <v>0</v>
      </c>
      <c r="U194" s="262">
        <v>0</v>
      </c>
      <c r="V194" s="262">
        <v>14.34</v>
      </c>
      <c r="W194" s="258">
        <v>88.28</v>
      </c>
      <c r="X194" s="259">
        <v>0</v>
      </c>
      <c r="Y194" s="261">
        <f t="shared" ref="Y194:Y195" si="7">SUM(F194:X194)</f>
        <v>102.62</v>
      </c>
    </row>
    <row r="195" spans="1:27" x14ac:dyDescent="0.25">
      <c r="A195" s="255" t="s">
        <v>84</v>
      </c>
      <c r="B195" s="255">
        <v>1</v>
      </c>
      <c r="C195" s="255">
        <v>487</v>
      </c>
      <c r="E195" s="292" t="s">
        <v>840</v>
      </c>
      <c r="F195" s="502">
        <v>0</v>
      </c>
      <c r="G195" s="507">
        <v>0</v>
      </c>
      <c r="H195" s="507">
        <v>0</v>
      </c>
      <c r="I195" s="507">
        <v>0</v>
      </c>
      <c r="J195" s="258">
        <v>0</v>
      </c>
      <c r="K195" s="507">
        <v>0</v>
      </c>
      <c r="L195" s="507">
        <v>0</v>
      </c>
      <c r="M195" s="258">
        <v>0</v>
      </c>
      <c r="N195" s="258">
        <v>0</v>
      </c>
      <c r="O195" s="258">
        <v>0</v>
      </c>
      <c r="P195" s="258">
        <v>362.55</v>
      </c>
      <c r="Q195" s="259">
        <v>0</v>
      </c>
      <c r="R195" s="259">
        <v>0</v>
      </c>
      <c r="S195" s="259">
        <v>87.06</v>
      </c>
      <c r="T195" s="258">
        <v>804.22</v>
      </c>
      <c r="U195" s="258">
        <v>151.74</v>
      </c>
      <c r="V195" s="258">
        <v>14.34</v>
      </c>
      <c r="W195" s="262">
        <v>111.46</v>
      </c>
      <c r="X195" s="259">
        <v>0</v>
      </c>
      <c r="Y195" s="261">
        <f t="shared" si="7"/>
        <v>1531.37</v>
      </c>
    </row>
    <row r="196" spans="1:27" x14ac:dyDescent="0.25">
      <c r="A196" s="634" t="s">
        <v>86</v>
      </c>
      <c r="B196" s="634">
        <v>1</v>
      </c>
      <c r="C196" s="634">
        <v>20046</v>
      </c>
      <c r="D196" s="634"/>
      <c r="E196" s="635" t="s">
        <v>1110</v>
      </c>
      <c r="F196" s="636">
        <v>0</v>
      </c>
      <c r="G196" s="636">
        <v>0</v>
      </c>
      <c r="H196" s="636">
        <v>0</v>
      </c>
      <c r="I196" s="636">
        <v>0</v>
      </c>
      <c r="J196" s="636">
        <v>0</v>
      </c>
      <c r="K196" s="636">
        <v>0</v>
      </c>
      <c r="L196" s="636">
        <v>0</v>
      </c>
      <c r="M196" s="636">
        <v>0</v>
      </c>
      <c r="N196" s="636">
        <v>0</v>
      </c>
      <c r="O196" s="636">
        <v>0</v>
      </c>
      <c r="P196" s="636">
        <v>0</v>
      </c>
      <c r="Q196" s="636">
        <v>0</v>
      </c>
      <c r="R196" s="636">
        <v>0</v>
      </c>
      <c r="S196" s="636">
        <v>0</v>
      </c>
      <c r="T196" s="636">
        <v>0</v>
      </c>
      <c r="U196" s="636">
        <v>0</v>
      </c>
      <c r="V196" s="636">
        <v>0</v>
      </c>
      <c r="W196" s="636">
        <v>0</v>
      </c>
      <c r="X196" s="636">
        <v>0</v>
      </c>
      <c r="Y196" s="636">
        <v>0</v>
      </c>
    </row>
    <row r="197" spans="1:27" x14ac:dyDescent="0.25">
      <c r="A197" s="634" t="s">
        <v>84</v>
      </c>
      <c r="B197" s="634">
        <v>1</v>
      </c>
      <c r="C197" s="634">
        <v>200450</v>
      </c>
      <c r="D197" s="634" t="s">
        <v>549</v>
      </c>
      <c r="E197" s="635" t="s">
        <v>151</v>
      </c>
      <c r="F197" s="636">
        <v>0</v>
      </c>
      <c r="G197" s="636">
        <v>0</v>
      </c>
      <c r="H197" s="636">
        <v>0</v>
      </c>
      <c r="I197" s="636">
        <v>633.63</v>
      </c>
      <c r="J197" s="636">
        <v>0</v>
      </c>
      <c r="K197" s="637">
        <v>0</v>
      </c>
      <c r="L197" s="637">
        <v>0</v>
      </c>
      <c r="M197" s="637">
        <v>0</v>
      </c>
      <c r="N197" s="637">
        <v>0</v>
      </c>
      <c r="O197" s="637">
        <v>0</v>
      </c>
      <c r="P197" s="637">
        <v>0</v>
      </c>
      <c r="Q197" s="637">
        <v>0</v>
      </c>
      <c r="R197" s="637">
        <v>163.18</v>
      </c>
      <c r="S197" s="637">
        <v>0</v>
      </c>
      <c r="T197" s="637">
        <v>0</v>
      </c>
      <c r="U197" s="637">
        <v>0</v>
      </c>
      <c r="V197" s="637">
        <v>14.34</v>
      </c>
      <c r="W197" s="637">
        <v>0</v>
      </c>
      <c r="X197" s="637">
        <v>0</v>
      </c>
      <c r="Y197" s="639">
        <f>SUM(F197:X197)</f>
        <v>811.15</v>
      </c>
    </row>
    <row r="198" spans="1:27" x14ac:dyDescent="0.25">
      <c r="A198" s="634" t="s">
        <v>84</v>
      </c>
      <c r="B198" s="634">
        <v>1</v>
      </c>
      <c r="C198" s="634">
        <v>20039</v>
      </c>
      <c r="D198" s="634"/>
      <c r="E198" s="635" t="s">
        <v>353</v>
      </c>
      <c r="F198" s="636">
        <v>0</v>
      </c>
      <c r="G198" s="637">
        <v>0</v>
      </c>
      <c r="H198" s="637">
        <v>0</v>
      </c>
      <c r="I198" s="637">
        <v>1751.15</v>
      </c>
      <c r="J198" s="637">
        <v>0</v>
      </c>
      <c r="K198" s="637">
        <v>0</v>
      </c>
      <c r="L198" s="637">
        <v>0</v>
      </c>
      <c r="M198" s="637">
        <v>0</v>
      </c>
      <c r="N198" s="637">
        <v>0</v>
      </c>
      <c r="O198" s="637">
        <v>0</v>
      </c>
      <c r="P198" s="637">
        <v>0</v>
      </c>
      <c r="Q198" s="638">
        <v>0</v>
      </c>
      <c r="R198" s="638">
        <v>0</v>
      </c>
      <c r="S198" s="638">
        <v>0</v>
      </c>
      <c r="T198" s="637">
        <v>0</v>
      </c>
      <c r="U198" s="637">
        <v>0</v>
      </c>
      <c r="V198" s="637">
        <v>0</v>
      </c>
      <c r="W198" s="637">
        <v>0</v>
      </c>
      <c r="X198" s="637">
        <v>0</v>
      </c>
      <c r="Y198" s="639">
        <f>SUM(F198:X198)</f>
        <v>1751.15</v>
      </c>
    </row>
    <row r="199" spans="1:27" x14ac:dyDescent="0.25">
      <c r="A199" s="634" t="s">
        <v>84</v>
      </c>
      <c r="B199" s="634">
        <v>1</v>
      </c>
      <c r="C199" s="634">
        <v>20043</v>
      </c>
      <c r="D199" s="634" t="s">
        <v>549</v>
      </c>
      <c r="E199" s="635" t="s">
        <v>166</v>
      </c>
      <c r="F199" s="636">
        <v>0</v>
      </c>
      <c r="G199" s="637">
        <v>0</v>
      </c>
      <c r="H199" s="637">
        <v>0</v>
      </c>
      <c r="I199" s="638">
        <v>1393.14</v>
      </c>
      <c r="J199" s="637">
        <v>0</v>
      </c>
      <c r="K199" s="637">
        <v>0</v>
      </c>
      <c r="L199" s="637">
        <v>0</v>
      </c>
      <c r="M199" s="637">
        <v>0</v>
      </c>
      <c r="N199" s="637">
        <v>0</v>
      </c>
      <c r="O199" s="637">
        <v>0</v>
      </c>
      <c r="P199" s="637">
        <v>0</v>
      </c>
      <c r="Q199" s="638">
        <v>0</v>
      </c>
      <c r="R199" s="638">
        <v>0</v>
      </c>
      <c r="S199" s="638">
        <v>0</v>
      </c>
      <c r="T199" s="637">
        <v>0</v>
      </c>
      <c r="U199" s="637">
        <v>0</v>
      </c>
      <c r="V199" s="637">
        <v>0</v>
      </c>
      <c r="W199" s="637">
        <v>0</v>
      </c>
      <c r="X199" s="637">
        <v>0</v>
      </c>
      <c r="Y199" s="639">
        <f>SUM(F199:X199)</f>
        <v>1393.14</v>
      </c>
    </row>
    <row r="200" spans="1:27" s="630" customFormat="1" x14ac:dyDescent="0.25">
      <c r="A200" s="628"/>
      <c r="B200" s="628"/>
      <c r="C200" s="628"/>
      <c r="D200" s="628"/>
      <c r="E200" s="501">
        <f>COUNTA(E2:E199)</f>
        <v>198</v>
      </c>
      <c r="F200" s="633">
        <f>SUBTOTAL(9,F2:F199)</f>
        <v>1035.1399999999999</v>
      </c>
      <c r="G200" s="629">
        <f>SUM(G2:G199)</f>
        <v>14831.04</v>
      </c>
      <c r="H200" s="629">
        <f>SUM(H2:H199)</f>
        <v>2786.26</v>
      </c>
      <c r="I200" s="629">
        <f>SUM(I2:I199)</f>
        <v>226281.65999999997</v>
      </c>
      <c r="J200" s="471">
        <f>SUM(J2:J199)</f>
        <v>404.3</v>
      </c>
      <c r="K200" s="629">
        <f>SUM(K2:K199)</f>
        <v>3563.06</v>
      </c>
      <c r="L200" s="629">
        <f>SUM(L17:L199)</f>
        <v>18216</v>
      </c>
      <c r="M200" s="471">
        <f>SUBTOTAL(9,M2:M199)</f>
        <v>1952.02</v>
      </c>
      <c r="N200" s="471">
        <f>SUM(N2:N199)</f>
        <v>1405.2</v>
      </c>
      <c r="O200" s="471">
        <f>SUM(O2:O199)</f>
        <v>0</v>
      </c>
      <c r="P200" s="470">
        <f t="shared" ref="P200:Y200" si="8">SUM(P2:P199)</f>
        <v>113237.22999999988</v>
      </c>
      <c r="Q200" s="472">
        <f t="shared" si="8"/>
        <v>1961.04</v>
      </c>
      <c r="R200" s="472">
        <f>SUM(R2:R199)</f>
        <v>337.3</v>
      </c>
      <c r="S200" s="472">
        <f>SUM(S2:S199)</f>
        <v>31238.710000000017</v>
      </c>
      <c r="T200" s="472">
        <f t="shared" si="8"/>
        <v>122632.31000000004</v>
      </c>
      <c r="U200" s="472">
        <f>SUM(U2:U199)</f>
        <v>34435.920000000027</v>
      </c>
      <c r="V200" s="472">
        <f>SUM(V2:V199)</f>
        <v>2452.139999999999</v>
      </c>
      <c r="W200" s="472">
        <f t="shared" si="8"/>
        <v>10686.060000000005</v>
      </c>
      <c r="X200" s="473">
        <f t="shared" si="8"/>
        <v>10450.380000000003</v>
      </c>
      <c r="Y200" s="473">
        <f t="shared" si="8"/>
        <v>597905.77000000048</v>
      </c>
    </row>
    <row r="201" spans="1:27" x14ac:dyDescent="0.25">
      <c r="E201" s="294"/>
      <c r="G201" s="503"/>
      <c r="H201" s="504"/>
      <c r="I201" s="505"/>
      <c r="J201" s="631"/>
      <c r="K201" s="507">
        <v>0</v>
      </c>
      <c r="L201" s="507">
        <v>0</v>
      </c>
      <c r="M201" s="258">
        <v>0</v>
      </c>
      <c r="O201" s="631"/>
      <c r="P201" s="631">
        <v>0.01</v>
      </c>
      <c r="Q201" s="631"/>
      <c r="R201" s="631"/>
      <c r="S201" s="631">
        <v>0.01</v>
      </c>
      <c r="T201" s="271"/>
      <c r="U201" s="271"/>
      <c r="V201" s="271"/>
      <c r="W201" s="271"/>
      <c r="X201" s="271"/>
      <c r="Y201" s="261"/>
      <c r="AA201" s="293"/>
    </row>
    <row r="202" spans="1:27" x14ac:dyDescent="0.25">
      <c r="A202" s="256"/>
      <c r="B202" s="256"/>
      <c r="C202" s="256"/>
      <c r="D202" s="256"/>
      <c r="E202" s="293"/>
      <c r="H202" s="507">
        <v>-0.01</v>
      </c>
      <c r="M202" s="258">
        <v>0.02</v>
      </c>
      <c r="N202" s="258">
        <v>-0.01</v>
      </c>
      <c r="Q202" s="258">
        <v>-0.01</v>
      </c>
      <c r="T202" s="258">
        <v>0.01</v>
      </c>
      <c r="U202" s="258"/>
      <c r="V202" s="258"/>
      <c r="W202" s="258"/>
      <c r="X202" s="258"/>
      <c r="Y202" s="258"/>
    </row>
    <row r="203" spans="1:27" x14ac:dyDescent="0.25">
      <c r="A203" s="256"/>
      <c r="B203" s="256"/>
      <c r="C203" s="256"/>
      <c r="D203" s="256"/>
      <c r="E203" s="293"/>
      <c r="F203" s="621"/>
      <c r="G203" s="508"/>
      <c r="H203" s="508"/>
      <c r="L203" s="508"/>
      <c r="M203" s="271"/>
      <c r="N203" s="271"/>
      <c r="O203" s="271"/>
      <c r="P203" s="271"/>
      <c r="Q203" s="271"/>
      <c r="R203" s="271"/>
      <c r="S203" s="271"/>
      <c r="T203" s="271"/>
      <c r="U203" s="271"/>
      <c r="V203" s="271"/>
      <c r="W203" s="271"/>
      <c r="X203" s="271"/>
      <c r="Y203" s="258"/>
    </row>
    <row r="204" spans="1:27" x14ac:dyDescent="0.25">
      <c r="A204" s="256"/>
      <c r="B204" s="256"/>
      <c r="C204" s="256"/>
      <c r="D204" s="256"/>
      <c r="E204" s="293"/>
      <c r="F204" s="621"/>
      <c r="G204" s="494"/>
      <c r="H204" s="494"/>
      <c r="I204" s="494"/>
      <c r="J204" s="262"/>
      <c r="K204" s="494"/>
      <c r="L204" s="494"/>
      <c r="M204" s="262"/>
      <c r="N204" s="262"/>
      <c r="O204" s="262"/>
      <c r="P204" s="262"/>
      <c r="Q204" s="262"/>
      <c r="R204" s="262"/>
      <c r="S204" s="262"/>
      <c r="X204" s="262"/>
      <c r="Y204" s="258"/>
    </row>
    <row r="205" spans="1:27" x14ac:dyDescent="0.25">
      <c r="A205" s="634" t="s">
        <v>84</v>
      </c>
      <c r="B205" s="634">
        <v>1</v>
      </c>
      <c r="C205" s="634">
        <v>20039</v>
      </c>
      <c r="D205" s="634" t="s">
        <v>549</v>
      </c>
      <c r="E205" s="635" t="s">
        <v>353</v>
      </c>
      <c r="F205" s="636">
        <v>0</v>
      </c>
      <c r="G205" s="637">
        <v>0</v>
      </c>
      <c r="H205" s="637">
        <v>0</v>
      </c>
      <c r="I205" s="638">
        <v>1751.15</v>
      </c>
      <c r="J205" s="637">
        <v>0</v>
      </c>
      <c r="K205" s="637">
        <v>0</v>
      </c>
      <c r="L205" s="637">
        <v>0</v>
      </c>
      <c r="M205" s="637">
        <v>0</v>
      </c>
      <c r="N205" s="637">
        <v>0</v>
      </c>
      <c r="O205" s="637">
        <v>0</v>
      </c>
      <c r="P205" s="637">
        <v>0</v>
      </c>
      <c r="Q205" s="638">
        <v>0</v>
      </c>
      <c r="R205" s="638">
        <v>0</v>
      </c>
      <c r="S205" s="638">
        <v>0</v>
      </c>
      <c r="T205" s="637">
        <v>0</v>
      </c>
      <c r="U205" s="637">
        <v>0</v>
      </c>
      <c r="V205" s="637">
        <v>0</v>
      </c>
      <c r="W205" s="637">
        <v>0</v>
      </c>
      <c r="X205" s="637">
        <v>0</v>
      </c>
      <c r="Y205" s="639">
        <f>SUM(F205:X205)</f>
        <v>1751.15</v>
      </c>
    </row>
  </sheetData>
  <autoFilter ref="A1:Y201" xr:uid="{00000000-0001-0000-0000-000000000000}"/>
  <sortState xmlns:xlrd2="http://schemas.microsoft.com/office/spreadsheetml/2017/richdata2" ref="A196:Y199">
    <sortCondition ref="E196:E199"/>
  </sortState>
  <pageMargins left="0.511811024" right="0.511811024" top="0.78740157499999996" bottom="0.78740157499999996" header="0.31496062000000002" footer="0.31496062000000002"/>
  <pageSetup paperSize="9" scale="33" fitToHeight="0" orientation="landscape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1B414844-43A5-4041-A033-78FD151CB914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'BENEF ABR 2025'!E32:E32</xm:f>
              <xm:sqref>E32</xm:sqref>
            </x14:sparkline>
          </x14:sparklines>
        </x14:sparklineGroup>
      </x14:sparklineGroup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82628-6A72-4DC1-B261-CFAA9F57F614}">
  <sheetPr>
    <tabColor rgb="FFFFC000"/>
  </sheetPr>
  <dimension ref="A1:AJ199"/>
  <sheetViews>
    <sheetView topLeftCell="C1" workbookViewId="0">
      <pane ySplit="1" topLeftCell="A2" activePane="bottomLeft" state="frozen"/>
      <selection pane="bottomLeft" activeCell="AB16" sqref="AB16"/>
    </sheetView>
  </sheetViews>
  <sheetFormatPr defaultColWidth="9.140625" defaultRowHeight="15" x14ac:dyDescent="0.25"/>
  <cols>
    <col min="1" max="1" width="9.7109375" style="182" hidden="1" customWidth="1" collapsed="1"/>
    <col min="2" max="2" width="12.5703125" style="182" hidden="1" customWidth="1" collapsed="1"/>
    <col min="3" max="3" width="13.85546875" style="182" customWidth="1" collapsed="1"/>
    <col min="4" max="4" width="34.85546875" style="183" customWidth="1" collapsed="1"/>
    <col min="5" max="5" width="14.42578125" style="182" customWidth="1" collapsed="1"/>
    <col min="6" max="6" width="14.5703125" style="182" customWidth="1" collapsed="1"/>
    <col min="7" max="7" width="14.28515625" style="182" hidden="1" customWidth="1" collapsed="1"/>
    <col min="8" max="8" width="13.7109375" style="182" hidden="1" customWidth="1" collapsed="1"/>
    <col min="9" max="9" width="14.28515625" style="182" hidden="1" customWidth="1" collapsed="1"/>
    <col min="10" max="10" width="15.28515625" style="182" hidden="1" customWidth="1" collapsed="1"/>
    <col min="11" max="12" width="15.7109375" style="182" hidden="1" customWidth="1" collapsed="1"/>
    <col min="13" max="13" width="15.5703125" style="182" hidden="1" customWidth="1" collapsed="1"/>
    <col min="14" max="14" width="13" style="182" hidden="1" customWidth="1" collapsed="1"/>
    <col min="15" max="15" width="15.7109375" style="182" hidden="1" customWidth="1" collapsed="1"/>
    <col min="16" max="16" width="15.28515625" style="182" hidden="1" customWidth="1" collapsed="1"/>
    <col min="17" max="17" width="15.42578125" style="182" hidden="1" customWidth="1" collapsed="1"/>
    <col min="18" max="18" width="13.7109375" style="182" hidden="1" customWidth="1" collapsed="1"/>
    <col min="19" max="20" width="13.7109375" style="182" hidden="1" customWidth="1"/>
    <col min="21" max="21" width="15.28515625" style="182" hidden="1" customWidth="1" collapsed="1"/>
    <col min="22" max="22" width="15.28515625" style="534" hidden="1" customWidth="1" collapsed="1"/>
    <col min="23" max="23" width="10.5703125" style="534" customWidth="1" collapsed="1"/>
    <col min="24" max="24" width="7.7109375" style="547" bestFit="1" customWidth="1" collapsed="1"/>
    <col min="25" max="25" width="17.7109375" style="183" customWidth="1" collapsed="1"/>
    <col min="26" max="26" width="9.140625" style="182" customWidth="1" collapsed="1"/>
    <col min="27" max="27" width="29.85546875" style="182" customWidth="1" collapsed="1"/>
    <col min="28" max="28" width="9.140625" style="182" customWidth="1" collapsed="1"/>
    <col min="29" max="29" width="30.7109375" style="182" customWidth="1" collapsed="1"/>
    <col min="30" max="30" width="9.28515625" style="182" customWidth="1" collapsed="1"/>
    <col min="31" max="31" width="32.28515625" style="182" customWidth="1" collapsed="1"/>
    <col min="32" max="32" width="22.7109375" style="182" customWidth="1" collapsed="1"/>
    <col min="33" max="33" width="13.7109375" style="182" customWidth="1" collapsed="1"/>
    <col min="34" max="34" width="15.5703125" style="182" customWidth="1" collapsed="1"/>
    <col min="35" max="35" width="9.28515625" style="182" customWidth="1" collapsed="1"/>
    <col min="36" max="16384" width="9.140625" style="182"/>
  </cols>
  <sheetData>
    <row r="1" spans="1:36" ht="15" customHeight="1" x14ac:dyDescent="0.25">
      <c r="A1" s="194" t="s">
        <v>127</v>
      </c>
      <c r="B1" s="194" t="s">
        <v>119</v>
      </c>
      <c r="C1" s="194" t="s">
        <v>92</v>
      </c>
      <c r="D1" s="198" t="s">
        <v>93</v>
      </c>
      <c r="E1" s="194" t="s">
        <v>153</v>
      </c>
      <c r="F1" s="194" t="s">
        <v>94</v>
      </c>
      <c r="G1" s="194" t="s">
        <v>126</v>
      </c>
      <c r="H1" s="194" t="s">
        <v>95</v>
      </c>
      <c r="I1" s="194" t="s">
        <v>96</v>
      </c>
      <c r="J1" s="194" t="s">
        <v>833</v>
      </c>
      <c r="K1" s="194" t="s">
        <v>1085</v>
      </c>
      <c r="L1" s="194" t="s">
        <v>97</v>
      </c>
      <c r="M1" s="194" t="s">
        <v>98</v>
      </c>
      <c r="N1" s="194" t="s">
        <v>117</v>
      </c>
      <c r="O1" s="194" t="s">
        <v>97</v>
      </c>
      <c r="P1" s="194" t="s">
        <v>134</v>
      </c>
      <c r="Q1" s="194" t="s">
        <v>1084</v>
      </c>
      <c r="R1" s="194" t="s">
        <v>1086</v>
      </c>
      <c r="S1" s="194" t="s">
        <v>1089</v>
      </c>
      <c r="T1" s="194" t="s">
        <v>1088</v>
      </c>
      <c r="U1" s="194" t="s">
        <v>868</v>
      </c>
      <c r="V1" s="532" t="s">
        <v>122</v>
      </c>
      <c r="W1" s="532" t="s">
        <v>1087</v>
      </c>
      <c r="X1" s="548" t="s">
        <v>774</v>
      </c>
      <c r="Y1" s="198"/>
      <c r="Z1" s="194"/>
      <c r="AA1" s="194"/>
      <c r="AB1" s="194"/>
      <c r="AC1" s="194"/>
      <c r="AD1" s="194"/>
      <c r="AE1" s="194"/>
      <c r="AF1" s="194"/>
      <c r="AG1" s="194"/>
      <c r="AH1" s="194"/>
      <c r="AI1" s="194"/>
      <c r="AJ1" s="194"/>
    </row>
    <row r="2" spans="1:36" ht="15" customHeight="1" x14ac:dyDescent="0.25">
      <c r="A2" s="196" t="s">
        <v>1037</v>
      </c>
      <c r="B2" s="196" t="s">
        <v>847</v>
      </c>
      <c r="C2" s="197">
        <v>271</v>
      </c>
      <c r="D2" s="199" t="s">
        <v>164</v>
      </c>
      <c r="E2" s="196" t="s">
        <v>266</v>
      </c>
      <c r="F2" s="195">
        <v>31040.48</v>
      </c>
      <c r="G2" s="195">
        <v>0</v>
      </c>
      <c r="H2" s="195">
        <v>0</v>
      </c>
      <c r="I2" s="195">
        <v>0</v>
      </c>
      <c r="J2" s="195">
        <v>0</v>
      </c>
      <c r="K2" s="195">
        <v>0</v>
      </c>
      <c r="L2" s="195">
        <v>0</v>
      </c>
      <c r="M2" s="195">
        <v>0</v>
      </c>
      <c r="N2" s="195">
        <v>0</v>
      </c>
      <c r="O2" s="195">
        <v>0</v>
      </c>
      <c r="P2" s="195">
        <v>1819.36</v>
      </c>
      <c r="Q2" s="195">
        <v>0</v>
      </c>
      <c r="R2" s="195">
        <v>0</v>
      </c>
      <c r="S2" s="195">
        <v>0</v>
      </c>
      <c r="T2" s="195">
        <v>0</v>
      </c>
      <c r="U2" s="195">
        <v>0</v>
      </c>
      <c r="V2" s="533">
        <f t="shared" ref="V2:V14" si="0">SUM(G2:U2)</f>
        <v>1819.36</v>
      </c>
      <c r="W2" s="533">
        <f t="shared" ref="W2:W14" si="1">F2-V2</f>
        <v>29221.119999999999</v>
      </c>
      <c r="X2" s="549" t="s">
        <v>167</v>
      </c>
      <c r="Y2" s="199" t="b">
        <f>D2=AA2</f>
        <v>1</v>
      </c>
      <c r="Z2" s="197"/>
      <c r="AA2" s="84" t="s">
        <v>164</v>
      </c>
      <c r="AB2" s="197"/>
      <c r="AC2" s="196"/>
      <c r="AD2" s="197"/>
      <c r="AE2" s="196"/>
      <c r="AF2" s="196"/>
      <c r="AG2" s="197"/>
      <c r="AH2" s="196"/>
      <c r="AI2" s="197"/>
      <c r="AJ2" s="196"/>
    </row>
    <row r="3" spans="1:36" ht="15" customHeight="1" x14ac:dyDescent="0.25">
      <c r="A3" s="196" t="s">
        <v>1037</v>
      </c>
      <c r="B3" s="196" t="s">
        <v>847</v>
      </c>
      <c r="C3" s="197">
        <v>37</v>
      </c>
      <c r="D3" s="199" t="s">
        <v>27</v>
      </c>
      <c r="E3" s="196" t="s">
        <v>199</v>
      </c>
      <c r="F3" s="195">
        <v>24485.279999999999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1762.63</v>
      </c>
      <c r="Q3" s="195">
        <v>0</v>
      </c>
      <c r="R3" s="195">
        <v>1465.02</v>
      </c>
      <c r="S3" s="195">
        <v>0</v>
      </c>
      <c r="T3" s="195">
        <v>0</v>
      </c>
      <c r="U3" s="195">
        <v>0</v>
      </c>
      <c r="V3" s="533">
        <f t="shared" si="0"/>
        <v>3227.65</v>
      </c>
      <c r="W3" s="533">
        <f t="shared" si="1"/>
        <v>21257.629999999997</v>
      </c>
      <c r="X3" s="549" t="s">
        <v>167</v>
      </c>
      <c r="Y3" s="199" t="b">
        <f t="shared" ref="Y3:Y67" si="2">D3=AA3</f>
        <v>1</v>
      </c>
      <c r="Z3" s="197"/>
      <c r="AA3" s="84" t="s">
        <v>27</v>
      </c>
      <c r="AB3" s="197"/>
      <c r="AC3" s="196"/>
      <c r="AD3" s="197"/>
      <c r="AE3" s="196"/>
      <c r="AF3" s="196"/>
      <c r="AG3" s="197"/>
      <c r="AH3" s="196"/>
      <c r="AI3" s="197"/>
      <c r="AJ3" s="196"/>
    </row>
    <row r="4" spans="1:36" ht="15" customHeight="1" x14ac:dyDescent="0.25">
      <c r="A4" s="196" t="s">
        <v>1037</v>
      </c>
      <c r="B4" s="196" t="s">
        <v>847</v>
      </c>
      <c r="C4" s="197">
        <v>490</v>
      </c>
      <c r="D4" s="199" t="s">
        <v>484</v>
      </c>
      <c r="E4" s="196" t="s">
        <v>534</v>
      </c>
      <c r="F4" s="195">
        <v>20083.61</v>
      </c>
      <c r="G4" s="195">
        <v>0</v>
      </c>
      <c r="H4" s="195">
        <v>0</v>
      </c>
      <c r="I4" s="195">
        <v>1459</v>
      </c>
      <c r="J4" s="195">
        <v>0</v>
      </c>
      <c r="K4" s="195">
        <v>0</v>
      </c>
      <c r="L4" s="195">
        <v>933.55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533">
        <f t="shared" si="0"/>
        <v>2392.5500000000002</v>
      </c>
      <c r="W4" s="533">
        <f t="shared" si="1"/>
        <v>17691.060000000001</v>
      </c>
      <c r="X4" s="549" t="s">
        <v>167</v>
      </c>
      <c r="Y4" s="199" t="b">
        <f t="shared" si="2"/>
        <v>1</v>
      </c>
      <c r="Z4" s="197"/>
      <c r="AA4" s="394" t="s">
        <v>484</v>
      </c>
      <c r="AB4" s="197"/>
      <c r="AC4" s="196"/>
      <c r="AD4" s="197"/>
      <c r="AE4" s="196"/>
      <c r="AF4" s="196"/>
      <c r="AG4" s="197"/>
      <c r="AH4" s="196"/>
      <c r="AI4" s="197"/>
      <c r="AJ4" s="196"/>
    </row>
    <row r="5" spans="1:36" ht="15" customHeight="1" x14ac:dyDescent="0.25">
      <c r="A5" s="196" t="s">
        <v>1037</v>
      </c>
      <c r="B5" s="196" t="s">
        <v>847</v>
      </c>
      <c r="C5" s="197">
        <v>35</v>
      </c>
      <c r="D5" s="199" t="s">
        <v>26</v>
      </c>
      <c r="E5" s="196" t="s">
        <v>198</v>
      </c>
      <c r="F5" s="195">
        <v>26361.1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1393.97</v>
      </c>
      <c r="Q5" s="195">
        <v>0</v>
      </c>
      <c r="R5" s="195">
        <v>866.8</v>
      </c>
      <c r="S5" s="195">
        <v>0</v>
      </c>
      <c r="T5" s="195">
        <v>0</v>
      </c>
      <c r="U5" s="195">
        <v>0</v>
      </c>
      <c r="V5" s="533">
        <f t="shared" si="0"/>
        <v>2260.77</v>
      </c>
      <c r="W5" s="533">
        <f t="shared" si="1"/>
        <v>24100.329999999998</v>
      </c>
      <c r="X5" s="549" t="s">
        <v>167</v>
      </c>
      <c r="Y5" s="199" t="b">
        <f t="shared" si="2"/>
        <v>1</v>
      </c>
      <c r="Z5" s="197"/>
      <c r="AA5" s="82" t="s">
        <v>26</v>
      </c>
      <c r="AB5" s="197"/>
      <c r="AC5" s="196"/>
      <c r="AD5" s="197"/>
      <c r="AE5" s="196"/>
      <c r="AF5" s="196"/>
      <c r="AG5" s="197"/>
      <c r="AH5" s="196"/>
      <c r="AI5" s="197"/>
      <c r="AJ5" s="196"/>
    </row>
    <row r="6" spans="1:36" ht="15" customHeight="1" x14ac:dyDescent="0.25">
      <c r="A6" s="196" t="s">
        <v>1037</v>
      </c>
      <c r="B6" s="196" t="s">
        <v>847</v>
      </c>
      <c r="C6" s="197">
        <v>201</v>
      </c>
      <c r="D6" s="199" t="s">
        <v>75</v>
      </c>
      <c r="E6" s="196" t="s">
        <v>865</v>
      </c>
      <c r="F6" s="195">
        <v>11258.48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2855.84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533">
        <f t="shared" si="0"/>
        <v>2855.84</v>
      </c>
      <c r="W6" s="533">
        <f t="shared" si="1"/>
        <v>8402.64</v>
      </c>
      <c r="X6" s="549" t="s">
        <v>167</v>
      </c>
      <c r="Y6" s="199" t="b">
        <f t="shared" si="2"/>
        <v>1</v>
      </c>
      <c r="Z6" s="197"/>
      <c r="AA6" s="82" t="s">
        <v>75</v>
      </c>
      <c r="AB6" s="197"/>
      <c r="AC6" s="196"/>
      <c r="AD6" s="197"/>
      <c r="AE6" s="196"/>
      <c r="AF6" s="196"/>
      <c r="AG6" s="197"/>
      <c r="AH6" s="196"/>
      <c r="AI6" s="197"/>
      <c r="AJ6" s="196"/>
    </row>
    <row r="7" spans="1:36" ht="15" customHeight="1" x14ac:dyDescent="0.25">
      <c r="A7" s="196" t="s">
        <v>1037</v>
      </c>
      <c r="B7" s="196" t="s">
        <v>847</v>
      </c>
      <c r="C7" s="197">
        <v>20</v>
      </c>
      <c r="D7" s="199" t="s">
        <v>14</v>
      </c>
      <c r="E7" s="196" t="s">
        <v>186</v>
      </c>
      <c r="F7" s="195">
        <v>16270.11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781.12</v>
      </c>
      <c r="P7" s="195">
        <v>2616.5100000000002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533">
        <f t="shared" si="0"/>
        <v>3397.63</v>
      </c>
      <c r="W7" s="533">
        <f t="shared" si="1"/>
        <v>12872.48</v>
      </c>
      <c r="X7" s="549" t="s">
        <v>167</v>
      </c>
      <c r="Y7" s="199" t="b">
        <f t="shared" si="2"/>
        <v>1</v>
      </c>
      <c r="Z7" s="197"/>
      <c r="AA7" s="84" t="s">
        <v>14</v>
      </c>
      <c r="AB7" s="197"/>
      <c r="AC7" s="196"/>
      <c r="AD7" s="197"/>
      <c r="AE7" s="196"/>
      <c r="AF7" s="196"/>
      <c r="AG7" s="197"/>
      <c r="AH7" s="196"/>
      <c r="AI7" s="197"/>
      <c r="AJ7" s="196"/>
    </row>
    <row r="8" spans="1:36" ht="15" customHeight="1" x14ac:dyDescent="0.25">
      <c r="A8" s="196" t="s">
        <v>1037</v>
      </c>
      <c r="B8" s="196" t="s">
        <v>847</v>
      </c>
      <c r="C8" s="197">
        <v>146</v>
      </c>
      <c r="D8" s="199" t="s">
        <v>56</v>
      </c>
      <c r="E8" s="196" t="s">
        <v>228</v>
      </c>
      <c r="F8" s="195">
        <v>15768.36</v>
      </c>
      <c r="G8" s="195">
        <v>0</v>
      </c>
      <c r="H8" s="195">
        <v>0</v>
      </c>
      <c r="I8" s="195">
        <v>3036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18.239999999999998</v>
      </c>
      <c r="S8" s="195">
        <v>0</v>
      </c>
      <c r="T8" s="195">
        <v>0</v>
      </c>
      <c r="U8" s="195">
        <v>0</v>
      </c>
      <c r="V8" s="533">
        <f t="shared" si="0"/>
        <v>3054.24</v>
      </c>
      <c r="W8" s="533">
        <f t="shared" si="1"/>
        <v>12714.12</v>
      </c>
      <c r="X8" s="549" t="s">
        <v>167</v>
      </c>
      <c r="Y8" s="199" t="b">
        <f t="shared" si="2"/>
        <v>1</v>
      </c>
      <c r="Z8" s="197"/>
      <c r="AA8" s="84" t="s">
        <v>56</v>
      </c>
      <c r="AB8" s="197"/>
      <c r="AC8" s="196"/>
      <c r="AD8" s="197"/>
      <c r="AE8" s="196"/>
      <c r="AF8" s="196"/>
      <c r="AG8" s="197"/>
      <c r="AH8" s="196"/>
      <c r="AI8" s="197"/>
      <c r="AJ8" s="196"/>
    </row>
    <row r="9" spans="1:36" ht="15" customHeight="1" x14ac:dyDescent="0.25">
      <c r="A9" s="196" t="s">
        <v>1037</v>
      </c>
      <c r="B9" s="196" t="s">
        <v>847</v>
      </c>
      <c r="C9" s="197">
        <v>50</v>
      </c>
      <c r="D9" s="199" t="s">
        <v>38</v>
      </c>
      <c r="E9" s="196" t="s">
        <v>209</v>
      </c>
      <c r="F9" s="195">
        <v>23362.19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3345.52</v>
      </c>
      <c r="Q9" s="195">
        <v>0</v>
      </c>
      <c r="R9" s="195">
        <v>2542.7600000000002</v>
      </c>
      <c r="S9" s="195">
        <v>0</v>
      </c>
      <c r="T9" s="195">
        <v>0</v>
      </c>
      <c r="U9" s="195">
        <v>0</v>
      </c>
      <c r="V9" s="533">
        <f t="shared" si="0"/>
        <v>5888.2800000000007</v>
      </c>
      <c r="W9" s="533">
        <f t="shared" si="1"/>
        <v>17473.909999999996</v>
      </c>
      <c r="X9" s="549" t="s">
        <v>167</v>
      </c>
      <c r="Y9" s="199" t="b">
        <f t="shared" si="2"/>
        <v>1</v>
      </c>
      <c r="Z9" s="197"/>
      <c r="AA9" s="84" t="s">
        <v>38</v>
      </c>
      <c r="AB9" s="197"/>
      <c r="AC9" s="196"/>
      <c r="AD9" s="197"/>
      <c r="AE9" s="196"/>
      <c r="AF9" s="196"/>
      <c r="AG9" s="197"/>
      <c r="AH9" s="196"/>
      <c r="AI9" s="197"/>
      <c r="AJ9" s="196"/>
    </row>
    <row r="10" spans="1:36" ht="15" customHeight="1" x14ac:dyDescent="0.25">
      <c r="A10" s="196" t="s">
        <v>1037</v>
      </c>
      <c r="B10" s="196" t="s">
        <v>847</v>
      </c>
      <c r="C10" s="197">
        <v>349</v>
      </c>
      <c r="D10" s="199" t="s">
        <v>362</v>
      </c>
      <c r="E10" s="196" t="s">
        <v>372</v>
      </c>
      <c r="F10" s="195">
        <v>36615.379999999997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2787.94</v>
      </c>
      <c r="Q10" s="195">
        <v>0</v>
      </c>
      <c r="R10" s="195">
        <v>2118.8200000000002</v>
      </c>
      <c r="S10" s="195">
        <v>0</v>
      </c>
      <c r="T10" s="195">
        <v>0</v>
      </c>
      <c r="U10" s="195">
        <v>0</v>
      </c>
      <c r="V10" s="533">
        <f t="shared" si="0"/>
        <v>4906.76</v>
      </c>
      <c r="W10" s="533">
        <f t="shared" si="1"/>
        <v>31708.619999999995</v>
      </c>
      <c r="X10" s="549" t="s">
        <v>167</v>
      </c>
      <c r="Y10" s="199" t="b">
        <f t="shared" si="2"/>
        <v>1</v>
      </c>
      <c r="Z10" s="197"/>
      <c r="AA10" s="84" t="s">
        <v>362</v>
      </c>
      <c r="AB10" s="197"/>
      <c r="AC10" s="196"/>
      <c r="AD10" s="197"/>
      <c r="AE10" s="196"/>
      <c r="AF10" s="196"/>
      <c r="AG10" s="197"/>
      <c r="AH10" s="196"/>
      <c r="AI10" s="197"/>
      <c r="AJ10" s="196"/>
    </row>
    <row r="11" spans="1:36" ht="15" customHeight="1" x14ac:dyDescent="0.25">
      <c r="A11" s="196" t="s">
        <v>1037</v>
      </c>
      <c r="B11" s="196" t="s">
        <v>847</v>
      </c>
      <c r="C11" s="197">
        <v>461</v>
      </c>
      <c r="D11" s="199" t="s">
        <v>754</v>
      </c>
      <c r="E11" s="196" t="s">
        <v>767</v>
      </c>
      <c r="F11" s="195">
        <v>15659.6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1184.1400000000001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638.17999999999995</v>
      </c>
      <c r="S11" s="195">
        <v>0</v>
      </c>
      <c r="T11" s="195">
        <v>0</v>
      </c>
      <c r="U11" s="195">
        <v>0</v>
      </c>
      <c r="V11" s="533">
        <f t="shared" si="0"/>
        <v>1822.3200000000002</v>
      </c>
      <c r="W11" s="533">
        <f t="shared" si="1"/>
        <v>13837.28</v>
      </c>
      <c r="X11" s="549" t="s">
        <v>167</v>
      </c>
      <c r="Y11" s="199" t="b">
        <f t="shared" si="2"/>
        <v>1</v>
      </c>
      <c r="Z11" s="197"/>
      <c r="AA11" s="585" t="s">
        <v>754</v>
      </c>
      <c r="AB11" s="197"/>
      <c r="AC11" s="196"/>
      <c r="AD11" s="197"/>
      <c r="AE11" s="196"/>
      <c r="AF11" s="196"/>
      <c r="AG11" s="197"/>
      <c r="AH11" s="196"/>
      <c r="AI11" s="197"/>
      <c r="AJ11" s="196"/>
    </row>
    <row r="12" spans="1:36" ht="15" customHeight="1" x14ac:dyDescent="0.25">
      <c r="A12" s="196" t="s">
        <v>1037</v>
      </c>
      <c r="B12" s="196" t="s">
        <v>847</v>
      </c>
      <c r="C12" s="197">
        <v>434</v>
      </c>
      <c r="D12" s="199" t="s">
        <v>696</v>
      </c>
      <c r="E12" s="196" t="s">
        <v>706</v>
      </c>
      <c r="F12" s="195">
        <v>10292.51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749.68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533">
        <f t="shared" si="0"/>
        <v>749.68</v>
      </c>
      <c r="W12" s="533">
        <f t="shared" si="1"/>
        <v>9542.83</v>
      </c>
      <c r="X12" s="549" t="s">
        <v>167</v>
      </c>
      <c r="Y12" s="199" t="b">
        <f t="shared" si="2"/>
        <v>1</v>
      </c>
      <c r="Z12" s="197"/>
      <c r="AA12" s="584" t="s">
        <v>696</v>
      </c>
      <c r="AB12" s="197"/>
      <c r="AC12" s="196"/>
      <c r="AD12" s="197"/>
      <c r="AE12" s="196"/>
      <c r="AF12" s="196"/>
      <c r="AG12" s="197"/>
      <c r="AH12" s="196"/>
      <c r="AI12" s="197"/>
      <c r="AJ12" s="196"/>
    </row>
    <row r="13" spans="1:36" ht="15" customHeight="1" x14ac:dyDescent="0.25">
      <c r="A13" s="196" t="s">
        <v>1037</v>
      </c>
      <c r="B13" s="196" t="s">
        <v>847</v>
      </c>
      <c r="C13" s="197">
        <v>39</v>
      </c>
      <c r="D13" s="199" t="s">
        <v>29</v>
      </c>
      <c r="E13" s="196" t="s">
        <v>201</v>
      </c>
      <c r="F13" s="195">
        <v>11704.52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70.28</v>
      </c>
      <c r="S13" s="195">
        <v>0</v>
      </c>
      <c r="T13" s="195">
        <v>0</v>
      </c>
      <c r="U13" s="195">
        <v>0</v>
      </c>
      <c r="V13" s="533">
        <f t="shared" si="0"/>
        <v>70.28</v>
      </c>
      <c r="W13" s="533">
        <f t="shared" si="1"/>
        <v>11634.24</v>
      </c>
      <c r="X13" s="549" t="s">
        <v>167</v>
      </c>
      <c r="Y13" s="199" t="b">
        <f t="shared" si="2"/>
        <v>1</v>
      </c>
      <c r="Z13" s="197"/>
      <c r="AA13" s="82" t="s">
        <v>29</v>
      </c>
      <c r="AB13" s="197"/>
      <c r="AC13" s="196"/>
      <c r="AD13" s="197"/>
      <c r="AE13" s="196"/>
      <c r="AF13" s="196"/>
      <c r="AG13" s="197"/>
      <c r="AH13" s="196"/>
      <c r="AI13" s="197"/>
      <c r="AJ13" s="196"/>
    </row>
    <row r="14" spans="1:36" s="582" customFormat="1" ht="15" customHeight="1" x14ac:dyDescent="0.25">
      <c r="A14" s="576" t="s">
        <v>1037</v>
      </c>
      <c r="B14" s="576" t="s">
        <v>847</v>
      </c>
      <c r="C14" s="577">
        <v>248</v>
      </c>
      <c r="D14" s="578" t="s">
        <v>137</v>
      </c>
      <c r="E14" s="576" t="s">
        <v>258</v>
      </c>
      <c r="F14" s="579">
        <v>29578.9</v>
      </c>
      <c r="G14" s="579">
        <v>0</v>
      </c>
      <c r="H14" s="579">
        <v>0</v>
      </c>
      <c r="I14" s="579">
        <v>0</v>
      </c>
      <c r="J14" s="579">
        <v>0</v>
      </c>
      <c r="K14" s="579">
        <v>0</v>
      </c>
      <c r="L14" s="579">
        <v>0</v>
      </c>
      <c r="M14" s="579">
        <v>0</v>
      </c>
      <c r="N14" s="579">
        <v>0</v>
      </c>
      <c r="O14" s="579">
        <v>0</v>
      </c>
      <c r="P14" s="579">
        <v>1454.08</v>
      </c>
      <c r="Q14" s="579">
        <v>0</v>
      </c>
      <c r="R14" s="579">
        <v>140.62</v>
      </c>
      <c r="S14" s="579">
        <v>0</v>
      </c>
      <c r="T14" s="579">
        <v>0</v>
      </c>
      <c r="U14" s="579">
        <v>0</v>
      </c>
      <c r="V14" s="580">
        <f t="shared" si="0"/>
        <v>1594.6999999999998</v>
      </c>
      <c r="W14" s="580">
        <f t="shared" si="1"/>
        <v>27984.2</v>
      </c>
      <c r="X14" s="581" t="s">
        <v>167</v>
      </c>
      <c r="Y14" s="199" t="b">
        <f t="shared" si="2"/>
        <v>0</v>
      </c>
      <c r="Z14" s="577"/>
      <c r="AA14" s="586" t="s">
        <v>411</v>
      </c>
      <c r="AB14" s="577"/>
      <c r="AC14" s="576"/>
      <c r="AD14" s="577"/>
      <c r="AE14" s="576"/>
      <c r="AF14" s="576"/>
      <c r="AG14" s="577"/>
      <c r="AH14" s="576"/>
      <c r="AI14" s="577"/>
      <c r="AJ14" s="576"/>
    </row>
    <row r="15" spans="1:36" s="416" customFormat="1" ht="15" customHeight="1" x14ac:dyDescent="0.25">
      <c r="A15" s="373" t="s">
        <v>1037</v>
      </c>
      <c r="B15" s="373" t="s">
        <v>847</v>
      </c>
      <c r="C15" s="402">
        <v>419</v>
      </c>
      <c r="D15" s="218" t="s">
        <v>637</v>
      </c>
      <c r="E15" s="373" t="s">
        <v>652</v>
      </c>
      <c r="F15" s="413">
        <v>25563.040000000001</v>
      </c>
      <c r="G15" s="413">
        <v>0</v>
      </c>
      <c r="H15" s="413">
        <v>0</v>
      </c>
      <c r="I15" s="413">
        <v>1518</v>
      </c>
      <c r="J15" s="413">
        <v>0</v>
      </c>
      <c r="K15" s="413">
        <v>0</v>
      </c>
      <c r="L15" s="413">
        <v>704.03</v>
      </c>
      <c r="M15" s="413">
        <v>0</v>
      </c>
      <c r="N15" s="413">
        <v>0</v>
      </c>
      <c r="O15" s="413">
        <v>0</v>
      </c>
      <c r="P15" s="413">
        <v>0</v>
      </c>
      <c r="Q15" s="413">
        <v>0</v>
      </c>
      <c r="R15" s="413">
        <v>356.46</v>
      </c>
      <c r="S15" s="413">
        <v>0</v>
      </c>
      <c r="T15" s="413">
        <v>0</v>
      </c>
      <c r="U15" s="413">
        <v>0</v>
      </c>
      <c r="V15" s="605">
        <v>2578.4899999999998</v>
      </c>
      <c r="W15" s="605">
        <v>22984.550000000003</v>
      </c>
      <c r="X15" s="606" t="s">
        <v>167</v>
      </c>
      <c r="Y15" s="348" t="b">
        <f t="shared" si="2"/>
        <v>1</v>
      </c>
      <c r="Z15" s="402"/>
      <c r="AA15" s="82" t="s">
        <v>637</v>
      </c>
      <c r="AB15" s="402"/>
      <c r="AC15" s="373"/>
      <c r="AD15" s="402"/>
      <c r="AE15" s="373"/>
      <c r="AF15" s="373"/>
      <c r="AG15" s="402"/>
      <c r="AH15" s="373"/>
      <c r="AI15" s="402"/>
      <c r="AJ15" s="373"/>
    </row>
    <row r="16" spans="1:36" ht="15" customHeight="1" x14ac:dyDescent="0.25">
      <c r="A16" s="196" t="s">
        <v>1037</v>
      </c>
      <c r="B16" s="196" t="s">
        <v>847</v>
      </c>
      <c r="C16" s="197">
        <v>12</v>
      </c>
      <c r="D16" s="199" t="s">
        <v>9</v>
      </c>
      <c r="E16" s="196" t="s">
        <v>180</v>
      </c>
      <c r="F16" s="195">
        <v>13701.24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1864.44</v>
      </c>
      <c r="Q16" s="195">
        <v>0</v>
      </c>
      <c r="R16" s="195">
        <v>61.49</v>
      </c>
      <c r="S16" s="195">
        <v>0</v>
      </c>
      <c r="T16" s="195">
        <v>0</v>
      </c>
      <c r="U16" s="195">
        <v>0</v>
      </c>
      <c r="V16" s="533">
        <f t="shared" ref="V16:V21" si="3">SUM(G16:U16)</f>
        <v>1925.93</v>
      </c>
      <c r="W16" s="533">
        <f t="shared" ref="W16:W21" si="4">F16-V16</f>
        <v>11775.31</v>
      </c>
      <c r="X16" s="549" t="s">
        <v>167</v>
      </c>
      <c r="Y16" s="199" t="b">
        <f t="shared" si="2"/>
        <v>1</v>
      </c>
      <c r="Z16" s="197"/>
      <c r="AA16" s="84" t="s">
        <v>9</v>
      </c>
      <c r="AB16" s="197"/>
      <c r="AC16" s="196"/>
      <c r="AD16" s="197"/>
      <c r="AE16" s="196"/>
      <c r="AF16" s="196"/>
      <c r="AG16" s="197"/>
      <c r="AH16" s="196"/>
      <c r="AI16" s="197"/>
      <c r="AJ16" s="196"/>
    </row>
    <row r="17" spans="1:36" ht="15" customHeight="1" x14ac:dyDescent="0.25">
      <c r="A17" s="196" t="s">
        <v>1037</v>
      </c>
      <c r="B17" s="196" t="s">
        <v>847</v>
      </c>
      <c r="C17" s="197">
        <v>318</v>
      </c>
      <c r="D17" s="199" t="s">
        <v>300</v>
      </c>
      <c r="E17" s="196" t="s">
        <v>305</v>
      </c>
      <c r="F17" s="195">
        <v>33184.129999999997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2633.72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1702.1</v>
      </c>
      <c r="S17" s="195">
        <v>0</v>
      </c>
      <c r="T17" s="195">
        <v>0</v>
      </c>
      <c r="U17" s="195">
        <v>0</v>
      </c>
      <c r="V17" s="533">
        <f t="shared" si="3"/>
        <v>4335.82</v>
      </c>
      <c r="W17" s="533">
        <f t="shared" si="4"/>
        <v>28848.309999999998</v>
      </c>
      <c r="X17" s="549" t="s">
        <v>167</v>
      </c>
      <c r="Y17" s="199" t="b">
        <f t="shared" si="2"/>
        <v>1</v>
      </c>
      <c r="Z17" s="197"/>
      <c r="AA17" s="84" t="s">
        <v>300</v>
      </c>
      <c r="AB17" s="197"/>
      <c r="AC17" s="196"/>
      <c r="AD17" s="197"/>
      <c r="AE17" s="196"/>
      <c r="AF17" s="196"/>
      <c r="AG17" s="197"/>
      <c r="AH17" s="196"/>
      <c r="AI17" s="197"/>
      <c r="AJ17" s="196"/>
    </row>
    <row r="18" spans="1:36" ht="15" customHeight="1" x14ac:dyDescent="0.25">
      <c r="A18" s="196" t="s">
        <v>1037</v>
      </c>
      <c r="B18" s="196" t="s">
        <v>847</v>
      </c>
      <c r="C18" s="197">
        <v>346</v>
      </c>
      <c r="D18" s="199" t="s">
        <v>368</v>
      </c>
      <c r="E18" s="196" t="s">
        <v>369</v>
      </c>
      <c r="F18" s="195">
        <v>23741.48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783.29</v>
      </c>
      <c r="S18" s="195">
        <v>0</v>
      </c>
      <c r="T18" s="195">
        <v>0</v>
      </c>
      <c r="U18" s="195">
        <v>0</v>
      </c>
      <c r="V18" s="533">
        <f t="shared" si="3"/>
        <v>783.29</v>
      </c>
      <c r="W18" s="533">
        <f t="shared" si="4"/>
        <v>22958.19</v>
      </c>
      <c r="X18" s="549" t="s">
        <v>167</v>
      </c>
      <c r="Y18" s="199" t="b">
        <f t="shared" si="2"/>
        <v>0</v>
      </c>
      <c r="Z18" s="197"/>
      <c r="AA18" s="84" t="s">
        <v>377</v>
      </c>
      <c r="AB18" s="197"/>
      <c r="AC18" s="196"/>
      <c r="AD18" s="197"/>
      <c r="AE18" s="196"/>
      <c r="AF18" s="196"/>
      <c r="AG18" s="197"/>
      <c r="AH18" s="196"/>
      <c r="AI18" s="197"/>
      <c r="AJ18" s="196"/>
    </row>
    <row r="19" spans="1:36" ht="15" customHeight="1" x14ac:dyDescent="0.25">
      <c r="A19" s="196" t="s">
        <v>1037</v>
      </c>
      <c r="B19" s="196" t="s">
        <v>847</v>
      </c>
      <c r="C19" s="197">
        <v>452</v>
      </c>
      <c r="D19" s="199" t="s">
        <v>719</v>
      </c>
      <c r="E19" s="196" t="s">
        <v>740</v>
      </c>
      <c r="F19" s="195">
        <v>13837.28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533">
        <f t="shared" si="3"/>
        <v>0</v>
      </c>
      <c r="W19" s="533">
        <f t="shared" si="4"/>
        <v>13837.28</v>
      </c>
      <c r="X19" s="549" t="s">
        <v>167</v>
      </c>
      <c r="Y19" s="199" t="b">
        <f t="shared" si="2"/>
        <v>1</v>
      </c>
      <c r="Z19" s="197"/>
      <c r="AA19" s="587" t="s">
        <v>719</v>
      </c>
      <c r="AB19" s="197"/>
      <c r="AC19" s="196"/>
      <c r="AD19" s="197"/>
      <c r="AE19" s="196"/>
      <c r="AF19" s="196"/>
      <c r="AG19" s="197"/>
      <c r="AH19" s="196"/>
      <c r="AI19" s="197"/>
      <c r="AJ19" s="196"/>
    </row>
    <row r="20" spans="1:36" ht="15" customHeight="1" x14ac:dyDescent="0.25">
      <c r="A20" s="196" t="s">
        <v>1037</v>
      </c>
      <c r="B20" s="196" t="s">
        <v>847</v>
      </c>
      <c r="C20" s="197">
        <v>47</v>
      </c>
      <c r="D20" s="199" t="s">
        <v>35</v>
      </c>
      <c r="E20" s="196" t="s">
        <v>207</v>
      </c>
      <c r="F20" s="195">
        <v>22984.400000000001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3345.52</v>
      </c>
      <c r="Q20" s="195">
        <v>0</v>
      </c>
      <c r="R20" s="195">
        <v>2542.7600000000002</v>
      </c>
      <c r="S20" s="195">
        <v>0</v>
      </c>
      <c r="T20" s="195">
        <v>0</v>
      </c>
      <c r="U20" s="195">
        <v>0</v>
      </c>
      <c r="V20" s="533">
        <f t="shared" si="3"/>
        <v>5888.2800000000007</v>
      </c>
      <c r="W20" s="533">
        <f t="shared" si="4"/>
        <v>17096.120000000003</v>
      </c>
      <c r="X20" s="549" t="s">
        <v>167</v>
      </c>
      <c r="Y20" s="199" t="b">
        <f t="shared" si="2"/>
        <v>1</v>
      </c>
      <c r="Z20" s="197"/>
      <c r="AA20" s="84" t="s">
        <v>35</v>
      </c>
      <c r="AB20" s="197"/>
      <c r="AC20" s="196"/>
      <c r="AD20" s="197"/>
      <c r="AE20" s="196"/>
      <c r="AF20" s="196"/>
      <c r="AG20" s="197"/>
      <c r="AH20" s="196"/>
      <c r="AI20" s="197"/>
      <c r="AJ20" s="196"/>
    </row>
    <row r="21" spans="1:36" ht="15" customHeight="1" x14ac:dyDescent="0.25">
      <c r="A21" s="196" t="s">
        <v>1037</v>
      </c>
      <c r="B21" s="196" t="s">
        <v>847</v>
      </c>
      <c r="C21" s="197">
        <v>431</v>
      </c>
      <c r="D21" s="199" t="s">
        <v>680</v>
      </c>
      <c r="E21" s="196" t="s">
        <v>681</v>
      </c>
      <c r="F21" s="195">
        <v>12601.53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1308.75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533">
        <f t="shared" si="3"/>
        <v>1308.75</v>
      </c>
      <c r="W21" s="533">
        <f t="shared" si="4"/>
        <v>11292.78</v>
      </c>
      <c r="X21" s="549" t="s">
        <v>167</v>
      </c>
      <c r="Y21" s="199" t="b">
        <f t="shared" si="2"/>
        <v>1</v>
      </c>
      <c r="Z21" s="197"/>
      <c r="AA21" s="588" t="s">
        <v>680</v>
      </c>
      <c r="AB21" s="197"/>
      <c r="AC21" s="196"/>
      <c r="AD21" s="197"/>
      <c r="AE21" s="196"/>
      <c r="AF21" s="196"/>
      <c r="AG21" s="197"/>
      <c r="AH21" s="196"/>
      <c r="AI21" s="197"/>
      <c r="AJ21" s="196"/>
    </row>
    <row r="22" spans="1:36" s="214" customFormat="1" ht="15" customHeight="1" x14ac:dyDescent="0.25">
      <c r="A22" s="211"/>
      <c r="B22" s="211"/>
      <c r="C22" s="213">
        <v>199</v>
      </c>
      <c r="D22" s="367" t="s">
        <v>73</v>
      </c>
      <c r="E22" s="211"/>
      <c r="F22" s="212">
        <v>0</v>
      </c>
      <c r="G22" s="212">
        <v>0</v>
      </c>
      <c r="H22" s="212">
        <v>0</v>
      </c>
      <c r="I22" s="212">
        <v>0</v>
      </c>
      <c r="J22" s="212">
        <v>0</v>
      </c>
      <c r="K22" s="212">
        <v>0</v>
      </c>
      <c r="L22" s="212">
        <v>0</v>
      </c>
      <c r="M22" s="212">
        <v>0</v>
      </c>
      <c r="N22" s="212">
        <v>0</v>
      </c>
      <c r="O22" s="212">
        <v>0</v>
      </c>
      <c r="P22" s="212">
        <v>0</v>
      </c>
      <c r="Q22" s="212">
        <v>0</v>
      </c>
      <c r="R22" s="212">
        <v>0</v>
      </c>
      <c r="S22" s="212">
        <v>0</v>
      </c>
      <c r="T22" s="212">
        <v>0</v>
      </c>
      <c r="U22" s="212">
        <v>0</v>
      </c>
      <c r="V22" s="212">
        <v>0</v>
      </c>
      <c r="W22" s="212">
        <v>0</v>
      </c>
      <c r="X22" s="569" t="s">
        <v>167</v>
      </c>
      <c r="Y22" s="199" t="b">
        <f t="shared" si="2"/>
        <v>1</v>
      </c>
      <c r="Z22" s="213"/>
      <c r="AA22" s="589" t="s">
        <v>73</v>
      </c>
      <c r="AB22" s="213"/>
      <c r="AC22" s="211"/>
      <c r="AD22" s="213"/>
      <c r="AE22" s="211"/>
      <c r="AF22" s="211"/>
      <c r="AG22" s="213"/>
      <c r="AH22" s="211"/>
      <c r="AI22" s="213"/>
      <c r="AJ22" s="211"/>
    </row>
    <row r="23" spans="1:36" ht="15" customHeight="1" x14ac:dyDescent="0.25">
      <c r="A23" s="196" t="s">
        <v>1037</v>
      </c>
      <c r="B23" s="196" t="s">
        <v>847</v>
      </c>
      <c r="C23" s="197">
        <v>447</v>
      </c>
      <c r="D23" s="199" t="s">
        <v>715</v>
      </c>
      <c r="E23" s="196" t="s">
        <v>736</v>
      </c>
      <c r="F23" s="195">
        <v>13845.69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533">
        <f t="shared" ref="V23:V54" si="5">SUM(G23:U23)</f>
        <v>0</v>
      </c>
      <c r="W23" s="533">
        <f t="shared" ref="W23:W54" si="6">F23-V23</f>
        <v>13845.69</v>
      </c>
      <c r="X23" s="549" t="s">
        <v>167</v>
      </c>
      <c r="Y23" s="199" t="b">
        <f t="shared" si="2"/>
        <v>1</v>
      </c>
      <c r="Z23" s="197"/>
      <c r="AA23" s="587" t="s">
        <v>715</v>
      </c>
      <c r="AB23" s="197"/>
      <c r="AC23" s="196"/>
      <c r="AD23" s="197"/>
      <c r="AE23" s="196"/>
      <c r="AF23" s="196"/>
      <c r="AG23" s="197"/>
      <c r="AH23" s="196"/>
      <c r="AI23" s="197"/>
      <c r="AJ23" s="196"/>
    </row>
    <row r="24" spans="1:36" ht="15" customHeight="1" x14ac:dyDescent="0.25">
      <c r="A24" s="196" t="s">
        <v>1037</v>
      </c>
      <c r="B24" s="196" t="s">
        <v>847</v>
      </c>
      <c r="C24" s="197">
        <v>498</v>
      </c>
      <c r="D24" s="199" t="s">
        <v>483</v>
      </c>
      <c r="E24" s="196" t="s">
        <v>533</v>
      </c>
      <c r="F24" s="195">
        <v>15698.87</v>
      </c>
      <c r="G24" s="195">
        <v>0</v>
      </c>
      <c r="H24" s="195">
        <v>0</v>
      </c>
      <c r="I24" s="195">
        <v>1464</v>
      </c>
      <c r="J24" s="195">
        <v>0</v>
      </c>
      <c r="K24" s="195">
        <v>0</v>
      </c>
      <c r="L24" s="195">
        <v>389.68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533">
        <f t="shared" si="5"/>
        <v>1853.68</v>
      </c>
      <c r="W24" s="533">
        <f t="shared" si="6"/>
        <v>13845.19</v>
      </c>
      <c r="X24" s="549" t="s">
        <v>167</v>
      </c>
      <c r="Y24" s="199" t="b">
        <f t="shared" si="2"/>
        <v>1</v>
      </c>
      <c r="Z24" s="197"/>
      <c r="AA24" s="394" t="s">
        <v>483</v>
      </c>
      <c r="AB24" s="197"/>
      <c r="AC24" s="196"/>
      <c r="AD24" s="197"/>
      <c r="AE24" s="196"/>
      <c r="AF24" s="196"/>
      <c r="AG24" s="197"/>
      <c r="AH24" s="196"/>
      <c r="AI24" s="197"/>
      <c r="AJ24" s="196"/>
    </row>
    <row r="25" spans="1:36" ht="15" customHeight="1" x14ac:dyDescent="0.25">
      <c r="A25" s="196" t="s">
        <v>1037</v>
      </c>
      <c r="B25" s="196" t="s">
        <v>847</v>
      </c>
      <c r="C25" s="197">
        <v>200</v>
      </c>
      <c r="D25" s="199" t="s">
        <v>74</v>
      </c>
      <c r="E25" s="196" t="s">
        <v>245</v>
      </c>
      <c r="F25" s="195">
        <v>21352.16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2402.4499999999998</v>
      </c>
      <c r="M25" s="195">
        <v>289.11</v>
      </c>
      <c r="N25" s="195">
        <v>0</v>
      </c>
      <c r="O25" s="195">
        <v>0</v>
      </c>
      <c r="P25" s="195">
        <v>0</v>
      </c>
      <c r="Q25" s="195">
        <v>0</v>
      </c>
      <c r="R25" s="195">
        <v>196.41</v>
      </c>
      <c r="S25" s="195">
        <v>0</v>
      </c>
      <c r="T25" s="195">
        <v>0</v>
      </c>
      <c r="U25" s="195">
        <v>0</v>
      </c>
      <c r="V25" s="533">
        <f t="shared" si="5"/>
        <v>2887.97</v>
      </c>
      <c r="W25" s="533">
        <f t="shared" si="6"/>
        <v>18464.189999999999</v>
      </c>
      <c r="X25" s="549" t="s">
        <v>167</v>
      </c>
      <c r="Y25" s="199" t="b">
        <f t="shared" si="2"/>
        <v>1</v>
      </c>
      <c r="Z25" s="197"/>
      <c r="AA25" s="84" t="s">
        <v>74</v>
      </c>
      <c r="AB25" s="197"/>
      <c r="AC25" s="196"/>
      <c r="AD25" s="197"/>
      <c r="AE25" s="196"/>
      <c r="AF25" s="196"/>
      <c r="AG25" s="197"/>
      <c r="AH25" s="196"/>
      <c r="AI25" s="197"/>
      <c r="AJ25" s="196"/>
    </row>
    <row r="26" spans="1:36" ht="15" customHeight="1" x14ac:dyDescent="0.25">
      <c r="A26" s="196" t="s">
        <v>1037</v>
      </c>
      <c r="B26" s="196" t="s">
        <v>847</v>
      </c>
      <c r="C26" s="197">
        <v>84</v>
      </c>
      <c r="D26" s="199" t="s">
        <v>45</v>
      </c>
      <c r="E26" s="196" t="s">
        <v>217</v>
      </c>
      <c r="F26" s="195">
        <v>9674.93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1287.33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533">
        <f t="shared" si="5"/>
        <v>1287.33</v>
      </c>
      <c r="W26" s="533">
        <f t="shared" si="6"/>
        <v>8387.6</v>
      </c>
      <c r="X26" s="549" t="s">
        <v>167</v>
      </c>
      <c r="Y26" s="199" t="b">
        <f t="shared" si="2"/>
        <v>1</v>
      </c>
      <c r="Z26" s="197"/>
      <c r="AA26" s="84" t="s">
        <v>45</v>
      </c>
      <c r="AB26" s="197"/>
      <c r="AC26" s="196"/>
      <c r="AD26" s="197"/>
      <c r="AE26" s="196"/>
      <c r="AF26" s="196"/>
      <c r="AG26" s="197"/>
      <c r="AH26" s="196"/>
      <c r="AI26" s="197"/>
      <c r="AJ26" s="196"/>
    </row>
    <row r="27" spans="1:36" ht="15" customHeight="1" x14ac:dyDescent="0.25">
      <c r="A27" s="196" t="s">
        <v>1037</v>
      </c>
      <c r="B27" s="196" t="s">
        <v>847</v>
      </c>
      <c r="C27" s="197">
        <v>88</v>
      </c>
      <c r="D27" s="199" t="s">
        <v>48</v>
      </c>
      <c r="E27" s="196" t="s">
        <v>220</v>
      </c>
      <c r="F27" s="195">
        <v>20945.54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2770.2</v>
      </c>
      <c r="Q27" s="195">
        <v>0</v>
      </c>
      <c r="R27" s="195">
        <v>840.18</v>
      </c>
      <c r="S27" s="195">
        <v>0</v>
      </c>
      <c r="T27" s="195">
        <v>0</v>
      </c>
      <c r="U27" s="195">
        <v>0</v>
      </c>
      <c r="V27" s="533">
        <f t="shared" si="5"/>
        <v>3610.3799999999997</v>
      </c>
      <c r="W27" s="533">
        <f t="shared" si="6"/>
        <v>17335.16</v>
      </c>
      <c r="X27" s="549" t="s">
        <v>167</v>
      </c>
      <c r="Y27" s="199" t="b">
        <f t="shared" si="2"/>
        <v>1</v>
      </c>
      <c r="Z27" s="197"/>
      <c r="AA27" s="84" t="s">
        <v>48</v>
      </c>
      <c r="AB27" s="197"/>
      <c r="AC27" s="196"/>
      <c r="AD27" s="197"/>
      <c r="AE27" s="196"/>
      <c r="AF27" s="196"/>
      <c r="AG27" s="197"/>
      <c r="AH27" s="196"/>
      <c r="AI27" s="197"/>
      <c r="AJ27" s="196"/>
    </row>
    <row r="28" spans="1:36" ht="15" customHeight="1" x14ac:dyDescent="0.25">
      <c r="A28" s="196" t="s">
        <v>1037</v>
      </c>
      <c r="B28" s="196" t="s">
        <v>847</v>
      </c>
      <c r="C28" s="197">
        <v>448</v>
      </c>
      <c r="D28" s="199" t="s">
        <v>716</v>
      </c>
      <c r="E28" s="196" t="s">
        <v>737</v>
      </c>
      <c r="F28" s="195">
        <v>19490.37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1604.39</v>
      </c>
      <c r="Q28" s="195">
        <v>0</v>
      </c>
      <c r="R28" s="195">
        <v>1038.0899999999999</v>
      </c>
      <c r="S28" s="195">
        <v>0</v>
      </c>
      <c r="T28" s="195">
        <v>0</v>
      </c>
      <c r="U28" s="195">
        <v>0</v>
      </c>
      <c r="V28" s="533">
        <f t="shared" si="5"/>
        <v>2642.48</v>
      </c>
      <c r="W28" s="533">
        <f t="shared" si="6"/>
        <v>16847.89</v>
      </c>
      <c r="X28" s="549" t="s">
        <v>167</v>
      </c>
      <c r="Y28" s="199" t="b">
        <f t="shared" si="2"/>
        <v>1</v>
      </c>
      <c r="Z28" s="197"/>
      <c r="AA28" s="587" t="s">
        <v>716</v>
      </c>
      <c r="AB28" s="197"/>
      <c r="AC28" s="196"/>
      <c r="AD28" s="197"/>
      <c r="AE28" s="196"/>
      <c r="AF28" s="196"/>
      <c r="AG28" s="197"/>
      <c r="AH28" s="196"/>
      <c r="AI28" s="197"/>
      <c r="AJ28" s="196"/>
    </row>
    <row r="29" spans="1:36" ht="15" customHeight="1" x14ac:dyDescent="0.25">
      <c r="A29" s="196" t="s">
        <v>1037</v>
      </c>
      <c r="B29" s="196" t="s">
        <v>847</v>
      </c>
      <c r="C29" s="197">
        <v>476</v>
      </c>
      <c r="D29" s="199" t="s">
        <v>790</v>
      </c>
      <c r="E29" s="196" t="s">
        <v>795</v>
      </c>
      <c r="F29" s="195">
        <v>14739.31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949.97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533">
        <f t="shared" si="5"/>
        <v>949.97</v>
      </c>
      <c r="W29" s="533">
        <f t="shared" si="6"/>
        <v>13789.34</v>
      </c>
      <c r="X29" s="549" t="s">
        <v>167</v>
      </c>
      <c r="Y29" s="199" t="b">
        <f t="shared" si="2"/>
        <v>1</v>
      </c>
      <c r="Z29" s="197"/>
      <c r="AA29" s="587" t="s">
        <v>790</v>
      </c>
      <c r="AB29" s="197"/>
      <c r="AC29" s="196"/>
      <c r="AD29" s="197"/>
      <c r="AE29" s="196"/>
      <c r="AF29" s="196"/>
      <c r="AG29" s="197"/>
      <c r="AH29" s="196"/>
      <c r="AI29" s="197"/>
      <c r="AJ29" s="196"/>
    </row>
    <row r="30" spans="1:36" ht="15" customHeight="1" x14ac:dyDescent="0.25">
      <c r="A30" s="196" t="s">
        <v>1037</v>
      </c>
      <c r="B30" s="196" t="s">
        <v>847</v>
      </c>
      <c r="C30" s="197">
        <v>454</v>
      </c>
      <c r="D30" s="199" t="s">
        <v>721</v>
      </c>
      <c r="E30" s="196" t="s">
        <v>742</v>
      </c>
      <c r="F30" s="195">
        <v>15251.32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966.15</v>
      </c>
      <c r="Q30" s="195">
        <v>0</v>
      </c>
      <c r="R30" s="195">
        <v>447.89</v>
      </c>
      <c r="S30" s="195">
        <v>0</v>
      </c>
      <c r="T30" s="195">
        <v>0</v>
      </c>
      <c r="U30" s="195">
        <v>0</v>
      </c>
      <c r="V30" s="533">
        <f t="shared" si="5"/>
        <v>1414.04</v>
      </c>
      <c r="W30" s="533">
        <f t="shared" si="6"/>
        <v>13837.279999999999</v>
      </c>
      <c r="X30" s="549" t="s">
        <v>167</v>
      </c>
      <c r="Y30" s="199" t="b">
        <f t="shared" si="2"/>
        <v>1</v>
      </c>
      <c r="Z30" s="197"/>
      <c r="AA30" s="587" t="s">
        <v>721</v>
      </c>
      <c r="AB30" s="197"/>
      <c r="AC30" s="196"/>
      <c r="AD30" s="197"/>
      <c r="AE30" s="196"/>
      <c r="AF30" s="196"/>
      <c r="AG30" s="197"/>
      <c r="AH30" s="196"/>
      <c r="AI30" s="197"/>
      <c r="AJ30" s="196"/>
    </row>
    <row r="31" spans="1:36" ht="15" customHeight="1" x14ac:dyDescent="0.25">
      <c r="A31" s="196" t="s">
        <v>1037</v>
      </c>
      <c r="B31" s="196" t="s">
        <v>847</v>
      </c>
      <c r="C31" s="197">
        <v>23</v>
      </c>
      <c r="D31" s="199" t="s">
        <v>17</v>
      </c>
      <c r="E31" s="196" t="s">
        <v>188</v>
      </c>
      <c r="F31" s="195">
        <v>17312.169999999998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1080.99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533">
        <f t="shared" si="5"/>
        <v>1080.99</v>
      </c>
      <c r="W31" s="533">
        <f t="shared" si="6"/>
        <v>16231.179999999998</v>
      </c>
      <c r="X31" s="549" t="s">
        <v>167</v>
      </c>
      <c r="Y31" s="199" t="b">
        <f t="shared" si="2"/>
        <v>0</v>
      </c>
      <c r="Z31" s="197"/>
      <c r="AA31" s="84" t="s">
        <v>426</v>
      </c>
      <c r="AB31" s="197"/>
      <c r="AC31" s="196"/>
      <c r="AD31" s="197"/>
      <c r="AE31" s="196"/>
      <c r="AF31" s="196"/>
      <c r="AG31" s="197"/>
      <c r="AH31" s="196"/>
      <c r="AI31" s="197"/>
      <c r="AJ31" s="196"/>
    </row>
    <row r="32" spans="1:36" ht="15" customHeight="1" x14ac:dyDescent="0.25">
      <c r="A32" s="196" t="s">
        <v>1037</v>
      </c>
      <c r="B32" s="196" t="s">
        <v>847</v>
      </c>
      <c r="C32" s="197">
        <v>40</v>
      </c>
      <c r="D32" s="199" t="s">
        <v>30</v>
      </c>
      <c r="E32" s="196" t="s">
        <v>202</v>
      </c>
      <c r="F32" s="195">
        <v>20811.330000000002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533">
        <f t="shared" si="5"/>
        <v>0</v>
      </c>
      <c r="W32" s="533">
        <f t="shared" si="6"/>
        <v>20811.330000000002</v>
      </c>
      <c r="X32" s="549" t="s">
        <v>167</v>
      </c>
      <c r="Y32" s="199" t="b">
        <f t="shared" si="2"/>
        <v>1</v>
      </c>
      <c r="Z32" s="197"/>
      <c r="AA32" s="84" t="s">
        <v>30</v>
      </c>
      <c r="AB32" s="197"/>
      <c r="AC32" s="196"/>
      <c r="AD32" s="197"/>
      <c r="AE32" s="196"/>
      <c r="AF32" s="196"/>
      <c r="AG32" s="197"/>
      <c r="AH32" s="196"/>
      <c r="AI32" s="197"/>
      <c r="AJ32" s="196"/>
    </row>
    <row r="33" spans="1:36" ht="15" customHeight="1" x14ac:dyDescent="0.25">
      <c r="A33" s="196" t="s">
        <v>1037</v>
      </c>
      <c r="B33" s="196" t="s">
        <v>847</v>
      </c>
      <c r="C33" s="197">
        <v>481</v>
      </c>
      <c r="D33" s="199" t="s">
        <v>803</v>
      </c>
      <c r="E33" s="196" t="s">
        <v>817</v>
      </c>
      <c r="F33" s="195">
        <v>15101.88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1360.49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533">
        <f t="shared" si="5"/>
        <v>1360.49</v>
      </c>
      <c r="W33" s="533">
        <f t="shared" si="6"/>
        <v>13741.39</v>
      </c>
      <c r="X33" s="549" t="s">
        <v>167</v>
      </c>
      <c r="Y33" s="199" t="b">
        <f t="shared" si="2"/>
        <v>1</v>
      </c>
      <c r="Z33" s="197"/>
      <c r="AA33" s="587" t="s">
        <v>803</v>
      </c>
      <c r="AB33" s="197"/>
      <c r="AC33" s="196"/>
      <c r="AD33" s="197"/>
      <c r="AE33" s="196"/>
      <c r="AF33" s="196"/>
      <c r="AG33" s="197"/>
      <c r="AH33" s="196"/>
      <c r="AI33" s="197"/>
      <c r="AJ33" s="196"/>
    </row>
    <row r="34" spans="1:36" ht="15" customHeight="1" x14ac:dyDescent="0.25">
      <c r="A34" s="196" t="s">
        <v>1037</v>
      </c>
      <c r="B34" s="196" t="s">
        <v>847</v>
      </c>
      <c r="C34" s="197">
        <v>313</v>
      </c>
      <c r="D34" s="199" t="s">
        <v>298</v>
      </c>
      <c r="E34" s="196" t="s">
        <v>296</v>
      </c>
      <c r="F34" s="195">
        <v>32826.35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533">
        <f t="shared" si="5"/>
        <v>0</v>
      </c>
      <c r="W34" s="533">
        <f t="shared" si="6"/>
        <v>32826.35</v>
      </c>
      <c r="X34" s="549" t="s">
        <v>167</v>
      </c>
      <c r="Y34" s="199" t="b">
        <f t="shared" si="2"/>
        <v>0</v>
      </c>
      <c r="Z34" s="197"/>
      <c r="AA34" s="84" t="s">
        <v>297</v>
      </c>
      <c r="AB34" s="197"/>
      <c r="AC34" s="196"/>
      <c r="AD34" s="197"/>
      <c r="AE34" s="196"/>
      <c r="AF34" s="196"/>
      <c r="AG34" s="197"/>
      <c r="AH34" s="196"/>
      <c r="AI34" s="197"/>
      <c r="AJ34" s="196"/>
    </row>
    <row r="35" spans="1:36" ht="15" customHeight="1" x14ac:dyDescent="0.25">
      <c r="A35" s="196" t="s">
        <v>1037</v>
      </c>
      <c r="B35" s="196" t="s">
        <v>847</v>
      </c>
      <c r="C35" s="197">
        <v>149</v>
      </c>
      <c r="D35" s="199" t="s">
        <v>104</v>
      </c>
      <c r="E35" s="196" t="s">
        <v>230</v>
      </c>
      <c r="F35" s="195">
        <v>18136.82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4554</v>
      </c>
      <c r="O35" s="195">
        <v>0</v>
      </c>
      <c r="P35" s="195">
        <v>1719.9</v>
      </c>
      <c r="Q35" s="195">
        <v>0</v>
      </c>
      <c r="R35" s="195">
        <v>132.02000000000001</v>
      </c>
      <c r="S35" s="195">
        <v>0</v>
      </c>
      <c r="T35" s="195">
        <v>0</v>
      </c>
      <c r="U35" s="195">
        <v>0</v>
      </c>
      <c r="V35" s="533">
        <f t="shared" si="5"/>
        <v>6405.92</v>
      </c>
      <c r="W35" s="533">
        <f t="shared" si="6"/>
        <v>11730.9</v>
      </c>
      <c r="X35" s="549" t="s">
        <v>167</v>
      </c>
      <c r="Y35" s="199" t="b">
        <f t="shared" si="2"/>
        <v>0</v>
      </c>
      <c r="Z35" s="197"/>
      <c r="AA35" s="84" t="s">
        <v>422</v>
      </c>
      <c r="AB35" s="197"/>
      <c r="AC35" s="196"/>
      <c r="AD35" s="197"/>
      <c r="AE35" s="196"/>
      <c r="AF35" s="196"/>
      <c r="AG35" s="197"/>
      <c r="AH35" s="196"/>
      <c r="AI35" s="197"/>
      <c r="AJ35" s="196"/>
    </row>
    <row r="36" spans="1:36" ht="15" customHeight="1" x14ac:dyDescent="0.25">
      <c r="A36" s="196" t="s">
        <v>1037</v>
      </c>
      <c r="B36" s="196" t="s">
        <v>847</v>
      </c>
      <c r="C36" s="197">
        <v>168</v>
      </c>
      <c r="D36" s="199" t="s">
        <v>66</v>
      </c>
      <c r="E36" s="196" t="s">
        <v>237</v>
      </c>
      <c r="F36" s="195">
        <v>12239.39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592.07000000000005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533">
        <f t="shared" si="5"/>
        <v>592.07000000000005</v>
      </c>
      <c r="W36" s="533">
        <f t="shared" si="6"/>
        <v>11647.32</v>
      </c>
      <c r="X36" s="549" t="s">
        <v>167</v>
      </c>
      <c r="Y36" s="199" t="b">
        <f t="shared" si="2"/>
        <v>1</v>
      </c>
      <c r="Z36" s="197"/>
      <c r="AA36" s="84" t="s">
        <v>66</v>
      </c>
      <c r="AB36" s="197"/>
      <c r="AC36" s="196"/>
      <c r="AD36" s="197"/>
      <c r="AE36" s="196"/>
      <c r="AF36" s="196"/>
      <c r="AG36" s="197"/>
      <c r="AH36" s="196"/>
      <c r="AI36" s="197"/>
      <c r="AJ36" s="196"/>
    </row>
    <row r="37" spans="1:36" ht="15" customHeight="1" x14ac:dyDescent="0.25">
      <c r="A37" s="196" t="s">
        <v>1037</v>
      </c>
      <c r="B37" s="196" t="s">
        <v>847</v>
      </c>
      <c r="C37" s="197">
        <v>469</v>
      </c>
      <c r="D37" s="199" t="s">
        <v>781</v>
      </c>
      <c r="E37" s="196" t="s">
        <v>780</v>
      </c>
      <c r="F37" s="195">
        <v>7033.62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458.37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533">
        <f t="shared" si="5"/>
        <v>458.37</v>
      </c>
      <c r="W37" s="533">
        <f t="shared" si="6"/>
        <v>6575.25</v>
      </c>
      <c r="X37" s="549" t="s">
        <v>167</v>
      </c>
      <c r="Y37" s="199" t="b">
        <f t="shared" si="2"/>
        <v>0</v>
      </c>
      <c r="Z37" s="197"/>
      <c r="AA37" s="590" t="s">
        <v>778</v>
      </c>
      <c r="AB37" s="197"/>
      <c r="AC37" s="196"/>
      <c r="AD37" s="197"/>
      <c r="AE37" s="196"/>
      <c r="AF37" s="196"/>
      <c r="AG37" s="197"/>
      <c r="AH37" s="196"/>
      <c r="AI37" s="197"/>
      <c r="AJ37" s="196"/>
    </row>
    <row r="38" spans="1:36" ht="15" customHeight="1" x14ac:dyDescent="0.25">
      <c r="A38" s="196" t="s">
        <v>1037</v>
      </c>
      <c r="B38" s="196" t="s">
        <v>847</v>
      </c>
      <c r="C38" s="197">
        <v>468</v>
      </c>
      <c r="D38" s="199" t="s">
        <v>777</v>
      </c>
      <c r="E38" s="196" t="s">
        <v>782</v>
      </c>
      <c r="F38" s="195">
        <v>14225.65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412.34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533">
        <f t="shared" si="5"/>
        <v>412.34</v>
      </c>
      <c r="W38" s="533">
        <f t="shared" si="6"/>
        <v>13813.31</v>
      </c>
      <c r="X38" s="549" t="s">
        <v>167</v>
      </c>
      <c r="Y38" s="199" t="b">
        <f t="shared" si="2"/>
        <v>1</v>
      </c>
      <c r="Z38" s="197"/>
      <c r="AA38" s="590" t="s">
        <v>777</v>
      </c>
      <c r="AB38" s="197"/>
      <c r="AC38" s="196"/>
      <c r="AD38" s="197"/>
      <c r="AE38" s="196"/>
      <c r="AF38" s="196"/>
      <c r="AG38" s="197"/>
      <c r="AH38" s="196"/>
      <c r="AI38" s="197"/>
      <c r="AJ38" s="196"/>
    </row>
    <row r="39" spans="1:36" ht="15" customHeight="1" x14ac:dyDescent="0.25">
      <c r="A39" s="196" t="s">
        <v>1037</v>
      </c>
      <c r="B39" s="196" t="s">
        <v>847</v>
      </c>
      <c r="C39" s="197">
        <v>16</v>
      </c>
      <c r="D39" s="199" t="s">
        <v>11</v>
      </c>
      <c r="E39" s="196" t="s">
        <v>183</v>
      </c>
      <c r="F39" s="195">
        <v>13751.88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1628.21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533">
        <f t="shared" si="5"/>
        <v>1628.21</v>
      </c>
      <c r="W39" s="533">
        <f t="shared" si="6"/>
        <v>12123.669999999998</v>
      </c>
      <c r="X39" s="549" t="s">
        <v>167</v>
      </c>
      <c r="Y39" s="199" t="b">
        <f t="shared" si="2"/>
        <v>1</v>
      </c>
      <c r="Z39" s="197"/>
      <c r="AA39" s="84" t="s">
        <v>11</v>
      </c>
      <c r="AB39" s="197"/>
      <c r="AC39" s="196"/>
      <c r="AD39" s="197"/>
      <c r="AE39" s="196"/>
      <c r="AF39" s="196"/>
      <c r="AG39" s="197"/>
      <c r="AH39" s="196"/>
      <c r="AI39" s="197"/>
      <c r="AJ39" s="196"/>
    </row>
    <row r="40" spans="1:36" ht="15" customHeight="1" x14ac:dyDescent="0.25">
      <c r="A40" s="196" t="s">
        <v>1037</v>
      </c>
      <c r="B40" s="196" t="s">
        <v>847</v>
      </c>
      <c r="C40" s="197">
        <v>473</v>
      </c>
      <c r="D40" s="199" t="s">
        <v>787</v>
      </c>
      <c r="E40" s="196" t="s">
        <v>792</v>
      </c>
      <c r="F40" s="195">
        <v>18073.490000000002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935.93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533">
        <f t="shared" si="5"/>
        <v>935.93</v>
      </c>
      <c r="W40" s="533">
        <f t="shared" si="6"/>
        <v>17137.560000000001</v>
      </c>
      <c r="X40" s="549" t="s">
        <v>167</v>
      </c>
      <c r="Y40" s="199" t="b">
        <f t="shared" si="2"/>
        <v>1</v>
      </c>
      <c r="Z40" s="197"/>
      <c r="AA40" s="587" t="s">
        <v>787</v>
      </c>
      <c r="AB40" s="197"/>
      <c r="AC40" s="196"/>
      <c r="AD40" s="197"/>
      <c r="AE40" s="196"/>
      <c r="AF40" s="196"/>
      <c r="AG40" s="197"/>
      <c r="AH40" s="196"/>
      <c r="AI40" s="197"/>
      <c r="AJ40" s="196"/>
    </row>
    <row r="41" spans="1:36" ht="15" customHeight="1" x14ac:dyDescent="0.25">
      <c r="A41" s="196" t="s">
        <v>1037</v>
      </c>
      <c r="B41" s="196" t="s">
        <v>847</v>
      </c>
      <c r="C41" s="197">
        <v>351</v>
      </c>
      <c r="D41" s="199" t="s">
        <v>375</v>
      </c>
      <c r="E41" s="196" t="s">
        <v>376</v>
      </c>
      <c r="F41" s="195">
        <v>31029.73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1341.25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866.8</v>
      </c>
      <c r="S41" s="195">
        <v>0</v>
      </c>
      <c r="T41" s="195">
        <v>0</v>
      </c>
      <c r="U41" s="195">
        <v>0</v>
      </c>
      <c r="V41" s="533">
        <f t="shared" si="5"/>
        <v>2208.0500000000002</v>
      </c>
      <c r="W41" s="533">
        <f t="shared" si="6"/>
        <v>28821.68</v>
      </c>
      <c r="X41" s="549" t="s">
        <v>167</v>
      </c>
      <c r="Y41" s="199" t="b">
        <f t="shared" si="2"/>
        <v>1</v>
      </c>
      <c r="Z41" s="197"/>
      <c r="AA41" s="84" t="s">
        <v>375</v>
      </c>
      <c r="AB41" s="197"/>
      <c r="AC41" s="196"/>
      <c r="AD41" s="197"/>
      <c r="AE41" s="196"/>
      <c r="AF41" s="196"/>
      <c r="AG41" s="197"/>
      <c r="AH41" s="196"/>
      <c r="AI41" s="197"/>
      <c r="AJ41" s="196"/>
    </row>
    <row r="42" spans="1:36" s="214" customFormat="1" ht="15" customHeight="1" x14ac:dyDescent="0.25">
      <c r="A42" s="211"/>
      <c r="B42" s="211"/>
      <c r="C42" s="197">
        <v>465</v>
      </c>
      <c r="D42" s="199" t="s">
        <v>750</v>
      </c>
      <c r="E42" s="196" t="s">
        <v>763</v>
      </c>
      <c r="F42" s="195">
        <v>17305.189999999999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1982.7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1281.5</v>
      </c>
      <c r="S42" s="195">
        <v>0</v>
      </c>
      <c r="T42" s="195">
        <v>0</v>
      </c>
      <c r="U42" s="195">
        <v>0</v>
      </c>
      <c r="V42" s="533">
        <f t="shared" si="5"/>
        <v>3264.2</v>
      </c>
      <c r="W42" s="533">
        <f t="shared" si="6"/>
        <v>14040.989999999998</v>
      </c>
      <c r="X42" s="549" t="s">
        <v>167</v>
      </c>
      <c r="Y42" s="199" t="b">
        <f t="shared" si="2"/>
        <v>1</v>
      </c>
      <c r="Z42" s="213"/>
      <c r="AA42" s="585" t="s">
        <v>750</v>
      </c>
      <c r="AB42" s="213"/>
      <c r="AC42" s="211"/>
      <c r="AD42" s="213"/>
      <c r="AE42" s="211"/>
      <c r="AF42" s="211"/>
      <c r="AG42" s="213"/>
      <c r="AH42" s="211"/>
      <c r="AI42" s="213"/>
      <c r="AJ42" s="211"/>
    </row>
    <row r="43" spans="1:36" s="214" customFormat="1" ht="15" customHeight="1" x14ac:dyDescent="0.25">
      <c r="A43" s="211" t="s">
        <v>1037</v>
      </c>
      <c r="B43" s="211" t="s">
        <v>847</v>
      </c>
      <c r="C43" s="213">
        <v>31</v>
      </c>
      <c r="D43" s="235" t="s">
        <v>23</v>
      </c>
      <c r="E43" s="211" t="s">
        <v>195</v>
      </c>
      <c r="F43" s="212">
        <v>8042.94</v>
      </c>
      <c r="G43" s="212">
        <v>0</v>
      </c>
      <c r="H43" s="212">
        <v>0</v>
      </c>
      <c r="I43" s="212">
        <v>0</v>
      </c>
      <c r="J43" s="212">
        <v>0</v>
      </c>
      <c r="K43" s="212">
        <v>0</v>
      </c>
      <c r="L43" s="212">
        <v>0</v>
      </c>
      <c r="M43" s="212">
        <v>0</v>
      </c>
      <c r="N43" s="212">
        <v>0</v>
      </c>
      <c r="O43" s="212">
        <v>0</v>
      </c>
      <c r="P43" s="212">
        <v>2787.94</v>
      </c>
      <c r="Q43" s="212">
        <v>0</v>
      </c>
      <c r="R43" s="212">
        <v>2118.8200000000002</v>
      </c>
      <c r="S43" s="212">
        <v>0</v>
      </c>
      <c r="T43" s="212">
        <v>0</v>
      </c>
      <c r="U43" s="212">
        <v>0</v>
      </c>
      <c r="V43" s="573">
        <f t="shared" si="5"/>
        <v>4906.76</v>
      </c>
      <c r="W43" s="573">
        <f t="shared" si="6"/>
        <v>3136.1799999999994</v>
      </c>
      <c r="X43" s="569" t="s">
        <v>167</v>
      </c>
      <c r="Y43" s="199" t="b">
        <f t="shared" si="2"/>
        <v>1</v>
      </c>
      <c r="Z43" s="213"/>
      <c r="AA43" s="589" t="s">
        <v>23</v>
      </c>
      <c r="AB43" s="213"/>
      <c r="AC43" s="211"/>
      <c r="AD43" s="213"/>
      <c r="AE43" s="211"/>
      <c r="AF43" s="211"/>
      <c r="AG43" s="213"/>
      <c r="AH43" s="211"/>
      <c r="AI43" s="213"/>
      <c r="AJ43" s="211"/>
    </row>
    <row r="44" spans="1:36" ht="15" customHeight="1" x14ac:dyDescent="0.25">
      <c r="A44" s="196" t="s">
        <v>1037</v>
      </c>
      <c r="B44" s="196" t="s">
        <v>847</v>
      </c>
      <c r="C44" s="197">
        <v>499</v>
      </c>
      <c r="D44" s="199" t="s">
        <v>482</v>
      </c>
      <c r="E44" s="196" t="s">
        <v>532</v>
      </c>
      <c r="F44" s="195">
        <v>13845.19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533">
        <f t="shared" si="5"/>
        <v>0</v>
      </c>
      <c r="W44" s="533">
        <f t="shared" si="6"/>
        <v>13845.19</v>
      </c>
      <c r="X44" s="549" t="s">
        <v>167</v>
      </c>
      <c r="Y44" s="199" t="b">
        <f t="shared" si="2"/>
        <v>1</v>
      </c>
      <c r="Z44" s="197"/>
      <c r="AA44" s="583" t="s">
        <v>482</v>
      </c>
      <c r="AB44" s="197"/>
      <c r="AC44" s="196"/>
      <c r="AD44" s="197"/>
      <c r="AE44" s="196"/>
      <c r="AF44" s="196"/>
      <c r="AG44" s="197"/>
      <c r="AH44" s="196"/>
      <c r="AI44" s="197"/>
      <c r="AJ44" s="196"/>
    </row>
    <row r="45" spans="1:36" ht="15" customHeight="1" x14ac:dyDescent="0.25">
      <c r="A45" s="196" t="s">
        <v>1037</v>
      </c>
      <c r="B45" s="196" t="s">
        <v>847</v>
      </c>
      <c r="C45" s="197">
        <v>89</v>
      </c>
      <c r="D45" s="199" t="s">
        <v>49</v>
      </c>
      <c r="E45" s="196" t="s">
        <v>221</v>
      </c>
      <c r="F45" s="195">
        <v>28288.85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1679.44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533">
        <f t="shared" si="5"/>
        <v>1679.44</v>
      </c>
      <c r="W45" s="533">
        <f t="shared" si="6"/>
        <v>26609.41</v>
      </c>
      <c r="X45" s="549" t="s">
        <v>167</v>
      </c>
      <c r="Y45" s="199" t="b">
        <f t="shared" si="2"/>
        <v>1</v>
      </c>
      <c r="Z45" s="197"/>
      <c r="AA45" s="82" t="s">
        <v>49</v>
      </c>
      <c r="AB45" s="197"/>
      <c r="AC45" s="196"/>
      <c r="AD45" s="197"/>
      <c r="AE45" s="196"/>
      <c r="AF45" s="196"/>
      <c r="AG45" s="197"/>
      <c r="AH45" s="196"/>
      <c r="AI45" s="197"/>
      <c r="AJ45" s="196"/>
    </row>
    <row r="46" spans="1:36" ht="15" customHeight="1" x14ac:dyDescent="0.25">
      <c r="A46" s="196" t="s">
        <v>1037</v>
      </c>
      <c r="B46" s="196" t="s">
        <v>847</v>
      </c>
      <c r="C46" s="197">
        <v>279</v>
      </c>
      <c r="D46" s="199" t="s">
        <v>165</v>
      </c>
      <c r="E46" s="196" t="s">
        <v>268</v>
      </c>
      <c r="F46" s="195">
        <v>6803.39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1388.66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479.3</v>
      </c>
      <c r="S46" s="195">
        <v>0</v>
      </c>
      <c r="T46" s="195">
        <v>0</v>
      </c>
      <c r="U46" s="195">
        <v>0</v>
      </c>
      <c r="V46" s="533">
        <f t="shared" si="5"/>
        <v>1867.96</v>
      </c>
      <c r="W46" s="533">
        <f t="shared" si="6"/>
        <v>4935.43</v>
      </c>
      <c r="X46" s="549" t="s">
        <v>167</v>
      </c>
      <c r="Y46" s="199" t="b">
        <f t="shared" si="2"/>
        <v>1</v>
      </c>
      <c r="Z46" s="197"/>
      <c r="AA46" s="84" t="s">
        <v>165</v>
      </c>
      <c r="AB46" s="197"/>
      <c r="AC46" s="196"/>
      <c r="AD46" s="197"/>
      <c r="AE46" s="196"/>
      <c r="AF46" s="196"/>
      <c r="AG46" s="197"/>
      <c r="AH46" s="196"/>
      <c r="AI46" s="197"/>
      <c r="AJ46" s="196"/>
    </row>
    <row r="47" spans="1:36" ht="15" customHeight="1" x14ac:dyDescent="0.25">
      <c r="A47" s="196" t="s">
        <v>1037</v>
      </c>
      <c r="B47" s="196" t="s">
        <v>847</v>
      </c>
      <c r="C47" s="197">
        <v>451</v>
      </c>
      <c r="D47" s="199" t="s">
        <v>718</v>
      </c>
      <c r="E47" s="196" t="s">
        <v>739</v>
      </c>
      <c r="F47" s="195">
        <v>15672.8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1042.8599999999999</v>
      </c>
      <c r="Q47" s="195">
        <v>0</v>
      </c>
      <c r="R47" s="195">
        <v>792.66</v>
      </c>
      <c r="S47" s="195">
        <v>0</v>
      </c>
      <c r="T47" s="195">
        <v>0</v>
      </c>
      <c r="U47" s="195">
        <v>0</v>
      </c>
      <c r="V47" s="533">
        <f t="shared" si="5"/>
        <v>1835.52</v>
      </c>
      <c r="W47" s="533">
        <f t="shared" si="6"/>
        <v>13837.279999999999</v>
      </c>
      <c r="X47" s="549" t="s">
        <v>167</v>
      </c>
      <c r="Y47" s="199" t="b">
        <f t="shared" si="2"/>
        <v>1</v>
      </c>
      <c r="Z47" s="197"/>
      <c r="AA47" s="587" t="s">
        <v>718</v>
      </c>
      <c r="AB47" s="197"/>
      <c r="AC47" s="196"/>
      <c r="AD47" s="197"/>
      <c r="AE47" s="196"/>
      <c r="AF47" s="196"/>
      <c r="AG47" s="197"/>
      <c r="AH47" s="196"/>
      <c r="AI47" s="197"/>
      <c r="AJ47" s="196"/>
    </row>
    <row r="48" spans="1:36" ht="15" customHeight="1" x14ac:dyDescent="0.25">
      <c r="A48" s="196" t="s">
        <v>1037</v>
      </c>
      <c r="B48" s="196" t="s">
        <v>847</v>
      </c>
      <c r="C48" s="197">
        <v>353</v>
      </c>
      <c r="D48" s="199" t="s">
        <v>379</v>
      </c>
      <c r="E48" s="196" t="s">
        <v>380</v>
      </c>
      <c r="F48" s="195">
        <v>16539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533">
        <f t="shared" si="5"/>
        <v>0</v>
      </c>
      <c r="W48" s="533">
        <f t="shared" si="6"/>
        <v>16539</v>
      </c>
      <c r="X48" s="549" t="s">
        <v>167</v>
      </c>
      <c r="Y48" s="199" t="b">
        <f t="shared" si="2"/>
        <v>1</v>
      </c>
      <c r="Z48" s="197"/>
      <c r="AA48" s="84" t="s">
        <v>379</v>
      </c>
      <c r="AB48" s="197"/>
      <c r="AC48" s="196"/>
      <c r="AD48" s="197"/>
      <c r="AE48" s="196"/>
      <c r="AF48" s="196"/>
      <c r="AG48" s="197"/>
      <c r="AH48" s="196"/>
      <c r="AI48" s="197"/>
      <c r="AJ48" s="196"/>
    </row>
    <row r="49" spans="1:36" ht="15" customHeight="1" x14ac:dyDescent="0.25">
      <c r="A49" s="196" t="s">
        <v>1037</v>
      </c>
      <c r="B49" s="196" t="s">
        <v>847</v>
      </c>
      <c r="C49" s="197">
        <v>453</v>
      </c>
      <c r="D49" s="199" t="s">
        <v>720</v>
      </c>
      <c r="E49" s="196" t="s">
        <v>741</v>
      </c>
      <c r="F49" s="195">
        <v>15711.6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451.27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533">
        <f t="shared" si="5"/>
        <v>451.27</v>
      </c>
      <c r="W49" s="533">
        <f t="shared" si="6"/>
        <v>15260.33</v>
      </c>
      <c r="X49" s="549" t="s">
        <v>167</v>
      </c>
      <c r="Y49" s="199" t="b">
        <f t="shared" si="2"/>
        <v>1</v>
      </c>
      <c r="Z49" s="197"/>
      <c r="AA49" s="587" t="s">
        <v>720</v>
      </c>
      <c r="AB49" s="197"/>
      <c r="AC49" s="196"/>
      <c r="AD49" s="197"/>
      <c r="AE49" s="196"/>
      <c r="AF49" s="196"/>
      <c r="AG49" s="197"/>
      <c r="AH49" s="196"/>
      <c r="AI49" s="197"/>
      <c r="AJ49" s="196"/>
    </row>
    <row r="50" spans="1:36" ht="15" customHeight="1" x14ac:dyDescent="0.25">
      <c r="A50" s="196" t="s">
        <v>1037</v>
      </c>
      <c r="B50" s="196" t="s">
        <v>847</v>
      </c>
      <c r="C50" s="197">
        <v>450</v>
      </c>
      <c r="D50" s="199" t="s">
        <v>717</v>
      </c>
      <c r="E50" s="196" t="s">
        <v>738</v>
      </c>
      <c r="F50" s="195">
        <v>14428.33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529.82000000000005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61.23</v>
      </c>
      <c r="S50" s="195">
        <v>0</v>
      </c>
      <c r="T50" s="195">
        <v>0</v>
      </c>
      <c r="U50" s="195">
        <v>0</v>
      </c>
      <c r="V50" s="533">
        <f t="shared" si="5"/>
        <v>591.05000000000007</v>
      </c>
      <c r="W50" s="533">
        <f t="shared" si="6"/>
        <v>13837.28</v>
      </c>
      <c r="X50" s="549" t="s">
        <v>167</v>
      </c>
      <c r="Y50" s="199" t="b">
        <f t="shared" si="2"/>
        <v>1</v>
      </c>
      <c r="Z50" s="197"/>
      <c r="AA50" s="587" t="s">
        <v>717</v>
      </c>
      <c r="AB50" s="197"/>
      <c r="AC50" s="196"/>
      <c r="AD50" s="197"/>
      <c r="AE50" s="196"/>
      <c r="AF50" s="196"/>
      <c r="AG50" s="197"/>
      <c r="AH50" s="196"/>
      <c r="AI50" s="197"/>
      <c r="AJ50" s="196"/>
    </row>
    <row r="51" spans="1:36" ht="15" customHeight="1" x14ac:dyDescent="0.25">
      <c r="A51" s="196" t="s">
        <v>1037</v>
      </c>
      <c r="B51" s="196" t="s">
        <v>847</v>
      </c>
      <c r="C51" s="197">
        <v>489</v>
      </c>
      <c r="D51" s="199" t="s">
        <v>871</v>
      </c>
      <c r="E51" s="196" t="s">
        <v>872</v>
      </c>
      <c r="F51" s="195">
        <v>10343.02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1164.08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533">
        <f t="shared" si="5"/>
        <v>1164.08</v>
      </c>
      <c r="W51" s="533">
        <f t="shared" si="6"/>
        <v>9178.94</v>
      </c>
      <c r="X51" s="549" t="s">
        <v>167</v>
      </c>
      <c r="Y51" s="199" t="b">
        <f t="shared" si="2"/>
        <v>1</v>
      </c>
      <c r="Z51" s="197"/>
      <c r="AA51" s="585" t="s">
        <v>871</v>
      </c>
      <c r="AB51" s="197"/>
      <c r="AC51" s="196"/>
      <c r="AD51" s="197"/>
      <c r="AE51" s="196"/>
      <c r="AF51" s="196"/>
      <c r="AG51" s="197"/>
      <c r="AH51" s="196"/>
      <c r="AI51" s="197"/>
      <c r="AJ51" s="196"/>
    </row>
    <row r="52" spans="1:36" ht="15" customHeight="1" x14ac:dyDescent="0.25">
      <c r="A52" s="196" t="s">
        <v>1037</v>
      </c>
      <c r="B52" s="196" t="s">
        <v>847</v>
      </c>
      <c r="C52" s="197">
        <v>355</v>
      </c>
      <c r="D52" s="199" t="s">
        <v>381</v>
      </c>
      <c r="E52" s="196" t="s">
        <v>382</v>
      </c>
      <c r="F52" s="195">
        <v>24406.29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783.52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506.4</v>
      </c>
      <c r="S52" s="195">
        <v>0</v>
      </c>
      <c r="T52" s="195">
        <v>0</v>
      </c>
      <c r="U52" s="195">
        <v>0</v>
      </c>
      <c r="V52" s="533">
        <f t="shared" si="5"/>
        <v>1289.92</v>
      </c>
      <c r="W52" s="533">
        <f t="shared" si="6"/>
        <v>23116.370000000003</v>
      </c>
      <c r="X52" s="549" t="s">
        <v>167</v>
      </c>
      <c r="Y52" s="199" t="b">
        <f t="shared" si="2"/>
        <v>1</v>
      </c>
      <c r="Z52" s="197"/>
      <c r="AA52" s="82" t="s">
        <v>381</v>
      </c>
      <c r="AB52" s="197"/>
      <c r="AC52" s="196"/>
      <c r="AD52" s="197"/>
      <c r="AE52" s="196"/>
      <c r="AF52" s="196"/>
      <c r="AG52" s="197"/>
      <c r="AH52" s="196"/>
      <c r="AI52" s="197"/>
      <c r="AJ52" s="196"/>
    </row>
    <row r="53" spans="1:36" ht="15" customHeight="1" x14ac:dyDescent="0.25">
      <c r="A53" s="196" t="s">
        <v>1037</v>
      </c>
      <c r="B53" s="196" t="s">
        <v>847</v>
      </c>
      <c r="C53" s="197">
        <v>361</v>
      </c>
      <c r="D53" s="199" t="s">
        <v>446</v>
      </c>
      <c r="E53" s="196" t="s">
        <v>447</v>
      </c>
      <c r="F53" s="195">
        <v>24660.74</v>
      </c>
      <c r="G53" s="195">
        <v>0</v>
      </c>
      <c r="H53" s="195">
        <v>0</v>
      </c>
      <c r="I53" s="195">
        <v>1518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533">
        <f t="shared" si="5"/>
        <v>1518</v>
      </c>
      <c r="W53" s="533">
        <f t="shared" si="6"/>
        <v>23142.74</v>
      </c>
      <c r="X53" s="549" t="s">
        <v>167</v>
      </c>
      <c r="Y53" s="199" t="b">
        <f t="shared" si="2"/>
        <v>1</v>
      </c>
      <c r="Z53" s="197"/>
      <c r="AA53" s="587" t="s">
        <v>446</v>
      </c>
      <c r="AB53" s="197"/>
      <c r="AC53" s="196"/>
      <c r="AD53" s="197"/>
      <c r="AE53" s="196"/>
      <c r="AF53" s="196"/>
      <c r="AG53" s="197"/>
      <c r="AH53" s="196"/>
      <c r="AI53" s="197"/>
      <c r="AJ53" s="196"/>
    </row>
    <row r="54" spans="1:36" ht="15" customHeight="1" x14ac:dyDescent="0.25">
      <c r="A54" s="196" t="s">
        <v>1037</v>
      </c>
      <c r="B54" s="196" t="s">
        <v>847</v>
      </c>
      <c r="C54" s="197">
        <v>76</v>
      </c>
      <c r="D54" s="199" t="s">
        <v>40</v>
      </c>
      <c r="E54" s="196" t="s">
        <v>212</v>
      </c>
      <c r="F54" s="195">
        <v>31573.74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1816.4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469.64</v>
      </c>
      <c r="S54" s="195">
        <v>0</v>
      </c>
      <c r="T54" s="195">
        <v>0</v>
      </c>
      <c r="U54" s="195">
        <v>0</v>
      </c>
      <c r="V54" s="533">
        <f t="shared" si="5"/>
        <v>2286.04</v>
      </c>
      <c r="W54" s="533">
        <f t="shared" si="6"/>
        <v>29287.7</v>
      </c>
      <c r="X54" s="549" t="s">
        <v>167</v>
      </c>
      <c r="Y54" s="199" t="b">
        <f t="shared" si="2"/>
        <v>1</v>
      </c>
      <c r="Z54" s="197"/>
      <c r="AA54" s="84" t="s">
        <v>40</v>
      </c>
      <c r="AB54" s="197"/>
      <c r="AC54" s="196"/>
      <c r="AD54" s="197"/>
      <c r="AE54" s="196"/>
      <c r="AF54" s="196"/>
      <c r="AG54" s="197"/>
      <c r="AH54" s="196"/>
      <c r="AI54" s="197"/>
      <c r="AJ54" s="196"/>
    </row>
    <row r="55" spans="1:36" ht="15" customHeight="1" x14ac:dyDescent="0.25">
      <c r="A55" s="196" t="s">
        <v>1037</v>
      </c>
      <c r="B55" s="196" t="s">
        <v>847</v>
      </c>
      <c r="C55" s="197">
        <v>79</v>
      </c>
      <c r="D55" s="199" t="s">
        <v>41</v>
      </c>
      <c r="E55" s="196" t="s">
        <v>213</v>
      </c>
      <c r="F55" s="195">
        <v>15035.34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3190.88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533">
        <f t="shared" ref="V55:V86" si="7">SUM(G55:U55)</f>
        <v>3190.88</v>
      </c>
      <c r="W55" s="533">
        <f t="shared" ref="W55:W86" si="8">F55-V55</f>
        <v>11844.46</v>
      </c>
      <c r="X55" s="549" t="s">
        <v>167</v>
      </c>
      <c r="Y55" s="199" t="b">
        <f t="shared" si="2"/>
        <v>1</v>
      </c>
      <c r="Z55" s="197"/>
      <c r="AA55" s="84" t="s">
        <v>41</v>
      </c>
      <c r="AB55" s="197"/>
      <c r="AC55" s="196"/>
      <c r="AD55" s="197"/>
      <c r="AE55" s="196"/>
      <c r="AF55" s="196"/>
      <c r="AG55" s="197"/>
      <c r="AH55" s="196"/>
      <c r="AI55" s="197"/>
      <c r="AJ55" s="196"/>
    </row>
    <row r="56" spans="1:36" ht="15" customHeight="1" x14ac:dyDescent="0.25">
      <c r="A56" s="196" t="s">
        <v>1037</v>
      </c>
      <c r="B56" s="196" t="s">
        <v>847</v>
      </c>
      <c r="C56" s="197">
        <v>152</v>
      </c>
      <c r="D56" s="199" t="s">
        <v>59</v>
      </c>
      <c r="E56" s="196" t="s">
        <v>231</v>
      </c>
      <c r="F56" s="195">
        <v>9897.16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728.71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85.8</v>
      </c>
      <c r="S56" s="195">
        <v>0</v>
      </c>
      <c r="T56" s="195">
        <v>0</v>
      </c>
      <c r="U56" s="195">
        <v>0</v>
      </c>
      <c r="V56" s="533">
        <f t="shared" si="7"/>
        <v>814.51</v>
      </c>
      <c r="W56" s="533">
        <f t="shared" si="8"/>
        <v>9082.65</v>
      </c>
      <c r="X56" s="549" t="s">
        <v>167</v>
      </c>
      <c r="Y56" s="199" t="b">
        <f t="shared" si="2"/>
        <v>1</v>
      </c>
      <c r="Z56" s="197"/>
      <c r="AA56" s="84" t="s">
        <v>59</v>
      </c>
      <c r="AB56" s="197"/>
      <c r="AC56" s="196"/>
      <c r="AD56" s="197"/>
      <c r="AE56" s="196"/>
      <c r="AF56" s="196"/>
      <c r="AG56" s="197"/>
      <c r="AH56" s="196"/>
      <c r="AI56" s="197"/>
      <c r="AJ56" s="196"/>
    </row>
    <row r="57" spans="1:36" ht="15" customHeight="1" x14ac:dyDescent="0.25">
      <c r="A57" s="196" t="s">
        <v>1037</v>
      </c>
      <c r="B57" s="196" t="s">
        <v>847</v>
      </c>
      <c r="C57" s="197">
        <v>148</v>
      </c>
      <c r="D57" s="199" t="s">
        <v>57</v>
      </c>
      <c r="E57" s="196" t="s">
        <v>229</v>
      </c>
      <c r="F57" s="195">
        <v>16209.49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2692.01</v>
      </c>
      <c r="Q57" s="195">
        <v>0</v>
      </c>
      <c r="R57" s="195">
        <v>716.07</v>
      </c>
      <c r="S57" s="195">
        <v>0</v>
      </c>
      <c r="T57" s="195">
        <v>0</v>
      </c>
      <c r="U57" s="195">
        <v>0</v>
      </c>
      <c r="V57" s="533">
        <f t="shared" si="7"/>
        <v>3408.0800000000004</v>
      </c>
      <c r="W57" s="533">
        <f t="shared" si="8"/>
        <v>12801.41</v>
      </c>
      <c r="X57" s="549" t="s">
        <v>167</v>
      </c>
      <c r="Y57" s="199" t="b">
        <f t="shared" si="2"/>
        <v>1</v>
      </c>
      <c r="Z57" s="197"/>
      <c r="AA57" s="84" t="s">
        <v>57</v>
      </c>
      <c r="AB57" s="197"/>
      <c r="AC57" s="196"/>
      <c r="AD57" s="197"/>
      <c r="AE57" s="196"/>
      <c r="AF57" s="196"/>
      <c r="AG57" s="197"/>
      <c r="AH57" s="196"/>
      <c r="AI57" s="197"/>
      <c r="AJ57" s="196"/>
    </row>
    <row r="58" spans="1:36" ht="15" customHeight="1" x14ac:dyDescent="0.25">
      <c r="A58" s="196" t="s">
        <v>1037</v>
      </c>
      <c r="B58" s="196" t="s">
        <v>847</v>
      </c>
      <c r="C58" s="197">
        <v>474</v>
      </c>
      <c r="D58" s="199" t="s">
        <v>786</v>
      </c>
      <c r="E58" s="196" t="s">
        <v>793</v>
      </c>
      <c r="F58" s="195">
        <v>16628.91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2720.98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533">
        <f t="shared" si="7"/>
        <v>2720.98</v>
      </c>
      <c r="W58" s="533">
        <f t="shared" si="8"/>
        <v>13907.93</v>
      </c>
      <c r="X58" s="549" t="s">
        <v>167</v>
      </c>
      <c r="Y58" s="199" t="b">
        <f t="shared" si="2"/>
        <v>1</v>
      </c>
      <c r="Z58" s="197"/>
      <c r="AA58" s="587" t="s">
        <v>786</v>
      </c>
      <c r="AB58" s="197"/>
      <c r="AC58" s="196"/>
      <c r="AD58" s="197"/>
      <c r="AE58" s="196"/>
      <c r="AF58" s="196"/>
      <c r="AG58" s="197"/>
      <c r="AH58" s="196"/>
      <c r="AI58" s="197"/>
      <c r="AJ58" s="196"/>
    </row>
    <row r="59" spans="1:36" ht="15" customHeight="1" x14ac:dyDescent="0.25">
      <c r="A59" s="196" t="s">
        <v>1037</v>
      </c>
      <c r="B59" s="196" t="s">
        <v>847</v>
      </c>
      <c r="C59" s="197">
        <v>350</v>
      </c>
      <c r="D59" s="199" t="s">
        <v>373</v>
      </c>
      <c r="E59" s="196" t="s">
        <v>374</v>
      </c>
      <c r="F59" s="195">
        <v>25306.11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1393.97</v>
      </c>
      <c r="Q59" s="195">
        <v>0</v>
      </c>
      <c r="R59" s="195">
        <v>1059.4100000000001</v>
      </c>
      <c r="S59" s="195">
        <v>0</v>
      </c>
      <c r="T59" s="195">
        <v>0</v>
      </c>
      <c r="U59" s="195">
        <v>0</v>
      </c>
      <c r="V59" s="533">
        <f t="shared" si="7"/>
        <v>2453.38</v>
      </c>
      <c r="W59" s="533">
        <f t="shared" si="8"/>
        <v>22852.73</v>
      </c>
      <c r="X59" s="549" t="s">
        <v>167</v>
      </c>
      <c r="Y59" s="199" t="b">
        <f t="shared" si="2"/>
        <v>1</v>
      </c>
      <c r="Z59" s="197"/>
      <c r="AA59" s="84" t="s">
        <v>373</v>
      </c>
      <c r="AB59" s="197"/>
      <c r="AC59" s="196"/>
      <c r="AD59" s="197"/>
      <c r="AE59" s="196"/>
      <c r="AF59" s="196"/>
      <c r="AG59" s="197"/>
      <c r="AH59" s="196"/>
      <c r="AI59" s="197"/>
      <c r="AJ59" s="196"/>
    </row>
    <row r="60" spans="1:36" ht="15" customHeight="1" x14ac:dyDescent="0.25">
      <c r="A60" s="196" t="s">
        <v>1037</v>
      </c>
      <c r="B60" s="196" t="s">
        <v>847</v>
      </c>
      <c r="C60" s="197">
        <v>337</v>
      </c>
      <c r="D60" s="199" t="s">
        <v>338</v>
      </c>
      <c r="E60" s="196" t="s">
        <v>339</v>
      </c>
      <c r="F60" s="195">
        <v>18111.75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533">
        <f t="shared" si="7"/>
        <v>0</v>
      </c>
      <c r="W60" s="533">
        <f t="shared" si="8"/>
        <v>18111.75</v>
      </c>
      <c r="X60" s="549" t="s">
        <v>167</v>
      </c>
      <c r="Y60" s="199" t="b">
        <f t="shared" si="2"/>
        <v>1</v>
      </c>
      <c r="Z60" s="197"/>
      <c r="AA60" s="84" t="s">
        <v>338</v>
      </c>
      <c r="AB60" s="197"/>
      <c r="AC60" s="196"/>
      <c r="AD60" s="197"/>
      <c r="AE60" s="196"/>
      <c r="AF60" s="196"/>
      <c r="AG60" s="197"/>
      <c r="AH60" s="196"/>
      <c r="AI60" s="197"/>
      <c r="AJ60" s="196"/>
    </row>
    <row r="61" spans="1:36" ht="15" customHeight="1" x14ac:dyDescent="0.25">
      <c r="A61" s="196" t="s">
        <v>1037</v>
      </c>
      <c r="B61" s="196" t="s">
        <v>847</v>
      </c>
      <c r="C61" s="197">
        <v>80</v>
      </c>
      <c r="D61" s="199" t="s">
        <v>42</v>
      </c>
      <c r="E61" s="196" t="s">
        <v>214</v>
      </c>
      <c r="F61" s="195">
        <v>18128.349999999999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3870.06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2457.4</v>
      </c>
      <c r="S61" s="195">
        <v>0</v>
      </c>
      <c r="T61" s="195">
        <v>0</v>
      </c>
      <c r="U61" s="195">
        <v>0</v>
      </c>
      <c r="V61" s="533">
        <f t="shared" si="7"/>
        <v>6327.46</v>
      </c>
      <c r="W61" s="533">
        <f t="shared" si="8"/>
        <v>11800.89</v>
      </c>
      <c r="X61" s="549" t="s">
        <v>167</v>
      </c>
      <c r="Y61" s="199" t="b">
        <f t="shared" si="2"/>
        <v>1</v>
      </c>
      <c r="Z61" s="197"/>
      <c r="AA61" s="84" t="s">
        <v>42</v>
      </c>
      <c r="AB61" s="197"/>
      <c r="AC61" s="196"/>
      <c r="AD61" s="197"/>
      <c r="AE61" s="196"/>
      <c r="AF61" s="196"/>
      <c r="AG61" s="197"/>
      <c r="AH61" s="196"/>
      <c r="AI61" s="197"/>
      <c r="AJ61" s="196"/>
    </row>
    <row r="62" spans="1:36" ht="15" customHeight="1" x14ac:dyDescent="0.25">
      <c r="A62" s="196" t="s">
        <v>1037</v>
      </c>
      <c r="B62" s="196" t="s">
        <v>847</v>
      </c>
      <c r="C62" s="197">
        <v>214</v>
      </c>
      <c r="D62" s="199" t="s">
        <v>106</v>
      </c>
      <c r="E62" s="196" t="s">
        <v>249</v>
      </c>
      <c r="F62" s="195">
        <v>6748.06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1848.83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533">
        <f t="shared" si="7"/>
        <v>1848.83</v>
      </c>
      <c r="W62" s="533">
        <f t="shared" si="8"/>
        <v>4899.2300000000005</v>
      </c>
      <c r="X62" s="549" t="s">
        <v>167</v>
      </c>
      <c r="Y62" s="199" t="b">
        <f t="shared" si="2"/>
        <v>0</v>
      </c>
      <c r="Z62" s="197"/>
      <c r="AA62" s="84" t="s">
        <v>415</v>
      </c>
      <c r="AB62" s="197"/>
      <c r="AC62" s="196"/>
      <c r="AD62" s="197"/>
      <c r="AE62" s="196"/>
      <c r="AF62" s="196"/>
      <c r="AG62" s="197"/>
      <c r="AH62" s="196"/>
      <c r="AI62" s="197"/>
      <c r="AJ62" s="196"/>
    </row>
    <row r="63" spans="1:36" ht="15" customHeight="1" x14ac:dyDescent="0.25">
      <c r="A63" s="196" t="s">
        <v>1037</v>
      </c>
      <c r="B63" s="196" t="s">
        <v>847</v>
      </c>
      <c r="C63" s="197">
        <v>9</v>
      </c>
      <c r="D63" s="199" t="s">
        <v>7</v>
      </c>
      <c r="E63" s="196" t="s">
        <v>177</v>
      </c>
      <c r="F63" s="195">
        <v>18956.37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1788.34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1155.8</v>
      </c>
      <c r="S63" s="195">
        <v>0</v>
      </c>
      <c r="T63" s="195">
        <v>0</v>
      </c>
      <c r="U63" s="195">
        <v>0</v>
      </c>
      <c r="V63" s="533">
        <f t="shared" si="7"/>
        <v>2944.14</v>
      </c>
      <c r="W63" s="533">
        <f t="shared" si="8"/>
        <v>16012.23</v>
      </c>
      <c r="X63" s="549" t="s">
        <v>167</v>
      </c>
      <c r="Y63" s="199" t="b">
        <f t="shared" si="2"/>
        <v>1</v>
      </c>
      <c r="Z63" s="197"/>
      <c r="AA63" s="84" t="s">
        <v>7</v>
      </c>
      <c r="AB63" s="197"/>
      <c r="AC63" s="196"/>
      <c r="AD63" s="197"/>
      <c r="AE63" s="196"/>
      <c r="AF63" s="196"/>
      <c r="AG63" s="197"/>
      <c r="AH63" s="196"/>
      <c r="AI63" s="197"/>
      <c r="AJ63" s="196"/>
    </row>
    <row r="64" spans="1:36" ht="15" customHeight="1" x14ac:dyDescent="0.25">
      <c r="A64" s="196" t="s">
        <v>1037</v>
      </c>
      <c r="B64" s="196" t="s">
        <v>847</v>
      </c>
      <c r="C64" s="197">
        <v>479</v>
      </c>
      <c r="D64" s="199" t="s">
        <v>804</v>
      </c>
      <c r="E64" s="196" t="s">
        <v>815</v>
      </c>
      <c r="F64" s="195">
        <v>14740.13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533">
        <f t="shared" si="7"/>
        <v>0</v>
      </c>
      <c r="W64" s="533">
        <f t="shared" si="8"/>
        <v>14740.13</v>
      </c>
      <c r="X64" s="549" t="s">
        <v>167</v>
      </c>
      <c r="Y64" s="199" t="b">
        <f t="shared" si="2"/>
        <v>1</v>
      </c>
      <c r="Z64" s="197"/>
      <c r="AA64" s="587" t="s">
        <v>804</v>
      </c>
      <c r="AB64" s="197"/>
      <c r="AC64" s="196"/>
      <c r="AD64" s="197"/>
      <c r="AE64" s="196"/>
      <c r="AF64" s="196"/>
      <c r="AG64" s="197"/>
      <c r="AH64" s="196"/>
      <c r="AI64" s="197"/>
      <c r="AJ64" s="196"/>
    </row>
    <row r="65" spans="1:36" s="467" customFormat="1" ht="15" customHeight="1" x14ac:dyDescent="0.25">
      <c r="A65" s="463" t="s">
        <v>1037</v>
      </c>
      <c r="B65" s="463" t="s">
        <v>847</v>
      </c>
      <c r="C65" s="464">
        <v>415</v>
      </c>
      <c r="D65" s="465" t="s">
        <v>633</v>
      </c>
      <c r="E65" s="463" t="s">
        <v>634</v>
      </c>
      <c r="F65" s="466">
        <v>23333.08</v>
      </c>
      <c r="G65" s="466">
        <v>0</v>
      </c>
      <c r="H65" s="466">
        <v>0</v>
      </c>
      <c r="I65" s="466">
        <v>0</v>
      </c>
      <c r="J65" s="466">
        <v>0</v>
      </c>
      <c r="K65" s="466">
        <v>0</v>
      </c>
      <c r="L65" s="466">
        <v>0</v>
      </c>
      <c r="M65" s="466">
        <v>0</v>
      </c>
      <c r="N65" s="466">
        <v>0</v>
      </c>
      <c r="O65" s="466">
        <v>0</v>
      </c>
      <c r="P65" s="466">
        <v>0</v>
      </c>
      <c r="Q65" s="466">
        <v>0</v>
      </c>
      <c r="R65" s="466">
        <v>0</v>
      </c>
      <c r="S65" s="466">
        <v>0</v>
      </c>
      <c r="T65" s="466">
        <v>0</v>
      </c>
      <c r="U65" s="466">
        <v>0</v>
      </c>
      <c r="V65" s="556">
        <f t="shared" si="7"/>
        <v>0</v>
      </c>
      <c r="W65" s="556">
        <f t="shared" si="8"/>
        <v>23333.08</v>
      </c>
      <c r="X65" s="557" t="s">
        <v>167</v>
      </c>
      <c r="Y65" s="199" t="b">
        <f t="shared" si="2"/>
        <v>1</v>
      </c>
      <c r="Z65" s="464"/>
      <c r="AA65" s="587" t="s">
        <v>633</v>
      </c>
      <c r="AB65" s="464"/>
      <c r="AC65" s="463"/>
      <c r="AD65" s="464"/>
      <c r="AE65" s="463"/>
      <c r="AF65" s="463"/>
      <c r="AG65" s="464"/>
      <c r="AH65" s="463"/>
      <c r="AI65" s="464"/>
      <c r="AJ65" s="463"/>
    </row>
    <row r="66" spans="1:36" ht="15" customHeight="1" x14ac:dyDescent="0.25">
      <c r="A66" s="196" t="s">
        <v>1037</v>
      </c>
      <c r="B66" s="196" t="s">
        <v>847</v>
      </c>
      <c r="C66" s="197">
        <v>24</v>
      </c>
      <c r="D66" s="199" t="s">
        <v>832</v>
      </c>
      <c r="E66" s="196" t="s">
        <v>189</v>
      </c>
      <c r="F66" s="195">
        <v>15011.14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2159.6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533">
        <f t="shared" si="7"/>
        <v>2159.6</v>
      </c>
      <c r="W66" s="533">
        <f t="shared" si="8"/>
        <v>12851.539999999999</v>
      </c>
      <c r="X66" s="549" t="s">
        <v>167</v>
      </c>
      <c r="Y66" s="199" t="b">
        <f t="shared" si="2"/>
        <v>0</v>
      </c>
      <c r="Z66" s="197"/>
      <c r="AA66" s="84" t="s">
        <v>140</v>
      </c>
      <c r="AB66" s="197"/>
      <c r="AC66" s="196"/>
      <c r="AD66" s="197"/>
      <c r="AE66" s="196"/>
      <c r="AF66" s="196"/>
      <c r="AG66" s="197"/>
      <c r="AH66" s="196"/>
      <c r="AI66" s="197"/>
      <c r="AJ66" s="196"/>
    </row>
    <row r="67" spans="1:36" ht="15" customHeight="1" x14ac:dyDescent="0.25">
      <c r="A67" s="196" t="s">
        <v>1037</v>
      </c>
      <c r="B67" s="196" t="s">
        <v>847</v>
      </c>
      <c r="C67" s="197">
        <v>457</v>
      </c>
      <c r="D67" s="199" t="s">
        <v>724</v>
      </c>
      <c r="E67" s="196" t="s">
        <v>745</v>
      </c>
      <c r="F67" s="195">
        <v>17959.41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3191.77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930.36</v>
      </c>
      <c r="S67" s="195">
        <v>0</v>
      </c>
      <c r="T67" s="195">
        <v>0</v>
      </c>
      <c r="U67" s="195">
        <v>0</v>
      </c>
      <c r="V67" s="533">
        <f t="shared" si="7"/>
        <v>4122.13</v>
      </c>
      <c r="W67" s="533">
        <f t="shared" si="8"/>
        <v>13837.279999999999</v>
      </c>
      <c r="X67" s="549" t="s">
        <v>167</v>
      </c>
      <c r="Y67" s="199" t="b">
        <f t="shared" si="2"/>
        <v>1</v>
      </c>
      <c r="Z67" s="197"/>
      <c r="AA67" s="587" t="s">
        <v>724</v>
      </c>
      <c r="AB67" s="197"/>
      <c r="AC67" s="196"/>
      <c r="AD67" s="197"/>
      <c r="AE67" s="196"/>
      <c r="AF67" s="196"/>
      <c r="AG67" s="197"/>
      <c r="AH67" s="196"/>
      <c r="AI67" s="197"/>
      <c r="AJ67" s="196"/>
    </row>
    <row r="68" spans="1:36" s="563" customFormat="1" ht="15" customHeight="1" x14ac:dyDescent="0.25">
      <c r="A68" s="559" t="s">
        <v>1037</v>
      </c>
      <c r="B68" s="559" t="s">
        <v>847</v>
      </c>
      <c r="C68" s="560">
        <v>145</v>
      </c>
      <c r="D68" s="561" t="s">
        <v>55</v>
      </c>
      <c r="E68" s="559" t="s">
        <v>227</v>
      </c>
      <c r="F68" s="562">
        <v>30296.560000000001</v>
      </c>
      <c r="G68" s="562">
        <v>0</v>
      </c>
      <c r="H68" s="562">
        <v>0</v>
      </c>
      <c r="I68" s="562">
        <v>0</v>
      </c>
      <c r="J68" s="562">
        <v>0</v>
      </c>
      <c r="K68" s="562">
        <v>0</v>
      </c>
      <c r="L68" s="562">
        <v>1466.67</v>
      </c>
      <c r="M68" s="562">
        <v>0</v>
      </c>
      <c r="N68" s="562">
        <v>4554</v>
      </c>
      <c r="O68" s="562">
        <v>0</v>
      </c>
      <c r="P68" s="562">
        <v>0</v>
      </c>
      <c r="Q68" s="562">
        <v>0</v>
      </c>
      <c r="R68" s="562">
        <v>918.14</v>
      </c>
      <c r="S68" s="562">
        <v>0</v>
      </c>
      <c r="T68" s="562">
        <v>0</v>
      </c>
      <c r="U68" s="562">
        <v>0</v>
      </c>
      <c r="V68" s="574">
        <f t="shared" si="7"/>
        <v>6938.81</v>
      </c>
      <c r="W68" s="574">
        <f t="shared" si="8"/>
        <v>23357.75</v>
      </c>
      <c r="X68" s="575" t="s">
        <v>167</v>
      </c>
      <c r="Y68" s="199" t="b">
        <f t="shared" ref="Y68:Y131" si="9">D68=AA68</f>
        <v>1</v>
      </c>
      <c r="Z68" s="560"/>
      <c r="AA68" s="586" t="s">
        <v>55</v>
      </c>
      <c r="AB68" s="560"/>
      <c r="AC68" s="559"/>
      <c r="AD68" s="560"/>
      <c r="AE68" s="559"/>
      <c r="AF68" s="559"/>
      <c r="AG68" s="560"/>
      <c r="AH68" s="559"/>
      <c r="AI68" s="560"/>
      <c r="AJ68" s="559"/>
    </row>
    <row r="69" spans="1:36" ht="15" customHeight="1" x14ac:dyDescent="0.25">
      <c r="A69" s="196" t="s">
        <v>1037</v>
      </c>
      <c r="B69" s="196" t="s">
        <v>847</v>
      </c>
      <c r="C69" s="197">
        <v>455</v>
      </c>
      <c r="D69" s="199" t="s">
        <v>722</v>
      </c>
      <c r="E69" s="196" t="s">
        <v>743</v>
      </c>
      <c r="F69" s="195">
        <v>14909.7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509.41</v>
      </c>
      <c r="Q69" s="195">
        <v>0</v>
      </c>
      <c r="R69" s="195">
        <v>387.2</v>
      </c>
      <c r="S69" s="195">
        <v>0</v>
      </c>
      <c r="T69" s="195">
        <v>0</v>
      </c>
      <c r="U69" s="195">
        <v>0</v>
      </c>
      <c r="V69" s="533">
        <f t="shared" si="7"/>
        <v>896.61</v>
      </c>
      <c r="W69" s="533">
        <f t="shared" si="8"/>
        <v>14013.09</v>
      </c>
      <c r="X69" s="549" t="s">
        <v>167</v>
      </c>
      <c r="Y69" s="199" t="b">
        <f t="shared" si="9"/>
        <v>1</v>
      </c>
      <c r="Z69" s="197"/>
      <c r="AA69" s="587" t="s">
        <v>722</v>
      </c>
      <c r="AB69" s="197"/>
      <c r="AC69" s="196"/>
      <c r="AD69" s="197"/>
      <c r="AE69" s="196"/>
      <c r="AF69" s="196"/>
      <c r="AG69" s="197"/>
      <c r="AH69" s="196"/>
      <c r="AI69" s="197"/>
      <c r="AJ69" s="196"/>
    </row>
    <row r="70" spans="1:36" ht="15" customHeight="1" x14ac:dyDescent="0.25">
      <c r="A70" s="196" t="s">
        <v>1037</v>
      </c>
      <c r="B70" s="196" t="s">
        <v>847</v>
      </c>
      <c r="C70" s="197">
        <v>325</v>
      </c>
      <c r="D70" s="199" t="s">
        <v>318</v>
      </c>
      <c r="E70" s="196" t="s">
        <v>319</v>
      </c>
      <c r="F70" s="195">
        <v>33168.839999999997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2397.89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1549.8</v>
      </c>
      <c r="S70" s="195">
        <v>0</v>
      </c>
      <c r="T70" s="195">
        <v>0</v>
      </c>
      <c r="U70" s="195">
        <v>0</v>
      </c>
      <c r="V70" s="533">
        <f t="shared" si="7"/>
        <v>3947.6899999999996</v>
      </c>
      <c r="W70" s="533">
        <f t="shared" si="8"/>
        <v>29221.149999999998</v>
      </c>
      <c r="X70" s="549" t="s">
        <v>167</v>
      </c>
      <c r="Y70" s="199" t="b">
        <f t="shared" si="9"/>
        <v>1</v>
      </c>
      <c r="Z70" s="197"/>
      <c r="AA70" s="84" t="s">
        <v>318</v>
      </c>
      <c r="AB70" s="197"/>
      <c r="AC70" s="196"/>
      <c r="AD70" s="197"/>
      <c r="AE70" s="196"/>
      <c r="AF70" s="196"/>
      <c r="AG70" s="197"/>
      <c r="AH70" s="196"/>
      <c r="AI70" s="197"/>
      <c r="AJ70" s="196"/>
    </row>
    <row r="71" spans="1:36" ht="15" customHeight="1" x14ac:dyDescent="0.25">
      <c r="A71" s="196" t="s">
        <v>1037</v>
      </c>
      <c r="B71" s="196" t="s">
        <v>847</v>
      </c>
      <c r="C71" s="530">
        <v>164</v>
      </c>
      <c r="D71" s="552" t="s">
        <v>65</v>
      </c>
      <c r="E71" s="529" t="s">
        <v>236</v>
      </c>
      <c r="F71" s="553">
        <v>16902.95</v>
      </c>
      <c r="G71" s="553">
        <v>0</v>
      </c>
      <c r="H71" s="553">
        <v>0</v>
      </c>
      <c r="I71" s="553">
        <v>0</v>
      </c>
      <c r="J71" s="553">
        <v>0</v>
      </c>
      <c r="K71" s="553">
        <v>0</v>
      </c>
      <c r="L71" s="553">
        <v>0</v>
      </c>
      <c r="M71" s="553">
        <v>0</v>
      </c>
      <c r="N71" s="553">
        <v>0</v>
      </c>
      <c r="O71" s="553">
        <v>0</v>
      </c>
      <c r="P71" s="553">
        <v>0</v>
      </c>
      <c r="Q71" s="553">
        <v>282.56</v>
      </c>
      <c r="R71" s="553">
        <v>0</v>
      </c>
      <c r="S71" s="195">
        <v>0</v>
      </c>
      <c r="T71" s="553">
        <v>14.34</v>
      </c>
      <c r="U71" s="553">
        <v>0</v>
      </c>
      <c r="V71" s="554">
        <f t="shared" si="7"/>
        <v>296.89999999999998</v>
      </c>
      <c r="W71" s="554">
        <f t="shared" si="8"/>
        <v>16606.05</v>
      </c>
      <c r="X71" s="550" t="s">
        <v>167</v>
      </c>
      <c r="Y71" s="199" t="b">
        <f t="shared" si="9"/>
        <v>1</v>
      </c>
      <c r="Z71" s="197"/>
      <c r="AA71" s="591" t="s">
        <v>65</v>
      </c>
      <c r="AB71" s="197"/>
      <c r="AC71" s="196"/>
      <c r="AD71" s="197"/>
      <c r="AE71" s="196"/>
      <c r="AF71" s="196"/>
      <c r="AG71" s="197"/>
      <c r="AH71" s="196"/>
      <c r="AI71" s="197"/>
      <c r="AJ71" s="196"/>
    </row>
    <row r="72" spans="1:36" s="563" customFormat="1" ht="15" customHeight="1" x14ac:dyDescent="0.25">
      <c r="A72" s="559" t="s">
        <v>1037</v>
      </c>
      <c r="B72" s="559" t="s">
        <v>847</v>
      </c>
      <c r="C72" s="560">
        <v>218</v>
      </c>
      <c r="D72" s="561" t="s">
        <v>107</v>
      </c>
      <c r="E72" s="559" t="s">
        <v>251</v>
      </c>
      <c r="F72" s="562">
        <v>24284.92</v>
      </c>
      <c r="G72" s="562">
        <v>0</v>
      </c>
      <c r="H72" s="562">
        <v>0</v>
      </c>
      <c r="I72" s="562">
        <v>0</v>
      </c>
      <c r="J72" s="562">
        <v>0</v>
      </c>
      <c r="K72" s="562">
        <v>0</v>
      </c>
      <c r="L72" s="562">
        <v>0</v>
      </c>
      <c r="M72" s="562">
        <v>0</v>
      </c>
      <c r="N72" s="562">
        <v>0</v>
      </c>
      <c r="O72" s="562">
        <v>0</v>
      </c>
      <c r="P72" s="562">
        <v>783.7</v>
      </c>
      <c r="Q72" s="562">
        <v>0</v>
      </c>
      <c r="R72" s="562">
        <v>595.76</v>
      </c>
      <c r="S72" s="562">
        <v>0</v>
      </c>
      <c r="T72" s="562">
        <v>0</v>
      </c>
      <c r="U72" s="562">
        <v>0</v>
      </c>
      <c r="V72" s="574">
        <f t="shared" si="7"/>
        <v>1379.46</v>
      </c>
      <c r="W72" s="574">
        <f t="shared" si="8"/>
        <v>22905.46</v>
      </c>
      <c r="X72" s="575" t="s">
        <v>167</v>
      </c>
      <c r="Y72" s="199" t="b">
        <f t="shared" si="9"/>
        <v>0</v>
      </c>
      <c r="Z72" s="560"/>
      <c r="AA72" s="586" t="s">
        <v>414</v>
      </c>
      <c r="AB72" s="560"/>
      <c r="AC72" s="559"/>
      <c r="AD72" s="560"/>
      <c r="AE72" s="559"/>
      <c r="AF72" s="559"/>
      <c r="AG72" s="560"/>
      <c r="AH72" s="559"/>
      <c r="AI72" s="560"/>
      <c r="AJ72" s="559"/>
    </row>
    <row r="73" spans="1:36" ht="15" customHeight="1" x14ac:dyDescent="0.25">
      <c r="A73" s="196" t="s">
        <v>1037</v>
      </c>
      <c r="B73" s="196" t="s">
        <v>847</v>
      </c>
      <c r="C73" s="197">
        <v>46</v>
      </c>
      <c r="D73" s="199" t="s">
        <v>34</v>
      </c>
      <c r="E73" s="196" t="s">
        <v>206</v>
      </c>
      <c r="F73" s="195">
        <v>20277.810000000001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1788.34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1040.22</v>
      </c>
      <c r="S73" s="195">
        <v>0</v>
      </c>
      <c r="T73" s="195">
        <v>0</v>
      </c>
      <c r="U73" s="195">
        <v>0</v>
      </c>
      <c r="V73" s="533">
        <f t="shared" si="7"/>
        <v>2828.56</v>
      </c>
      <c r="W73" s="533">
        <f t="shared" si="8"/>
        <v>17449.25</v>
      </c>
      <c r="X73" s="549" t="s">
        <v>167</v>
      </c>
      <c r="Y73" s="199" t="b">
        <f t="shared" si="9"/>
        <v>1</v>
      </c>
      <c r="Z73" s="197"/>
      <c r="AA73" s="84" t="s">
        <v>34</v>
      </c>
      <c r="AB73" s="197"/>
      <c r="AC73" s="196"/>
      <c r="AD73" s="197"/>
      <c r="AE73" s="196"/>
      <c r="AF73" s="196"/>
      <c r="AG73" s="197"/>
      <c r="AH73" s="196"/>
      <c r="AI73" s="197"/>
      <c r="AJ73" s="196"/>
    </row>
    <row r="74" spans="1:36" s="563" customFormat="1" ht="15" customHeight="1" x14ac:dyDescent="0.25">
      <c r="A74" s="559" t="s">
        <v>1037</v>
      </c>
      <c r="B74" s="559" t="s">
        <v>847</v>
      </c>
      <c r="C74" s="560">
        <v>48</v>
      </c>
      <c r="D74" s="561" t="s">
        <v>36</v>
      </c>
      <c r="E74" s="559" t="s">
        <v>208</v>
      </c>
      <c r="F74" s="562">
        <v>13955.12</v>
      </c>
      <c r="G74" s="562">
        <v>0</v>
      </c>
      <c r="H74" s="562">
        <v>0</v>
      </c>
      <c r="I74" s="562">
        <v>519.04</v>
      </c>
      <c r="J74" s="562">
        <v>0</v>
      </c>
      <c r="K74" s="562">
        <v>0</v>
      </c>
      <c r="L74" s="562">
        <v>1906.67</v>
      </c>
      <c r="M74" s="562">
        <v>0</v>
      </c>
      <c r="N74" s="562">
        <v>0</v>
      </c>
      <c r="O74" s="562">
        <v>0</v>
      </c>
      <c r="P74" s="562">
        <v>0</v>
      </c>
      <c r="Q74" s="562">
        <v>0</v>
      </c>
      <c r="R74" s="562">
        <v>0</v>
      </c>
      <c r="S74" s="562">
        <v>0</v>
      </c>
      <c r="T74" s="562">
        <v>0</v>
      </c>
      <c r="U74" s="562">
        <v>0</v>
      </c>
      <c r="V74" s="574">
        <f t="shared" si="7"/>
        <v>2425.71</v>
      </c>
      <c r="W74" s="574">
        <f t="shared" si="8"/>
        <v>11529.41</v>
      </c>
      <c r="X74" s="575" t="s">
        <v>167</v>
      </c>
      <c r="Y74" s="199" t="b">
        <f t="shared" si="9"/>
        <v>1</v>
      </c>
      <c r="Z74" s="560"/>
      <c r="AA74" s="586" t="s">
        <v>36</v>
      </c>
      <c r="AB74" s="560"/>
      <c r="AC74" s="559"/>
      <c r="AD74" s="560"/>
      <c r="AE74" s="559"/>
      <c r="AF74" s="559"/>
      <c r="AG74" s="560"/>
      <c r="AH74" s="559"/>
      <c r="AI74" s="560"/>
      <c r="AJ74" s="559"/>
    </row>
    <row r="75" spans="1:36" ht="15" customHeight="1" x14ac:dyDescent="0.25">
      <c r="A75" s="196" t="s">
        <v>1037</v>
      </c>
      <c r="B75" s="196" t="s">
        <v>847</v>
      </c>
      <c r="C75" s="197">
        <v>26</v>
      </c>
      <c r="D75" s="199" t="s">
        <v>19</v>
      </c>
      <c r="E75" s="196" t="s">
        <v>191</v>
      </c>
      <c r="F75" s="195">
        <v>18052.41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1968.96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242.44</v>
      </c>
      <c r="S75" s="195">
        <v>0</v>
      </c>
      <c r="T75" s="195">
        <v>0</v>
      </c>
      <c r="U75" s="195">
        <v>0</v>
      </c>
      <c r="V75" s="533">
        <f t="shared" si="7"/>
        <v>2211.4</v>
      </c>
      <c r="W75" s="533">
        <f t="shared" si="8"/>
        <v>15841.01</v>
      </c>
      <c r="X75" s="549" t="s">
        <v>167</v>
      </c>
      <c r="Y75" s="199" t="b">
        <f t="shared" si="9"/>
        <v>1</v>
      </c>
      <c r="Z75" s="197"/>
      <c r="AA75" s="82" t="s">
        <v>19</v>
      </c>
      <c r="AB75" s="197"/>
      <c r="AC75" s="196"/>
      <c r="AD75" s="197"/>
      <c r="AE75" s="196"/>
      <c r="AF75" s="196"/>
      <c r="AG75" s="197"/>
      <c r="AH75" s="196"/>
      <c r="AI75" s="197"/>
      <c r="AJ75" s="196"/>
    </row>
    <row r="76" spans="1:36" ht="15" customHeight="1" x14ac:dyDescent="0.25">
      <c r="A76" s="196" t="s">
        <v>1037</v>
      </c>
      <c r="B76" s="196" t="s">
        <v>847</v>
      </c>
      <c r="C76" s="197">
        <v>324</v>
      </c>
      <c r="D76" s="199" t="s">
        <v>316</v>
      </c>
      <c r="E76" s="196" t="s">
        <v>317</v>
      </c>
      <c r="F76" s="195">
        <v>28584.12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602.91999999999996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533">
        <f t="shared" si="7"/>
        <v>602.91999999999996</v>
      </c>
      <c r="W76" s="533">
        <f t="shared" si="8"/>
        <v>27981.200000000001</v>
      </c>
      <c r="X76" s="549" t="s">
        <v>167</v>
      </c>
      <c r="Y76" s="199" t="b">
        <f t="shared" si="9"/>
        <v>1</v>
      </c>
      <c r="Z76" s="197"/>
      <c r="AA76" s="82" t="s">
        <v>316</v>
      </c>
      <c r="AB76" s="197"/>
      <c r="AC76" s="196"/>
      <c r="AD76" s="197"/>
      <c r="AE76" s="196"/>
      <c r="AF76" s="196"/>
      <c r="AG76" s="197"/>
      <c r="AH76" s="196"/>
      <c r="AI76" s="197"/>
      <c r="AJ76" s="196"/>
    </row>
    <row r="77" spans="1:36" s="563" customFormat="1" ht="15" customHeight="1" x14ac:dyDescent="0.25">
      <c r="A77" s="559" t="s">
        <v>1037</v>
      </c>
      <c r="B77" s="559" t="s">
        <v>847</v>
      </c>
      <c r="C77" s="560">
        <v>191</v>
      </c>
      <c r="D77" s="561" t="s">
        <v>71</v>
      </c>
      <c r="E77" s="559" t="s">
        <v>241</v>
      </c>
      <c r="F77" s="562">
        <v>23390.59</v>
      </c>
      <c r="G77" s="562">
        <v>0</v>
      </c>
      <c r="H77" s="562">
        <v>0</v>
      </c>
      <c r="I77" s="562">
        <v>0</v>
      </c>
      <c r="J77" s="562">
        <v>0</v>
      </c>
      <c r="K77" s="562">
        <v>0</v>
      </c>
      <c r="L77" s="562">
        <v>418.93</v>
      </c>
      <c r="M77" s="562">
        <v>0</v>
      </c>
      <c r="N77" s="562">
        <v>0</v>
      </c>
      <c r="O77" s="562">
        <v>0</v>
      </c>
      <c r="P77" s="562">
        <v>0</v>
      </c>
      <c r="Q77" s="562">
        <v>0</v>
      </c>
      <c r="R77" s="562">
        <v>81.239999999999995</v>
      </c>
      <c r="S77" s="562">
        <v>0</v>
      </c>
      <c r="T77" s="562">
        <v>0</v>
      </c>
      <c r="U77" s="562">
        <v>0</v>
      </c>
      <c r="V77" s="574">
        <f t="shared" si="7"/>
        <v>500.17</v>
      </c>
      <c r="W77" s="574">
        <f t="shared" si="8"/>
        <v>22890.420000000002</v>
      </c>
      <c r="X77" s="575" t="s">
        <v>167</v>
      </c>
      <c r="Y77" s="199" t="b">
        <f t="shared" si="9"/>
        <v>1</v>
      </c>
      <c r="Z77" s="560"/>
      <c r="AA77" s="586" t="s">
        <v>71</v>
      </c>
      <c r="AB77" s="560"/>
      <c r="AC77" s="559"/>
      <c r="AD77" s="560"/>
      <c r="AE77" s="559"/>
      <c r="AF77" s="559"/>
      <c r="AG77" s="560"/>
      <c r="AH77" s="559"/>
      <c r="AI77" s="560"/>
      <c r="AJ77" s="559"/>
    </row>
    <row r="78" spans="1:36" ht="15" customHeight="1" x14ac:dyDescent="0.25">
      <c r="A78" s="196" t="s">
        <v>1037</v>
      </c>
      <c r="B78" s="196" t="s">
        <v>847</v>
      </c>
      <c r="C78" s="197">
        <v>21</v>
      </c>
      <c r="D78" s="199" t="s">
        <v>15</v>
      </c>
      <c r="E78" s="196" t="s">
        <v>187</v>
      </c>
      <c r="F78" s="195">
        <v>24134.48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2496.2399999999998</v>
      </c>
      <c r="Q78" s="195">
        <v>0</v>
      </c>
      <c r="R78" s="195">
        <v>547.59</v>
      </c>
      <c r="S78" s="195">
        <v>0</v>
      </c>
      <c r="T78" s="195">
        <v>0</v>
      </c>
      <c r="U78" s="195">
        <v>0</v>
      </c>
      <c r="V78" s="533">
        <f t="shared" si="7"/>
        <v>3043.83</v>
      </c>
      <c r="W78" s="533">
        <f t="shared" si="8"/>
        <v>21090.65</v>
      </c>
      <c r="X78" s="549" t="s">
        <v>167</v>
      </c>
      <c r="Y78" s="199" t="b">
        <f t="shared" si="9"/>
        <v>1</v>
      </c>
      <c r="Z78" s="197"/>
      <c r="AA78" s="82" t="s">
        <v>15</v>
      </c>
      <c r="AB78" s="197"/>
      <c r="AC78" s="196"/>
      <c r="AD78" s="197"/>
      <c r="AE78" s="196"/>
      <c r="AF78" s="196"/>
      <c r="AG78" s="197"/>
      <c r="AH78" s="196"/>
      <c r="AI78" s="197"/>
      <c r="AJ78" s="196"/>
    </row>
    <row r="79" spans="1:36" ht="15" customHeight="1" x14ac:dyDescent="0.25">
      <c r="A79" s="196" t="s">
        <v>1037</v>
      </c>
      <c r="B79" s="196" t="s">
        <v>847</v>
      </c>
      <c r="C79" s="197">
        <v>330</v>
      </c>
      <c r="D79" s="199" t="s">
        <v>327</v>
      </c>
      <c r="E79" s="196" t="s">
        <v>329</v>
      </c>
      <c r="F79" s="195">
        <v>32013.33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1695.99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1096.2</v>
      </c>
      <c r="S79" s="195">
        <v>0</v>
      </c>
      <c r="T79" s="195">
        <v>0</v>
      </c>
      <c r="U79" s="195">
        <v>0</v>
      </c>
      <c r="V79" s="533">
        <f t="shared" si="7"/>
        <v>2792.19</v>
      </c>
      <c r="W79" s="533">
        <f t="shared" si="8"/>
        <v>29221.140000000003</v>
      </c>
      <c r="X79" s="549" t="s">
        <v>167</v>
      </c>
      <c r="Y79" s="199" t="b">
        <f t="shared" si="9"/>
        <v>1</v>
      </c>
      <c r="Z79" s="197"/>
      <c r="AA79" s="84" t="s">
        <v>327</v>
      </c>
      <c r="AB79" s="197"/>
      <c r="AC79" s="196"/>
      <c r="AD79" s="197"/>
      <c r="AE79" s="196"/>
      <c r="AF79" s="196"/>
      <c r="AG79" s="197"/>
      <c r="AH79" s="196"/>
      <c r="AI79" s="197"/>
      <c r="AJ79" s="196"/>
    </row>
    <row r="80" spans="1:36" ht="15" customHeight="1" x14ac:dyDescent="0.25">
      <c r="A80" s="196" t="s">
        <v>1037</v>
      </c>
      <c r="B80" s="196" t="s">
        <v>847</v>
      </c>
      <c r="C80" s="197">
        <v>254</v>
      </c>
      <c r="D80" s="199" t="s">
        <v>145</v>
      </c>
      <c r="E80" s="196" t="s">
        <v>262</v>
      </c>
      <c r="F80" s="195">
        <v>8086.34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533">
        <f t="shared" si="7"/>
        <v>0</v>
      </c>
      <c r="W80" s="533">
        <f t="shared" si="8"/>
        <v>8086.34</v>
      </c>
      <c r="X80" s="549" t="s">
        <v>167</v>
      </c>
      <c r="Y80" s="199" t="b">
        <f t="shared" si="9"/>
        <v>1</v>
      </c>
      <c r="Z80" s="197"/>
      <c r="AA80" s="84" t="s">
        <v>145</v>
      </c>
      <c r="AB80" s="197"/>
      <c r="AC80" s="196"/>
      <c r="AD80" s="197"/>
      <c r="AE80" s="196"/>
      <c r="AF80" s="196"/>
      <c r="AG80" s="197"/>
      <c r="AH80" s="196"/>
      <c r="AI80" s="197"/>
      <c r="AJ80" s="196"/>
    </row>
    <row r="81" spans="1:36" s="563" customFormat="1" ht="15" customHeight="1" x14ac:dyDescent="0.25">
      <c r="A81" s="559" t="s">
        <v>1037</v>
      </c>
      <c r="B81" s="559" t="s">
        <v>847</v>
      </c>
      <c r="C81" s="560">
        <v>196</v>
      </c>
      <c r="D81" s="561" t="s">
        <v>105</v>
      </c>
      <c r="E81" s="559" t="s">
        <v>244</v>
      </c>
      <c r="F81" s="562">
        <v>24500.74</v>
      </c>
      <c r="G81" s="562">
        <v>0</v>
      </c>
      <c r="H81" s="562">
        <v>645.4</v>
      </c>
      <c r="I81" s="562">
        <v>0</v>
      </c>
      <c r="J81" s="562">
        <v>0</v>
      </c>
      <c r="K81" s="562">
        <v>0</v>
      </c>
      <c r="L81" s="562">
        <v>696.79</v>
      </c>
      <c r="M81" s="562">
        <v>0</v>
      </c>
      <c r="N81" s="562">
        <v>0</v>
      </c>
      <c r="O81" s="562">
        <v>0</v>
      </c>
      <c r="P81" s="562">
        <v>0</v>
      </c>
      <c r="Q81" s="562">
        <v>0</v>
      </c>
      <c r="R81" s="562">
        <v>0</v>
      </c>
      <c r="S81" s="562">
        <v>0</v>
      </c>
      <c r="T81" s="562">
        <v>0</v>
      </c>
      <c r="U81" s="562">
        <v>0</v>
      </c>
      <c r="V81" s="574">
        <f t="shared" si="7"/>
        <v>1342.19</v>
      </c>
      <c r="W81" s="574">
        <f t="shared" si="8"/>
        <v>23158.550000000003</v>
      </c>
      <c r="X81" s="575" t="s">
        <v>167</v>
      </c>
      <c r="Y81" s="199" t="b">
        <f t="shared" si="9"/>
        <v>0</v>
      </c>
      <c r="Z81" s="560"/>
      <c r="AA81" s="586" t="s">
        <v>416</v>
      </c>
      <c r="AB81" s="560"/>
      <c r="AC81" s="559"/>
      <c r="AD81" s="560"/>
      <c r="AE81" s="559"/>
      <c r="AF81" s="559"/>
      <c r="AG81" s="560"/>
      <c r="AH81" s="559"/>
      <c r="AI81" s="560"/>
      <c r="AJ81" s="559"/>
    </row>
    <row r="82" spans="1:36" ht="15" customHeight="1" x14ac:dyDescent="0.25">
      <c r="A82" s="196" t="s">
        <v>1037</v>
      </c>
      <c r="B82" s="196" t="s">
        <v>847</v>
      </c>
      <c r="C82" s="197">
        <v>358</v>
      </c>
      <c r="D82" s="199" t="s">
        <v>387</v>
      </c>
      <c r="E82" s="196" t="s">
        <v>388</v>
      </c>
      <c r="F82" s="195">
        <v>21226.19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422.29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92.49</v>
      </c>
      <c r="S82" s="195">
        <v>0</v>
      </c>
      <c r="T82" s="195">
        <v>0</v>
      </c>
      <c r="U82" s="195">
        <v>0</v>
      </c>
      <c r="V82" s="533">
        <f t="shared" si="7"/>
        <v>514.78</v>
      </c>
      <c r="W82" s="533">
        <f t="shared" si="8"/>
        <v>20711.41</v>
      </c>
      <c r="X82" s="549" t="s">
        <v>167</v>
      </c>
      <c r="Y82" s="199" t="b">
        <f t="shared" si="9"/>
        <v>1</v>
      </c>
      <c r="Z82" s="197"/>
      <c r="AA82" s="84" t="s">
        <v>387</v>
      </c>
      <c r="AB82" s="197"/>
      <c r="AC82" s="196"/>
      <c r="AD82" s="197"/>
      <c r="AE82" s="196"/>
      <c r="AF82" s="196"/>
      <c r="AG82" s="197"/>
      <c r="AH82" s="196"/>
      <c r="AI82" s="197"/>
      <c r="AJ82" s="196"/>
    </row>
    <row r="83" spans="1:36" ht="15" customHeight="1" x14ac:dyDescent="0.25">
      <c r="A83" s="196" t="s">
        <v>1037</v>
      </c>
      <c r="B83" s="196" t="s">
        <v>847</v>
      </c>
      <c r="C83" s="197">
        <v>188</v>
      </c>
      <c r="D83" s="199" t="s">
        <v>70</v>
      </c>
      <c r="E83" s="196" t="s">
        <v>240</v>
      </c>
      <c r="F83" s="195">
        <v>25729.9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791.75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395.51</v>
      </c>
      <c r="S83" s="195">
        <v>0</v>
      </c>
      <c r="T83" s="195">
        <v>0</v>
      </c>
      <c r="U83" s="195">
        <v>0</v>
      </c>
      <c r="V83" s="533">
        <f t="shared" si="7"/>
        <v>1187.26</v>
      </c>
      <c r="W83" s="533">
        <f t="shared" si="8"/>
        <v>24542.640000000003</v>
      </c>
      <c r="X83" s="549" t="s">
        <v>167</v>
      </c>
      <c r="Y83" s="199" t="b">
        <f t="shared" si="9"/>
        <v>1</v>
      </c>
      <c r="Z83" s="197"/>
      <c r="AA83" s="84" t="s">
        <v>70</v>
      </c>
      <c r="AB83" s="197"/>
      <c r="AC83" s="196"/>
      <c r="AD83" s="197"/>
      <c r="AE83" s="196"/>
      <c r="AF83" s="196"/>
      <c r="AG83" s="197"/>
      <c r="AH83" s="196"/>
      <c r="AI83" s="197"/>
      <c r="AJ83" s="196"/>
    </row>
    <row r="84" spans="1:36" ht="15" customHeight="1" x14ac:dyDescent="0.25">
      <c r="A84" s="196" t="s">
        <v>1037</v>
      </c>
      <c r="B84" s="196" t="s">
        <v>847</v>
      </c>
      <c r="C84" s="197">
        <v>338</v>
      </c>
      <c r="D84" s="199" t="s">
        <v>347</v>
      </c>
      <c r="E84" s="196" t="s">
        <v>348</v>
      </c>
      <c r="F84" s="195">
        <v>30676.48</v>
      </c>
      <c r="G84" s="195">
        <v>0</v>
      </c>
      <c r="H84" s="195">
        <v>916.3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306.27999999999997</v>
      </c>
      <c r="Q84" s="195">
        <v>0</v>
      </c>
      <c r="R84" s="195">
        <v>232.76</v>
      </c>
      <c r="S84" s="195">
        <v>0</v>
      </c>
      <c r="T84" s="195">
        <v>0</v>
      </c>
      <c r="U84" s="195">
        <v>0</v>
      </c>
      <c r="V84" s="533">
        <f t="shared" si="7"/>
        <v>1455.34</v>
      </c>
      <c r="W84" s="533">
        <f t="shared" si="8"/>
        <v>29221.14</v>
      </c>
      <c r="X84" s="549" t="s">
        <v>167</v>
      </c>
      <c r="Y84" s="199" t="b">
        <f t="shared" si="9"/>
        <v>1</v>
      </c>
      <c r="Z84" s="197"/>
      <c r="AA84" s="84" t="s">
        <v>347</v>
      </c>
      <c r="AB84" s="197"/>
      <c r="AC84" s="196"/>
      <c r="AD84" s="197"/>
      <c r="AE84" s="196"/>
      <c r="AF84" s="196"/>
      <c r="AG84" s="197"/>
      <c r="AH84" s="196"/>
      <c r="AI84" s="197"/>
      <c r="AJ84" s="196"/>
    </row>
    <row r="85" spans="1:36" s="563" customFormat="1" ht="15" customHeight="1" x14ac:dyDescent="0.25">
      <c r="A85" s="559" t="s">
        <v>1037</v>
      </c>
      <c r="B85" s="559" t="s">
        <v>847</v>
      </c>
      <c r="C85" s="560">
        <v>251</v>
      </c>
      <c r="D85" s="561" t="s">
        <v>143</v>
      </c>
      <c r="E85" s="559" t="s">
        <v>260</v>
      </c>
      <c r="F85" s="562">
        <v>45481.42</v>
      </c>
      <c r="G85" s="562">
        <v>0</v>
      </c>
      <c r="H85" s="562">
        <v>0</v>
      </c>
      <c r="I85" s="562">
        <v>2792</v>
      </c>
      <c r="J85" s="562">
        <v>0</v>
      </c>
      <c r="K85" s="562">
        <v>0</v>
      </c>
      <c r="L85" s="562">
        <v>0</v>
      </c>
      <c r="M85" s="562">
        <v>0</v>
      </c>
      <c r="N85" s="562">
        <v>0</v>
      </c>
      <c r="O85" s="562">
        <v>0</v>
      </c>
      <c r="P85" s="562">
        <v>1123.8800000000001</v>
      </c>
      <c r="Q85" s="562">
        <v>0</v>
      </c>
      <c r="R85" s="562">
        <v>854.26</v>
      </c>
      <c r="S85" s="562">
        <v>0</v>
      </c>
      <c r="T85" s="562">
        <v>0</v>
      </c>
      <c r="U85" s="562">
        <v>0</v>
      </c>
      <c r="V85" s="574">
        <f t="shared" si="7"/>
        <v>4770.1400000000003</v>
      </c>
      <c r="W85" s="574">
        <f t="shared" si="8"/>
        <v>40711.279999999999</v>
      </c>
      <c r="X85" s="575" t="s">
        <v>167</v>
      </c>
      <c r="Y85" s="199" t="b">
        <f t="shared" si="9"/>
        <v>1</v>
      </c>
      <c r="Z85" s="560"/>
      <c r="AA85" s="586" t="s">
        <v>143</v>
      </c>
      <c r="AB85" s="560"/>
      <c r="AC85" s="559"/>
      <c r="AD85" s="560"/>
      <c r="AE85" s="559"/>
      <c r="AF85" s="559"/>
      <c r="AG85" s="560"/>
      <c r="AH85" s="559"/>
      <c r="AI85" s="560"/>
      <c r="AJ85" s="559"/>
    </row>
    <row r="86" spans="1:36" ht="15" customHeight="1" x14ac:dyDescent="0.25">
      <c r="A86" s="196" t="s">
        <v>1037</v>
      </c>
      <c r="B86" s="196" t="s">
        <v>847</v>
      </c>
      <c r="C86" s="197">
        <v>93</v>
      </c>
      <c r="D86" s="199" t="s">
        <v>53</v>
      </c>
      <c r="E86" s="196" t="s">
        <v>225</v>
      </c>
      <c r="F86" s="195">
        <v>11455.43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1810.73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533">
        <f t="shared" si="7"/>
        <v>1810.73</v>
      </c>
      <c r="W86" s="533">
        <f t="shared" si="8"/>
        <v>9644.7000000000007</v>
      </c>
      <c r="X86" s="549" t="s">
        <v>167</v>
      </c>
      <c r="Y86" s="199" t="b">
        <f t="shared" si="9"/>
        <v>1</v>
      </c>
      <c r="Z86" s="197"/>
      <c r="AA86" s="84" t="s">
        <v>53</v>
      </c>
      <c r="AB86" s="197"/>
      <c r="AC86" s="196"/>
      <c r="AD86" s="197"/>
      <c r="AE86" s="196"/>
      <c r="AF86" s="196"/>
      <c r="AG86" s="197"/>
      <c r="AH86" s="196"/>
      <c r="AI86" s="197"/>
      <c r="AJ86" s="196"/>
    </row>
    <row r="87" spans="1:36" ht="15" customHeight="1" x14ac:dyDescent="0.25">
      <c r="A87" s="196" t="s">
        <v>1037</v>
      </c>
      <c r="B87" s="196" t="s">
        <v>847</v>
      </c>
      <c r="C87" s="197">
        <v>8</v>
      </c>
      <c r="D87" s="199" t="s">
        <v>100</v>
      </c>
      <c r="E87" s="196" t="s">
        <v>176</v>
      </c>
      <c r="F87" s="195">
        <v>12123.42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2378.62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533">
        <f t="shared" ref="V87:V118" si="10">SUM(G87:U87)</f>
        <v>2378.62</v>
      </c>
      <c r="W87" s="533">
        <f t="shared" ref="W87:W118" si="11">F87-V87</f>
        <v>9744.7999999999993</v>
      </c>
      <c r="X87" s="549" t="s">
        <v>167</v>
      </c>
      <c r="Y87" s="199" t="b">
        <f t="shared" si="9"/>
        <v>0</v>
      </c>
      <c r="Z87" s="197"/>
      <c r="AA87" s="84" t="s">
        <v>429</v>
      </c>
      <c r="AB87" s="197"/>
      <c r="AC87" s="196"/>
      <c r="AD87" s="197"/>
      <c r="AE87" s="196"/>
      <c r="AF87" s="196"/>
      <c r="AG87" s="197"/>
      <c r="AH87" s="196"/>
      <c r="AI87" s="197"/>
      <c r="AJ87" s="196"/>
    </row>
    <row r="88" spans="1:36" s="563" customFormat="1" ht="15" customHeight="1" x14ac:dyDescent="0.25">
      <c r="A88" s="559" t="s">
        <v>1037</v>
      </c>
      <c r="B88" s="559" t="s">
        <v>847</v>
      </c>
      <c r="C88" s="560">
        <v>44</v>
      </c>
      <c r="D88" s="561" t="s">
        <v>33</v>
      </c>
      <c r="E88" s="559" t="s">
        <v>205</v>
      </c>
      <c r="F88" s="562">
        <v>43172.82</v>
      </c>
      <c r="G88" s="562">
        <v>0</v>
      </c>
      <c r="H88" s="562">
        <v>0</v>
      </c>
      <c r="I88" s="562">
        <v>0</v>
      </c>
      <c r="J88" s="562">
        <v>0</v>
      </c>
      <c r="K88" s="562">
        <v>0</v>
      </c>
      <c r="L88" s="562">
        <v>2101.0100000000002</v>
      </c>
      <c r="M88" s="562">
        <v>0</v>
      </c>
      <c r="N88" s="562">
        <v>0</v>
      </c>
      <c r="O88" s="562">
        <v>0</v>
      </c>
      <c r="P88" s="562">
        <v>0</v>
      </c>
      <c r="Q88" s="562">
        <v>0</v>
      </c>
      <c r="R88" s="562">
        <v>1094.9100000000001</v>
      </c>
      <c r="S88" s="562">
        <v>0</v>
      </c>
      <c r="T88" s="562">
        <v>0</v>
      </c>
      <c r="U88" s="562">
        <v>0</v>
      </c>
      <c r="V88" s="574">
        <f t="shared" si="10"/>
        <v>3195.92</v>
      </c>
      <c r="W88" s="574">
        <f t="shared" si="11"/>
        <v>39976.9</v>
      </c>
      <c r="X88" s="575" t="s">
        <v>167</v>
      </c>
      <c r="Y88" s="199" t="b">
        <f t="shared" si="9"/>
        <v>1</v>
      </c>
      <c r="Z88" s="560"/>
      <c r="AA88" s="586" t="s">
        <v>33</v>
      </c>
      <c r="AB88" s="560"/>
      <c r="AC88" s="559"/>
      <c r="AD88" s="560"/>
      <c r="AE88" s="559"/>
      <c r="AF88" s="559"/>
      <c r="AG88" s="560"/>
      <c r="AH88" s="559"/>
      <c r="AI88" s="560"/>
      <c r="AJ88" s="559"/>
    </row>
    <row r="89" spans="1:36" ht="15" customHeight="1" x14ac:dyDescent="0.25">
      <c r="A89" s="196" t="s">
        <v>1037</v>
      </c>
      <c r="B89" s="196" t="s">
        <v>847</v>
      </c>
      <c r="C89" s="197">
        <v>396</v>
      </c>
      <c r="D89" s="199" t="s">
        <v>475</v>
      </c>
      <c r="E89" s="196" t="s">
        <v>524</v>
      </c>
      <c r="F89" s="195">
        <v>11755.35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562.88</v>
      </c>
      <c r="N89" s="195">
        <v>0</v>
      </c>
      <c r="O89" s="195">
        <v>0</v>
      </c>
      <c r="P89" s="195">
        <v>1168.32</v>
      </c>
      <c r="Q89" s="195">
        <v>0</v>
      </c>
      <c r="R89" s="195">
        <v>120.5</v>
      </c>
      <c r="S89" s="195">
        <v>0</v>
      </c>
      <c r="T89" s="195">
        <v>0</v>
      </c>
      <c r="U89" s="195">
        <v>0</v>
      </c>
      <c r="V89" s="533">
        <f t="shared" si="10"/>
        <v>1851.6999999999998</v>
      </c>
      <c r="W89" s="533">
        <f t="shared" si="11"/>
        <v>9903.6500000000015</v>
      </c>
      <c r="X89" s="549" t="s">
        <v>167</v>
      </c>
      <c r="Y89" s="199" t="b">
        <f t="shared" si="9"/>
        <v>1</v>
      </c>
      <c r="Z89" s="197"/>
      <c r="AA89" s="584" t="s">
        <v>475</v>
      </c>
      <c r="AB89" s="197"/>
      <c r="AC89" s="196"/>
      <c r="AD89" s="197"/>
      <c r="AE89" s="196"/>
      <c r="AF89" s="196"/>
      <c r="AG89" s="197"/>
      <c r="AH89" s="196"/>
      <c r="AI89" s="197"/>
      <c r="AJ89" s="196"/>
    </row>
    <row r="90" spans="1:36" ht="15" customHeight="1" x14ac:dyDescent="0.25">
      <c r="A90" s="196" t="s">
        <v>1037</v>
      </c>
      <c r="B90" s="196" t="s">
        <v>847</v>
      </c>
      <c r="C90" s="197">
        <v>83</v>
      </c>
      <c r="D90" s="199" t="s">
        <v>44</v>
      </c>
      <c r="E90" s="196" t="s">
        <v>216</v>
      </c>
      <c r="F90" s="195">
        <v>22184.83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2807.95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533">
        <f t="shared" si="10"/>
        <v>2807.95</v>
      </c>
      <c r="W90" s="533">
        <f t="shared" si="11"/>
        <v>19376.88</v>
      </c>
      <c r="X90" s="549" t="s">
        <v>167</v>
      </c>
      <c r="Y90" s="199" t="b">
        <f t="shared" si="9"/>
        <v>1</v>
      </c>
      <c r="Z90" s="197"/>
      <c r="AA90" s="84" t="s">
        <v>44</v>
      </c>
      <c r="AB90" s="197"/>
      <c r="AC90" s="196"/>
      <c r="AD90" s="197"/>
      <c r="AE90" s="196"/>
      <c r="AF90" s="196"/>
      <c r="AG90" s="197"/>
      <c r="AH90" s="196"/>
      <c r="AI90" s="197"/>
      <c r="AJ90" s="196"/>
    </row>
    <row r="91" spans="1:36" ht="15" customHeight="1" x14ac:dyDescent="0.25">
      <c r="A91" s="196" t="s">
        <v>1037</v>
      </c>
      <c r="B91" s="196" t="s">
        <v>847</v>
      </c>
      <c r="C91" s="197">
        <v>92</v>
      </c>
      <c r="D91" s="199" t="s">
        <v>52</v>
      </c>
      <c r="E91" s="196" t="s">
        <v>224</v>
      </c>
      <c r="F91" s="195">
        <v>19074.41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2642.83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533">
        <f t="shared" si="10"/>
        <v>2642.83</v>
      </c>
      <c r="W91" s="533">
        <f t="shared" si="11"/>
        <v>16431.580000000002</v>
      </c>
      <c r="X91" s="549" t="s">
        <v>167</v>
      </c>
      <c r="Y91" s="199" t="b">
        <f t="shared" si="9"/>
        <v>1</v>
      </c>
      <c r="Z91" s="197"/>
      <c r="AA91" s="84" t="s">
        <v>52</v>
      </c>
      <c r="AB91" s="197"/>
      <c r="AC91" s="196"/>
      <c r="AD91" s="197"/>
      <c r="AE91" s="196"/>
      <c r="AF91" s="196"/>
      <c r="AG91" s="197"/>
      <c r="AH91" s="196"/>
      <c r="AI91" s="197"/>
      <c r="AJ91" s="196"/>
    </row>
    <row r="92" spans="1:36" ht="15" customHeight="1" x14ac:dyDescent="0.25">
      <c r="A92" s="196" t="s">
        <v>1037</v>
      </c>
      <c r="B92" s="196" t="s">
        <v>847</v>
      </c>
      <c r="C92" s="197">
        <v>95</v>
      </c>
      <c r="D92" s="199" t="s">
        <v>54</v>
      </c>
      <c r="E92" s="196" t="s">
        <v>226</v>
      </c>
      <c r="F92" s="195">
        <v>9908.4500000000007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543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533">
        <f t="shared" si="10"/>
        <v>543</v>
      </c>
      <c r="W92" s="533">
        <f t="shared" si="11"/>
        <v>9365.4500000000007</v>
      </c>
      <c r="X92" s="549" t="s">
        <v>167</v>
      </c>
      <c r="Y92" s="199" t="b">
        <f t="shared" si="9"/>
        <v>1</v>
      </c>
      <c r="Z92" s="197"/>
      <c r="AA92" s="84" t="s">
        <v>54</v>
      </c>
      <c r="AB92" s="197"/>
      <c r="AC92" s="196"/>
      <c r="AD92" s="197"/>
      <c r="AE92" s="196"/>
      <c r="AF92" s="196"/>
      <c r="AG92" s="197"/>
      <c r="AH92" s="196"/>
      <c r="AI92" s="197"/>
      <c r="AJ92" s="196"/>
    </row>
    <row r="93" spans="1:36" s="333" customFormat="1" ht="15" customHeight="1" x14ac:dyDescent="0.25">
      <c r="A93" s="344" t="s">
        <v>1037</v>
      </c>
      <c r="B93" s="344" t="s">
        <v>847</v>
      </c>
      <c r="C93" s="197">
        <v>485</v>
      </c>
      <c r="D93" s="199" t="s">
        <v>831</v>
      </c>
      <c r="E93" s="196" t="s">
        <v>830</v>
      </c>
      <c r="F93" s="195">
        <v>21829.82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533">
        <f t="shared" si="10"/>
        <v>0</v>
      </c>
      <c r="W93" s="533">
        <f t="shared" si="11"/>
        <v>21829.82</v>
      </c>
      <c r="X93" s="549" t="s">
        <v>167</v>
      </c>
      <c r="Y93" s="199" t="b">
        <f t="shared" si="9"/>
        <v>0</v>
      </c>
      <c r="Z93" s="345"/>
      <c r="AA93" s="82" t="s">
        <v>357</v>
      </c>
      <c r="AB93" s="345"/>
      <c r="AC93" s="344"/>
      <c r="AD93" s="345"/>
      <c r="AE93" s="344"/>
      <c r="AF93" s="344"/>
      <c r="AG93" s="345"/>
      <c r="AH93" s="344"/>
      <c r="AI93" s="345"/>
      <c r="AJ93" s="344"/>
    </row>
    <row r="94" spans="1:36" ht="15" customHeight="1" x14ac:dyDescent="0.25">
      <c r="A94" s="196" t="s">
        <v>1037</v>
      </c>
      <c r="B94" s="196" t="s">
        <v>847</v>
      </c>
      <c r="C94" s="197">
        <v>33</v>
      </c>
      <c r="D94" s="199" t="s">
        <v>24</v>
      </c>
      <c r="E94" s="196" t="s">
        <v>196</v>
      </c>
      <c r="F94" s="195">
        <v>19978.78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2847.21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533">
        <f t="shared" si="10"/>
        <v>2847.21</v>
      </c>
      <c r="W94" s="533">
        <f t="shared" si="11"/>
        <v>17131.57</v>
      </c>
      <c r="X94" s="549" t="s">
        <v>167</v>
      </c>
      <c r="Y94" s="199" t="b">
        <f t="shared" si="9"/>
        <v>1</v>
      </c>
      <c r="Z94" s="197"/>
      <c r="AA94" s="84" t="s">
        <v>24</v>
      </c>
      <c r="AB94" s="197"/>
      <c r="AC94" s="196"/>
      <c r="AD94" s="197"/>
      <c r="AE94" s="196"/>
      <c r="AF94" s="196"/>
      <c r="AG94" s="197"/>
      <c r="AH94" s="196"/>
      <c r="AI94" s="197"/>
      <c r="AJ94" s="196"/>
    </row>
    <row r="95" spans="1:36" ht="15" customHeight="1" x14ac:dyDescent="0.25">
      <c r="A95" s="196" t="s">
        <v>1037</v>
      </c>
      <c r="B95" s="196" t="s">
        <v>847</v>
      </c>
      <c r="C95" s="197">
        <v>81</v>
      </c>
      <c r="D95" s="199" t="s">
        <v>43</v>
      </c>
      <c r="E95" s="196" t="s">
        <v>215</v>
      </c>
      <c r="F95" s="195">
        <v>17746.38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533">
        <f t="shared" si="10"/>
        <v>0</v>
      </c>
      <c r="W95" s="533">
        <f t="shared" si="11"/>
        <v>17746.38</v>
      </c>
      <c r="X95" s="549" t="s">
        <v>167</v>
      </c>
      <c r="Y95" s="199" t="b">
        <f t="shared" si="9"/>
        <v>1</v>
      </c>
      <c r="Z95" s="197"/>
      <c r="AA95" s="84" t="s">
        <v>43</v>
      </c>
      <c r="AB95" s="197"/>
      <c r="AC95" s="196"/>
      <c r="AD95" s="197"/>
      <c r="AE95" s="196"/>
      <c r="AF95" s="196"/>
      <c r="AG95" s="197"/>
      <c r="AH95" s="196"/>
      <c r="AI95" s="197"/>
      <c r="AJ95" s="196"/>
    </row>
    <row r="96" spans="1:36" ht="15" customHeight="1" x14ac:dyDescent="0.25">
      <c r="A96" s="196" t="s">
        <v>1037</v>
      </c>
      <c r="B96" s="196" t="s">
        <v>847</v>
      </c>
      <c r="C96" s="197">
        <v>321</v>
      </c>
      <c r="D96" s="199" t="s">
        <v>309</v>
      </c>
      <c r="E96" s="196" t="s">
        <v>312</v>
      </c>
      <c r="F96" s="195">
        <v>32647.19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1685.08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4.47</v>
      </c>
      <c r="S96" s="195">
        <v>0</v>
      </c>
      <c r="T96" s="195">
        <v>0</v>
      </c>
      <c r="U96" s="195">
        <v>0</v>
      </c>
      <c r="V96" s="533">
        <f t="shared" si="10"/>
        <v>1689.55</v>
      </c>
      <c r="W96" s="533">
        <f t="shared" si="11"/>
        <v>30957.64</v>
      </c>
      <c r="X96" s="549" t="s">
        <v>167</v>
      </c>
      <c r="Y96" s="199" t="b">
        <f t="shared" si="9"/>
        <v>1</v>
      </c>
      <c r="Z96" s="197"/>
      <c r="AA96" s="84" t="s">
        <v>309</v>
      </c>
      <c r="AB96" s="197"/>
      <c r="AC96" s="196"/>
      <c r="AD96" s="197"/>
      <c r="AE96" s="196"/>
      <c r="AF96" s="196"/>
      <c r="AG96" s="197"/>
      <c r="AH96" s="196"/>
      <c r="AI96" s="197"/>
      <c r="AJ96" s="196"/>
    </row>
    <row r="97" spans="1:36" ht="15" customHeight="1" x14ac:dyDescent="0.25">
      <c r="A97" s="196" t="s">
        <v>1037</v>
      </c>
      <c r="B97" s="196" t="s">
        <v>847</v>
      </c>
      <c r="C97" s="197">
        <v>151</v>
      </c>
      <c r="D97" s="199" t="s">
        <v>58</v>
      </c>
      <c r="E97" s="196" t="s">
        <v>842</v>
      </c>
      <c r="F97" s="195">
        <v>14212.87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502.72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194.94</v>
      </c>
      <c r="S97" s="195">
        <v>0</v>
      </c>
      <c r="T97" s="195">
        <v>0</v>
      </c>
      <c r="U97" s="195">
        <v>0</v>
      </c>
      <c r="V97" s="533">
        <f t="shared" si="10"/>
        <v>697.66000000000008</v>
      </c>
      <c r="W97" s="533">
        <f t="shared" si="11"/>
        <v>13515.210000000001</v>
      </c>
      <c r="X97" s="549" t="s">
        <v>167</v>
      </c>
      <c r="Y97" s="199" t="b">
        <f t="shared" si="9"/>
        <v>1</v>
      </c>
      <c r="Z97" s="197"/>
      <c r="AA97" s="82" t="s">
        <v>58</v>
      </c>
      <c r="AB97" s="197"/>
      <c r="AC97" s="196"/>
      <c r="AD97" s="197"/>
      <c r="AE97" s="196"/>
      <c r="AF97" s="196"/>
      <c r="AG97" s="197"/>
      <c r="AH97" s="196"/>
      <c r="AI97" s="197"/>
      <c r="AJ97" s="196"/>
    </row>
    <row r="98" spans="1:36" ht="15" customHeight="1" x14ac:dyDescent="0.25">
      <c r="A98" s="196" t="s">
        <v>1037</v>
      </c>
      <c r="B98" s="196" t="s">
        <v>847</v>
      </c>
      <c r="C98" s="197">
        <v>170</v>
      </c>
      <c r="D98" s="199" t="s">
        <v>839</v>
      </c>
      <c r="E98" s="196" t="s">
        <v>838</v>
      </c>
      <c r="F98" s="195">
        <v>14544.1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533">
        <f t="shared" si="10"/>
        <v>0</v>
      </c>
      <c r="W98" s="533">
        <f t="shared" si="11"/>
        <v>14544.1</v>
      </c>
      <c r="X98" s="549" t="s">
        <v>167</v>
      </c>
      <c r="Y98" s="199" t="b">
        <f t="shared" si="9"/>
        <v>0</v>
      </c>
      <c r="Z98" s="197"/>
      <c r="AA98" s="82" t="s">
        <v>420</v>
      </c>
      <c r="AB98" s="197"/>
      <c r="AC98" s="196"/>
      <c r="AD98" s="197"/>
      <c r="AE98" s="196"/>
      <c r="AF98" s="196"/>
      <c r="AG98" s="197"/>
      <c r="AH98" s="196"/>
      <c r="AI98" s="197"/>
      <c r="AJ98" s="196"/>
    </row>
    <row r="99" spans="1:36" ht="15" customHeight="1" x14ac:dyDescent="0.25">
      <c r="A99" s="196" t="s">
        <v>1037</v>
      </c>
      <c r="B99" s="196" t="s">
        <v>847</v>
      </c>
      <c r="C99" s="197">
        <v>494</v>
      </c>
      <c r="D99" s="199" t="s">
        <v>528</v>
      </c>
      <c r="E99" s="196" t="s">
        <v>529</v>
      </c>
      <c r="F99" s="195">
        <v>13845.19</v>
      </c>
      <c r="G99" s="195">
        <v>0</v>
      </c>
      <c r="H99" s="195">
        <v>0</v>
      </c>
      <c r="I99" s="195">
        <v>0</v>
      </c>
      <c r="J99" s="195">
        <v>0</v>
      </c>
      <c r="K99" s="195">
        <v>0</v>
      </c>
      <c r="L99" s="195">
        <v>0</v>
      </c>
      <c r="M99" s="195">
        <v>0</v>
      </c>
      <c r="N99" s="195">
        <v>0</v>
      </c>
      <c r="O99" s="195">
        <v>0</v>
      </c>
      <c r="P99" s="195">
        <v>0</v>
      </c>
      <c r="Q99" s="195">
        <v>0</v>
      </c>
      <c r="R99" s="195">
        <v>0</v>
      </c>
      <c r="S99" s="195">
        <v>0</v>
      </c>
      <c r="T99" s="195">
        <v>0</v>
      </c>
      <c r="U99" s="195">
        <v>0</v>
      </c>
      <c r="V99" s="533">
        <f t="shared" si="10"/>
        <v>0</v>
      </c>
      <c r="W99" s="533">
        <f t="shared" si="11"/>
        <v>13845.19</v>
      </c>
      <c r="X99" s="549" t="s">
        <v>167</v>
      </c>
      <c r="Y99" s="199" t="b">
        <f t="shared" si="9"/>
        <v>0</v>
      </c>
      <c r="Z99" s="197"/>
      <c r="AA99" s="583" t="s">
        <v>479</v>
      </c>
      <c r="AB99" s="197"/>
      <c r="AC99" s="196"/>
      <c r="AD99" s="197"/>
      <c r="AE99" s="196"/>
      <c r="AF99" s="196"/>
      <c r="AG99" s="197"/>
      <c r="AH99" s="196"/>
      <c r="AI99" s="197"/>
      <c r="AJ99" s="196"/>
    </row>
    <row r="100" spans="1:36" ht="15" customHeight="1" x14ac:dyDescent="0.25">
      <c r="A100" s="196" t="s">
        <v>1037</v>
      </c>
      <c r="B100" s="196" t="s">
        <v>847</v>
      </c>
      <c r="C100" s="197">
        <v>427</v>
      </c>
      <c r="D100" s="199" t="s">
        <v>674</v>
      </c>
      <c r="E100" s="196" t="s">
        <v>675</v>
      </c>
      <c r="F100" s="195">
        <v>14251.5</v>
      </c>
      <c r="G100" s="195">
        <v>0</v>
      </c>
      <c r="H100" s="195">
        <v>0</v>
      </c>
      <c r="I100" s="195">
        <v>0</v>
      </c>
      <c r="J100" s="195">
        <v>0</v>
      </c>
      <c r="K100" s="195">
        <v>0</v>
      </c>
      <c r="L100" s="195">
        <v>0</v>
      </c>
      <c r="M100" s="195">
        <v>0</v>
      </c>
      <c r="N100" s="195">
        <v>0</v>
      </c>
      <c r="O100" s="195">
        <v>0</v>
      </c>
      <c r="P100" s="195">
        <v>0</v>
      </c>
      <c r="Q100" s="195">
        <v>0</v>
      </c>
      <c r="R100" s="195">
        <v>0</v>
      </c>
      <c r="S100" s="195">
        <v>0</v>
      </c>
      <c r="T100" s="195">
        <v>0</v>
      </c>
      <c r="U100" s="195">
        <v>0</v>
      </c>
      <c r="V100" s="533">
        <f t="shared" si="10"/>
        <v>0</v>
      </c>
      <c r="W100" s="533">
        <f t="shared" si="11"/>
        <v>14251.5</v>
      </c>
      <c r="X100" s="549" t="s">
        <v>167</v>
      </c>
      <c r="Y100" s="199" t="b">
        <f t="shared" si="9"/>
        <v>1</v>
      </c>
      <c r="Z100" s="197"/>
      <c r="AA100" s="588" t="s">
        <v>674</v>
      </c>
      <c r="AB100" s="197"/>
      <c r="AC100" s="196"/>
      <c r="AD100" s="197"/>
      <c r="AE100" s="196"/>
      <c r="AF100" s="196"/>
      <c r="AG100" s="197"/>
      <c r="AH100" s="196"/>
      <c r="AI100" s="197"/>
      <c r="AJ100" s="196"/>
    </row>
    <row r="101" spans="1:36" ht="15" customHeight="1" x14ac:dyDescent="0.25">
      <c r="A101" s="196" t="s">
        <v>1037</v>
      </c>
      <c r="B101" s="196" t="s">
        <v>847</v>
      </c>
      <c r="C101" s="197">
        <v>156</v>
      </c>
      <c r="D101" s="199" t="s">
        <v>61</v>
      </c>
      <c r="E101" s="196" t="s">
        <v>233</v>
      </c>
      <c r="F101" s="195">
        <v>5961.86</v>
      </c>
      <c r="G101" s="195">
        <v>0</v>
      </c>
      <c r="H101" s="195">
        <v>0</v>
      </c>
      <c r="I101" s="195">
        <v>0</v>
      </c>
      <c r="J101" s="195">
        <v>0</v>
      </c>
      <c r="K101" s="195">
        <v>0</v>
      </c>
      <c r="L101" s="195">
        <v>700.08</v>
      </c>
      <c r="M101" s="195">
        <v>0</v>
      </c>
      <c r="N101" s="195">
        <v>0</v>
      </c>
      <c r="O101" s="195">
        <v>0</v>
      </c>
      <c r="P101" s="195">
        <v>0</v>
      </c>
      <c r="Q101" s="195">
        <v>0</v>
      </c>
      <c r="R101" s="195">
        <v>0</v>
      </c>
      <c r="S101" s="195">
        <v>0</v>
      </c>
      <c r="T101" s="195">
        <v>0</v>
      </c>
      <c r="U101" s="195">
        <v>0</v>
      </c>
      <c r="V101" s="533">
        <f t="shared" si="10"/>
        <v>700.08</v>
      </c>
      <c r="W101" s="533">
        <f t="shared" si="11"/>
        <v>5261.78</v>
      </c>
      <c r="X101" s="549" t="s">
        <v>167</v>
      </c>
      <c r="Y101" s="199" t="b">
        <f t="shared" si="9"/>
        <v>1</v>
      </c>
      <c r="Z101" s="197"/>
      <c r="AA101" s="84" t="s">
        <v>61</v>
      </c>
      <c r="AB101" s="197"/>
      <c r="AC101" s="196"/>
      <c r="AD101" s="197"/>
      <c r="AE101" s="196"/>
      <c r="AF101" s="196"/>
      <c r="AG101" s="197"/>
      <c r="AH101" s="196"/>
      <c r="AI101" s="197"/>
      <c r="AJ101" s="196"/>
    </row>
    <row r="102" spans="1:36" ht="15" customHeight="1" x14ac:dyDescent="0.25">
      <c r="A102" s="196" t="s">
        <v>1037</v>
      </c>
      <c r="B102" s="196" t="s">
        <v>847</v>
      </c>
      <c r="C102" s="197">
        <v>483</v>
      </c>
      <c r="D102" s="199" t="s">
        <v>820</v>
      </c>
      <c r="E102" s="196" t="s">
        <v>823</v>
      </c>
      <c r="F102" s="195">
        <v>14379.71</v>
      </c>
      <c r="G102" s="195">
        <v>0</v>
      </c>
      <c r="H102" s="195">
        <v>0</v>
      </c>
      <c r="I102" s="195">
        <v>0</v>
      </c>
      <c r="J102" s="195">
        <v>0</v>
      </c>
      <c r="K102" s="195">
        <v>0</v>
      </c>
      <c r="L102" s="195">
        <v>0</v>
      </c>
      <c r="M102" s="195">
        <v>0</v>
      </c>
      <c r="N102" s="195">
        <v>0</v>
      </c>
      <c r="O102" s="195">
        <v>0</v>
      </c>
      <c r="P102" s="195">
        <v>476.38</v>
      </c>
      <c r="Q102" s="195">
        <v>0</v>
      </c>
      <c r="R102" s="195">
        <v>296.19</v>
      </c>
      <c r="S102" s="195">
        <v>0</v>
      </c>
      <c r="T102" s="195">
        <v>0</v>
      </c>
      <c r="U102" s="195">
        <v>0</v>
      </c>
      <c r="V102" s="533">
        <f t="shared" si="10"/>
        <v>772.56999999999994</v>
      </c>
      <c r="W102" s="533">
        <f t="shared" si="11"/>
        <v>13607.14</v>
      </c>
      <c r="X102" s="549" t="s">
        <v>167</v>
      </c>
      <c r="Y102" s="199" t="b">
        <f t="shared" si="9"/>
        <v>1</v>
      </c>
      <c r="Z102" s="197"/>
      <c r="AA102" s="584" t="s">
        <v>820</v>
      </c>
      <c r="AB102" s="197"/>
      <c r="AC102" s="196"/>
      <c r="AD102" s="197"/>
      <c r="AE102" s="196"/>
      <c r="AF102" s="196"/>
      <c r="AG102" s="197"/>
      <c r="AH102" s="196"/>
      <c r="AI102" s="197"/>
      <c r="AJ102" s="196"/>
    </row>
    <row r="103" spans="1:36" ht="15" customHeight="1" x14ac:dyDescent="0.25">
      <c r="A103" s="196" t="s">
        <v>1037</v>
      </c>
      <c r="B103" s="196" t="s">
        <v>847</v>
      </c>
      <c r="C103" s="197">
        <v>495</v>
      </c>
      <c r="D103" s="199" t="s">
        <v>466</v>
      </c>
      <c r="E103" s="196" t="s">
        <v>513</v>
      </c>
      <c r="F103" s="195">
        <v>14283.91</v>
      </c>
      <c r="G103" s="195">
        <v>0</v>
      </c>
      <c r="H103" s="195">
        <v>0</v>
      </c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438.72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533">
        <f t="shared" si="10"/>
        <v>438.72</v>
      </c>
      <c r="W103" s="533">
        <f t="shared" si="11"/>
        <v>13845.19</v>
      </c>
      <c r="X103" s="549" t="s">
        <v>167</v>
      </c>
      <c r="Y103" s="199" t="b">
        <f t="shared" si="9"/>
        <v>1</v>
      </c>
      <c r="Z103" s="197"/>
      <c r="AA103" s="583" t="s">
        <v>466</v>
      </c>
      <c r="AB103" s="197"/>
      <c r="AC103" s="196"/>
      <c r="AD103" s="197"/>
      <c r="AE103" s="196"/>
      <c r="AF103" s="196"/>
      <c r="AG103" s="197"/>
      <c r="AH103" s="196"/>
      <c r="AI103" s="197"/>
      <c r="AJ103" s="196"/>
    </row>
    <row r="104" spans="1:36" s="563" customFormat="1" ht="15" customHeight="1" x14ac:dyDescent="0.25">
      <c r="A104" s="559" t="s">
        <v>1037</v>
      </c>
      <c r="B104" s="559" t="s">
        <v>847</v>
      </c>
      <c r="C104" s="560">
        <v>247</v>
      </c>
      <c r="D104" s="561" t="s">
        <v>136</v>
      </c>
      <c r="E104" s="559" t="s">
        <v>257</v>
      </c>
      <c r="F104" s="562">
        <v>30325.3</v>
      </c>
      <c r="G104" s="562">
        <v>0</v>
      </c>
      <c r="H104" s="562">
        <v>0</v>
      </c>
      <c r="I104" s="562">
        <v>0</v>
      </c>
      <c r="J104" s="562">
        <v>0</v>
      </c>
      <c r="K104" s="562">
        <v>0</v>
      </c>
      <c r="L104" s="562">
        <v>548.13</v>
      </c>
      <c r="M104" s="562">
        <v>0</v>
      </c>
      <c r="N104" s="562">
        <v>0</v>
      </c>
      <c r="O104" s="562">
        <v>0</v>
      </c>
      <c r="P104" s="562">
        <v>0</v>
      </c>
      <c r="Q104" s="562">
        <v>0</v>
      </c>
      <c r="R104" s="562">
        <v>411.77</v>
      </c>
      <c r="S104" s="562">
        <v>0</v>
      </c>
      <c r="T104" s="562">
        <v>0</v>
      </c>
      <c r="U104" s="562">
        <v>0</v>
      </c>
      <c r="V104" s="574">
        <f t="shared" si="10"/>
        <v>959.9</v>
      </c>
      <c r="W104" s="574">
        <f t="shared" si="11"/>
        <v>29365.399999999998</v>
      </c>
      <c r="X104" s="575" t="s">
        <v>167</v>
      </c>
      <c r="Y104" s="199" t="b">
        <f t="shared" si="9"/>
        <v>1</v>
      </c>
      <c r="Z104" s="560"/>
      <c r="AA104" s="586" t="s">
        <v>136</v>
      </c>
      <c r="AB104" s="560"/>
      <c r="AC104" s="559"/>
      <c r="AD104" s="560"/>
      <c r="AE104" s="559"/>
      <c r="AF104" s="559"/>
      <c r="AG104" s="560"/>
      <c r="AH104" s="559"/>
      <c r="AI104" s="560"/>
      <c r="AJ104" s="559"/>
    </row>
    <row r="105" spans="1:36" ht="15" customHeight="1" x14ac:dyDescent="0.25">
      <c r="A105" s="196" t="s">
        <v>1037</v>
      </c>
      <c r="B105" s="196" t="s">
        <v>847</v>
      </c>
      <c r="C105" s="197">
        <v>446</v>
      </c>
      <c r="D105" s="199" t="s">
        <v>714</v>
      </c>
      <c r="E105" s="196" t="s">
        <v>735</v>
      </c>
      <c r="F105" s="195">
        <v>24953.3</v>
      </c>
      <c r="G105" s="195">
        <v>0</v>
      </c>
      <c r="H105" s="195">
        <v>0</v>
      </c>
      <c r="I105" s="195">
        <v>1309</v>
      </c>
      <c r="J105" s="195">
        <v>0</v>
      </c>
      <c r="K105" s="195">
        <v>0</v>
      </c>
      <c r="L105" s="195">
        <v>1377.07</v>
      </c>
      <c r="M105" s="195">
        <v>0</v>
      </c>
      <c r="N105" s="195">
        <v>0</v>
      </c>
      <c r="O105" s="195">
        <v>0</v>
      </c>
      <c r="P105" s="195">
        <v>0</v>
      </c>
      <c r="Q105" s="195">
        <v>0</v>
      </c>
      <c r="R105" s="195">
        <v>890</v>
      </c>
      <c r="S105" s="195">
        <v>0</v>
      </c>
      <c r="T105" s="195">
        <v>0</v>
      </c>
      <c r="U105" s="195">
        <v>0</v>
      </c>
      <c r="V105" s="533">
        <f t="shared" si="10"/>
        <v>3576.0699999999997</v>
      </c>
      <c r="W105" s="533">
        <f t="shared" si="11"/>
        <v>21377.23</v>
      </c>
      <c r="X105" s="549" t="s">
        <v>167</v>
      </c>
      <c r="Y105" s="199" t="b">
        <f t="shared" si="9"/>
        <v>1</v>
      </c>
      <c r="Z105" s="197"/>
      <c r="AA105" s="587" t="s">
        <v>714</v>
      </c>
      <c r="AB105" s="197"/>
      <c r="AC105" s="196"/>
      <c r="AD105" s="197"/>
      <c r="AE105" s="196"/>
      <c r="AF105" s="196"/>
      <c r="AG105" s="197"/>
      <c r="AH105" s="196"/>
      <c r="AI105" s="197"/>
      <c r="AJ105" s="196"/>
    </row>
    <row r="106" spans="1:36" ht="15" customHeight="1" x14ac:dyDescent="0.25">
      <c r="A106" s="196" t="s">
        <v>1037</v>
      </c>
      <c r="B106" s="196" t="s">
        <v>847</v>
      </c>
      <c r="C106" s="197">
        <v>435</v>
      </c>
      <c r="D106" s="199" t="s">
        <v>697</v>
      </c>
      <c r="E106" s="196" t="s">
        <v>707</v>
      </c>
      <c r="F106" s="195">
        <v>16390.54</v>
      </c>
      <c r="G106" s="195">
        <v>0</v>
      </c>
      <c r="H106" s="195">
        <v>0</v>
      </c>
      <c r="I106" s="195">
        <v>0</v>
      </c>
      <c r="J106" s="195">
        <v>0</v>
      </c>
      <c r="K106" s="195">
        <v>0</v>
      </c>
      <c r="L106" s="195">
        <v>1599.31</v>
      </c>
      <c r="M106" s="195">
        <v>0</v>
      </c>
      <c r="N106" s="195">
        <v>0</v>
      </c>
      <c r="O106" s="195">
        <v>0</v>
      </c>
      <c r="P106" s="195">
        <v>0</v>
      </c>
      <c r="Q106" s="195">
        <v>0</v>
      </c>
      <c r="R106" s="195">
        <v>238.4</v>
      </c>
      <c r="S106" s="195">
        <v>0</v>
      </c>
      <c r="T106" s="195">
        <v>0</v>
      </c>
      <c r="U106" s="195">
        <v>0</v>
      </c>
      <c r="V106" s="533">
        <f t="shared" si="10"/>
        <v>1837.71</v>
      </c>
      <c r="W106" s="533">
        <f t="shared" si="11"/>
        <v>14552.830000000002</v>
      </c>
      <c r="X106" s="549" t="s">
        <v>167</v>
      </c>
      <c r="Y106" s="199" t="b">
        <f t="shared" si="9"/>
        <v>1</v>
      </c>
      <c r="Z106" s="197"/>
      <c r="AA106" s="584" t="s">
        <v>697</v>
      </c>
      <c r="AB106" s="197"/>
      <c r="AC106" s="196"/>
      <c r="AD106" s="197"/>
      <c r="AE106" s="196"/>
      <c r="AF106" s="196"/>
      <c r="AG106" s="197"/>
      <c r="AH106" s="196"/>
      <c r="AI106" s="197"/>
      <c r="AJ106" s="196"/>
    </row>
    <row r="107" spans="1:36" ht="15" customHeight="1" x14ac:dyDescent="0.25">
      <c r="A107" s="196" t="s">
        <v>1037</v>
      </c>
      <c r="B107" s="196" t="s">
        <v>847</v>
      </c>
      <c r="C107" s="197">
        <v>34</v>
      </c>
      <c r="D107" s="199" t="s">
        <v>25</v>
      </c>
      <c r="E107" s="196" t="s">
        <v>197</v>
      </c>
      <c r="F107" s="195">
        <v>14135.53</v>
      </c>
      <c r="G107" s="195">
        <v>0</v>
      </c>
      <c r="H107" s="195">
        <v>0</v>
      </c>
      <c r="I107" s="195">
        <v>0</v>
      </c>
      <c r="J107" s="195">
        <v>0</v>
      </c>
      <c r="K107" s="195">
        <v>0</v>
      </c>
      <c r="L107" s="195">
        <v>1068.81</v>
      </c>
      <c r="M107" s="195">
        <v>0</v>
      </c>
      <c r="N107" s="195">
        <v>0</v>
      </c>
      <c r="O107" s="195">
        <v>0</v>
      </c>
      <c r="P107" s="195">
        <v>0</v>
      </c>
      <c r="Q107" s="195">
        <v>0</v>
      </c>
      <c r="R107" s="195">
        <v>2.81</v>
      </c>
      <c r="S107" s="195">
        <v>0</v>
      </c>
      <c r="T107" s="195">
        <v>0</v>
      </c>
      <c r="U107" s="195">
        <v>0</v>
      </c>
      <c r="V107" s="533">
        <f t="shared" si="10"/>
        <v>1071.6199999999999</v>
      </c>
      <c r="W107" s="533">
        <f t="shared" si="11"/>
        <v>13063.91</v>
      </c>
      <c r="X107" s="549" t="s">
        <v>167</v>
      </c>
      <c r="Y107" s="199" t="b">
        <f t="shared" si="9"/>
        <v>1</v>
      </c>
      <c r="Z107" s="197"/>
      <c r="AA107" s="84" t="s">
        <v>25</v>
      </c>
      <c r="AB107" s="197"/>
      <c r="AC107" s="196"/>
      <c r="AD107" s="197"/>
      <c r="AE107" s="196"/>
      <c r="AF107" s="196"/>
      <c r="AG107" s="197"/>
      <c r="AH107" s="196"/>
      <c r="AI107" s="197"/>
      <c r="AJ107" s="196"/>
    </row>
    <row r="108" spans="1:36" s="214" customFormat="1" ht="15" customHeight="1" x14ac:dyDescent="0.25">
      <c r="A108" s="211" t="s">
        <v>1037</v>
      </c>
      <c r="B108" s="211" t="s">
        <v>847</v>
      </c>
      <c r="C108" s="213">
        <v>187</v>
      </c>
      <c r="D108" s="235" t="s">
        <v>69</v>
      </c>
      <c r="E108" s="211" t="s">
        <v>870</v>
      </c>
      <c r="F108" s="212">
        <v>7191.04</v>
      </c>
      <c r="G108" s="212">
        <v>0</v>
      </c>
      <c r="H108" s="212">
        <v>0</v>
      </c>
      <c r="I108" s="212">
        <v>0</v>
      </c>
      <c r="J108" s="212">
        <v>0</v>
      </c>
      <c r="K108" s="212">
        <v>0</v>
      </c>
      <c r="L108" s="212">
        <v>0</v>
      </c>
      <c r="M108" s="212">
        <v>0</v>
      </c>
      <c r="N108" s="212">
        <v>0</v>
      </c>
      <c r="O108" s="212">
        <v>0</v>
      </c>
      <c r="P108" s="212">
        <v>0</v>
      </c>
      <c r="Q108" s="212">
        <v>0</v>
      </c>
      <c r="R108" s="212">
        <v>0</v>
      </c>
      <c r="S108" s="212">
        <v>0</v>
      </c>
      <c r="T108" s="212">
        <v>0</v>
      </c>
      <c r="U108" s="212">
        <v>0</v>
      </c>
      <c r="V108" s="573">
        <f t="shared" si="10"/>
        <v>0</v>
      </c>
      <c r="W108" s="573">
        <f t="shared" si="11"/>
        <v>7191.04</v>
      </c>
      <c r="X108" s="569" t="s">
        <v>167</v>
      </c>
      <c r="Y108" s="199" t="b">
        <f t="shared" si="9"/>
        <v>1</v>
      </c>
      <c r="Z108" s="213"/>
      <c r="AA108" s="589" t="s">
        <v>69</v>
      </c>
      <c r="AB108" s="213"/>
      <c r="AC108" s="211"/>
      <c r="AD108" s="213"/>
      <c r="AE108" s="211"/>
      <c r="AF108" s="211"/>
      <c r="AG108" s="213"/>
      <c r="AH108" s="211"/>
      <c r="AI108" s="213"/>
      <c r="AJ108" s="211"/>
    </row>
    <row r="109" spans="1:36" s="214" customFormat="1" ht="15" customHeight="1" x14ac:dyDescent="0.25">
      <c r="A109" s="211" t="s">
        <v>1037</v>
      </c>
      <c r="B109" s="211" t="s">
        <v>847</v>
      </c>
      <c r="C109" s="213">
        <v>4</v>
      </c>
      <c r="D109" s="235" t="s">
        <v>5</v>
      </c>
      <c r="E109" s="211" t="s">
        <v>1083</v>
      </c>
      <c r="F109" s="212">
        <v>641.61</v>
      </c>
      <c r="G109" s="212">
        <v>624.84</v>
      </c>
      <c r="H109" s="212">
        <v>0</v>
      </c>
      <c r="I109" s="212">
        <v>0</v>
      </c>
      <c r="J109" s="212">
        <v>0</v>
      </c>
      <c r="K109" s="212">
        <v>0</v>
      </c>
      <c r="L109" s="212">
        <v>0</v>
      </c>
      <c r="M109" s="212">
        <v>0</v>
      </c>
      <c r="N109" s="212">
        <v>0</v>
      </c>
      <c r="O109" s="212">
        <v>0</v>
      </c>
      <c r="P109" s="212">
        <v>0</v>
      </c>
      <c r="Q109" s="212">
        <v>0</v>
      </c>
      <c r="R109" s="212">
        <v>0</v>
      </c>
      <c r="S109" s="212">
        <v>0</v>
      </c>
      <c r="T109" s="212">
        <v>0</v>
      </c>
      <c r="U109" s="212">
        <v>0</v>
      </c>
      <c r="V109" s="573">
        <f t="shared" si="10"/>
        <v>624.84</v>
      </c>
      <c r="W109" s="573">
        <f t="shared" si="11"/>
        <v>16.769999999999982</v>
      </c>
      <c r="X109" s="569" t="s">
        <v>167</v>
      </c>
      <c r="Y109" s="199" t="b">
        <f t="shared" si="9"/>
        <v>1</v>
      </c>
      <c r="Z109" s="213"/>
      <c r="AA109" s="589" t="s">
        <v>5</v>
      </c>
      <c r="AB109" s="213"/>
      <c r="AC109" s="211"/>
      <c r="AD109" s="213"/>
      <c r="AE109" s="211"/>
      <c r="AF109" s="211"/>
      <c r="AG109" s="213"/>
      <c r="AH109" s="211"/>
      <c r="AI109" s="213"/>
      <c r="AJ109" s="211"/>
    </row>
    <row r="110" spans="1:36" ht="15" customHeight="1" x14ac:dyDescent="0.25">
      <c r="A110" s="196" t="s">
        <v>1037</v>
      </c>
      <c r="B110" s="196" t="s">
        <v>847</v>
      </c>
      <c r="C110" s="197">
        <v>493</v>
      </c>
      <c r="D110" s="199" t="s">
        <v>451</v>
      </c>
      <c r="E110" s="196" t="s">
        <v>494</v>
      </c>
      <c r="F110" s="195">
        <v>16239.82</v>
      </c>
      <c r="G110" s="195">
        <v>0</v>
      </c>
      <c r="H110" s="195">
        <v>0</v>
      </c>
      <c r="I110" s="195">
        <v>0</v>
      </c>
      <c r="J110" s="195">
        <v>0</v>
      </c>
      <c r="K110" s="195">
        <v>0</v>
      </c>
      <c r="L110" s="195">
        <v>0</v>
      </c>
      <c r="M110" s="195">
        <v>0</v>
      </c>
      <c r="N110" s="195">
        <v>0</v>
      </c>
      <c r="O110" s="195">
        <v>0</v>
      </c>
      <c r="P110" s="195">
        <v>2394.63</v>
      </c>
      <c r="Q110" s="195">
        <v>0</v>
      </c>
      <c r="R110" s="195">
        <v>0</v>
      </c>
      <c r="S110" s="195">
        <v>0</v>
      </c>
      <c r="T110" s="195">
        <v>0</v>
      </c>
      <c r="U110" s="195">
        <v>0</v>
      </c>
      <c r="V110" s="533">
        <f t="shared" si="10"/>
        <v>2394.63</v>
      </c>
      <c r="W110" s="533">
        <f t="shared" si="11"/>
        <v>13845.189999999999</v>
      </c>
      <c r="X110" s="549" t="s">
        <v>167</v>
      </c>
      <c r="Y110" s="199" t="b">
        <f t="shared" si="9"/>
        <v>1</v>
      </c>
      <c r="Z110" s="197"/>
      <c r="AA110" s="583" t="s">
        <v>451</v>
      </c>
      <c r="AB110" s="197"/>
      <c r="AC110" s="196"/>
      <c r="AD110" s="197"/>
      <c r="AE110" s="196"/>
      <c r="AF110" s="196"/>
      <c r="AG110" s="197"/>
      <c r="AH110" s="196"/>
      <c r="AI110" s="197"/>
      <c r="AJ110" s="196"/>
    </row>
    <row r="111" spans="1:36" ht="15" customHeight="1" x14ac:dyDescent="0.25">
      <c r="A111" s="196" t="s">
        <v>1037</v>
      </c>
      <c r="B111" s="196" t="s">
        <v>847</v>
      </c>
      <c r="C111" s="197">
        <v>339</v>
      </c>
      <c r="D111" s="199" t="s">
        <v>346</v>
      </c>
      <c r="E111" s="196" t="s">
        <v>350</v>
      </c>
      <c r="F111" s="195">
        <v>30256.43</v>
      </c>
      <c r="G111" s="195">
        <v>0</v>
      </c>
      <c r="H111" s="195">
        <v>0</v>
      </c>
      <c r="I111" s="195">
        <v>0</v>
      </c>
      <c r="J111" s="195">
        <v>0</v>
      </c>
      <c r="K111" s="195">
        <v>0</v>
      </c>
      <c r="L111" s="195">
        <v>0</v>
      </c>
      <c r="M111" s="195">
        <v>0</v>
      </c>
      <c r="N111" s="195">
        <v>0</v>
      </c>
      <c r="O111" s="195">
        <v>0</v>
      </c>
      <c r="P111" s="195">
        <v>0</v>
      </c>
      <c r="Q111" s="195">
        <v>0</v>
      </c>
      <c r="R111" s="195">
        <v>0</v>
      </c>
      <c r="S111" s="195">
        <v>0</v>
      </c>
      <c r="T111" s="195">
        <v>0</v>
      </c>
      <c r="U111" s="195">
        <v>0</v>
      </c>
      <c r="V111" s="533">
        <f t="shared" si="10"/>
        <v>0</v>
      </c>
      <c r="W111" s="533">
        <f t="shared" si="11"/>
        <v>30256.43</v>
      </c>
      <c r="X111" s="549" t="s">
        <v>167</v>
      </c>
      <c r="Y111" s="199" t="b">
        <f t="shared" si="9"/>
        <v>1</v>
      </c>
      <c r="Z111" s="197"/>
      <c r="AA111" s="84" t="s">
        <v>346</v>
      </c>
      <c r="AB111" s="197"/>
      <c r="AC111" s="196"/>
      <c r="AD111" s="197"/>
      <c r="AE111" s="196"/>
      <c r="AF111" s="196"/>
      <c r="AG111" s="197"/>
      <c r="AH111" s="196"/>
      <c r="AI111" s="197"/>
      <c r="AJ111" s="196"/>
    </row>
    <row r="112" spans="1:36" ht="15" customHeight="1" x14ac:dyDescent="0.25">
      <c r="A112" s="196" t="s">
        <v>1037</v>
      </c>
      <c r="B112" s="196" t="s">
        <v>847</v>
      </c>
      <c r="C112" s="197">
        <v>87</v>
      </c>
      <c r="D112" s="199" t="s">
        <v>47</v>
      </c>
      <c r="E112" s="196" t="s">
        <v>219</v>
      </c>
      <c r="F112" s="195">
        <v>16607.990000000002</v>
      </c>
      <c r="G112" s="195">
        <v>0</v>
      </c>
      <c r="H112" s="195">
        <v>0</v>
      </c>
      <c r="I112" s="195">
        <v>0</v>
      </c>
      <c r="J112" s="195">
        <v>0</v>
      </c>
      <c r="K112" s="195">
        <v>0</v>
      </c>
      <c r="L112" s="195">
        <v>0</v>
      </c>
      <c r="M112" s="195">
        <v>0</v>
      </c>
      <c r="N112" s="195">
        <v>0</v>
      </c>
      <c r="O112" s="195">
        <v>0</v>
      </c>
      <c r="P112" s="195">
        <v>1895.16</v>
      </c>
      <c r="Q112" s="195">
        <v>0</v>
      </c>
      <c r="R112" s="195">
        <v>0</v>
      </c>
      <c r="S112" s="195">
        <v>0</v>
      </c>
      <c r="T112" s="195">
        <v>0</v>
      </c>
      <c r="U112" s="195">
        <v>0</v>
      </c>
      <c r="V112" s="533">
        <f t="shared" si="10"/>
        <v>1895.16</v>
      </c>
      <c r="W112" s="533">
        <f t="shared" si="11"/>
        <v>14712.830000000002</v>
      </c>
      <c r="X112" s="549" t="s">
        <v>167</v>
      </c>
      <c r="Y112" s="199" t="b">
        <f t="shared" si="9"/>
        <v>1</v>
      </c>
      <c r="Z112" s="197"/>
      <c r="AA112" s="84" t="s">
        <v>47</v>
      </c>
      <c r="AB112" s="197"/>
      <c r="AC112" s="196"/>
      <c r="AD112" s="197"/>
      <c r="AE112" s="196"/>
      <c r="AF112" s="196"/>
      <c r="AG112" s="197"/>
      <c r="AH112" s="196"/>
      <c r="AI112" s="197"/>
      <c r="AJ112" s="196"/>
    </row>
    <row r="113" spans="1:36" ht="15" customHeight="1" x14ac:dyDescent="0.25">
      <c r="A113" s="196" t="s">
        <v>1037</v>
      </c>
      <c r="B113" s="196" t="s">
        <v>847</v>
      </c>
      <c r="C113" s="197">
        <v>317</v>
      </c>
      <c r="D113" s="199" t="s">
        <v>303</v>
      </c>
      <c r="E113" s="196" t="s">
        <v>304</v>
      </c>
      <c r="F113" s="195">
        <v>29393.45</v>
      </c>
      <c r="G113" s="195">
        <v>0</v>
      </c>
      <c r="H113" s="195">
        <v>0</v>
      </c>
      <c r="I113" s="195">
        <v>0</v>
      </c>
      <c r="J113" s="195">
        <v>0</v>
      </c>
      <c r="K113" s="195">
        <v>0</v>
      </c>
      <c r="L113" s="195">
        <v>0</v>
      </c>
      <c r="M113" s="195">
        <v>0</v>
      </c>
      <c r="N113" s="195">
        <v>0</v>
      </c>
      <c r="O113" s="195">
        <v>0</v>
      </c>
      <c r="P113" s="195">
        <v>0</v>
      </c>
      <c r="Q113" s="195">
        <v>0</v>
      </c>
      <c r="R113" s="195">
        <v>245.55</v>
      </c>
      <c r="S113" s="195">
        <v>0</v>
      </c>
      <c r="T113" s="195">
        <v>0</v>
      </c>
      <c r="U113" s="195">
        <v>0</v>
      </c>
      <c r="V113" s="533">
        <f t="shared" si="10"/>
        <v>245.55</v>
      </c>
      <c r="W113" s="533">
        <f t="shared" si="11"/>
        <v>29147.9</v>
      </c>
      <c r="X113" s="549" t="s">
        <v>167</v>
      </c>
      <c r="Y113" s="199" t="b">
        <f t="shared" si="9"/>
        <v>1</v>
      </c>
      <c r="Z113" s="197"/>
      <c r="AA113" s="84" t="s">
        <v>303</v>
      </c>
      <c r="AB113" s="197"/>
      <c r="AC113" s="196"/>
      <c r="AD113" s="197"/>
      <c r="AE113" s="196"/>
      <c r="AF113" s="196"/>
      <c r="AG113" s="197"/>
      <c r="AH113" s="196"/>
      <c r="AI113" s="197"/>
      <c r="AJ113" s="196"/>
    </row>
    <row r="114" spans="1:36" ht="15" customHeight="1" x14ac:dyDescent="0.25">
      <c r="A114" s="196" t="s">
        <v>1037</v>
      </c>
      <c r="B114" s="196" t="s">
        <v>847</v>
      </c>
      <c r="C114" s="197">
        <v>28</v>
      </c>
      <c r="D114" s="199" t="s">
        <v>21</v>
      </c>
      <c r="E114" s="196" t="s">
        <v>193</v>
      </c>
      <c r="F114" s="195">
        <v>23896.7</v>
      </c>
      <c r="G114" s="195">
        <v>0</v>
      </c>
      <c r="H114" s="195">
        <v>356.34</v>
      </c>
      <c r="I114" s="195">
        <v>0</v>
      </c>
      <c r="J114" s="195">
        <v>0</v>
      </c>
      <c r="K114" s="195">
        <v>0</v>
      </c>
      <c r="L114" s="195">
        <v>0</v>
      </c>
      <c r="M114" s="195">
        <v>0</v>
      </c>
      <c r="N114" s="195">
        <v>0</v>
      </c>
      <c r="O114" s="195">
        <v>0</v>
      </c>
      <c r="P114" s="195">
        <v>1447.19</v>
      </c>
      <c r="Q114" s="195">
        <v>0</v>
      </c>
      <c r="R114" s="195">
        <v>0</v>
      </c>
      <c r="S114" s="195">
        <v>0</v>
      </c>
      <c r="T114" s="195">
        <v>0</v>
      </c>
      <c r="U114" s="195">
        <v>0</v>
      </c>
      <c r="V114" s="533">
        <f t="shared" si="10"/>
        <v>1803.53</v>
      </c>
      <c r="W114" s="533">
        <f t="shared" si="11"/>
        <v>22093.170000000002</v>
      </c>
      <c r="X114" s="549" t="s">
        <v>167</v>
      </c>
      <c r="Y114" s="199" t="b">
        <f t="shared" si="9"/>
        <v>1</v>
      </c>
      <c r="Z114" s="197"/>
      <c r="AA114" s="82" t="s">
        <v>21</v>
      </c>
      <c r="AB114" s="197"/>
      <c r="AC114" s="196"/>
      <c r="AD114" s="197"/>
      <c r="AE114" s="196"/>
      <c r="AF114" s="196"/>
      <c r="AG114" s="197"/>
      <c r="AH114" s="196"/>
      <c r="AI114" s="197"/>
      <c r="AJ114" s="196"/>
    </row>
    <row r="115" spans="1:36" ht="15" customHeight="1" x14ac:dyDescent="0.25">
      <c r="A115" s="196" t="s">
        <v>1037</v>
      </c>
      <c r="B115" s="196" t="s">
        <v>847</v>
      </c>
      <c r="C115" s="197">
        <v>6</v>
      </c>
      <c r="D115" s="199" t="s">
        <v>99</v>
      </c>
      <c r="E115" s="196" t="s">
        <v>175</v>
      </c>
      <c r="F115" s="195">
        <v>27963.19</v>
      </c>
      <c r="G115" s="195">
        <v>0</v>
      </c>
      <c r="H115" s="195">
        <v>0</v>
      </c>
      <c r="I115" s="195">
        <v>0</v>
      </c>
      <c r="J115" s="195">
        <v>0</v>
      </c>
      <c r="K115" s="195">
        <v>0</v>
      </c>
      <c r="L115" s="195">
        <v>2425.02</v>
      </c>
      <c r="M115" s="195">
        <v>0</v>
      </c>
      <c r="N115" s="195">
        <v>0</v>
      </c>
      <c r="O115" s="195">
        <v>0</v>
      </c>
      <c r="P115" s="195">
        <v>0</v>
      </c>
      <c r="Q115" s="195">
        <v>0</v>
      </c>
      <c r="R115" s="195">
        <v>0</v>
      </c>
      <c r="S115" s="195">
        <v>0</v>
      </c>
      <c r="T115" s="195">
        <v>0</v>
      </c>
      <c r="U115" s="195">
        <v>0</v>
      </c>
      <c r="V115" s="533">
        <f t="shared" si="10"/>
        <v>2425.02</v>
      </c>
      <c r="W115" s="533">
        <f t="shared" si="11"/>
        <v>25538.17</v>
      </c>
      <c r="X115" s="549" t="s">
        <v>167</v>
      </c>
      <c r="Y115" s="199" t="b">
        <f t="shared" si="9"/>
        <v>0</v>
      </c>
      <c r="Z115" s="197"/>
      <c r="AA115" s="84" t="s">
        <v>430</v>
      </c>
      <c r="AB115" s="197"/>
      <c r="AC115" s="196"/>
      <c r="AD115" s="197"/>
      <c r="AE115" s="196"/>
      <c r="AF115" s="196"/>
      <c r="AG115" s="197"/>
      <c r="AH115" s="196"/>
      <c r="AI115" s="197"/>
      <c r="AJ115" s="196"/>
    </row>
    <row r="116" spans="1:36" ht="15" customHeight="1" x14ac:dyDescent="0.25">
      <c r="A116" s="196" t="s">
        <v>1037</v>
      </c>
      <c r="B116" s="196" t="s">
        <v>847</v>
      </c>
      <c r="C116" s="197">
        <v>11</v>
      </c>
      <c r="D116" s="199" t="s">
        <v>101</v>
      </c>
      <c r="E116" s="196" t="s">
        <v>179</v>
      </c>
      <c r="F116" s="195">
        <v>28737.3</v>
      </c>
      <c r="G116" s="195">
        <v>0</v>
      </c>
      <c r="H116" s="195">
        <v>0</v>
      </c>
      <c r="I116" s="195">
        <v>0</v>
      </c>
      <c r="J116" s="195">
        <v>0</v>
      </c>
      <c r="K116" s="195">
        <v>0</v>
      </c>
      <c r="L116" s="195">
        <v>2682.5</v>
      </c>
      <c r="M116" s="195">
        <v>0</v>
      </c>
      <c r="N116" s="195">
        <v>0</v>
      </c>
      <c r="O116" s="195">
        <v>0</v>
      </c>
      <c r="P116" s="195">
        <v>0</v>
      </c>
      <c r="Q116" s="195">
        <v>0</v>
      </c>
      <c r="R116" s="195">
        <v>0</v>
      </c>
      <c r="S116" s="195">
        <v>0</v>
      </c>
      <c r="T116" s="195">
        <v>0</v>
      </c>
      <c r="U116" s="195">
        <v>0</v>
      </c>
      <c r="V116" s="533">
        <f t="shared" si="10"/>
        <v>2682.5</v>
      </c>
      <c r="W116" s="533">
        <f t="shared" si="11"/>
        <v>26054.799999999999</v>
      </c>
      <c r="X116" s="549" t="s">
        <v>167</v>
      </c>
      <c r="Y116" s="199" t="b">
        <f t="shared" si="9"/>
        <v>0</v>
      </c>
      <c r="Z116" s="197"/>
      <c r="AA116" s="84" t="s">
        <v>428</v>
      </c>
      <c r="AB116" s="197"/>
      <c r="AC116" s="196"/>
      <c r="AD116" s="197"/>
      <c r="AE116" s="196"/>
      <c r="AF116" s="196"/>
      <c r="AG116" s="197"/>
      <c r="AH116" s="196"/>
      <c r="AI116" s="197"/>
      <c r="AJ116" s="196"/>
    </row>
    <row r="117" spans="1:36" ht="15" customHeight="1" x14ac:dyDescent="0.25">
      <c r="A117" s="196" t="s">
        <v>1037</v>
      </c>
      <c r="B117" s="196" t="s">
        <v>847</v>
      </c>
      <c r="C117" s="197">
        <v>345</v>
      </c>
      <c r="D117" s="199" t="s">
        <v>366</v>
      </c>
      <c r="E117" s="196" t="s">
        <v>367</v>
      </c>
      <c r="F117" s="195">
        <v>8251.32</v>
      </c>
      <c r="G117" s="195">
        <v>467.07</v>
      </c>
      <c r="H117" s="195">
        <v>0</v>
      </c>
      <c r="I117" s="195">
        <v>0</v>
      </c>
      <c r="J117" s="195">
        <v>0</v>
      </c>
      <c r="K117" s="195">
        <v>0</v>
      </c>
      <c r="L117" s="195">
        <v>0</v>
      </c>
      <c r="M117" s="195">
        <v>0</v>
      </c>
      <c r="N117" s="195">
        <v>0</v>
      </c>
      <c r="O117" s="195">
        <v>0</v>
      </c>
      <c r="P117" s="195">
        <v>0</v>
      </c>
      <c r="Q117" s="195">
        <v>0</v>
      </c>
      <c r="R117" s="195">
        <v>0</v>
      </c>
      <c r="S117" s="195">
        <v>0</v>
      </c>
      <c r="T117" s="195">
        <v>0</v>
      </c>
      <c r="U117" s="195">
        <v>0</v>
      </c>
      <c r="V117" s="533">
        <f t="shared" si="10"/>
        <v>467.07</v>
      </c>
      <c r="W117" s="533">
        <f t="shared" si="11"/>
        <v>7784.25</v>
      </c>
      <c r="X117" s="549" t="s">
        <v>167</v>
      </c>
      <c r="Y117" s="199" t="b">
        <f t="shared" si="9"/>
        <v>1</v>
      </c>
      <c r="Z117" s="197"/>
      <c r="AA117" s="84" t="s">
        <v>366</v>
      </c>
      <c r="AB117" s="197"/>
      <c r="AC117" s="196"/>
      <c r="AD117" s="197"/>
      <c r="AE117" s="196"/>
      <c r="AF117" s="196"/>
      <c r="AG117" s="197"/>
      <c r="AH117" s="196"/>
      <c r="AI117" s="197"/>
      <c r="AJ117" s="196"/>
    </row>
    <row r="118" spans="1:36" ht="15" customHeight="1" x14ac:dyDescent="0.25">
      <c r="A118" s="196" t="s">
        <v>1037</v>
      </c>
      <c r="B118" s="196" t="s">
        <v>847</v>
      </c>
      <c r="C118" s="197">
        <v>462</v>
      </c>
      <c r="D118" s="199" t="s">
        <v>753</v>
      </c>
      <c r="E118" s="196" t="s">
        <v>766</v>
      </c>
      <c r="F118" s="195">
        <v>14873.52</v>
      </c>
      <c r="G118" s="195">
        <v>0</v>
      </c>
      <c r="H118" s="195">
        <v>0</v>
      </c>
      <c r="I118" s="195">
        <v>0</v>
      </c>
      <c r="J118" s="195">
        <v>0</v>
      </c>
      <c r="K118" s="195">
        <v>0</v>
      </c>
      <c r="L118" s="195">
        <v>0</v>
      </c>
      <c r="M118" s="195">
        <v>0</v>
      </c>
      <c r="N118" s="195">
        <v>0</v>
      </c>
      <c r="O118" s="195">
        <v>0</v>
      </c>
      <c r="P118" s="195">
        <v>2368.09</v>
      </c>
      <c r="Q118" s="195">
        <v>0</v>
      </c>
      <c r="R118" s="195">
        <v>0</v>
      </c>
      <c r="S118" s="195">
        <v>0</v>
      </c>
      <c r="T118" s="195">
        <v>0</v>
      </c>
      <c r="U118" s="195">
        <v>0</v>
      </c>
      <c r="V118" s="533">
        <f t="shared" si="10"/>
        <v>2368.09</v>
      </c>
      <c r="W118" s="533">
        <f t="shared" si="11"/>
        <v>12505.43</v>
      </c>
      <c r="X118" s="549" t="s">
        <v>167</v>
      </c>
      <c r="Y118" s="199" t="b">
        <f t="shared" si="9"/>
        <v>1</v>
      </c>
      <c r="Z118" s="197"/>
      <c r="AA118" s="585" t="s">
        <v>753</v>
      </c>
      <c r="AB118" s="197"/>
      <c r="AC118" s="196"/>
      <c r="AD118" s="197"/>
      <c r="AE118" s="196"/>
      <c r="AF118" s="196"/>
      <c r="AG118" s="197"/>
      <c r="AH118" s="196"/>
      <c r="AI118" s="197"/>
      <c r="AJ118" s="196"/>
    </row>
    <row r="119" spans="1:36" ht="15" customHeight="1" x14ac:dyDescent="0.25">
      <c r="A119" s="196" t="s">
        <v>1037</v>
      </c>
      <c r="B119" s="196" t="s">
        <v>847</v>
      </c>
      <c r="C119" s="197">
        <v>438</v>
      </c>
      <c r="D119" s="199" t="s">
        <v>708</v>
      </c>
      <c r="E119" s="196" t="s">
        <v>729</v>
      </c>
      <c r="F119" s="195">
        <v>15691.97</v>
      </c>
      <c r="G119" s="195">
        <v>0</v>
      </c>
      <c r="H119" s="195">
        <v>0</v>
      </c>
      <c r="I119" s="195">
        <v>0</v>
      </c>
      <c r="J119" s="195">
        <v>0</v>
      </c>
      <c r="K119" s="195">
        <v>0</v>
      </c>
      <c r="L119" s="195">
        <v>1097.43</v>
      </c>
      <c r="M119" s="195">
        <v>0</v>
      </c>
      <c r="N119" s="195">
        <v>0</v>
      </c>
      <c r="O119" s="195">
        <v>0</v>
      </c>
      <c r="P119" s="195">
        <v>0</v>
      </c>
      <c r="Q119" s="195">
        <v>0</v>
      </c>
      <c r="R119" s="195">
        <v>709.3</v>
      </c>
      <c r="S119" s="195">
        <v>0</v>
      </c>
      <c r="T119" s="195">
        <v>0</v>
      </c>
      <c r="U119" s="195">
        <v>0</v>
      </c>
      <c r="V119" s="533">
        <f t="shared" ref="V119:V125" si="12">SUM(G119:U119)</f>
        <v>1806.73</v>
      </c>
      <c r="W119" s="533">
        <f t="shared" ref="W119:W125" si="13">F119-V119</f>
        <v>13885.24</v>
      </c>
      <c r="X119" s="549" t="s">
        <v>167</v>
      </c>
      <c r="Y119" s="199" t="b">
        <f t="shared" si="9"/>
        <v>1</v>
      </c>
      <c r="Z119" s="197"/>
      <c r="AA119" s="587" t="s">
        <v>708</v>
      </c>
      <c r="AB119" s="197"/>
      <c r="AC119" s="196"/>
      <c r="AD119" s="197"/>
      <c r="AE119" s="196"/>
      <c r="AF119" s="196"/>
      <c r="AG119" s="197"/>
      <c r="AH119" s="196"/>
      <c r="AI119" s="197"/>
      <c r="AJ119" s="196"/>
    </row>
    <row r="120" spans="1:36" ht="15" customHeight="1" x14ac:dyDescent="0.25">
      <c r="A120" s="196" t="s">
        <v>1037</v>
      </c>
      <c r="B120" s="196" t="s">
        <v>847</v>
      </c>
      <c r="C120" s="197">
        <v>18</v>
      </c>
      <c r="D120" s="199" t="s">
        <v>12</v>
      </c>
      <c r="E120" s="196" t="s">
        <v>184</v>
      </c>
      <c r="F120" s="195">
        <v>24227.58</v>
      </c>
      <c r="G120" s="195">
        <v>0</v>
      </c>
      <c r="H120" s="195">
        <v>0</v>
      </c>
      <c r="I120" s="195">
        <v>0</v>
      </c>
      <c r="J120" s="195">
        <v>0</v>
      </c>
      <c r="K120" s="195">
        <v>0</v>
      </c>
      <c r="L120" s="195">
        <v>0</v>
      </c>
      <c r="M120" s="195">
        <v>0</v>
      </c>
      <c r="N120" s="195">
        <v>0</v>
      </c>
      <c r="O120" s="195">
        <v>0</v>
      </c>
      <c r="P120" s="195">
        <v>3190.88</v>
      </c>
      <c r="Q120" s="195">
        <v>0</v>
      </c>
      <c r="R120" s="195">
        <v>0</v>
      </c>
      <c r="S120" s="195">
        <v>0</v>
      </c>
      <c r="T120" s="195">
        <v>0</v>
      </c>
      <c r="U120" s="195">
        <v>0</v>
      </c>
      <c r="V120" s="533">
        <f t="shared" si="12"/>
        <v>3190.88</v>
      </c>
      <c r="W120" s="533">
        <f t="shared" si="13"/>
        <v>21036.7</v>
      </c>
      <c r="X120" s="549" t="s">
        <v>167</v>
      </c>
      <c r="Y120" s="199" t="b">
        <f t="shared" si="9"/>
        <v>1</v>
      </c>
      <c r="Z120" s="197"/>
      <c r="AA120" s="84" t="s">
        <v>12</v>
      </c>
      <c r="AB120" s="197"/>
      <c r="AC120" s="196"/>
      <c r="AD120" s="197"/>
      <c r="AE120" s="196"/>
      <c r="AF120" s="196"/>
      <c r="AG120" s="197"/>
      <c r="AH120" s="196"/>
      <c r="AI120" s="197"/>
      <c r="AJ120" s="196"/>
    </row>
    <row r="121" spans="1:36" ht="15" customHeight="1" x14ac:dyDescent="0.25">
      <c r="A121" s="196" t="s">
        <v>1037</v>
      </c>
      <c r="B121" s="196" t="s">
        <v>847</v>
      </c>
      <c r="C121" s="197">
        <v>492</v>
      </c>
      <c r="D121" s="199" t="s">
        <v>456</v>
      </c>
      <c r="E121" s="196" t="s">
        <v>499</v>
      </c>
      <c r="F121" s="195">
        <v>16871.900000000001</v>
      </c>
      <c r="G121" s="195">
        <v>0</v>
      </c>
      <c r="H121" s="195">
        <v>0</v>
      </c>
      <c r="I121" s="195">
        <v>1518</v>
      </c>
      <c r="J121" s="195">
        <v>0</v>
      </c>
      <c r="K121" s="195">
        <v>0</v>
      </c>
      <c r="L121" s="195">
        <v>1508.71</v>
      </c>
      <c r="M121" s="195">
        <v>0</v>
      </c>
      <c r="N121" s="195">
        <v>0</v>
      </c>
      <c r="O121" s="195">
        <v>0</v>
      </c>
      <c r="P121" s="195">
        <v>0</v>
      </c>
      <c r="Q121" s="195">
        <v>0</v>
      </c>
      <c r="R121" s="195">
        <v>0</v>
      </c>
      <c r="S121" s="195">
        <v>0</v>
      </c>
      <c r="T121" s="195">
        <v>0</v>
      </c>
      <c r="U121" s="195">
        <v>0</v>
      </c>
      <c r="V121" s="533">
        <f t="shared" si="12"/>
        <v>3026.71</v>
      </c>
      <c r="W121" s="533">
        <f t="shared" si="13"/>
        <v>13845.190000000002</v>
      </c>
      <c r="X121" s="549" t="s">
        <v>167</v>
      </c>
      <c r="Y121" s="199" t="b">
        <f t="shared" si="9"/>
        <v>1</v>
      </c>
      <c r="Z121" s="197"/>
      <c r="AA121" s="583" t="s">
        <v>456</v>
      </c>
      <c r="AB121" s="197"/>
      <c r="AC121" s="196"/>
      <c r="AD121" s="197"/>
      <c r="AE121" s="196"/>
      <c r="AF121" s="196"/>
      <c r="AG121" s="197"/>
      <c r="AH121" s="196"/>
      <c r="AI121" s="197"/>
      <c r="AJ121" s="196"/>
    </row>
    <row r="122" spans="1:36" ht="15" customHeight="1" x14ac:dyDescent="0.25">
      <c r="A122" s="196" t="s">
        <v>1037</v>
      </c>
      <c r="B122" s="196" t="s">
        <v>847</v>
      </c>
      <c r="C122" s="197">
        <v>69</v>
      </c>
      <c r="D122" s="199" t="s">
        <v>103</v>
      </c>
      <c r="E122" s="196" t="s">
        <v>211</v>
      </c>
      <c r="F122" s="195">
        <v>48262.36</v>
      </c>
      <c r="G122" s="195">
        <v>0</v>
      </c>
      <c r="H122" s="195">
        <v>0</v>
      </c>
      <c r="I122" s="195">
        <v>0</v>
      </c>
      <c r="J122" s="195">
        <v>0</v>
      </c>
      <c r="K122" s="195">
        <v>0</v>
      </c>
      <c r="L122" s="195">
        <v>0</v>
      </c>
      <c r="M122" s="195">
        <v>0</v>
      </c>
      <c r="N122" s="195">
        <v>4554</v>
      </c>
      <c r="O122" s="195">
        <v>0</v>
      </c>
      <c r="P122" s="195">
        <v>2459.39</v>
      </c>
      <c r="Q122" s="195">
        <v>0</v>
      </c>
      <c r="R122" s="195">
        <v>998.42</v>
      </c>
      <c r="S122" s="195">
        <v>0</v>
      </c>
      <c r="T122" s="195">
        <v>0</v>
      </c>
      <c r="U122" s="195">
        <v>0</v>
      </c>
      <c r="V122" s="533">
        <f t="shared" si="12"/>
        <v>8011.8099999999995</v>
      </c>
      <c r="W122" s="533">
        <f t="shared" si="13"/>
        <v>40250.550000000003</v>
      </c>
      <c r="X122" s="549" t="s">
        <v>167</v>
      </c>
      <c r="Y122" s="199" t="b">
        <f t="shared" si="9"/>
        <v>0</v>
      </c>
      <c r="Z122" s="197"/>
      <c r="AA122" s="84" t="s">
        <v>423</v>
      </c>
      <c r="AB122" s="197"/>
      <c r="AC122" s="196"/>
      <c r="AD122" s="197"/>
      <c r="AE122" s="196"/>
      <c r="AF122" s="196"/>
      <c r="AG122" s="197"/>
      <c r="AH122" s="196"/>
      <c r="AI122" s="197"/>
      <c r="AJ122" s="196"/>
    </row>
    <row r="123" spans="1:36" ht="15" customHeight="1" x14ac:dyDescent="0.25">
      <c r="A123" s="196" t="s">
        <v>1037</v>
      </c>
      <c r="B123" s="196" t="s">
        <v>847</v>
      </c>
      <c r="C123" s="197">
        <v>443</v>
      </c>
      <c r="D123" s="199" t="s">
        <v>711</v>
      </c>
      <c r="E123" s="196" t="s">
        <v>732</v>
      </c>
      <c r="F123" s="195">
        <v>4598.95</v>
      </c>
      <c r="G123" s="195">
        <v>0</v>
      </c>
      <c r="H123" s="195">
        <v>0</v>
      </c>
      <c r="I123" s="195">
        <v>0</v>
      </c>
      <c r="J123" s="195">
        <v>0</v>
      </c>
      <c r="K123" s="195">
        <v>0</v>
      </c>
      <c r="L123" s="195">
        <v>0</v>
      </c>
      <c r="M123" s="195">
        <v>0</v>
      </c>
      <c r="N123" s="195">
        <v>0</v>
      </c>
      <c r="O123" s="195">
        <v>0</v>
      </c>
      <c r="P123" s="195">
        <v>0</v>
      </c>
      <c r="Q123" s="195">
        <v>0</v>
      </c>
      <c r="R123" s="195">
        <v>0</v>
      </c>
      <c r="S123" s="195">
        <v>0</v>
      </c>
      <c r="T123" s="195">
        <v>0</v>
      </c>
      <c r="U123" s="195">
        <v>0</v>
      </c>
      <c r="V123" s="533">
        <f t="shared" si="12"/>
        <v>0</v>
      </c>
      <c r="W123" s="533">
        <f t="shared" si="13"/>
        <v>4598.95</v>
      </c>
      <c r="X123" s="549" t="s">
        <v>167</v>
      </c>
      <c r="Y123" s="199" t="b">
        <f t="shared" si="9"/>
        <v>1</v>
      </c>
      <c r="Z123" s="197"/>
      <c r="AA123" s="587" t="s">
        <v>711</v>
      </c>
      <c r="AB123" s="197"/>
      <c r="AC123" s="196"/>
      <c r="AD123" s="197"/>
      <c r="AE123" s="196"/>
      <c r="AF123" s="196"/>
      <c r="AG123" s="197"/>
      <c r="AH123" s="196"/>
      <c r="AI123" s="197"/>
      <c r="AJ123" s="196"/>
    </row>
    <row r="124" spans="1:36" ht="15" customHeight="1" x14ac:dyDescent="0.25">
      <c r="A124" s="196" t="s">
        <v>1037</v>
      </c>
      <c r="B124" s="196" t="s">
        <v>847</v>
      </c>
      <c r="C124" s="197">
        <v>456</v>
      </c>
      <c r="D124" s="199" t="s">
        <v>723</v>
      </c>
      <c r="E124" s="196" t="s">
        <v>744</v>
      </c>
      <c r="F124" s="195">
        <v>13837.28</v>
      </c>
      <c r="G124" s="195">
        <v>0</v>
      </c>
      <c r="H124" s="195">
        <v>0</v>
      </c>
      <c r="I124" s="195">
        <v>0</v>
      </c>
      <c r="J124" s="195">
        <v>0</v>
      </c>
      <c r="K124" s="195">
        <v>0</v>
      </c>
      <c r="L124" s="195">
        <v>0</v>
      </c>
      <c r="M124" s="195">
        <v>0</v>
      </c>
      <c r="N124" s="195">
        <v>0</v>
      </c>
      <c r="O124" s="195">
        <v>0</v>
      </c>
      <c r="P124" s="195">
        <v>0</v>
      </c>
      <c r="Q124" s="195">
        <v>0</v>
      </c>
      <c r="R124" s="195">
        <v>0</v>
      </c>
      <c r="S124" s="195">
        <v>0</v>
      </c>
      <c r="T124" s="195">
        <v>0</v>
      </c>
      <c r="U124" s="195">
        <v>0</v>
      </c>
      <c r="V124" s="533">
        <f t="shared" si="12"/>
        <v>0</v>
      </c>
      <c r="W124" s="533">
        <f t="shared" si="13"/>
        <v>13837.28</v>
      </c>
      <c r="X124" s="549" t="s">
        <v>167</v>
      </c>
      <c r="Y124" s="199" t="b">
        <f t="shared" si="9"/>
        <v>1</v>
      </c>
      <c r="Z124" s="197"/>
      <c r="AA124" s="587" t="s">
        <v>723</v>
      </c>
      <c r="AB124" s="197"/>
      <c r="AC124" s="196"/>
      <c r="AD124" s="197"/>
      <c r="AE124" s="196"/>
      <c r="AF124" s="196"/>
      <c r="AG124" s="197"/>
      <c r="AH124" s="196"/>
      <c r="AI124" s="197"/>
      <c r="AJ124" s="196"/>
    </row>
    <row r="125" spans="1:36" ht="15" customHeight="1" x14ac:dyDescent="0.25">
      <c r="A125" s="196" t="s">
        <v>1037</v>
      </c>
      <c r="B125" s="196" t="s">
        <v>847</v>
      </c>
      <c r="C125" s="197">
        <v>425</v>
      </c>
      <c r="D125" s="199" t="s">
        <v>672</v>
      </c>
      <c r="E125" s="196" t="s">
        <v>673</v>
      </c>
      <c r="F125" s="195">
        <v>12193.79</v>
      </c>
      <c r="G125" s="195">
        <v>0</v>
      </c>
      <c r="H125" s="195">
        <v>0</v>
      </c>
      <c r="I125" s="195">
        <v>0</v>
      </c>
      <c r="J125" s="195">
        <v>0</v>
      </c>
      <c r="K125" s="195">
        <v>0</v>
      </c>
      <c r="L125" s="195">
        <v>592.07000000000005</v>
      </c>
      <c r="M125" s="195">
        <v>0</v>
      </c>
      <c r="N125" s="195">
        <v>0</v>
      </c>
      <c r="O125" s="195">
        <v>0</v>
      </c>
      <c r="P125" s="195">
        <v>0</v>
      </c>
      <c r="Q125" s="195">
        <v>0</v>
      </c>
      <c r="R125" s="195">
        <v>0</v>
      </c>
      <c r="S125" s="195">
        <v>0</v>
      </c>
      <c r="T125" s="195">
        <v>0</v>
      </c>
      <c r="U125" s="195">
        <v>0</v>
      </c>
      <c r="V125" s="533">
        <f t="shared" si="12"/>
        <v>592.07000000000005</v>
      </c>
      <c r="W125" s="533">
        <f t="shared" si="13"/>
        <v>11601.720000000001</v>
      </c>
      <c r="X125" s="549" t="s">
        <v>167</v>
      </c>
      <c r="Y125" s="199" t="b">
        <f t="shared" si="9"/>
        <v>1</v>
      </c>
      <c r="Z125" s="197"/>
      <c r="AA125" s="588" t="s">
        <v>672</v>
      </c>
      <c r="AB125" s="197"/>
      <c r="AC125" s="196"/>
      <c r="AD125" s="197"/>
      <c r="AE125" s="196"/>
      <c r="AF125" s="196"/>
      <c r="AG125" s="197"/>
      <c r="AH125" s="196"/>
      <c r="AI125" s="197"/>
      <c r="AJ125" s="196"/>
    </row>
    <row r="126" spans="1:36" ht="15" customHeight="1" x14ac:dyDescent="0.25">
      <c r="A126" s="196"/>
      <c r="B126" s="196"/>
      <c r="C126" s="197">
        <v>192</v>
      </c>
      <c r="D126" s="367" t="s">
        <v>419</v>
      </c>
      <c r="E126" s="196"/>
      <c r="F126" s="195">
        <v>0</v>
      </c>
      <c r="G126" s="195">
        <v>0</v>
      </c>
      <c r="H126" s="195">
        <v>0</v>
      </c>
      <c r="I126" s="195">
        <v>0</v>
      </c>
      <c r="J126" s="195">
        <v>0</v>
      </c>
      <c r="K126" s="195">
        <v>0</v>
      </c>
      <c r="L126" s="195">
        <v>0</v>
      </c>
      <c r="M126" s="195">
        <v>0</v>
      </c>
      <c r="N126" s="195">
        <v>0</v>
      </c>
      <c r="O126" s="195">
        <v>0</v>
      </c>
      <c r="P126" s="195">
        <v>0</v>
      </c>
      <c r="Q126" s="195">
        <v>0</v>
      </c>
      <c r="R126" s="195">
        <v>0</v>
      </c>
      <c r="S126" s="195">
        <v>0</v>
      </c>
      <c r="T126" s="195">
        <v>0</v>
      </c>
      <c r="U126" s="195">
        <v>0</v>
      </c>
      <c r="V126" s="195">
        <v>0</v>
      </c>
      <c r="W126" s="195">
        <v>0</v>
      </c>
      <c r="X126" s="549" t="s">
        <v>167</v>
      </c>
      <c r="Y126" s="199" t="b">
        <f t="shared" si="9"/>
        <v>1</v>
      </c>
      <c r="Z126" s="197"/>
      <c r="AA126" s="589" t="s">
        <v>419</v>
      </c>
      <c r="AB126" s="197"/>
      <c r="AC126" s="196"/>
      <c r="AD126" s="197"/>
      <c r="AE126" s="196"/>
      <c r="AF126" s="196"/>
      <c r="AG126" s="197"/>
      <c r="AH126" s="196"/>
      <c r="AI126" s="197"/>
      <c r="AJ126" s="196"/>
    </row>
    <row r="127" spans="1:36" ht="15" customHeight="1" x14ac:dyDescent="0.25">
      <c r="A127" s="196" t="s">
        <v>1037</v>
      </c>
      <c r="B127" s="196" t="s">
        <v>847</v>
      </c>
      <c r="C127" s="197">
        <v>260</v>
      </c>
      <c r="D127" s="199" t="s">
        <v>150</v>
      </c>
      <c r="E127" s="196" t="s">
        <v>264</v>
      </c>
      <c r="F127" s="195">
        <v>13038.22</v>
      </c>
      <c r="G127" s="195">
        <v>0</v>
      </c>
      <c r="H127" s="195">
        <v>0</v>
      </c>
      <c r="I127" s="195">
        <v>0</v>
      </c>
      <c r="J127" s="195">
        <v>0</v>
      </c>
      <c r="K127" s="195">
        <v>0</v>
      </c>
      <c r="L127" s="195">
        <v>592.07000000000005</v>
      </c>
      <c r="M127" s="195">
        <v>0</v>
      </c>
      <c r="N127" s="195">
        <v>0</v>
      </c>
      <c r="O127" s="195">
        <v>0</v>
      </c>
      <c r="P127" s="195">
        <v>0</v>
      </c>
      <c r="Q127" s="195">
        <v>0</v>
      </c>
      <c r="R127" s="195">
        <v>382.6</v>
      </c>
      <c r="S127" s="195">
        <v>0</v>
      </c>
      <c r="T127" s="195">
        <v>0</v>
      </c>
      <c r="U127" s="195">
        <v>0</v>
      </c>
      <c r="V127" s="533">
        <f t="shared" ref="V127:V146" si="14">SUM(G127:U127)</f>
        <v>974.67000000000007</v>
      </c>
      <c r="W127" s="533">
        <f t="shared" ref="W127:W146" si="15">F127-V127</f>
        <v>12063.55</v>
      </c>
      <c r="X127" s="549" t="s">
        <v>167</v>
      </c>
      <c r="Y127" s="199" t="b">
        <f t="shared" si="9"/>
        <v>0</v>
      </c>
      <c r="Z127" s="197"/>
      <c r="AA127" s="84" t="s">
        <v>148</v>
      </c>
      <c r="AB127" s="197"/>
      <c r="AC127" s="196"/>
      <c r="AD127" s="197"/>
      <c r="AE127" s="196"/>
      <c r="AF127" s="196"/>
      <c r="AG127" s="197"/>
      <c r="AH127" s="196"/>
      <c r="AI127" s="197"/>
      <c r="AJ127" s="196"/>
    </row>
    <row r="128" spans="1:36" ht="15" customHeight="1" x14ac:dyDescent="0.25">
      <c r="A128" s="196" t="s">
        <v>1037</v>
      </c>
      <c r="B128" s="196" t="s">
        <v>847</v>
      </c>
      <c r="C128" s="197">
        <v>444</v>
      </c>
      <c r="D128" s="199" t="s">
        <v>712</v>
      </c>
      <c r="E128" s="196" t="s">
        <v>733</v>
      </c>
      <c r="F128" s="195">
        <v>5057.3599999999997</v>
      </c>
      <c r="G128" s="195">
        <v>0</v>
      </c>
      <c r="H128" s="195">
        <v>0</v>
      </c>
      <c r="I128" s="195">
        <v>0</v>
      </c>
      <c r="J128" s="195">
        <v>0</v>
      </c>
      <c r="K128" s="195">
        <v>0</v>
      </c>
      <c r="L128" s="195">
        <v>535.29</v>
      </c>
      <c r="M128" s="195">
        <v>0</v>
      </c>
      <c r="N128" s="195">
        <v>0</v>
      </c>
      <c r="O128" s="195">
        <v>0</v>
      </c>
      <c r="P128" s="195">
        <v>0</v>
      </c>
      <c r="Q128" s="195">
        <v>0</v>
      </c>
      <c r="R128" s="195">
        <v>0</v>
      </c>
      <c r="S128" s="195">
        <v>0</v>
      </c>
      <c r="T128" s="195">
        <v>0</v>
      </c>
      <c r="U128" s="195">
        <v>0</v>
      </c>
      <c r="V128" s="533">
        <f t="shared" si="14"/>
        <v>535.29</v>
      </c>
      <c r="W128" s="533">
        <f t="shared" si="15"/>
        <v>4522.07</v>
      </c>
      <c r="X128" s="549" t="s">
        <v>167</v>
      </c>
      <c r="Y128" s="199" t="b">
        <f t="shared" si="9"/>
        <v>1</v>
      </c>
      <c r="Z128" s="197"/>
      <c r="AA128" s="587" t="s">
        <v>712</v>
      </c>
      <c r="AB128" s="197"/>
      <c r="AC128" s="196"/>
      <c r="AD128" s="197"/>
      <c r="AE128" s="196"/>
      <c r="AF128" s="196"/>
      <c r="AG128" s="197"/>
      <c r="AH128" s="196"/>
      <c r="AI128" s="197"/>
      <c r="AJ128" s="196"/>
    </row>
    <row r="129" spans="1:36" ht="15" customHeight="1" x14ac:dyDescent="0.25">
      <c r="A129" s="196" t="s">
        <v>1037</v>
      </c>
      <c r="B129" s="196" t="s">
        <v>847</v>
      </c>
      <c r="C129" s="197">
        <v>161</v>
      </c>
      <c r="D129" s="199" t="s">
        <v>63</v>
      </c>
      <c r="E129" s="196" t="s">
        <v>234</v>
      </c>
      <c r="F129" s="195">
        <v>12244.98</v>
      </c>
      <c r="G129" s="195">
        <v>0</v>
      </c>
      <c r="H129" s="195">
        <v>0</v>
      </c>
      <c r="I129" s="195">
        <v>0</v>
      </c>
      <c r="J129" s="195">
        <v>0</v>
      </c>
      <c r="K129" s="195">
        <v>0</v>
      </c>
      <c r="L129" s="195">
        <v>0</v>
      </c>
      <c r="M129" s="195">
        <v>0</v>
      </c>
      <c r="N129" s="195">
        <v>0</v>
      </c>
      <c r="O129" s="195">
        <v>0</v>
      </c>
      <c r="P129" s="195">
        <v>602.70000000000005</v>
      </c>
      <c r="Q129" s="195">
        <v>0</v>
      </c>
      <c r="R129" s="195">
        <v>0</v>
      </c>
      <c r="S129" s="195">
        <v>0</v>
      </c>
      <c r="T129" s="195">
        <v>0</v>
      </c>
      <c r="U129" s="195">
        <v>0</v>
      </c>
      <c r="V129" s="533">
        <f t="shared" si="14"/>
        <v>602.70000000000005</v>
      </c>
      <c r="W129" s="533">
        <f t="shared" si="15"/>
        <v>11642.279999999999</v>
      </c>
      <c r="X129" s="549" t="s">
        <v>167</v>
      </c>
      <c r="Y129" s="199" t="b">
        <f t="shared" si="9"/>
        <v>1</v>
      </c>
      <c r="Z129" s="197"/>
      <c r="AA129" s="84" t="s">
        <v>63</v>
      </c>
      <c r="AB129" s="197"/>
      <c r="AC129" s="196"/>
      <c r="AD129" s="197"/>
      <c r="AE129" s="196"/>
      <c r="AF129" s="196"/>
      <c r="AG129" s="197"/>
      <c r="AH129" s="196"/>
      <c r="AI129" s="197"/>
      <c r="AJ129" s="196"/>
    </row>
    <row r="130" spans="1:36" ht="15" customHeight="1" x14ac:dyDescent="0.25">
      <c r="A130" s="196" t="s">
        <v>1037</v>
      </c>
      <c r="B130" s="196" t="s">
        <v>847</v>
      </c>
      <c r="C130" s="197">
        <v>344</v>
      </c>
      <c r="D130" s="199" t="s">
        <v>364</v>
      </c>
      <c r="E130" s="196" t="s">
        <v>365</v>
      </c>
      <c r="F130" s="195">
        <v>25437.94</v>
      </c>
      <c r="G130" s="195">
        <v>0</v>
      </c>
      <c r="H130" s="195">
        <v>0</v>
      </c>
      <c r="I130" s="195">
        <v>0</v>
      </c>
      <c r="J130" s="195">
        <v>0</v>
      </c>
      <c r="K130" s="195">
        <v>0</v>
      </c>
      <c r="L130" s="195">
        <v>0</v>
      </c>
      <c r="M130" s="195">
        <v>0</v>
      </c>
      <c r="N130" s="195">
        <v>0</v>
      </c>
      <c r="O130" s="195">
        <v>0</v>
      </c>
      <c r="P130" s="195">
        <v>1393.97</v>
      </c>
      <c r="Q130" s="195">
        <v>0</v>
      </c>
      <c r="R130" s="195">
        <v>1059.4100000000001</v>
      </c>
      <c r="S130" s="195">
        <v>0</v>
      </c>
      <c r="T130" s="195">
        <v>0</v>
      </c>
      <c r="U130" s="195">
        <v>0</v>
      </c>
      <c r="V130" s="533">
        <f t="shared" si="14"/>
        <v>2453.38</v>
      </c>
      <c r="W130" s="533">
        <f t="shared" si="15"/>
        <v>22984.559999999998</v>
      </c>
      <c r="X130" s="549" t="s">
        <v>167</v>
      </c>
      <c r="Y130" s="199" t="b">
        <f t="shared" si="9"/>
        <v>1</v>
      </c>
      <c r="Z130" s="197"/>
      <c r="AA130" s="84" t="s">
        <v>364</v>
      </c>
      <c r="AB130" s="197"/>
      <c r="AC130" s="196"/>
      <c r="AD130" s="197"/>
      <c r="AE130" s="196"/>
      <c r="AF130" s="196"/>
      <c r="AG130" s="197"/>
      <c r="AH130" s="196"/>
      <c r="AI130" s="197"/>
      <c r="AJ130" s="196"/>
    </row>
    <row r="131" spans="1:36" ht="15" customHeight="1" x14ac:dyDescent="0.25">
      <c r="A131" s="196" t="s">
        <v>1037</v>
      </c>
      <c r="B131" s="196" t="s">
        <v>847</v>
      </c>
      <c r="C131" s="197">
        <v>356</v>
      </c>
      <c r="D131" s="199" t="s">
        <v>383</v>
      </c>
      <c r="E131" s="196" t="s">
        <v>384</v>
      </c>
      <c r="F131" s="195">
        <v>9771.92</v>
      </c>
      <c r="G131" s="195">
        <v>0</v>
      </c>
      <c r="H131" s="195">
        <v>0</v>
      </c>
      <c r="I131" s="195">
        <v>0</v>
      </c>
      <c r="J131" s="195">
        <v>0</v>
      </c>
      <c r="K131" s="195">
        <v>0</v>
      </c>
      <c r="L131" s="195">
        <v>1065.58</v>
      </c>
      <c r="M131" s="195">
        <v>0</v>
      </c>
      <c r="N131" s="195">
        <v>0</v>
      </c>
      <c r="O131" s="195">
        <v>0</v>
      </c>
      <c r="P131" s="195">
        <v>0</v>
      </c>
      <c r="Q131" s="195">
        <v>0</v>
      </c>
      <c r="R131" s="195">
        <v>472.9</v>
      </c>
      <c r="S131" s="195">
        <v>0</v>
      </c>
      <c r="T131" s="195">
        <v>0</v>
      </c>
      <c r="U131" s="195">
        <v>0</v>
      </c>
      <c r="V131" s="533">
        <f t="shared" si="14"/>
        <v>1538.48</v>
      </c>
      <c r="W131" s="533">
        <f t="shared" si="15"/>
        <v>8233.44</v>
      </c>
      <c r="X131" s="549" t="s">
        <v>167</v>
      </c>
      <c r="Y131" s="199" t="b">
        <f t="shared" si="9"/>
        <v>1</v>
      </c>
      <c r="Z131" s="197"/>
      <c r="AA131" s="84" t="s">
        <v>383</v>
      </c>
      <c r="AB131" s="197"/>
      <c r="AC131" s="196"/>
      <c r="AD131" s="197"/>
      <c r="AE131" s="196"/>
      <c r="AF131" s="196"/>
      <c r="AG131" s="197"/>
      <c r="AH131" s="196"/>
      <c r="AI131" s="197"/>
      <c r="AJ131" s="196"/>
    </row>
    <row r="132" spans="1:36" ht="15" customHeight="1" x14ac:dyDescent="0.25">
      <c r="A132" s="196" t="s">
        <v>1037</v>
      </c>
      <c r="B132" s="196" t="s">
        <v>847</v>
      </c>
      <c r="C132" s="197">
        <v>172</v>
      </c>
      <c r="D132" s="199" t="s">
        <v>68</v>
      </c>
      <c r="E132" s="196" t="s">
        <v>239</v>
      </c>
      <c r="F132" s="195">
        <v>13626.96</v>
      </c>
      <c r="G132" s="195">
        <v>0</v>
      </c>
      <c r="H132" s="195">
        <v>0</v>
      </c>
      <c r="I132" s="195">
        <v>0</v>
      </c>
      <c r="J132" s="195">
        <v>0</v>
      </c>
      <c r="K132" s="195">
        <v>0</v>
      </c>
      <c r="L132" s="195">
        <v>1363.08</v>
      </c>
      <c r="M132" s="195">
        <v>0</v>
      </c>
      <c r="N132" s="195">
        <v>0</v>
      </c>
      <c r="O132" s="195">
        <v>0</v>
      </c>
      <c r="P132" s="195">
        <v>0</v>
      </c>
      <c r="Q132" s="195">
        <v>0</v>
      </c>
      <c r="R132" s="195">
        <v>0</v>
      </c>
      <c r="S132" s="195">
        <v>0</v>
      </c>
      <c r="T132" s="195">
        <v>0</v>
      </c>
      <c r="U132" s="195">
        <v>0</v>
      </c>
      <c r="V132" s="533">
        <f t="shared" si="14"/>
        <v>1363.08</v>
      </c>
      <c r="W132" s="533">
        <f t="shared" si="15"/>
        <v>12263.88</v>
      </c>
      <c r="X132" s="549" t="s">
        <v>167</v>
      </c>
      <c r="Y132" s="199" t="b">
        <f t="shared" ref="Y132:Y195" si="16">D132=AA132</f>
        <v>1</v>
      </c>
      <c r="Z132" s="197"/>
      <c r="AA132" s="82" t="s">
        <v>68</v>
      </c>
      <c r="AB132" s="197"/>
      <c r="AC132" s="196"/>
      <c r="AD132" s="197"/>
      <c r="AE132" s="196"/>
      <c r="AF132" s="196"/>
      <c r="AG132" s="197"/>
      <c r="AH132" s="196"/>
      <c r="AI132" s="197"/>
      <c r="AJ132" s="196"/>
    </row>
    <row r="133" spans="1:36" ht="15" customHeight="1" x14ac:dyDescent="0.25">
      <c r="A133" s="196" t="s">
        <v>1037</v>
      </c>
      <c r="B133" s="196" t="s">
        <v>847</v>
      </c>
      <c r="C133" s="197">
        <v>52</v>
      </c>
      <c r="D133" s="199" t="s">
        <v>39</v>
      </c>
      <c r="E133" s="196" t="s">
        <v>210</v>
      </c>
      <c r="F133" s="195">
        <v>19188.900000000001</v>
      </c>
      <c r="G133" s="195">
        <v>0</v>
      </c>
      <c r="H133" s="195">
        <v>0</v>
      </c>
      <c r="I133" s="195">
        <v>0</v>
      </c>
      <c r="J133" s="195">
        <v>0</v>
      </c>
      <c r="K133" s="195">
        <v>0</v>
      </c>
      <c r="L133" s="195">
        <v>0</v>
      </c>
      <c r="M133" s="195">
        <v>0</v>
      </c>
      <c r="N133" s="195">
        <v>0</v>
      </c>
      <c r="O133" s="195">
        <v>0</v>
      </c>
      <c r="P133" s="195">
        <v>0</v>
      </c>
      <c r="Q133" s="195">
        <v>0</v>
      </c>
      <c r="R133" s="195">
        <v>0</v>
      </c>
      <c r="S133" s="195">
        <v>0</v>
      </c>
      <c r="T133" s="195">
        <v>0</v>
      </c>
      <c r="U133" s="195">
        <v>0</v>
      </c>
      <c r="V133" s="533">
        <f t="shared" si="14"/>
        <v>0</v>
      </c>
      <c r="W133" s="533">
        <f t="shared" si="15"/>
        <v>19188.900000000001</v>
      </c>
      <c r="X133" s="549" t="s">
        <v>167</v>
      </c>
      <c r="Y133" s="199" t="b">
        <f t="shared" si="16"/>
        <v>1</v>
      </c>
      <c r="Z133" s="197"/>
      <c r="AA133" s="84" t="s">
        <v>39</v>
      </c>
      <c r="AB133" s="197"/>
      <c r="AC133" s="196"/>
      <c r="AD133" s="197"/>
      <c r="AE133" s="196"/>
      <c r="AF133" s="196"/>
      <c r="AG133" s="197"/>
      <c r="AH133" s="196"/>
      <c r="AI133" s="197"/>
      <c r="AJ133" s="196"/>
    </row>
    <row r="134" spans="1:36" s="563" customFormat="1" ht="15" customHeight="1" x14ac:dyDescent="0.25">
      <c r="A134" s="559" t="s">
        <v>1037</v>
      </c>
      <c r="B134" s="559" t="s">
        <v>847</v>
      </c>
      <c r="C134" s="560">
        <v>42</v>
      </c>
      <c r="D134" s="561" t="s">
        <v>31</v>
      </c>
      <c r="E134" s="559" t="s">
        <v>203</v>
      </c>
      <c r="F134" s="562">
        <v>44983.24</v>
      </c>
      <c r="G134" s="562">
        <v>0</v>
      </c>
      <c r="H134" s="562">
        <v>0</v>
      </c>
      <c r="I134" s="562">
        <v>0</v>
      </c>
      <c r="J134" s="562">
        <v>0</v>
      </c>
      <c r="K134" s="562">
        <v>0</v>
      </c>
      <c r="L134" s="562">
        <v>0</v>
      </c>
      <c r="M134" s="562">
        <v>0</v>
      </c>
      <c r="N134" s="562">
        <v>0</v>
      </c>
      <c r="O134" s="562">
        <v>0</v>
      </c>
      <c r="P134" s="562">
        <v>0</v>
      </c>
      <c r="Q134" s="562">
        <v>0</v>
      </c>
      <c r="R134" s="562">
        <v>0</v>
      </c>
      <c r="S134" s="562">
        <v>0</v>
      </c>
      <c r="T134" s="562">
        <v>0</v>
      </c>
      <c r="U134" s="562">
        <v>0</v>
      </c>
      <c r="V134" s="574">
        <f t="shared" si="14"/>
        <v>0</v>
      </c>
      <c r="W134" s="574">
        <f t="shared" si="15"/>
        <v>44983.24</v>
      </c>
      <c r="X134" s="575" t="s">
        <v>167</v>
      </c>
      <c r="Y134" s="199" t="b">
        <f t="shared" si="16"/>
        <v>1</v>
      </c>
      <c r="Z134" s="560"/>
      <c r="AA134" s="586" t="s">
        <v>31</v>
      </c>
      <c r="AB134" s="560"/>
      <c r="AC134" s="559"/>
      <c r="AD134" s="560"/>
      <c r="AE134" s="559"/>
      <c r="AF134" s="559"/>
      <c r="AG134" s="560"/>
      <c r="AH134" s="559"/>
      <c r="AI134" s="560"/>
      <c r="AJ134" s="559"/>
    </row>
    <row r="135" spans="1:36" ht="15" customHeight="1" x14ac:dyDescent="0.25">
      <c r="A135" s="196" t="s">
        <v>1037</v>
      </c>
      <c r="B135" s="196" t="s">
        <v>847</v>
      </c>
      <c r="C135" s="197">
        <v>466</v>
      </c>
      <c r="D135" s="199" t="s">
        <v>749</v>
      </c>
      <c r="E135" s="196" t="s">
        <v>762</v>
      </c>
      <c r="F135" s="195">
        <v>6794.65</v>
      </c>
      <c r="G135" s="195">
        <v>0</v>
      </c>
      <c r="H135" s="195">
        <v>0</v>
      </c>
      <c r="I135" s="195">
        <v>0</v>
      </c>
      <c r="J135" s="195">
        <v>0</v>
      </c>
      <c r="K135" s="195">
        <v>0</v>
      </c>
      <c r="L135" s="195">
        <v>0</v>
      </c>
      <c r="M135" s="195">
        <v>0</v>
      </c>
      <c r="N135" s="195">
        <v>0</v>
      </c>
      <c r="O135" s="195">
        <v>0</v>
      </c>
      <c r="P135" s="195">
        <v>2329.38</v>
      </c>
      <c r="Q135" s="195">
        <v>0</v>
      </c>
      <c r="R135" s="195">
        <v>0</v>
      </c>
      <c r="S135" s="195">
        <v>0</v>
      </c>
      <c r="T135" s="195">
        <v>0</v>
      </c>
      <c r="U135" s="195">
        <v>0</v>
      </c>
      <c r="V135" s="533">
        <f t="shared" si="14"/>
        <v>2329.38</v>
      </c>
      <c r="W135" s="533">
        <f t="shared" si="15"/>
        <v>4465.2699999999995</v>
      </c>
      <c r="X135" s="549" t="s">
        <v>167</v>
      </c>
      <c r="Y135" s="199" t="b">
        <f t="shared" si="16"/>
        <v>1</v>
      </c>
      <c r="Z135" s="197"/>
      <c r="AA135" s="84" t="s">
        <v>749</v>
      </c>
      <c r="AB135" s="197"/>
      <c r="AC135" s="196"/>
      <c r="AD135" s="197"/>
      <c r="AE135" s="196"/>
      <c r="AF135" s="196"/>
      <c r="AG135" s="197"/>
      <c r="AH135" s="196"/>
      <c r="AI135" s="197"/>
      <c r="AJ135" s="196"/>
    </row>
    <row r="136" spans="1:36" ht="15" customHeight="1" x14ac:dyDescent="0.25">
      <c r="A136" s="196" t="s">
        <v>1037</v>
      </c>
      <c r="B136" s="196" t="s">
        <v>847</v>
      </c>
      <c r="C136" s="197">
        <v>195</v>
      </c>
      <c r="D136" s="199" t="s">
        <v>783</v>
      </c>
      <c r="E136" s="196" t="s">
        <v>243</v>
      </c>
      <c r="F136" s="195">
        <v>5070.04</v>
      </c>
      <c r="G136" s="195">
        <v>0</v>
      </c>
      <c r="H136" s="195">
        <v>0</v>
      </c>
      <c r="I136" s="195">
        <v>0</v>
      </c>
      <c r="J136" s="195">
        <v>0</v>
      </c>
      <c r="K136" s="195">
        <v>0</v>
      </c>
      <c r="L136" s="195">
        <v>0</v>
      </c>
      <c r="M136" s="195">
        <v>0</v>
      </c>
      <c r="N136" s="195">
        <v>0</v>
      </c>
      <c r="O136" s="195">
        <v>0</v>
      </c>
      <c r="P136" s="195">
        <v>0</v>
      </c>
      <c r="Q136" s="195">
        <v>0</v>
      </c>
      <c r="R136" s="195">
        <v>0</v>
      </c>
      <c r="S136" s="195">
        <v>0</v>
      </c>
      <c r="T136" s="195">
        <v>0</v>
      </c>
      <c r="U136" s="195">
        <v>0</v>
      </c>
      <c r="V136" s="533">
        <f t="shared" si="14"/>
        <v>0</v>
      </c>
      <c r="W136" s="533">
        <f t="shared" si="15"/>
        <v>5070.04</v>
      </c>
      <c r="X136" s="549" t="s">
        <v>167</v>
      </c>
      <c r="Y136" s="199" t="b">
        <f t="shared" si="16"/>
        <v>0</v>
      </c>
      <c r="Z136" s="197"/>
      <c r="AA136" s="84" t="s">
        <v>417</v>
      </c>
      <c r="AB136" s="197"/>
      <c r="AC136" s="196"/>
      <c r="AD136" s="197"/>
      <c r="AE136" s="196"/>
      <c r="AF136" s="196"/>
      <c r="AG136" s="197"/>
      <c r="AH136" s="196"/>
      <c r="AI136" s="197"/>
      <c r="AJ136" s="196"/>
    </row>
    <row r="137" spans="1:36" ht="15" customHeight="1" x14ac:dyDescent="0.25">
      <c r="A137" s="196" t="s">
        <v>1037</v>
      </c>
      <c r="B137" s="196" t="s">
        <v>847</v>
      </c>
      <c r="C137" s="197">
        <v>245</v>
      </c>
      <c r="D137" s="199" t="s">
        <v>135</v>
      </c>
      <c r="E137" s="196" t="s">
        <v>256</v>
      </c>
      <c r="F137" s="195">
        <v>15289.97</v>
      </c>
      <c r="G137" s="195">
        <v>0</v>
      </c>
      <c r="H137" s="195">
        <v>0</v>
      </c>
      <c r="I137" s="195">
        <v>0</v>
      </c>
      <c r="J137" s="195">
        <v>0</v>
      </c>
      <c r="K137" s="195">
        <v>0</v>
      </c>
      <c r="L137" s="195">
        <v>0</v>
      </c>
      <c r="M137" s="195">
        <v>0</v>
      </c>
      <c r="N137" s="195">
        <v>0</v>
      </c>
      <c r="O137" s="195">
        <v>0</v>
      </c>
      <c r="P137" s="195">
        <v>508.28</v>
      </c>
      <c r="Q137" s="195">
        <v>0</v>
      </c>
      <c r="R137" s="195">
        <v>0</v>
      </c>
      <c r="S137" s="195">
        <v>0</v>
      </c>
      <c r="T137" s="195">
        <v>0</v>
      </c>
      <c r="U137" s="195">
        <v>0</v>
      </c>
      <c r="V137" s="533">
        <f t="shared" si="14"/>
        <v>508.28</v>
      </c>
      <c r="W137" s="533">
        <f t="shared" si="15"/>
        <v>14781.689999999999</v>
      </c>
      <c r="X137" s="549" t="s">
        <v>167</v>
      </c>
      <c r="Y137" s="199" t="b">
        <f t="shared" si="16"/>
        <v>1</v>
      </c>
      <c r="Z137" s="197"/>
      <c r="AA137" s="84" t="s">
        <v>135</v>
      </c>
      <c r="AB137" s="197"/>
      <c r="AC137" s="196"/>
      <c r="AD137" s="197"/>
      <c r="AE137" s="196"/>
      <c r="AF137" s="196"/>
      <c r="AG137" s="197"/>
      <c r="AH137" s="196"/>
      <c r="AI137" s="197"/>
      <c r="AJ137" s="196"/>
    </row>
    <row r="138" spans="1:36" ht="15" customHeight="1" x14ac:dyDescent="0.25">
      <c r="A138" s="196" t="s">
        <v>1037</v>
      </c>
      <c r="B138" s="196" t="s">
        <v>847</v>
      </c>
      <c r="C138" s="197">
        <v>19</v>
      </c>
      <c r="D138" s="199" t="s">
        <v>13</v>
      </c>
      <c r="E138" s="196" t="s">
        <v>185</v>
      </c>
      <c r="F138" s="195">
        <v>22572.03</v>
      </c>
      <c r="G138" s="195">
        <v>0</v>
      </c>
      <c r="H138" s="195">
        <v>0</v>
      </c>
      <c r="I138" s="195">
        <v>0</v>
      </c>
      <c r="J138" s="195">
        <v>0</v>
      </c>
      <c r="K138" s="195">
        <v>0</v>
      </c>
      <c r="L138" s="195">
        <v>0</v>
      </c>
      <c r="M138" s="195">
        <v>0</v>
      </c>
      <c r="N138" s="195">
        <v>0</v>
      </c>
      <c r="O138" s="195">
        <v>629.24</v>
      </c>
      <c r="P138" s="195">
        <v>0</v>
      </c>
      <c r="Q138" s="195">
        <v>0</v>
      </c>
      <c r="R138" s="195">
        <v>0</v>
      </c>
      <c r="S138" s="195">
        <v>0</v>
      </c>
      <c r="T138" s="195">
        <v>0</v>
      </c>
      <c r="U138" s="195">
        <v>0</v>
      </c>
      <c r="V138" s="533">
        <f t="shared" si="14"/>
        <v>629.24</v>
      </c>
      <c r="W138" s="533">
        <f t="shared" si="15"/>
        <v>21942.789999999997</v>
      </c>
      <c r="X138" s="549" t="s">
        <v>167</v>
      </c>
      <c r="Y138" s="199" t="b">
        <f t="shared" si="16"/>
        <v>1</v>
      </c>
      <c r="Z138" s="197"/>
      <c r="AA138" s="84" t="s">
        <v>13</v>
      </c>
      <c r="AB138" s="197"/>
      <c r="AC138" s="196"/>
      <c r="AD138" s="197"/>
      <c r="AE138" s="196"/>
      <c r="AF138" s="196"/>
      <c r="AG138" s="197"/>
      <c r="AH138" s="196"/>
      <c r="AI138" s="197"/>
      <c r="AJ138" s="196"/>
    </row>
    <row r="139" spans="1:36" ht="15" customHeight="1" x14ac:dyDescent="0.25">
      <c r="A139" s="196" t="s">
        <v>1037</v>
      </c>
      <c r="B139" s="196" t="s">
        <v>847</v>
      </c>
      <c r="C139" s="197">
        <v>475</v>
      </c>
      <c r="D139" s="199" t="s">
        <v>785</v>
      </c>
      <c r="E139" s="196" t="s">
        <v>794</v>
      </c>
      <c r="F139" s="195">
        <v>16277.19</v>
      </c>
      <c r="G139" s="195">
        <v>0</v>
      </c>
      <c r="H139" s="195">
        <v>0</v>
      </c>
      <c r="I139" s="195">
        <v>0</v>
      </c>
      <c r="J139" s="195">
        <v>0</v>
      </c>
      <c r="K139" s="195">
        <v>0</v>
      </c>
      <c r="L139" s="195">
        <v>709.05</v>
      </c>
      <c r="M139" s="195">
        <v>0</v>
      </c>
      <c r="N139" s="195">
        <v>0</v>
      </c>
      <c r="O139" s="195">
        <v>0</v>
      </c>
      <c r="P139" s="195">
        <v>0</v>
      </c>
      <c r="Q139" s="195">
        <v>0</v>
      </c>
      <c r="R139" s="195">
        <v>0</v>
      </c>
      <c r="S139" s="195">
        <v>0</v>
      </c>
      <c r="T139" s="195">
        <v>0</v>
      </c>
      <c r="U139" s="195">
        <v>0</v>
      </c>
      <c r="V139" s="533">
        <f t="shared" si="14"/>
        <v>709.05</v>
      </c>
      <c r="W139" s="533">
        <f t="shared" si="15"/>
        <v>15568.140000000001</v>
      </c>
      <c r="X139" s="549" t="s">
        <v>167</v>
      </c>
      <c r="Y139" s="199" t="b">
        <f t="shared" si="16"/>
        <v>1</v>
      </c>
      <c r="Z139" s="197"/>
      <c r="AA139" s="587" t="s">
        <v>785</v>
      </c>
      <c r="AB139" s="197"/>
      <c r="AC139" s="196"/>
      <c r="AD139" s="197"/>
      <c r="AE139" s="196"/>
      <c r="AF139" s="196"/>
      <c r="AG139" s="197"/>
      <c r="AH139" s="196"/>
      <c r="AI139" s="197"/>
      <c r="AJ139" s="196"/>
    </row>
    <row r="140" spans="1:36" ht="15" customHeight="1" x14ac:dyDescent="0.25">
      <c r="A140" s="196" t="s">
        <v>1037</v>
      </c>
      <c r="B140" s="196" t="s">
        <v>847</v>
      </c>
      <c r="C140" s="197">
        <v>496</v>
      </c>
      <c r="D140" s="199" t="s">
        <v>462</v>
      </c>
      <c r="E140" s="196" t="s">
        <v>507</v>
      </c>
      <c r="F140" s="195">
        <v>14302.56</v>
      </c>
      <c r="G140" s="195">
        <v>0</v>
      </c>
      <c r="H140" s="195">
        <v>0</v>
      </c>
      <c r="I140" s="195">
        <v>0</v>
      </c>
      <c r="J140" s="195">
        <v>0</v>
      </c>
      <c r="K140" s="195">
        <v>0</v>
      </c>
      <c r="L140" s="195">
        <v>457.37</v>
      </c>
      <c r="M140" s="195">
        <v>0</v>
      </c>
      <c r="N140" s="195">
        <v>0</v>
      </c>
      <c r="O140" s="195">
        <v>0</v>
      </c>
      <c r="P140" s="195">
        <v>0</v>
      </c>
      <c r="Q140" s="195">
        <v>0</v>
      </c>
      <c r="R140" s="195">
        <v>0</v>
      </c>
      <c r="S140" s="195">
        <v>0</v>
      </c>
      <c r="T140" s="195">
        <v>0</v>
      </c>
      <c r="U140" s="195">
        <v>0</v>
      </c>
      <c r="V140" s="533">
        <f t="shared" si="14"/>
        <v>457.37</v>
      </c>
      <c r="W140" s="533">
        <f t="shared" si="15"/>
        <v>13845.189999999999</v>
      </c>
      <c r="X140" s="549" t="s">
        <v>167</v>
      </c>
      <c r="Y140" s="199" t="b">
        <f t="shared" si="16"/>
        <v>1</v>
      </c>
      <c r="Z140" s="197"/>
      <c r="AA140" s="583" t="s">
        <v>462</v>
      </c>
      <c r="AB140" s="197"/>
      <c r="AC140" s="196"/>
      <c r="AD140" s="197"/>
      <c r="AE140" s="196"/>
      <c r="AF140" s="196"/>
      <c r="AG140" s="197"/>
      <c r="AH140" s="196"/>
      <c r="AI140" s="197"/>
      <c r="AJ140" s="196"/>
    </row>
    <row r="141" spans="1:36" ht="15" customHeight="1" x14ac:dyDescent="0.25">
      <c r="A141" s="196" t="s">
        <v>1037</v>
      </c>
      <c r="B141" s="196" t="s">
        <v>847</v>
      </c>
      <c r="C141" s="197">
        <v>169</v>
      </c>
      <c r="D141" s="199" t="s">
        <v>67</v>
      </c>
      <c r="E141" s="196" t="s">
        <v>238</v>
      </c>
      <c r="F141" s="195">
        <v>12841.04</v>
      </c>
      <c r="G141" s="195">
        <v>0</v>
      </c>
      <c r="H141" s="195">
        <v>0</v>
      </c>
      <c r="I141" s="195">
        <v>0</v>
      </c>
      <c r="J141" s="195">
        <v>0</v>
      </c>
      <c r="K141" s="195">
        <v>0</v>
      </c>
      <c r="L141" s="195">
        <v>1336.36</v>
      </c>
      <c r="M141" s="195">
        <v>0</v>
      </c>
      <c r="N141" s="195">
        <v>0</v>
      </c>
      <c r="O141" s="195">
        <v>0</v>
      </c>
      <c r="P141" s="195">
        <v>0</v>
      </c>
      <c r="Q141" s="195">
        <v>0</v>
      </c>
      <c r="R141" s="195">
        <v>0</v>
      </c>
      <c r="S141" s="195">
        <v>0</v>
      </c>
      <c r="T141" s="195">
        <v>0</v>
      </c>
      <c r="U141" s="195">
        <v>0</v>
      </c>
      <c r="V141" s="533">
        <f t="shared" si="14"/>
        <v>1336.36</v>
      </c>
      <c r="W141" s="533">
        <f t="shared" si="15"/>
        <v>11504.68</v>
      </c>
      <c r="X141" s="549" t="s">
        <v>167</v>
      </c>
      <c r="Y141" s="199" t="b">
        <f t="shared" si="16"/>
        <v>1</v>
      </c>
      <c r="Z141" s="197"/>
      <c r="AA141" s="84" t="s">
        <v>67</v>
      </c>
      <c r="AB141" s="197"/>
      <c r="AC141" s="196"/>
      <c r="AD141" s="197"/>
      <c r="AE141" s="196"/>
      <c r="AF141" s="196"/>
      <c r="AG141" s="197"/>
      <c r="AH141" s="196"/>
      <c r="AI141" s="197"/>
      <c r="AJ141" s="196"/>
    </row>
    <row r="142" spans="1:36" ht="15" customHeight="1" x14ac:dyDescent="0.25">
      <c r="A142" s="196" t="s">
        <v>1037</v>
      </c>
      <c r="B142" s="196" t="s">
        <v>847</v>
      </c>
      <c r="C142" s="197">
        <v>27</v>
      </c>
      <c r="D142" s="199" t="s">
        <v>20</v>
      </c>
      <c r="E142" s="196" t="s">
        <v>192</v>
      </c>
      <c r="F142" s="195">
        <v>18929.8</v>
      </c>
      <c r="G142" s="195">
        <v>0</v>
      </c>
      <c r="H142" s="195">
        <v>0</v>
      </c>
      <c r="I142" s="195">
        <v>0</v>
      </c>
      <c r="J142" s="195">
        <v>0</v>
      </c>
      <c r="K142" s="195">
        <v>0</v>
      </c>
      <c r="L142" s="195">
        <v>0</v>
      </c>
      <c r="M142" s="195">
        <v>0</v>
      </c>
      <c r="N142" s="195">
        <v>0</v>
      </c>
      <c r="O142" s="195">
        <v>792.25</v>
      </c>
      <c r="P142" s="195">
        <v>1641.21</v>
      </c>
      <c r="Q142" s="195">
        <v>0</v>
      </c>
      <c r="R142" s="195">
        <v>435.47</v>
      </c>
      <c r="S142" s="195">
        <v>0</v>
      </c>
      <c r="T142" s="195">
        <v>0</v>
      </c>
      <c r="U142" s="195">
        <v>0</v>
      </c>
      <c r="V142" s="533">
        <f t="shared" si="14"/>
        <v>2868.9300000000003</v>
      </c>
      <c r="W142" s="533">
        <f t="shared" si="15"/>
        <v>16060.869999999999</v>
      </c>
      <c r="X142" s="549" t="s">
        <v>167</v>
      </c>
      <c r="Y142" s="199" t="b">
        <f t="shared" si="16"/>
        <v>1</v>
      </c>
      <c r="Z142" s="197"/>
      <c r="AA142" s="84" t="s">
        <v>20</v>
      </c>
      <c r="AB142" s="197"/>
      <c r="AC142" s="196"/>
      <c r="AD142" s="197"/>
      <c r="AE142" s="196"/>
      <c r="AF142" s="196"/>
      <c r="AG142" s="197"/>
      <c r="AH142" s="196"/>
      <c r="AI142" s="197"/>
      <c r="AJ142" s="196"/>
    </row>
    <row r="143" spans="1:36" ht="15" customHeight="1" x14ac:dyDescent="0.25">
      <c r="A143" s="196" t="s">
        <v>1037</v>
      </c>
      <c r="B143" s="196" t="s">
        <v>847</v>
      </c>
      <c r="C143" s="197">
        <v>429</v>
      </c>
      <c r="D143" s="199" t="s">
        <v>676</v>
      </c>
      <c r="E143" s="196" t="s">
        <v>677</v>
      </c>
      <c r="F143" s="195">
        <v>14029.06</v>
      </c>
      <c r="G143" s="195">
        <v>0</v>
      </c>
      <c r="H143" s="195">
        <v>0</v>
      </c>
      <c r="I143" s="195">
        <v>0</v>
      </c>
      <c r="J143" s="195">
        <v>0</v>
      </c>
      <c r="K143" s="195">
        <v>0</v>
      </c>
      <c r="L143" s="195">
        <v>0</v>
      </c>
      <c r="M143" s="195">
        <v>0</v>
      </c>
      <c r="N143" s="195">
        <v>0</v>
      </c>
      <c r="O143" s="195">
        <v>0</v>
      </c>
      <c r="P143" s="195">
        <v>0</v>
      </c>
      <c r="Q143" s="195">
        <v>0</v>
      </c>
      <c r="R143" s="195">
        <v>0</v>
      </c>
      <c r="S143" s="195">
        <v>0</v>
      </c>
      <c r="T143" s="195">
        <v>0</v>
      </c>
      <c r="U143" s="195">
        <v>0</v>
      </c>
      <c r="V143" s="533">
        <f t="shared" si="14"/>
        <v>0</v>
      </c>
      <c r="W143" s="533">
        <f t="shared" si="15"/>
        <v>14029.06</v>
      </c>
      <c r="X143" s="549" t="s">
        <v>167</v>
      </c>
      <c r="Y143" s="199" t="b">
        <f t="shared" si="16"/>
        <v>1</v>
      </c>
      <c r="Z143" s="197"/>
      <c r="AA143" s="588" t="s">
        <v>676</v>
      </c>
      <c r="AB143" s="197"/>
      <c r="AC143" s="196"/>
      <c r="AD143" s="197"/>
      <c r="AE143" s="196"/>
      <c r="AF143" s="196"/>
      <c r="AG143" s="197"/>
      <c r="AH143" s="196"/>
      <c r="AI143" s="197"/>
      <c r="AJ143" s="196"/>
    </row>
    <row r="144" spans="1:36" ht="15" customHeight="1" x14ac:dyDescent="0.25">
      <c r="A144" s="196" t="s">
        <v>1037</v>
      </c>
      <c r="B144" s="196" t="s">
        <v>847</v>
      </c>
      <c r="C144" s="197">
        <v>343</v>
      </c>
      <c r="D144" s="199" t="s">
        <v>310</v>
      </c>
      <c r="E144" s="196" t="s">
        <v>313</v>
      </c>
      <c r="F144" s="195">
        <v>30219.7</v>
      </c>
      <c r="G144" s="195">
        <v>0</v>
      </c>
      <c r="H144" s="195">
        <v>0</v>
      </c>
      <c r="I144" s="195">
        <v>0</v>
      </c>
      <c r="J144" s="195">
        <v>0</v>
      </c>
      <c r="K144" s="195">
        <v>0</v>
      </c>
      <c r="L144" s="195">
        <v>0</v>
      </c>
      <c r="M144" s="195">
        <v>0</v>
      </c>
      <c r="N144" s="195">
        <v>0</v>
      </c>
      <c r="O144" s="195">
        <v>0</v>
      </c>
      <c r="P144" s="195">
        <v>661.09</v>
      </c>
      <c r="Q144" s="195">
        <v>0</v>
      </c>
      <c r="R144" s="195">
        <v>502.59</v>
      </c>
      <c r="S144" s="195">
        <v>0</v>
      </c>
      <c r="T144" s="195">
        <v>0</v>
      </c>
      <c r="U144" s="195">
        <v>0</v>
      </c>
      <c r="V144" s="533">
        <f t="shared" si="14"/>
        <v>1163.68</v>
      </c>
      <c r="W144" s="533">
        <f t="shared" si="15"/>
        <v>29056.02</v>
      </c>
      <c r="X144" s="549" t="s">
        <v>167</v>
      </c>
      <c r="Y144" s="199" t="b">
        <f t="shared" si="16"/>
        <v>0</v>
      </c>
      <c r="Z144" s="197"/>
      <c r="AA144" s="84" t="s">
        <v>352</v>
      </c>
      <c r="AB144" s="197"/>
      <c r="AC144" s="196"/>
      <c r="AD144" s="197"/>
      <c r="AE144" s="196"/>
      <c r="AF144" s="196"/>
      <c r="AG144" s="197"/>
      <c r="AH144" s="196"/>
      <c r="AI144" s="197"/>
      <c r="AJ144" s="196"/>
    </row>
    <row r="145" spans="1:36" ht="15" customHeight="1" x14ac:dyDescent="0.25">
      <c r="A145" s="196" t="s">
        <v>1037</v>
      </c>
      <c r="B145" s="196" t="s">
        <v>847</v>
      </c>
      <c r="C145" s="197">
        <v>315</v>
      </c>
      <c r="D145" s="199" t="s">
        <v>299</v>
      </c>
      <c r="E145" s="196" t="s">
        <v>302</v>
      </c>
      <c r="F145" s="195">
        <v>25223</v>
      </c>
      <c r="G145" s="195">
        <v>0</v>
      </c>
      <c r="H145" s="195">
        <v>0</v>
      </c>
      <c r="I145" s="195">
        <v>0</v>
      </c>
      <c r="J145" s="195">
        <v>0</v>
      </c>
      <c r="K145" s="195">
        <v>0</v>
      </c>
      <c r="L145" s="195">
        <v>0</v>
      </c>
      <c r="M145" s="195">
        <v>0</v>
      </c>
      <c r="N145" s="195">
        <v>0</v>
      </c>
      <c r="O145" s="195">
        <v>0</v>
      </c>
      <c r="P145" s="195">
        <v>2375.54</v>
      </c>
      <c r="Q145" s="195">
        <v>0</v>
      </c>
      <c r="R145" s="195">
        <v>0</v>
      </c>
      <c r="S145" s="195">
        <v>0</v>
      </c>
      <c r="T145" s="195">
        <v>0</v>
      </c>
      <c r="U145" s="195">
        <v>0</v>
      </c>
      <c r="V145" s="533">
        <f t="shared" si="14"/>
        <v>2375.54</v>
      </c>
      <c r="W145" s="533">
        <f t="shared" si="15"/>
        <v>22847.46</v>
      </c>
      <c r="X145" s="549" t="s">
        <v>167</v>
      </c>
      <c r="Y145" s="199" t="b">
        <f t="shared" si="16"/>
        <v>1</v>
      </c>
      <c r="Z145" s="197"/>
      <c r="AA145" s="84" t="s">
        <v>299</v>
      </c>
      <c r="AB145" s="197"/>
      <c r="AC145" s="196"/>
      <c r="AD145" s="197"/>
      <c r="AE145" s="196"/>
      <c r="AF145" s="196"/>
      <c r="AG145" s="197"/>
      <c r="AH145" s="196"/>
      <c r="AI145" s="197"/>
      <c r="AJ145" s="196"/>
    </row>
    <row r="146" spans="1:36" ht="15" customHeight="1" x14ac:dyDescent="0.25">
      <c r="A146" s="196" t="s">
        <v>1037</v>
      </c>
      <c r="B146" s="196" t="s">
        <v>847</v>
      </c>
      <c r="C146" s="197">
        <v>86</v>
      </c>
      <c r="D146" s="199" t="s">
        <v>46</v>
      </c>
      <c r="E146" s="196" t="s">
        <v>218</v>
      </c>
      <c r="F146" s="195">
        <v>9728.74</v>
      </c>
      <c r="G146" s="195">
        <v>0</v>
      </c>
      <c r="H146" s="195">
        <v>0</v>
      </c>
      <c r="I146" s="195">
        <v>0</v>
      </c>
      <c r="J146" s="195">
        <v>0</v>
      </c>
      <c r="K146" s="195">
        <v>0</v>
      </c>
      <c r="L146" s="195">
        <v>0</v>
      </c>
      <c r="M146" s="195">
        <v>0</v>
      </c>
      <c r="N146" s="195">
        <v>0</v>
      </c>
      <c r="O146" s="195">
        <v>0</v>
      </c>
      <c r="P146" s="195">
        <v>1223.5999999999999</v>
      </c>
      <c r="Q146" s="195">
        <v>0</v>
      </c>
      <c r="R146" s="195">
        <v>117.54</v>
      </c>
      <c r="S146" s="195">
        <v>0</v>
      </c>
      <c r="T146" s="195">
        <v>0</v>
      </c>
      <c r="U146" s="195">
        <v>0</v>
      </c>
      <c r="V146" s="533">
        <f t="shared" si="14"/>
        <v>1341.1399999999999</v>
      </c>
      <c r="W146" s="533">
        <f t="shared" si="15"/>
        <v>8387.6</v>
      </c>
      <c r="X146" s="549" t="s">
        <v>167</v>
      </c>
      <c r="Y146" s="199" t="b">
        <f t="shared" si="16"/>
        <v>1</v>
      </c>
      <c r="Z146" s="197"/>
      <c r="AA146" s="84" t="s">
        <v>46</v>
      </c>
      <c r="AB146" s="197"/>
      <c r="AC146" s="196"/>
      <c r="AD146" s="197"/>
      <c r="AE146" s="196"/>
      <c r="AF146" s="196"/>
      <c r="AG146" s="197"/>
      <c r="AH146" s="196"/>
      <c r="AI146" s="197"/>
      <c r="AJ146" s="196"/>
    </row>
    <row r="147" spans="1:36" ht="15" customHeight="1" x14ac:dyDescent="0.25">
      <c r="A147" s="196" t="s">
        <v>1037</v>
      </c>
      <c r="B147" s="196" t="s">
        <v>847</v>
      </c>
      <c r="C147" s="213">
        <v>49</v>
      </c>
      <c r="D147" s="367" t="s">
        <v>37</v>
      </c>
      <c r="E147" s="211"/>
      <c r="F147" s="212">
        <v>0</v>
      </c>
      <c r="G147" s="212">
        <v>0</v>
      </c>
      <c r="H147" s="212">
        <v>0</v>
      </c>
      <c r="I147" s="212">
        <v>0</v>
      </c>
      <c r="J147" s="212">
        <v>0</v>
      </c>
      <c r="K147" s="212">
        <v>0</v>
      </c>
      <c r="L147" s="212">
        <v>0</v>
      </c>
      <c r="M147" s="212">
        <v>0</v>
      </c>
      <c r="N147" s="212">
        <v>0</v>
      </c>
      <c r="O147" s="212">
        <v>0</v>
      </c>
      <c r="P147" s="212">
        <v>0</v>
      </c>
      <c r="Q147" s="212">
        <v>0</v>
      </c>
      <c r="R147" s="212">
        <v>0</v>
      </c>
      <c r="S147" s="212">
        <v>0</v>
      </c>
      <c r="T147" s="212">
        <v>0</v>
      </c>
      <c r="U147" s="212">
        <v>0</v>
      </c>
      <c r="V147" s="212">
        <v>0</v>
      </c>
      <c r="W147" s="212">
        <v>0</v>
      </c>
      <c r="X147" s="569"/>
      <c r="Y147" s="199" t="b">
        <f t="shared" si="16"/>
        <v>1</v>
      </c>
      <c r="Z147" s="197"/>
      <c r="AA147" s="589" t="s">
        <v>37</v>
      </c>
      <c r="AB147" s="197"/>
      <c r="AC147" s="196"/>
      <c r="AD147" s="197"/>
      <c r="AE147" s="196"/>
      <c r="AF147" s="196"/>
      <c r="AG147" s="197"/>
      <c r="AH147" s="196"/>
      <c r="AI147" s="197"/>
      <c r="AJ147" s="196"/>
    </row>
    <row r="148" spans="1:36" ht="15" customHeight="1" x14ac:dyDescent="0.25">
      <c r="A148" s="196" t="s">
        <v>1037</v>
      </c>
      <c r="B148" s="196" t="s">
        <v>847</v>
      </c>
      <c r="C148" s="197">
        <v>259</v>
      </c>
      <c r="D148" s="199" t="s">
        <v>147</v>
      </c>
      <c r="E148" s="196" t="s">
        <v>263</v>
      </c>
      <c r="F148" s="195">
        <v>9959.4</v>
      </c>
      <c r="G148" s="195">
        <v>0</v>
      </c>
      <c r="H148" s="195">
        <v>0</v>
      </c>
      <c r="I148" s="195">
        <v>0</v>
      </c>
      <c r="J148" s="195">
        <v>0</v>
      </c>
      <c r="K148" s="195">
        <v>0</v>
      </c>
      <c r="L148" s="195">
        <v>2703.26</v>
      </c>
      <c r="M148" s="195">
        <v>0</v>
      </c>
      <c r="N148" s="195">
        <v>0</v>
      </c>
      <c r="O148" s="195">
        <v>0</v>
      </c>
      <c r="P148" s="195">
        <v>0</v>
      </c>
      <c r="Q148" s="195">
        <v>0</v>
      </c>
      <c r="R148" s="195">
        <v>1000.8</v>
      </c>
      <c r="S148" s="195">
        <v>0</v>
      </c>
      <c r="T148" s="195">
        <v>0</v>
      </c>
      <c r="U148" s="195">
        <v>0</v>
      </c>
      <c r="V148" s="533">
        <f t="shared" ref="V148:V179" si="17">SUM(G148:U148)</f>
        <v>3704.0600000000004</v>
      </c>
      <c r="W148" s="533">
        <f t="shared" ref="W148:W179" si="18">F148-V148</f>
        <v>6255.3399999999992</v>
      </c>
      <c r="X148" s="549" t="s">
        <v>167</v>
      </c>
      <c r="Y148" s="199" t="b">
        <f t="shared" si="16"/>
        <v>1</v>
      </c>
      <c r="Z148" s="197"/>
      <c r="AA148" s="84" t="s">
        <v>147</v>
      </c>
      <c r="AB148" s="197"/>
      <c r="AC148" s="196"/>
      <c r="AD148" s="197"/>
      <c r="AE148" s="196"/>
      <c r="AF148" s="196"/>
      <c r="AG148" s="197"/>
      <c r="AH148" s="196"/>
      <c r="AI148" s="197"/>
      <c r="AJ148" s="196"/>
    </row>
    <row r="149" spans="1:36" ht="15" customHeight="1" x14ac:dyDescent="0.25">
      <c r="A149" s="196" t="s">
        <v>1037</v>
      </c>
      <c r="B149" s="196" t="s">
        <v>847</v>
      </c>
      <c r="C149" s="197">
        <v>430</v>
      </c>
      <c r="D149" s="199" t="s">
        <v>678</v>
      </c>
      <c r="E149" s="196" t="s">
        <v>679</v>
      </c>
      <c r="F149" s="195">
        <v>11784.68</v>
      </c>
      <c r="G149" s="195">
        <v>0</v>
      </c>
      <c r="H149" s="195">
        <v>0</v>
      </c>
      <c r="I149" s="195">
        <v>0</v>
      </c>
      <c r="J149" s="195">
        <v>0</v>
      </c>
      <c r="K149" s="195">
        <v>0</v>
      </c>
      <c r="L149" s="195">
        <v>452.76</v>
      </c>
      <c r="M149" s="195">
        <v>0</v>
      </c>
      <c r="N149" s="195">
        <v>0</v>
      </c>
      <c r="O149" s="195">
        <v>0</v>
      </c>
      <c r="P149" s="195">
        <v>0</v>
      </c>
      <c r="Q149" s="195">
        <v>0</v>
      </c>
      <c r="R149" s="195">
        <v>0</v>
      </c>
      <c r="S149" s="195">
        <v>0</v>
      </c>
      <c r="T149" s="195">
        <v>0</v>
      </c>
      <c r="U149" s="195">
        <v>0</v>
      </c>
      <c r="V149" s="533">
        <f t="shared" si="17"/>
        <v>452.76</v>
      </c>
      <c r="W149" s="533">
        <f t="shared" si="18"/>
        <v>11331.92</v>
      </c>
      <c r="X149" s="549" t="s">
        <v>167</v>
      </c>
      <c r="Y149" s="199" t="b">
        <f t="shared" si="16"/>
        <v>1</v>
      </c>
      <c r="Z149" s="197"/>
      <c r="AA149" s="588" t="s">
        <v>678</v>
      </c>
      <c r="AB149" s="197"/>
      <c r="AC149" s="196"/>
      <c r="AD149" s="197"/>
      <c r="AE149" s="196"/>
      <c r="AF149" s="196"/>
      <c r="AG149" s="197"/>
      <c r="AH149" s="196"/>
      <c r="AI149" s="197"/>
      <c r="AJ149" s="196"/>
    </row>
    <row r="150" spans="1:36" ht="15" customHeight="1" x14ac:dyDescent="0.25">
      <c r="A150" s="196" t="s">
        <v>1037</v>
      </c>
      <c r="B150" s="196" t="s">
        <v>847</v>
      </c>
      <c r="C150" s="197">
        <v>445</v>
      </c>
      <c r="D150" s="199" t="s">
        <v>713</v>
      </c>
      <c r="E150" s="196" t="s">
        <v>734</v>
      </c>
      <c r="F150" s="195">
        <v>13901.21</v>
      </c>
      <c r="G150" s="195">
        <v>0</v>
      </c>
      <c r="H150" s="195">
        <v>0</v>
      </c>
      <c r="I150" s="195">
        <v>0</v>
      </c>
      <c r="J150" s="195">
        <v>0</v>
      </c>
      <c r="K150" s="195">
        <v>0</v>
      </c>
      <c r="L150" s="195">
        <v>0</v>
      </c>
      <c r="M150" s="195">
        <v>0</v>
      </c>
      <c r="N150" s="195">
        <v>0</v>
      </c>
      <c r="O150" s="195">
        <v>0</v>
      </c>
      <c r="P150" s="195">
        <v>0</v>
      </c>
      <c r="Q150" s="195">
        <v>0</v>
      </c>
      <c r="R150" s="195">
        <v>0</v>
      </c>
      <c r="S150" s="195">
        <v>0</v>
      </c>
      <c r="T150" s="195">
        <v>0</v>
      </c>
      <c r="U150" s="195">
        <v>0</v>
      </c>
      <c r="V150" s="533">
        <f t="shared" si="17"/>
        <v>0</v>
      </c>
      <c r="W150" s="533">
        <f t="shared" si="18"/>
        <v>13901.21</v>
      </c>
      <c r="X150" s="549" t="s">
        <v>167</v>
      </c>
      <c r="Y150" s="199" t="b">
        <f t="shared" si="16"/>
        <v>1</v>
      </c>
      <c r="Z150" s="197"/>
      <c r="AA150" s="587" t="s">
        <v>713</v>
      </c>
      <c r="AB150" s="197"/>
      <c r="AC150" s="196"/>
      <c r="AD150" s="197"/>
      <c r="AE150" s="196"/>
      <c r="AF150" s="196"/>
      <c r="AG150" s="197"/>
      <c r="AH150" s="196"/>
      <c r="AI150" s="197"/>
      <c r="AJ150" s="196"/>
    </row>
    <row r="151" spans="1:36" ht="15" customHeight="1" x14ac:dyDescent="0.25">
      <c r="A151" s="196" t="s">
        <v>1037</v>
      </c>
      <c r="B151" s="196" t="s">
        <v>847</v>
      </c>
      <c r="C151" s="197">
        <v>193</v>
      </c>
      <c r="D151" s="199" t="s">
        <v>72</v>
      </c>
      <c r="E151" s="196" t="s">
        <v>242</v>
      </c>
      <c r="F151" s="195">
        <v>23475.25</v>
      </c>
      <c r="G151" s="195">
        <v>0</v>
      </c>
      <c r="H151" s="195">
        <v>0</v>
      </c>
      <c r="I151" s="195">
        <v>1334</v>
      </c>
      <c r="J151" s="195">
        <v>0</v>
      </c>
      <c r="K151" s="195">
        <v>0</v>
      </c>
      <c r="L151" s="195">
        <v>0</v>
      </c>
      <c r="M151" s="195">
        <v>0</v>
      </c>
      <c r="N151" s="195">
        <v>0</v>
      </c>
      <c r="O151" s="195">
        <v>0</v>
      </c>
      <c r="P151" s="195">
        <v>1050.3699999999999</v>
      </c>
      <c r="Q151" s="195">
        <v>0</v>
      </c>
      <c r="R151" s="195">
        <v>798.49</v>
      </c>
      <c r="S151" s="195">
        <v>0</v>
      </c>
      <c r="T151" s="195">
        <v>0</v>
      </c>
      <c r="U151" s="195">
        <v>0</v>
      </c>
      <c r="V151" s="533">
        <f t="shared" si="17"/>
        <v>3182.8599999999997</v>
      </c>
      <c r="W151" s="533">
        <f t="shared" si="18"/>
        <v>20292.39</v>
      </c>
      <c r="X151" s="549" t="s">
        <v>167</v>
      </c>
      <c r="Y151" s="199" t="b">
        <f t="shared" si="16"/>
        <v>1</v>
      </c>
      <c r="Z151" s="197"/>
      <c r="AA151" s="586" t="s">
        <v>72</v>
      </c>
      <c r="AB151" s="197"/>
      <c r="AC151" s="196"/>
      <c r="AD151" s="197"/>
      <c r="AE151" s="196"/>
      <c r="AF151" s="196"/>
      <c r="AG151" s="197"/>
      <c r="AH151" s="196"/>
      <c r="AI151" s="197"/>
      <c r="AJ151" s="196"/>
    </row>
    <row r="152" spans="1:36" ht="15" customHeight="1" x14ac:dyDescent="0.25">
      <c r="A152" s="196" t="s">
        <v>1037</v>
      </c>
      <c r="B152" s="196" t="s">
        <v>847</v>
      </c>
      <c r="C152" s="197">
        <v>159</v>
      </c>
      <c r="D152" s="199" t="s">
        <v>62</v>
      </c>
      <c r="E152" s="196" t="s">
        <v>284</v>
      </c>
      <c r="F152" s="195">
        <v>12648.9</v>
      </c>
      <c r="G152" s="195">
        <v>0</v>
      </c>
      <c r="H152" s="195">
        <v>0</v>
      </c>
      <c r="I152" s="195">
        <v>0</v>
      </c>
      <c r="J152" s="195">
        <v>0</v>
      </c>
      <c r="K152" s="195">
        <v>0</v>
      </c>
      <c r="L152" s="195">
        <v>3501.68</v>
      </c>
      <c r="M152" s="195">
        <v>0</v>
      </c>
      <c r="N152" s="195">
        <v>0</v>
      </c>
      <c r="O152" s="195">
        <v>0</v>
      </c>
      <c r="P152" s="195">
        <v>0</v>
      </c>
      <c r="Q152" s="195">
        <v>0</v>
      </c>
      <c r="R152" s="195">
        <v>1887.32</v>
      </c>
      <c r="S152" s="195">
        <v>0</v>
      </c>
      <c r="T152" s="195">
        <v>0</v>
      </c>
      <c r="U152" s="195">
        <v>0</v>
      </c>
      <c r="V152" s="533">
        <f t="shared" si="17"/>
        <v>5389</v>
      </c>
      <c r="W152" s="533">
        <f t="shared" si="18"/>
        <v>7259.9</v>
      </c>
      <c r="X152" s="549" t="s">
        <v>167</v>
      </c>
      <c r="Y152" s="199" t="b">
        <f t="shared" si="16"/>
        <v>1</v>
      </c>
      <c r="Z152" s="197"/>
      <c r="AA152" s="84" t="s">
        <v>62</v>
      </c>
      <c r="AB152" s="197"/>
      <c r="AC152" s="196"/>
      <c r="AD152" s="197"/>
      <c r="AE152" s="196"/>
      <c r="AF152" s="196"/>
      <c r="AG152" s="197"/>
      <c r="AH152" s="196"/>
      <c r="AI152" s="197"/>
      <c r="AJ152" s="196"/>
    </row>
    <row r="153" spans="1:36" ht="15" customHeight="1" x14ac:dyDescent="0.25">
      <c r="A153" s="196" t="s">
        <v>1037</v>
      </c>
      <c r="B153" s="196" t="s">
        <v>847</v>
      </c>
      <c r="C153" s="197">
        <v>91</v>
      </c>
      <c r="D153" s="199" t="s">
        <v>51</v>
      </c>
      <c r="E153" s="196" t="s">
        <v>223</v>
      </c>
      <c r="F153" s="195">
        <v>16915.03</v>
      </c>
      <c r="G153" s="195">
        <v>0</v>
      </c>
      <c r="H153" s="195">
        <v>0</v>
      </c>
      <c r="I153" s="195">
        <v>0</v>
      </c>
      <c r="J153" s="195">
        <v>0</v>
      </c>
      <c r="K153" s="195">
        <v>0</v>
      </c>
      <c r="L153" s="195">
        <v>0</v>
      </c>
      <c r="M153" s="195">
        <v>0</v>
      </c>
      <c r="N153" s="195">
        <v>0</v>
      </c>
      <c r="O153" s="195">
        <v>0</v>
      </c>
      <c r="P153" s="195">
        <v>1738.86</v>
      </c>
      <c r="Q153" s="195">
        <v>0</v>
      </c>
      <c r="R153" s="195">
        <v>0</v>
      </c>
      <c r="S153" s="195">
        <v>0</v>
      </c>
      <c r="T153" s="195">
        <v>0</v>
      </c>
      <c r="U153" s="195">
        <v>0</v>
      </c>
      <c r="V153" s="533">
        <f t="shared" si="17"/>
        <v>1738.86</v>
      </c>
      <c r="W153" s="533">
        <f t="shared" si="18"/>
        <v>15176.169999999998</v>
      </c>
      <c r="X153" s="549" t="s">
        <v>167</v>
      </c>
      <c r="Y153" s="199" t="b">
        <f t="shared" si="16"/>
        <v>1</v>
      </c>
      <c r="Z153" s="197"/>
      <c r="AA153" s="84" t="s">
        <v>51</v>
      </c>
      <c r="AB153" s="197"/>
      <c r="AC153" s="196"/>
      <c r="AD153" s="197"/>
      <c r="AE153" s="196"/>
      <c r="AF153" s="196"/>
      <c r="AG153" s="197"/>
      <c r="AH153" s="196"/>
      <c r="AI153" s="197"/>
      <c r="AJ153" s="196"/>
    </row>
    <row r="154" spans="1:36" ht="15" customHeight="1" x14ac:dyDescent="0.25">
      <c r="A154" s="196" t="s">
        <v>1037</v>
      </c>
      <c r="B154" s="196" t="s">
        <v>847</v>
      </c>
      <c r="C154" s="197">
        <v>482</v>
      </c>
      <c r="D154" s="199" t="s">
        <v>821</v>
      </c>
      <c r="E154" s="196" t="s">
        <v>822</v>
      </c>
      <c r="F154" s="195">
        <v>14668.12</v>
      </c>
      <c r="G154" s="195">
        <v>0</v>
      </c>
      <c r="H154" s="195">
        <v>0</v>
      </c>
      <c r="I154" s="195">
        <v>0</v>
      </c>
      <c r="J154" s="195">
        <v>0</v>
      </c>
      <c r="K154" s="195">
        <v>0</v>
      </c>
      <c r="L154" s="195">
        <v>592.07000000000005</v>
      </c>
      <c r="M154" s="195">
        <v>0</v>
      </c>
      <c r="N154" s="195">
        <v>0</v>
      </c>
      <c r="O154" s="195">
        <v>0</v>
      </c>
      <c r="P154" s="195">
        <v>0</v>
      </c>
      <c r="Q154" s="195">
        <v>0</v>
      </c>
      <c r="R154" s="195">
        <v>382.6</v>
      </c>
      <c r="S154" s="195">
        <v>0</v>
      </c>
      <c r="T154" s="195">
        <v>0</v>
      </c>
      <c r="U154" s="195">
        <v>0</v>
      </c>
      <c r="V154" s="533">
        <f t="shared" si="17"/>
        <v>974.67000000000007</v>
      </c>
      <c r="W154" s="533">
        <f t="shared" si="18"/>
        <v>13693.45</v>
      </c>
      <c r="X154" s="549" t="s">
        <v>167</v>
      </c>
      <c r="Y154" s="199" t="b">
        <f t="shared" si="16"/>
        <v>1</v>
      </c>
      <c r="Z154" s="197"/>
      <c r="AA154" s="584" t="s">
        <v>821</v>
      </c>
      <c r="AB154" s="197"/>
      <c r="AC154" s="196"/>
      <c r="AD154" s="197"/>
      <c r="AE154" s="196"/>
      <c r="AF154" s="196"/>
      <c r="AG154" s="197"/>
      <c r="AH154" s="196"/>
      <c r="AI154" s="197"/>
      <c r="AJ154" s="196"/>
    </row>
    <row r="155" spans="1:36" s="563" customFormat="1" ht="15" customHeight="1" x14ac:dyDescent="0.25">
      <c r="A155" s="559" t="s">
        <v>1037</v>
      </c>
      <c r="B155" s="559" t="s">
        <v>847</v>
      </c>
      <c r="C155" s="560">
        <v>326</v>
      </c>
      <c r="D155" s="561" t="s">
        <v>322</v>
      </c>
      <c r="E155" s="559" t="s">
        <v>323</v>
      </c>
      <c r="F155" s="562">
        <v>35082.65</v>
      </c>
      <c r="G155" s="562">
        <v>0</v>
      </c>
      <c r="H155" s="562">
        <v>0</v>
      </c>
      <c r="I155" s="562">
        <v>0</v>
      </c>
      <c r="J155" s="562">
        <v>0</v>
      </c>
      <c r="K155" s="562">
        <v>0</v>
      </c>
      <c r="L155" s="562">
        <v>0</v>
      </c>
      <c r="M155" s="562">
        <v>0</v>
      </c>
      <c r="N155" s="562">
        <v>0</v>
      </c>
      <c r="O155" s="562">
        <v>0</v>
      </c>
      <c r="P155" s="562">
        <v>0</v>
      </c>
      <c r="Q155" s="562">
        <v>0</v>
      </c>
      <c r="R155" s="562">
        <v>0</v>
      </c>
      <c r="S155" s="562">
        <v>0</v>
      </c>
      <c r="T155" s="562">
        <v>0</v>
      </c>
      <c r="U155" s="562">
        <v>0</v>
      </c>
      <c r="V155" s="574">
        <f t="shared" si="17"/>
        <v>0</v>
      </c>
      <c r="W155" s="574">
        <f t="shared" si="18"/>
        <v>35082.65</v>
      </c>
      <c r="X155" s="575" t="s">
        <v>167</v>
      </c>
      <c r="Y155" s="199" t="b">
        <f t="shared" si="16"/>
        <v>1</v>
      </c>
      <c r="Z155" s="560"/>
      <c r="AA155" s="84" t="s">
        <v>322</v>
      </c>
      <c r="AB155" s="560"/>
      <c r="AC155" s="559"/>
      <c r="AD155" s="560"/>
      <c r="AE155" s="559"/>
      <c r="AF155" s="559"/>
      <c r="AG155" s="560"/>
      <c r="AH155" s="559"/>
      <c r="AI155" s="560"/>
      <c r="AJ155" s="559"/>
    </row>
    <row r="156" spans="1:36" s="568" customFormat="1" ht="15" customHeight="1" x14ac:dyDescent="0.25">
      <c r="A156" s="564" t="s">
        <v>1037</v>
      </c>
      <c r="B156" s="564" t="s">
        <v>847</v>
      </c>
      <c r="C156" s="565">
        <v>501</v>
      </c>
      <c r="D156" s="566" t="s">
        <v>1042</v>
      </c>
      <c r="E156" s="564" t="s">
        <v>1041</v>
      </c>
      <c r="F156" s="567">
        <v>3674.37</v>
      </c>
      <c r="G156" s="567">
        <v>0</v>
      </c>
      <c r="H156" s="567">
        <v>0</v>
      </c>
      <c r="I156" s="567">
        <v>0</v>
      </c>
      <c r="J156" s="567">
        <v>0</v>
      </c>
      <c r="K156" s="567">
        <v>0</v>
      </c>
      <c r="L156" s="567">
        <v>0</v>
      </c>
      <c r="M156" s="567">
        <v>0</v>
      </c>
      <c r="N156" s="567">
        <v>0</v>
      </c>
      <c r="O156" s="567">
        <v>0</v>
      </c>
      <c r="P156" s="567">
        <v>0</v>
      </c>
      <c r="Q156" s="567">
        <v>0</v>
      </c>
      <c r="R156" s="567">
        <v>0</v>
      </c>
      <c r="S156" s="567">
        <v>0</v>
      </c>
      <c r="T156" s="567">
        <v>0</v>
      </c>
      <c r="U156" s="567">
        <v>0</v>
      </c>
      <c r="V156" s="592">
        <f t="shared" si="17"/>
        <v>0</v>
      </c>
      <c r="W156" s="592">
        <f t="shared" si="18"/>
        <v>3674.37</v>
      </c>
      <c r="X156" s="593" t="s">
        <v>167</v>
      </c>
      <c r="Y156" s="199" t="b">
        <f t="shared" si="16"/>
        <v>1</v>
      </c>
      <c r="Z156" s="565"/>
      <c r="AA156" s="594" t="s">
        <v>1042</v>
      </c>
      <c r="AB156" s="565"/>
      <c r="AC156" s="564"/>
      <c r="AD156" s="565"/>
      <c r="AE156" s="564"/>
      <c r="AF156" s="564"/>
      <c r="AG156" s="565"/>
      <c r="AH156" s="564"/>
      <c r="AI156" s="565"/>
      <c r="AJ156" s="564"/>
    </row>
    <row r="157" spans="1:36" ht="15" customHeight="1" x14ac:dyDescent="0.25">
      <c r="A157" s="196" t="s">
        <v>1037</v>
      </c>
      <c r="B157" s="196" t="s">
        <v>847</v>
      </c>
      <c r="C157" s="197">
        <v>221</v>
      </c>
      <c r="D157" s="199" t="s">
        <v>109</v>
      </c>
      <c r="E157" s="196" t="s">
        <v>252</v>
      </c>
      <c r="F157" s="195">
        <v>19437.45</v>
      </c>
      <c r="G157" s="195">
        <v>0</v>
      </c>
      <c r="H157" s="195">
        <v>0</v>
      </c>
      <c r="I157" s="195">
        <v>0</v>
      </c>
      <c r="J157" s="195">
        <v>0</v>
      </c>
      <c r="K157" s="195">
        <v>0</v>
      </c>
      <c r="L157" s="195">
        <v>0</v>
      </c>
      <c r="M157" s="195">
        <v>0</v>
      </c>
      <c r="N157" s="195">
        <v>0</v>
      </c>
      <c r="O157" s="195">
        <v>0</v>
      </c>
      <c r="P157" s="195">
        <v>2979.3</v>
      </c>
      <c r="Q157" s="195">
        <v>0</v>
      </c>
      <c r="R157" s="195">
        <v>1271.3800000000001</v>
      </c>
      <c r="S157" s="195">
        <v>0</v>
      </c>
      <c r="T157" s="195">
        <v>0</v>
      </c>
      <c r="U157" s="195">
        <v>0</v>
      </c>
      <c r="V157" s="533">
        <f t="shared" si="17"/>
        <v>4250.68</v>
      </c>
      <c r="W157" s="533">
        <f t="shared" si="18"/>
        <v>15186.77</v>
      </c>
      <c r="X157" s="549" t="s">
        <v>167</v>
      </c>
      <c r="Y157" s="199" t="b">
        <f t="shared" si="16"/>
        <v>0</v>
      </c>
      <c r="Z157" s="197"/>
      <c r="AA157" s="84" t="s">
        <v>413</v>
      </c>
      <c r="AB157" s="197"/>
      <c r="AC157" s="196"/>
      <c r="AD157" s="197"/>
      <c r="AE157" s="196"/>
      <c r="AF157" s="196"/>
      <c r="AG157" s="197"/>
      <c r="AH157" s="196"/>
      <c r="AI157" s="197"/>
      <c r="AJ157" s="196"/>
    </row>
    <row r="158" spans="1:36" ht="15" customHeight="1" x14ac:dyDescent="0.25">
      <c r="A158" s="196" t="s">
        <v>1037</v>
      </c>
      <c r="B158" s="196" t="s">
        <v>847</v>
      </c>
      <c r="C158" s="197">
        <v>13</v>
      </c>
      <c r="D158" s="199" t="s">
        <v>102</v>
      </c>
      <c r="E158" s="196" t="s">
        <v>181</v>
      </c>
      <c r="F158" s="195">
        <v>11662.27</v>
      </c>
      <c r="G158" s="195">
        <v>0</v>
      </c>
      <c r="H158" s="195">
        <v>0</v>
      </c>
      <c r="I158" s="195">
        <v>0</v>
      </c>
      <c r="J158" s="195">
        <v>0</v>
      </c>
      <c r="K158" s="195">
        <v>0</v>
      </c>
      <c r="L158" s="195">
        <v>0</v>
      </c>
      <c r="M158" s="195">
        <v>0</v>
      </c>
      <c r="N158" s="195">
        <v>0</v>
      </c>
      <c r="O158" s="195">
        <v>0</v>
      </c>
      <c r="P158" s="195">
        <v>0</v>
      </c>
      <c r="Q158" s="195">
        <v>0</v>
      </c>
      <c r="R158" s="195">
        <v>0</v>
      </c>
      <c r="S158" s="195">
        <v>0</v>
      </c>
      <c r="T158" s="195">
        <v>0</v>
      </c>
      <c r="U158" s="195">
        <v>0</v>
      </c>
      <c r="V158" s="533">
        <f t="shared" si="17"/>
        <v>0</v>
      </c>
      <c r="W158" s="533">
        <f t="shared" si="18"/>
        <v>11662.27</v>
      </c>
      <c r="X158" s="549" t="s">
        <v>167</v>
      </c>
      <c r="Y158" s="199" t="b">
        <f t="shared" si="16"/>
        <v>0</v>
      </c>
      <c r="Z158" s="197"/>
      <c r="AA158" s="84" t="s">
        <v>427</v>
      </c>
      <c r="AB158" s="197"/>
      <c r="AC158" s="196"/>
      <c r="AD158" s="197"/>
      <c r="AE158" s="196"/>
      <c r="AF158" s="196"/>
      <c r="AG158" s="197"/>
      <c r="AH158" s="196"/>
      <c r="AI158" s="197"/>
      <c r="AJ158" s="196"/>
    </row>
    <row r="159" spans="1:36" s="568" customFormat="1" ht="15" customHeight="1" x14ac:dyDescent="0.25">
      <c r="A159" s="564" t="s">
        <v>1037</v>
      </c>
      <c r="B159" s="564" t="s">
        <v>847</v>
      </c>
      <c r="C159" s="565">
        <v>502</v>
      </c>
      <c r="D159" s="566" t="s">
        <v>1036</v>
      </c>
      <c r="E159" s="564" t="s">
        <v>1040</v>
      </c>
      <c r="F159" s="567">
        <v>4695.0200000000004</v>
      </c>
      <c r="G159" s="567">
        <v>0</v>
      </c>
      <c r="H159" s="567">
        <v>0</v>
      </c>
      <c r="I159" s="567">
        <v>0</v>
      </c>
      <c r="J159" s="567">
        <v>0</v>
      </c>
      <c r="K159" s="567">
        <v>0</v>
      </c>
      <c r="L159" s="567">
        <v>0</v>
      </c>
      <c r="M159" s="567">
        <v>0</v>
      </c>
      <c r="N159" s="567">
        <v>0</v>
      </c>
      <c r="O159" s="567">
        <v>0</v>
      </c>
      <c r="P159" s="567">
        <v>0</v>
      </c>
      <c r="Q159" s="567">
        <v>0</v>
      </c>
      <c r="R159" s="567">
        <v>0</v>
      </c>
      <c r="S159" s="567">
        <v>0</v>
      </c>
      <c r="T159" s="567">
        <v>0</v>
      </c>
      <c r="U159" s="567">
        <v>0</v>
      </c>
      <c r="V159" s="592">
        <f t="shared" si="17"/>
        <v>0</v>
      </c>
      <c r="W159" s="592">
        <f t="shared" si="18"/>
        <v>4695.0200000000004</v>
      </c>
      <c r="X159" s="593" t="s">
        <v>167</v>
      </c>
      <c r="Y159" s="199" t="b">
        <f t="shared" si="16"/>
        <v>1</v>
      </c>
      <c r="Z159" s="565"/>
      <c r="AA159" s="595" t="s">
        <v>1036</v>
      </c>
      <c r="AB159" s="565"/>
      <c r="AC159" s="564"/>
      <c r="AD159" s="565"/>
      <c r="AE159" s="564"/>
      <c r="AF159" s="564"/>
      <c r="AG159" s="565"/>
      <c r="AH159" s="564"/>
      <c r="AI159" s="565"/>
      <c r="AJ159" s="564"/>
    </row>
    <row r="160" spans="1:36" ht="15" customHeight="1" x14ac:dyDescent="0.25">
      <c r="A160" s="196" t="s">
        <v>1037</v>
      </c>
      <c r="B160" s="196" t="s">
        <v>847</v>
      </c>
      <c r="C160" s="197">
        <v>15</v>
      </c>
      <c r="D160" s="199" t="s">
        <v>10</v>
      </c>
      <c r="E160" s="196" t="s">
        <v>182</v>
      </c>
      <c r="F160" s="195">
        <v>11923.09</v>
      </c>
      <c r="G160" s="195">
        <v>0</v>
      </c>
      <c r="H160" s="195">
        <v>0</v>
      </c>
      <c r="I160" s="195">
        <v>0</v>
      </c>
      <c r="J160" s="195">
        <v>0</v>
      </c>
      <c r="K160" s="195">
        <v>0</v>
      </c>
      <c r="L160" s="195">
        <v>0</v>
      </c>
      <c r="M160" s="195">
        <v>454.75</v>
      </c>
      <c r="N160" s="195">
        <v>0</v>
      </c>
      <c r="O160" s="195">
        <v>0</v>
      </c>
      <c r="P160" s="195">
        <v>0</v>
      </c>
      <c r="Q160" s="195">
        <v>0</v>
      </c>
      <c r="R160" s="195">
        <v>0</v>
      </c>
      <c r="S160" s="195">
        <v>0</v>
      </c>
      <c r="T160" s="195">
        <v>0</v>
      </c>
      <c r="U160" s="195">
        <v>0</v>
      </c>
      <c r="V160" s="533">
        <f t="shared" si="17"/>
        <v>454.75</v>
      </c>
      <c r="W160" s="533">
        <f t="shared" si="18"/>
        <v>11468.34</v>
      </c>
      <c r="X160" s="549" t="s">
        <v>167</v>
      </c>
      <c r="Y160" s="199" t="b">
        <f t="shared" si="16"/>
        <v>1</v>
      </c>
      <c r="Z160" s="197"/>
      <c r="AA160" s="84" t="s">
        <v>10</v>
      </c>
      <c r="AB160" s="197"/>
      <c r="AC160" s="196"/>
      <c r="AD160" s="197"/>
      <c r="AE160" s="196"/>
      <c r="AF160" s="196"/>
      <c r="AG160" s="197"/>
      <c r="AH160" s="196"/>
      <c r="AI160" s="197"/>
      <c r="AJ160" s="196"/>
    </row>
    <row r="161" spans="1:36" ht="15" customHeight="1" x14ac:dyDescent="0.25">
      <c r="A161" s="196" t="s">
        <v>1037</v>
      </c>
      <c r="B161" s="196" t="s">
        <v>847</v>
      </c>
      <c r="C161" s="530">
        <v>488</v>
      </c>
      <c r="D161" s="552" t="s">
        <v>849</v>
      </c>
      <c r="E161" s="529" t="s">
        <v>848</v>
      </c>
      <c r="F161" s="553">
        <v>28944.38</v>
      </c>
      <c r="G161" s="553">
        <v>0</v>
      </c>
      <c r="H161" s="553">
        <v>0</v>
      </c>
      <c r="I161" s="553">
        <v>0</v>
      </c>
      <c r="J161" s="553">
        <v>0</v>
      </c>
      <c r="K161" s="553">
        <v>0</v>
      </c>
      <c r="L161" s="553">
        <v>0</v>
      </c>
      <c r="M161" s="553">
        <v>0</v>
      </c>
      <c r="N161" s="553">
        <v>0</v>
      </c>
      <c r="O161" s="553">
        <v>0</v>
      </c>
      <c r="P161" s="553">
        <v>0</v>
      </c>
      <c r="Q161" s="553">
        <v>0</v>
      </c>
      <c r="R161" s="553">
        <v>0</v>
      </c>
      <c r="S161" s="553">
        <v>135.93</v>
      </c>
      <c r="T161" s="553">
        <v>85.77</v>
      </c>
      <c r="U161" s="553">
        <v>0</v>
      </c>
      <c r="V161" s="554">
        <f t="shared" si="17"/>
        <v>221.7</v>
      </c>
      <c r="W161" s="554">
        <f t="shared" si="18"/>
        <v>28722.68</v>
      </c>
      <c r="X161" s="550" t="s">
        <v>167</v>
      </c>
      <c r="Y161" s="199" t="b">
        <f t="shared" si="16"/>
        <v>1</v>
      </c>
      <c r="Z161" s="197"/>
      <c r="AA161" s="596" t="s">
        <v>849</v>
      </c>
      <c r="AB161" s="197"/>
      <c r="AC161" s="196"/>
      <c r="AD161" s="197"/>
      <c r="AE161" s="196"/>
      <c r="AF161" s="196"/>
      <c r="AG161" s="197"/>
      <c r="AH161" s="196"/>
      <c r="AI161" s="197"/>
      <c r="AJ161" s="196"/>
    </row>
    <row r="162" spans="1:36" ht="15" customHeight="1" x14ac:dyDescent="0.25">
      <c r="A162" s="196" t="s">
        <v>1037</v>
      </c>
      <c r="B162" s="196" t="s">
        <v>847</v>
      </c>
      <c r="C162" s="197">
        <v>253</v>
      </c>
      <c r="D162" s="199" t="s">
        <v>146</v>
      </c>
      <c r="E162" s="196" t="s">
        <v>261</v>
      </c>
      <c r="F162" s="195">
        <v>6568.33</v>
      </c>
      <c r="G162" s="195">
        <v>0</v>
      </c>
      <c r="H162" s="195">
        <v>0</v>
      </c>
      <c r="I162" s="195">
        <v>0</v>
      </c>
      <c r="J162" s="195">
        <v>0</v>
      </c>
      <c r="K162" s="195">
        <v>0</v>
      </c>
      <c r="L162" s="195">
        <v>763.39</v>
      </c>
      <c r="M162" s="195">
        <v>0</v>
      </c>
      <c r="N162" s="195">
        <v>0</v>
      </c>
      <c r="O162" s="195">
        <v>0</v>
      </c>
      <c r="P162" s="195">
        <v>0</v>
      </c>
      <c r="Q162" s="195">
        <v>0</v>
      </c>
      <c r="R162" s="195">
        <v>0</v>
      </c>
      <c r="S162" s="195">
        <v>0</v>
      </c>
      <c r="T162" s="195">
        <v>0</v>
      </c>
      <c r="U162" s="195">
        <v>0</v>
      </c>
      <c r="V162" s="533">
        <f t="shared" si="17"/>
        <v>763.39</v>
      </c>
      <c r="W162" s="533">
        <f t="shared" si="18"/>
        <v>5804.94</v>
      </c>
      <c r="X162" s="549" t="s">
        <v>167</v>
      </c>
      <c r="Y162" s="199" t="b">
        <f t="shared" si="16"/>
        <v>0</v>
      </c>
      <c r="Z162" s="197"/>
      <c r="AA162" s="84" t="s">
        <v>144</v>
      </c>
      <c r="AB162" s="197"/>
      <c r="AC162" s="196"/>
      <c r="AD162" s="197"/>
      <c r="AE162" s="196"/>
      <c r="AF162" s="196"/>
      <c r="AG162" s="197"/>
      <c r="AH162" s="196"/>
      <c r="AI162" s="197"/>
      <c r="AJ162" s="196"/>
    </row>
    <row r="163" spans="1:36" ht="15" customHeight="1" x14ac:dyDescent="0.25">
      <c r="A163" s="196" t="s">
        <v>1037</v>
      </c>
      <c r="B163" s="196" t="s">
        <v>847</v>
      </c>
      <c r="C163" s="197">
        <v>500</v>
      </c>
      <c r="D163" s="199" t="s">
        <v>467</v>
      </c>
      <c r="E163" s="196" t="s">
        <v>514</v>
      </c>
      <c r="F163" s="195">
        <v>16185.66</v>
      </c>
      <c r="G163" s="195">
        <v>0</v>
      </c>
      <c r="H163" s="195">
        <v>0</v>
      </c>
      <c r="I163" s="195">
        <v>0</v>
      </c>
      <c r="J163" s="195">
        <v>0</v>
      </c>
      <c r="K163" s="195">
        <v>0</v>
      </c>
      <c r="L163" s="195">
        <v>2340.4699999999998</v>
      </c>
      <c r="M163" s="195">
        <v>0</v>
      </c>
      <c r="N163" s="195">
        <v>0</v>
      </c>
      <c r="O163" s="195">
        <v>0</v>
      </c>
      <c r="P163" s="195">
        <v>0</v>
      </c>
      <c r="Q163" s="195">
        <v>0</v>
      </c>
      <c r="R163" s="195">
        <v>0</v>
      </c>
      <c r="S163" s="195">
        <v>0</v>
      </c>
      <c r="T163" s="195">
        <v>0</v>
      </c>
      <c r="U163" s="195">
        <v>0</v>
      </c>
      <c r="V163" s="533">
        <f t="shared" si="17"/>
        <v>2340.4699999999998</v>
      </c>
      <c r="W163" s="533">
        <f t="shared" si="18"/>
        <v>13845.19</v>
      </c>
      <c r="X163" s="549" t="s">
        <v>167</v>
      </c>
      <c r="Y163" s="199" t="b">
        <f t="shared" si="16"/>
        <v>1</v>
      </c>
      <c r="Z163" s="197"/>
      <c r="AA163" s="583" t="s">
        <v>467</v>
      </c>
      <c r="AB163" s="197"/>
      <c r="AC163" s="196"/>
      <c r="AD163" s="197"/>
      <c r="AE163" s="196"/>
      <c r="AF163" s="196"/>
      <c r="AG163" s="197"/>
      <c r="AH163" s="196"/>
      <c r="AI163" s="197"/>
      <c r="AJ163" s="196"/>
    </row>
    <row r="164" spans="1:36" ht="15" customHeight="1" x14ac:dyDescent="0.25">
      <c r="A164" s="196" t="s">
        <v>1037</v>
      </c>
      <c r="B164" s="196" t="s">
        <v>847</v>
      </c>
      <c r="C164" s="197">
        <v>463</v>
      </c>
      <c r="D164" s="199" t="s">
        <v>752</v>
      </c>
      <c r="E164" s="196" t="s">
        <v>765</v>
      </c>
      <c r="F164" s="195">
        <v>27788.59</v>
      </c>
      <c r="G164" s="195">
        <v>0</v>
      </c>
      <c r="H164" s="195">
        <v>0</v>
      </c>
      <c r="I164" s="195">
        <v>0</v>
      </c>
      <c r="J164" s="195">
        <v>0</v>
      </c>
      <c r="K164" s="195">
        <v>0</v>
      </c>
      <c r="L164" s="195">
        <v>0</v>
      </c>
      <c r="M164" s="195">
        <v>0</v>
      </c>
      <c r="N164" s="195">
        <v>0</v>
      </c>
      <c r="O164" s="195">
        <v>0</v>
      </c>
      <c r="P164" s="195">
        <v>0</v>
      </c>
      <c r="Q164" s="195">
        <v>0</v>
      </c>
      <c r="R164" s="195">
        <v>0</v>
      </c>
      <c r="S164" s="195">
        <v>0</v>
      </c>
      <c r="T164" s="195">
        <v>0</v>
      </c>
      <c r="U164" s="195">
        <v>0</v>
      </c>
      <c r="V164" s="533">
        <f t="shared" si="17"/>
        <v>0</v>
      </c>
      <c r="W164" s="533">
        <f t="shared" si="18"/>
        <v>27788.59</v>
      </c>
      <c r="X164" s="549" t="s">
        <v>167</v>
      </c>
      <c r="Y164" s="199" t="b">
        <f t="shared" si="16"/>
        <v>1</v>
      </c>
      <c r="Z164" s="197"/>
      <c r="AA164" s="585" t="s">
        <v>752</v>
      </c>
      <c r="AB164" s="197"/>
      <c r="AC164" s="196"/>
      <c r="AD164" s="197"/>
      <c r="AE164" s="196"/>
      <c r="AF164" s="196"/>
      <c r="AG164" s="197"/>
      <c r="AH164" s="196"/>
      <c r="AI164" s="197"/>
      <c r="AJ164" s="196"/>
    </row>
    <row r="165" spans="1:36" ht="15" customHeight="1" x14ac:dyDescent="0.25">
      <c r="A165" s="196" t="s">
        <v>1037</v>
      </c>
      <c r="B165" s="196" t="s">
        <v>847</v>
      </c>
      <c r="C165" s="345">
        <v>222</v>
      </c>
      <c r="D165" s="348" t="s">
        <v>80</v>
      </c>
      <c r="E165" s="344" t="s">
        <v>253</v>
      </c>
      <c r="F165" s="330">
        <v>21309.39</v>
      </c>
      <c r="G165" s="330">
        <v>0</v>
      </c>
      <c r="H165" s="330">
        <v>0</v>
      </c>
      <c r="I165" s="330">
        <v>0</v>
      </c>
      <c r="J165" s="330">
        <v>0</v>
      </c>
      <c r="K165" s="330">
        <v>2261.77</v>
      </c>
      <c r="L165" s="330">
        <v>2327.2399999999998</v>
      </c>
      <c r="M165" s="330">
        <v>609.11</v>
      </c>
      <c r="N165" s="330">
        <v>0</v>
      </c>
      <c r="O165" s="330">
        <v>0</v>
      </c>
      <c r="P165" s="330">
        <v>0</v>
      </c>
      <c r="Q165" s="330">
        <v>0</v>
      </c>
      <c r="R165" s="330">
        <v>781.29</v>
      </c>
      <c r="S165" s="195">
        <v>0</v>
      </c>
      <c r="T165" s="195">
        <v>0</v>
      </c>
      <c r="U165" s="330">
        <v>0</v>
      </c>
      <c r="V165" s="546">
        <f t="shared" si="17"/>
        <v>5979.41</v>
      </c>
      <c r="W165" s="533">
        <f t="shared" si="18"/>
        <v>15329.98</v>
      </c>
      <c r="X165" s="347" t="s">
        <v>167</v>
      </c>
      <c r="Y165" s="199" t="b">
        <f t="shared" si="16"/>
        <v>1</v>
      </c>
      <c r="Z165" s="197"/>
      <c r="AA165" s="84" t="s">
        <v>80</v>
      </c>
      <c r="AB165" s="197"/>
      <c r="AC165" s="196"/>
      <c r="AD165" s="197"/>
      <c r="AE165" s="196"/>
      <c r="AF165" s="196"/>
      <c r="AG165" s="197"/>
      <c r="AH165" s="196"/>
      <c r="AI165" s="197"/>
      <c r="AJ165" s="196"/>
    </row>
    <row r="166" spans="1:36" ht="15" customHeight="1" x14ac:dyDescent="0.25">
      <c r="A166" s="196" t="s">
        <v>1037</v>
      </c>
      <c r="B166" s="196" t="s">
        <v>847</v>
      </c>
      <c r="C166" s="464">
        <v>472</v>
      </c>
      <c r="D166" s="465" t="s">
        <v>784</v>
      </c>
      <c r="E166" s="463" t="s">
        <v>791</v>
      </c>
      <c r="F166" s="466">
        <v>17849.830000000002</v>
      </c>
      <c r="G166" s="466">
        <v>0</v>
      </c>
      <c r="H166" s="466">
        <v>0</v>
      </c>
      <c r="I166" s="466">
        <v>0</v>
      </c>
      <c r="J166" s="466">
        <v>0</v>
      </c>
      <c r="K166" s="466">
        <v>0</v>
      </c>
      <c r="L166" s="466">
        <v>0</v>
      </c>
      <c r="M166" s="466">
        <v>0</v>
      </c>
      <c r="N166" s="466">
        <v>0</v>
      </c>
      <c r="O166" s="466">
        <v>0</v>
      </c>
      <c r="P166" s="466">
        <v>0</v>
      </c>
      <c r="Q166" s="466">
        <v>0</v>
      </c>
      <c r="R166" s="466">
        <v>307.02</v>
      </c>
      <c r="S166" s="466">
        <v>0</v>
      </c>
      <c r="T166" s="466">
        <v>0</v>
      </c>
      <c r="U166" s="466">
        <v>0</v>
      </c>
      <c r="V166" s="556">
        <f t="shared" si="17"/>
        <v>307.02</v>
      </c>
      <c r="W166" s="556">
        <f t="shared" si="18"/>
        <v>17542.810000000001</v>
      </c>
      <c r="X166" s="557" t="s">
        <v>167</v>
      </c>
      <c r="Y166" s="199" t="b">
        <f t="shared" si="16"/>
        <v>1</v>
      </c>
      <c r="Z166" s="197"/>
      <c r="AA166" s="587" t="s">
        <v>784</v>
      </c>
      <c r="AB166" s="197"/>
      <c r="AC166" s="196"/>
      <c r="AD166" s="197"/>
      <c r="AE166" s="196"/>
      <c r="AF166" s="196"/>
      <c r="AG166" s="197"/>
      <c r="AH166" s="196"/>
      <c r="AI166" s="197"/>
      <c r="AJ166" s="196"/>
    </row>
    <row r="167" spans="1:36" ht="15" customHeight="1" x14ac:dyDescent="0.25">
      <c r="A167" s="196" t="s">
        <v>1037</v>
      </c>
      <c r="B167" s="196" t="s">
        <v>847</v>
      </c>
      <c r="C167" s="197">
        <v>43</v>
      </c>
      <c r="D167" s="199" t="s">
        <v>32</v>
      </c>
      <c r="E167" s="196" t="s">
        <v>204</v>
      </c>
      <c r="F167" s="195">
        <v>24247.02</v>
      </c>
      <c r="G167" s="195">
        <v>0</v>
      </c>
      <c r="H167" s="195">
        <v>0</v>
      </c>
      <c r="I167" s="195">
        <v>0</v>
      </c>
      <c r="J167" s="195">
        <v>0</v>
      </c>
      <c r="K167" s="195">
        <v>0</v>
      </c>
      <c r="L167" s="195">
        <v>710.38</v>
      </c>
      <c r="M167" s="195">
        <v>0</v>
      </c>
      <c r="N167" s="195">
        <v>0</v>
      </c>
      <c r="O167" s="195">
        <v>0</v>
      </c>
      <c r="P167" s="195">
        <v>0</v>
      </c>
      <c r="Q167" s="195">
        <v>0</v>
      </c>
      <c r="R167" s="195">
        <v>459.1</v>
      </c>
      <c r="S167" s="195">
        <v>0</v>
      </c>
      <c r="T167" s="195">
        <v>0</v>
      </c>
      <c r="U167" s="195">
        <v>0</v>
      </c>
      <c r="V167" s="533">
        <f t="shared" si="17"/>
        <v>1169.48</v>
      </c>
      <c r="W167" s="533">
        <f t="shared" si="18"/>
        <v>23077.54</v>
      </c>
      <c r="X167" s="549" t="s">
        <v>167</v>
      </c>
      <c r="Y167" s="199" t="b">
        <f t="shared" si="16"/>
        <v>1</v>
      </c>
      <c r="Z167" s="197"/>
      <c r="AA167" s="586" t="s">
        <v>32</v>
      </c>
      <c r="AB167" s="197"/>
      <c r="AC167" s="196"/>
      <c r="AD167" s="197"/>
      <c r="AE167" s="196"/>
      <c r="AF167" s="196"/>
      <c r="AG167" s="197"/>
      <c r="AH167" s="196"/>
      <c r="AI167" s="197"/>
      <c r="AJ167" s="196"/>
    </row>
    <row r="168" spans="1:36" s="467" customFormat="1" ht="15" customHeight="1" x14ac:dyDescent="0.25">
      <c r="A168" s="463" t="s">
        <v>1037</v>
      </c>
      <c r="B168" s="463" t="s">
        <v>847</v>
      </c>
      <c r="C168" s="197">
        <v>22</v>
      </c>
      <c r="D168" s="199" t="s">
        <v>16</v>
      </c>
      <c r="E168" s="196" t="s">
        <v>269</v>
      </c>
      <c r="F168" s="195">
        <v>24092.37</v>
      </c>
      <c r="G168" s="195">
        <v>0</v>
      </c>
      <c r="H168" s="195">
        <v>0</v>
      </c>
      <c r="I168" s="195">
        <v>0</v>
      </c>
      <c r="J168" s="195">
        <v>0</v>
      </c>
      <c r="K168" s="195">
        <v>0</v>
      </c>
      <c r="L168" s="195">
        <v>0</v>
      </c>
      <c r="M168" s="195">
        <v>0</v>
      </c>
      <c r="N168" s="195">
        <v>0</v>
      </c>
      <c r="O168" s="195">
        <v>0</v>
      </c>
      <c r="P168" s="195">
        <v>1887.77</v>
      </c>
      <c r="Q168" s="195">
        <v>0</v>
      </c>
      <c r="R168" s="195">
        <v>1434.84</v>
      </c>
      <c r="S168" s="195">
        <v>0</v>
      </c>
      <c r="T168" s="195">
        <v>0</v>
      </c>
      <c r="U168" s="195">
        <v>0</v>
      </c>
      <c r="V168" s="533">
        <f t="shared" si="17"/>
        <v>3322.6099999999997</v>
      </c>
      <c r="W168" s="533">
        <f t="shared" si="18"/>
        <v>20769.759999999998</v>
      </c>
      <c r="X168" s="549" t="s">
        <v>167</v>
      </c>
      <c r="Y168" s="199" t="b">
        <f t="shared" si="16"/>
        <v>1</v>
      </c>
      <c r="Z168" s="464"/>
      <c r="AA168" s="84" t="s">
        <v>16</v>
      </c>
      <c r="AB168" s="464"/>
      <c r="AC168" s="463"/>
      <c r="AD168" s="464"/>
      <c r="AE168" s="463"/>
      <c r="AF168" s="463"/>
      <c r="AG168" s="464"/>
      <c r="AH168" s="463"/>
      <c r="AI168" s="464"/>
      <c r="AJ168" s="463"/>
    </row>
    <row r="169" spans="1:36" ht="15" customHeight="1" x14ac:dyDescent="0.25">
      <c r="A169" s="196" t="s">
        <v>1037</v>
      </c>
      <c r="B169" s="196" t="s">
        <v>847</v>
      </c>
      <c r="C169" s="197">
        <v>220</v>
      </c>
      <c r="D169" s="199" t="s">
        <v>108</v>
      </c>
      <c r="E169" s="196" t="s">
        <v>390</v>
      </c>
      <c r="F169" s="195">
        <v>8420.42</v>
      </c>
      <c r="G169" s="195">
        <v>0</v>
      </c>
      <c r="H169" s="195">
        <v>0</v>
      </c>
      <c r="I169" s="195">
        <v>0</v>
      </c>
      <c r="J169" s="195">
        <v>0</v>
      </c>
      <c r="K169" s="195">
        <v>0</v>
      </c>
      <c r="L169" s="195">
        <v>0</v>
      </c>
      <c r="M169" s="195">
        <v>0</v>
      </c>
      <c r="N169" s="195">
        <v>0</v>
      </c>
      <c r="O169" s="195">
        <v>0</v>
      </c>
      <c r="P169" s="195">
        <v>639.01</v>
      </c>
      <c r="Q169" s="195">
        <v>0</v>
      </c>
      <c r="R169" s="195">
        <v>471.53</v>
      </c>
      <c r="S169" s="195">
        <v>0</v>
      </c>
      <c r="T169" s="195">
        <v>0</v>
      </c>
      <c r="U169" s="195">
        <v>0</v>
      </c>
      <c r="V169" s="533">
        <f t="shared" si="17"/>
        <v>1110.54</v>
      </c>
      <c r="W169" s="533">
        <f t="shared" si="18"/>
        <v>7309.88</v>
      </c>
      <c r="X169" s="549" t="s">
        <v>167</v>
      </c>
      <c r="Y169" s="199" t="b">
        <f t="shared" si="16"/>
        <v>0</v>
      </c>
      <c r="Z169" s="197"/>
      <c r="AA169" s="84" t="s">
        <v>412</v>
      </c>
      <c r="AB169" s="197"/>
      <c r="AC169" s="196"/>
      <c r="AD169" s="197"/>
      <c r="AE169" s="196"/>
      <c r="AF169" s="196"/>
      <c r="AG169" s="197"/>
      <c r="AH169" s="196"/>
      <c r="AI169" s="197"/>
      <c r="AJ169" s="196"/>
    </row>
    <row r="170" spans="1:36" ht="15" customHeight="1" x14ac:dyDescent="0.25">
      <c r="A170" s="196" t="s">
        <v>1037</v>
      </c>
      <c r="B170" s="196" t="s">
        <v>847</v>
      </c>
      <c r="C170" s="197">
        <v>224</v>
      </c>
      <c r="D170" s="199" t="s">
        <v>81</v>
      </c>
      <c r="E170" s="196" t="s">
        <v>254</v>
      </c>
      <c r="F170" s="195">
        <v>22972.02</v>
      </c>
      <c r="G170" s="195">
        <v>0</v>
      </c>
      <c r="H170" s="195">
        <v>0</v>
      </c>
      <c r="I170" s="195">
        <v>0</v>
      </c>
      <c r="J170" s="195">
        <v>0</v>
      </c>
      <c r="K170" s="195">
        <v>0</v>
      </c>
      <c r="L170" s="195">
        <v>2307.17</v>
      </c>
      <c r="M170" s="195">
        <v>0</v>
      </c>
      <c r="N170" s="195">
        <v>0</v>
      </c>
      <c r="O170" s="195">
        <v>0</v>
      </c>
      <c r="P170" s="195">
        <v>0</v>
      </c>
      <c r="Q170" s="195">
        <v>0</v>
      </c>
      <c r="R170" s="195">
        <v>0</v>
      </c>
      <c r="S170" s="195">
        <v>0</v>
      </c>
      <c r="T170" s="195">
        <v>0</v>
      </c>
      <c r="U170" s="195">
        <v>0</v>
      </c>
      <c r="V170" s="533">
        <f t="shared" si="17"/>
        <v>2307.17</v>
      </c>
      <c r="W170" s="533">
        <f t="shared" si="18"/>
        <v>20664.849999999999</v>
      </c>
      <c r="X170" s="549" t="s">
        <v>167</v>
      </c>
      <c r="Y170" s="199" t="b">
        <f t="shared" si="16"/>
        <v>1</v>
      </c>
      <c r="Z170" s="197"/>
      <c r="AA170" s="84" t="s">
        <v>81</v>
      </c>
      <c r="AB170" s="197"/>
      <c r="AC170" s="196"/>
      <c r="AD170" s="197"/>
      <c r="AE170" s="196"/>
      <c r="AF170" s="196"/>
      <c r="AG170" s="197"/>
      <c r="AH170" s="196"/>
      <c r="AI170" s="197"/>
      <c r="AJ170" s="196"/>
    </row>
    <row r="171" spans="1:36" ht="15" customHeight="1" x14ac:dyDescent="0.25">
      <c r="A171" s="196" t="s">
        <v>1037</v>
      </c>
      <c r="B171" s="196" t="s">
        <v>847</v>
      </c>
      <c r="C171" s="197">
        <v>25</v>
      </c>
      <c r="D171" s="199" t="s">
        <v>18</v>
      </c>
      <c r="E171" s="196" t="s">
        <v>190</v>
      </c>
      <c r="F171" s="195">
        <v>21235.97</v>
      </c>
      <c r="G171" s="195">
        <v>0</v>
      </c>
      <c r="H171" s="195">
        <v>0</v>
      </c>
      <c r="I171" s="195">
        <v>0</v>
      </c>
      <c r="J171" s="195">
        <v>0</v>
      </c>
      <c r="K171" s="195">
        <v>0</v>
      </c>
      <c r="L171" s="195">
        <v>3516.82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255.54</v>
      </c>
      <c r="S171" s="195">
        <v>0</v>
      </c>
      <c r="T171" s="195">
        <v>0</v>
      </c>
      <c r="U171" s="195">
        <v>0</v>
      </c>
      <c r="V171" s="533">
        <f t="shared" si="17"/>
        <v>3772.36</v>
      </c>
      <c r="W171" s="533">
        <f t="shared" si="18"/>
        <v>17463.61</v>
      </c>
      <c r="X171" s="549" t="s">
        <v>167</v>
      </c>
      <c r="Y171" s="199" t="b">
        <f t="shared" si="16"/>
        <v>1</v>
      </c>
      <c r="Z171" s="197"/>
      <c r="AA171" s="84" t="s">
        <v>18</v>
      </c>
      <c r="AB171" s="197"/>
      <c r="AC171" s="196"/>
      <c r="AD171" s="197"/>
      <c r="AE171" s="196"/>
      <c r="AF171" s="196"/>
      <c r="AG171" s="197"/>
      <c r="AH171" s="196"/>
      <c r="AI171" s="197"/>
      <c r="AJ171" s="196"/>
    </row>
    <row r="172" spans="1:36" ht="15" customHeight="1" x14ac:dyDescent="0.25">
      <c r="A172" s="196" t="s">
        <v>1037</v>
      </c>
      <c r="B172" s="196" t="s">
        <v>847</v>
      </c>
      <c r="C172" s="197">
        <v>10</v>
      </c>
      <c r="D172" s="199" t="s">
        <v>8</v>
      </c>
      <c r="E172" s="196" t="s">
        <v>178</v>
      </c>
      <c r="F172" s="195">
        <v>25624.03</v>
      </c>
      <c r="G172" s="195">
        <v>0</v>
      </c>
      <c r="H172" s="195">
        <v>0</v>
      </c>
      <c r="I172" s="195">
        <v>0</v>
      </c>
      <c r="J172" s="195">
        <v>0</v>
      </c>
      <c r="K172" s="195">
        <v>0</v>
      </c>
      <c r="L172" s="195">
        <v>0</v>
      </c>
      <c r="M172" s="195">
        <v>0</v>
      </c>
      <c r="N172" s="195">
        <v>0</v>
      </c>
      <c r="O172" s="195">
        <v>0</v>
      </c>
      <c r="P172" s="195">
        <v>0</v>
      </c>
      <c r="Q172" s="195">
        <v>0</v>
      </c>
      <c r="R172" s="195">
        <v>0</v>
      </c>
      <c r="S172" s="195">
        <v>0</v>
      </c>
      <c r="T172" s="195">
        <v>0</v>
      </c>
      <c r="U172" s="195">
        <v>0</v>
      </c>
      <c r="V172" s="533">
        <f t="shared" si="17"/>
        <v>0</v>
      </c>
      <c r="W172" s="533">
        <f t="shared" si="18"/>
        <v>25624.03</v>
      </c>
      <c r="X172" s="549" t="s">
        <v>167</v>
      </c>
      <c r="Y172" s="199" t="b">
        <f t="shared" si="16"/>
        <v>1</v>
      </c>
      <c r="Z172" s="197"/>
      <c r="AA172" s="84" t="s">
        <v>8</v>
      </c>
      <c r="AB172" s="197"/>
      <c r="AC172" s="196"/>
      <c r="AD172" s="197"/>
      <c r="AE172" s="196"/>
      <c r="AF172" s="196"/>
      <c r="AG172" s="197"/>
      <c r="AH172" s="196"/>
      <c r="AI172" s="197"/>
      <c r="AJ172" s="196"/>
    </row>
    <row r="173" spans="1:36" ht="15" customHeight="1" x14ac:dyDescent="0.25">
      <c r="A173" s="196" t="s">
        <v>1037</v>
      </c>
      <c r="B173" s="196" t="s">
        <v>847</v>
      </c>
      <c r="C173" s="197">
        <v>319</v>
      </c>
      <c r="D173" s="199" t="s">
        <v>306</v>
      </c>
      <c r="E173" s="196" t="s">
        <v>307</v>
      </c>
      <c r="F173" s="195">
        <v>25318.38</v>
      </c>
      <c r="G173" s="195">
        <v>0</v>
      </c>
      <c r="H173" s="195">
        <v>0</v>
      </c>
      <c r="I173" s="195">
        <v>0</v>
      </c>
      <c r="J173" s="195">
        <v>0</v>
      </c>
      <c r="K173" s="195">
        <v>0</v>
      </c>
      <c r="L173" s="195">
        <v>418.93</v>
      </c>
      <c r="M173" s="195">
        <v>0</v>
      </c>
      <c r="N173" s="195">
        <v>0</v>
      </c>
      <c r="O173" s="195">
        <v>0</v>
      </c>
      <c r="P173" s="195">
        <v>0</v>
      </c>
      <c r="Q173" s="195">
        <v>0</v>
      </c>
      <c r="R173" s="195">
        <v>270.8</v>
      </c>
      <c r="S173" s="195">
        <v>0</v>
      </c>
      <c r="T173" s="195">
        <v>0</v>
      </c>
      <c r="U173" s="195">
        <v>0</v>
      </c>
      <c r="V173" s="533">
        <f t="shared" si="17"/>
        <v>689.73</v>
      </c>
      <c r="W173" s="533">
        <f t="shared" si="18"/>
        <v>24628.65</v>
      </c>
      <c r="X173" s="549" t="s">
        <v>167</v>
      </c>
      <c r="Y173" s="199" t="b">
        <f t="shared" si="16"/>
        <v>1</v>
      </c>
      <c r="Z173" s="197"/>
      <c r="AA173" s="84" t="s">
        <v>306</v>
      </c>
      <c r="AB173" s="197"/>
      <c r="AC173" s="196"/>
      <c r="AD173" s="197"/>
      <c r="AE173" s="196"/>
      <c r="AF173" s="196"/>
      <c r="AG173" s="197"/>
      <c r="AH173" s="196"/>
      <c r="AI173" s="197"/>
      <c r="AJ173" s="196"/>
    </row>
    <row r="174" spans="1:36" ht="15" customHeight="1" x14ac:dyDescent="0.25">
      <c r="A174" s="196" t="s">
        <v>1037</v>
      </c>
      <c r="B174" s="196" t="s">
        <v>847</v>
      </c>
      <c r="C174" s="197">
        <v>212</v>
      </c>
      <c r="D174" s="199" t="s">
        <v>78</v>
      </c>
      <c r="E174" s="196" t="s">
        <v>248</v>
      </c>
      <c r="F174" s="195">
        <v>17365.5</v>
      </c>
      <c r="G174" s="195">
        <v>0</v>
      </c>
      <c r="H174" s="195">
        <v>0</v>
      </c>
      <c r="I174" s="195">
        <v>0</v>
      </c>
      <c r="J174" s="195">
        <v>0</v>
      </c>
      <c r="K174" s="195">
        <v>0</v>
      </c>
      <c r="L174" s="195">
        <v>1438.09</v>
      </c>
      <c r="M174" s="195">
        <v>0</v>
      </c>
      <c r="N174" s="195">
        <v>4554</v>
      </c>
      <c r="O174" s="195">
        <v>0</v>
      </c>
      <c r="P174" s="195">
        <v>0</v>
      </c>
      <c r="Q174" s="195">
        <v>0</v>
      </c>
      <c r="R174" s="195">
        <v>0</v>
      </c>
      <c r="S174" s="195">
        <v>0</v>
      </c>
      <c r="T174" s="195">
        <v>0</v>
      </c>
      <c r="U174" s="195">
        <v>0</v>
      </c>
      <c r="V174" s="533">
        <f t="shared" si="17"/>
        <v>5992.09</v>
      </c>
      <c r="W174" s="533">
        <f t="shared" si="18"/>
        <v>11373.41</v>
      </c>
      <c r="X174" s="549" t="s">
        <v>167</v>
      </c>
      <c r="Y174" s="199" t="b">
        <f t="shared" si="16"/>
        <v>1</v>
      </c>
      <c r="Z174" s="197"/>
      <c r="AA174" s="84" t="s">
        <v>78</v>
      </c>
      <c r="AB174" s="197"/>
      <c r="AC174" s="196"/>
      <c r="AD174" s="197"/>
      <c r="AE174" s="196"/>
      <c r="AF174" s="196"/>
      <c r="AG174" s="197"/>
      <c r="AH174" s="196"/>
      <c r="AI174" s="197"/>
      <c r="AJ174" s="196"/>
    </row>
    <row r="175" spans="1:36" s="563" customFormat="1" ht="15" customHeight="1" x14ac:dyDescent="0.25">
      <c r="A175" s="559" t="s">
        <v>1037</v>
      </c>
      <c r="B175" s="559" t="s">
        <v>847</v>
      </c>
      <c r="C175" s="560">
        <v>90</v>
      </c>
      <c r="D175" s="561" t="s">
        <v>50</v>
      </c>
      <c r="E175" s="559" t="s">
        <v>222</v>
      </c>
      <c r="F175" s="562">
        <v>26562.94</v>
      </c>
      <c r="G175" s="562">
        <v>0</v>
      </c>
      <c r="H175" s="562">
        <v>0</v>
      </c>
      <c r="I175" s="562">
        <v>0</v>
      </c>
      <c r="J175" s="562">
        <v>0</v>
      </c>
      <c r="K175" s="562">
        <v>0</v>
      </c>
      <c r="L175" s="562">
        <v>0</v>
      </c>
      <c r="M175" s="562">
        <v>0</v>
      </c>
      <c r="N175" s="562">
        <v>0</v>
      </c>
      <c r="O175" s="562">
        <v>570.89</v>
      </c>
      <c r="P175" s="562">
        <v>1762.63</v>
      </c>
      <c r="Q175" s="562">
        <v>0</v>
      </c>
      <c r="R175" s="562">
        <v>1339.69</v>
      </c>
      <c r="S175" s="562">
        <v>0</v>
      </c>
      <c r="T175" s="562">
        <v>0</v>
      </c>
      <c r="U175" s="562">
        <v>0</v>
      </c>
      <c r="V175" s="574">
        <f t="shared" si="17"/>
        <v>3673.21</v>
      </c>
      <c r="W175" s="574">
        <f t="shared" si="18"/>
        <v>22889.73</v>
      </c>
      <c r="X175" s="575" t="s">
        <v>167</v>
      </c>
      <c r="Y175" s="199" t="b">
        <f t="shared" si="16"/>
        <v>1</v>
      </c>
      <c r="Z175" s="560"/>
      <c r="AA175" s="586" t="s">
        <v>50</v>
      </c>
      <c r="AB175" s="560"/>
      <c r="AC175" s="559"/>
      <c r="AD175" s="560"/>
      <c r="AE175" s="559"/>
      <c r="AF175" s="559"/>
      <c r="AG175" s="560"/>
      <c r="AH175" s="559"/>
      <c r="AI175" s="560"/>
      <c r="AJ175" s="559"/>
    </row>
    <row r="176" spans="1:36" ht="15" customHeight="1" x14ac:dyDescent="0.25">
      <c r="A176" s="196" t="s">
        <v>1037</v>
      </c>
      <c r="B176" s="196" t="s">
        <v>847</v>
      </c>
      <c r="C176" s="197">
        <v>497</v>
      </c>
      <c r="D176" s="199" t="s">
        <v>461</v>
      </c>
      <c r="E176" s="196" t="s">
        <v>506</v>
      </c>
      <c r="F176" s="195">
        <v>14391.72</v>
      </c>
      <c r="G176" s="195">
        <v>0</v>
      </c>
      <c r="H176" s="195">
        <v>0</v>
      </c>
      <c r="I176" s="195">
        <v>0</v>
      </c>
      <c r="J176" s="195">
        <v>0</v>
      </c>
      <c r="K176" s="195">
        <v>0</v>
      </c>
      <c r="L176" s="195">
        <v>546.53</v>
      </c>
      <c r="M176" s="195">
        <v>0</v>
      </c>
      <c r="N176" s="195">
        <v>0</v>
      </c>
      <c r="O176" s="195">
        <v>0</v>
      </c>
      <c r="P176" s="195">
        <v>0</v>
      </c>
      <c r="Q176" s="195">
        <v>0</v>
      </c>
      <c r="R176" s="195">
        <v>0</v>
      </c>
      <c r="S176" s="195">
        <v>0</v>
      </c>
      <c r="T176" s="195">
        <v>0</v>
      </c>
      <c r="U176" s="195">
        <v>0</v>
      </c>
      <c r="V176" s="533">
        <f t="shared" si="17"/>
        <v>546.53</v>
      </c>
      <c r="W176" s="533">
        <f t="shared" si="18"/>
        <v>13845.189999999999</v>
      </c>
      <c r="X176" s="549" t="s">
        <v>167</v>
      </c>
      <c r="Y176" s="199" t="b">
        <f t="shared" si="16"/>
        <v>1</v>
      </c>
      <c r="Z176" s="197"/>
      <c r="AA176" s="597" t="s">
        <v>461</v>
      </c>
      <c r="AB176" s="197"/>
      <c r="AC176" s="196"/>
      <c r="AD176" s="197"/>
      <c r="AE176" s="196"/>
      <c r="AF176" s="196"/>
      <c r="AG176" s="197"/>
      <c r="AH176" s="196"/>
      <c r="AI176" s="197"/>
      <c r="AJ176" s="196"/>
    </row>
    <row r="177" spans="1:36" ht="15" customHeight="1" x14ac:dyDescent="0.25">
      <c r="A177" s="196" t="s">
        <v>1037</v>
      </c>
      <c r="B177" s="196" t="s">
        <v>847</v>
      </c>
      <c r="C177" s="197">
        <v>491</v>
      </c>
      <c r="D177" s="199" t="s">
        <v>485</v>
      </c>
      <c r="E177" s="196" t="s">
        <v>535</v>
      </c>
      <c r="F177" s="195">
        <v>16180.06</v>
      </c>
      <c r="G177" s="195">
        <v>0</v>
      </c>
      <c r="H177" s="195">
        <v>0</v>
      </c>
      <c r="I177" s="195">
        <v>0</v>
      </c>
      <c r="J177" s="195">
        <v>0</v>
      </c>
      <c r="K177" s="195">
        <v>0</v>
      </c>
      <c r="L177" s="195">
        <v>2334.87</v>
      </c>
      <c r="M177" s="195">
        <v>0</v>
      </c>
      <c r="N177" s="195">
        <v>0</v>
      </c>
      <c r="O177" s="195">
        <v>0</v>
      </c>
      <c r="P177" s="195">
        <v>0</v>
      </c>
      <c r="Q177" s="195">
        <v>0</v>
      </c>
      <c r="R177" s="195">
        <v>0</v>
      </c>
      <c r="S177" s="195">
        <v>0</v>
      </c>
      <c r="T177" s="195">
        <v>0</v>
      </c>
      <c r="U177" s="195">
        <v>0</v>
      </c>
      <c r="V177" s="533">
        <f t="shared" si="17"/>
        <v>2334.87</v>
      </c>
      <c r="W177" s="533">
        <f t="shared" si="18"/>
        <v>13845.189999999999</v>
      </c>
      <c r="X177" s="549" t="s">
        <v>167</v>
      </c>
      <c r="Y177" s="199" t="b">
        <f t="shared" si="16"/>
        <v>1</v>
      </c>
      <c r="Z177" s="197"/>
      <c r="AA177" s="597" t="s">
        <v>485</v>
      </c>
      <c r="AB177" s="197"/>
      <c r="AC177" s="196"/>
      <c r="AD177" s="197"/>
      <c r="AE177" s="196"/>
      <c r="AF177" s="196"/>
      <c r="AG177" s="197"/>
      <c r="AH177" s="196"/>
      <c r="AI177" s="197"/>
      <c r="AJ177" s="196"/>
    </row>
    <row r="178" spans="1:36" ht="15" customHeight="1" x14ac:dyDescent="0.25">
      <c r="A178" s="196" t="s">
        <v>1037</v>
      </c>
      <c r="B178" s="196" t="s">
        <v>847</v>
      </c>
      <c r="C178" s="197">
        <v>211</v>
      </c>
      <c r="D178" s="199" t="s">
        <v>77</v>
      </c>
      <c r="E178" s="196" t="s">
        <v>247</v>
      </c>
      <c r="F178" s="195">
        <v>23839.5</v>
      </c>
      <c r="G178" s="195">
        <v>0</v>
      </c>
      <c r="H178" s="195">
        <v>0</v>
      </c>
      <c r="I178" s="195">
        <v>0</v>
      </c>
      <c r="J178" s="195">
        <v>0</v>
      </c>
      <c r="K178" s="195">
        <v>0</v>
      </c>
      <c r="L178" s="195">
        <v>418.93</v>
      </c>
      <c r="M178" s="195">
        <v>0</v>
      </c>
      <c r="N178" s="195">
        <v>0</v>
      </c>
      <c r="O178" s="195">
        <v>0</v>
      </c>
      <c r="P178" s="195">
        <v>0</v>
      </c>
      <c r="Q178" s="195">
        <v>0</v>
      </c>
      <c r="R178" s="195">
        <v>270.8</v>
      </c>
      <c r="S178" s="195">
        <v>0</v>
      </c>
      <c r="T178" s="195">
        <v>0</v>
      </c>
      <c r="U178" s="195">
        <v>0</v>
      </c>
      <c r="V178" s="533">
        <f t="shared" si="17"/>
        <v>689.73</v>
      </c>
      <c r="W178" s="533">
        <f t="shared" si="18"/>
        <v>23149.77</v>
      </c>
      <c r="X178" s="549" t="s">
        <v>167</v>
      </c>
      <c r="Y178" s="199" t="b">
        <f t="shared" si="16"/>
        <v>1</v>
      </c>
      <c r="Z178" s="197"/>
      <c r="AA178" s="586" t="s">
        <v>77</v>
      </c>
      <c r="AB178" s="197"/>
      <c r="AC178" s="196"/>
      <c r="AD178" s="197"/>
      <c r="AE178" s="196"/>
      <c r="AF178" s="196"/>
      <c r="AG178" s="197"/>
      <c r="AH178" s="196"/>
      <c r="AI178" s="197"/>
      <c r="AJ178" s="196"/>
    </row>
    <row r="179" spans="1:36" ht="15" customHeight="1" x14ac:dyDescent="0.25">
      <c r="A179" s="196" t="s">
        <v>1037</v>
      </c>
      <c r="B179" s="196" t="s">
        <v>847</v>
      </c>
      <c r="C179" s="197">
        <v>162</v>
      </c>
      <c r="D179" s="199" t="s">
        <v>64</v>
      </c>
      <c r="E179" s="196" t="s">
        <v>235</v>
      </c>
      <c r="F179" s="195">
        <v>18359.68</v>
      </c>
      <c r="G179" s="195">
        <v>0</v>
      </c>
      <c r="H179" s="195">
        <v>0</v>
      </c>
      <c r="I179" s="195">
        <v>0</v>
      </c>
      <c r="J179" s="195">
        <v>0</v>
      </c>
      <c r="K179" s="195">
        <v>0</v>
      </c>
      <c r="L179" s="195">
        <v>0</v>
      </c>
      <c r="M179" s="195">
        <v>0</v>
      </c>
      <c r="N179" s="195">
        <v>0</v>
      </c>
      <c r="O179" s="195">
        <v>0</v>
      </c>
      <c r="P179" s="195">
        <v>412.34</v>
      </c>
      <c r="Q179" s="195">
        <v>0</v>
      </c>
      <c r="R179" s="195">
        <v>229.56</v>
      </c>
      <c r="S179" s="195">
        <v>0</v>
      </c>
      <c r="T179" s="195">
        <v>0</v>
      </c>
      <c r="U179" s="195">
        <v>0</v>
      </c>
      <c r="V179" s="533">
        <f t="shared" si="17"/>
        <v>641.9</v>
      </c>
      <c r="W179" s="533">
        <f t="shared" si="18"/>
        <v>17717.78</v>
      </c>
      <c r="X179" s="549" t="s">
        <v>167</v>
      </c>
      <c r="Y179" s="199" t="b">
        <f t="shared" si="16"/>
        <v>1</v>
      </c>
      <c r="Z179" s="197"/>
      <c r="AA179" s="84" t="s">
        <v>64</v>
      </c>
      <c r="AB179" s="197"/>
      <c r="AC179" s="196"/>
      <c r="AD179" s="197"/>
      <c r="AE179" s="196"/>
      <c r="AF179" s="196"/>
      <c r="AG179" s="197"/>
      <c r="AH179" s="196"/>
      <c r="AI179" s="197"/>
      <c r="AJ179" s="196"/>
    </row>
    <row r="180" spans="1:36" s="531" customFormat="1" ht="15" customHeight="1" x14ac:dyDescent="0.25">
      <c r="A180" s="529" t="s">
        <v>1037</v>
      </c>
      <c r="B180" s="529" t="s">
        <v>847</v>
      </c>
      <c r="C180" s="197">
        <v>217</v>
      </c>
      <c r="D180" s="199" t="s">
        <v>79</v>
      </c>
      <c r="E180" s="196" t="s">
        <v>250</v>
      </c>
      <c r="F180" s="195">
        <v>16880.45</v>
      </c>
      <c r="G180" s="195">
        <v>0</v>
      </c>
      <c r="H180" s="195">
        <v>0</v>
      </c>
      <c r="I180" s="195">
        <v>0</v>
      </c>
      <c r="J180" s="195">
        <v>0</v>
      </c>
      <c r="K180" s="195">
        <v>0</v>
      </c>
      <c r="L180" s="195">
        <v>0</v>
      </c>
      <c r="M180" s="195">
        <v>0</v>
      </c>
      <c r="N180" s="195">
        <v>0</v>
      </c>
      <c r="O180" s="195">
        <v>0</v>
      </c>
      <c r="P180" s="195">
        <v>940.46</v>
      </c>
      <c r="Q180" s="195">
        <v>0</v>
      </c>
      <c r="R180" s="195">
        <v>714.78</v>
      </c>
      <c r="S180" s="195">
        <v>0</v>
      </c>
      <c r="T180" s="195">
        <v>0</v>
      </c>
      <c r="U180" s="195">
        <v>0</v>
      </c>
      <c r="V180" s="533">
        <f t="shared" ref="V180:V197" si="19">SUM(G180:U180)</f>
        <v>1655.24</v>
      </c>
      <c r="W180" s="533">
        <f t="shared" ref="W180:W197" si="20">F180-V180</f>
        <v>15225.210000000001</v>
      </c>
      <c r="X180" s="549" t="s">
        <v>167</v>
      </c>
      <c r="Y180" s="199" t="b">
        <f t="shared" si="16"/>
        <v>1</v>
      </c>
      <c r="Z180" s="530"/>
      <c r="AA180" s="84" t="s">
        <v>79</v>
      </c>
      <c r="AB180" s="530"/>
      <c r="AC180" s="529"/>
      <c r="AD180" s="530"/>
      <c r="AE180" s="529"/>
      <c r="AF180" s="529"/>
      <c r="AG180" s="530"/>
      <c r="AH180" s="529"/>
      <c r="AI180" s="530"/>
      <c r="AJ180" s="529"/>
    </row>
    <row r="181" spans="1:36" ht="15" customHeight="1" x14ac:dyDescent="0.25">
      <c r="A181" s="196" t="s">
        <v>1037</v>
      </c>
      <c r="B181" s="196" t="s">
        <v>847</v>
      </c>
      <c r="C181" s="197">
        <v>5</v>
      </c>
      <c r="D181" s="199" t="s">
        <v>6</v>
      </c>
      <c r="E181" s="196" t="s">
        <v>174</v>
      </c>
      <c r="F181" s="195">
        <v>19947.47</v>
      </c>
      <c r="G181" s="195">
        <v>0</v>
      </c>
      <c r="H181" s="195">
        <v>0</v>
      </c>
      <c r="I181" s="195">
        <v>0</v>
      </c>
      <c r="J181" s="195">
        <v>0</v>
      </c>
      <c r="K181" s="195">
        <v>0</v>
      </c>
      <c r="L181" s="195">
        <v>904.19</v>
      </c>
      <c r="M181" s="195">
        <v>0</v>
      </c>
      <c r="N181" s="195">
        <v>0</v>
      </c>
      <c r="O181" s="195">
        <v>0</v>
      </c>
      <c r="P181" s="195">
        <v>0</v>
      </c>
      <c r="Q181" s="195">
        <v>0</v>
      </c>
      <c r="R181" s="195">
        <v>0</v>
      </c>
      <c r="S181" s="195">
        <v>0</v>
      </c>
      <c r="T181" s="195">
        <v>0</v>
      </c>
      <c r="U181" s="195">
        <v>0</v>
      </c>
      <c r="V181" s="533">
        <f t="shared" si="19"/>
        <v>904.19</v>
      </c>
      <c r="W181" s="533">
        <f t="shared" si="20"/>
        <v>19043.280000000002</v>
      </c>
      <c r="X181" s="549" t="s">
        <v>167</v>
      </c>
      <c r="Y181" s="199" t="b">
        <f t="shared" si="16"/>
        <v>1</v>
      </c>
      <c r="Z181" s="197"/>
      <c r="AA181" s="84" t="s">
        <v>6</v>
      </c>
      <c r="AB181" s="197"/>
      <c r="AC181" s="196"/>
      <c r="AD181" s="197"/>
      <c r="AE181" s="196"/>
      <c r="AF181" s="196"/>
      <c r="AG181" s="197"/>
      <c r="AH181" s="196"/>
      <c r="AI181" s="197"/>
      <c r="AJ181" s="196"/>
    </row>
    <row r="182" spans="1:36" ht="15" customHeight="1" x14ac:dyDescent="0.25">
      <c r="A182" s="196" t="s">
        <v>1037</v>
      </c>
      <c r="B182" s="196" t="s">
        <v>847</v>
      </c>
      <c r="C182" s="197">
        <v>421</v>
      </c>
      <c r="D182" s="199" t="s">
        <v>639</v>
      </c>
      <c r="E182" s="196" t="s">
        <v>655</v>
      </c>
      <c r="F182" s="195">
        <v>24183.68</v>
      </c>
      <c r="G182" s="195">
        <v>0</v>
      </c>
      <c r="H182" s="195">
        <v>0</v>
      </c>
      <c r="I182" s="195">
        <v>0</v>
      </c>
      <c r="J182" s="195">
        <v>0</v>
      </c>
      <c r="K182" s="195">
        <v>0</v>
      </c>
      <c r="L182" s="195">
        <v>1199.1199999999999</v>
      </c>
      <c r="M182" s="195">
        <v>0</v>
      </c>
      <c r="N182" s="195">
        <v>0</v>
      </c>
      <c r="O182" s="195">
        <v>0</v>
      </c>
      <c r="P182" s="195">
        <v>0</v>
      </c>
      <c r="Q182" s="195">
        <v>0</v>
      </c>
      <c r="R182" s="195">
        <v>0</v>
      </c>
      <c r="S182" s="195">
        <v>0</v>
      </c>
      <c r="T182" s="195">
        <v>0</v>
      </c>
      <c r="U182" s="195">
        <v>0</v>
      </c>
      <c r="V182" s="533">
        <f t="shared" si="19"/>
        <v>1199.1199999999999</v>
      </c>
      <c r="W182" s="533">
        <f t="shared" si="20"/>
        <v>22984.560000000001</v>
      </c>
      <c r="X182" s="549" t="s">
        <v>167</v>
      </c>
      <c r="Y182" s="199" t="b">
        <f t="shared" si="16"/>
        <v>1</v>
      </c>
      <c r="Z182" s="197"/>
      <c r="AA182" s="584" t="s">
        <v>639</v>
      </c>
      <c r="AB182" s="197"/>
      <c r="AC182" s="196"/>
      <c r="AD182" s="197"/>
      <c r="AE182" s="196"/>
      <c r="AF182" s="196"/>
      <c r="AG182" s="197"/>
      <c r="AH182" s="196"/>
      <c r="AI182" s="197"/>
      <c r="AJ182" s="196"/>
    </row>
    <row r="183" spans="1:36" ht="15" customHeight="1" x14ac:dyDescent="0.25">
      <c r="A183" s="196" t="s">
        <v>1037</v>
      </c>
      <c r="B183" s="196" t="s">
        <v>847</v>
      </c>
      <c r="C183" s="197">
        <v>250</v>
      </c>
      <c r="D183" s="199" t="s">
        <v>142</v>
      </c>
      <c r="E183" s="196" t="s">
        <v>259</v>
      </c>
      <c r="F183" s="195">
        <v>6714.1</v>
      </c>
      <c r="G183" s="195">
        <v>0</v>
      </c>
      <c r="H183" s="195">
        <v>0</v>
      </c>
      <c r="I183" s="195">
        <v>0</v>
      </c>
      <c r="J183" s="195">
        <v>0</v>
      </c>
      <c r="K183" s="195">
        <v>0</v>
      </c>
      <c r="L183" s="195">
        <v>0</v>
      </c>
      <c r="M183" s="195">
        <v>0</v>
      </c>
      <c r="N183" s="195">
        <v>0</v>
      </c>
      <c r="O183" s="195">
        <v>0</v>
      </c>
      <c r="P183" s="195">
        <v>968.45</v>
      </c>
      <c r="Q183" s="195">
        <v>0</v>
      </c>
      <c r="R183" s="195">
        <v>736.01</v>
      </c>
      <c r="S183" s="195">
        <v>0</v>
      </c>
      <c r="T183" s="195">
        <v>0</v>
      </c>
      <c r="U183" s="195">
        <v>0</v>
      </c>
      <c r="V183" s="533">
        <f t="shared" si="19"/>
        <v>1704.46</v>
      </c>
      <c r="W183" s="533">
        <f t="shared" si="20"/>
        <v>5009.6400000000003</v>
      </c>
      <c r="X183" s="549" t="s">
        <v>167</v>
      </c>
      <c r="Y183" s="199" t="b">
        <f t="shared" si="16"/>
        <v>1</v>
      </c>
      <c r="Z183" s="197"/>
      <c r="AA183" s="84" t="s">
        <v>142</v>
      </c>
      <c r="AB183" s="197"/>
      <c r="AC183" s="196"/>
      <c r="AD183" s="197"/>
      <c r="AE183" s="196"/>
      <c r="AF183" s="196"/>
      <c r="AG183" s="197"/>
      <c r="AH183" s="196"/>
      <c r="AI183" s="197"/>
      <c r="AJ183" s="196"/>
    </row>
    <row r="184" spans="1:36" ht="15" customHeight="1" x14ac:dyDescent="0.25">
      <c r="A184" s="196" t="s">
        <v>1037</v>
      </c>
      <c r="B184" s="196" t="s">
        <v>847</v>
      </c>
      <c r="C184" s="197">
        <v>210</v>
      </c>
      <c r="D184" s="199" t="s">
        <v>76</v>
      </c>
      <c r="E184" s="196" t="s">
        <v>246</v>
      </c>
      <c r="F184" s="195">
        <v>17695.490000000002</v>
      </c>
      <c r="G184" s="195">
        <v>0</v>
      </c>
      <c r="H184" s="195">
        <v>0</v>
      </c>
      <c r="I184" s="195">
        <v>0</v>
      </c>
      <c r="J184" s="195">
        <v>0</v>
      </c>
      <c r="K184" s="195">
        <v>0</v>
      </c>
      <c r="L184" s="195">
        <v>1788.34</v>
      </c>
      <c r="M184" s="195">
        <v>0</v>
      </c>
      <c r="N184" s="195">
        <v>0</v>
      </c>
      <c r="O184" s="195">
        <v>0</v>
      </c>
      <c r="P184" s="195">
        <v>0</v>
      </c>
      <c r="Q184" s="195">
        <v>0</v>
      </c>
      <c r="R184" s="195">
        <v>702.9</v>
      </c>
      <c r="S184" s="195">
        <v>0</v>
      </c>
      <c r="T184" s="195">
        <v>0</v>
      </c>
      <c r="U184" s="195">
        <v>0</v>
      </c>
      <c r="V184" s="533">
        <f t="shared" si="19"/>
        <v>2491.2399999999998</v>
      </c>
      <c r="W184" s="533">
        <f t="shared" si="20"/>
        <v>15204.250000000002</v>
      </c>
      <c r="X184" s="549" t="s">
        <v>167</v>
      </c>
      <c r="Y184" s="199" t="b">
        <f t="shared" si="16"/>
        <v>1</v>
      </c>
      <c r="Z184" s="197"/>
      <c r="AA184" s="84" t="s">
        <v>76</v>
      </c>
      <c r="AB184" s="197"/>
      <c r="AC184" s="196"/>
      <c r="AD184" s="197"/>
      <c r="AE184" s="196"/>
      <c r="AF184" s="196"/>
      <c r="AG184" s="197"/>
      <c r="AH184" s="196"/>
      <c r="AI184" s="197"/>
      <c r="AJ184" s="196"/>
    </row>
    <row r="185" spans="1:36" ht="15" customHeight="1" x14ac:dyDescent="0.25">
      <c r="A185" s="196" t="s">
        <v>1037</v>
      </c>
      <c r="B185" s="196" t="s">
        <v>847</v>
      </c>
      <c r="C185" s="197">
        <v>155</v>
      </c>
      <c r="D185" s="199" t="s">
        <v>60</v>
      </c>
      <c r="E185" s="196" t="s">
        <v>232</v>
      </c>
      <c r="F185" s="195">
        <v>12311.66</v>
      </c>
      <c r="G185" s="195">
        <v>0</v>
      </c>
      <c r="H185" s="195">
        <v>0</v>
      </c>
      <c r="I185" s="195">
        <v>0</v>
      </c>
      <c r="J185" s="195">
        <v>0</v>
      </c>
      <c r="K185" s="195">
        <v>0</v>
      </c>
      <c r="L185" s="195">
        <v>592.07000000000005</v>
      </c>
      <c r="M185" s="195">
        <v>0</v>
      </c>
      <c r="N185" s="195">
        <v>0</v>
      </c>
      <c r="O185" s="195">
        <v>0</v>
      </c>
      <c r="P185" s="195">
        <v>0</v>
      </c>
      <c r="Q185" s="195">
        <v>0</v>
      </c>
      <c r="R185" s="195">
        <v>0</v>
      </c>
      <c r="S185" s="195">
        <v>0</v>
      </c>
      <c r="T185" s="195">
        <v>0</v>
      </c>
      <c r="U185" s="195">
        <v>0</v>
      </c>
      <c r="V185" s="533">
        <f t="shared" si="19"/>
        <v>592.07000000000005</v>
      </c>
      <c r="W185" s="533">
        <f t="shared" si="20"/>
        <v>11719.59</v>
      </c>
      <c r="X185" s="549" t="s">
        <v>167</v>
      </c>
      <c r="Y185" s="199" t="b">
        <f t="shared" si="16"/>
        <v>1</v>
      </c>
      <c r="Z185" s="197"/>
      <c r="AA185" s="84" t="s">
        <v>60</v>
      </c>
      <c r="AB185" s="197"/>
      <c r="AC185" s="196"/>
      <c r="AD185" s="197"/>
      <c r="AE185" s="196"/>
      <c r="AF185" s="196"/>
      <c r="AG185" s="197"/>
      <c r="AH185" s="196"/>
      <c r="AI185" s="197"/>
      <c r="AJ185" s="196"/>
    </row>
    <row r="186" spans="1:36" s="531" customFormat="1" ht="15" customHeight="1" x14ac:dyDescent="0.25">
      <c r="A186" s="529" t="s">
        <v>1037</v>
      </c>
      <c r="B186" s="529" t="s">
        <v>847</v>
      </c>
      <c r="C186" s="530">
        <v>480</v>
      </c>
      <c r="D186" s="552" t="s">
        <v>806</v>
      </c>
      <c r="E186" s="529" t="s">
        <v>816</v>
      </c>
      <c r="F186" s="553">
        <v>4252.8500000000004</v>
      </c>
      <c r="G186" s="553">
        <v>0</v>
      </c>
      <c r="H186" s="553">
        <v>0</v>
      </c>
      <c r="I186" s="553">
        <v>0</v>
      </c>
      <c r="J186" s="553">
        <v>0</v>
      </c>
      <c r="K186" s="553">
        <v>0</v>
      </c>
      <c r="L186" s="553">
        <v>0</v>
      </c>
      <c r="M186" s="553">
        <v>0</v>
      </c>
      <c r="N186" s="553">
        <v>0</v>
      </c>
      <c r="O186" s="553">
        <v>0</v>
      </c>
      <c r="P186" s="553">
        <v>0</v>
      </c>
      <c r="Q186" s="553">
        <v>0</v>
      </c>
      <c r="R186" s="553">
        <v>0</v>
      </c>
      <c r="S186" s="553">
        <v>216.87</v>
      </c>
      <c r="T186" s="553">
        <v>149.87</v>
      </c>
      <c r="U186" s="553">
        <v>0</v>
      </c>
      <c r="V186" s="554">
        <f t="shared" si="19"/>
        <v>366.74</v>
      </c>
      <c r="W186" s="554">
        <f t="shared" si="20"/>
        <v>3886.1100000000006</v>
      </c>
      <c r="X186" s="550" t="s">
        <v>167</v>
      </c>
      <c r="Y186" s="199" t="b">
        <f t="shared" si="16"/>
        <v>0</v>
      </c>
      <c r="Z186" s="530"/>
      <c r="AA186" s="598" t="s">
        <v>631</v>
      </c>
      <c r="AB186" s="530"/>
      <c r="AC186" s="529"/>
      <c r="AD186" s="530"/>
      <c r="AE186" s="529"/>
      <c r="AF186" s="529"/>
      <c r="AG186" s="530"/>
      <c r="AH186" s="529"/>
      <c r="AI186" s="530"/>
      <c r="AJ186" s="529"/>
    </row>
    <row r="187" spans="1:36" s="563" customFormat="1" ht="15" customHeight="1" x14ac:dyDescent="0.25">
      <c r="A187" s="559" t="s">
        <v>1037</v>
      </c>
      <c r="B187" s="559" t="s">
        <v>847</v>
      </c>
      <c r="C187" s="560">
        <v>38</v>
      </c>
      <c r="D187" s="561" t="s">
        <v>28</v>
      </c>
      <c r="E187" s="559" t="s">
        <v>200</v>
      </c>
      <c r="F187" s="562">
        <v>24580</v>
      </c>
      <c r="G187" s="562">
        <v>0</v>
      </c>
      <c r="H187" s="562">
        <v>0</v>
      </c>
      <c r="I187" s="562">
        <v>0</v>
      </c>
      <c r="J187" s="562">
        <v>0</v>
      </c>
      <c r="K187" s="562">
        <v>0</v>
      </c>
      <c r="L187" s="562">
        <v>0</v>
      </c>
      <c r="M187" s="562">
        <v>0</v>
      </c>
      <c r="N187" s="562">
        <v>0</v>
      </c>
      <c r="O187" s="562">
        <v>0</v>
      </c>
      <c r="P187" s="562">
        <v>1445.03</v>
      </c>
      <c r="Q187" s="562">
        <v>0</v>
      </c>
      <c r="R187" s="562">
        <v>176.77</v>
      </c>
      <c r="S187" s="562">
        <v>0</v>
      </c>
      <c r="T187" s="562">
        <v>0</v>
      </c>
      <c r="U187" s="562">
        <v>0</v>
      </c>
      <c r="V187" s="574">
        <f t="shared" si="19"/>
        <v>1621.8</v>
      </c>
      <c r="W187" s="574">
        <f t="shared" si="20"/>
        <v>22958.2</v>
      </c>
      <c r="X187" s="575" t="s">
        <v>167</v>
      </c>
      <c r="Y187" s="199" t="b">
        <f t="shared" si="16"/>
        <v>1</v>
      </c>
      <c r="Z187" s="560"/>
      <c r="AA187" s="586" t="s">
        <v>28</v>
      </c>
      <c r="AB187" s="560"/>
      <c r="AC187" s="559"/>
      <c r="AD187" s="560"/>
      <c r="AE187" s="559"/>
      <c r="AF187" s="559"/>
      <c r="AG187" s="560"/>
      <c r="AH187" s="559"/>
      <c r="AI187" s="560"/>
      <c r="AJ187" s="559"/>
    </row>
    <row r="188" spans="1:36" ht="15" customHeight="1" x14ac:dyDescent="0.25">
      <c r="A188" s="196" t="s">
        <v>1037</v>
      </c>
      <c r="B188" s="196" t="s">
        <v>847</v>
      </c>
      <c r="C188" s="197">
        <v>226</v>
      </c>
      <c r="D188" s="199" t="s">
        <v>116</v>
      </c>
      <c r="E188" s="196" t="s">
        <v>255</v>
      </c>
      <c r="F188" s="195">
        <v>6515.61</v>
      </c>
      <c r="G188" s="195">
        <v>0</v>
      </c>
      <c r="H188" s="195">
        <v>0</v>
      </c>
      <c r="I188" s="195">
        <v>0</v>
      </c>
      <c r="J188" s="195">
        <v>0</v>
      </c>
      <c r="K188" s="195">
        <v>0</v>
      </c>
      <c r="L188" s="195">
        <v>1570.88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533">
        <f t="shared" si="19"/>
        <v>1570.88</v>
      </c>
      <c r="W188" s="533">
        <f t="shared" si="20"/>
        <v>4944.7299999999996</v>
      </c>
      <c r="X188" s="549" t="s">
        <v>167</v>
      </c>
      <c r="Y188" s="199" t="b">
        <f t="shared" si="16"/>
        <v>1</v>
      </c>
      <c r="Z188" s="197"/>
      <c r="AA188" s="84" t="s">
        <v>116</v>
      </c>
      <c r="AB188" s="197"/>
      <c r="AC188" s="196"/>
      <c r="AD188" s="197"/>
      <c r="AE188" s="196"/>
      <c r="AF188" s="196"/>
      <c r="AG188" s="197"/>
      <c r="AH188" s="196"/>
      <c r="AI188" s="197"/>
      <c r="AJ188" s="196"/>
    </row>
    <row r="189" spans="1:36" s="563" customFormat="1" ht="15" customHeight="1" x14ac:dyDescent="0.25">
      <c r="A189" s="559" t="s">
        <v>1037</v>
      </c>
      <c r="B189" s="559" t="s">
        <v>847</v>
      </c>
      <c r="C189" s="560">
        <v>30</v>
      </c>
      <c r="D189" s="561" t="s">
        <v>22</v>
      </c>
      <c r="E189" s="559" t="s">
        <v>194</v>
      </c>
      <c r="F189" s="562">
        <v>23258.23</v>
      </c>
      <c r="G189" s="562">
        <v>0</v>
      </c>
      <c r="H189" s="562">
        <v>0</v>
      </c>
      <c r="I189" s="562">
        <v>0</v>
      </c>
      <c r="J189" s="562">
        <v>0</v>
      </c>
      <c r="K189" s="562">
        <v>0</v>
      </c>
      <c r="L189" s="562">
        <v>0</v>
      </c>
      <c r="M189" s="562">
        <v>0</v>
      </c>
      <c r="N189" s="562">
        <v>0</v>
      </c>
      <c r="O189" s="562">
        <v>0</v>
      </c>
      <c r="P189" s="562">
        <v>664.47</v>
      </c>
      <c r="Q189" s="562">
        <v>0</v>
      </c>
      <c r="R189" s="562">
        <v>212.78</v>
      </c>
      <c r="S189" s="562">
        <v>0</v>
      </c>
      <c r="T189" s="562">
        <v>0</v>
      </c>
      <c r="U189" s="562">
        <v>0</v>
      </c>
      <c r="V189" s="574">
        <f t="shared" si="19"/>
        <v>877.25</v>
      </c>
      <c r="W189" s="574">
        <f t="shared" si="20"/>
        <v>22380.98</v>
      </c>
      <c r="X189" s="575" t="s">
        <v>167</v>
      </c>
      <c r="Y189" s="199" t="b">
        <f t="shared" si="16"/>
        <v>1</v>
      </c>
      <c r="Z189" s="560"/>
      <c r="AA189" s="599" t="s">
        <v>22</v>
      </c>
      <c r="AB189" s="560"/>
      <c r="AC189" s="559"/>
      <c r="AD189" s="560"/>
      <c r="AE189" s="559"/>
      <c r="AF189" s="559"/>
      <c r="AG189" s="560"/>
      <c r="AH189" s="559"/>
      <c r="AI189" s="560"/>
      <c r="AJ189" s="559"/>
    </row>
    <row r="190" spans="1:36" ht="15" customHeight="1" x14ac:dyDescent="0.25">
      <c r="A190" s="196" t="s">
        <v>1037</v>
      </c>
      <c r="B190" s="196" t="s">
        <v>847</v>
      </c>
      <c r="C190" s="197">
        <v>348</v>
      </c>
      <c r="D190" s="199" t="s">
        <v>370</v>
      </c>
      <c r="E190" s="196" t="s">
        <v>371</v>
      </c>
      <c r="F190" s="195">
        <v>29245.93</v>
      </c>
      <c r="G190" s="195">
        <v>0</v>
      </c>
      <c r="H190" s="195">
        <v>0</v>
      </c>
      <c r="I190" s="195">
        <v>0</v>
      </c>
      <c r="J190" s="195">
        <v>0</v>
      </c>
      <c r="K190" s="195">
        <v>0</v>
      </c>
      <c r="L190" s="195">
        <v>0</v>
      </c>
      <c r="M190" s="195">
        <v>0</v>
      </c>
      <c r="N190" s="195">
        <v>0</v>
      </c>
      <c r="O190" s="195">
        <v>0</v>
      </c>
      <c r="P190" s="195">
        <v>0</v>
      </c>
      <c r="Q190" s="195">
        <v>0</v>
      </c>
      <c r="R190" s="195">
        <v>0</v>
      </c>
      <c r="S190" s="195">
        <v>0</v>
      </c>
      <c r="T190" s="195">
        <v>0</v>
      </c>
      <c r="U190" s="195">
        <v>0</v>
      </c>
      <c r="V190" s="533">
        <f t="shared" si="19"/>
        <v>0</v>
      </c>
      <c r="W190" s="533">
        <f t="shared" si="20"/>
        <v>29245.93</v>
      </c>
      <c r="X190" s="549" t="s">
        <v>167</v>
      </c>
      <c r="Y190" s="199" t="b">
        <f t="shared" si="16"/>
        <v>1</v>
      </c>
      <c r="Z190" s="197"/>
      <c r="AA190" s="84" t="s">
        <v>370</v>
      </c>
      <c r="AB190" s="197"/>
      <c r="AC190" s="196"/>
      <c r="AD190" s="197"/>
      <c r="AE190" s="196"/>
      <c r="AF190" s="196"/>
      <c r="AG190" s="197"/>
      <c r="AH190" s="196"/>
      <c r="AI190" s="197"/>
      <c r="AJ190" s="196"/>
    </row>
    <row r="191" spans="1:36" ht="15" customHeight="1" x14ac:dyDescent="0.25">
      <c r="A191" s="196" t="s">
        <v>1037</v>
      </c>
      <c r="B191" s="196" t="s">
        <v>847</v>
      </c>
      <c r="C191" s="197">
        <v>433</v>
      </c>
      <c r="D191" s="199" t="s">
        <v>684</v>
      </c>
      <c r="E191" s="196" t="s">
        <v>685</v>
      </c>
      <c r="F191" s="195">
        <v>20497.740000000002</v>
      </c>
      <c r="G191" s="195">
        <v>0</v>
      </c>
      <c r="H191" s="195">
        <v>0</v>
      </c>
      <c r="I191" s="195">
        <v>0</v>
      </c>
      <c r="J191" s="195">
        <v>0</v>
      </c>
      <c r="K191" s="195">
        <v>0</v>
      </c>
      <c r="L191" s="195">
        <v>923.5</v>
      </c>
      <c r="M191" s="195">
        <v>0</v>
      </c>
      <c r="N191" s="195">
        <v>0</v>
      </c>
      <c r="O191" s="195">
        <v>0</v>
      </c>
      <c r="P191" s="195">
        <v>0</v>
      </c>
      <c r="Q191" s="195">
        <v>0</v>
      </c>
      <c r="R191" s="195">
        <v>400.5</v>
      </c>
      <c r="S191" s="195">
        <v>0</v>
      </c>
      <c r="T191" s="195">
        <v>0</v>
      </c>
      <c r="U191" s="195">
        <v>0</v>
      </c>
      <c r="V191" s="533">
        <f t="shared" si="19"/>
        <v>1324</v>
      </c>
      <c r="W191" s="533">
        <f t="shared" si="20"/>
        <v>19173.740000000002</v>
      </c>
      <c r="X191" s="549" t="s">
        <v>167</v>
      </c>
      <c r="Y191" s="199" t="b">
        <f t="shared" si="16"/>
        <v>1</v>
      </c>
      <c r="Z191" s="197"/>
      <c r="AA191" s="588" t="s">
        <v>684</v>
      </c>
      <c r="AB191" s="197"/>
      <c r="AC191" s="196"/>
      <c r="AD191" s="197"/>
      <c r="AE191" s="196"/>
      <c r="AF191" s="196"/>
      <c r="AG191" s="197"/>
      <c r="AH191" s="196"/>
      <c r="AI191" s="197"/>
      <c r="AJ191" s="196"/>
    </row>
    <row r="192" spans="1:36" ht="15" customHeight="1" x14ac:dyDescent="0.25">
      <c r="A192" s="196" t="s">
        <v>1037</v>
      </c>
      <c r="B192" s="196" t="s">
        <v>847</v>
      </c>
      <c r="C192" s="197">
        <v>2</v>
      </c>
      <c r="D192" s="199" t="s">
        <v>4</v>
      </c>
      <c r="E192" s="196" t="s">
        <v>173</v>
      </c>
      <c r="F192" s="195">
        <v>23232.78</v>
      </c>
      <c r="G192" s="195">
        <v>0</v>
      </c>
      <c r="H192" s="195">
        <v>0</v>
      </c>
      <c r="I192" s="195">
        <v>0</v>
      </c>
      <c r="J192" s="195">
        <v>0</v>
      </c>
      <c r="K192" s="195">
        <v>0</v>
      </c>
      <c r="L192" s="195">
        <v>0</v>
      </c>
      <c r="M192" s="195">
        <v>0</v>
      </c>
      <c r="N192" s="195">
        <v>0</v>
      </c>
      <c r="O192" s="195">
        <v>0</v>
      </c>
      <c r="P192" s="195">
        <v>3345.52</v>
      </c>
      <c r="Q192" s="195">
        <v>0</v>
      </c>
      <c r="R192" s="195">
        <v>2362.6999999999998</v>
      </c>
      <c r="S192" s="195">
        <v>0</v>
      </c>
      <c r="T192" s="195">
        <v>0</v>
      </c>
      <c r="U192" s="195">
        <v>0</v>
      </c>
      <c r="V192" s="533">
        <f t="shared" si="19"/>
        <v>5708.2199999999993</v>
      </c>
      <c r="W192" s="533">
        <f t="shared" si="20"/>
        <v>17524.559999999998</v>
      </c>
      <c r="X192" s="549" t="s">
        <v>167</v>
      </c>
      <c r="Y192" s="199" t="b">
        <f t="shared" si="16"/>
        <v>1</v>
      </c>
      <c r="Z192" s="197"/>
      <c r="AA192" s="84" t="s">
        <v>4</v>
      </c>
      <c r="AB192" s="197"/>
      <c r="AC192" s="196"/>
      <c r="AD192" s="197"/>
      <c r="AE192" s="196"/>
      <c r="AF192" s="196"/>
      <c r="AG192" s="197"/>
      <c r="AH192" s="196"/>
      <c r="AI192" s="197"/>
      <c r="AJ192" s="196"/>
    </row>
    <row r="193" spans="1:36" ht="15" customHeight="1" x14ac:dyDescent="0.25">
      <c r="A193" s="196" t="s">
        <v>1037</v>
      </c>
      <c r="B193" s="196" t="s">
        <v>847</v>
      </c>
      <c r="C193" s="197">
        <v>420</v>
      </c>
      <c r="D193" s="199" t="s">
        <v>653</v>
      </c>
      <c r="E193" s="196" t="s">
        <v>654</v>
      </c>
      <c r="F193" s="195">
        <v>23142.73</v>
      </c>
      <c r="G193" s="195">
        <v>0</v>
      </c>
      <c r="H193" s="195">
        <v>0</v>
      </c>
      <c r="I193" s="195">
        <v>0</v>
      </c>
      <c r="J193" s="195">
        <v>0</v>
      </c>
      <c r="K193" s="195">
        <v>0</v>
      </c>
      <c r="L193" s="195">
        <v>0</v>
      </c>
      <c r="M193" s="195">
        <v>0</v>
      </c>
      <c r="N193" s="195">
        <v>0</v>
      </c>
      <c r="O193" s="195">
        <v>0</v>
      </c>
      <c r="P193" s="195">
        <v>0</v>
      </c>
      <c r="Q193" s="195">
        <v>0</v>
      </c>
      <c r="R193" s="195">
        <v>0</v>
      </c>
      <c r="S193" s="195">
        <v>0</v>
      </c>
      <c r="T193" s="195">
        <v>0</v>
      </c>
      <c r="U193" s="195">
        <v>0</v>
      </c>
      <c r="V193" s="533">
        <f t="shared" si="19"/>
        <v>0</v>
      </c>
      <c r="W193" s="533">
        <f t="shared" si="20"/>
        <v>23142.73</v>
      </c>
      <c r="X193" s="549" t="s">
        <v>167</v>
      </c>
      <c r="Y193" s="199" t="b">
        <f t="shared" si="16"/>
        <v>0</v>
      </c>
      <c r="Z193" s="197"/>
      <c r="AA193" s="584" t="s">
        <v>640</v>
      </c>
      <c r="AB193" s="197"/>
      <c r="AC193" s="196"/>
      <c r="AD193" s="197"/>
      <c r="AE193" s="196"/>
      <c r="AF193" s="196"/>
      <c r="AG193" s="197"/>
      <c r="AH193" s="196"/>
      <c r="AI193" s="197"/>
      <c r="AJ193" s="196"/>
    </row>
    <row r="194" spans="1:36" ht="15" customHeight="1" x14ac:dyDescent="0.25">
      <c r="A194" s="196" t="s">
        <v>1037</v>
      </c>
      <c r="B194" s="196" t="s">
        <v>847</v>
      </c>
      <c r="C194" s="197">
        <v>487</v>
      </c>
      <c r="D194" s="199" t="s">
        <v>840</v>
      </c>
      <c r="E194" s="196" t="s">
        <v>841</v>
      </c>
      <c r="F194" s="195">
        <v>26674.58</v>
      </c>
      <c r="G194" s="195">
        <v>0</v>
      </c>
      <c r="H194" s="195">
        <v>0</v>
      </c>
      <c r="I194" s="195">
        <v>0</v>
      </c>
      <c r="J194" s="195">
        <v>0</v>
      </c>
      <c r="K194" s="195">
        <v>0</v>
      </c>
      <c r="L194" s="195">
        <v>0</v>
      </c>
      <c r="M194" s="195">
        <v>0</v>
      </c>
      <c r="N194" s="195">
        <v>0</v>
      </c>
      <c r="O194" s="195">
        <v>0</v>
      </c>
      <c r="P194" s="195">
        <v>0</v>
      </c>
      <c r="Q194" s="195">
        <v>0</v>
      </c>
      <c r="R194" s="195">
        <v>0</v>
      </c>
      <c r="S194" s="195">
        <v>0</v>
      </c>
      <c r="T194" s="195">
        <v>0</v>
      </c>
      <c r="U194" s="195">
        <v>0</v>
      </c>
      <c r="V194" s="533">
        <f t="shared" si="19"/>
        <v>0</v>
      </c>
      <c r="W194" s="533">
        <f t="shared" si="20"/>
        <v>26674.58</v>
      </c>
      <c r="X194" s="549" t="s">
        <v>167</v>
      </c>
      <c r="Y194" s="199" t="b">
        <f t="shared" si="16"/>
        <v>1</v>
      </c>
      <c r="Z194" s="197"/>
      <c r="AA194" s="600" t="s">
        <v>840</v>
      </c>
      <c r="AB194" s="197"/>
      <c r="AC194" s="196"/>
      <c r="AD194" s="197"/>
      <c r="AE194" s="196"/>
      <c r="AF194" s="196"/>
      <c r="AG194" s="197"/>
      <c r="AH194" s="196"/>
      <c r="AI194" s="197"/>
      <c r="AJ194" s="196"/>
    </row>
    <row r="195" spans="1:36" ht="15" customHeight="1" x14ac:dyDescent="0.25">
      <c r="A195" s="334" t="s">
        <v>1037</v>
      </c>
      <c r="B195" s="334" t="s">
        <v>847</v>
      </c>
      <c r="C195" s="335">
        <v>20045</v>
      </c>
      <c r="D195" s="336" t="s">
        <v>151</v>
      </c>
      <c r="E195" s="334" t="s">
        <v>265</v>
      </c>
      <c r="F195" s="338">
        <v>24611.37</v>
      </c>
      <c r="G195" s="338">
        <v>0</v>
      </c>
      <c r="H195" s="338">
        <v>0</v>
      </c>
      <c r="I195" s="338">
        <v>0</v>
      </c>
      <c r="J195" s="338">
        <v>0</v>
      </c>
      <c r="K195" s="338">
        <v>0</v>
      </c>
      <c r="L195" s="338">
        <v>0</v>
      </c>
      <c r="M195" s="338">
        <v>0</v>
      </c>
      <c r="N195" s="338">
        <v>0</v>
      </c>
      <c r="O195" s="338">
        <v>0</v>
      </c>
      <c r="P195" s="338">
        <v>592.66999999999996</v>
      </c>
      <c r="Q195" s="338">
        <v>0</v>
      </c>
      <c r="R195" s="338">
        <v>468.2</v>
      </c>
      <c r="S195" s="195">
        <v>0</v>
      </c>
      <c r="T195" s="195">
        <v>0</v>
      </c>
      <c r="U195" s="338">
        <v>0</v>
      </c>
      <c r="V195" s="535">
        <f t="shared" si="19"/>
        <v>1060.8699999999999</v>
      </c>
      <c r="W195" s="533">
        <f t="shared" si="20"/>
        <v>23550.5</v>
      </c>
      <c r="X195" s="549" t="s">
        <v>167</v>
      </c>
      <c r="Y195" s="199" t="b">
        <f t="shared" si="16"/>
        <v>0</v>
      </c>
      <c r="Z195" s="197"/>
      <c r="AA195" s="127" t="s">
        <v>408</v>
      </c>
      <c r="AB195" s="197"/>
      <c r="AC195" s="196"/>
      <c r="AD195" s="197"/>
      <c r="AE195" s="196"/>
      <c r="AF195" s="196"/>
      <c r="AG195" s="197"/>
      <c r="AH195" s="196"/>
      <c r="AI195" s="197"/>
      <c r="AJ195" s="196"/>
    </row>
    <row r="196" spans="1:36" ht="15" customHeight="1" x14ac:dyDescent="0.25">
      <c r="A196" s="334" t="s">
        <v>1037</v>
      </c>
      <c r="B196" s="334" t="s">
        <v>847</v>
      </c>
      <c r="C196" s="335">
        <v>20039</v>
      </c>
      <c r="D196" s="336" t="s">
        <v>353</v>
      </c>
      <c r="E196" s="334" t="s">
        <v>354</v>
      </c>
      <c r="F196" s="338">
        <v>26418.54</v>
      </c>
      <c r="G196" s="338">
        <v>0</v>
      </c>
      <c r="H196" s="338">
        <v>0</v>
      </c>
      <c r="I196" s="338">
        <v>0</v>
      </c>
      <c r="J196" s="338">
        <v>0</v>
      </c>
      <c r="K196" s="338">
        <v>0</v>
      </c>
      <c r="L196" s="338">
        <v>0</v>
      </c>
      <c r="M196" s="338">
        <v>0</v>
      </c>
      <c r="N196" s="338">
        <v>0</v>
      </c>
      <c r="O196" s="338">
        <v>0</v>
      </c>
      <c r="P196" s="338">
        <v>1637.97</v>
      </c>
      <c r="Q196" s="338">
        <v>0</v>
      </c>
      <c r="R196" s="338">
        <v>1230.07</v>
      </c>
      <c r="S196" s="195">
        <v>0</v>
      </c>
      <c r="T196" s="195">
        <v>0</v>
      </c>
      <c r="U196" s="338">
        <v>0</v>
      </c>
      <c r="V196" s="535">
        <f t="shared" si="19"/>
        <v>2868.04</v>
      </c>
      <c r="W196" s="533">
        <f t="shared" si="20"/>
        <v>23550.5</v>
      </c>
      <c r="X196" s="549" t="s">
        <v>167</v>
      </c>
      <c r="Y196" s="199" t="b">
        <f t="shared" ref="Y196:Y197" si="21">D196=AA196</f>
        <v>1</v>
      </c>
      <c r="Z196" s="197"/>
      <c r="AA196" s="81" t="s">
        <v>353</v>
      </c>
      <c r="AB196" s="197"/>
      <c r="AC196" s="196"/>
      <c r="AD196" s="197"/>
      <c r="AE196" s="196"/>
      <c r="AF196" s="196"/>
      <c r="AG196" s="197"/>
      <c r="AH196" s="196"/>
      <c r="AI196" s="197"/>
      <c r="AJ196" s="196"/>
    </row>
    <row r="197" spans="1:36" ht="15" customHeight="1" x14ac:dyDescent="0.25">
      <c r="A197" s="334" t="s">
        <v>1037</v>
      </c>
      <c r="B197" s="334" t="s">
        <v>847</v>
      </c>
      <c r="C197" s="335">
        <v>20043</v>
      </c>
      <c r="D197" s="336" t="s">
        <v>166</v>
      </c>
      <c r="E197" s="334" t="s">
        <v>267</v>
      </c>
      <c r="F197" s="338">
        <v>27116.94</v>
      </c>
      <c r="G197" s="338">
        <v>0</v>
      </c>
      <c r="H197" s="338">
        <v>0</v>
      </c>
      <c r="I197" s="338">
        <v>0</v>
      </c>
      <c r="J197" s="338">
        <v>0</v>
      </c>
      <c r="K197" s="338">
        <v>0</v>
      </c>
      <c r="L197" s="338">
        <v>0</v>
      </c>
      <c r="M197" s="338">
        <v>0</v>
      </c>
      <c r="N197" s="338">
        <v>0</v>
      </c>
      <c r="O197" s="338">
        <v>0</v>
      </c>
      <c r="P197" s="338">
        <v>1303.1099999999999</v>
      </c>
      <c r="Q197" s="338">
        <v>0</v>
      </c>
      <c r="R197" s="338">
        <v>990.33</v>
      </c>
      <c r="S197" s="195">
        <v>0</v>
      </c>
      <c r="T197" s="195">
        <v>0</v>
      </c>
      <c r="U197" s="338">
        <v>0</v>
      </c>
      <c r="V197" s="535">
        <f t="shared" si="19"/>
        <v>2293.44</v>
      </c>
      <c r="W197" s="533">
        <f t="shared" si="20"/>
        <v>24823.5</v>
      </c>
      <c r="X197" s="549" t="s">
        <v>167</v>
      </c>
      <c r="Y197" s="199" t="b">
        <f t="shared" si="21"/>
        <v>1</v>
      </c>
      <c r="Z197" s="197"/>
      <c r="AA197" s="127" t="s">
        <v>166</v>
      </c>
      <c r="AB197" s="197"/>
      <c r="AC197" s="196"/>
      <c r="AD197" s="197"/>
      <c r="AE197" s="196"/>
      <c r="AF197" s="196"/>
      <c r="AG197" s="197"/>
      <c r="AH197" s="196"/>
      <c r="AI197" s="197"/>
      <c r="AJ197" s="196"/>
    </row>
    <row r="198" spans="1:36" s="540" customFormat="1" x14ac:dyDescent="0.25">
      <c r="A198" s="536"/>
      <c r="B198" s="536"/>
      <c r="C198" s="536"/>
      <c r="D198" s="537">
        <f>COUNTA(D2:D197)</f>
        <v>196</v>
      </c>
      <c r="E198" s="536"/>
      <c r="F198" s="538">
        <f t="shared" ref="F198:V198" si="22">SUM(F2:F197)</f>
        <v>3636879.9700000025</v>
      </c>
      <c r="G198" s="538">
        <f t="shared" si="22"/>
        <v>1091.9100000000001</v>
      </c>
      <c r="H198" s="538">
        <f t="shared" si="22"/>
        <v>1918.0399999999997</v>
      </c>
      <c r="I198" s="538">
        <f t="shared" si="22"/>
        <v>16467.04</v>
      </c>
      <c r="J198" s="538">
        <f t="shared" si="22"/>
        <v>0</v>
      </c>
      <c r="K198" s="538">
        <f t="shared" si="22"/>
        <v>2261.77</v>
      </c>
      <c r="L198" s="538">
        <f t="shared" si="22"/>
        <v>118148.69</v>
      </c>
      <c r="M198" s="538">
        <f t="shared" si="22"/>
        <v>1915.85</v>
      </c>
      <c r="N198" s="538">
        <f t="shared" si="22"/>
        <v>18216</v>
      </c>
      <c r="O198" s="538">
        <f t="shared" si="22"/>
        <v>2773.5</v>
      </c>
      <c r="P198" s="538">
        <f t="shared" si="22"/>
        <v>105369.52000000002</v>
      </c>
      <c r="Q198" s="538">
        <f t="shared" si="22"/>
        <v>282.56</v>
      </c>
      <c r="R198" s="538">
        <f t="shared" si="22"/>
        <v>64309.779999999992</v>
      </c>
      <c r="S198" s="538">
        <f t="shared" si="22"/>
        <v>352.8</v>
      </c>
      <c r="T198" s="538">
        <f t="shared" si="22"/>
        <v>249.98000000000002</v>
      </c>
      <c r="U198" s="538">
        <f t="shared" si="22"/>
        <v>0</v>
      </c>
      <c r="V198" s="539">
        <f t="shared" si="22"/>
        <v>333357.43999999989</v>
      </c>
      <c r="W198" s="551"/>
      <c r="X198" s="547"/>
      <c r="Y198" s="558"/>
      <c r="AA198" s="196"/>
    </row>
    <row r="199" spans="1:36" x14ac:dyDescent="0.25">
      <c r="AA199" s="540"/>
    </row>
  </sheetData>
  <sortState xmlns:xlrd2="http://schemas.microsoft.com/office/spreadsheetml/2017/richdata2" ref="C195:W197">
    <sortCondition ref="D195:D197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48"/>
  <sheetViews>
    <sheetView topLeftCell="A28" workbookViewId="0">
      <selection activeCell="A22" sqref="A22"/>
    </sheetView>
  </sheetViews>
  <sheetFormatPr defaultRowHeight="15" x14ac:dyDescent="0.25"/>
  <cols>
    <col min="1" max="1" width="41.140625" bestFit="1" customWidth="1"/>
    <col min="2" max="2" width="19.85546875" bestFit="1" customWidth="1"/>
  </cols>
  <sheetData>
    <row r="1" spans="1:2" x14ac:dyDescent="0.25">
      <c r="A1" s="1" t="s">
        <v>83</v>
      </c>
      <c r="B1" t="s">
        <v>272</v>
      </c>
    </row>
    <row r="3" spans="1:2" x14ac:dyDescent="0.25">
      <c r="A3" s="1" t="s">
        <v>114</v>
      </c>
      <c r="B3" t="s">
        <v>271</v>
      </c>
    </row>
    <row r="4" spans="1:2" x14ac:dyDescent="0.25">
      <c r="A4" s="25" t="s">
        <v>275</v>
      </c>
      <c r="B4" s="150">
        <v>5</v>
      </c>
    </row>
    <row r="5" spans="1:2" x14ac:dyDescent="0.25">
      <c r="A5" s="25" t="s">
        <v>133</v>
      </c>
      <c r="B5" s="150">
        <v>3</v>
      </c>
    </row>
    <row r="6" spans="1:2" x14ac:dyDescent="0.25">
      <c r="A6" s="25" t="s">
        <v>276</v>
      </c>
      <c r="B6" s="150">
        <v>6</v>
      </c>
    </row>
    <row r="7" spans="1:2" x14ac:dyDescent="0.25">
      <c r="A7" s="25" t="s">
        <v>292</v>
      </c>
      <c r="B7" s="150">
        <v>3</v>
      </c>
    </row>
    <row r="8" spans="1:2" x14ac:dyDescent="0.25">
      <c r="A8" s="25" t="s">
        <v>295</v>
      </c>
      <c r="B8" s="150">
        <v>5</v>
      </c>
    </row>
    <row r="9" spans="1:2" x14ac:dyDescent="0.25">
      <c r="A9" s="25" t="s">
        <v>340</v>
      </c>
      <c r="B9" s="150">
        <v>2</v>
      </c>
    </row>
    <row r="10" spans="1:2" x14ac:dyDescent="0.25">
      <c r="A10" s="25" t="s">
        <v>349</v>
      </c>
      <c r="B10" s="150">
        <v>1</v>
      </c>
    </row>
    <row r="11" spans="1:2" x14ac:dyDescent="0.25">
      <c r="A11" s="25" t="s">
        <v>389</v>
      </c>
      <c r="B11" s="150">
        <v>1</v>
      </c>
    </row>
    <row r="12" spans="1:2" x14ac:dyDescent="0.25">
      <c r="A12" s="25" t="s">
        <v>141</v>
      </c>
      <c r="B12" s="150">
        <v>1</v>
      </c>
    </row>
    <row r="13" spans="1:2" x14ac:dyDescent="0.25">
      <c r="A13" s="25" t="s">
        <v>130</v>
      </c>
      <c r="B13" s="150">
        <v>9</v>
      </c>
    </row>
    <row r="14" spans="1:2" x14ac:dyDescent="0.25">
      <c r="A14" s="25" t="s">
        <v>131</v>
      </c>
      <c r="B14" s="150">
        <v>5</v>
      </c>
    </row>
    <row r="15" spans="1:2" x14ac:dyDescent="0.25">
      <c r="A15" s="25" t="s">
        <v>170</v>
      </c>
      <c r="B15" s="150">
        <v>3</v>
      </c>
    </row>
    <row r="16" spans="1:2" x14ac:dyDescent="0.25">
      <c r="A16" s="25" t="s">
        <v>1111</v>
      </c>
      <c r="B16" s="150">
        <v>1</v>
      </c>
    </row>
    <row r="17" spans="1:2" x14ac:dyDescent="0.25">
      <c r="A17" s="25" t="s">
        <v>636</v>
      </c>
      <c r="B17" s="150">
        <v>1</v>
      </c>
    </row>
    <row r="18" spans="1:2" x14ac:dyDescent="0.25">
      <c r="A18" s="25" t="s">
        <v>1134</v>
      </c>
      <c r="B18" s="150">
        <v>1</v>
      </c>
    </row>
    <row r="19" spans="1:2" x14ac:dyDescent="0.25">
      <c r="A19" s="25" t="s">
        <v>355</v>
      </c>
      <c r="B19" s="150">
        <v>1</v>
      </c>
    </row>
    <row r="20" spans="1:2" x14ac:dyDescent="0.25">
      <c r="A20" s="25" t="s">
        <v>129</v>
      </c>
      <c r="B20" s="150">
        <v>4</v>
      </c>
    </row>
    <row r="21" spans="1:2" x14ac:dyDescent="0.25">
      <c r="A21" s="25" t="s">
        <v>341</v>
      </c>
      <c r="B21" s="150">
        <v>18</v>
      </c>
    </row>
    <row r="22" spans="1:2" x14ac:dyDescent="0.25">
      <c r="A22" s="25" t="s">
        <v>132</v>
      </c>
      <c r="B22" s="150">
        <v>11</v>
      </c>
    </row>
    <row r="23" spans="1:2" x14ac:dyDescent="0.25">
      <c r="A23" s="25" t="s">
        <v>88</v>
      </c>
      <c r="B23" s="150">
        <v>11</v>
      </c>
    </row>
    <row r="24" spans="1:2" x14ac:dyDescent="0.25">
      <c r="A24" s="25" t="s">
        <v>378</v>
      </c>
      <c r="B24" s="150">
        <v>9</v>
      </c>
    </row>
    <row r="25" spans="1:2" x14ac:dyDescent="0.25">
      <c r="A25" s="25" t="s">
        <v>859</v>
      </c>
      <c r="B25" s="150">
        <v>1</v>
      </c>
    </row>
    <row r="26" spans="1:2" x14ac:dyDescent="0.25">
      <c r="A26" s="25" t="s">
        <v>1090</v>
      </c>
      <c r="B26" s="150">
        <v>1</v>
      </c>
    </row>
    <row r="27" spans="1:2" x14ac:dyDescent="0.25">
      <c r="A27" s="25" t="s">
        <v>657</v>
      </c>
      <c r="B27" s="150">
        <v>2</v>
      </c>
    </row>
    <row r="28" spans="1:2" x14ac:dyDescent="0.25">
      <c r="A28" s="25" t="s">
        <v>700</v>
      </c>
      <c r="B28" s="150">
        <v>14</v>
      </c>
    </row>
    <row r="29" spans="1:2" x14ac:dyDescent="0.25">
      <c r="A29" s="25" t="s">
        <v>698</v>
      </c>
      <c r="B29" s="150">
        <v>3</v>
      </c>
    </row>
    <row r="30" spans="1:2" x14ac:dyDescent="0.25">
      <c r="A30" s="25" t="s">
        <v>699</v>
      </c>
      <c r="B30" s="150">
        <v>43</v>
      </c>
    </row>
    <row r="31" spans="1:2" x14ac:dyDescent="0.25">
      <c r="A31" s="25" t="s">
        <v>725</v>
      </c>
      <c r="B31" s="150">
        <v>5</v>
      </c>
    </row>
    <row r="32" spans="1:2" x14ac:dyDescent="0.25">
      <c r="A32" s="25" t="s">
        <v>726</v>
      </c>
      <c r="B32" s="150">
        <v>16</v>
      </c>
    </row>
    <row r="33" spans="1:2" x14ac:dyDescent="0.25">
      <c r="A33" s="25" t="s">
        <v>727</v>
      </c>
      <c r="B33" s="150">
        <v>4</v>
      </c>
    </row>
    <row r="34" spans="1:2" x14ac:dyDescent="0.25">
      <c r="A34" s="25" t="s">
        <v>801</v>
      </c>
      <c r="B34" s="150">
        <v>1</v>
      </c>
    </row>
    <row r="35" spans="1:2" x14ac:dyDescent="0.25">
      <c r="A35" s="25" t="s">
        <v>807</v>
      </c>
      <c r="B35" s="150">
        <v>4</v>
      </c>
    </row>
    <row r="36" spans="1:2" x14ac:dyDescent="0.25">
      <c r="A36" s="25" t="s">
        <v>808</v>
      </c>
      <c r="B36" s="150">
        <v>3</v>
      </c>
    </row>
    <row r="37" spans="1:2" x14ac:dyDescent="0.25">
      <c r="A37" s="25" t="s">
        <v>809</v>
      </c>
      <c r="B37" s="150">
        <v>1</v>
      </c>
    </row>
    <row r="38" spans="1:2" x14ac:dyDescent="0.25">
      <c r="A38" s="25" t="s">
        <v>812</v>
      </c>
      <c r="B38" s="150">
        <v>1</v>
      </c>
    </row>
    <row r="39" spans="1:2" x14ac:dyDescent="0.25">
      <c r="A39" s="25" t="s">
        <v>811</v>
      </c>
      <c r="B39" s="150">
        <v>1</v>
      </c>
    </row>
    <row r="40" spans="1:2" x14ac:dyDescent="0.25">
      <c r="A40" s="25" t="s">
        <v>834</v>
      </c>
      <c r="B40" s="150">
        <v>1</v>
      </c>
    </row>
    <row r="41" spans="1:2" x14ac:dyDescent="0.25">
      <c r="A41" s="25" t="s">
        <v>1099</v>
      </c>
      <c r="B41" s="150">
        <v>1</v>
      </c>
    </row>
    <row r="42" spans="1:2" x14ac:dyDescent="0.25">
      <c r="A42" s="25" t="s">
        <v>1035</v>
      </c>
      <c r="B42" s="150">
        <v>2</v>
      </c>
    </row>
    <row r="43" spans="1:2" x14ac:dyDescent="0.25">
      <c r="A43" s="25" t="s">
        <v>1178</v>
      </c>
      <c r="B43" s="150">
        <v>1</v>
      </c>
    </row>
    <row r="44" spans="1:2" x14ac:dyDescent="0.25">
      <c r="A44" s="25" t="s">
        <v>1210</v>
      </c>
      <c r="B44" s="150">
        <v>23</v>
      </c>
    </row>
    <row r="45" spans="1:2" x14ac:dyDescent="0.25">
      <c r="A45" s="25" t="s">
        <v>1211</v>
      </c>
      <c r="B45" s="150">
        <v>12</v>
      </c>
    </row>
    <row r="46" spans="1:2" x14ac:dyDescent="0.25">
      <c r="A46" s="25" t="s">
        <v>1205</v>
      </c>
      <c r="B46" s="150">
        <v>1</v>
      </c>
    </row>
    <row r="47" spans="1:2" x14ac:dyDescent="0.25">
      <c r="A47" s="25" t="s">
        <v>1206</v>
      </c>
      <c r="B47" s="150">
        <v>1</v>
      </c>
    </row>
    <row r="48" spans="1:2" x14ac:dyDescent="0.25">
      <c r="A48" s="25" t="s">
        <v>152</v>
      </c>
      <c r="B48" s="150">
        <v>243</v>
      </c>
    </row>
  </sheetData>
  <pageMargins left="0.511811024" right="0.511811024" top="0.78740157499999996" bottom="0.78740157499999996" header="0.31496062000000002" footer="0.3149606200000000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718D0-9D7B-4D63-89AD-1CD64575F91A}">
  <sheetPr>
    <tabColor rgb="FFFFC000"/>
  </sheetPr>
  <dimension ref="A1:AL266"/>
  <sheetViews>
    <sheetView workbookViewId="0">
      <pane ySplit="1" topLeftCell="A2" activePane="bottomLeft" state="frozen"/>
      <selection pane="bottomLeft" activeCell="O15" sqref="O15"/>
    </sheetView>
  </sheetViews>
  <sheetFormatPr defaultColWidth="9.140625" defaultRowHeight="15" x14ac:dyDescent="0.25"/>
  <cols>
    <col min="1" max="1" width="9.7109375" style="182" customWidth="1" collapsed="1"/>
    <col min="2" max="2" width="12.5703125" style="182" customWidth="1" collapsed="1"/>
    <col min="3" max="3" width="13.85546875" style="182" customWidth="1" collapsed="1"/>
    <col min="4" max="4" width="34.85546875" style="183" customWidth="1" collapsed="1"/>
    <col min="5" max="5" width="14.42578125" style="182" customWidth="1" collapsed="1"/>
    <col min="6" max="6" width="15" style="182" hidden="1" customWidth="1" collapsed="1"/>
    <col min="7" max="8" width="15.42578125" style="182" hidden="1" customWidth="1" collapsed="1"/>
    <col min="9" max="11" width="15.42578125" style="182" hidden="1" customWidth="1"/>
    <col min="12" max="12" width="15" style="182" hidden="1" customWidth="1" collapsed="1"/>
    <col min="13" max="13" width="12.140625" style="182" hidden="1" customWidth="1" collapsed="1"/>
    <col min="14" max="14" width="15.7109375" style="182" hidden="1" customWidth="1" collapsed="1"/>
    <col min="15" max="15" width="14.5703125" style="182" customWidth="1" collapsed="1"/>
    <col min="16" max="16" width="14.140625" style="182" customWidth="1" collapsed="1"/>
    <col min="17" max="17" width="14.140625" style="182" customWidth="1"/>
    <col min="18" max="23" width="14.140625" style="182" customWidth="1" collapsed="1"/>
    <col min="24" max="24" width="15.28515625" style="182" customWidth="1" collapsed="1"/>
    <col min="25" max="25" width="30.7109375" style="182" customWidth="1" collapsed="1"/>
    <col min="26" max="26" width="13.7109375" style="182" customWidth="1" collapsed="1"/>
    <col min="27" max="27" width="17.7109375" style="182" customWidth="1" collapsed="1"/>
    <col min="28" max="28" width="9.140625" style="182" customWidth="1" collapsed="1"/>
    <col min="29" max="29" width="29.85546875" style="182" customWidth="1" collapsed="1"/>
    <col min="30" max="30" width="9.140625" style="182" customWidth="1" collapsed="1"/>
    <col min="31" max="31" width="30.7109375" style="182" customWidth="1" collapsed="1"/>
    <col min="32" max="32" width="9.28515625" style="182" customWidth="1" collapsed="1"/>
    <col min="33" max="33" width="32.28515625" style="182" customWidth="1" collapsed="1"/>
    <col min="34" max="34" width="22.7109375" style="182" customWidth="1" collapsed="1"/>
    <col min="35" max="35" width="13.7109375" style="182" customWidth="1" collapsed="1"/>
    <col min="36" max="36" width="15.5703125" style="182" customWidth="1" collapsed="1"/>
    <col min="37" max="37" width="9.28515625" style="182" customWidth="1" collapsed="1"/>
    <col min="38" max="16384" width="9.140625" style="182"/>
  </cols>
  <sheetData>
    <row r="1" spans="1:38" ht="15" customHeight="1" x14ac:dyDescent="0.25">
      <c r="A1" s="194" t="s">
        <v>127</v>
      </c>
      <c r="B1" s="194" t="s">
        <v>119</v>
      </c>
      <c r="C1" s="194" t="s">
        <v>92</v>
      </c>
      <c r="D1" s="198" t="s">
        <v>93</v>
      </c>
      <c r="E1" s="194" t="s">
        <v>153</v>
      </c>
      <c r="F1" s="194" t="s">
        <v>273</v>
      </c>
      <c r="G1" s="194" t="s">
        <v>270</v>
      </c>
      <c r="H1" s="194" t="s">
        <v>112</v>
      </c>
      <c r="I1" s="194" t="s">
        <v>796</v>
      </c>
      <c r="J1" s="194" t="s">
        <v>825</v>
      </c>
      <c r="K1" s="194" t="s">
        <v>448</v>
      </c>
      <c r="L1" s="194" t="s">
        <v>449</v>
      </c>
      <c r="M1" s="194" t="s">
        <v>450</v>
      </c>
      <c r="N1" s="194" t="s">
        <v>879</v>
      </c>
      <c r="O1" s="194" t="s">
        <v>856</v>
      </c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94"/>
      <c r="AE1" s="194"/>
      <c r="AF1" s="194"/>
      <c r="AG1" s="194"/>
      <c r="AH1" s="194"/>
      <c r="AI1" s="194"/>
      <c r="AJ1" s="194"/>
      <c r="AK1" s="194"/>
      <c r="AL1" s="194"/>
    </row>
    <row r="2" spans="1:38" ht="15" customHeight="1" x14ac:dyDescent="0.25">
      <c r="A2" s="196" t="s">
        <v>1037</v>
      </c>
      <c r="B2" s="196" t="s">
        <v>847</v>
      </c>
      <c r="C2" s="197">
        <v>271</v>
      </c>
      <c r="D2" s="199" t="s">
        <v>164</v>
      </c>
      <c r="E2" s="196" t="s">
        <v>266</v>
      </c>
      <c r="F2" s="195">
        <v>57310.43</v>
      </c>
      <c r="G2" s="195">
        <v>951.62</v>
      </c>
      <c r="H2" s="195">
        <v>28355.62</v>
      </c>
      <c r="I2" s="195">
        <v>0</v>
      </c>
      <c r="J2" s="195">
        <f t="shared" ref="J2:J14" si="0">H2+I2</f>
        <v>28355.62</v>
      </c>
      <c r="K2" s="195">
        <f t="shared" ref="K2:K14" si="1">J2*1.5%</f>
        <v>425.33429999999998</v>
      </c>
      <c r="L2" s="195">
        <v>8692.7000000000007</v>
      </c>
      <c r="M2" s="195">
        <v>2316.38</v>
      </c>
      <c r="N2" s="195">
        <f t="shared" ref="N2:N14" si="2">L2-K2-G2</f>
        <v>7315.7457000000004</v>
      </c>
      <c r="O2" s="195">
        <f t="shared" ref="O2:O14" si="3">M2+N2</f>
        <v>9632.1257000000005</v>
      </c>
      <c r="P2" s="195"/>
      <c r="Q2" s="195" t="b">
        <f>D2=R2</f>
        <v>1</v>
      </c>
      <c r="R2" s="362" t="s">
        <v>164</v>
      </c>
      <c r="S2" s="195"/>
      <c r="T2" s="195"/>
      <c r="U2" s="195"/>
      <c r="V2" s="195"/>
      <c r="W2" s="195"/>
      <c r="X2" s="196"/>
      <c r="Y2" s="196"/>
      <c r="Z2" s="197"/>
      <c r="AA2" s="196"/>
      <c r="AB2" s="197"/>
      <c r="AC2" s="196"/>
      <c r="AD2" s="197"/>
      <c r="AE2" s="196"/>
      <c r="AF2" s="197"/>
      <c r="AG2" s="196"/>
      <c r="AH2" s="196"/>
      <c r="AI2" s="197"/>
      <c r="AJ2" s="196"/>
      <c r="AK2" s="197"/>
      <c r="AL2" s="196"/>
    </row>
    <row r="3" spans="1:38" ht="15" customHeight="1" x14ac:dyDescent="0.25">
      <c r="A3" s="196" t="s">
        <v>1037</v>
      </c>
      <c r="B3" s="196" t="s">
        <v>847</v>
      </c>
      <c r="C3" s="197">
        <v>37</v>
      </c>
      <c r="D3" s="199" t="s">
        <v>27</v>
      </c>
      <c r="E3" s="196" t="s">
        <v>199</v>
      </c>
      <c r="F3" s="195">
        <v>42079.92</v>
      </c>
      <c r="G3" s="195">
        <v>951.62</v>
      </c>
      <c r="H3" s="195">
        <v>20822.29</v>
      </c>
      <c r="I3" s="195">
        <v>0</v>
      </c>
      <c r="J3" s="195">
        <f t="shared" si="0"/>
        <v>20822.29</v>
      </c>
      <c r="K3" s="195">
        <f t="shared" si="1"/>
        <v>312.33435000000003</v>
      </c>
      <c r="L3" s="195">
        <v>6636.11</v>
      </c>
      <c r="M3" s="195">
        <v>1700.61</v>
      </c>
      <c r="N3" s="195">
        <f t="shared" si="2"/>
        <v>5372.1556499999997</v>
      </c>
      <c r="O3" s="195">
        <f t="shared" si="3"/>
        <v>7072.7656499999994</v>
      </c>
      <c r="P3" s="195"/>
      <c r="Q3" s="195" t="b">
        <f t="shared" ref="Q3:Q73" si="4">D3=R3</f>
        <v>1</v>
      </c>
      <c r="R3" s="362" t="s">
        <v>27</v>
      </c>
      <c r="S3" s="195"/>
      <c r="T3" s="195"/>
      <c r="U3" s="195"/>
      <c r="V3" s="195"/>
      <c r="W3" s="195"/>
      <c r="X3" s="196"/>
      <c r="Y3" s="196"/>
      <c r="Z3" s="197"/>
      <c r="AA3" s="196"/>
      <c r="AB3" s="197"/>
      <c r="AC3" s="196"/>
      <c r="AD3" s="197"/>
      <c r="AE3" s="196"/>
      <c r="AF3" s="197"/>
      <c r="AG3" s="196"/>
      <c r="AH3" s="196"/>
      <c r="AI3" s="197"/>
      <c r="AJ3" s="196"/>
      <c r="AK3" s="197"/>
      <c r="AL3" s="196"/>
    </row>
    <row r="4" spans="1:38" ht="15" customHeight="1" x14ac:dyDescent="0.25">
      <c r="A4" s="196" t="s">
        <v>1037</v>
      </c>
      <c r="B4" s="196" t="s">
        <v>847</v>
      </c>
      <c r="C4" s="197">
        <v>490</v>
      </c>
      <c r="D4" s="199" t="s">
        <v>484</v>
      </c>
      <c r="E4" s="196" t="s">
        <v>534</v>
      </c>
      <c r="F4" s="195">
        <v>38300.120000000003</v>
      </c>
      <c r="G4" s="195">
        <v>951.62</v>
      </c>
      <c r="H4" s="195">
        <v>19150.060000000001</v>
      </c>
      <c r="I4" s="195">
        <v>0</v>
      </c>
      <c r="J4" s="195">
        <f t="shared" si="0"/>
        <v>19150.060000000001</v>
      </c>
      <c r="K4" s="195">
        <f t="shared" si="1"/>
        <v>287.2509</v>
      </c>
      <c r="L4" s="195">
        <v>6179.59</v>
      </c>
      <c r="M4" s="195">
        <v>1532</v>
      </c>
      <c r="N4" s="195">
        <f t="shared" si="2"/>
        <v>4940.7191000000003</v>
      </c>
      <c r="O4" s="195">
        <f t="shared" si="3"/>
        <v>6472.7191000000003</v>
      </c>
      <c r="P4" s="195"/>
      <c r="Q4" s="195" t="b">
        <f t="shared" si="4"/>
        <v>1</v>
      </c>
      <c r="R4" s="358" t="s">
        <v>484</v>
      </c>
      <c r="S4" s="195"/>
      <c r="T4" s="195"/>
      <c r="U4" s="195"/>
      <c r="V4" s="195"/>
      <c r="W4" s="195"/>
      <c r="X4" s="196"/>
      <c r="Y4" s="196"/>
      <c r="Z4" s="197"/>
      <c r="AA4" s="196"/>
      <c r="AB4" s="197"/>
      <c r="AC4" s="196"/>
      <c r="AD4" s="197"/>
      <c r="AE4" s="196"/>
      <c r="AF4" s="197"/>
      <c r="AG4" s="196"/>
      <c r="AH4" s="196"/>
      <c r="AI4" s="197"/>
      <c r="AJ4" s="196"/>
      <c r="AK4" s="197"/>
      <c r="AL4" s="196"/>
    </row>
    <row r="5" spans="1:38" ht="15" customHeight="1" x14ac:dyDescent="0.25">
      <c r="A5" s="196" t="s">
        <v>1037</v>
      </c>
      <c r="B5" s="196" t="s">
        <v>847</v>
      </c>
      <c r="C5" s="197">
        <v>35</v>
      </c>
      <c r="D5" s="199" t="s">
        <v>26</v>
      </c>
      <c r="E5" s="196" t="s">
        <v>198</v>
      </c>
      <c r="F5" s="195">
        <v>47622.95</v>
      </c>
      <c r="G5" s="195">
        <v>951.62</v>
      </c>
      <c r="H5" s="195">
        <v>23522.62</v>
      </c>
      <c r="I5" s="195">
        <v>0</v>
      </c>
      <c r="J5" s="195">
        <f t="shared" si="0"/>
        <v>23522.62</v>
      </c>
      <c r="K5" s="195">
        <f t="shared" si="1"/>
        <v>352.83929999999998</v>
      </c>
      <c r="L5" s="195">
        <v>7373.3</v>
      </c>
      <c r="M5" s="195">
        <v>1928.02</v>
      </c>
      <c r="N5" s="195">
        <f t="shared" si="2"/>
        <v>6068.8407000000007</v>
      </c>
      <c r="O5" s="195">
        <f t="shared" si="3"/>
        <v>7996.8607000000011</v>
      </c>
      <c r="P5" s="195"/>
      <c r="Q5" s="195" t="b">
        <f t="shared" si="4"/>
        <v>1</v>
      </c>
      <c r="R5" s="152" t="s">
        <v>26</v>
      </c>
      <c r="S5" s="195"/>
      <c r="T5" s="195"/>
      <c r="U5" s="195"/>
      <c r="V5" s="195"/>
      <c r="W5" s="195"/>
      <c r="X5" s="196"/>
      <c r="Y5" s="196"/>
      <c r="Z5" s="197"/>
      <c r="AA5" s="196"/>
      <c r="AB5" s="197"/>
      <c r="AC5" s="196"/>
      <c r="AD5" s="197"/>
      <c r="AE5" s="196"/>
      <c r="AF5" s="197"/>
      <c r="AG5" s="196"/>
      <c r="AH5" s="196"/>
      <c r="AI5" s="197"/>
      <c r="AJ5" s="196"/>
      <c r="AK5" s="197"/>
      <c r="AL5" s="196"/>
    </row>
    <row r="6" spans="1:38" ht="15" customHeight="1" x14ac:dyDescent="0.25">
      <c r="A6" s="196" t="s">
        <v>1037</v>
      </c>
      <c r="B6" s="196" t="s">
        <v>847</v>
      </c>
      <c r="C6" s="197">
        <v>201</v>
      </c>
      <c r="D6" s="199" t="s">
        <v>75</v>
      </c>
      <c r="E6" s="196" t="s">
        <v>865</v>
      </c>
      <c r="F6" s="195">
        <v>16805.28</v>
      </c>
      <c r="G6" s="195">
        <v>931.81</v>
      </c>
      <c r="H6" s="195">
        <v>8402.64</v>
      </c>
      <c r="I6" s="195">
        <v>0</v>
      </c>
      <c r="J6" s="195">
        <f t="shared" si="0"/>
        <v>8402.64</v>
      </c>
      <c r="K6" s="195">
        <f t="shared" si="1"/>
        <v>126.03959999999999</v>
      </c>
      <c r="L6" s="195">
        <v>3225.73</v>
      </c>
      <c r="M6" s="195">
        <v>672.21</v>
      </c>
      <c r="N6" s="195">
        <f t="shared" si="2"/>
        <v>2167.8804</v>
      </c>
      <c r="O6" s="195">
        <f t="shared" si="3"/>
        <v>2840.0904</v>
      </c>
      <c r="P6" s="195"/>
      <c r="Q6" s="195" t="b">
        <f t="shared" si="4"/>
        <v>1</v>
      </c>
      <c r="R6" s="152" t="s">
        <v>75</v>
      </c>
      <c r="S6" s="195"/>
      <c r="T6" s="195"/>
      <c r="U6" s="195"/>
      <c r="V6" s="195"/>
      <c r="W6" s="195"/>
      <c r="X6" s="196"/>
      <c r="Y6" s="196"/>
      <c r="Z6" s="197"/>
      <c r="AA6" s="196"/>
      <c r="AB6" s="197"/>
      <c r="AC6" s="196"/>
      <c r="AD6" s="197"/>
      <c r="AE6" s="196"/>
      <c r="AF6" s="197"/>
      <c r="AG6" s="196"/>
      <c r="AH6" s="196"/>
      <c r="AI6" s="197"/>
      <c r="AJ6" s="196"/>
      <c r="AK6" s="197"/>
      <c r="AL6" s="196"/>
    </row>
    <row r="7" spans="1:38" ht="15" customHeight="1" x14ac:dyDescent="0.25">
      <c r="A7" s="196" t="s">
        <v>1037</v>
      </c>
      <c r="B7" s="196" t="s">
        <v>847</v>
      </c>
      <c r="C7" s="197">
        <v>20</v>
      </c>
      <c r="D7" s="199" t="s">
        <v>14</v>
      </c>
      <c r="E7" s="196" t="s">
        <v>186</v>
      </c>
      <c r="F7" s="195">
        <v>25479.19</v>
      </c>
      <c r="G7" s="195">
        <v>951.62</v>
      </c>
      <c r="H7" s="195">
        <v>12606.71</v>
      </c>
      <c r="I7" s="195">
        <v>0</v>
      </c>
      <c r="J7" s="195">
        <f t="shared" si="0"/>
        <v>12606.71</v>
      </c>
      <c r="K7" s="195">
        <f t="shared" si="1"/>
        <v>189.10064999999997</v>
      </c>
      <c r="L7" s="195">
        <v>4393.25</v>
      </c>
      <c r="M7" s="195">
        <v>1029.79</v>
      </c>
      <c r="N7" s="195">
        <f t="shared" si="2"/>
        <v>3252.5293499999998</v>
      </c>
      <c r="O7" s="195">
        <f t="shared" si="3"/>
        <v>4282.3193499999998</v>
      </c>
      <c r="P7" s="195"/>
      <c r="Q7" s="195" t="b">
        <f t="shared" si="4"/>
        <v>1</v>
      </c>
      <c r="R7" s="362" t="s">
        <v>14</v>
      </c>
      <c r="S7" s="195"/>
      <c r="T7" s="195"/>
      <c r="U7" s="195"/>
      <c r="V7" s="195"/>
      <c r="W7" s="195"/>
      <c r="X7" s="196"/>
      <c r="Y7" s="196"/>
      <c r="Z7" s="197"/>
      <c r="AA7" s="196"/>
      <c r="AB7" s="197"/>
      <c r="AC7" s="196"/>
      <c r="AD7" s="197"/>
      <c r="AE7" s="196"/>
      <c r="AF7" s="197"/>
      <c r="AG7" s="196"/>
      <c r="AH7" s="196"/>
      <c r="AI7" s="197"/>
      <c r="AJ7" s="196"/>
      <c r="AK7" s="197"/>
      <c r="AL7" s="196"/>
    </row>
    <row r="8" spans="1:38" ht="15" customHeight="1" x14ac:dyDescent="0.25">
      <c r="A8" s="196" t="s">
        <v>1037</v>
      </c>
      <c r="B8" s="196" t="s">
        <v>847</v>
      </c>
      <c r="C8" s="197">
        <v>146</v>
      </c>
      <c r="D8" s="199" t="s">
        <v>56</v>
      </c>
      <c r="E8" s="196" t="s">
        <v>228</v>
      </c>
      <c r="F8" s="195">
        <v>31243.7</v>
      </c>
      <c r="G8" s="195">
        <v>951.62</v>
      </c>
      <c r="H8" s="195">
        <v>15493.58</v>
      </c>
      <c r="I8" s="195">
        <v>0</v>
      </c>
      <c r="J8" s="195">
        <f t="shared" si="0"/>
        <v>15493.58</v>
      </c>
      <c r="K8" s="195">
        <f t="shared" si="1"/>
        <v>232.40369999999999</v>
      </c>
      <c r="L8" s="195">
        <v>5181.37</v>
      </c>
      <c r="M8" s="195">
        <v>1260</v>
      </c>
      <c r="N8" s="195">
        <f t="shared" si="2"/>
        <v>3997.3463000000002</v>
      </c>
      <c r="O8" s="195">
        <f t="shared" si="3"/>
        <v>5257.3463000000002</v>
      </c>
      <c r="P8" s="195"/>
      <c r="Q8" s="195" t="b">
        <f t="shared" si="4"/>
        <v>1</v>
      </c>
      <c r="R8" s="362" t="s">
        <v>56</v>
      </c>
      <c r="S8" s="195"/>
      <c r="T8" s="195"/>
      <c r="U8" s="195"/>
      <c r="V8" s="195"/>
      <c r="W8" s="195"/>
      <c r="X8" s="196"/>
      <c r="Y8" s="196"/>
      <c r="Z8" s="197"/>
      <c r="AA8" s="196"/>
      <c r="AB8" s="197"/>
      <c r="AC8" s="196"/>
      <c r="AD8" s="197"/>
      <c r="AE8" s="196"/>
      <c r="AF8" s="197"/>
      <c r="AG8" s="196"/>
      <c r="AH8" s="196"/>
      <c r="AI8" s="197"/>
      <c r="AJ8" s="196"/>
      <c r="AK8" s="197"/>
      <c r="AL8" s="196"/>
    </row>
    <row r="9" spans="1:38" ht="15" customHeight="1" x14ac:dyDescent="0.25">
      <c r="A9" s="196" t="s">
        <v>1037</v>
      </c>
      <c r="B9" s="196" t="s">
        <v>847</v>
      </c>
      <c r="C9" s="197">
        <v>50</v>
      </c>
      <c r="D9" s="199" t="s">
        <v>38</v>
      </c>
      <c r="E9" s="196" t="s">
        <v>209</v>
      </c>
      <c r="F9" s="195">
        <v>34286.400000000001</v>
      </c>
      <c r="G9" s="195">
        <v>951.62</v>
      </c>
      <c r="H9" s="195">
        <v>16968.12</v>
      </c>
      <c r="I9" s="195">
        <v>0</v>
      </c>
      <c r="J9" s="195">
        <f t="shared" si="0"/>
        <v>16968.12</v>
      </c>
      <c r="K9" s="195">
        <f t="shared" si="1"/>
        <v>254.52179999999998</v>
      </c>
      <c r="L9" s="195">
        <v>5583.92</v>
      </c>
      <c r="M9" s="195">
        <v>1385.46</v>
      </c>
      <c r="N9" s="195">
        <f t="shared" si="2"/>
        <v>4377.7781999999997</v>
      </c>
      <c r="O9" s="195">
        <f t="shared" si="3"/>
        <v>5763.2381999999998</v>
      </c>
      <c r="P9" s="195"/>
      <c r="Q9" s="195" t="b">
        <f t="shared" si="4"/>
        <v>1</v>
      </c>
      <c r="R9" s="362" t="s">
        <v>38</v>
      </c>
      <c r="S9" s="195"/>
      <c r="T9" s="195"/>
      <c r="U9" s="195"/>
      <c r="V9" s="195"/>
      <c r="W9" s="195"/>
      <c r="X9" s="196"/>
      <c r="Y9" s="196"/>
      <c r="Z9" s="197"/>
      <c r="AA9" s="196"/>
      <c r="AB9" s="197"/>
      <c r="AC9" s="196"/>
      <c r="AD9" s="197"/>
      <c r="AE9" s="196"/>
      <c r="AF9" s="197"/>
      <c r="AG9" s="196"/>
      <c r="AH9" s="196"/>
      <c r="AI9" s="197"/>
      <c r="AJ9" s="196"/>
      <c r="AK9" s="197"/>
      <c r="AL9" s="196"/>
    </row>
    <row r="10" spans="1:38" ht="15" customHeight="1" x14ac:dyDescent="0.25">
      <c r="A10" s="196" t="s">
        <v>1037</v>
      </c>
      <c r="B10" s="196" t="s">
        <v>847</v>
      </c>
      <c r="C10" s="197">
        <v>349</v>
      </c>
      <c r="D10" s="199" t="s">
        <v>362</v>
      </c>
      <c r="E10" s="196" t="s">
        <v>372</v>
      </c>
      <c r="F10" s="195">
        <v>47292.63</v>
      </c>
      <c r="G10" s="195">
        <v>951.62</v>
      </c>
      <c r="H10" s="195">
        <v>23409.040000000001</v>
      </c>
      <c r="I10" s="195">
        <v>0</v>
      </c>
      <c r="J10" s="195">
        <f t="shared" si="0"/>
        <v>23409.040000000001</v>
      </c>
      <c r="K10" s="195">
        <f t="shared" si="1"/>
        <v>351.13560000000001</v>
      </c>
      <c r="L10" s="195">
        <v>7342.29</v>
      </c>
      <c r="M10" s="195">
        <v>1910.68</v>
      </c>
      <c r="N10" s="195">
        <f t="shared" si="2"/>
        <v>6039.5344000000005</v>
      </c>
      <c r="O10" s="195">
        <f t="shared" si="3"/>
        <v>7950.2144000000008</v>
      </c>
      <c r="P10" s="195"/>
      <c r="Q10" s="195" t="b">
        <f t="shared" si="4"/>
        <v>1</v>
      </c>
      <c r="R10" s="362" t="s">
        <v>362</v>
      </c>
      <c r="S10" s="195"/>
      <c r="T10" s="195"/>
      <c r="U10" s="195"/>
      <c r="V10" s="195"/>
      <c r="W10" s="195"/>
      <c r="X10" s="196"/>
      <c r="Y10" s="196"/>
      <c r="Z10" s="197"/>
      <c r="AA10" s="196"/>
      <c r="AB10" s="197"/>
      <c r="AC10" s="196"/>
      <c r="AD10" s="197"/>
      <c r="AE10" s="196"/>
      <c r="AF10" s="197"/>
      <c r="AG10" s="196"/>
      <c r="AH10" s="196"/>
      <c r="AI10" s="197"/>
      <c r="AJ10" s="196"/>
      <c r="AK10" s="197"/>
      <c r="AL10" s="196"/>
    </row>
    <row r="11" spans="1:38" ht="15" customHeight="1" x14ac:dyDescent="0.25">
      <c r="A11" s="196" t="s">
        <v>1037</v>
      </c>
      <c r="B11" s="196" t="s">
        <v>847</v>
      </c>
      <c r="C11" s="197">
        <v>461</v>
      </c>
      <c r="D11" s="199" t="s">
        <v>754</v>
      </c>
      <c r="E11" s="196" t="s">
        <v>767</v>
      </c>
      <c r="F11" s="195">
        <v>27386.89</v>
      </c>
      <c r="G11" s="195">
        <v>951.62</v>
      </c>
      <c r="H11" s="195">
        <v>13549.61</v>
      </c>
      <c r="I11" s="195">
        <v>0</v>
      </c>
      <c r="J11" s="195">
        <f t="shared" si="0"/>
        <v>13549.61</v>
      </c>
      <c r="K11" s="195">
        <f t="shared" si="1"/>
        <v>203.24414999999999</v>
      </c>
      <c r="L11" s="195">
        <v>4650.66</v>
      </c>
      <c r="M11" s="195">
        <v>1106.98</v>
      </c>
      <c r="N11" s="195">
        <f t="shared" si="2"/>
        <v>3495.7958499999995</v>
      </c>
      <c r="O11" s="195">
        <f t="shared" si="3"/>
        <v>4602.77585</v>
      </c>
      <c r="P11" s="195"/>
      <c r="Q11" s="195" t="b">
        <f t="shared" si="4"/>
        <v>1</v>
      </c>
      <c r="R11" s="218" t="s">
        <v>754</v>
      </c>
      <c r="S11" s="195"/>
      <c r="T11" s="195"/>
      <c r="U11" s="195"/>
      <c r="V11" s="195"/>
      <c r="W11" s="195"/>
      <c r="X11" s="196"/>
      <c r="Y11" s="196"/>
      <c r="Z11" s="197"/>
      <c r="AA11" s="196"/>
      <c r="AB11" s="197"/>
      <c r="AC11" s="196"/>
      <c r="AD11" s="197"/>
      <c r="AE11" s="196"/>
      <c r="AF11" s="197"/>
      <c r="AG11" s="196"/>
      <c r="AH11" s="196"/>
      <c r="AI11" s="197"/>
      <c r="AJ11" s="196"/>
      <c r="AK11" s="197"/>
      <c r="AL11" s="196"/>
    </row>
    <row r="12" spans="1:38" ht="15" customHeight="1" x14ac:dyDescent="0.25">
      <c r="A12" s="196" t="s">
        <v>1037</v>
      </c>
      <c r="B12" s="196" t="s">
        <v>847</v>
      </c>
      <c r="C12" s="197">
        <v>434</v>
      </c>
      <c r="D12" s="199" t="s">
        <v>696</v>
      </c>
      <c r="E12" s="196" t="s">
        <v>706</v>
      </c>
      <c r="F12" s="195">
        <v>18573.77</v>
      </c>
      <c r="G12" s="195">
        <v>809.64</v>
      </c>
      <c r="H12" s="195">
        <v>9192.73</v>
      </c>
      <c r="I12" s="195">
        <v>0</v>
      </c>
      <c r="J12" s="195">
        <f t="shared" si="0"/>
        <v>9192.73</v>
      </c>
      <c r="K12" s="195">
        <f t="shared" si="1"/>
        <v>137.89094999999998</v>
      </c>
      <c r="L12" s="195">
        <v>3319.26</v>
      </c>
      <c r="M12" s="195">
        <v>750.48</v>
      </c>
      <c r="N12" s="195">
        <f t="shared" si="2"/>
        <v>2371.7290500000004</v>
      </c>
      <c r="O12" s="195">
        <f t="shared" si="3"/>
        <v>3122.2090500000004</v>
      </c>
      <c r="P12" s="195"/>
      <c r="Q12" s="195" t="b">
        <f t="shared" si="4"/>
        <v>1</v>
      </c>
      <c r="R12" s="176" t="s">
        <v>696</v>
      </c>
      <c r="S12" s="195"/>
      <c r="T12" s="195"/>
      <c r="U12" s="195"/>
      <c r="V12" s="195"/>
      <c r="W12" s="195"/>
      <c r="X12" s="196"/>
      <c r="Y12" s="196"/>
      <c r="Z12" s="197"/>
      <c r="AA12" s="196"/>
      <c r="AB12" s="197"/>
      <c r="AC12" s="196"/>
      <c r="AD12" s="197"/>
      <c r="AE12" s="196"/>
      <c r="AF12" s="197"/>
      <c r="AG12" s="196"/>
      <c r="AH12" s="196"/>
      <c r="AI12" s="197"/>
      <c r="AJ12" s="196"/>
      <c r="AK12" s="197"/>
      <c r="AL12" s="196"/>
    </row>
    <row r="13" spans="1:38" ht="15" customHeight="1" x14ac:dyDescent="0.25">
      <c r="A13" s="196" t="s">
        <v>1037</v>
      </c>
      <c r="B13" s="196" t="s">
        <v>847</v>
      </c>
      <c r="C13" s="197">
        <v>39</v>
      </c>
      <c r="D13" s="199" t="s">
        <v>29</v>
      </c>
      <c r="E13" s="196" t="s">
        <v>201</v>
      </c>
      <c r="F13" s="195">
        <v>22818.65</v>
      </c>
      <c r="G13" s="195">
        <v>951.62</v>
      </c>
      <c r="H13" s="195">
        <v>11290.25</v>
      </c>
      <c r="I13" s="195">
        <v>0</v>
      </c>
      <c r="J13" s="195">
        <f t="shared" si="0"/>
        <v>11290.25</v>
      </c>
      <c r="K13" s="195">
        <f t="shared" si="1"/>
        <v>169.35374999999999</v>
      </c>
      <c r="L13" s="195">
        <v>4033.86</v>
      </c>
      <c r="M13" s="195">
        <v>922.27</v>
      </c>
      <c r="N13" s="195">
        <f t="shared" si="2"/>
        <v>2912.8862500000005</v>
      </c>
      <c r="O13" s="195">
        <f t="shared" si="3"/>
        <v>3835.1562500000005</v>
      </c>
      <c r="P13" s="195"/>
      <c r="Q13" s="195" t="b">
        <f t="shared" si="4"/>
        <v>1</v>
      </c>
      <c r="R13" s="152" t="s">
        <v>29</v>
      </c>
      <c r="S13" s="195"/>
      <c r="T13" s="195"/>
      <c r="U13" s="195"/>
      <c r="V13" s="195"/>
      <c r="W13" s="195"/>
      <c r="X13" s="196"/>
      <c r="Y13" s="196"/>
      <c r="Z13" s="197"/>
      <c r="AA13" s="196"/>
      <c r="AB13" s="197"/>
      <c r="AC13" s="196"/>
      <c r="AD13" s="197"/>
      <c r="AE13" s="196"/>
      <c r="AF13" s="197"/>
      <c r="AG13" s="196"/>
      <c r="AH13" s="196"/>
      <c r="AI13" s="197"/>
      <c r="AJ13" s="196"/>
      <c r="AK13" s="197"/>
      <c r="AL13" s="196"/>
    </row>
    <row r="14" spans="1:38" s="563" customFormat="1" ht="15" customHeight="1" x14ac:dyDescent="0.25">
      <c r="A14" s="559" t="s">
        <v>1037</v>
      </c>
      <c r="B14" s="559" t="s">
        <v>847</v>
      </c>
      <c r="C14" s="560">
        <v>248</v>
      </c>
      <c r="D14" s="561" t="s">
        <v>137</v>
      </c>
      <c r="E14" s="559" t="s">
        <v>258</v>
      </c>
      <c r="F14" s="562">
        <v>54878.63</v>
      </c>
      <c r="G14" s="562">
        <v>951.62</v>
      </c>
      <c r="H14" s="562">
        <v>27156.02</v>
      </c>
      <c r="I14" s="562">
        <v>0</v>
      </c>
      <c r="J14" s="562">
        <f t="shared" si="0"/>
        <v>27156.02</v>
      </c>
      <c r="K14" s="562">
        <f t="shared" si="1"/>
        <v>407.34030000000001</v>
      </c>
      <c r="L14" s="562">
        <v>8365.2099999999991</v>
      </c>
      <c r="M14" s="562">
        <v>2217.8000000000002</v>
      </c>
      <c r="N14" s="562">
        <f t="shared" si="2"/>
        <v>7006.2496999999994</v>
      </c>
      <c r="O14" s="562">
        <f t="shared" si="3"/>
        <v>9224.0496999999996</v>
      </c>
      <c r="P14" s="562"/>
      <c r="Q14" s="195" t="b">
        <f t="shared" si="4"/>
        <v>0</v>
      </c>
      <c r="R14" s="366" t="s">
        <v>411</v>
      </c>
      <c r="S14" s="562"/>
      <c r="T14" s="562"/>
      <c r="U14" s="562"/>
      <c r="V14" s="562"/>
      <c r="W14" s="562"/>
      <c r="X14" s="559"/>
      <c r="Y14" s="559"/>
      <c r="Z14" s="560"/>
      <c r="AA14" s="559"/>
      <c r="AB14" s="560"/>
      <c r="AC14" s="559"/>
      <c r="AD14" s="560"/>
      <c r="AE14" s="559"/>
      <c r="AF14" s="560"/>
      <c r="AG14" s="559"/>
      <c r="AH14" s="559"/>
      <c r="AI14" s="560"/>
      <c r="AJ14" s="559"/>
      <c r="AK14" s="560"/>
      <c r="AL14" s="559"/>
    </row>
    <row r="15" spans="1:38" s="467" customFormat="1" ht="15" customHeight="1" x14ac:dyDescent="0.25">
      <c r="A15" s="463" t="s">
        <v>1037</v>
      </c>
      <c r="B15" s="463" t="s">
        <v>847</v>
      </c>
      <c r="C15" s="464">
        <v>419</v>
      </c>
      <c r="D15" s="465" t="s">
        <v>637</v>
      </c>
      <c r="E15" s="463" t="s">
        <v>652</v>
      </c>
      <c r="F15" s="466">
        <v>48530.55</v>
      </c>
      <c r="G15" s="466">
        <v>951.62</v>
      </c>
      <c r="H15" s="466">
        <v>24028</v>
      </c>
      <c r="I15" s="466">
        <v>0</v>
      </c>
      <c r="J15" s="466">
        <v>24028</v>
      </c>
      <c r="K15" s="466">
        <v>360.41999999999996</v>
      </c>
      <c r="L15" s="466">
        <v>7511.26</v>
      </c>
      <c r="M15" s="466">
        <v>1960.2</v>
      </c>
      <c r="N15" s="466">
        <v>6199.22</v>
      </c>
      <c r="O15" s="466">
        <v>8159.42</v>
      </c>
      <c r="P15" s="466"/>
      <c r="Q15" s="195" t="b">
        <f t="shared" si="4"/>
        <v>1</v>
      </c>
      <c r="R15" s="465" t="s">
        <v>637</v>
      </c>
      <c r="S15" s="466"/>
      <c r="T15" s="466"/>
      <c r="U15" s="466"/>
      <c r="V15" s="466"/>
      <c r="W15" s="466"/>
      <c r="X15" s="463"/>
      <c r="Y15" s="463"/>
      <c r="Z15" s="464"/>
      <c r="AA15" s="463"/>
      <c r="AB15" s="464"/>
      <c r="AC15" s="463"/>
      <c r="AD15" s="464"/>
      <c r="AE15" s="463"/>
      <c r="AF15" s="464"/>
      <c r="AG15" s="463"/>
      <c r="AH15" s="463"/>
      <c r="AI15" s="464"/>
      <c r="AJ15" s="463"/>
      <c r="AK15" s="464"/>
      <c r="AL15" s="463"/>
    </row>
    <row r="16" spans="1:38" ht="15" customHeight="1" x14ac:dyDescent="0.25">
      <c r="A16" s="196" t="s">
        <v>1037</v>
      </c>
      <c r="B16" s="196" t="s">
        <v>847</v>
      </c>
      <c r="C16" s="197">
        <v>12</v>
      </c>
      <c r="D16" s="199" t="s">
        <v>9</v>
      </c>
      <c r="E16" s="196" t="s">
        <v>180</v>
      </c>
      <c r="F16" s="195">
        <v>23307.45</v>
      </c>
      <c r="G16" s="195">
        <v>951.62</v>
      </c>
      <c r="H16" s="195">
        <v>11532.14</v>
      </c>
      <c r="I16" s="195">
        <v>0</v>
      </c>
      <c r="J16" s="195">
        <f t="shared" ref="J16:J21" si="5">H16+I16</f>
        <v>11532.14</v>
      </c>
      <c r="K16" s="195">
        <f t="shared" ref="K16:K21" si="6">J16*1.5%</f>
        <v>172.98209999999997</v>
      </c>
      <c r="L16" s="195">
        <v>4099.8900000000003</v>
      </c>
      <c r="M16" s="195">
        <v>942.02</v>
      </c>
      <c r="N16" s="195">
        <f t="shared" ref="N16:N21" si="7">L16-K16-G16</f>
        <v>2975.2879000000003</v>
      </c>
      <c r="O16" s="195">
        <f t="shared" ref="O16:O21" si="8">M16+N16</f>
        <v>3917.3079000000002</v>
      </c>
      <c r="P16" s="195"/>
      <c r="Q16" s="195" t="b">
        <f t="shared" si="4"/>
        <v>1</v>
      </c>
      <c r="R16" s="362" t="s">
        <v>9</v>
      </c>
      <c r="S16" s="195"/>
      <c r="T16" s="195"/>
      <c r="U16" s="195"/>
      <c r="V16" s="195"/>
      <c r="W16" s="195"/>
      <c r="X16" s="196"/>
      <c r="Y16" s="196"/>
      <c r="Z16" s="197"/>
      <c r="AA16" s="196"/>
      <c r="AB16" s="197"/>
      <c r="AC16" s="196"/>
      <c r="AD16" s="197"/>
      <c r="AE16" s="196"/>
      <c r="AF16" s="197"/>
      <c r="AG16" s="196"/>
      <c r="AH16" s="196"/>
      <c r="AI16" s="197"/>
      <c r="AJ16" s="196"/>
      <c r="AK16" s="197"/>
      <c r="AL16" s="196"/>
    </row>
    <row r="17" spans="1:38" ht="15" customHeight="1" x14ac:dyDescent="0.25">
      <c r="A17" s="196" t="s">
        <v>1037</v>
      </c>
      <c r="B17" s="196" t="s">
        <v>847</v>
      </c>
      <c r="C17" s="197">
        <v>318</v>
      </c>
      <c r="D17" s="199" t="s">
        <v>300</v>
      </c>
      <c r="E17" s="196" t="s">
        <v>305</v>
      </c>
      <c r="F17" s="195">
        <v>57097.43</v>
      </c>
      <c r="G17" s="195">
        <v>951.62</v>
      </c>
      <c r="H17" s="195">
        <v>28249.119999999999</v>
      </c>
      <c r="I17" s="195">
        <v>0</v>
      </c>
      <c r="J17" s="195">
        <f t="shared" si="5"/>
        <v>28249.119999999999</v>
      </c>
      <c r="K17" s="195">
        <f t="shared" si="6"/>
        <v>423.73679999999996</v>
      </c>
      <c r="L17" s="195">
        <v>8663.6299999999992</v>
      </c>
      <c r="M17" s="195">
        <v>2307.86</v>
      </c>
      <c r="N17" s="195">
        <f t="shared" si="7"/>
        <v>7288.2731999999987</v>
      </c>
      <c r="O17" s="195">
        <f t="shared" si="8"/>
        <v>9596.1331999999984</v>
      </c>
      <c r="P17" s="195"/>
      <c r="Q17" s="195" t="b">
        <f t="shared" si="4"/>
        <v>1</v>
      </c>
      <c r="R17" s="362" t="s">
        <v>300</v>
      </c>
      <c r="S17" s="195"/>
      <c r="T17" s="195"/>
      <c r="U17" s="195"/>
      <c r="V17" s="195"/>
      <c r="W17" s="195"/>
      <c r="X17" s="196"/>
      <c r="Y17" s="196"/>
      <c r="Z17" s="197"/>
      <c r="AA17" s="196"/>
      <c r="AB17" s="197"/>
      <c r="AC17" s="196"/>
      <c r="AD17" s="197"/>
      <c r="AE17" s="196"/>
      <c r="AF17" s="197"/>
      <c r="AG17" s="196"/>
      <c r="AH17" s="196"/>
      <c r="AI17" s="197"/>
      <c r="AJ17" s="196"/>
      <c r="AK17" s="197"/>
      <c r="AL17" s="196"/>
    </row>
    <row r="18" spans="1:38" ht="15" customHeight="1" x14ac:dyDescent="0.25">
      <c r="A18" s="196" t="s">
        <v>1037</v>
      </c>
      <c r="B18" s="196" t="s">
        <v>847</v>
      </c>
      <c r="C18" s="197">
        <v>346</v>
      </c>
      <c r="D18" s="199" t="s">
        <v>368</v>
      </c>
      <c r="E18" s="196" t="s">
        <v>369</v>
      </c>
      <c r="F18" s="195">
        <v>45441.83</v>
      </c>
      <c r="G18" s="195">
        <v>951.62</v>
      </c>
      <c r="H18" s="195">
        <v>22483.64</v>
      </c>
      <c r="I18" s="195">
        <v>0</v>
      </c>
      <c r="J18" s="195">
        <f t="shared" si="5"/>
        <v>22483.64</v>
      </c>
      <c r="K18" s="195">
        <f t="shared" si="6"/>
        <v>337.25459999999998</v>
      </c>
      <c r="L18" s="195">
        <v>7089.65</v>
      </c>
      <c r="M18" s="195">
        <v>1836.65</v>
      </c>
      <c r="N18" s="195">
        <f t="shared" si="7"/>
        <v>5800.7753999999995</v>
      </c>
      <c r="O18" s="195">
        <f t="shared" si="8"/>
        <v>7637.4254000000001</v>
      </c>
      <c r="P18" s="195"/>
      <c r="Q18" s="195" t="b">
        <f t="shared" si="4"/>
        <v>0</v>
      </c>
      <c r="R18" s="362" t="s">
        <v>377</v>
      </c>
      <c r="S18" s="195"/>
      <c r="T18" s="195"/>
      <c r="U18" s="195"/>
      <c r="V18" s="195"/>
      <c r="W18" s="195"/>
      <c r="X18" s="196"/>
      <c r="Y18" s="196"/>
      <c r="Z18" s="197"/>
      <c r="AA18" s="196"/>
      <c r="AB18" s="197"/>
      <c r="AC18" s="196"/>
      <c r="AD18" s="197"/>
      <c r="AE18" s="196"/>
      <c r="AF18" s="197"/>
      <c r="AG18" s="196"/>
      <c r="AH18" s="196"/>
      <c r="AI18" s="197"/>
      <c r="AJ18" s="196"/>
      <c r="AK18" s="197"/>
      <c r="AL18" s="196"/>
    </row>
    <row r="19" spans="1:38" ht="15" customHeight="1" x14ac:dyDescent="0.25">
      <c r="A19" s="196" t="s">
        <v>1037</v>
      </c>
      <c r="B19" s="196" t="s">
        <v>847</v>
      </c>
      <c r="C19" s="197">
        <v>452</v>
      </c>
      <c r="D19" s="199" t="s">
        <v>719</v>
      </c>
      <c r="E19" s="196" t="s">
        <v>740</v>
      </c>
      <c r="F19" s="195">
        <v>27386.89</v>
      </c>
      <c r="G19" s="195">
        <v>951.62</v>
      </c>
      <c r="H19" s="195">
        <v>13549.61</v>
      </c>
      <c r="I19" s="195">
        <v>0</v>
      </c>
      <c r="J19" s="195">
        <f t="shared" si="5"/>
        <v>13549.61</v>
      </c>
      <c r="K19" s="195">
        <f t="shared" si="6"/>
        <v>203.24414999999999</v>
      </c>
      <c r="L19" s="195">
        <v>4650.66</v>
      </c>
      <c r="M19" s="195">
        <v>1106.98</v>
      </c>
      <c r="N19" s="195">
        <f t="shared" si="7"/>
        <v>3495.7958499999995</v>
      </c>
      <c r="O19" s="195">
        <f t="shared" si="8"/>
        <v>4602.77585</v>
      </c>
      <c r="P19" s="195"/>
      <c r="Q19" s="195" t="b">
        <f t="shared" si="4"/>
        <v>1</v>
      </c>
      <c r="R19" s="369" t="s">
        <v>719</v>
      </c>
      <c r="S19" s="195"/>
      <c r="T19" s="195"/>
      <c r="U19" s="195"/>
      <c r="V19" s="195"/>
      <c r="W19" s="195"/>
      <c r="X19" s="196"/>
      <c r="Y19" s="196"/>
      <c r="Z19" s="197"/>
      <c r="AA19" s="196"/>
      <c r="AB19" s="197"/>
      <c r="AC19" s="196"/>
      <c r="AD19" s="197"/>
      <c r="AE19" s="196"/>
      <c r="AF19" s="197"/>
      <c r="AG19" s="196"/>
      <c r="AH19" s="196"/>
      <c r="AI19" s="197"/>
      <c r="AJ19" s="196"/>
      <c r="AK19" s="197"/>
      <c r="AL19" s="196"/>
    </row>
    <row r="20" spans="1:38" ht="15" customHeight="1" x14ac:dyDescent="0.25">
      <c r="A20" s="196" t="s">
        <v>1037</v>
      </c>
      <c r="B20" s="196" t="s">
        <v>847</v>
      </c>
      <c r="C20" s="197">
        <v>47</v>
      </c>
      <c r="D20" s="199" t="s">
        <v>35</v>
      </c>
      <c r="E20" s="196" t="s">
        <v>207</v>
      </c>
      <c r="F20" s="195">
        <v>33530.82</v>
      </c>
      <c r="G20" s="195">
        <v>951.62</v>
      </c>
      <c r="H20" s="195">
        <v>16590.330000000002</v>
      </c>
      <c r="I20" s="195">
        <v>0</v>
      </c>
      <c r="J20" s="195">
        <f t="shared" si="5"/>
        <v>16590.330000000002</v>
      </c>
      <c r="K20" s="195">
        <f t="shared" si="6"/>
        <v>248.85495000000003</v>
      </c>
      <c r="L20" s="195">
        <v>5480.78</v>
      </c>
      <c r="M20" s="195">
        <v>1355.23</v>
      </c>
      <c r="N20" s="195">
        <f t="shared" si="7"/>
        <v>4280.3050499999999</v>
      </c>
      <c r="O20" s="195">
        <f t="shared" si="8"/>
        <v>5635.5350500000004</v>
      </c>
      <c r="P20" s="195"/>
      <c r="Q20" s="195" t="b">
        <f t="shared" si="4"/>
        <v>1</v>
      </c>
      <c r="R20" s="362" t="s">
        <v>35</v>
      </c>
      <c r="S20" s="195"/>
      <c r="T20" s="195"/>
      <c r="U20" s="195"/>
      <c r="V20" s="195"/>
      <c r="W20" s="195"/>
      <c r="X20" s="196"/>
      <c r="Y20" s="196"/>
      <c r="Z20" s="197"/>
      <c r="AA20" s="196"/>
      <c r="AB20" s="197"/>
      <c r="AC20" s="196"/>
      <c r="AD20" s="197"/>
      <c r="AE20" s="196"/>
      <c r="AF20" s="197"/>
      <c r="AG20" s="196"/>
      <c r="AH20" s="196"/>
      <c r="AI20" s="197"/>
      <c r="AJ20" s="196"/>
      <c r="AK20" s="197"/>
      <c r="AL20" s="196"/>
    </row>
    <row r="21" spans="1:38" ht="15" customHeight="1" x14ac:dyDescent="0.25">
      <c r="A21" s="196" t="s">
        <v>1037</v>
      </c>
      <c r="B21" s="196" t="s">
        <v>847</v>
      </c>
      <c r="C21" s="197">
        <v>431</v>
      </c>
      <c r="D21" s="199" t="s">
        <v>680</v>
      </c>
      <c r="E21" s="196" t="s">
        <v>681</v>
      </c>
      <c r="F21" s="195">
        <v>22350.79</v>
      </c>
      <c r="G21" s="195">
        <v>951.62</v>
      </c>
      <c r="H21" s="195">
        <v>11058.01</v>
      </c>
      <c r="I21" s="195">
        <v>0</v>
      </c>
      <c r="J21" s="195">
        <f t="shared" si="5"/>
        <v>11058.01</v>
      </c>
      <c r="K21" s="195">
        <f t="shared" si="6"/>
        <v>165.87015</v>
      </c>
      <c r="L21" s="195">
        <v>3970.46</v>
      </c>
      <c r="M21" s="195">
        <v>903.42</v>
      </c>
      <c r="N21" s="195">
        <f t="shared" si="7"/>
        <v>2852.96985</v>
      </c>
      <c r="O21" s="195">
        <f t="shared" si="8"/>
        <v>3756.38985</v>
      </c>
      <c r="P21" s="195"/>
      <c r="Q21" s="195" t="b">
        <f t="shared" si="4"/>
        <v>1</v>
      </c>
      <c r="R21" s="370" t="s">
        <v>680</v>
      </c>
      <c r="S21" s="195"/>
      <c r="T21" s="195"/>
      <c r="U21" s="195"/>
      <c r="V21" s="195"/>
      <c r="W21" s="195"/>
      <c r="X21" s="196"/>
      <c r="Y21" s="196"/>
      <c r="Z21" s="197"/>
      <c r="AA21" s="196"/>
      <c r="AB21" s="197"/>
      <c r="AC21" s="196"/>
      <c r="AD21" s="197"/>
      <c r="AE21" s="196"/>
      <c r="AF21" s="197"/>
      <c r="AG21" s="196"/>
      <c r="AH21" s="196"/>
      <c r="AI21" s="197"/>
      <c r="AJ21" s="196"/>
      <c r="AK21" s="197"/>
      <c r="AL21" s="196"/>
    </row>
    <row r="22" spans="1:38" s="214" customFormat="1" ht="15" customHeight="1" x14ac:dyDescent="0.25">
      <c r="A22" s="211"/>
      <c r="B22" s="211"/>
      <c r="C22" s="213">
        <v>199</v>
      </c>
      <c r="D22" s="367" t="s">
        <v>73</v>
      </c>
      <c r="E22" s="211"/>
      <c r="F22" s="212">
        <v>0</v>
      </c>
      <c r="G22" s="212">
        <v>0</v>
      </c>
      <c r="H22" s="212">
        <v>0</v>
      </c>
      <c r="I22" s="212">
        <v>0</v>
      </c>
      <c r="J22" s="212">
        <v>0</v>
      </c>
      <c r="K22" s="212">
        <v>0</v>
      </c>
      <c r="L22" s="212">
        <v>0</v>
      </c>
      <c r="M22" s="212">
        <v>0</v>
      </c>
      <c r="N22" s="212">
        <v>0</v>
      </c>
      <c r="O22" s="212">
        <v>0</v>
      </c>
      <c r="P22" s="212"/>
      <c r="Q22" s="195" t="b">
        <f t="shared" si="4"/>
        <v>1</v>
      </c>
      <c r="R22" s="367" t="s">
        <v>73</v>
      </c>
      <c r="S22" s="212"/>
      <c r="T22" s="212"/>
      <c r="U22" s="212"/>
      <c r="V22" s="212"/>
      <c r="W22" s="212"/>
      <c r="X22" s="211"/>
      <c r="Y22" s="211"/>
      <c r="Z22" s="213"/>
      <c r="AA22" s="211"/>
      <c r="AB22" s="213"/>
      <c r="AC22" s="211"/>
      <c r="AD22" s="213"/>
      <c r="AE22" s="211"/>
      <c r="AF22" s="213"/>
      <c r="AG22" s="211"/>
      <c r="AH22" s="211"/>
      <c r="AI22" s="213"/>
      <c r="AJ22" s="211"/>
      <c r="AK22" s="213"/>
      <c r="AL22" s="211"/>
    </row>
    <row r="23" spans="1:38" ht="15" customHeight="1" x14ac:dyDescent="0.25">
      <c r="A23" s="196" t="s">
        <v>1037</v>
      </c>
      <c r="B23" s="196" t="s">
        <v>847</v>
      </c>
      <c r="C23" s="197">
        <v>447</v>
      </c>
      <c r="D23" s="199" t="s">
        <v>715</v>
      </c>
      <c r="E23" s="196" t="s">
        <v>736</v>
      </c>
      <c r="F23" s="195">
        <v>27395.3</v>
      </c>
      <c r="G23" s="195">
        <v>951.62</v>
      </c>
      <c r="H23" s="195">
        <v>13549.61</v>
      </c>
      <c r="I23" s="195">
        <v>0</v>
      </c>
      <c r="J23" s="195">
        <f t="shared" ref="J23:J54" si="9">H23+I23</f>
        <v>13549.61</v>
      </c>
      <c r="K23" s="195">
        <f t="shared" ref="K23:K54" si="10">J23*1.5%</f>
        <v>203.24414999999999</v>
      </c>
      <c r="L23" s="195">
        <v>4650.66</v>
      </c>
      <c r="M23" s="195">
        <v>1107.6500000000001</v>
      </c>
      <c r="N23" s="195">
        <f t="shared" ref="N23:N54" si="11">L23-K23-G23</f>
        <v>3495.7958499999995</v>
      </c>
      <c r="O23" s="195">
        <f t="shared" ref="O23:O54" si="12">M23+N23</f>
        <v>4603.4458500000001</v>
      </c>
      <c r="P23" s="195"/>
      <c r="Q23" s="195" t="b">
        <f t="shared" si="4"/>
        <v>1</v>
      </c>
      <c r="R23" s="369" t="s">
        <v>715</v>
      </c>
      <c r="S23" s="195"/>
      <c r="T23" s="195"/>
      <c r="U23" s="195"/>
      <c r="V23" s="195"/>
      <c r="W23" s="195"/>
      <c r="X23" s="196"/>
      <c r="Y23" s="196"/>
      <c r="Z23" s="197"/>
      <c r="AA23" s="196"/>
      <c r="AB23" s="197"/>
      <c r="AC23" s="196"/>
      <c r="AD23" s="197"/>
      <c r="AE23" s="196"/>
      <c r="AF23" s="197"/>
      <c r="AG23" s="196"/>
      <c r="AH23" s="196"/>
      <c r="AI23" s="197"/>
      <c r="AJ23" s="196"/>
      <c r="AK23" s="197"/>
      <c r="AL23" s="196"/>
    </row>
    <row r="24" spans="1:38" ht="15" customHeight="1" x14ac:dyDescent="0.25">
      <c r="A24" s="196" t="s">
        <v>1037</v>
      </c>
      <c r="B24" s="196" t="s">
        <v>847</v>
      </c>
      <c r="C24" s="197">
        <v>498</v>
      </c>
      <c r="D24" s="199" t="s">
        <v>483</v>
      </c>
      <c r="E24" s="196" t="s">
        <v>533</v>
      </c>
      <c r="F24" s="195">
        <v>30618.38</v>
      </c>
      <c r="G24" s="195">
        <v>951.62</v>
      </c>
      <c r="H24" s="195">
        <v>15309.19</v>
      </c>
      <c r="I24" s="195">
        <v>0</v>
      </c>
      <c r="J24" s="195">
        <f t="shared" si="9"/>
        <v>15309.19</v>
      </c>
      <c r="K24" s="195">
        <f t="shared" si="10"/>
        <v>229.63784999999999</v>
      </c>
      <c r="L24" s="195">
        <v>5131.03</v>
      </c>
      <c r="M24" s="195">
        <v>1224.73</v>
      </c>
      <c r="N24" s="195">
        <f t="shared" si="11"/>
        <v>3949.7721499999998</v>
      </c>
      <c r="O24" s="195">
        <f t="shared" si="12"/>
        <v>5174.5021500000003</v>
      </c>
      <c r="P24" s="195"/>
      <c r="Q24" s="195" t="b">
        <f t="shared" si="4"/>
        <v>1</v>
      </c>
      <c r="R24" s="358" t="s">
        <v>483</v>
      </c>
      <c r="S24" s="195"/>
      <c r="T24" s="195"/>
      <c r="U24" s="195"/>
      <c r="V24" s="195"/>
      <c r="W24" s="195"/>
      <c r="X24" s="196"/>
      <c r="Y24" s="196"/>
      <c r="Z24" s="197"/>
      <c r="AA24" s="196"/>
      <c r="AB24" s="197"/>
      <c r="AC24" s="196"/>
      <c r="AD24" s="197"/>
      <c r="AE24" s="196"/>
      <c r="AF24" s="197"/>
      <c r="AG24" s="196"/>
      <c r="AH24" s="196"/>
      <c r="AI24" s="197"/>
      <c r="AJ24" s="196"/>
      <c r="AK24" s="197"/>
      <c r="AL24" s="196"/>
    </row>
    <row r="25" spans="1:38" ht="15" customHeight="1" x14ac:dyDescent="0.25">
      <c r="A25" s="196" t="s">
        <v>1037</v>
      </c>
      <c r="B25" s="196" t="s">
        <v>847</v>
      </c>
      <c r="C25" s="197">
        <v>200</v>
      </c>
      <c r="D25" s="199" t="s">
        <v>74</v>
      </c>
      <c r="E25" s="196" t="s">
        <v>245</v>
      </c>
      <c r="F25" s="195">
        <v>36926.120000000003</v>
      </c>
      <c r="G25" s="195">
        <v>951.62</v>
      </c>
      <c r="H25" s="195">
        <v>18304.84</v>
      </c>
      <c r="I25" s="195">
        <v>0</v>
      </c>
      <c r="J25" s="195">
        <f t="shared" si="9"/>
        <v>18304.84</v>
      </c>
      <c r="K25" s="195">
        <f t="shared" si="10"/>
        <v>274.57259999999997</v>
      </c>
      <c r="L25" s="195">
        <v>5948.84</v>
      </c>
      <c r="M25" s="195">
        <v>1489.7</v>
      </c>
      <c r="N25" s="195">
        <f t="shared" si="11"/>
        <v>4722.6474000000007</v>
      </c>
      <c r="O25" s="195">
        <f t="shared" si="12"/>
        <v>6212.3474000000006</v>
      </c>
      <c r="P25" s="195"/>
      <c r="Q25" s="195" t="b">
        <f t="shared" si="4"/>
        <v>1</v>
      </c>
      <c r="R25" s="362" t="s">
        <v>74</v>
      </c>
      <c r="S25" s="195"/>
      <c r="T25" s="195"/>
      <c r="U25" s="195"/>
      <c r="V25" s="195"/>
      <c r="W25" s="195"/>
      <c r="X25" s="196"/>
      <c r="Y25" s="196"/>
      <c r="Z25" s="197"/>
      <c r="AA25" s="196"/>
      <c r="AB25" s="197"/>
      <c r="AC25" s="196"/>
      <c r="AD25" s="197"/>
      <c r="AE25" s="196"/>
      <c r="AF25" s="197"/>
      <c r="AG25" s="196"/>
      <c r="AH25" s="196"/>
      <c r="AI25" s="197"/>
      <c r="AJ25" s="196"/>
      <c r="AK25" s="197"/>
      <c r="AL25" s="196"/>
    </row>
    <row r="26" spans="1:38" ht="15" customHeight="1" x14ac:dyDescent="0.25">
      <c r="A26" s="196" t="s">
        <v>1037</v>
      </c>
      <c r="B26" s="196" t="s">
        <v>847</v>
      </c>
      <c r="C26" s="197">
        <v>84</v>
      </c>
      <c r="D26" s="199" t="s">
        <v>45</v>
      </c>
      <c r="E26" s="196" t="s">
        <v>217</v>
      </c>
      <c r="F26" s="195">
        <v>16450.330000000002</v>
      </c>
      <c r="G26" s="195">
        <v>702.93</v>
      </c>
      <c r="H26" s="195">
        <v>8139.17</v>
      </c>
      <c r="I26" s="195">
        <v>0</v>
      </c>
      <c r="J26" s="195">
        <f t="shared" si="9"/>
        <v>8139.17</v>
      </c>
      <c r="K26" s="195">
        <f t="shared" si="10"/>
        <v>122.08754999999999</v>
      </c>
      <c r="L26" s="195">
        <v>2924.92</v>
      </c>
      <c r="M26" s="195">
        <v>664.89</v>
      </c>
      <c r="N26" s="195">
        <f t="shared" si="11"/>
        <v>2099.90245</v>
      </c>
      <c r="O26" s="195">
        <f t="shared" si="12"/>
        <v>2764.7924499999999</v>
      </c>
      <c r="P26" s="195"/>
      <c r="Q26" s="195" t="b">
        <f t="shared" si="4"/>
        <v>1</v>
      </c>
      <c r="R26" s="362" t="s">
        <v>45</v>
      </c>
      <c r="S26" s="195"/>
      <c r="T26" s="195"/>
      <c r="U26" s="195"/>
      <c r="V26" s="195"/>
      <c r="W26" s="195"/>
      <c r="X26" s="196"/>
      <c r="Y26" s="196"/>
      <c r="Z26" s="197"/>
      <c r="AA26" s="196"/>
      <c r="AB26" s="197"/>
      <c r="AC26" s="196"/>
      <c r="AD26" s="197"/>
      <c r="AE26" s="196"/>
      <c r="AF26" s="197"/>
      <c r="AG26" s="196"/>
      <c r="AH26" s="196"/>
      <c r="AI26" s="197"/>
      <c r="AJ26" s="196"/>
      <c r="AK26" s="197"/>
      <c r="AL26" s="196"/>
    </row>
    <row r="27" spans="1:38" ht="15" customHeight="1" x14ac:dyDescent="0.25">
      <c r="A27" s="196" t="s">
        <v>1037</v>
      </c>
      <c r="B27" s="196" t="s">
        <v>847</v>
      </c>
      <c r="C27" s="197">
        <v>88</v>
      </c>
      <c r="D27" s="199" t="s">
        <v>48</v>
      </c>
      <c r="E27" s="196" t="s">
        <v>220</v>
      </c>
      <c r="F27" s="195">
        <v>34375.870000000003</v>
      </c>
      <c r="G27" s="195">
        <v>951.62</v>
      </c>
      <c r="H27" s="195">
        <v>17040.71</v>
      </c>
      <c r="I27" s="195">
        <v>0</v>
      </c>
      <c r="J27" s="195">
        <f t="shared" si="9"/>
        <v>17040.71</v>
      </c>
      <c r="K27" s="195">
        <f t="shared" si="10"/>
        <v>255.61064999999996</v>
      </c>
      <c r="L27" s="195">
        <v>5603.73</v>
      </c>
      <c r="M27" s="195">
        <v>1386.81</v>
      </c>
      <c r="N27" s="195">
        <f t="shared" si="11"/>
        <v>4396.49935</v>
      </c>
      <c r="O27" s="195">
        <f t="shared" si="12"/>
        <v>5783.3093499999995</v>
      </c>
      <c r="P27" s="195"/>
      <c r="Q27" s="195" t="b">
        <f t="shared" si="4"/>
        <v>1</v>
      </c>
      <c r="R27" s="362" t="s">
        <v>48</v>
      </c>
      <c r="S27" s="195"/>
      <c r="T27" s="195"/>
      <c r="U27" s="195"/>
      <c r="V27" s="195"/>
      <c r="W27" s="195"/>
      <c r="X27" s="196"/>
      <c r="Y27" s="196"/>
      <c r="Z27" s="197"/>
      <c r="AA27" s="196"/>
      <c r="AB27" s="197"/>
      <c r="AC27" s="196"/>
      <c r="AD27" s="197"/>
      <c r="AE27" s="196"/>
      <c r="AF27" s="197"/>
      <c r="AG27" s="196"/>
      <c r="AH27" s="196"/>
      <c r="AI27" s="197"/>
      <c r="AJ27" s="196"/>
      <c r="AK27" s="197"/>
      <c r="AL27" s="196"/>
    </row>
    <row r="28" spans="1:38" ht="15" customHeight="1" x14ac:dyDescent="0.25">
      <c r="A28" s="196" t="s">
        <v>1037</v>
      </c>
      <c r="B28" s="196" t="s">
        <v>847</v>
      </c>
      <c r="C28" s="197">
        <v>448</v>
      </c>
      <c r="D28" s="199" t="s">
        <v>716</v>
      </c>
      <c r="E28" s="196" t="s">
        <v>737</v>
      </c>
      <c r="F28" s="195">
        <v>33376.5</v>
      </c>
      <c r="G28" s="195">
        <v>951.62</v>
      </c>
      <c r="H28" s="195">
        <v>16528.599999999999</v>
      </c>
      <c r="I28" s="195">
        <v>0</v>
      </c>
      <c r="J28" s="195">
        <f t="shared" si="9"/>
        <v>16528.599999999999</v>
      </c>
      <c r="K28" s="195">
        <f t="shared" si="10"/>
        <v>247.92899999999997</v>
      </c>
      <c r="L28" s="195">
        <v>5463.93</v>
      </c>
      <c r="M28" s="195">
        <v>1347.83</v>
      </c>
      <c r="N28" s="195">
        <f t="shared" si="11"/>
        <v>4264.3810000000003</v>
      </c>
      <c r="O28" s="195">
        <f t="shared" si="12"/>
        <v>5612.2110000000002</v>
      </c>
      <c r="P28" s="195"/>
      <c r="Q28" s="195" t="b">
        <f t="shared" si="4"/>
        <v>1</v>
      </c>
      <c r="R28" s="369" t="s">
        <v>716</v>
      </c>
      <c r="S28" s="195"/>
      <c r="T28" s="195"/>
      <c r="U28" s="195"/>
      <c r="V28" s="195"/>
      <c r="W28" s="195"/>
      <c r="X28" s="196"/>
      <c r="Y28" s="196"/>
      <c r="Z28" s="197"/>
      <c r="AA28" s="196"/>
      <c r="AB28" s="197"/>
      <c r="AC28" s="196"/>
      <c r="AD28" s="197"/>
      <c r="AE28" s="196"/>
      <c r="AF28" s="197"/>
      <c r="AG28" s="196"/>
      <c r="AH28" s="196"/>
      <c r="AI28" s="197"/>
      <c r="AJ28" s="196"/>
      <c r="AK28" s="197"/>
      <c r="AL28" s="196"/>
    </row>
    <row r="29" spans="1:38" ht="15" customHeight="1" x14ac:dyDescent="0.25">
      <c r="A29" s="196" t="s">
        <v>1037</v>
      </c>
      <c r="B29" s="196" t="s">
        <v>847</v>
      </c>
      <c r="C29" s="197">
        <v>476</v>
      </c>
      <c r="D29" s="199" t="s">
        <v>790</v>
      </c>
      <c r="E29" s="196" t="s">
        <v>795</v>
      </c>
      <c r="F29" s="195">
        <v>27338.95</v>
      </c>
      <c r="G29" s="195">
        <v>951.62</v>
      </c>
      <c r="H29" s="195">
        <v>13549.61</v>
      </c>
      <c r="I29" s="195">
        <v>0</v>
      </c>
      <c r="J29" s="195">
        <f t="shared" si="9"/>
        <v>13549.61</v>
      </c>
      <c r="K29" s="195">
        <f t="shared" si="10"/>
        <v>203.24414999999999</v>
      </c>
      <c r="L29" s="195">
        <v>4650.66</v>
      </c>
      <c r="M29" s="195">
        <v>1103.1400000000001</v>
      </c>
      <c r="N29" s="195">
        <f t="shared" si="11"/>
        <v>3495.7958499999995</v>
      </c>
      <c r="O29" s="195">
        <f t="shared" si="12"/>
        <v>4598.9358499999998</v>
      </c>
      <c r="P29" s="195"/>
      <c r="Q29" s="195" t="b">
        <f t="shared" si="4"/>
        <v>1</v>
      </c>
      <c r="R29" s="369" t="s">
        <v>790</v>
      </c>
      <c r="S29" s="195"/>
      <c r="T29" s="195"/>
      <c r="U29" s="195"/>
      <c r="V29" s="195"/>
      <c r="W29" s="195"/>
      <c r="X29" s="196"/>
      <c r="Y29" s="196"/>
      <c r="Z29" s="197"/>
      <c r="AA29" s="196"/>
      <c r="AB29" s="197"/>
      <c r="AC29" s="196"/>
      <c r="AD29" s="197"/>
      <c r="AE29" s="196"/>
      <c r="AF29" s="197"/>
      <c r="AG29" s="196"/>
      <c r="AH29" s="196"/>
      <c r="AI29" s="197"/>
      <c r="AJ29" s="196"/>
      <c r="AK29" s="197"/>
      <c r="AL29" s="196"/>
    </row>
    <row r="30" spans="1:38" ht="15" customHeight="1" x14ac:dyDescent="0.25">
      <c r="A30" s="196" t="s">
        <v>1037</v>
      </c>
      <c r="B30" s="196" t="s">
        <v>847</v>
      </c>
      <c r="C30" s="197">
        <v>454</v>
      </c>
      <c r="D30" s="199" t="s">
        <v>721</v>
      </c>
      <c r="E30" s="196" t="s">
        <v>742</v>
      </c>
      <c r="F30" s="195">
        <v>27386.89</v>
      </c>
      <c r="G30" s="195">
        <v>951.62</v>
      </c>
      <c r="H30" s="195">
        <v>13549.61</v>
      </c>
      <c r="I30" s="195">
        <v>0</v>
      </c>
      <c r="J30" s="195">
        <f t="shared" si="9"/>
        <v>13549.61</v>
      </c>
      <c r="K30" s="195">
        <f t="shared" si="10"/>
        <v>203.24414999999999</v>
      </c>
      <c r="L30" s="195">
        <v>4650.66</v>
      </c>
      <c r="M30" s="195">
        <v>1106.98</v>
      </c>
      <c r="N30" s="195">
        <f t="shared" si="11"/>
        <v>3495.7958499999995</v>
      </c>
      <c r="O30" s="195">
        <f t="shared" si="12"/>
        <v>4602.77585</v>
      </c>
      <c r="P30" s="195"/>
      <c r="Q30" s="195" t="b">
        <f t="shared" si="4"/>
        <v>1</v>
      </c>
      <c r="R30" s="369" t="s">
        <v>721</v>
      </c>
      <c r="S30" s="195"/>
      <c r="T30" s="195"/>
      <c r="U30" s="195"/>
      <c r="V30" s="195"/>
      <c r="W30" s="195"/>
      <c r="X30" s="196"/>
      <c r="Y30" s="196"/>
      <c r="Z30" s="197"/>
      <c r="AA30" s="196"/>
      <c r="AB30" s="197"/>
      <c r="AC30" s="196"/>
      <c r="AD30" s="197"/>
      <c r="AE30" s="196"/>
      <c r="AF30" s="197"/>
      <c r="AG30" s="196"/>
      <c r="AH30" s="196"/>
      <c r="AI30" s="197"/>
      <c r="AJ30" s="196"/>
      <c r="AK30" s="197"/>
      <c r="AL30" s="196"/>
    </row>
    <row r="31" spans="1:38" ht="15" customHeight="1" x14ac:dyDescent="0.25">
      <c r="A31" s="196" t="s">
        <v>1037</v>
      </c>
      <c r="B31" s="196" t="s">
        <v>847</v>
      </c>
      <c r="C31" s="197">
        <v>23</v>
      </c>
      <c r="D31" s="199" t="s">
        <v>17</v>
      </c>
      <c r="E31" s="196" t="s">
        <v>188</v>
      </c>
      <c r="F31" s="195">
        <v>31847.75</v>
      </c>
      <c r="G31" s="195">
        <v>951.62</v>
      </c>
      <c r="H31" s="195">
        <v>15756.85</v>
      </c>
      <c r="I31" s="195">
        <v>0</v>
      </c>
      <c r="J31" s="195">
        <f t="shared" si="9"/>
        <v>15756.85</v>
      </c>
      <c r="K31" s="195">
        <f t="shared" si="10"/>
        <v>236.35274999999999</v>
      </c>
      <c r="L31" s="195">
        <v>5253.24</v>
      </c>
      <c r="M31" s="195">
        <v>1287.27</v>
      </c>
      <c r="N31" s="195">
        <f t="shared" si="11"/>
        <v>4065.2672499999999</v>
      </c>
      <c r="O31" s="195">
        <f t="shared" si="12"/>
        <v>5352.5372499999994</v>
      </c>
      <c r="P31" s="195"/>
      <c r="Q31" s="195" t="b">
        <f t="shared" si="4"/>
        <v>0</v>
      </c>
      <c r="R31" s="362" t="s">
        <v>426</v>
      </c>
      <c r="S31" s="195"/>
      <c r="T31" s="195"/>
      <c r="U31" s="195"/>
      <c r="V31" s="195"/>
      <c r="W31" s="195"/>
      <c r="X31" s="196"/>
      <c r="Y31" s="196"/>
      <c r="Z31" s="197"/>
      <c r="AA31" s="196"/>
      <c r="AB31" s="197"/>
      <c r="AC31" s="196"/>
      <c r="AD31" s="197"/>
      <c r="AE31" s="196"/>
      <c r="AF31" s="197"/>
      <c r="AG31" s="196"/>
      <c r="AH31" s="196"/>
      <c r="AI31" s="197"/>
      <c r="AJ31" s="196"/>
      <c r="AK31" s="197"/>
      <c r="AL31" s="196"/>
    </row>
    <row r="32" spans="1:38" ht="15" customHeight="1" x14ac:dyDescent="0.25">
      <c r="A32" s="196" t="s">
        <v>1037</v>
      </c>
      <c r="B32" s="196" t="s">
        <v>847</v>
      </c>
      <c r="C32" s="197">
        <v>40</v>
      </c>
      <c r="D32" s="199" t="s">
        <v>30</v>
      </c>
      <c r="E32" s="196" t="s">
        <v>202</v>
      </c>
      <c r="F32" s="195">
        <v>41059.74</v>
      </c>
      <c r="G32" s="195">
        <v>951.62</v>
      </c>
      <c r="H32" s="195">
        <v>20375.419999999998</v>
      </c>
      <c r="I32" s="195">
        <v>0</v>
      </c>
      <c r="J32" s="195">
        <f t="shared" si="9"/>
        <v>20375.419999999998</v>
      </c>
      <c r="K32" s="195">
        <f t="shared" si="10"/>
        <v>305.63129999999995</v>
      </c>
      <c r="L32" s="195">
        <v>6514.11</v>
      </c>
      <c r="M32" s="195">
        <v>1654.74</v>
      </c>
      <c r="N32" s="195">
        <f t="shared" si="11"/>
        <v>5256.8586999999998</v>
      </c>
      <c r="O32" s="195">
        <f t="shared" si="12"/>
        <v>6911.5986999999996</v>
      </c>
      <c r="P32" s="195"/>
      <c r="Q32" s="195" t="b">
        <f t="shared" si="4"/>
        <v>1</v>
      </c>
      <c r="R32" s="362" t="s">
        <v>30</v>
      </c>
      <c r="S32" s="195"/>
      <c r="T32" s="195"/>
      <c r="U32" s="195"/>
      <c r="V32" s="195"/>
      <c r="W32" s="195"/>
      <c r="X32" s="196"/>
      <c r="Y32" s="196"/>
      <c r="Z32" s="197"/>
      <c r="AA32" s="196"/>
      <c r="AB32" s="197"/>
      <c r="AC32" s="196"/>
      <c r="AD32" s="197"/>
      <c r="AE32" s="196"/>
      <c r="AF32" s="197"/>
      <c r="AG32" s="196"/>
      <c r="AH32" s="196"/>
      <c r="AI32" s="197"/>
      <c r="AJ32" s="196"/>
      <c r="AK32" s="197"/>
      <c r="AL32" s="196"/>
    </row>
    <row r="33" spans="1:38" ht="15" customHeight="1" x14ac:dyDescent="0.25">
      <c r="A33" s="196" t="s">
        <v>1037</v>
      </c>
      <c r="B33" s="196" t="s">
        <v>847</v>
      </c>
      <c r="C33" s="197">
        <v>481</v>
      </c>
      <c r="D33" s="199" t="s">
        <v>803</v>
      </c>
      <c r="E33" s="196" t="s">
        <v>817</v>
      </c>
      <c r="F33" s="195">
        <v>27291</v>
      </c>
      <c r="G33" s="195">
        <v>951.62</v>
      </c>
      <c r="H33" s="195">
        <v>13549.61</v>
      </c>
      <c r="I33" s="195">
        <v>0</v>
      </c>
      <c r="J33" s="195">
        <f t="shared" si="9"/>
        <v>13549.61</v>
      </c>
      <c r="K33" s="195">
        <f t="shared" si="10"/>
        <v>203.24414999999999</v>
      </c>
      <c r="L33" s="195">
        <v>4650.66</v>
      </c>
      <c r="M33" s="195">
        <v>1099.31</v>
      </c>
      <c r="N33" s="195">
        <f t="shared" si="11"/>
        <v>3495.7958499999995</v>
      </c>
      <c r="O33" s="195">
        <f t="shared" si="12"/>
        <v>4595.1058499999999</v>
      </c>
      <c r="P33" s="195"/>
      <c r="Q33" s="195" t="b">
        <f t="shared" si="4"/>
        <v>1</v>
      </c>
      <c r="R33" s="369" t="s">
        <v>803</v>
      </c>
      <c r="S33" s="195"/>
      <c r="T33" s="195"/>
      <c r="U33" s="195"/>
      <c r="V33" s="195"/>
      <c r="W33" s="195"/>
      <c r="X33" s="196"/>
      <c r="Y33" s="196"/>
      <c r="Z33" s="197"/>
      <c r="AA33" s="196"/>
      <c r="AB33" s="197"/>
      <c r="AC33" s="196"/>
      <c r="AD33" s="197"/>
      <c r="AE33" s="196"/>
      <c r="AF33" s="197"/>
      <c r="AG33" s="196"/>
      <c r="AH33" s="196"/>
      <c r="AI33" s="197"/>
      <c r="AJ33" s="196"/>
      <c r="AK33" s="197"/>
      <c r="AL33" s="196"/>
    </row>
    <row r="34" spans="1:38" ht="15" customHeight="1" x14ac:dyDescent="0.25">
      <c r="A34" s="196" t="s">
        <v>1037</v>
      </c>
      <c r="B34" s="196" t="s">
        <v>847</v>
      </c>
      <c r="C34" s="197">
        <v>313</v>
      </c>
      <c r="D34" s="199" t="s">
        <v>298</v>
      </c>
      <c r="E34" s="196" t="s">
        <v>296</v>
      </c>
      <c r="F34" s="195">
        <v>64520.89</v>
      </c>
      <c r="G34" s="195">
        <v>951.62</v>
      </c>
      <c r="H34" s="195">
        <v>31960.85</v>
      </c>
      <c r="I34" s="195">
        <v>0</v>
      </c>
      <c r="J34" s="195">
        <f t="shared" si="9"/>
        <v>31960.85</v>
      </c>
      <c r="K34" s="195">
        <f t="shared" si="10"/>
        <v>479.41274999999996</v>
      </c>
      <c r="L34" s="195">
        <v>9676.93</v>
      </c>
      <c r="M34" s="195">
        <v>2604.8000000000002</v>
      </c>
      <c r="N34" s="195">
        <f t="shared" si="11"/>
        <v>8245.89725</v>
      </c>
      <c r="O34" s="195">
        <f t="shared" si="12"/>
        <v>10850.697250000001</v>
      </c>
      <c r="P34" s="195"/>
      <c r="Q34" s="195" t="b">
        <f t="shared" si="4"/>
        <v>0</v>
      </c>
      <c r="R34" s="362" t="s">
        <v>297</v>
      </c>
      <c r="S34" s="195"/>
      <c r="T34" s="195"/>
      <c r="U34" s="195"/>
      <c r="V34" s="195"/>
      <c r="W34" s="195"/>
      <c r="X34" s="196"/>
      <c r="Y34" s="196"/>
      <c r="Z34" s="197"/>
      <c r="AA34" s="196"/>
      <c r="AB34" s="197"/>
      <c r="AC34" s="196"/>
      <c r="AD34" s="197"/>
      <c r="AE34" s="196"/>
      <c r="AF34" s="197"/>
      <c r="AG34" s="196"/>
      <c r="AH34" s="196"/>
      <c r="AI34" s="197"/>
      <c r="AJ34" s="196"/>
      <c r="AK34" s="197"/>
      <c r="AL34" s="196"/>
    </row>
    <row r="35" spans="1:38" ht="15" customHeight="1" x14ac:dyDescent="0.25">
      <c r="A35" s="196" t="s">
        <v>1037</v>
      </c>
      <c r="B35" s="196" t="s">
        <v>847</v>
      </c>
      <c r="C35" s="197">
        <v>149</v>
      </c>
      <c r="D35" s="199" t="s">
        <v>104</v>
      </c>
      <c r="E35" s="196" t="s">
        <v>230</v>
      </c>
      <c r="F35" s="195">
        <v>32119.98</v>
      </c>
      <c r="G35" s="195">
        <v>951.62</v>
      </c>
      <c r="H35" s="195">
        <v>15942.58</v>
      </c>
      <c r="I35" s="195">
        <v>0</v>
      </c>
      <c r="J35" s="195">
        <f t="shared" si="9"/>
        <v>15942.58</v>
      </c>
      <c r="K35" s="195">
        <f t="shared" si="10"/>
        <v>239.1387</v>
      </c>
      <c r="L35" s="195">
        <v>5303.94</v>
      </c>
      <c r="M35" s="195">
        <v>1294.19</v>
      </c>
      <c r="N35" s="195">
        <f t="shared" si="11"/>
        <v>4113.1812999999993</v>
      </c>
      <c r="O35" s="195">
        <f t="shared" si="12"/>
        <v>5407.3712999999989</v>
      </c>
      <c r="P35" s="195"/>
      <c r="Q35" s="195" t="b">
        <f t="shared" si="4"/>
        <v>0</v>
      </c>
      <c r="R35" s="362" t="s">
        <v>422</v>
      </c>
      <c r="S35" s="195"/>
      <c r="T35" s="195"/>
      <c r="U35" s="195"/>
      <c r="V35" s="195"/>
      <c r="W35" s="195"/>
      <c r="X35" s="196"/>
      <c r="Y35" s="196"/>
      <c r="Z35" s="197"/>
      <c r="AA35" s="196"/>
      <c r="AB35" s="197"/>
      <c r="AC35" s="196"/>
      <c r="AD35" s="197"/>
      <c r="AE35" s="196"/>
      <c r="AF35" s="197"/>
      <c r="AG35" s="196"/>
      <c r="AH35" s="196"/>
      <c r="AI35" s="197"/>
      <c r="AJ35" s="196"/>
      <c r="AK35" s="197"/>
      <c r="AL35" s="196"/>
    </row>
    <row r="36" spans="1:38" ht="15" customHeight="1" x14ac:dyDescent="0.25">
      <c r="A36" s="196" t="s">
        <v>1037</v>
      </c>
      <c r="B36" s="196" t="s">
        <v>847</v>
      </c>
      <c r="C36" s="197">
        <v>168</v>
      </c>
      <c r="D36" s="199" t="s">
        <v>66</v>
      </c>
      <c r="E36" s="196" t="s">
        <v>237</v>
      </c>
      <c r="F36" s="195">
        <v>23056.83</v>
      </c>
      <c r="G36" s="195">
        <v>951.62</v>
      </c>
      <c r="H36" s="195">
        <v>11409.51</v>
      </c>
      <c r="I36" s="195">
        <v>0</v>
      </c>
      <c r="J36" s="195">
        <f t="shared" si="9"/>
        <v>11409.51</v>
      </c>
      <c r="K36" s="195">
        <f t="shared" si="10"/>
        <v>171.14265</v>
      </c>
      <c r="L36" s="195">
        <v>4066.42</v>
      </c>
      <c r="M36" s="195">
        <v>931.78</v>
      </c>
      <c r="N36" s="195">
        <f t="shared" si="11"/>
        <v>2943.6573500000004</v>
      </c>
      <c r="O36" s="195">
        <f t="shared" si="12"/>
        <v>3875.4373500000002</v>
      </c>
      <c r="P36" s="195"/>
      <c r="Q36" s="195" t="b">
        <f t="shared" si="4"/>
        <v>1</v>
      </c>
      <c r="R36" s="362" t="s">
        <v>66</v>
      </c>
      <c r="S36" s="195"/>
      <c r="T36" s="195"/>
      <c r="U36" s="195"/>
      <c r="V36" s="195"/>
      <c r="W36" s="195"/>
      <c r="X36" s="196"/>
      <c r="Y36" s="196"/>
      <c r="Z36" s="197"/>
      <c r="AA36" s="196"/>
      <c r="AB36" s="197"/>
      <c r="AC36" s="196"/>
      <c r="AD36" s="197"/>
      <c r="AE36" s="196"/>
      <c r="AF36" s="197"/>
      <c r="AG36" s="196"/>
      <c r="AH36" s="196"/>
      <c r="AI36" s="197"/>
      <c r="AJ36" s="196"/>
      <c r="AK36" s="197"/>
      <c r="AL36" s="196"/>
    </row>
    <row r="37" spans="1:38" ht="15" customHeight="1" x14ac:dyDescent="0.25">
      <c r="A37" s="196" t="s">
        <v>1037</v>
      </c>
      <c r="B37" s="196" t="s">
        <v>847</v>
      </c>
      <c r="C37" s="197">
        <v>469</v>
      </c>
      <c r="D37" s="199" t="s">
        <v>781</v>
      </c>
      <c r="E37" s="196" t="s">
        <v>780</v>
      </c>
      <c r="F37" s="195">
        <v>13036.19</v>
      </c>
      <c r="G37" s="195">
        <v>522.07000000000005</v>
      </c>
      <c r="H37" s="195">
        <v>6460.94</v>
      </c>
      <c r="I37" s="195">
        <v>0</v>
      </c>
      <c r="J37" s="195">
        <f t="shared" si="9"/>
        <v>6460.94</v>
      </c>
      <c r="K37" s="195">
        <f t="shared" si="10"/>
        <v>96.914099999999991</v>
      </c>
      <c r="L37" s="195">
        <v>2285.91</v>
      </c>
      <c r="M37" s="195">
        <v>526.02</v>
      </c>
      <c r="N37" s="195">
        <f t="shared" si="11"/>
        <v>1666.9258999999997</v>
      </c>
      <c r="O37" s="195">
        <f t="shared" si="12"/>
        <v>2192.9458999999997</v>
      </c>
      <c r="P37" s="195"/>
      <c r="Q37" s="195" t="b">
        <f t="shared" si="4"/>
        <v>0</v>
      </c>
      <c r="R37" s="373" t="s">
        <v>778</v>
      </c>
      <c r="S37" s="195"/>
      <c r="T37" s="195"/>
      <c r="U37" s="195"/>
      <c r="V37" s="195"/>
      <c r="W37" s="195"/>
      <c r="X37" s="196"/>
      <c r="Y37" s="196"/>
      <c r="Z37" s="197"/>
      <c r="AA37" s="196"/>
      <c r="AB37" s="197"/>
      <c r="AC37" s="196"/>
      <c r="AD37" s="197"/>
      <c r="AE37" s="196"/>
      <c r="AF37" s="197"/>
      <c r="AG37" s="196"/>
      <c r="AH37" s="196"/>
      <c r="AI37" s="197"/>
      <c r="AJ37" s="196"/>
      <c r="AK37" s="197"/>
      <c r="AL37" s="196"/>
    </row>
    <row r="38" spans="1:38" ht="15" customHeight="1" x14ac:dyDescent="0.25">
      <c r="A38" s="196" t="s">
        <v>1037</v>
      </c>
      <c r="B38" s="196" t="s">
        <v>847</v>
      </c>
      <c r="C38" s="197">
        <v>468</v>
      </c>
      <c r="D38" s="199" t="s">
        <v>777</v>
      </c>
      <c r="E38" s="196" t="s">
        <v>782</v>
      </c>
      <c r="F38" s="195">
        <v>27362.92</v>
      </c>
      <c r="G38" s="195">
        <v>951.62</v>
      </c>
      <c r="H38" s="195">
        <v>13549.61</v>
      </c>
      <c r="I38" s="195">
        <v>0</v>
      </c>
      <c r="J38" s="195">
        <f t="shared" si="9"/>
        <v>13549.61</v>
      </c>
      <c r="K38" s="195">
        <f t="shared" si="10"/>
        <v>203.24414999999999</v>
      </c>
      <c r="L38" s="195">
        <v>4650.66</v>
      </c>
      <c r="M38" s="195">
        <v>1105.06</v>
      </c>
      <c r="N38" s="195">
        <f t="shared" si="11"/>
        <v>3495.7958499999995</v>
      </c>
      <c r="O38" s="195">
        <f t="shared" si="12"/>
        <v>4600.8558499999999</v>
      </c>
      <c r="P38" s="195"/>
      <c r="Q38" s="195" t="b">
        <f t="shared" si="4"/>
        <v>1</v>
      </c>
      <c r="R38" s="373" t="s">
        <v>777</v>
      </c>
      <c r="S38" s="195"/>
      <c r="T38" s="195"/>
      <c r="U38" s="195"/>
      <c r="V38" s="195"/>
      <c r="W38" s="195"/>
      <c r="X38" s="196"/>
      <c r="Y38" s="196"/>
      <c r="Z38" s="197"/>
      <c r="AA38" s="196"/>
      <c r="AB38" s="197"/>
      <c r="AC38" s="196"/>
      <c r="AD38" s="197"/>
      <c r="AE38" s="196"/>
      <c r="AF38" s="197"/>
      <c r="AG38" s="196"/>
      <c r="AH38" s="196"/>
      <c r="AI38" s="197"/>
      <c r="AJ38" s="196"/>
      <c r="AK38" s="197"/>
      <c r="AL38" s="196"/>
    </row>
    <row r="39" spans="1:38" ht="15" customHeight="1" x14ac:dyDescent="0.25">
      <c r="A39" s="196" t="s">
        <v>1037</v>
      </c>
      <c r="B39" s="196" t="s">
        <v>847</v>
      </c>
      <c r="C39" s="197">
        <v>16</v>
      </c>
      <c r="D39" s="199" t="s">
        <v>11</v>
      </c>
      <c r="E39" s="196" t="s">
        <v>183</v>
      </c>
      <c r="F39" s="195">
        <v>23591.22</v>
      </c>
      <c r="G39" s="195">
        <v>951.62</v>
      </c>
      <c r="H39" s="195">
        <v>11677.31</v>
      </c>
      <c r="I39" s="195">
        <v>0</v>
      </c>
      <c r="J39" s="195">
        <f t="shared" si="9"/>
        <v>11677.31</v>
      </c>
      <c r="K39" s="195">
        <f t="shared" si="10"/>
        <v>175.15965</v>
      </c>
      <c r="L39" s="195">
        <v>4139.53</v>
      </c>
      <c r="M39" s="195">
        <v>953.11</v>
      </c>
      <c r="N39" s="195">
        <f t="shared" si="11"/>
        <v>3012.7503499999998</v>
      </c>
      <c r="O39" s="195">
        <f t="shared" si="12"/>
        <v>3965.8603499999999</v>
      </c>
      <c r="P39" s="195"/>
      <c r="Q39" s="195" t="b">
        <f t="shared" si="4"/>
        <v>1</v>
      </c>
      <c r="R39" s="362" t="s">
        <v>11</v>
      </c>
      <c r="S39" s="195"/>
      <c r="T39" s="195"/>
      <c r="U39" s="195"/>
      <c r="V39" s="195"/>
      <c r="W39" s="195"/>
      <c r="X39" s="196"/>
      <c r="Y39" s="196"/>
      <c r="Z39" s="197"/>
      <c r="AA39" s="196"/>
      <c r="AB39" s="197"/>
      <c r="AC39" s="196"/>
      <c r="AD39" s="197"/>
      <c r="AE39" s="196"/>
      <c r="AF39" s="197"/>
      <c r="AG39" s="196"/>
      <c r="AH39" s="196"/>
      <c r="AI39" s="197"/>
      <c r="AJ39" s="196"/>
      <c r="AK39" s="197"/>
      <c r="AL39" s="196"/>
    </row>
    <row r="40" spans="1:38" ht="15" customHeight="1" x14ac:dyDescent="0.25">
      <c r="A40" s="196" t="s">
        <v>1037</v>
      </c>
      <c r="B40" s="196" t="s">
        <v>847</v>
      </c>
      <c r="C40" s="197">
        <v>473</v>
      </c>
      <c r="D40" s="199" t="s">
        <v>787</v>
      </c>
      <c r="E40" s="196" t="s">
        <v>792</v>
      </c>
      <c r="F40" s="195">
        <v>33960.25</v>
      </c>
      <c r="G40" s="195">
        <v>951.62</v>
      </c>
      <c r="H40" s="195">
        <v>16822.689999999999</v>
      </c>
      <c r="I40" s="195">
        <v>0</v>
      </c>
      <c r="J40" s="195">
        <f t="shared" si="9"/>
        <v>16822.689999999999</v>
      </c>
      <c r="K40" s="195">
        <f t="shared" si="10"/>
        <v>252.34034999999997</v>
      </c>
      <c r="L40" s="195">
        <v>5544.21</v>
      </c>
      <c r="M40" s="195">
        <v>1371</v>
      </c>
      <c r="N40" s="195">
        <f t="shared" si="11"/>
        <v>4340.2496499999997</v>
      </c>
      <c r="O40" s="195">
        <f t="shared" si="12"/>
        <v>5711.2496499999997</v>
      </c>
      <c r="P40" s="195"/>
      <c r="Q40" s="195" t="b">
        <f t="shared" si="4"/>
        <v>1</v>
      </c>
      <c r="R40" s="369" t="s">
        <v>787</v>
      </c>
      <c r="S40" s="195"/>
      <c r="T40" s="195"/>
      <c r="U40" s="195"/>
      <c r="V40" s="195"/>
      <c r="W40" s="195"/>
      <c r="X40" s="196"/>
      <c r="Y40" s="196"/>
      <c r="Z40" s="197"/>
      <c r="AA40" s="196"/>
      <c r="AB40" s="197"/>
      <c r="AC40" s="196"/>
      <c r="AD40" s="197"/>
      <c r="AE40" s="196"/>
      <c r="AF40" s="197"/>
      <c r="AG40" s="196"/>
      <c r="AH40" s="196"/>
      <c r="AI40" s="197"/>
      <c r="AJ40" s="196"/>
      <c r="AK40" s="197"/>
      <c r="AL40" s="196"/>
    </row>
    <row r="41" spans="1:38" ht="15" customHeight="1" x14ac:dyDescent="0.25">
      <c r="A41" s="196" t="s">
        <v>1037</v>
      </c>
      <c r="B41" s="196" t="s">
        <v>847</v>
      </c>
      <c r="C41" s="197">
        <v>351</v>
      </c>
      <c r="D41" s="199" t="s">
        <v>375</v>
      </c>
      <c r="E41" s="196" t="s">
        <v>376</v>
      </c>
      <c r="F41" s="195">
        <v>57044.17</v>
      </c>
      <c r="G41" s="195">
        <v>951.62</v>
      </c>
      <c r="H41" s="195">
        <v>28222.49</v>
      </c>
      <c r="I41" s="195">
        <v>0</v>
      </c>
      <c r="J41" s="195">
        <f t="shared" si="9"/>
        <v>28222.49</v>
      </c>
      <c r="K41" s="195">
        <f t="shared" si="10"/>
        <v>423.33735000000001</v>
      </c>
      <c r="L41" s="195">
        <v>8656.36</v>
      </c>
      <c r="M41" s="195">
        <v>2305.73</v>
      </c>
      <c r="N41" s="195">
        <f t="shared" si="11"/>
        <v>7281.4026500000009</v>
      </c>
      <c r="O41" s="195">
        <f t="shared" si="12"/>
        <v>9587.1326500000014</v>
      </c>
      <c r="P41" s="195"/>
      <c r="Q41" s="195" t="b">
        <f t="shared" si="4"/>
        <v>1</v>
      </c>
      <c r="R41" s="362" t="s">
        <v>375</v>
      </c>
      <c r="S41" s="195"/>
      <c r="T41" s="195"/>
      <c r="U41" s="195"/>
      <c r="V41" s="195"/>
      <c r="W41" s="195"/>
      <c r="X41" s="196"/>
      <c r="Y41" s="196"/>
      <c r="Z41" s="197"/>
      <c r="AA41" s="196"/>
      <c r="AB41" s="197"/>
      <c r="AC41" s="196"/>
      <c r="AD41" s="197"/>
      <c r="AE41" s="196"/>
      <c r="AF41" s="197"/>
      <c r="AG41" s="196"/>
      <c r="AH41" s="196"/>
      <c r="AI41" s="197"/>
      <c r="AJ41" s="196"/>
      <c r="AK41" s="197"/>
      <c r="AL41" s="196"/>
    </row>
    <row r="42" spans="1:38" ht="15" customHeight="1" x14ac:dyDescent="0.25">
      <c r="A42" s="196" t="s">
        <v>1037</v>
      </c>
      <c r="B42" s="196" t="s">
        <v>847</v>
      </c>
      <c r="C42" s="197">
        <v>465</v>
      </c>
      <c r="D42" s="199" t="s">
        <v>750</v>
      </c>
      <c r="E42" s="196" t="s">
        <v>763</v>
      </c>
      <c r="F42" s="195">
        <v>27794.31</v>
      </c>
      <c r="G42" s="195">
        <v>951.62</v>
      </c>
      <c r="H42" s="195">
        <v>13753.32</v>
      </c>
      <c r="I42" s="195">
        <v>0</v>
      </c>
      <c r="J42" s="195">
        <f t="shared" si="9"/>
        <v>13753.32</v>
      </c>
      <c r="K42" s="195">
        <f t="shared" si="10"/>
        <v>206.29979999999998</v>
      </c>
      <c r="L42" s="195">
        <v>4706.28</v>
      </c>
      <c r="M42" s="195">
        <v>1123.27</v>
      </c>
      <c r="N42" s="195">
        <f t="shared" si="11"/>
        <v>3548.3602000000001</v>
      </c>
      <c r="O42" s="195">
        <f t="shared" si="12"/>
        <v>4671.6301999999996</v>
      </c>
      <c r="P42" s="195"/>
      <c r="Q42" s="195" t="b">
        <f t="shared" si="4"/>
        <v>1</v>
      </c>
      <c r="R42" s="218" t="s">
        <v>750</v>
      </c>
      <c r="S42" s="195"/>
      <c r="T42" s="195"/>
      <c r="U42" s="195"/>
      <c r="V42" s="195"/>
      <c r="W42" s="195"/>
      <c r="X42" s="196"/>
      <c r="Y42" s="196"/>
      <c r="Z42" s="197"/>
      <c r="AA42" s="196"/>
      <c r="AB42" s="197"/>
      <c r="AC42" s="196"/>
      <c r="AD42" s="197"/>
      <c r="AE42" s="196"/>
      <c r="AF42" s="197"/>
      <c r="AG42" s="196"/>
      <c r="AH42" s="196"/>
      <c r="AI42" s="197"/>
      <c r="AJ42" s="196"/>
      <c r="AK42" s="197"/>
      <c r="AL42" s="196"/>
    </row>
    <row r="43" spans="1:38" s="214" customFormat="1" ht="15" customHeight="1" x14ac:dyDescent="0.25">
      <c r="A43" s="211" t="s">
        <v>1037</v>
      </c>
      <c r="B43" s="211" t="s">
        <v>847</v>
      </c>
      <c r="C43" s="213">
        <v>31</v>
      </c>
      <c r="D43" s="235" t="s">
        <v>23</v>
      </c>
      <c r="E43" s="211" t="s">
        <v>195</v>
      </c>
      <c r="F43" s="212">
        <v>143.66999999999999</v>
      </c>
      <c r="G43" s="212">
        <v>0</v>
      </c>
      <c r="H43" s="212">
        <v>0</v>
      </c>
      <c r="I43" s="212">
        <v>0</v>
      </c>
      <c r="J43" s="212">
        <f t="shared" si="9"/>
        <v>0</v>
      </c>
      <c r="K43" s="212">
        <f t="shared" si="10"/>
        <v>0</v>
      </c>
      <c r="L43" s="212">
        <v>0</v>
      </c>
      <c r="M43" s="212">
        <v>11.49</v>
      </c>
      <c r="N43" s="212">
        <f t="shared" si="11"/>
        <v>0</v>
      </c>
      <c r="O43" s="212">
        <f t="shared" si="12"/>
        <v>11.49</v>
      </c>
      <c r="P43" s="212"/>
      <c r="Q43" s="195" t="b">
        <f t="shared" si="4"/>
        <v>1</v>
      </c>
      <c r="R43" s="367" t="s">
        <v>23</v>
      </c>
      <c r="S43" s="212"/>
      <c r="T43" s="212"/>
      <c r="U43" s="212"/>
      <c r="V43" s="212"/>
      <c r="W43" s="212"/>
      <c r="X43" s="211"/>
      <c r="Y43" s="211"/>
      <c r="Z43" s="213"/>
      <c r="AA43" s="211"/>
      <c r="AB43" s="213"/>
      <c r="AC43" s="211"/>
      <c r="AD43" s="213"/>
      <c r="AE43" s="211"/>
      <c r="AF43" s="213"/>
      <c r="AG43" s="211"/>
      <c r="AH43" s="211"/>
      <c r="AI43" s="213"/>
      <c r="AJ43" s="211"/>
      <c r="AK43" s="213"/>
      <c r="AL43" s="211"/>
    </row>
    <row r="44" spans="1:38" ht="15" customHeight="1" x14ac:dyDescent="0.25">
      <c r="A44" s="196" t="s">
        <v>1037</v>
      </c>
      <c r="B44" s="196" t="s">
        <v>847</v>
      </c>
      <c r="C44" s="197">
        <v>499</v>
      </c>
      <c r="D44" s="199" t="s">
        <v>482</v>
      </c>
      <c r="E44" s="196" t="s">
        <v>532</v>
      </c>
      <c r="F44" s="195">
        <v>27690.38</v>
      </c>
      <c r="G44" s="195">
        <v>951.62</v>
      </c>
      <c r="H44" s="195">
        <v>13845.19</v>
      </c>
      <c r="I44" s="195">
        <v>0</v>
      </c>
      <c r="J44" s="195">
        <f t="shared" si="9"/>
        <v>13845.19</v>
      </c>
      <c r="K44" s="195">
        <f t="shared" si="10"/>
        <v>207.67785000000001</v>
      </c>
      <c r="L44" s="195">
        <v>4731.3599999999997</v>
      </c>
      <c r="M44" s="195">
        <v>1107.6099999999999</v>
      </c>
      <c r="N44" s="195">
        <f t="shared" si="11"/>
        <v>3572.0621499999997</v>
      </c>
      <c r="O44" s="195">
        <f t="shared" si="12"/>
        <v>4679.6721499999994</v>
      </c>
      <c r="P44" s="195"/>
      <c r="Q44" s="195" t="b">
        <f t="shared" si="4"/>
        <v>1</v>
      </c>
      <c r="R44" s="359" t="s">
        <v>482</v>
      </c>
      <c r="S44" s="195"/>
      <c r="T44" s="195"/>
      <c r="U44" s="195"/>
      <c r="V44" s="195"/>
      <c r="W44" s="195"/>
      <c r="X44" s="196"/>
      <c r="Y44" s="196"/>
      <c r="Z44" s="197"/>
      <c r="AA44" s="196"/>
      <c r="AB44" s="197"/>
      <c r="AC44" s="196"/>
      <c r="AD44" s="197"/>
      <c r="AE44" s="196"/>
      <c r="AF44" s="197"/>
      <c r="AG44" s="196"/>
      <c r="AH44" s="196"/>
      <c r="AI44" s="197"/>
      <c r="AJ44" s="196"/>
      <c r="AK44" s="197"/>
      <c r="AL44" s="196"/>
    </row>
    <row r="45" spans="1:38" ht="15" customHeight="1" x14ac:dyDescent="0.25">
      <c r="A45" s="196" t="s">
        <v>1037</v>
      </c>
      <c r="B45" s="196" t="s">
        <v>847</v>
      </c>
      <c r="C45" s="197">
        <v>89</v>
      </c>
      <c r="D45" s="199" t="s">
        <v>49</v>
      </c>
      <c r="E45" s="196" t="s">
        <v>221</v>
      </c>
      <c r="F45" s="195">
        <v>52577.51</v>
      </c>
      <c r="G45" s="195">
        <v>951.62</v>
      </c>
      <c r="H45" s="195">
        <v>26115.65</v>
      </c>
      <c r="I45" s="195">
        <v>0</v>
      </c>
      <c r="J45" s="195">
        <f t="shared" si="9"/>
        <v>26115.65</v>
      </c>
      <c r="K45" s="195">
        <f t="shared" si="10"/>
        <v>391.73475000000002</v>
      </c>
      <c r="L45" s="195">
        <v>8081.19</v>
      </c>
      <c r="M45" s="195">
        <v>2116.94</v>
      </c>
      <c r="N45" s="195">
        <f t="shared" si="11"/>
        <v>6737.8352500000001</v>
      </c>
      <c r="O45" s="195">
        <f t="shared" si="12"/>
        <v>8854.7752500000006</v>
      </c>
      <c r="P45" s="195"/>
      <c r="Q45" s="195" t="b">
        <f t="shared" si="4"/>
        <v>1</v>
      </c>
      <c r="R45" s="152" t="s">
        <v>49</v>
      </c>
      <c r="S45" s="195"/>
      <c r="T45" s="195"/>
      <c r="U45" s="195"/>
      <c r="V45" s="195"/>
      <c r="W45" s="195"/>
      <c r="X45" s="196"/>
      <c r="Y45" s="196"/>
      <c r="Z45" s="197"/>
      <c r="AA45" s="196"/>
      <c r="AB45" s="197"/>
      <c r="AC45" s="196"/>
      <c r="AD45" s="197"/>
      <c r="AE45" s="196"/>
      <c r="AF45" s="197"/>
      <c r="AG45" s="196"/>
      <c r="AH45" s="196"/>
      <c r="AI45" s="197"/>
      <c r="AJ45" s="196"/>
      <c r="AK45" s="197"/>
      <c r="AL45" s="196"/>
    </row>
    <row r="46" spans="1:38" ht="15" customHeight="1" x14ac:dyDescent="0.25">
      <c r="A46" s="196" t="s">
        <v>1037</v>
      </c>
      <c r="B46" s="196" t="s">
        <v>847</v>
      </c>
      <c r="C46" s="197">
        <v>279</v>
      </c>
      <c r="D46" s="199" t="s">
        <v>165</v>
      </c>
      <c r="E46" s="196" t="s">
        <v>268</v>
      </c>
      <c r="F46" s="195">
        <v>9669.23</v>
      </c>
      <c r="G46" s="195">
        <v>331.67</v>
      </c>
      <c r="H46" s="195">
        <v>4781.21</v>
      </c>
      <c r="I46" s="195">
        <v>0</v>
      </c>
      <c r="J46" s="195">
        <f t="shared" si="9"/>
        <v>4781.21</v>
      </c>
      <c r="K46" s="195">
        <f t="shared" si="10"/>
        <v>71.718149999999994</v>
      </c>
      <c r="L46" s="195">
        <v>1636.94</v>
      </c>
      <c r="M46" s="195">
        <v>391.04</v>
      </c>
      <c r="N46" s="195">
        <f t="shared" si="11"/>
        <v>1233.5518500000001</v>
      </c>
      <c r="O46" s="195">
        <f t="shared" si="12"/>
        <v>1624.59185</v>
      </c>
      <c r="P46" s="195"/>
      <c r="Q46" s="195" t="b">
        <f t="shared" si="4"/>
        <v>1</v>
      </c>
      <c r="R46" s="362" t="s">
        <v>165</v>
      </c>
      <c r="S46" s="195"/>
      <c r="T46" s="195"/>
      <c r="U46" s="195"/>
      <c r="V46" s="195"/>
      <c r="W46" s="195"/>
      <c r="X46" s="196"/>
      <c r="Y46" s="196"/>
      <c r="Z46" s="197"/>
      <c r="AA46" s="196"/>
      <c r="AB46" s="197"/>
      <c r="AC46" s="196"/>
      <c r="AD46" s="197"/>
      <c r="AE46" s="196"/>
      <c r="AF46" s="197"/>
      <c r="AG46" s="196"/>
      <c r="AH46" s="196"/>
      <c r="AI46" s="197"/>
      <c r="AJ46" s="196"/>
      <c r="AK46" s="197"/>
      <c r="AL46" s="196"/>
    </row>
    <row r="47" spans="1:38" ht="15" customHeight="1" x14ac:dyDescent="0.25">
      <c r="A47" s="196" t="s">
        <v>1037</v>
      </c>
      <c r="B47" s="196" t="s">
        <v>847</v>
      </c>
      <c r="C47" s="197">
        <v>451</v>
      </c>
      <c r="D47" s="199" t="s">
        <v>718</v>
      </c>
      <c r="E47" s="196" t="s">
        <v>739</v>
      </c>
      <c r="F47" s="195">
        <v>27386.89</v>
      </c>
      <c r="G47" s="195">
        <v>951.62</v>
      </c>
      <c r="H47" s="195">
        <v>13549.61</v>
      </c>
      <c r="I47" s="195">
        <v>0</v>
      </c>
      <c r="J47" s="195">
        <f t="shared" si="9"/>
        <v>13549.61</v>
      </c>
      <c r="K47" s="195">
        <f t="shared" si="10"/>
        <v>203.24414999999999</v>
      </c>
      <c r="L47" s="195">
        <v>4650.66</v>
      </c>
      <c r="M47" s="195">
        <v>1106.98</v>
      </c>
      <c r="N47" s="195">
        <f t="shared" si="11"/>
        <v>3495.7958499999995</v>
      </c>
      <c r="O47" s="195">
        <f t="shared" si="12"/>
        <v>4602.77585</v>
      </c>
      <c r="P47" s="195"/>
      <c r="Q47" s="195" t="b">
        <f t="shared" si="4"/>
        <v>1</v>
      </c>
      <c r="R47" s="369" t="s">
        <v>718</v>
      </c>
      <c r="S47" s="195"/>
      <c r="T47" s="195"/>
      <c r="U47" s="195"/>
      <c r="V47" s="195"/>
      <c r="W47" s="195"/>
      <c r="X47" s="196"/>
      <c r="Y47" s="196"/>
      <c r="Z47" s="197"/>
      <c r="AA47" s="196"/>
      <c r="AB47" s="197"/>
      <c r="AC47" s="196"/>
      <c r="AD47" s="197"/>
      <c r="AE47" s="196"/>
      <c r="AF47" s="197"/>
      <c r="AG47" s="196"/>
      <c r="AH47" s="196"/>
      <c r="AI47" s="197"/>
      <c r="AJ47" s="196"/>
      <c r="AK47" s="197"/>
      <c r="AL47" s="196"/>
    </row>
    <row r="48" spans="1:38" ht="15" customHeight="1" x14ac:dyDescent="0.25">
      <c r="A48" s="196" t="s">
        <v>1037</v>
      </c>
      <c r="B48" s="196" t="s">
        <v>847</v>
      </c>
      <c r="C48" s="197">
        <v>353</v>
      </c>
      <c r="D48" s="199" t="s">
        <v>379</v>
      </c>
      <c r="E48" s="196" t="s">
        <v>380</v>
      </c>
      <c r="F48" s="195">
        <v>32841.64</v>
      </c>
      <c r="G48" s="195">
        <v>951.62</v>
      </c>
      <c r="H48" s="195">
        <v>16302.64</v>
      </c>
      <c r="I48" s="195">
        <v>0</v>
      </c>
      <c r="J48" s="195">
        <f t="shared" si="9"/>
        <v>16302.64</v>
      </c>
      <c r="K48" s="195">
        <f t="shared" si="10"/>
        <v>244.53959999999998</v>
      </c>
      <c r="L48" s="195">
        <v>5402.24</v>
      </c>
      <c r="M48" s="195">
        <v>1323.12</v>
      </c>
      <c r="N48" s="195">
        <f t="shared" si="11"/>
        <v>4206.0803999999998</v>
      </c>
      <c r="O48" s="195">
        <f t="shared" si="12"/>
        <v>5529.2003999999997</v>
      </c>
      <c r="P48" s="195"/>
      <c r="Q48" s="195" t="b">
        <f t="shared" si="4"/>
        <v>1</v>
      </c>
      <c r="R48" s="362" t="s">
        <v>379</v>
      </c>
      <c r="S48" s="195"/>
      <c r="T48" s="195"/>
      <c r="U48" s="195"/>
      <c r="V48" s="195"/>
      <c r="W48" s="195"/>
      <c r="X48" s="196"/>
      <c r="Y48" s="196"/>
      <c r="Z48" s="197"/>
      <c r="AA48" s="196"/>
      <c r="AB48" s="197"/>
      <c r="AC48" s="196"/>
      <c r="AD48" s="197"/>
      <c r="AE48" s="196"/>
      <c r="AF48" s="197"/>
      <c r="AG48" s="196"/>
      <c r="AH48" s="196"/>
      <c r="AI48" s="197"/>
      <c r="AJ48" s="196"/>
      <c r="AK48" s="197"/>
      <c r="AL48" s="196"/>
    </row>
    <row r="49" spans="1:38" ht="15" customHeight="1" x14ac:dyDescent="0.25">
      <c r="A49" s="196" t="s">
        <v>1037</v>
      </c>
      <c r="B49" s="196" t="s">
        <v>847</v>
      </c>
      <c r="C49" s="197">
        <v>453</v>
      </c>
      <c r="D49" s="199" t="s">
        <v>720</v>
      </c>
      <c r="E49" s="196" t="s">
        <v>741</v>
      </c>
      <c r="F49" s="195">
        <v>30232.99</v>
      </c>
      <c r="G49" s="195">
        <v>951.62</v>
      </c>
      <c r="H49" s="195">
        <v>14972.66</v>
      </c>
      <c r="I49" s="195">
        <v>0</v>
      </c>
      <c r="J49" s="195">
        <f t="shared" si="9"/>
        <v>14972.66</v>
      </c>
      <c r="K49" s="195">
        <f t="shared" si="10"/>
        <v>224.5899</v>
      </c>
      <c r="L49" s="195">
        <v>5039.16</v>
      </c>
      <c r="M49" s="195">
        <v>1220.82</v>
      </c>
      <c r="N49" s="195">
        <f t="shared" si="11"/>
        <v>3862.9501</v>
      </c>
      <c r="O49" s="195">
        <f t="shared" si="12"/>
        <v>5083.7700999999997</v>
      </c>
      <c r="P49" s="195"/>
      <c r="Q49" s="195" t="b">
        <f t="shared" si="4"/>
        <v>1</v>
      </c>
      <c r="R49" s="369" t="s">
        <v>720</v>
      </c>
      <c r="S49" s="195"/>
      <c r="T49" s="195"/>
      <c r="U49" s="195"/>
      <c r="V49" s="195"/>
      <c r="W49" s="195"/>
      <c r="X49" s="196"/>
      <c r="Y49" s="196"/>
      <c r="Z49" s="197"/>
      <c r="AA49" s="196"/>
      <c r="AB49" s="197"/>
      <c r="AC49" s="196"/>
      <c r="AD49" s="197"/>
      <c r="AE49" s="196"/>
      <c r="AF49" s="197"/>
      <c r="AG49" s="196"/>
      <c r="AH49" s="196"/>
      <c r="AI49" s="197"/>
      <c r="AJ49" s="196"/>
      <c r="AK49" s="197"/>
      <c r="AL49" s="196"/>
    </row>
    <row r="50" spans="1:38" ht="15" customHeight="1" x14ac:dyDescent="0.25">
      <c r="A50" s="196" t="s">
        <v>1037</v>
      </c>
      <c r="B50" s="196" t="s">
        <v>847</v>
      </c>
      <c r="C50" s="197">
        <v>450</v>
      </c>
      <c r="D50" s="199" t="s">
        <v>717</v>
      </c>
      <c r="E50" s="196" t="s">
        <v>738</v>
      </c>
      <c r="F50" s="195">
        <v>27386.89</v>
      </c>
      <c r="G50" s="195">
        <v>951.62</v>
      </c>
      <c r="H50" s="195">
        <v>13549.61</v>
      </c>
      <c r="I50" s="195">
        <v>0</v>
      </c>
      <c r="J50" s="195">
        <f t="shared" si="9"/>
        <v>13549.61</v>
      </c>
      <c r="K50" s="195">
        <f t="shared" si="10"/>
        <v>203.24414999999999</v>
      </c>
      <c r="L50" s="195">
        <v>4650.66</v>
      </c>
      <c r="M50" s="195">
        <v>1106.98</v>
      </c>
      <c r="N50" s="195">
        <f t="shared" si="11"/>
        <v>3495.7958499999995</v>
      </c>
      <c r="O50" s="195">
        <f t="shared" si="12"/>
        <v>4602.77585</v>
      </c>
      <c r="P50" s="195"/>
      <c r="Q50" s="195" t="b">
        <f t="shared" si="4"/>
        <v>1</v>
      </c>
      <c r="R50" s="369" t="s">
        <v>717</v>
      </c>
      <c r="S50" s="195"/>
      <c r="T50" s="195"/>
      <c r="U50" s="195"/>
      <c r="V50" s="195"/>
      <c r="W50" s="195"/>
      <c r="X50" s="196"/>
      <c r="Y50" s="196"/>
      <c r="Z50" s="197"/>
      <c r="AA50" s="196"/>
      <c r="AB50" s="197"/>
      <c r="AC50" s="196"/>
      <c r="AD50" s="197"/>
      <c r="AE50" s="196"/>
      <c r="AF50" s="197"/>
      <c r="AG50" s="196"/>
      <c r="AH50" s="196"/>
      <c r="AI50" s="197"/>
      <c r="AJ50" s="196"/>
      <c r="AK50" s="197"/>
      <c r="AL50" s="196"/>
    </row>
    <row r="51" spans="1:38" ht="15" customHeight="1" x14ac:dyDescent="0.25">
      <c r="A51" s="196" t="s">
        <v>1037</v>
      </c>
      <c r="B51" s="196" t="s">
        <v>847</v>
      </c>
      <c r="C51" s="197">
        <v>489</v>
      </c>
      <c r="D51" s="199" t="s">
        <v>871</v>
      </c>
      <c r="E51" s="196" t="s">
        <v>872</v>
      </c>
      <c r="F51" s="195">
        <v>18357.88</v>
      </c>
      <c r="G51" s="195">
        <v>951.62</v>
      </c>
      <c r="H51" s="195">
        <v>9178.94</v>
      </c>
      <c r="I51" s="195">
        <v>0</v>
      </c>
      <c r="J51" s="195">
        <f t="shared" si="9"/>
        <v>9178.94</v>
      </c>
      <c r="K51" s="195">
        <f t="shared" si="10"/>
        <v>137.6841</v>
      </c>
      <c r="L51" s="195">
        <v>3457.47</v>
      </c>
      <c r="M51" s="195">
        <v>734.31</v>
      </c>
      <c r="N51" s="195">
        <f t="shared" si="11"/>
        <v>2368.1659</v>
      </c>
      <c r="O51" s="195">
        <f t="shared" si="12"/>
        <v>3102.4758999999999</v>
      </c>
      <c r="P51" s="195"/>
      <c r="Q51" s="195" t="b">
        <f t="shared" si="4"/>
        <v>1</v>
      </c>
      <c r="R51" s="218" t="s">
        <v>871</v>
      </c>
      <c r="S51" s="195"/>
      <c r="T51" s="195"/>
      <c r="U51" s="195"/>
      <c r="V51" s="195"/>
      <c r="W51" s="195"/>
      <c r="X51" s="196"/>
      <c r="Y51" s="196"/>
      <c r="Z51" s="197"/>
      <c r="AA51" s="196"/>
      <c r="AB51" s="197"/>
      <c r="AC51" s="196"/>
      <c r="AD51" s="197"/>
      <c r="AE51" s="196"/>
      <c r="AF51" s="197"/>
      <c r="AG51" s="196"/>
      <c r="AH51" s="196"/>
      <c r="AI51" s="197"/>
      <c r="AJ51" s="196"/>
      <c r="AK51" s="197"/>
      <c r="AL51" s="196"/>
    </row>
    <row r="52" spans="1:38" ht="15" customHeight="1" x14ac:dyDescent="0.25">
      <c r="A52" s="196" t="s">
        <v>1037</v>
      </c>
      <c r="B52" s="196" t="s">
        <v>847</v>
      </c>
      <c r="C52" s="197">
        <v>355</v>
      </c>
      <c r="D52" s="199" t="s">
        <v>381</v>
      </c>
      <c r="E52" s="196" t="s">
        <v>382</v>
      </c>
      <c r="F52" s="195">
        <v>45336.37</v>
      </c>
      <c r="G52" s="195">
        <v>951.62</v>
      </c>
      <c r="H52" s="195">
        <v>22430.91</v>
      </c>
      <c r="I52" s="195">
        <v>0</v>
      </c>
      <c r="J52" s="195">
        <f t="shared" si="9"/>
        <v>22430.91</v>
      </c>
      <c r="K52" s="195">
        <f t="shared" si="10"/>
        <v>336.46364999999997</v>
      </c>
      <c r="L52" s="195">
        <v>7075.26</v>
      </c>
      <c r="M52" s="195">
        <v>1832.43</v>
      </c>
      <c r="N52" s="195">
        <f t="shared" si="11"/>
        <v>5787.1763500000006</v>
      </c>
      <c r="O52" s="195">
        <f t="shared" si="12"/>
        <v>7619.6063500000009</v>
      </c>
      <c r="P52" s="195"/>
      <c r="Q52" s="195" t="b">
        <f t="shared" si="4"/>
        <v>1</v>
      </c>
      <c r="R52" s="152" t="s">
        <v>381</v>
      </c>
      <c r="S52" s="195"/>
      <c r="T52" s="195"/>
      <c r="U52" s="195"/>
      <c r="V52" s="195"/>
      <c r="W52" s="195"/>
      <c r="X52" s="196"/>
      <c r="Y52" s="196"/>
      <c r="Z52" s="197"/>
      <c r="AA52" s="196"/>
      <c r="AB52" s="197"/>
      <c r="AC52" s="196"/>
      <c r="AD52" s="197"/>
      <c r="AE52" s="196"/>
      <c r="AF52" s="197"/>
      <c r="AG52" s="196"/>
      <c r="AH52" s="196"/>
      <c r="AI52" s="197"/>
      <c r="AJ52" s="196"/>
      <c r="AK52" s="197"/>
      <c r="AL52" s="196"/>
    </row>
    <row r="53" spans="1:38" ht="15" customHeight="1" x14ac:dyDescent="0.25">
      <c r="A53" s="196" t="s">
        <v>1037</v>
      </c>
      <c r="B53" s="196" t="s">
        <v>847</v>
      </c>
      <c r="C53" s="197">
        <v>361</v>
      </c>
      <c r="D53" s="199" t="s">
        <v>446</v>
      </c>
      <c r="E53" s="196" t="s">
        <v>447</v>
      </c>
      <c r="F53" s="195">
        <v>48425.11</v>
      </c>
      <c r="G53" s="195">
        <v>951.62</v>
      </c>
      <c r="H53" s="195">
        <v>23975.279999999999</v>
      </c>
      <c r="I53" s="195">
        <v>0</v>
      </c>
      <c r="J53" s="195">
        <f t="shared" si="9"/>
        <v>23975.279999999999</v>
      </c>
      <c r="K53" s="195">
        <f t="shared" si="10"/>
        <v>359.62919999999997</v>
      </c>
      <c r="L53" s="195">
        <v>7496.87</v>
      </c>
      <c r="M53" s="195">
        <v>1955.98</v>
      </c>
      <c r="N53" s="195">
        <f t="shared" si="11"/>
        <v>6185.6207999999997</v>
      </c>
      <c r="O53" s="195">
        <f t="shared" si="12"/>
        <v>8141.6008000000002</v>
      </c>
      <c r="P53" s="195"/>
      <c r="Q53" s="195" t="b">
        <f t="shared" si="4"/>
        <v>1</v>
      </c>
      <c r="R53" s="369" t="s">
        <v>446</v>
      </c>
      <c r="S53" s="195"/>
      <c r="T53" s="195"/>
      <c r="U53" s="195"/>
      <c r="V53" s="195"/>
      <c r="W53" s="195"/>
      <c r="X53" s="196"/>
      <c r="Y53" s="196"/>
      <c r="Z53" s="197"/>
      <c r="AA53" s="196"/>
      <c r="AB53" s="197"/>
      <c r="AC53" s="196"/>
      <c r="AD53" s="197"/>
      <c r="AE53" s="196"/>
      <c r="AF53" s="197"/>
      <c r="AG53" s="196"/>
      <c r="AH53" s="196"/>
      <c r="AI53" s="197"/>
      <c r="AJ53" s="196"/>
      <c r="AK53" s="197"/>
      <c r="AL53" s="196"/>
    </row>
    <row r="54" spans="1:38" ht="15" customHeight="1" x14ac:dyDescent="0.25">
      <c r="A54" s="196" t="s">
        <v>1037</v>
      </c>
      <c r="B54" s="196" t="s">
        <v>847</v>
      </c>
      <c r="C54" s="197">
        <v>76</v>
      </c>
      <c r="D54" s="199" t="s">
        <v>40</v>
      </c>
      <c r="E54" s="196" t="s">
        <v>212</v>
      </c>
      <c r="F54" s="195">
        <v>57443.59</v>
      </c>
      <c r="G54" s="195">
        <v>951.62</v>
      </c>
      <c r="H54" s="195">
        <v>28422.2</v>
      </c>
      <c r="I54" s="195">
        <v>0</v>
      </c>
      <c r="J54" s="195">
        <f t="shared" si="9"/>
        <v>28422.2</v>
      </c>
      <c r="K54" s="195">
        <f t="shared" si="10"/>
        <v>426.33299999999997</v>
      </c>
      <c r="L54" s="195">
        <v>8710.8799999999992</v>
      </c>
      <c r="M54" s="195">
        <v>2321.71</v>
      </c>
      <c r="N54" s="195">
        <f t="shared" si="11"/>
        <v>7332.9269999999988</v>
      </c>
      <c r="O54" s="195">
        <f t="shared" si="12"/>
        <v>9654.6369999999988</v>
      </c>
      <c r="P54" s="195"/>
      <c r="Q54" s="195" t="b">
        <f t="shared" si="4"/>
        <v>1</v>
      </c>
      <c r="R54" s="362" t="s">
        <v>40</v>
      </c>
      <c r="S54" s="195"/>
      <c r="T54" s="195"/>
      <c r="U54" s="195"/>
      <c r="V54" s="195"/>
      <c r="W54" s="195"/>
      <c r="X54" s="196"/>
      <c r="Y54" s="196"/>
      <c r="Z54" s="197"/>
      <c r="AA54" s="196"/>
      <c r="AB54" s="197"/>
      <c r="AC54" s="196"/>
      <c r="AD54" s="197"/>
      <c r="AE54" s="196"/>
      <c r="AF54" s="197"/>
      <c r="AG54" s="196"/>
      <c r="AH54" s="196"/>
      <c r="AI54" s="197"/>
      <c r="AJ54" s="196"/>
      <c r="AK54" s="197"/>
      <c r="AL54" s="196"/>
    </row>
    <row r="55" spans="1:38" ht="15" customHeight="1" x14ac:dyDescent="0.25">
      <c r="A55" s="196" t="s">
        <v>1037</v>
      </c>
      <c r="B55" s="196" t="s">
        <v>847</v>
      </c>
      <c r="C55" s="197">
        <v>79</v>
      </c>
      <c r="D55" s="199" t="s">
        <v>41</v>
      </c>
      <c r="E55" s="196" t="s">
        <v>213</v>
      </c>
      <c r="F55" s="195">
        <v>23443.58</v>
      </c>
      <c r="G55" s="195">
        <v>951.62</v>
      </c>
      <c r="H55" s="195">
        <v>11599.12</v>
      </c>
      <c r="I55" s="195">
        <v>0</v>
      </c>
      <c r="J55" s="195">
        <f t="shared" ref="J55:J86" si="13">H55+I55</f>
        <v>11599.12</v>
      </c>
      <c r="K55" s="195">
        <f t="shared" ref="K55:K86" si="14">J55*1.5%</f>
        <v>173.98680000000002</v>
      </c>
      <c r="L55" s="195">
        <v>4118.18</v>
      </c>
      <c r="M55" s="195">
        <v>947.55</v>
      </c>
      <c r="N55" s="195">
        <f t="shared" ref="N55:N86" si="15">L55-K55-G55</f>
        <v>2992.5732000000003</v>
      </c>
      <c r="O55" s="195">
        <f t="shared" ref="O55:O86" si="16">M55+N55</f>
        <v>3940.1232</v>
      </c>
      <c r="P55" s="195"/>
      <c r="Q55" s="195" t="b">
        <f t="shared" si="4"/>
        <v>1</v>
      </c>
      <c r="R55" s="362" t="s">
        <v>41</v>
      </c>
      <c r="S55" s="195"/>
      <c r="T55" s="195"/>
      <c r="U55" s="195"/>
      <c r="V55" s="195"/>
      <c r="W55" s="195"/>
      <c r="X55" s="196"/>
      <c r="Y55" s="196"/>
      <c r="Z55" s="197"/>
      <c r="AA55" s="196"/>
      <c r="AB55" s="197"/>
      <c r="AC55" s="196"/>
      <c r="AD55" s="197"/>
      <c r="AE55" s="196"/>
      <c r="AF55" s="197"/>
      <c r="AG55" s="196"/>
      <c r="AH55" s="196"/>
      <c r="AI55" s="197"/>
      <c r="AJ55" s="196"/>
      <c r="AK55" s="197"/>
      <c r="AL55" s="196"/>
    </row>
    <row r="56" spans="1:38" ht="15" customHeight="1" x14ac:dyDescent="0.25">
      <c r="A56" s="196" t="s">
        <v>1037</v>
      </c>
      <c r="B56" s="196" t="s">
        <v>847</v>
      </c>
      <c r="C56" s="197">
        <v>152</v>
      </c>
      <c r="D56" s="199" t="s">
        <v>59</v>
      </c>
      <c r="E56" s="196" t="s">
        <v>231</v>
      </c>
      <c r="F56" s="195">
        <v>18041.91</v>
      </c>
      <c r="G56" s="195">
        <v>874.21</v>
      </c>
      <c r="H56" s="195">
        <v>8959.26</v>
      </c>
      <c r="I56" s="195">
        <v>0</v>
      </c>
      <c r="J56" s="195">
        <f t="shared" si="13"/>
        <v>8959.26</v>
      </c>
      <c r="K56" s="195">
        <f t="shared" si="14"/>
        <v>134.38890000000001</v>
      </c>
      <c r="L56" s="195">
        <v>3320.09</v>
      </c>
      <c r="M56" s="195">
        <v>726.61</v>
      </c>
      <c r="N56" s="195">
        <f t="shared" si="15"/>
        <v>2311.4911000000002</v>
      </c>
      <c r="O56" s="195">
        <f t="shared" si="16"/>
        <v>3038.1011000000003</v>
      </c>
      <c r="P56" s="195"/>
      <c r="Q56" s="195" t="b">
        <f t="shared" si="4"/>
        <v>1</v>
      </c>
      <c r="R56" s="362" t="s">
        <v>59</v>
      </c>
      <c r="S56" s="195"/>
      <c r="T56" s="195"/>
      <c r="U56" s="195"/>
      <c r="V56" s="195"/>
      <c r="W56" s="195"/>
      <c r="X56" s="196"/>
      <c r="Y56" s="196"/>
      <c r="Z56" s="197"/>
      <c r="AA56" s="196"/>
      <c r="AB56" s="197"/>
      <c r="AC56" s="196"/>
      <c r="AD56" s="197"/>
      <c r="AE56" s="196"/>
      <c r="AF56" s="197"/>
      <c r="AG56" s="196"/>
      <c r="AH56" s="196"/>
      <c r="AI56" s="197"/>
      <c r="AJ56" s="196"/>
      <c r="AK56" s="197"/>
      <c r="AL56" s="196"/>
    </row>
    <row r="57" spans="1:38" ht="15" customHeight="1" x14ac:dyDescent="0.25">
      <c r="A57" s="196" t="s">
        <v>1037</v>
      </c>
      <c r="B57" s="196" t="s">
        <v>847</v>
      </c>
      <c r="C57" s="197">
        <v>148</v>
      </c>
      <c r="D57" s="199" t="s">
        <v>57</v>
      </c>
      <c r="E57" s="196" t="s">
        <v>229</v>
      </c>
      <c r="F57" s="195">
        <v>25111.4</v>
      </c>
      <c r="G57" s="195">
        <v>951.62</v>
      </c>
      <c r="H57" s="195">
        <v>12427.43</v>
      </c>
      <c r="I57" s="195">
        <v>0</v>
      </c>
      <c r="J57" s="195">
        <f t="shared" si="13"/>
        <v>12427.43</v>
      </c>
      <c r="K57" s="195">
        <f t="shared" si="14"/>
        <v>186.41145</v>
      </c>
      <c r="L57" s="195">
        <v>4344.3100000000004</v>
      </c>
      <c r="M57" s="195">
        <v>1014.71</v>
      </c>
      <c r="N57" s="195">
        <f t="shared" si="15"/>
        <v>3206.2785500000009</v>
      </c>
      <c r="O57" s="195">
        <f t="shared" si="16"/>
        <v>4220.9885500000009</v>
      </c>
      <c r="P57" s="195"/>
      <c r="Q57" s="195" t="b">
        <f t="shared" si="4"/>
        <v>1</v>
      </c>
      <c r="R57" s="362" t="s">
        <v>57</v>
      </c>
      <c r="S57" s="195"/>
      <c r="T57" s="195"/>
      <c r="U57" s="195"/>
      <c r="V57" s="195"/>
      <c r="W57" s="195"/>
      <c r="X57" s="196"/>
      <c r="Y57" s="196"/>
      <c r="Z57" s="197"/>
      <c r="AA57" s="196"/>
      <c r="AB57" s="197"/>
      <c r="AC57" s="196"/>
      <c r="AD57" s="197"/>
      <c r="AE57" s="196"/>
      <c r="AF57" s="197"/>
      <c r="AG57" s="196"/>
      <c r="AH57" s="196"/>
      <c r="AI57" s="197"/>
      <c r="AJ57" s="196"/>
      <c r="AK57" s="197"/>
      <c r="AL57" s="196"/>
    </row>
    <row r="58" spans="1:38" ht="15" customHeight="1" x14ac:dyDescent="0.25">
      <c r="A58" s="196" t="s">
        <v>1037</v>
      </c>
      <c r="B58" s="196" t="s">
        <v>847</v>
      </c>
      <c r="C58" s="197">
        <v>474</v>
      </c>
      <c r="D58" s="199" t="s">
        <v>786</v>
      </c>
      <c r="E58" s="196" t="s">
        <v>793</v>
      </c>
      <c r="F58" s="195">
        <v>27576.13</v>
      </c>
      <c r="G58" s="195">
        <v>951.62</v>
      </c>
      <c r="H58" s="195">
        <v>13668.2</v>
      </c>
      <c r="I58" s="195">
        <v>0</v>
      </c>
      <c r="J58" s="195">
        <f t="shared" si="13"/>
        <v>13668.2</v>
      </c>
      <c r="K58" s="195">
        <f t="shared" si="14"/>
        <v>205.023</v>
      </c>
      <c r="L58" s="195">
        <v>4683.04</v>
      </c>
      <c r="M58" s="195">
        <v>1112.6300000000001</v>
      </c>
      <c r="N58" s="195">
        <f t="shared" si="15"/>
        <v>3526.3969999999999</v>
      </c>
      <c r="O58" s="195">
        <f t="shared" si="16"/>
        <v>4639.027</v>
      </c>
      <c r="P58" s="195"/>
      <c r="Q58" s="195" t="b">
        <f t="shared" si="4"/>
        <v>1</v>
      </c>
      <c r="R58" s="369" t="s">
        <v>786</v>
      </c>
      <c r="S58" s="195"/>
      <c r="T58" s="195"/>
      <c r="U58" s="195"/>
      <c r="V58" s="195"/>
      <c r="W58" s="195"/>
      <c r="X58" s="196"/>
      <c r="Y58" s="196"/>
      <c r="Z58" s="197"/>
      <c r="AA58" s="196"/>
      <c r="AB58" s="197"/>
      <c r="AC58" s="196"/>
      <c r="AD58" s="197"/>
      <c r="AE58" s="196"/>
      <c r="AF58" s="197"/>
      <c r="AG58" s="196"/>
      <c r="AH58" s="196"/>
      <c r="AI58" s="197"/>
      <c r="AJ58" s="196"/>
      <c r="AK58" s="197"/>
      <c r="AL58" s="196"/>
    </row>
    <row r="59" spans="1:38" ht="15" customHeight="1" x14ac:dyDescent="0.25">
      <c r="A59" s="196" t="s">
        <v>1037</v>
      </c>
      <c r="B59" s="196" t="s">
        <v>847</v>
      </c>
      <c r="C59" s="197">
        <v>350</v>
      </c>
      <c r="D59" s="199" t="s">
        <v>373</v>
      </c>
      <c r="E59" s="196" t="s">
        <v>374</v>
      </c>
      <c r="F59" s="195">
        <v>45230.91</v>
      </c>
      <c r="G59" s="195">
        <v>951.62</v>
      </c>
      <c r="H59" s="195">
        <v>22378.18</v>
      </c>
      <c r="I59" s="195">
        <v>0</v>
      </c>
      <c r="J59" s="195">
        <f t="shared" si="13"/>
        <v>22378.18</v>
      </c>
      <c r="K59" s="195">
        <f t="shared" si="14"/>
        <v>335.67270000000002</v>
      </c>
      <c r="L59" s="195">
        <v>7060.86</v>
      </c>
      <c r="M59" s="195">
        <v>1828.21</v>
      </c>
      <c r="N59" s="195">
        <f t="shared" si="15"/>
        <v>5773.5672999999997</v>
      </c>
      <c r="O59" s="195">
        <f t="shared" si="16"/>
        <v>7601.7772999999997</v>
      </c>
      <c r="P59" s="195"/>
      <c r="Q59" s="195" t="b">
        <f t="shared" si="4"/>
        <v>1</v>
      </c>
      <c r="R59" s="362" t="s">
        <v>373</v>
      </c>
      <c r="S59" s="195"/>
      <c r="T59" s="195"/>
      <c r="U59" s="195"/>
      <c r="V59" s="195"/>
      <c r="W59" s="195"/>
      <c r="X59" s="196"/>
      <c r="Y59" s="196"/>
      <c r="Z59" s="197"/>
      <c r="AA59" s="196"/>
      <c r="AB59" s="197"/>
      <c r="AC59" s="196"/>
      <c r="AD59" s="197"/>
      <c r="AE59" s="196"/>
      <c r="AF59" s="197"/>
      <c r="AG59" s="196"/>
      <c r="AH59" s="196"/>
      <c r="AI59" s="197"/>
      <c r="AJ59" s="196"/>
      <c r="AK59" s="197"/>
      <c r="AL59" s="196"/>
    </row>
    <row r="60" spans="1:38" ht="15" customHeight="1" x14ac:dyDescent="0.25">
      <c r="A60" s="196" t="s">
        <v>1037</v>
      </c>
      <c r="B60" s="196" t="s">
        <v>847</v>
      </c>
      <c r="C60" s="197">
        <v>337</v>
      </c>
      <c r="D60" s="199" t="s">
        <v>338</v>
      </c>
      <c r="E60" s="196" t="s">
        <v>339</v>
      </c>
      <c r="F60" s="195">
        <v>35521.99</v>
      </c>
      <c r="G60" s="195">
        <v>951.62</v>
      </c>
      <c r="H60" s="195">
        <v>17575.3</v>
      </c>
      <c r="I60" s="195">
        <v>0</v>
      </c>
      <c r="J60" s="195">
        <f t="shared" si="13"/>
        <v>17575.3</v>
      </c>
      <c r="K60" s="195">
        <f t="shared" si="14"/>
        <v>263.62950000000001</v>
      </c>
      <c r="L60" s="195">
        <v>5749.68</v>
      </c>
      <c r="M60" s="195">
        <v>1435.73</v>
      </c>
      <c r="N60" s="195">
        <f t="shared" si="15"/>
        <v>4534.4305000000004</v>
      </c>
      <c r="O60" s="195">
        <f t="shared" si="16"/>
        <v>5970.1605</v>
      </c>
      <c r="P60" s="195"/>
      <c r="Q60" s="195" t="b">
        <f t="shared" si="4"/>
        <v>1</v>
      </c>
      <c r="R60" s="362" t="s">
        <v>338</v>
      </c>
      <c r="S60" s="195"/>
      <c r="T60" s="195"/>
      <c r="U60" s="195"/>
      <c r="V60" s="195"/>
      <c r="W60" s="195"/>
      <c r="X60" s="196"/>
      <c r="Y60" s="196"/>
      <c r="Z60" s="197"/>
      <c r="AA60" s="196"/>
      <c r="AB60" s="197"/>
      <c r="AC60" s="196"/>
      <c r="AD60" s="197"/>
      <c r="AE60" s="196"/>
      <c r="AF60" s="197"/>
      <c r="AG60" s="196"/>
      <c r="AH60" s="196"/>
      <c r="AI60" s="197"/>
      <c r="AJ60" s="196"/>
      <c r="AK60" s="197"/>
      <c r="AL60" s="196"/>
    </row>
    <row r="61" spans="1:38" ht="15" customHeight="1" x14ac:dyDescent="0.25">
      <c r="A61" s="196" t="s">
        <v>1037</v>
      </c>
      <c r="B61" s="196" t="s">
        <v>847</v>
      </c>
      <c r="C61" s="197">
        <v>80</v>
      </c>
      <c r="D61" s="199" t="s">
        <v>42</v>
      </c>
      <c r="E61" s="196" t="s">
        <v>214</v>
      </c>
      <c r="F61" s="195">
        <v>23356.44</v>
      </c>
      <c r="G61" s="195">
        <v>951.62</v>
      </c>
      <c r="H61" s="195">
        <v>11555.55</v>
      </c>
      <c r="I61" s="195">
        <v>0</v>
      </c>
      <c r="J61" s="195">
        <f t="shared" si="13"/>
        <v>11555.55</v>
      </c>
      <c r="K61" s="195">
        <f t="shared" si="14"/>
        <v>173.33324999999999</v>
      </c>
      <c r="L61" s="195">
        <v>4106.29</v>
      </c>
      <c r="M61" s="195">
        <v>944.07</v>
      </c>
      <c r="N61" s="195">
        <f t="shared" si="15"/>
        <v>2981.3367499999999</v>
      </c>
      <c r="O61" s="195">
        <f t="shared" si="16"/>
        <v>3925.4067500000001</v>
      </c>
      <c r="P61" s="195"/>
      <c r="Q61" s="195" t="b">
        <f t="shared" si="4"/>
        <v>1</v>
      </c>
      <c r="R61" s="362" t="s">
        <v>42</v>
      </c>
      <c r="S61" s="195"/>
      <c r="T61" s="195"/>
      <c r="U61" s="195"/>
      <c r="V61" s="195"/>
      <c r="W61" s="195"/>
      <c r="X61" s="196"/>
      <c r="Y61" s="196"/>
      <c r="Z61" s="197"/>
      <c r="AA61" s="196"/>
      <c r="AB61" s="197"/>
      <c r="AC61" s="196"/>
      <c r="AD61" s="197"/>
      <c r="AE61" s="196"/>
      <c r="AF61" s="197"/>
      <c r="AG61" s="196"/>
      <c r="AH61" s="196"/>
      <c r="AI61" s="197"/>
      <c r="AJ61" s="196"/>
      <c r="AK61" s="197"/>
      <c r="AL61" s="196"/>
    </row>
    <row r="62" spans="1:38" ht="15" customHeight="1" x14ac:dyDescent="0.25">
      <c r="A62" s="196" t="s">
        <v>1037</v>
      </c>
      <c r="B62" s="196" t="s">
        <v>847</v>
      </c>
      <c r="C62" s="197">
        <v>214</v>
      </c>
      <c r="D62" s="199" t="s">
        <v>106</v>
      </c>
      <c r="E62" s="196" t="s">
        <v>249</v>
      </c>
      <c r="F62" s="195">
        <v>9696.39</v>
      </c>
      <c r="G62" s="195">
        <v>344.82</v>
      </c>
      <c r="H62" s="195">
        <v>4797.16</v>
      </c>
      <c r="I62" s="195">
        <v>0</v>
      </c>
      <c r="J62" s="195">
        <f t="shared" si="13"/>
        <v>4797.16</v>
      </c>
      <c r="K62" s="195">
        <f t="shared" si="14"/>
        <v>71.957399999999993</v>
      </c>
      <c r="L62" s="195">
        <v>1654.44</v>
      </c>
      <c r="M62" s="195">
        <v>391.93</v>
      </c>
      <c r="N62" s="195">
        <f t="shared" si="15"/>
        <v>1237.6626000000001</v>
      </c>
      <c r="O62" s="195">
        <f t="shared" si="16"/>
        <v>1629.5926000000002</v>
      </c>
      <c r="P62" s="195"/>
      <c r="Q62" s="195" t="b">
        <f t="shared" si="4"/>
        <v>0</v>
      </c>
      <c r="R62" s="362" t="s">
        <v>415</v>
      </c>
      <c r="S62" s="195"/>
      <c r="T62" s="195"/>
      <c r="U62" s="195"/>
      <c r="V62" s="195"/>
      <c r="W62" s="195"/>
      <c r="X62" s="196"/>
      <c r="Y62" s="196"/>
      <c r="Z62" s="197"/>
      <c r="AA62" s="196"/>
      <c r="AB62" s="197"/>
      <c r="AC62" s="196"/>
      <c r="AD62" s="197"/>
      <c r="AE62" s="196"/>
      <c r="AF62" s="197"/>
      <c r="AG62" s="196"/>
      <c r="AH62" s="196"/>
      <c r="AI62" s="197"/>
      <c r="AJ62" s="196"/>
      <c r="AK62" s="197"/>
      <c r="AL62" s="196"/>
    </row>
    <row r="63" spans="1:38" ht="15" customHeight="1" x14ac:dyDescent="0.25">
      <c r="A63" s="196" t="s">
        <v>1037</v>
      </c>
      <c r="B63" s="196" t="s">
        <v>847</v>
      </c>
      <c r="C63" s="197">
        <v>9</v>
      </c>
      <c r="D63" s="199" t="s">
        <v>7</v>
      </c>
      <c r="E63" s="196" t="s">
        <v>177</v>
      </c>
      <c r="F63" s="195">
        <v>31404.26</v>
      </c>
      <c r="G63" s="195">
        <v>951.62</v>
      </c>
      <c r="H63" s="195">
        <v>15537.96</v>
      </c>
      <c r="I63" s="195">
        <v>0</v>
      </c>
      <c r="J63" s="195">
        <f t="shared" si="13"/>
        <v>15537.96</v>
      </c>
      <c r="K63" s="195">
        <f t="shared" si="14"/>
        <v>233.06939999999997</v>
      </c>
      <c r="L63" s="195">
        <v>5193.4799999999996</v>
      </c>
      <c r="M63" s="195">
        <v>1269.3</v>
      </c>
      <c r="N63" s="195">
        <f t="shared" si="15"/>
        <v>4008.7905999999994</v>
      </c>
      <c r="O63" s="195">
        <f t="shared" si="16"/>
        <v>5278.0905999999995</v>
      </c>
      <c r="P63" s="195"/>
      <c r="Q63" s="195" t="b">
        <f t="shared" si="4"/>
        <v>1</v>
      </c>
      <c r="R63" s="362" t="s">
        <v>7</v>
      </c>
      <c r="S63" s="195"/>
      <c r="T63" s="195"/>
      <c r="U63" s="195"/>
      <c r="V63" s="195"/>
      <c r="W63" s="195"/>
      <c r="X63" s="196"/>
      <c r="Y63" s="196"/>
      <c r="Z63" s="197"/>
      <c r="AA63" s="196"/>
      <c r="AB63" s="197"/>
      <c r="AC63" s="196"/>
      <c r="AD63" s="197"/>
      <c r="AE63" s="196"/>
      <c r="AF63" s="197"/>
      <c r="AG63" s="196"/>
      <c r="AH63" s="196"/>
      <c r="AI63" s="197"/>
      <c r="AJ63" s="196"/>
      <c r="AK63" s="197"/>
      <c r="AL63" s="196"/>
    </row>
    <row r="64" spans="1:38" ht="15" customHeight="1" x14ac:dyDescent="0.25">
      <c r="A64" s="196" t="s">
        <v>1037</v>
      </c>
      <c r="B64" s="196" t="s">
        <v>847</v>
      </c>
      <c r="C64" s="197">
        <v>479</v>
      </c>
      <c r="D64" s="199" t="s">
        <v>804</v>
      </c>
      <c r="E64" s="196" t="s">
        <v>815</v>
      </c>
      <c r="F64" s="195">
        <v>25897.85</v>
      </c>
      <c r="G64" s="195">
        <v>951.62</v>
      </c>
      <c r="H64" s="195">
        <v>12900.98</v>
      </c>
      <c r="I64" s="195">
        <v>0</v>
      </c>
      <c r="J64" s="195">
        <f t="shared" si="13"/>
        <v>12900.98</v>
      </c>
      <c r="K64" s="195">
        <f t="shared" si="14"/>
        <v>193.51469999999998</v>
      </c>
      <c r="L64" s="195">
        <v>4473.59</v>
      </c>
      <c r="M64" s="195">
        <v>1039.74</v>
      </c>
      <c r="N64" s="195">
        <f t="shared" si="15"/>
        <v>3328.4553000000005</v>
      </c>
      <c r="O64" s="195">
        <f t="shared" si="16"/>
        <v>4368.1953000000003</v>
      </c>
      <c r="P64" s="195"/>
      <c r="Q64" s="195" t="b">
        <f t="shared" si="4"/>
        <v>1</v>
      </c>
      <c r="R64" s="369" t="s">
        <v>804</v>
      </c>
      <c r="S64" s="195"/>
      <c r="T64" s="195"/>
      <c r="U64" s="195"/>
      <c r="V64" s="195"/>
      <c r="W64" s="195"/>
      <c r="X64" s="196"/>
      <c r="Y64" s="196"/>
      <c r="Z64" s="197"/>
      <c r="AA64" s="196"/>
      <c r="AB64" s="197"/>
      <c r="AC64" s="196"/>
      <c r="AD64" s="197"/>
      <c r="AE64" s="196"/>
      <c r="AF64" s="197"/>
      <c r="AG64" s="196"/>
      <c r="AH64" s="196"/>
      <c r="AI64" s="197"/>
      <c r="AJ64" s="196"/>
      <c r="AK64" s="197"/>
      <c r="AL64" s="196"/>
    </row>
    <row r="65" spans="1:38" ht="15" customHeight="1" x14ac:dyDescent="0.25">
      <c r="A65" s="196" t="s">
        <v>1037</v>
      </c>
      <c r="B65" s="196" t="s">
        <v>847</v>
      </c>
      <c r="C65" s="197">
        <v>415</v>
      </c>
      <c r="D65" s="199" t="s">
        <v>633</v>
      </c>
      <c r="E65" s="196" t="s">
        <v>634</v>
      </c>
      <c r="F65" s="195">
        <v>45769.79</v>
      </c>
      <c r="G65" s="195">
        <v>951.62</v>
      </c>
      <c r="H65" s="195">
        <v>22647.62</v>
      </c>
      <c r="I65" s="195">
        <v>0</v>
      </c>
      <c r="J65" s="195">
        <f t="shared" si="13"/>
        <v>22647.62</v>
      </c>
      <c r="K65" s="195">
        <f t="shared" si="14"/>
        <v>339.71429999999998</v>
      </c>
      <c r="L65" s="195">
        <v>7134.42</v>
      </c>
      <c r="M65" s="195">
        <v>1849.77</v>
      </c>
      <c r="N65" s="195">
        <f t="shared" si="15"/>
        <v>5843.0857000000005</v>
      </c>
      <c r="O65" s="195">
        <f t="shared" si="16"/>
        <v>7692.8557000000001</v>
      </c>
      <c r="P65" s="195"/>
      <c r="Q65" s="195" t="b">
        <f t="shared" si="4"/>
        <v>1</v>
      </c>
      <c r="R65" s="369" t="s">
        <v>633</v>
      </c>
      <c r="S65" s="195"/>
      <c r="T65" s="195"/>
      <c r="U65" s="195"/>
      <c r="V65" s="195"/>
      <c r="W65" s="195"/>
      <c r="X65" s="196"/>
      <c r="Y65" s="196"/>
      <c r="Z65" s="197"/>
      <c r="AA65" s="196"/>
      <c r="AB65" s="197"/>
      <c r="AC65" s="196"/>
      <c r="AD65" s="197"/>
      <c r="AE65" s="196"/>
      <c r="AF65" s="197"/>
      <c r="AG65" s="196"/>
      <c r="AH65" s="196"/>
      <c r="AI65" s="197"/>
      <c r="AJ65" s="196"/>
      <c r="AK65" s="197"/>
      <c r="AL65" s="196"/>
    </row>
    <row r="66" spans="1:38" ht="15" customHeight="1" x14ac:dyDescent="0.25">
      <c r="A66" s="196" t="s">
        <v>1037</v>
      </c>
      <c r="B66" s="196" t="s">
        <v>847</v>
      </c>
      <c r="C66" s="197">
        <v>24</v>
      </c>
      <c r="D66" s="199" t="s">
        <v>832</v>
      </c>
      <c r="E66" s="196" t="s">
        <v>189</v>
      </c>
      <c r="F66" s="195">
        <v>25199.35</v>
      </c>
      <c r="G66" s="195">
        <v>951.62</v>
      </c>
      <c r="H66" s="195">
        <v>12458.32</v>
      </c>
      <c r="I66" s="195">
        <v>0</v>
      </c>
      <c r="J66" s="195">
        <f t="shared" si="13"/>
        <v>12458.32</v>
      </c>
      <c r="K66" s="195">
        <f t="shared" si="14"/>
        <v>186.87479999999999</v>
      </c>
      <c r="L66" s="195">
        <v>4352.74</v>
      </c>
      <c r="M66" s="195">
        <v>1019.28</v>
      </c>
      <c r="N66" s="195">
        <f t="shared" si="15"/>
        <v>3214.2452000000003</v>
      </c>
      <c r="O66" s="195">
        <f t="shared" si="16"/>
        <v>4233.5252</v>
      </c>
      <c r="P66" s="195"/>
      <c r="Q66" s="195" t="b">
        <f t="shared" si="4"/>
        <v>0</v>
      </c>
      <c r="R66" s="362" t="s">
        <v>140</v>
      </c>
      <c r="S66" s="195"/>
      <c r="T66" s="195"/>
      <c r="U66" s="195"/>
      <c r="V66" s="195"/>
      <c r="W66" s="195"/>
      <c r="X66" s="196"/>
      <c r="Y66" s="196"/>
      <c r="Z66" s="197"/>
      <c r="AA66" s="196"/>
      <c r="AB66" s="197"/>
      <c r="AC66" s="196"/>
      <c r="AD66" s="197"/>
      <c r="AE66" s="196"/>
      <c r="AF66" s="197"/>
      <c r="AG66" s="196"/>
      <c r="AH66" s="196"/>
      <c r="AI66" s="197"/>
      <c r="AJ66" s="196"/>
      <c r="AK66" s="197"/>
      <c r="AL66" s="196"/>
    </row>
    <row r="67" spans="1:38" ht="15" customHeight="1" x14ac:dyDescent="0.25">
      <c r="A67" s="196" t="s">
        <v>1037</v>
      </c>
      <c r="B67" s="196" t="s">
        <v>847</v>
      </c>
      <c r="C67" s="197">
        <v>457</v>
      </c>
      <c r="D67" s="199" t="s">
        <v>724</v>
      </c>
      <c r="E67" s="196" t="s">
        <v>745</v>
      </c>
      <c r="F67" s="195">
        <v>27386.89</v>
      </c>
      <c r="G67" s="195">
        <v>951.62</v>
      </c>
      <c r="H67" s="195">
        <v>13549.61</v>
      </c>
      <c r="I67" s="195">
        <v>0</v>
      </c>
      <c r="J67" s="195">
        <f t="shared" si="13"/>
        <v>13549.61</v>
      </c>
      <c r="K67" s="195">
        <f t="shared" si="14"/>
        <v>203.24414999999999</v>
      </c>
      <c r="L67" s="195">
        <v>4650.66</v>
      </c>
      <c r="M67" s="195">
        <v>1106.98</v>
      </c>
      <c r="N67" s="195">
        <f t="shared" si="15"/>
        <v>3495.7958499999995</v>
      </c>
      <c r="O67" s="195">
        <f t="shared" si="16"/>
        <v>4602.77585</v>
      </c>
      <c r="P67" s="195"/>
      <c r="Q67" s="195" t="b">
        <f t="shared" si="4"/>
        <v>1</v>
      </c>
      <c r="R67" s="369" t="s">
        <v>724</v>
      </c>
      <c r="S67" s="195"/>
      <c r="T67" s="195"/>
      <c r="U67" s="195"/>
      <c r="V67" s="195"/>
      <c r="W67" s="195"/>
      <c r="X67" s="196"/>
      <c r="Y67" s="196"/>
      <c r="Z67" s="197"/>
      <c r="AA67" s="196"/>
      <c r="AB67" s="197"/>
      <c r="AC67" s="196"/>
      <c r="AD67" s="197"/>
      <c r="AE67" s="196"/>
      <c r="AF67" s="197"/>
      <c r="AG67" s="196"/>
      <c r="AH67" s="196"/>
      <c r="AI67" s="197"/>
      <c r="AJ67" s="196"/>
      <c r="AK67" s="197"/>
      <c r="AL67" s="196"/>
    </row>
    <row r="68" spans="1:38" s="563" customFormat="1" ht="15" customHeight="1" x14ac:dyDescent="0.25">
      <c r="A68" s="559" t="s">
        <v>1037</v>
      </c>
      <c r="B68" s="559" t="s">
        <v>847</v>
      </c>
      <c r="C68" s="560">
        <v>145</v>
      </c>
      <c r="D68" s="561" t="s">
        <v>55</v>
      </c>
      <c r="E68" s="559" t="s">
        <v>227</v>
      </c>
      <c r="F68" s="562">
        <v>54761.39</v>
      </c>
      <c r="G68" s="562">
        <v>951.62</v>
      </c>
      <c r="H68" s="562">
        <v>27109.81</v>
      </c>
      <c r="I68" s="562">
        <v>0</v>
      </c>
      <c r="J68" s="562">
        <f t="shared" si="13"/>
        <v>27109.81</v>
      </c>
      <c r="K68" s="562">
        <f t="shared" si="14"/>
        <v>406.64715000000001</v>
      </c>
      <c r="L68" s="562">
        <v>8352.6</v>
      </c>
      <c r="M68" s="562">
        <v>2212.12</v>
      </c>
      <c r="N68" s="562">
        <f t="shared" si="15"/>
        <v>6994.3328500000007</v>
      </c>
      <c r="O68" s="562">
        <f t="shared" si="16"/>
        <v>9206.4528500000015</v>
      </c>
      <c r="P68" s="562"/>
      <c r="Q68" s="195" t="b">
        <f t="shared" si="4"/>
        <v>1</v>
      </c>
      <c r="R68" s="366" t="s">
        <v>55</v>
      </c>
      <c r="S68" s="562"/>
      <c r="T68" s="562"/>
      <c r="U68" s="562"/>
      <c r="V68" s="562"/>
      <c r="W68" s="562"/>
      <c r="X68" s="559"/>
      <c r="Y68" s="559"/>
      <c r="Z68" s="560"/>
      <c r="AA68" s="559"/>
      <c r="AB68" s="560"/>
      <c r="AC68" s="559"/>
      <c r="AD68" s="560"/>
      <c r="AE68" s="559"/>
      <c r="AF68" s="560"/>
      <c r="AG68" s="559"/>
      <c r="AH68" s="559"/>
      <c r="AI68" s="560"/>
      <c r="AJ68" s="559"/>
      <c r="AK68" s="560"/>
      <c r="AL68" s="559"/>
    </row>
    <row r="69" spans="1:38" ht="15" customHeight="1" x14ac:dyDescent="0.25">
      <c r="A69" s="196" t="s">
        <v>1037</v>
      </c>
      <c r="B69" s="196" t="s">
        <v>847</v>
      </c>
      <c r="C69" s="197">
        <v>455</v>
      </c>
      <c r="D69" s="199" t="s">
        <v>722</v>
      </c>
      <c r="E69" s="196" t="s">
        <v>743</v>
      </c>
      <c r="F69" s="195">
        <v>27482.81</v>
      </c>
      <c r="G69" s="195">
        <v>951.62</v>
      </c>
      <c r="H69" s="195">
        <v>13597.57</v>
      </c>
      <c r="I69" s="195">
        <v>0</v>
      </c>
      <c r="J69" s="195">
        <f t="shared" si="13"/>
        <v>13597.57</v>
      </c>
      <c r="K69" s="195">
        <f t="shared" si="14"/>
        <v>203.96355</v>
      </c>
      <c r="L69" s="195">
        <v>4663.76</v>
      </c>
      <c r="M69" s="195">
        <v>1110.81</v>
      </c>
      <c r="N69" s="195">
        <f t="shared" si="15"/>
        <v>3508.1764499999999</v>
      </c>
      <c r="O69" s="195">
        <f t="shared" si="16"/>
        <v>4618.9864500000003</v>
      </c>
      <c r="P69" s="195"/>
      <c r="Q69" s="195" t="b">
        <f t="shared" si="4"/>
        <v>1</v>
      </c>
      <c r="R69" s="369" t="s">
        <v>722</v>
      </c>
      <c r="S69" s="195"/>
      <c r="T69" s="195"/>
      <c r="U69" s="195"/>
      <c r="V69" s="195"/>
      <c r="W69" s="195"/>
      <c r="X69" s="196"/>
      <c r="Y69" s="196"/>
      <c r="Z69" s="197"/>
      <c r="AA69" s="196"/>
      <c r="AB69" s="197"/>
      <c r="AC69" s="196"/>
      <c r="AD69" s="197"/>
      <c r="AE69" s="196"/>
      <c r="AF69" s="197"/>
      <c r="AG69" s="196"/>
      <c r="AH69" s="196"/>
      <c r="AI69" s="197"/>
      <c r="AJ69" s="196"/>
      <c r="AK69" s="197"/>
      <c r="AL69" s="196"/>
    </row>
    <row r="70" spans="1:38" ht="15" customHeight="1" x14ac:dyDescent="0.25">
      <c r="A70" s="196" t="s">
        <v>1037</v>
      </c>
      <c r="B70" s="196" t="s">
        <v>847</v>
      </c>
      <c r="C70" s="197">
        <v>325</v>
      </c>
      <c r="D70" s="199" t="s">
        <v>318</v>
      </c>
      <c r="E70" s="196" t="s">
        <v>319</v>
      </c>
      <c r="F70" s="195">
        <v>57310.49</v>
      </c>
      <c r="G70" s="195">
        <v>951.62</v>
      </c>
      <c r="H70" s="195">
        <v>28355.65</v>
      </c>
      <c r="I70" s="195">
        <v>0</v>
      </c>
      <c r="J70" s="195">
        <f t="shared" si="13"/>
        <v>28355.65</v>
      </c>
      <c r="K70" s="195">
        <f t="shared" si="14"/>
        <v>425.33474999999999</v>
      </c>
      <c r="L70" s="195">
        <v>8692.7099999999991</v>
      </c>
      <c r="M70" s="195">
        <v>2316.38</v>
      </c>
      <c r="N70" s="195">
        <f t="shared" si="15"/>
        <v>7315.7552499999993</v>
      </c>
      <c r="O70" s="195">
        <f t="shared" si="16"/>
        <v>9632.1352499999994</v>
      </c>
      <c r="P70" s="195"/>
      <c r="Q70" s="195" t="b">
        <f t="shared" si="4"/>
        <v>1</v>
      </c>
      <c r="R70" s="362" t="s">
        <v>318</v>
      </c>
      <c r="S70" s="195"/>
      <c r="T70" s="195"/>
      <c r="U70" s="195"/>
      <c r="V70" s="195"/>
      <c r="W70" s="195"/>
      <c r="X70" s="196"/>
      <c r="Y70" s="196"/>
      <c r="Z70" s="197"/>
      <c r="AA70" s="196"/>
      <c r="AB70" s="197"/>
      <c r="AC70" s="196"/>
      <c r="AD70" s="197"/>
      <c r="AE70" s="196"/>
      <c r="AF70" s="197"/>
      <c r="AG70" s="196"/>
      <c r="AH70" s="196"/>
      <c r="AI70" s="197"/>
      <c r="AJ70" s="196"/>
      <c r="AK70" s="197"/>
      <c r="AL70" s="196"/>
    </row>
    <row r="71" spans="1:38" s="188" customFormat="1" ht="15" customHeight="1" x14ac:dyDescent="0.25">
      <c r="A71" s="184" t="s">
        <v>1037</v>
      </c>
      <c r="B71" s="184" t="s">
        <v>847</v>
      </c>
      <c r="C71" s="185">
        <v>164</v>
      </c>
      <c r="D71" s="186" t="s">
        <v>65</v>
      </c>
      <c r="E71" s="184" t="s">
        <v>236</v>
      </c>
      <c r="F71" s="187">
        <v>5512.21</v>
      </c>
      <c r="G71" s="187">
        <v>14.86</v>
      </c>
      <c r="H71" s="187">
        <v>2504.2800000000002</v>
      </c>
      <c r="I71" s="187">
        <v>0</v>
      </c>
      <c r="J71" s="187">
        <f t="shared" si="13"/>
        <v>2504.2800000000002</v>
      </c>
      <c r="K71" s="187">
        <f t="shared" si="14"/>
        <v>37.5642</v>
      </c>
      <c r="L71" s="187">
        <v>836.02</v>
      </c>
      <c r="M71" s="187">
        <v>240.63</v>
      </c>
      <c r="N71" s="187">
        <f t="shared" si="15"/>
        <v>783.59579999999994</v>
      </c>
      <c r="O71" s="187">
        <f t="shared" si="16"/>
        <v>1024.2257999999999</v>
      </c>
      <c r="P71" s="187"/>
      <c r="Q71" s="195" t="b">
        <f t="shared" si="4"/>
        <v>1</v>
      </c>
      <c r="R71" s="570" t="s">
        <v>65</v>
      </c>
      <c r="S71" s="187"/>
      <c r="T71" s="187"/>
      <c r="U71" s="187"/>
      <c r="V71" s="187"/>
      <c r="W71" s="187"/>
      <c r="X71" s="184"/>
      <c r="Y71" s="184"/>
      <c r="Z71" s="185"/>
      <c r="AA71" s="184"/>
      <c r="AB71" s="185"/>
      <c r="AC71" s="184"/>
      <c r="AD71" s="185"/>
      <c r="AE71" s="184"/>
      <c r="AF71" s="185"/>
      <c r="AG71" s="184"/>
      <c r="AH71" s="184"/>
      <c r="AI71" s="185"/>
      <c r="AJ71" s="184"/>
      <c r="AK71" s="185"/>
      <c r="AL71" s="184"/>
    </row>
    <row r="72" spans="1:38" s="563" customFormat="1" ht="15" customHeight="1" x14ac:dyDescent="0.25">
      <c r="A72" s="559" t="s">
        <v>1037</v>
      </c>
      <c r="B72" s="559" t="s">
        <v>847</v>
      </c>
      <c r="C72" s="560">
        <v>218</v>
      </c>
      <c r="D72" s="561" t="s">
        <v>107</v>
      </c>
      <c r="E72" s="559" t="s">
        <v>251</v>
      </c>
      <c r="F72" s="562">
        <v>45336.37</v>
      </c>
      <c r="G72" s="562">
        <v>951.62</v>
      </c>
      <c r="H72" s="562">
        <v>22430.91</v>
      </c>
      <c r="I72" s="562">
        <v>0</v>
      </c>
      <c r="J72" s="562">
        <f t="shared" si="13"/>
        <v>22430.91</v>
      </c>
      <c r="K72" s="562">
        <f t="shared" si="14"/>
        <v>336.46364999999997</v>
      </c>
      <c r="L72" s="562">
        <v>7075.26</v>
      </c>
      <c r="M72" s="562">
        <v>1832.43</v>
      </c>
      <c r="N72" s="562">
        <f t="shared" si="15"/>
        <v>5787.1763500000006</v>
      </c>
      <c r="O72" s="562">
        <f t="shared" si="16"/>
        <v>7619.6063500000009</v>
      </c>
      <c r="P72" s="562"/>
      <c r="Q72" s="195" t="b">
        <f t="shared" si="4"/>
        <v>0</v>
      </c>
      <c r="R72" s="366" t="s">
        <v>414</v>
      </c>
      <c r="S72" s="562"/>
      <c r="T72" s="562"/>
      <c r="U72" s="562"/>
      <c r="V72" s="562"/>
      <c r="W72" s="562"/>
      <c r="X72" s="559"/>
      <c r="Y72" s="559"/>
      <c r="Z72" s="560"/>
      <c r="AA72" s="559"/>
      <c r="AB72" s="560"/>
      <c r="AC72" s="559"/>
      <c r="AD72" s="560"/>
      <c r="AE72" s="559"/>
      <c r="AF72" s="560"/>
      <c r="AG72" s="559"/>
      <c r="AH72" s="559"/>
      <c r="AI72" s="560"/>
      <c r="AJ72" s="559"/>
      <c r="AK72" s="560"/>
      <c r="AL72" s="559"/>
    </row>
    <row r="73" spans="1:38" ht="15" customHeight="1" x14ac:dyDescent="0.25">
      <c r="A73" s="196" t="s">
        <v>1037</v>
      </c>
      <c r="B73" s="196" t="s">
        <v>847</v>
      </c>
      <c r="C73" s="197">
        <v>46</v>
      </c>
      <c r="D73" s="199" t="s">
        <v>34</v>
      </c>
      <c r="E73" s="196" t="s">
        <v>206</v>
      </c>
      <c r="F73" s="195">
        <v>34548.339999999997</v>
      </c>
      <c r="G73" s="195">
        <v>951.62</v>
      </c>
      <c r="H73" s="195">
        <v>17099.09</v>
      </c>
      <c r="I73" s="195">
        <v>0</v>
      </c>
      <c r="J73" s="195">
        <f t="shared" si="13"/>
        <v>17099.09</v>
      </c>
      <c r="K73" s="195">
        <f t="shared" si="14"/>
        <v>256.48635000000002</v>
      </c>
      <c r="L73" s="195">
        <v>5619.67</v>
      </c>
      <c r="M73" s="195">
        <v>1395.94</v>
      </c>
      <c r="N73" s="195">
        <f t="shared" si="15"/>
        <v>4411.5636500000001</v>
      </c>
      <c r="O73" s="195">
        <f t="shared" si="16"/>
        <v>5807.5036500000006</v>
      </c>
      <c r="P73" s="195"/>
      <c r="Q73" s="195" t="b">
        <f t="shared" si="4"/>
        <v>1</v>
      </c>
      <c r="R73" s="362" t="s">
        <v>34</v>
      </c>
      <c r="S73" s="195"/>
      <c r="T73" s="195"/>
      <c r="U73" s="195"/>
      <c r="V73" s="195"/>
      <c r="W73" s="195"/>
      <c r="X73" s="196"/>
      <c r="Y73" s="196"/>
      <c r="Z73" s="197"/>
      <c r="AA73" s="196"/>
      <c r="AB73" s="197"/>
      <c r="AC73" s="196"/>
      <c r="AD73" s="197"/>
      <c r="AE73" s="196"/>
      <c r="AF73" s="197"/>
      <c r="AG73" s="196"/>
      <c r="AH73" s="196"/>
      <c r="AI73" s="197"/>
      <c r="AJ73" s="196"/>
      <c r="AK73" s="197"/>
      <c r="AL73" s="196"/>
    </row>
    <row r="74" spans="1:38" s="563" customFormat="1" ht="15" customHeight="1" x14ac:dyDescent="0.25">
      <c r="A74" s="559" t="s">
        <v>1037</v>
      </c>
      <c r="B74" s="559" t="s">
        <v>847</v>
      </c>
      <c r="C74" s="560">
        <v>48</v>
      </c>
      <c r="D74" s="561" t="s">
        <v>36</v>
      </c>
      <c r="E74" s="559" t="s">
        <v>208</v>
      </c>
      <c r="F74" s="562">
        <v>23650.44</v>
      </c>
      <c r="G74" s="562">
        <v>951.62</v>
      </c>
      <c r="H74" s="562">
        <v>11707.04</v>
      </c>
      <c r="I74" s="562">
        <v>0</v>
      </c>
      <c r="J74" s="562">
        <f t="shared" si="13"/>
        <v>11707.04</v>
      </c>
      <c r="K74" s="562">
        <f t="shared" si="14"/>
        <v>175.60560000000001</v>
      </c>
      <c r="L74" s="562">
        <v>4147.6400000000003</v>
      </c>
      <c r="M74" s="562">
        <v>955.47</v>
      </c>
      <c r="N74" s="562">
        <f t="shared" si="15"/>
        <v>3020.4144000000006</v>
      </c>
      <c r="O74" s="562">
        <f t="shared" si="16"/>
        <v>3975.8844000000008</v>
      </c>
      <c r="P74" s="562"/>
      <c r="Q74" s="195" t="b">
        <f t="shared" ref="Q74:Q138" si="17">D74=R74</f>
        <v>1</v>
      </c>
      <c r="R74" s="366" t="s">
        <v>36</v>
      </c>
      <c r="S74" s="562"/>
      <c r="T74" s="562"/>
      <c r="U74" s="562"/>
      <c r="V74" s="562"/>
      <c r="W74" s="562"/>
      <c r="X74" s="559"/>
      <c r="Y74" s="559"/>
      <c r="Z74" s="560"/>
      <c r="AA74" s="559"/>
      <c r="AB74" s="560"/>
      <c r="AC74" s="559"/>
      <c r="AD74" s="560"/>
      <c r="AE74" s="559"/>
      <c r="AF74" s="560"/>
      <c r="AG74" s="559"/>
      <c r="AH74" s="559"/>
      <c r="AI74" s="560"/>
      <c r="AJ74" s="559"/>
      <c r="AK74" s="560"/>
      <c r="AL74" s="559"/>
    </row>
    <row r="75" spans="1:38" ht="15" customHeight="1" x14ac:dyDescent="0.25">
      <c r="A75" s="196" t="s">
        <v>1037</v>
      </c>
      <c r="B75" s="196" t="s">
        <v>847</v>
      </c>
      <c r="C75" s="197">
        <v>26</v>
      </c>
      <c r="D75" s="199" t="s">
        <v>19</v>
      </c>
      <c r="E75" s="196" t="s">
        <v>191</v>
      </c>
      <c r="F75" s="195">
        <v>31340.38</v>
      </c>
      <c r="G75" s="195">
        <v>951.62</v>
      </c>
      <c r="H75" s="195">
        <v>15499.37</v>
      </c>
      <c r="I75" s="195">
        <v>0</v>
      </c>
      <c r="J75" s="195">
        <f t="shared" si="13"/>
        <v>15499.37</v>
      </c>
      <c r="K75" s="195">
        <f t="shared" si="14"/>
        <v>232.49055000000001</v>
      </c>
      <c r="L75" s="195">
        <v>5182.95</v>
      </c>
      <c r="M75" s="195">
        <v>1267.28</v>
      </c>
      <c r="N75" s="195">
        <f t="shared" si="15"/>
        <v>3998.8394499999995</v>
      </c>
      <c r="O75" s="195">
        <f t="shared" si="16"/>
        <v>5266.1194499999992</v>
      </c>
      <c r="P75" s="195"/>
      <c r="Q75" s="195" t="b">
        <f t="shared" si="17"/>
        <v>1</v>
      </c>
      <c r="R75" s="152" t="s">
        <v>19</v>
      </c>
      <c r="S75" s="195"/>
      <c r="T75" s="195"/>
      <c r="U75" s="195"/>
      <c r="V75" s="195"/>
      <c r="W75" s="195"/>
      <c r="X75" s="196"/>
      <c r="Y75" s="196"/>
      <c r="Z75" s="197"/>
      <c r="AA75" s="196"/>
      <c r="AB75" s="197"/>
      <c r="AC75" s="196"/>
      <c r="AD75" s="197"/>
      <c r="AE75" s="196"/>
      <c r="AF75" s="197"/>
      <c r="AG75" s="196"/>
      <c r="AH75" s="196"/>
      <c r="AI75" s="197"/>
      <c r="AJ75" s="196"/>
      <c r="AK75" s="197"/>
      <c r="AL75" s="196"/>
    </row>
    <row r="76" spans="1:38" ht="15" customHeight="1" x14ac:dyDescent="0.25">
      <c r="A76" s="196" t="s">
        <v>1037</v>
      </c>
      <c r="B76" s="196" t="s">
        <v>847</v>
      </c>
      <c r="C76" s="197">
        <v>324</v>
      </c>
      <c r="D76" s="199" t="s">
        <v>316</v>
      </c>
      <c r="E76" s="196" t="s">
        <v>317</v>
      </c>
      <c r="F76" s="195">
        <v>55384.69</v>
      </c>
      <c r="G76" s="195">
        <v>951.62</v>
      </c>
      <c r="H76" s="195">
        <v>27403.49</v>
      </c>
      <c r="I76" s="195">
        <v>0</v>
      </c>
      <c r="J76" s="195">
        <f t="shared" si="13"/>
        <v>27403.49</v>
      </c>
      <c r="K76" s="195">
        <f t="shared" si="14"/>
        <v>411.05234999999999</v>
      </c>
      <c r="L76" s="195">
        <v>8432.77</v>
      </c>
      <c r="M76" s="195">
        <v>2238.4899999999998</v>
      </c>
      <c r="N76" s="195">
        <f t="shared" si="15"/>
        <v>7070.0976500000006</v>
      </c>
      <c r="O76" s="195">
        <f t="shared" si="16"/>
        <v>9308.5876500000013</v>
      </c>
      <c r="P76" s="195"/>
      <c r="Q76" s="195" t="b">
        <f t="shared" si="17"/>
        <v>1</v>
      </c>
      <c r="R76" s="152" t="s">
        <v>316</v>
      </c>
      <c r="S76" s="195"/>
      <c r="T76" s="195"/>
      <c r="U76" s="195"/>
      <c r="V76" s="195"/>
      <c r="W76" s="195"/>
      <c r="X76" s="196"/>
      <c r="Y76" s="196"/>
      <c r="Z76" s="197"/>
      <c r="AA76" s="196"/>
      <c r="AB76" s="197"/>
      <c r="AC76" s="196"/>
      <c r="AD76" s="197"/>
      <c r="AE76" s="196"/>
      <c r="AF76" s="197"/>
      <c r="AG76" s="196"/>
      <c r="AH76" s="196"/>
      <c r="AI76" s="197"/>
      <c r="AJ76" s="196"/>
      <c r="AK76" s="197"/>
      <c r="AL76" s="196"/>
    </row>
    <row r="77" spans="1:38" s="563" customFormat="1" ht="15" customHeight="1" x14ac:dyDescent="0.25">
      <c r="A77" s="559" t="s">
        <v>1037</v>
      </c>
      <c r="B77" s="559" t="s">
        <v>847</v>
      </c>
      <c r="C77" s="560">
        <v>191</v>
      </c>
      <c r="D77" s="561" t="s">
        <v>71</v>
      </c>
      <c r="E77" s="559" t="s">
        <v>241</v>
      </c>
      <c r="F77" s="562">
        <v>45300.24</v>
      </c>
      <c r="G77" s="562">
        <v>951.62</v>
      </c>
      <c r="H77" s="562">
        <v>22409.82</v>
      </c>
      <c r="I77" s="562">
        <v>0</v>
      </c>
      <c r="J77" s="562">
        <f t="shared" si="13"/>
        <v>22409.82</v>
      </c>
      <c r="K77" s="562">
        <f t="shared" si="14"/>
        <v>336.14729999999997</v>
      </c>
      <c r="L77" s="562">
        <v>7069.5</v>
      </c>
      <c r="M77" s="562">
        <v>1831.23</v>
      </c>
      <c r="N77" s="562">
        <f t="shared" si="15"/>
        <v>5781.7327000000005</v>
      </c>
      <c r="O77" s="562">
        <f t="shared" si="16"/>
        <v>7612.9627</v>
      </c>
      <c r="P77" s="562"/>
      <c r="Q77" s="195" t="b">
        <f t="shared" si="17"/>
        <v>1</v>
      </c>
      <c r="R77" s="366" t="s">
        <v>71</v>
      </c>
      <c r="S77" s="562"/>
      <c r="T77" s="562"/>
      <c r="U77" s="562"/>
      <c r="V77" s="562"/>
      <c r="W77" s="562"/>
      <c r="X77" s="559"/>
      <c r="Y77" s="559"/>
      <c r="Z77" s="560"/>
      <c r="AA77" s="559"/>
      <c r="AB77" s="560"/>
      <c r="AC77" s="559"/>
      <c r="AD77" s="560"/>
      <c r="AE77" s="559"/>
      <c r="AF77" s="560"/>
      <c r="AG77" s="559"/>
      <c r="AH77" s="559"/>
      <c r="AI77" s="560"/>
      <c r="AJ77" s="559"/>
      <c r="AK77" s="560"/>
      <c r="AL77" s="559"/>
    </row>
    <row r="78" spans="1:38" ht="15" customHeight="1" x14ac:dyDescent="0.25">
      <c r="A78" s="196" t="s">
        <v>1037</v>
      </c>
      <c r="B78" s="196" t="s">
        <v>847</v>
      </c>
      <c r="C78" s="197">
        <v>21</v>
      </c>
      <c r="D78" s="199" t="s">
        <v>15</v>
      </c>
      <c r="E78" s="196" t="s">
        <v>187</v>
      </c>
      <c r="F78" s="195">
        <v>41746.949999999997</v>
      </c>
      <c r="G78" s="195">
        <v>951.62</v>
      </c>
      <c r="H78" s="195">
        <v>20656.3</v>
      </c>
      <c r="I78" s="195">
        <v>0</v>
      </c>
      <c r="J78" s="195">
        <f t="shared" si="13"/>
        <v>20656.3</v>
      </c>
      <c r="K78" s="195">
        <f t="shared" si="14"/>
        <v>309.84449999999998</v>
      </c>
      <c r="L78" s="195">
        <v>6590.79</v>
      </c>
      <c r="M78" s="195">
        <v>1687.25</v>
      </c>
      <c r="N78" s="195">
        <f t="shared" si="15"/>
        <v>5329.3254999999999</v>
      </c>
      <c r="O78" s="195">
        <f t="shared" si="16"/>
        <v>7016.5754999999999</v>
      </c>
      <c r="P78" s="195"/>
      <c r="Q78" s="195" t="b">
        <f t="shared" si="17"/>
        <v>1</v>
      </c>
      <c r="R78" s="152" t="s">
        <v>15</v>
      </c>
      <c r="S78" s="195"/>
      <c r="T78" s="195"/>
      <c r="U78" s="195"/>
      <c r="V78" s="195"/>
      <c r="W78" s="195"/>
      <c r="X78" s="196"/>
      <c r="Y78" s="196"/>
      <c r="Z78" s="197"/>
      <c r="AA78" s="196"/>
      <c r="AB78" s="197"/>
      <c r="AC78" s="196"/>
      <c r="AD78" s="197"/>
      <c r="AE78" s="196"/>
      <c r="AF78" s="197"/>
      <c r="AG78" s="196"/>
      <c r="AH78" s="196"/>
      <c r="AI78" s="197"/>
      <c r="AJ78" s="196"/>
      <c r="AK78" s="197"/>
      <c r="AL78" s="196"/>
    </row>
    <row r="79" spans="1:38" ht="15" customHeight="1" x14ac:dyDescent="0.25">
      <c r="A79" s="196" t="s">
        <v>1037</v>
      </c>
      <c r="B79" s="196" t="s">
        <v>847</v>
      </c>
      <c r="C79" s="197">
        <v>330</v>
      </c>
      <c r="D79" s="199" t="s">
        <v>327</v>
      </c>
      <c r="E79" s="196" t="s">
        <v>329</v>
      </c>
      <c r="F79" s="195">
        <v>57310.47</v>
      </c>
      <c r="G79" s="195">
        <v>951.62</v>
      </c>
      <c r="H79" s="195">
        <v>28355.64</v>
      </c>
      <c r="I79" s="195">
        <v>0</v>
      </c>
      <c r="J79" s="195">
        <f t="shared" si="13"/>
        <v>28355.64</v>
      </c>
      <c r="K79" s="195">
        <f t="shared" si="14"/>
        <v>425.33459999999997</v>
      </c>
      <c r="L79" s="195">
        <v>8692.7099999999991</v>
      </c>
      <c r="M79" s="195">
        <v>2316.38</v>
      </c>
      <c r="N79" s="195">
        <f t="shared" si="15"/>
        <v>7315.7553999999991</v>
      </c>
      <c r="O79" s="195">
        <f t="shared" si="16"/>
        <v>9632.1353999999992</v>
      </c>
      <c r="P79" s="195"/>
      <c r="Q79" s="195" t="b">
        <f t="shared" si="17"/>
        <v>1</v>
      </c>
      <c r="R79" s="362" t="s">
        <v>327</v>
      </c>
      <c r="S79" s="195"/>
      <c r="T79" s="195"/>
      <c r="U79" s="195"/>
      <c r="V79" s="195"/>
      <c r="W79" s="195"/>
      <c r="X79" s="196"/>
      <c r="Y79" s="196"/>
      <c r="Z79" s="197"/>
      <c r="AA79" s="196"/>
      <c r="AB79" s="197"/>
      <c r="AC79" s="196"/>
      <c r="AD79" s="197"/>
      <c r="AE79" s="196"/>
      <c r="AF79" s="197"/>
      <c r="AG79" s="196"/>
      <c r="AH79" s="196"/>
      <c r="AI79" s="197"/>
      <c r="AJ79" s="196"/>
      <c r="AK79" s="197"/>
      <c r="AL79" s="196"/>
    </row>
    <row r="80" spans="1:38" ht="15" customHeight="1" x14ac:dyDescent="0.25">
      <c r="A80" s="196" t="s">
        <v>1037</v>
      </c>
      <c r="B80" s="196" t="s">
        <v>847</v>
      </c>
      <c r="C80" s="197">
        <v>254</v>
      </c>
      <c r="D80" s="199" t="s">
        <v>145</v>
      </c>
      <c r="E80" s="196" t="s">
        <v>262</v>
      </c>
      <c r="F80" s="195">
        <v>16008.87</v>
      </c>
      <c r="G80" s="195">
        <v>660.65</v>
      </c>
      <c r="H80" s="195">
        <v>7922.53</v>
      </c>
      <c r="I80" s="195">
        <v>0</v>
      </c>
      <c r="J80" s="195">
        <f t="shared" si="13"/>
        <v>7922.53</v>
      </c>
      <c r="K80" s="195">
        <f t="shared" si="14"/>
        <v>118.83794999999999</v>
      </c>
      <c r="L80" s="195">
        <v>2823.5</v>
      </c>
      <c r="M80" s="195">
        <v>646.9</v>
      </c>
      <c r="N80" s="195">
        <f t="shared" si="15"/>
        <v>2044.0120499999998</v>
      </c>
      <c r="O80" s="195">
        <f t="shared" si="16"/>
        <v>2690.9120499999999</v>
      </c>
      <c r="P80" s="195"/>
      <c r="Q80" s="195" t="b">
        <f t="shared" si="17"/>
        <v>1</v>
      </c>
      <c r="R80" s="362" t="s">
        <v>145</v>
      </c>
      <c r="S80" s="195"/>
      <c r="T80" s="195"/>
      <c r="U80" s="195"/>
      <c r="V80" s="195"/>
      <c r="W80" s="195"/>
      <c r="X80" s="196"/>
      <c r="Y80" s="196"/>
      <c r="Z80" s="197"/>
      <c r="AA80" s="196"/>
      <c r="AB80" s="197"/>
      <c r="AC80" s="196"/>
      <c r="AD80" s="197"/>
      <c r="AE80" s="196"/>
      <c r="AF80" s="197"/>
      <c r="AG80" s="196"/>
      <c r="AH80" s="196"/>
      <c r="AI80" s="197"/>
      <c r="AJ80" s="196"/>
      <c r="AK80" s="197"/>
      <c r="AL80" s="196"/>
    </row>
    <row r="81" spans="1:38" s="563" customFormat="1" ht="15" customHeight="1" x14ac:dyDescent="0.25">
      <c r="A81" s="559" t="s">
        <v>1037</v>
      </c>
      <c r="B81" s="559" t="s">
        <v>847</v>
      </c>
      <c r="C81" s="560">
        <v>196</v>
      </c>
      <c r="D81" s="561" t="s">
        <v>105</v>
      </c>
      <c r="E81" s="559" t="s">
        <v>244</v>
      </c>
      <c r="F81" s="562">
        <v>46711.53</v>
      </c>
      <c r="G81" s="562">
        <v>951.62</v>
      </c>
      <c r="H81" s="562">
        <v>23118.49</v>
      </c>
      <c r="I81" s="562">
        <v>0</v>
      </c>
      <c r="J81" s="562">
        <f t="shared" si="13"/>
        <v>23118.49</v>
      </c>
      <c r="K81" s="562">
        <f t="shared" si="14"/>
        <v>346.77735000000001</v>
      </c>
      <c r="L81" s="562">
        <v>7262.97</v>
      </c>
      <c r="M81" s="562">
        <v>1887.44</v>
      </c>
      <c r="N81" s="562">
        <f t="shared" si="15"/>
        <v>5964.5726500000001</v>
      </c>
      <c r="O81" s="562">
        <f t="shared" si="16"/>
        <v>7852.0126500000006</v>
      </c>
      <c r="P81" s="562"/>
      <c r="Q81" s="195" t="b">
        <f t="shared" si="17"/>
        <v>0</v>
      </c>
      <c r="R81" s="366" t="s">
        <v>416</v>
      </c>
      <c r="S81" s="562"/>
      <c r="T81" s="562"/>
      <c r="U81" s="562"/>
      <c r="V81" s="562"/>
      <c r="W81" s="562"/>
      <c r="X81" s="559"/>
      <c r="Y81" s="559"/>
      <c r="Z81" s="560"/>
      <c r="AA81" s="559"/>
      <c r="AB81" s="560"/>
      <c r="AC81" s="559"/>
      <c r="AD81" s="560"/>
      <c r="AE81" s="559"/>
      <c r="AF81" s="560"/>
      <c r="AG81" s="559"/>
      <c r="AH81" s="559"/>
      <c r="AI81" s="560"/>
      <c r="AJ81" s="559"/>
      <c r="AK81" s="560"/>
      <c r="AL81" s="559"/>
    </row>
    <row r="82" spans="1:38" ht="15" customHeight="1" x14ac:dyDescent="0.25">
      <c r="A82" s="196" t="s">
        <v>1037</v>
      </c>
      <c r="B82" s="196" t="s">
        <v>847</v>
      </c>
      <c r="C82" s="197">
        <v>358</v>
      </c>
      <c r="D82" s="199" t="s">
        <v>387</v>
      </c>
      <c r="E82" s="196" t="s">
        <v>388</v>
      </c>
      <c r="F82" s="195">
        <v>39818.07</v>
      </c>
      <c r="G82" s="195">
        <v>951.62</v>
      </c>
      <c r="H82" s="195">
        <v>19620.18</v>
      </c>
      <c r="I82" s="195">
        <v>0</v>
      </c>
      <c r="J82" s="195">
        <f t="shared" si="13"/>
        <v>19620.18</v>
      </c>
      <c r="K82" s="195">
        <f t="shared" si="14"/>
        <v>294.30270000000002</v>
      </c>
      <c r="L82" s="195">
        <v>6307.93</v>
      </c>
      <c r="M82" s="195">
        <v>1615.83</v>
      </c>
      <c r="N82" s="195">
        <f t="shared" si="15"/>
        <v>5062.0073000000002</v>
      </c>
      <c r="O82" s="195">
        <f t="shared" si="16"/>
        <v>6677.8373000000001</v>
      </c>
      <c r="P82" s="195"/>
      <c r="Q82" s="195" t="b">
        <f t="shared" si="17"/>
        <v>1</v>
      </c>
      <c r="R82" s="362" t="s">
        <v>387</v>
      </c>
      <c r="S82" s="195"/>
      <c r="T82" s="195"/>
      <c r="U82" s="195"/>
      <c r="V82" s="195"/>
      <c r="W82" s="195"/>
      <c r="X82" s="196"/>
      <c r="Y82" s="196"/>
      <c r="Z82" s="197"/>
      <c r="AA82" s="196"/>
      <c r="AB82" s="197"/>
      <c r="AC82" s="196"/>
      <c r="AD82" s="197"/>
      <c r="AE82" s="196"/>
      <c r="AF82" s="197"/>
      <c r="AG82" s="196"/>
      <c r="AH82" s="196"/>
      <c r="AI82" s="197"/>
      <c r="AJ82" s="196"/>
      <c r="AK82" s="197"/>
      <c r="AL82" s="196"/>
    </row>
    <row r="83" spans="1:38" ht="15" customHeight="1" x14ac:dyDescent="0.25">
      <c r="A83" s="196" t="s">
        <v>1037</v>
      </c>
      <c r="B83" s="196" t="s">
        <v>847</v>
      </c>
      <c r="C83" s="197">
        <v>188</v>
      </c>
      <c r="D83" s="199" t="s">
        <v>70</v>
      </c>
      <c r="E83" s="196" t="s">
        <v>240</v>
      </c>
      <c r="F83" s="195">
        <v>34961.26</v>
      </c>
      <c r="G83" s="195">
        <v>951.62</v>
      </c>
      <c r="H83" s="195">
        <v>15027.02</v>
      </c>
      <c r="I83" s="195">
        <v>0</v>
      </c>
      <c r="J83" s="195">
        <f t="shared" si="13"/>
        <v>15027.02</v>
      </c>
      <c r="K83" s="195">
        <f t="shared" si="14"/>
        <v>225.40530000000001</v>
      </c>
      <c r="L83" s="195">
        <v>5054</v>
      </c>
      <c r="M83" s="195">
        <v>1594.73</v>
      </c>
      <c r="N83" s="195">
        <f t="shared" si="15"/>
        <v>3876.9746999999998</v>
      </c>
      <c r="O83" s="195">
        <f t="shared" si="16"/>
        <v>5471.7047000000002</v>
      </c>
      <c r="P83" s="195"/>
      <c r="Q83" s="195" t="b">
        <f t="shared" si="17"/>
        <v>1</v>
      </c>
      <c r="R83" s="362" t="s">
        <v>70</v>
      </c>
      <c r="S83" s="195"/>
      <c r="T83" s="195"/>
      <c r="U83" s="195"/>
      <c r="V83" s="195"/>
      <c r="W83" s="195"/>
      <c r="X83" s="196"/>
      <c r="Y83" s="196"/>
      <c r="Z83" s="197"/>
      <c r="AA83" s="196"/>
      <c r="AB83" s="197"/>
      <c r="AC83" s="196"/>
      <c r="AD83" s="197"/>
      <c r="AE83" s="196"/>
      <c r="AF83" s="197"/>
      <c r="AG83" s="196"/>
      <c r="AH83" s="196"/>
      <c r="AI83" s="197"/>
      <c r="AJ83" s="196"/>
      <c r="AK83" s="197"/>
      <c r="AL83" s="196"/>
    </row>
    <row r="84" spans="1:38" ht="15" customHeight="1" x14ac:dyDescent="0.25">
      <c r="A84" s="196" t="s">
        <v>1037</v>
      </c>
      <c r="B84" s="196" t="s">
        <v>847</v>
      </c>
      <c r="C84" s="197">
        <v>338</v>
      </c>
      <c r="D84" s="199" t="s">
        <v>347</v>
      </c>
      <c r="E84" s="196" t="s">
        <v>348</v>
      </c>
      <c r="F84" s="195">
        <v>59143.07</v>
      </c>
      <c r="G84" s="195">
        <v>951.62</v>
      </c>
      <c r="H84" s="195">
        <v>29271.94</v>
      </c>
      <c r="I84" s="195">
        <v>0</v>
      </c>
      <c r="J84" s="195">
        <f t="shared" si="13"/>
        <v>29271.94</v>
      </c>
      <c r="K84" s="195">
        <f t="shared" si="14"/>
        <v>439.07909999999998</v>
      </c>
      <c r="L84" s="195">
        <v>8942.86</v>
      </c>
      <c r="M84" s="195">
        <v>2389.69</v>
      </c>
      <c r="N84" s="195">
        <f t="shared" si="15"/>
        <v>7552.1608999999999</v>
      </c>
      <c r="O84" s="195">
        <f t="shared" si="16"/>
        <v>9941.8508999999995</v>
      </c>
      <c r="P84" s="195"/>
      <c r="Q84" s="195" t="b">
        <f t="shared" si="17"/>
        <v>1</v>
      </c>
      <c r="R84" s="362" t="s">
        <v>347</v>
      </c>
      <c r="S84" s="195"/>
      <c r="T84" s="195"/>
      <c r="U84" s="195"/>
      <c r="V84" s="195"/>
      <c r="W84" s="195"/>
      <c r="X84" s="196"/>
      <c r="Y84" s="196"/>
      <c r="Z84" s="197"/>
      <c r="AA84" s="196"/>
      <c r="AB84" s="197"/>
      <c r="AC84" s="196"/>
      <c r="AD84" s="197"/>
      <c r="AE84" s="196"/>
      <c r="AF84" s="197"/>
      <c r="AG84" s="196"/>
      <c r="AH84" s="196"/>
      <c r="AI84" s="197"/>
      <c r="AJ84" s="196"/>
      <c r="AK84" s="197"/>
      <c r="AL84" s="196"/>
    </row>
    <row r="85" spans="1:38" s="563" customFormat="1" ht="15" customHeight="1" x14ac:dyDescent="0.25">
      <c r="A85" s="559" t="s">
        <v>1037</v>
      </c>
      <c r="B85" s="559" t="s">
        <v>847</v>
      </c>
      <c r="C85" s="560">
        <v>251</v>
      </c>
      <c r="D85" s="561" t="s">
        <v>143</v>
      </c>
      <c r="E85" s="559" t="s">
        <v>260</v>
      </c>
      <c r="F85" s="562">
        <v>66646.850000000006</v>
      </c>
      <c r="G85" s="562">
        <v>951.62</v>
      </c>
      <c r="H85" s="562">
        <v>33023.83</v>
      </c>
      <c r="I85" s="562">
        <v>0</v>
      </c>
      <c r="J85" s="562">
        <f t="shared" si="13"/>
        <v>33023.83</v>
      </c>
      <c r="K85" s="562">
        <f t="shared" si="14"/>
        <v>495.35745000000003</v>
      </c>
      <c r="L85" s="562">
        <v>9967.1299999999992</v>
      </c>
      <c r="M85" s="562">
        <v>2689.84</v>
      </c>
      <c r="N85" s="562">
        <f t="shared" si="15"/>
        <v>8520.1525499999989</v>
      </c>
      <c r="O85" s="562">
        <f t="shared" si="16"/>
        <v>11209.992549999999</v>
      </c>
      <c r="P85" s="562"/>
      <c r="Q85" s="195" t="b">
        <f t="shared" si="17"/>
        <v>1</v>
      </c>
      <c r="R85" s="366" t="s">
        <v>143</v>
      </c>
      <c r="S85" s="562"/>
      <c r="T85" s="562"/>
      <c r="U85" s="562"/>
      <c r="V85" s="562"/>
      <c r="W85" s="562"/>
      <c r="X85" s="559"/>
      <c r="Y85" s="559"/>
      <c r="Z85" s="560"/>
      <c r="AA85" s="559"/>
      <c r="AB85" s="560"/>
      <c r="AC85" s="559"/>
      <c r="AD85" s="560"/>
      <c r="AE85" s="559"/>
      <c r="AF85" s="560"/>
      <c r="AG85" s="559"/>
      <c r="AH85" s="559"/>
      <c r="AI85" s="560"/>
      <c r="AJ85" s="559"/>
      <c r="AK85" s="560"/>
      <c r="AL85" s="559"/>
    </row>
    <row r="86" spans="1:38" ht="15" customHeight="1" x14ac:dyDescent="0.25">
      <c r="A86" s="196" t="s">
        <v>1037</v>
      </c>
      <c r="B86" s="196" t="s">
        <v>847</v>
      </c>
      <c r="C86" s="197">
        <v>93</v>
      </c>
      <c r="D86" s="199" t="s">
        <v>53</v>
      </c>
      <c r="E86" s="196" t="s">
        <v>225</v>
      </c>
      <c r="F86" s="195">
        <v>18987.169999999998</v>
      </c>
      <c r="G86" s="195">
        <v>863.27</v>
      </c>
      <c r="H86" s="195">
        <v>9410.51</v>
      </c>
      <c r="I86" s="195">
        <v>0</v>
      </c>
      <c r="J86" s="195">
        <f t="shared" si="13"/>
        <v>9410.51</v>
      </c>
      <c r="K86" s="195">
        <f t="shared" si="14"/>
        <v>141.15764999999999</v>
      </c>
      <c r="L86" s="195">
        <v>3432.34</v>
      </c>
      <c r="M86" s="195">
        <v>766.13</v>
      </c>
      <c r="N86" s="195">
        <f t="shared" si="15"/>
        <v>2427.9123500000001</v>
      </c>
      <c r="O86" s="195">
        <f t="shared" si="16"/>
        <v>3194.0423500000002</v>
      </c>
      <c r="P86" s="195"/>
      <c r="Q86" s="195" t="b">
        <f t="shared" si="17"/>
        <v>1</v>
      </c>
      <c r="R86" s="362" t="s">
        <v>53</v>
      </c>
      <c r="S86" s="195"/>
      <c r="T86" s="195"/>
      <c r="U86" s="195"/>
      <c r="V86" s="195"/>
      <c r="W86" s="195"/>
      <c r="X86" s="196"/>
      <c r="Y86" s="196"/>
      <c r="Z86" s="197"/>
      <c r="AA86" s="196"/>
      <c r="AB86" s="197"/>
      <c r="AC86" s="196"/>
      <c r="AD86" s="197"/>
      <c r="AE86" s="196"/>
      <c r="AF86" s="197"/>
      <c r="AG86" s="196"/>
      <c r="AH86" s="196"/>
      <c r="AI86" s="197"/>
      <c r="AJ86" s="196"/>
      <c r="AK86" s="197"/>
      <c r="AL86" s="196"/>
    </row>
    <row r="87" spans="1:38" ht="15" customHeight="1" x14ac:dyDescent="0.25">
      <c r="A87" s="196" t="s">
        <v>1037</v>
      </c>
      <c r="B87" s="196" t="s">
        <v>847</v>
      </c>
      <c r="C87" s="197">
        <v>8</v>
      </c>
      <c r="D87" s="199" t="s">
        <v>100</v>
      </c>
      <c r="E87" s="196" t="s">
        <v>176</v>
      </c>
      <c r="F87" s="195">
        <v>19288.400000000001</v>
      </c>
      <c r="G87" s="195">
        <v>854.63</v>
      </c>
      <c r="H87" s="195">
        <v>9543.6</v>
      </c>
      <c r="I87" s="195">
        <v>0</v>
      </c>
      <c r="J87" s="195">
        <f t="shared" ref="J87:J118" si="18">H87+I87</f>
        <v>9543.6</v>
      </c>
      <c r="K87" s="195">
        <f t="shared" ref="K87:K118" si="19">J87*1.5%</f>
        <v>143.154</v>
      </c>
      <c r="L87" s="195">
        <v>3460.03</v>
      </c>
      <c r="M87" s="195">
        <v>779.58</v>
      </c>
      <c r="N87" s="195">
        <f t="shared" ref="N87:N118" si="20">L87-K87-G87</f>
        <v>2462.2460000000001</v>
      </c>
      <c r="O87" s="195">
        <f t="shared" ref="O87:O118" si="21">M87+N87</f>
        <v>3241.826</v>
      </c>
      <c r="P87" s="195"/>
      <c r="Q87" s="195" t="b">
        <f t="shared" si="17"/>
        <v>0</v>
      </c>
      <c r="R87" s="362" t="s">
        <v>429</v>
      </c>
      <c r="S87" s="195"/>
      <c r="T87" s="195"/>
      <c r="U87" s="195"/>
      <c r="V87" s="195"/>
      <c r="W87" s="195"/>
      <c r="X87" s="196"/>
      <c r="Y87" s="196"/>
      <c r="Z87" s="197"/>
      <c r="AA87" s="196"/>
      <c r="AB87" s="197"/>
      <c r="AC87" s="196"/>
      <c r="AD87" s="197"/>
      <c r="AE87" s="196"/>
      <c r="AF87" s="197"/>
      <c r="AG87" s="196"/>
      <c r="AH87" s="196"/>
      <c r="AI87" s="197"/>
      <c r="AJ87" s="196"/>
      <c r="AK87" s="197"/>
      <c r="AL87" s="196"/>
    </row>
    <row r="88" spans="1:38" ht="15" customHeight="1" x14ac:dyDescent="0.25">
      <c r="A88" s="196" t="s">
        <v>1037</v>
      </c>
      <c r="B88" s="196" t="s">
        <v>847</v>
      </c>
      <c r="C88" s="197">
        <v>44</v>
      </c>
      <c r="D88" s="199" t="s">
        <v>33</v>
      </c>
      <c r="E88" s="196" t="s">
        <v>205</v>
      </c>
      <c r="F88" s="195">
        <v>59594.09</v>
      </c>
      <c r="G88" s="195">
        <v>951.62</v>
      </c>
      <c r="H88" s="195">
        <v>29497.45</v>
      </c>
      <c r="I88" s="195">
        <v>0</v>
      </c>
      <c r="J88" s="195">
        <f t="shared" si="18"/>
        <v>29497.45</v>
      </c>
      <c r="K88" s="195">
        <f t="shared" si="19"/>
        <v>442.46174999999999</v>
      </c>
      <c r="L88" s="195">
        <v>9004.42</v>
      </c>
      <c r="M88" s="195">
        <v>2407.73</v>
      </c>
      <c r="N88" s="195">
        <f t="shared" si="20"/>
        <v>7610.3382499999998</v>
      </c>
      <c r="O88" s="195">
        <f t="shared" si="21"/>
        <v>10018.06825</v>
      </c>
      <c r="P88" s="195"/>
      <c r="Q88" s="195" t="b">
        <f t="shared" si="17"/>
        <v>1</v>
      </c>
      <c r="R88" s="366" t="s">
        <v>33</v>
      </c>
      <c r="S88" s="195"/>
      <c r="T88" s="195"/>
      <c r="U88" s="195"/>
      <c r="V88" s="195"/>
      <c r="W88" s="195"/>
      <c r="X88" s="196"/>
      <c r="Y88" s="196"/>
      <c r="Z88" s="197"/>
      <c r="AA88" s="196"/>
      <c r="AB88" s="197"/>
      <c r="AC88" s="196"/>
      <c r="AD88" s="197"/>
      <c r="AE88" s="196"/>
      <c r="AF88" s="197"/>
      <c r="AG88" s="196"/>
      <c r="AH88" s="196"/>
      <c r="AI88" s="197"/>
      <c r="AJ88" s="196"/>
      <c r="AK88" s="197"/>
      <c r="AL88" s="196"/>
    </row>
    <row r="89" spans="1:38" ht="15" customHeight="1" x14ac:dyDescent="0.25">
      <c r="A89" s="196" t="s">
        <v>1037</v>
      </c>
      <c r="B89" s="196" t="s">
        <v>847</v>
      </c>
      <c r="C89" s="197">
        <v>396</v>
      </c>
      <c r="D89" s="199" t="s">
        <v>475</v>
      </c>
      <c r="E89" s="196" t="s">
        <v>524</v>
      </c>
      <c r="F89" s="195">
        <v>20424.240000000002</v>
      </c>
      <c r="G89" s="195">
        <v>905.33</v>
      </c>
      <c r="H89" s="195">
        <v>10111.83</v>
      </c>
      <c r="I89" s="195">
        <v>0</v>
      </c>
      <c r="J89" s="195">
        <f t="shared" si="18"/>
        <v>10111.83</v>
      </c>
      <c r="K89" s="195">
        <f t="shared" si="19"/>
        <v>151.67744999999999</v>
      </c>
      <c r="L89" s="195">
        <v>3665.86</v>
      </c>
      <c r="M89" s="195">
        <v>824.99</v>
      </c>
      <c r="N89" s="195">
        <f t="shared" si="20"/>
        <v>2608.8525500000001</v>
      </c>
      <c r="O89" s="195">
        <f t="shared" si="21"/>
        <v>3433.8425500000003</v>
      </c>
      <c r="P89" s="195"/>
      <c r="Q89" s="195" t="b">
        <f t="shared" si="17"/>
        <v>1</v>
      </c>
      <c r="R89" s="176" t="s">
        <v>475</v>
      </c>
      <c r="S89" s="195"/>
      <c r="T89" s="195"/>
      <c r="U89" s="195"/>
      <c r="V89" s="195"/>
      <c r="W89" s="195"/>
      <c r="X89" s="196"/>
      <c r="Y89" s="196"/>
      <c r="Z89" s="197"/>
      <c r="AA89" s="196"/>
      <c r="AB89" s="197"/>
      <c r="AC89" s="196"/>
      <c r="AD89" s="197"/>
      <c r="AE89" s="196"/>
      <c r="AF89" s="197"/>
      <c r="AG89" s="196"/>
      <c r="AH89" s="196"/>
      <c r="AI89" s="197"/>
      <c r="AJ89" s="196"/>
      <c r="AK89" s="197"/>
      <c r="AL89" s="196"/>
    </row>
    <row r="90" spans="1:38" ht="15" customHeight="1" x14ac:dyDescent="0.25">
      <c r="A90" s="196" t="s">
        <v>1037</v>
      </c>
      <c r="B90" s="196" t="s">
        <v>847</v>
      </c>
      <c r="C90" s="197">
        <v>83</v>
      </c>
      <c r="D90" s="199" t="s">
        <v>44</v>
      </c>
      <c r="E90" s="196" t="s">
        <v>216</v>
      </c>
      <c r="F90" s="195">
        <v>37933.82</v>
      </c>
      <c r="G90" s="195">
        <v>951.62</v>
      </c>
      <c r="H90" s="195">
        <v>18772.55</v>
      </c>
      <c r="I90" s="195">
        <v>0</v>
      </c>
      <c r="J90" s="195">
        <f t="shared" si="18"/>
        <v>18772.55</v>
      </c>
      <c r="K90" s="195">
        <f t="shared" si="19"/>
        <v>281.58824999999996</v>
      </c>
      <c r="L90" s="195">
        <v>6076.53</v>
      </c>
      <c r="M90" s="195">
        <v>1532.9</v>
      </c>
      <c r="N90" s="195">
        <f t="shared" si="20"/>
        <v>4843.3217500000001</v>
      </c>
      <c r="O90" s="195">
        <f t="shared" si="21"/>
        <v>6376.2217500000006</v>
      </c>
      <c r="P90" s="195"/>
      <c r="Q90" s="195" t="b">
        <f t="shared" si="17"/>
        <v>1</v>
      </c>
      <c r="R90" s="362" t="s">
        <v>44</v>
      </c>
      <c r="S90" s="195"/>
      <c r="T90" s="195"/>
      <c r="U90" s="195"/>
      <c r="V90" s="195"/>
      <c r="W90" s="195"/>
      <c r="X90" s="196"/>
      <c r="Y90" s="196"/>
      <c r="Z90" s="197"/>
      <c r="AA90" s="196"/>
      <c r="AB90" s="197"/>
      <c r="AC90" s="196"/>
      <c r="AD90" s="197"/>
      <c r="AE90" s="196"/>
      <c r="AF90" s="197"/>
      <c r="AG90" s="196"/>
      <c r="AH90" s="196"/>
      <c r="AI90" s="197"/>
      <c r="AJ90" s="196"/>
      <c r="AK90" s="197"/>
      <c r="AL90" s="196"/>
    </row>
    <row r="91" spans="1:38" ht="15" customHeight="1" x14ac:dyDescent="0.25">
      <c r="A91" s="196" t="s">
        <v>1037</v>
      </c>
      <c r="B91" s="196" t="s">
        <v>847</v>
      </c>
      <c r="C91" s="197">
        <v>92</v>
      </c>
      <c r="D91" s="199" t="s">
        <v>52</v>
      </c>
      <c r="E91" s="196" t="s">
        <v>224</v>
      </c>
      <c r="F91" s="195">
        <v>32362.53</v>
      </c>
      <c r="G91" s="195">
        <v>951.62</v>
      </c>
      <c r="H91" s="195">
        <v>16048.1</v>
      </c>
      <c r="I91" s="195">
        <v>0</v>
      </c>
      <c r="J91" s="195">
        <f t="shared" si="18"/>
        <v>16048.1</v>
      </c>
      <c r="K91" s="195">
        <f t="shared" si="19"/>
        <v>240.72149999999999</v>
      </c>
      <c r="L91" s="195">
        <v>5332.75</v>
      </c>
      <c r="M91" s="195">
        <v>1305.1500000000001</v>
      </c>
      <c r="N91" s="195">
        <f t="shared" si="20"/>
        <v>4140.4085000000005</v>
      </c>
      <c r="O91" s="195">
        <f t="shared" si="21"/>
        <v>5445.558500000001</v>
      </c>
      <c r="P91" s="195"/>
      <c r="Q91" s="195" t="b">
        <f t="shared" si="17"/>
        <v>1</v>
      </c>
      <c r="R91" s="362" t="s">
        <v>52</v>
      </c>
      <c r="S91" s="195"/>
      <c r="T91" s="195"/>
      <c r="U91" s="195"/>
      <c r="V91" s="195"/>
      <c r="W91" s="195"/>
      <c r="X91" s="196"/>
      <c r="Y91" s="196"/>
      <c r="Z91" s="197"/>
      <c r="AA91" s="196"/>
      <c r="AB91" s="197"/>
      <c r="AC91" s="196"/>
      <c r="AD91" s="197"/>
      <c r="AE91" s="196"/>
      <c r="AF91" s="197"/>
      <c r="AG91" s="196"/>
      <c r="AH91" s="196"/>
      <c r="AI91" s="197"/>
      <c r="AJ91" s="196"/>
      <c r="AK91" s="197"/>
      <c r="AL91" s="196"/>
    </row>
    <row r="92" spans="1:38" ht="15" customHeight="1" x14ac:dyDescent="0.25">
      <c r="A92" s="196" t="s">
        <v>1037</v>
      </c>
      <c r="B92" s="196" t="s">
        <v>847</v>
      </c>
      <c r="C92" s="197">
        <v>95</v>
      </c>
      <c r="D92" s="199" t="s">
        <v>54</v>
      </c>
      <c r="E92" s="196" t="s">
        <v>226</v>
      </c>
      <c r="F92" s="195">
        <v>18544.849999999999</v>
      </c>
      <c r="G92" s="195">
        <v>823.36</v>
      </c>
      <c r="H92" s="195">
        <v>9179.4</v>
      </c>
      <c r="I92" s="195">
        <v>0</v>
      </c>
      <c r="J92" s="195">
        <f t="shared" si="18"/>
        <v>9179.4</v>
      </c>
      <c r="K92" s="195">
        <f t="shared" si="19"/>
        <v>137.691</v>
      </c>
      <c r="L92" s="195">
        <v>3329.34</v>
      </c>
      <c r="M92" s="195">
        <v>749.23</v>
      </c>
      <c r="N92" s="195">
        <f t="shared" si="20"/>
        <v>2368.2890000000002</v>
      </c>
      <c r="O92" s="195">
        <f t="shared" si="21"/>
        <v>3117.5190000000002</v>
      </c>
      <c r="P92" s="195"/>
      <c r="Q92" s="195" t="b">
        <f t="shared" si="17"/>
        <v>1</v>
      </c>
      <c r="R92" s="362" t="s">
        <v>54</v>
      </c>
      <c r="S92" s="195"/>
      <c r="T92" s="195"/>
      <c r="U92" s="195"/>
      <c r="V92" s="195"/>
      <c r="W92" s="195"/>
      <c r="X92" s="196"/>
      <c r="Y92" s="196"/>
      <c r="Z92" s="197"/>
      <c r="AA92" s="196"/>
      <c r="AB92" s="197"/>
      <c r="AC92" s="196"/>
      <c r="AD92" s="197"/>
      <c r="AE92" s="196"/>
      <c r="AF92" s="197"/>
      <c r="AG92" s="196"/>
      <c r="AH92" s="196"/>
      <c r="AI92" s="197"/>
      <c r="AJ92" s="196"/>
      <c r="AK92" s="197"/>
      <c r="AL92" s="196"/>
    </row>
    <row r="93" spans="1:38" ht="15" customHeight="1" x14ac:dyDescent="0.25">
      <c r="A93" s="196" t="s">
        <v>1037</v>
      </c>
      <c r="B93" s="196" t="s">
        <v>847</v>
      </c>
      <c r="C93" s="197">
        <v>485</v>
      </c>
      <c r="D93" s="199" t="s">
        <v>831</v>
      </c>
      <c r="E93" s="196" t="s">
        <v>830</v>
      </c>
      <c r="F93" s="195">
        <v>43422.36</v>
      </c>
      <c r="G93" s="195">
        <v>951.62</v>
      </c>
      <c r="H93" s="195">
        <v>21592.54</v>
      </c>
      <c r="I93" s="195">
        <v>0</v>
      </c>
      <c r="J93" s="195">
        <f t="shared" si="18"/>
        <v>21592.54</v>
      </c>
      <c r="K93" s="195">
        <f t="shared" si="19"/>
        <v>323.88810000000001</v>
      </c>
      <c r="L93" s="195">
        <v>6846.38</v>
      </c>
      <c r="M93" s="195">
        <v>1746.38</v>
      </c>
      <c r="N93" s="195">
        <f t="shared" si="20"/>
        <v>5570.8719000000001</v>
      </c>
      <c r="O93" s="195">
        <f t="shared" si="21"/>
        <v>7317.2519000000002</v>
      </c>
      <c r="P93" s="195"/>
      <c r="Q93" s="195" t="b">
        <f t="shared" si="17"/>
        <v>0</v>
      </c>
      <c r="R93" s="152" t="s">
        <v>357</v>
      </c>
      <c r="S93" s="195"/>
      <c r="T93" s="195"/>
      <c r="U93" s="195"/>
      <c r="V93" s="195"/>
      <c r="W93" s="195"/>
      <c r="X93" s="196"/>
      <c r="Y93" s="196"/>
      <c r="Z93" s="197"/>
      <c r="AA93" s="196"/>
      <c r="AB93" s="197"/>
      <c r="AC93" s="196"/>
      <c r="AD93" s="197"/>
      <c r="AE93" s="196"/>
      <c r="AF93" s="197"/>
      <c r="AG93" s="196"/>
      <c r="AH93" s="196"/>
      <c r="AI93" s="197"/>
      <c r="AJ93" s="196"/>
      <c r="AK93" s="197"/>
      <c r="AL93" s="196"/>
    </row>
    <row r="94" spans="1:38" ht="15" customHeight="1" x14ac:dyDescent="0.25">
      <c r="A94" s="196" t="s">
        <v>1037</v>
      </c>
      <c r="B94" s="196" t="s">
        <v>847</v>
      </c>
      <c r="C94" s="197">
        <v>33</v>
      </c>
      <c r="D94" s="199" t="s">
        <v>24</v>
      </c>
      <c r="E94" s="196" t="s">
        <v>196</v>
      </c>
      <c r="F94" s="195">
        <v>33911.129999999997</v>
      </c>
      <c r="G94" s="195">
        <v>951.62</v>
      </c>
      <c r="H94" s="195">
        <v>16779.560000000001</v>
      </c>
      <c r="I94" s="195">
        <v>0</v>
      </c>
      <c r="J94" s="195">
        <f t="shared" si="18"/>
        <v>16779.560000000001</v>
      </c>
      <c r="K94" s="195">
        <f t="shared" si="19"/>
        <v>251.6934</v>
      </c>
      <c r="L94" s="195">
        <v>5532.44</v>
      </c>
      <c r="M94" s="195">
        <v>1370.52</v>
      </c>
      <c r="N94" s="195">
        <f t="shared" si="20"/>
        <v>4329.1265999999996</v>
      </c>
      <c r="O94" s="195">
        <f t="shared" si="21"/>
        <v>5699.6466</v>
      </c>
      <c r="P94" s="195"/>
      <c r="Q94" s="195" t="b">
        <f t="shared" si="17"/>
        <v>1</v>
      </c>
      <c r="R94" s="362" t="s">
        <v>24</v>
      </c>
      <c r="S94" s="195"/>
      <c r="T94" s="195"/>
      <c r="U94" s="195"/>
      <c r="V94" s="195"/>
      <c r="W94" s="195"/>
      <c r="X94" s="196"/>
      <c r="Y94" s="196"/>
      <c r="Z94" s="197"/>
      <c r="AA94" s="196"/>
      <c r="AB94" s="197"/>
      <c r="AC94" s="196"/>
      <c r="AD94" s="197"/>
      <c r="AE94" s="196"/>
      <c r="AF94" s="197"/>
      <c r="AG94" s="196"/>
      <c r="AH94" s="196"/>
      <c r="AI94" s="197"/>
      <c r="AJ94" s="196"/>
      <c r="AK94" s="197"/>
      <c r="AL94" s="196"/>
    </row>
    <row r="95" spans="1:38" ht="15" customHeight="1" x14ac:dyDescent="0.25">
      <c r="A95" s="196" t="s">
        <v>1037</v>
      </c>
      <c r="B95" s="196" t="s">
        <v>847</v>
      </c>
      <c r="C95" s="197">
        <v>81</v>
      </c>
      <c r="D95" s="199" t="s">
        <v>43</v>
      </c>
      <c r="E95" s="196" t="s">
        <v>215</v>
      </c>
      <c r="F95" s="195">
        <v>30818.959999999999</v>
      </c>
      <c r="G95" s="195">
        <v>951.62</v>
      </c>
      <c r="H95" s="195">
        <v>13072.58</v>
      </c>
      <c r="I95" s="195">
        <v>0</v>
      </c>
      <c r="J95" s="195">
        <f t="shared" si="18"/>
        <v>13072.58</v>
      </c>
      <c r="K95" s="195">
        <f t="shared" si="19"/>
        <v>196.08869999999999</v>
      </c>
      <c r="L95" s="195">
        <v>4520.43</v>
      </c>
      <c r="M95" s="195">
        <v>1419.71</v>
      </c>
      <c r="N95" s="195">
        <f t="shared" si="20"/>
        <v>3372.7213000000002</v>
      </c>
      <c r="O95" s="195">
        <f t="shared" si="21"/>
        <v>4792.4313000000002</v>
      </c>
      <c r="P95" s="195"/>
      <c r="Q95" s="195" t="b">
        <f t="shared" si="17"/>
        <v>1</v>
      </c>
      <c r="R95" s="362" t="s">
        <v>43</v>
      </c>
      <c r="S95" s="195"/>
      <c r="T95" s="195"/>
      <c r="U95" s="195"/>
      <c r="V95" s="195"/>
      <c r="W95" s="195"/>
      <c r="X95" s="196"/>
      <c r="Y95" s="196"/>
      <c r="Z95" s="197"/>
      <c r="AA95" s="196"/>
      <c r="AB95" s="197"/>
      <c r="AC95" s="196"/>
      <c r="AD95" s="197"/>
      <c r="AE95" s="196"/>
      <c r="AF95" s="197"/>
      <c r="AG95" s="196"/>
      <c r="AH95" s="196"/>
      <c r="AI95" s="197"/>
      <c r="AJ95" s="196"/>
      <c r="AK95" s="197"/>
      <c r="AL95" s="196"/>
    </row>
    <row r="96" spans="1:38" ht="15" customHeight="1" x14ac:dyDescent="0.25">
      <c r="A96" s="196" t="s">
        <v>1037</v>
      </c>
      <c r="B96" s="196" t="s">
        <v>847</v>
      </c>
      <c r="C96" s="197">
        <v>321</v>
      </c>
      <c r="D96" s="199" t="s">
        <v>309</v>
      </c>
      <c r="E96" s="196" t="s">
        <v>312</v>
      </c>
      <c r="F96" s="195">
        <v>60361.65</v>
      </c>
      <c r="G96" s="195">
        <v>951.62</v>
      </c>
      <c r="H96" s="195">
        <v>29881.23</v>
      </c>
      <c r="I96" s="195">
        <v>0</v>
      </c>
      <c r="J96" s="195">
        <f t="shared" si="18"/>
        <v>29881.23</v>
      </c>
      <c r="K96" s="195">
        <f t="shared" si="19"/>
        <v>448.21844999999996</v>
      </c>
      <c r="L96" s="195">
        <v>9109.2000000000007</v>
      </c>
      <c r="M96" s="195">
        <v>2438.4299999999998</v>
      </c>
      <c r="N96" s="195">
        <f t="shared" si="20"/>
        <v>7709.3615500000005</v>
      </c>
      <c r="O96" s="195">
        <f t="shared" si="21"/>
        <v>10147.79155</v>
      </c>
      <c r="P96" s="195"/>
      <c r="Q96" s="195" t="b">
        <f t="shared" si="17"/>
        <v>1</v>
      </c>
      <c r="R96" s="362" t="s">
        <v>309</v>
      </c>
      <c r="S96" s="195"/>
      <c r="T96" s="195"/>
      <c r="U96" s="195"/>
      <c r="V96" s="195"/>
      <c r="W96" s="195"/>
      <c r="X96" s="196"/>
      <c r="Y96" s="196"/>
      <c r="Z96" s="197"/>
      <c r="AA96" s="196"/>
      <c r="AB96" s="197"/>
      <c r="AC96" s="196"/>
      <c r="AD96" s="197"/>
      <c r="AE96" s="196"/>
      <c r="AF96" s="197"/>
      <c r="AG96" s="196"/>
      <c r="AH96" s="196"/>
      <c r="AI96" s="197"/>
      <c r="AJ96" s="196"/>
      <c r="AK96" s="197"/>
      <c r="AL96" s="196"/>
    </row>
    <row r="97" spans="1:38" ht="15" customHeight="1" x14ac:dyDescent="0.25">
      <c r="A97" s="196" t="s">
        <v>1037</v>
      </c>
      <c r="B97" s="196" t="s">
        <v>847</v>
      </c>
      <c r="C97" s="197">
        <v>151</v>
      </c>
      <c r="D97" s="199" t="s">
        <v>58</v>
      </c>
      <c r="E97" s="196" t="s">
        <v>842</v>
      </c>
      <c r="F97" s="195">
        <v>26925.64</v>
      </c>
      <c r="G97" s="195">
        <v>951.62</v>
      </c>
      <c r="H97" s="195">
        <v>13410.43</v>
      </c>
      <c r="I97" s="195">
        <v>0</v>
      </c>
      <c r="J97" s="195">
        <f t="shared" si="18"/>
        <v>13410.43</v>
      </c>
      <c r="K97" s="195">
        <f t="shared" si="19"/>
        <v>201.15645000000001</v>
      </c>
      <c r="L97" s="195">
        <v>4612.67</v>
      </c>
      <c r="M97" s="195">
        <v>1081.21</v>
      </c>
      <c r="N97" s="195">
        <f t="shared" si="20"/>
        <v>3459.8935499999998</v>
      </c>
      <c r="O97" s="195">
        <f t="shared" si="21"/>
        <v>4541.1035499999998</v>
      </c>
      <c r="P97" s="195"/>
      <c r="Q97" s="195" t="b">
        <f t="shared" si="17"/>
        <v>1</v>
      </c>
      <c r="R97" s="152" t="s">
        <v>58</v>
      </c>
      <c r="S97" s="195"/>
      <c r="T97" s="195"/>
      <c r="U97" s="195"/>
      <c r="V97" s="195"/>
      <c r="W97" s="195"/>
      <c r="X97" s="196"/>
      <c r="Y97" s="196"/>
      <c r="Z97" s="197"/>
      <c r="AA97" s="196"/>
      <c r="AB97" s="197"/>
      <c r="AC97" s="196"/>
      <c r="AD97" s="197"/>
      <c r="AE97" s="196"/>
      <c r="AF97" s="197"/>
      <c r="AG97" s="196"/>
      <c r="AH97" s="196"/>
      <c r="AI97" s="197"/>
      <c r="AJ97" s="196"/>
      <c r="AK97" s="197"/>
      <c r="AL97" s="196"/>
    </row>
    <row r="98" spans="1:38" ht="15" customHeight="1" x14ac:dyDescent="0.25">
      <c r="A98" s="196" t="s">
        <v>1037</v>
      </c>
      <c r="B98" s="196" t="s">
        <v>847</v>
      </c>
      <c r="C98" s="197">
        <v>170</v>
      </c>
      <c r="D98" s="199" t="s">
        <v>839</v>
      </c>
      <c r="E98" s="196" t="s">
        <v>838</v>
      </c>
      <c r="F98" s="195">
        <v>28651.61</v>
      </c>
      <c r="G98" s="195">
        <v>951.62</v>
      </c>
      <c r="H98" s="195">
        <v>14247.22</v>
      </c>
      <c r="I98" s="195">
        <v>0</v>
      </c>
      <c r="J98" s="195">
        <f t="shared" si="18"/>
        <v>14247.22</v>
      </c>
      <c r="K98" s="195">
        <f t="shared" si="19"/>
        <v>213.70829999999998</v>
      </c>
      <c r="L98" s="195">
        <v>4841.1099999999997</v>
      </c>
      <c r="M98" s="195">
        <v>1152.3499999999999</v>
      </c>
      <c r="N98" s="195">
        <f t="shared" si="20"/>
        <v>3675.7816999999995</v>
      </c>
      <c r="O98" s="195">
        <f t="shared" si="21"/>
        <v>4828.1316999999999</v>
      </c>
      <c r="P98" s="195"/>
      <c r="Q98" s="195" t="b">
        <f t="shared" si="17"/>
        <v>0</v>
      </c>
      <c r="R98" s="152" t="s">
        <v>420</v>
      </c>
      <c r="S98" s="195"/>
      <c r="T98" s="195"/>
      <c r="U98" s="195"/>
      <c r="V98" s="195"/>
      <c r="W98" s="195"/>
      <c r="X98" s="196"/>
      <c r="Y98" s="196"/>
      <c r="Z98" s="197"/>
      <c r="AA98" s="196"/>
      <c r="AB98" s="197"/>
      <c r="AC98" s="196"/>
      <c r="AD98" s="197"/>
      <c r="AE98" s="196"/>
      <c r="AF98" s="197"/>
      <c r="AG98" s="196"/>
      <c r="AH98" s="196"/>
      <c r="AI98" s="197"/>
      <c r="AJ98" s="196"/>
      <c r="AK98" s="197"/>
      <c r="AL98" s="196"/>
    </row>
    <row r="99" spans="1:38" ht="15" customHeight="1" x14ac:dyDescent="0.25">
      <c r="A99" s="196" t="s">
        <v>1037</v>
      </c>
      <c r="B99" s="196" t="s">
        <v>847</v>
      </c>
      <c r="C99" s="197">
        <v>494</v>
      </c>
      <c r="D99" s="199" t="s">
        <v>528</v>
      </c>
      <c r="E99" s="196" t="s">
        <v>529</v>
      </c>
      <c r="F99" s="195">
        <v>27690.38</v>
      </c>
      <c r="G99" s="195">
        <v>951.62</v>
      </c>
      <c r="H99" s="195">
        <v>13845.19</v>
      </c>
      <c r="I99" s="195">
        <v>0</v>
      </c>
      <c r="J99" s="195">
        <f t="shared" si="18"/>
        <v>13845.19</v>
      </c>
      <c r="K99" s="195">
        <f t="shared" si="19"/>
        <v>207.67785000000001</v>
      </c>
      <c r="L99" s="195">
        <v>4731.3599999999997</v>
      </c>
      <c r="M99" s="195">
        <v>1107.6099999999999</v>
      </c>
      <c r="N99" s="195">
        <f t="shared" si="20"/>
        <v>3572.0621499999997</v>
      </c>
      <c r="O99" s="195">
        <f t="shared" si="21"/>
        <v>4679.6721499999994</v>
      </c>
      <c r="P99" s="195"/>
      <c r="Q99" s="195" t="b">
        <f t="shared" si="17"/>
        <v>0</v>
      </c>
      <c r="R99" s="359" t="s">
        <v>479</v>
      </c>
      <c r="S99" s="195"/>
      <c r="T99" s="195"/>
      <c r="U99" s="195"/>
      <c r="V99" s="195"/>
      <c r="W99" s="195"/>
      <c r="X99" s="196"/>
      <c r="Y99" s="196"/>
      <c r="Z99" s="197"/>
      <c r="AA99" s="196"/>
      <c r="AB99" s="197"/>
      <c r="AC99" s="196"/>
      <c r="AD99" s="197"/>
      <c r="AE99" s="196"/>
      <c r="AF99" s="197"/>
      <c r="AG99" s="196"/>
      <c r="AH99" s="196"/>
      <c r="AI99" s="197"/>
      <c r="AJ99" s="196"/>
      <c r="AK99" s="197"/>
      <c r="AL99" s="196"/>
    </row>
    <row r="100" spans="1:38" ht="15" customHeight="1" x14ac:dyDescent="0.25">
      <c r="A100" s="196" t="s">
        <v>1037</v>
      </c>
      <c r="B100" s="196" t="s">
        <v>847</v>
      </c>
      <c r="C100" s="197">
        <v>427</v>
      </c>
      <c r="D100" s="199" t="s">
        <v>674</v>
      </c>
      <c r="E100" s="196" t="s">
        <v>675</v>
      </c>
      <c r="F100" s="195">
        <v>27914.44</v>
      </c>
      <c r="G100" s="195">
        <v>951.62</v>
      </c>
      <c r="H100" s="195">
        <v>13803.66</v>
      </c>
      <c r="I100" s="195">
        <v>0</v>
      </c>
      <c r="J100" s="195">
        <f t="shared" si="18"/>
        <v>13803.66</v>
      </c>
      <c r="K100" s="195">
        <f t="shared" si="19"/>
        <v>207.0549</v>
      </c>
      <c r="L100" s="195">
        <v>4720.0200000000004</v>
      </c>
      <c r="M100" s="195">
        <v>1128.8599999999999</v>
      </c>
      <c r="N100" s="195">
        <f t="shared" si="20"/>
        <v>3561.3451000000005</v>
      </c>
      <c r="O100" s="195">
        <f t="shared" si="21"/>
        <v>4690.2051000000001</v>
      </c>
      <c r="P100" s="195"/>
      <c r="Q100" s="195" t="b">
        <f t="shared" si="17"/>
        <v>1</v>
      </c>
      <c r="R100" s="370" t="s">
        <v>674</v>
      </c>
      <c r="S100" s="195"/>
      <c r="T100" s="195"/>
      <c r="U100" s="195"/>
      <c r="V100" s="195"/>
      <c r="W100" s="195"/>
      <c r="X100" s="196"/>
      <c r="Y100" s="196"/>
      <c r="Z100" s="197"/>
      <c r="AA100" s="196"/>
      <c r="AB100" s="197"/>
      <c r="AC100" s="196"/>
      <c r="AD100" s="197"/>
      <c r="AE100" s="196"/>
      <c r="AF100" s="197"/>
      <c r="AG100" s="196"/>
      <c r="AH100" s="196"/>
      <c r="AI100" s="197"/>
      <c r="AJ100" s="196"/>
      <c r="AK100" s="197"/>
      <c r="AL100" s="196"/>
    </row>
    <row r="101" spans="1:38" ht="15" customHeight="1" x14ac:dyDescent="0.25">
      <c r="A101" s="196" t="s">
        <v>1037</v>
      </c>
      <c r="B101" s="196" t="s">
        <v>847</v>
      </c>
      <c r="C101" s="197">
        <v>156</v>
      </c>
      <c r="D101" s="199" t="s">
        <v>61</v>
      </c>
      <c r="E101" s="196" t="s">
        <v>233</v>
      </c>
      <c r="F101" s="195">
        <v>10419.35</v>
      </c>
      <c r="G101" s="195">
        <v>387.08</v>
      </c>
      <c r="H101" s="195">
        <v>5157.57</v>
      </c>
      <c r="I101" s="195">
        <v>0</v>
      </c>
      <c r="J101" s="195">
        <f t="shared" si="18"/>
        <v>5157.57</v>
      </c>
      <c r="K101" s="195">
        <f t="shared" si="19"/>
        <v>77.363549999999989</v>
      </c>
      <c r="L101" s="195">
        <v>1795.1</v>
      </c>
      <c r="M101" s="195">
        <v>420.94</v>
      </c>
      <c r="N101" s="195">
        <f t="shared" si="20"/>
        <v>1330.6564499999999</v>
      </c>
      <c r="O101" s="195">
        <f t="shared" si="21"/>
        <v>1751.59645</v>
      </c>
      <c r="P101" s="195"/>
      <c r="Q101" s="195" t="b">
        <f t="shared" si="17"/>
        <v>1</v>
      </c>
      <c r="R101" s="362" t="s">
        <v>61</v>
      </c>
      <c r="S101" s="195"/>
      <c r="T101" s="195"/>
      <c r="U101" s="195"/>
      <c r="V101" s="195"/>
      <c r="W101" s="195"/>
      <c r="X101" s="196"/>
      <c r="Y101" s="196"/>
      <c r="Z101" s="197"/>
      <c r="AA101" s="196"/>
      <c r="AB101" s="197"/>
      <c r="AC101" s="196"/>
      <c r="AD101" s="197"/>
      <c r="AE101" s="196"/>
      <c r="AF101" s="197"/>
      <c r="AG101" s="196"/>
      <c r="AH101" s="196"/>
      <c r="AI101" s="197"/>
      <c r="AJ101" s="196"/>
      <c r="AK101" s="197"/>
      <c r="AL101" s="196"/>
    </row>
    <row r="102" spans="1:38" ht="15" customHeight="1" x14ac:dyDescent="0.25">
      <c r="A102" s="196" t="s">
        <v>1037</v>
      </c>
      <c r="B102" s="196" t="s">
        <v>847</v>
      </c>
      <c r="C102" s="197">
        <v>483</v>
      </c>
      <c r="D102" s="199" t="s">
        <v>820</v>
      </c>
      <c r="E102" s="196" t="s">
        <v>823</v>
      </c>
      <c r="F102" s="195">
        <v>27022.5</v>
      </c>
      <c r="G102" s="195">
        <v>951.62</v>
      </c>
      <c r="H102" s="195">
        <v>13415.36</v>
      </c>
      <c r="I102" s="195">
        <v>0</v>
      </c>
      <c r="J102" s="195">
        <f t="shared" si="18"/>
        <v>13415.36</v>
      </c>
      <c r="K102" s="195">
        <f t="shared" si="19"/>
        <v>201.2304</v>
      </c>
      <c r="L102" s="195">
        <v>4614.01</v>
      </c>
      <c r="M102" s="195">
        <v>1088.57</v>
      </c>
      <c r="N102" s="195">
        <f t="shared" si="20"/>
        <v>3461.1596</v>
      </c>
      <c r="O102" s="195">
        <f t="shared" si="21"/>
        <v>4549.7295999999997</v>
      </c>
      <c r="P102" s="195"/>
      <c r="Q102" s="195" t="b">
        <f t="shared" si="17"/>
        <v>1</v>
      </c>
      <c r="R102" s="176" t="s">
        <v>820</v>
      </c>
      <c r="S102" s="195"/>
      <c r="T102" s="195"/>
      <c r="U102" s="195"/>
      <c r="V102" s="195"/>
      <c r="W102" s="195"/>
      <c r="X102" s="196"/>
      <c r="Y102" s="196"/>
      <c r="Z102" s="197"/>
      <c r="AA102" s="196"/>
      <c r="AB102" s="197"/>
      <c r="AC102" s="196"/>
      <c r="AD102" s="197"/>
      <c r="AE102" s="196"/>
      <c r="AF102" s="197"/>
      <c r="AG102" s="196"/>
      <c r="AH102" s="196"/>
      <c r="AI102" s="197"/>
      <c r="AJ102" s="196"/>
      <c r="AK102" s="197"/>
      <c r="AL102" s="196"/>
    </row>
    <row r="103" spans="1:38" ht="15" customHeight="1" x14ac:dyDescent="0.25">
      <c r="A103" s="196" t="s">
        <v>1037</v>
      </c>
      <c r="B103" s="196" t="s">
        <v>847</v>
      </c>
      <c r="C103" s="197">
        <v>495</v>
      </c>
      <c r="D103" s="199" t="s">
        <v>466</v>
      </c>
      <c r="E103" s="196" t="s">
        <v>513</v>
      </c>
      <c r="F103" s="195">
        <v>27690.38</v>
      </c>
      <c r="G103" s="195">
        <v>951.62</v>
      </c>
      <c r="H103" s="195">
        <v>13845.19</v>
      </c>
      <c r="I103" s="195">
        <v>0</v>
      </c>
      <c r="J103" s="195">
        <f t="shared" si="18"/>
        <v>13845.19</v>
      </c>
      <c r="K103" s="195">
        <f t="shared" si="19"/>
        <v>207.67785000000001</v>
      </c>
      <c r="L103" s="195">
        <v>4731.3599999999997</v>
      </c>
      <c r="M103" s="195">
        <v>1107.6099999999999</v>
      </c>
      <c r="N103" s="195">
        <f t="shared" si="20"/>
        <v>3572.0621499999997</v>
      </c>
      <c r="O103" s="195">
        <f t="shared" si="21"/>
        <v>4679.6721499999994</v>
      </c>
      <c r="P103" s="195"/>
      <c r="Q103" s="195" t="b">
        <f t="shared" si="17"/>
        <v>1</v>
      </c>
      <c r="R103" s="359" t="s">
        <v>466</v>
      </c>
      <c r="S103" s="195"/>
      <c r="T103" s="195"/>
      <c r="U103" s="195"/>
      <c r="V103" s="195"/>
      <c r="W103" s="195"/>
      <c r="X103" s="196"/>
      <c r="Y103" s="196"/>
      <c r="Z103" s="197"/>
      <c r="AA103" s="196"/>
      <c r="AB103" s="197"/>
      <c r="AC103" s="196"/>
      <c r="AD103" s="197"/>
      <c r="AE103" s="196"/>
      <c r="AF103" s="197"/>
      <c r="AG103" s="196"/>
      <c r="AH103" s="196"/>
      <c r="AI103" s="197"/>
      <c r="AJ103" s="196"/>
      <c r="AK103" s="197"/>
      <c r="AL103" s="196"/>
    </row>
    <row r="104" spans="1:38" s="563" customFormat="1" ht="15" customHeight="1" x14ac:dyDescent="0.25">
      <c r="A104" s="559" t="s">
        <v>1037</v>
      </c>
      <c r="B104" s="559" t="s">
        <v>847</v>
      </c>
      <c r="C104" s="560">
        <v>247</v>
      </c>
      <c r="D104" s="561" t="s">
        <v>136</v>
      </c>
      <c r="E104" s="559" t="s">
        <v>257</v>
      </c>
      <c r="F104" s="562">
        <v>57598.99</v>
      </c>
      <c r="G104" s="562">
        <v>951.62</v>
      </c>
      <c r="H104" s="562">
        <v>28499.9</v>
      </c>
      <c r="I104" s="562">
        <v>0</v>
      </c>
      <c r="J104" s="562">
        <f t="shared" si="18"/>
        <v>28499.9</v>
      </c>
      <c r="K104" s="562">
        <f t="shared" si="19"/>
        <v>427.49849999999998</v>
      </c>
      <c r="L104" s="562">
        <v>8732.09</v>
      </c>
      <c r="M104" s="562">
        <v>2327.92</v>
      </c>
      <c r="N104" s="562">
        <f t="shared" si="20"/>
        <v>7352.9715000000006</v>
      </c>
      <c r="O104" s="562">
        <f t="shared" si="21"/>
        <v>9680.8915000000015</v>
      </c>
      <c r="P104" s="562"/>
      <c r="Q104" s="195" t="b">
        <f t="shared" si="17"/>
        <v>1</v>
      </c>
      <c r="R104" s="366" t="s">
        <v>136</v>
      </c>
      <c r="S104" s="562"/>
      <c r="T104" s="562"/>
      <c r="U104" s="562"/>
      <c r="V104" s="562"/>
      <c r="W104" s="562"/>
      <c r="X104" s="559"/>
      <c r="Y104" s="559"/>
      <c r="Z104" s="560"/>
      <c r="AA104" s="559"/>
      <c r="AB104" s="560"/>
      <c r="AC104" s="559"/>
      <c r="AD104" s="560"/>
      <c r="AE104" s="559"/>
      <c r="AF104" s="560"/>
      <c r="AG104" s="559"/>
      <c r="AH104" s="559"/>
      <c r="AI104" s="560"/>
      <c r="AJ104" s="559"/>
      <c r="AK104" s="560"/>
      <c r="AL104" s="559"/>
    </row>
    <row r="105" spans="1:38" ht="15" customHeight="1" x14ac:dyDescent="0.25">
      <c r="A105" s="196" t="s">
        <v>1037</v>
      </c>
      <c r="B105" s="196" t="s">
        <v>847</v>
      </c>
      <c r="C105" s="197">
        <v>446</v>
      </c>
      <c r="D105" s="199" t="s">
        <v>714</v>
      </c>
      <c r="E105" s="196" t="s">
        <v>735</v>
      </c>
      <c r="F105" s="195">
        <v>45062.8</v>
      </c>
      <c r="G105" s="195">
        <v>951.62</v>
      </c>
      <c r="H105" s="195">
        <v>22376.57</v>
      </c>
      <c r="I105" s="195">
        <v>0</v>
      </c>
      <c r="J105" s="195">
        <f t="shared" si="18"/>
        <v>22376.57</v>
      </c>
      <c r="K105" s="195">
        <f t="shared" si="19"/>
        <v>335.64855</v>
      </c>
      <c r="L105" s="195">
        <v>7060.42</v>
      </c>
      <c r="M105" s="195">
        <v>1814.89</v>
      </c>
      <c r="N105" s="195">
        <f t="shared" si="20"/>
        <v>5773.1514500000003</v>
      </c>
      <c r="O105" s="195">
        <f t="shared" si="21"/>
        <v>7588.0414500000006</v>
      </c>
      <c r="P105" s="195"/>
      <c r="Q105" s="195" t="b">
        <f t="shared" si="17"/>
        <v>1</v>
      </c>
      <c r="R105" s="369" t="s">
        <v>714</v>
      </c>
      <c r="S105" s="195"/>
      <c r="T105" s="195"/>
      <c r="U105" s="195"/>
      <c r="V105" s="195"/>
      <c r="W105" s="195"/>
      <c r="X105" s="196"/>
      <c r="Y105" s="196"/>
      <c r="Z105" s="197"/>
      <c r="AA105" s="196"/>
      <c r="AB105" s="197"/>
      <c r="AC105" s="196"/>
      <c r="AD105" s="197"/>
      <c r="AE105" s="196"/>
      <c r="AF105" s="197"/>
      <c r="AG105" s="196"/>
      <c r="AH105" s="196"/>
      <c r="AI105" s="197"/>
      <c r="AJ105" s="196"/>
      <c r="AK105" s="197"/>
      <c r="AL105" s="196"/>
    </row>
    <row r="106" spans="1:38" ht="15" customHeight="1" x14ac:dyDescent="0.25">
      <c r="A106" s="196" t="s">
        <v>1037</v>
      </c>
      <c r="B106" s="196" t="s">
        <v>847</v>
      </c>
      <c r="C106" s="197">
        <v>435</v>
      </c>
      <c r="D106" s="199" t="s">
        <v>697</v>
      </c>
      <c r="E106" s="196" t="s">
        <v>707</v>
      </c>
      <c r="F106" s="195">
        <v>28488.9</v>
      </c>
      <c r="G106" s="195">
        <v>951.62</v>
      </c>
      <c r="H106" s="195">
        <v>14084.44</v>
      </c>
      <c r="I106" s="195">
        <v>0</v>
      </c>
      <c r="J106" s="195">
        <f t="shared" si="18"/>
        <v>14084.44</v>
      </c>
      <c r="K106" s="195">
        <f t="shared" si="19"/>
        <v>211.26660000000001</v>
      </c>
      <c r="L106" s="195">
        <v>4796.67</v>
      </c>
      <c r="M106" s="195">
        <v>1152.3499999999999</v>
      </c>
      <c r="N106" s="195">
        <f t="shared" si="20"/>
        <v>3633.7834000000003</v>
      </c>
      <c r="O106" s="195">
        <f t="shared" si="21"/>
        <v>4786.1334000000006</v>
      </c>
      <c r="P106" s="195"/>
      <c r="Q106" s="195" t="b">
        <f t="shared" si="17"/>
        <v>1</v>
      </c>
      <c r="R106" s="176" t="s">
        <v>697</v>
      </c>
      <c r="S106" s="195"/>
      <c r="T106" s="195"/>
      <c r="U106" s="195"/>
      <c r="V106" s="195"/>
      <c r="W106" s="195"/>
      <c r="X106" s="196"/>
      <c r="Y106" s="196"/>
      <c r="Z106" s="197"/>
      <c r="AA106" s="196"/>
      <c r="AB106" s="197"/>
      <c r="AC106" s="196"/>
      <c r="AD106" s="197"/>
      <c r="AE106" s="196"/>
      <c r="AF106" s="197"/>
      <c r="AG106" s="196"/>
      <c r="AH106" s="196"/>
      <c r="AI106" s="197"/>
      <c r="AJ106" s="196"/>
      <c r="AK106" s="197"/>
      <c r="AL106" s="196"/>
    </row>
    <row r="107" spans="1:38" ht="15" customHeight="1" x14ac:dyDescent="0.25">
      <c r="A107" s="196" t="s">
        <v>1037</v>
      </c>
      <c r="B107" s="196" t="s">
        <v>847</v>
      </c>
      <c r="C107" s="197">
        <v>34</v>
      </c>
      <c r="D107" s="199" t="s">
        <v>25</v>
      </c>
      <c r="E107" s="196" t="s">
        <v>197</v>
      </c>
      <c r="F107" s="195">
        <v>25633.72</v>
      </c>
      <c r="G107" s="195">
        <v>951.62</v>
      </c>
      <c r="H107" s="195">
        <v>12686.07</v>
      </c>
      <c r="I107" s="195">
        <v>0</v>
      </c>
      <c r="J107" s="195">
        <f t="shared" si="18"/>
        <v>12686.07</v>
      </c>
      <c r="K107" s="195">
        <f t="shared" si="19"/>
        <v>190.29104999999998</v>
      </c>
      <c r="L107" s="195">
        <v>4414.92</v>
      </c>
      <c r="M107" s="195">
        <v>1035.81</v>
      </c>
      <c r="N107" s="195">
        <f t="shared" si="20"/>
        <v>3273.0089500000004</v>
      </c>
      <c r="O107" s="195">
        <f t="shared" si="21"/>
        <v>4308.8189500000008</v>
      </c>
      <c r="P107" s="195"/>
      <c r="Q107" s="195" t="b">
        <f t="shared" si="17"/>
        <v>1</v>
      </c>
      <c r="R107" s="362" t="s">
        <v>25</v>
      </c>
      <c r="S107" s="195"/>
      <c r="T107" s="195"/>
      <c r="U107" s="195"/>
      <c r="V107" s="195"/>
      <c r="W107" s="195"/>
      <c r="X107" s="196"/>
      <c r="Y107" s="196"/>
      <c r="Z107" s="197"/>
      <c r="AA107" s="196"/>
      <c r="AB107" s="197"/>
      <c r="AC107" s="196"/>
      <c r="AD107" s="197"/>
      <c r="AE107" s="196"/>
      <c r="AF107" s="197"/>
      <c r="AG107" s="196"/>
      <c r="AH107" s="196"/>
      <c r="AI107" s="197"/>
      <c r="AJ107" s="196"/>
      <c r="AK107" s="197"/>
      <c r="AL107" s="196"/>
    </row>
    <row r="108" spans="1:38" s="214" customFormat="1" ht="15" customHeight="1" x14ac:dyDescent="0.25">
      <c r="A108" s="211" t="s">
        <v>1037</v>
      </c>
      <c r="B108" s="211" t="s">
        <v>847</v>
      </c>
      <c r="C108" s="213">
        <v>187</v>
      </c>
      <c r="D108" s="235" t="s">
        <v>69</v>
      </c>
      <c r="E108" s="211" t="s">
        <v>870</v>
      </c>
      <c r="F108" s="212">
        <v>3593.48</v>
      </c>
      <c r="G108" s="212">
        <v>112.86</v>
      </c>
      <c r="H108" s="212">
        <v>1796.74</v>
      </c>
      <c r="I108" s="212">
        <v>0</v>
      </c>
      <c r="J108" s="212">
        <f t="shared" si="18"/>
        <v>1796.74</v>
      </c>
      <c r="K108" s="212">
        <f t="shared" si="19"/>
        <v>26.9511</v>
      </c>
      <c r="L108" s="212">
        <v>603.37</v>
      </c>
      <c r="M108" s="212">
        <v>143.72999999999999</v>
      </c>
      <c r="N108" s="212">
        <f t="shared" si="20"/>
        <v>463.55889999999999</v>
      </c>
      <c r="O108" s="212">
        <f t="shared" si="21"/>
        <v>607.28890000000001</v>
      </c>
      <c r="P108" s="212"/>
      <c r="Q108" s="195" t="b">
        <f t="shared" si="17"/>
        <v>1</v>
      </c>
      <c r="R108" s="367" t="s">
        <v>69</v>
      </c>
      <c r="S108" s="212"/>
      <c r="T108" s="212"/>
      <c r="U108" s="212"/>
      <c r="V108" s="212"/>
      <c r="W108" s="212"/>
      <c r="X108" s="211"/>
      <c r="Y108" s="211"/>
      <c r="Z108" s="213"/>
      <c r="AA108" s="211"/>
      <c r="AB108" s="213"/>
      <c r="AC108" s="211"/>
      <c r="AD108" s="213"/>
      <c r="AE108" s="211"/>
      <c r="AF108" s="213"/>
      <c r="AG108" s="211"/>
      <c r="AH108" s="211"/>
      <c r="AI108" s="213"/>
      <c r="AJ108" s="211"/>
      <c r="AK108" s="213"/>
      <c r="AL108" s="211"/>
    </row>
    <row r="109" spans="1:38" s="214" customFormat="1" ht="15" customHeight="1" x14ac:dyDescent="0.25">
      <c r="A109" s="211" t="s">
        <v>1037</v>
      </c>
      <c r="B109" s="211" t="s">
        <v>847</v>
      </c>
      <c r="C109" s="213">
        <v>4</v>
      </c>
      <c r="D109" s="235" t="s">
        <v>5</v>
      </c>
      <c r="E109" s="211" t="s">
        <v>1083</v>
      </c>
      <c r="F109" s="212">
        <v>16.77</v>
      </c>
      <c r="G109" s="212">
        <v>0</v>
      </c>
      <c r="H109" s="212">
        <v>0</v>
      </c>
      <c r="I109" s="212">
        <v>0</v>
      </c>
      <c r="J109" s="212">
        <f t="shared" si="18"/>
        <v>0</v>
      </c>
      <c r="K109" s="212">
        <f t="shared" si="19"/>
        <v>0</v>
      </c>
      <c r="L109" s="212">
        <v>0</v>
      </c>
      <c r="M109" s="212">
        <v>1.34</v>
      </c>
      <c r="N109" s="212">
        <f t="shared" si="20"/>
        <v>0</v>
      </c>
      <c r="O109" s="212">
        <f t="shared" si="21"/>
        <v>1.34</v>
      </c>
      <c r="P109" s="212"/>
      <c r="Q109" s="195" t="b">
        <f t="shared" si="17"/>
        <v>1</v>
      </c>
      <c r="R109" s="367" t="s">
        <v>5</v>
      </c>
      <c r="S109" s="212"/>
      <c r="T109" s="212"/>
      <c r="U109" s="212"/>
      <c r="V109" s="212"/>
      <c r="W109" s="212"/>
      <c r="X109" s="211"/>
      <c r="Y109" s="211"/>
      <c r="Z109" s="213"/>
      <c r="AA109" s="211"/>
      <c r="AB109" s="213"/>
      <c r="AC109" s="211"/>
      <c r="AD109" s="213"/>
      <c r="AE109" s="211"/>
      <c r="AF109" s="213"/>
      <c r="AG109" s="211"/>
      <c r="AH109" s="211"/>
      <c r="AI109" s="213"/>
      <c r="AJ109" s="211"/>
      <c r="AK109" s="213"/>
      <c r="AL109" s="211"/>
    </row>
    <row r="110" spans="1:38" ht="15" customHeight="1" x14ac:dyDescent="0.25">
      <c r="A110" s="196" t="s">
        <v>1037</v>
      </c>
      <c r="B110" s="196" t="s">
        <v>847</v>
      </c>
      <c r="C110" s="197">
        <v>493</v>
      </c>
      <c r="D110" s="199" t="s">
        <v>451</v>
      </c>
      <c r="E110" s="196" t="s">
        <v>494</v>
      </c>
      <c r="F110" s="195">
        <v>27690.38</v>
      </c>
      <c r="G110" s="195">
        <v>951.62</v>
      </c>
      <c r="H110" s="195">
        <v>13845.19</v>
      </c>
      <c r="I110" s="195">
        <v>0</v>
      </c>
      <c r="J110" s="195">
        <f t="shared" si="18"/>
        <v>13845.19</v>
      </c>
      <c r="K110" s="195">
        <f t="shared" si="19"/>
        <v>207.67785000000001</v>
      </c>
      <c r="L110" s="195">
        <v>4731.3599999999997</v>
      </c>
      <c r="M110" s="195">
        <v>1107.6099999999999</v>
      </c>
      <c r="N110" s="195">
        <f t="shared" si="20"/>
        <v>3572.0621499999997</v>
      </c>
      <c r="O110" s="195">
        <f t="shared" si="21"/>
        <v>4679.6721499999994</v>
      </c>
      <c r="P110" s="195"/>
      <c r="Q110" s="195" t="b">
        <f t="shared" si="17"/>
        <v>1</v>
      </c>
      <c r="R110" s="359" t="s">
        <v>451</v>
      </c>
      <c r="S110" s="195"/>
      <c r="T110" s="195"/>
      <c r="U110" s="195"/>
      <c r="V110" s="195"/>
      <c r="W110" s="195"/>
      <c r="X110" s="196"/>
      <c r="Y110" s="196"/>
      <c r="Z110" s="197"/>
      <c r="AA110" s="196"/>
      <c r="AB110" s="197"/>
      <c r="AC110" s="196"/>
      <c r="AD110" s="197"/>
      <c r="AE110" s="196"/>
      <c r="AF110" s="197"/>
      <c r="AG110" s="196"/>
      <c r="AH110" s="196"/>
      <c r="AI110" s="197"/>
      <c r="AJ110" s="196"/>
      <c r="AK110" s="197"/>
      <c r="AL110" s="196"/>
    </row>
    <row r="111" spans="1:38" ht="15" customHeight="1" x14ac:dyDescent="0.25">
      <c r="A111" s="196" t="s">
        <v>1037</v>
      </c>
      <c r="B111" s="196" t="s">
        <v>847</v>
      </c>
      <c r="C111" s="197">
        <v>339</v>
      </c>
      <c r="D111" s="199" t="s">
        <v>346</v>
      </c>
      <c r="E111" s="196" t="s">
        <v>350</v>
      </c>
      <c r="F111" s="195">
        <v>59913.67</v>
      </c>
      <c r="G111" s="195">
        <v>951.62</v>
      </c>
      <c r="H111" s="195">
        <v>29657.24</v>
      </c>
      <c r="I111" s="195">
        <v>0</v>
      </c>
      <c r="J111" s="195">
        <f t="shared" si="18"/>
        <v>29657.24</v>
      </c>
      <c r="K111" s="195">
        <f t="shared" si="19"/>
        <v>444.85860000000002</v>
      </c>
      <c r="L111" s="195">
        <v>9048.0499999999993</v>
      </c>
      <c r="M111" s="195">
        <v>2420.5100000000002</v>
      </c>
      <c r="N111" s="195">
        <f t="shared" si="20"/>
        <v>7651.5713999999998</v>
      </c>
      <c r="O111" s="195">
        <f t="shared" si="21"/>
        <v>10072.081399999999</v>
      </c>
      <c r="P111" s="195"/>
      <c r="Q111" s="195" t="b">
        <f t="shared" si="17"/>
        <v>1</v>
      </c>
      <c r="R111" s="362" t="s">
        <v>346</v>
      </c>
      <c r="S111" s="195"/>
      <c r="T111" s="195"/>
      <c r="U111" s="195"/>
      <c r="V111" s="195"/>
      <c r="W111" s="195"/>
      <c r="X111" s="196"/>
      <c r="Y111" s="196"/>
      <c r="Z111" s="197"/>
      <c r="AA111" s="196"/>
      <c r="AB111" s="197"/>
      <c r="AC111" s="196"/>
      <c r="AD111" s="197"/>
      <c r="AE111" s="196"/>
      <c r="AF111" s="197"/>
      <c r="AG111" s="196"/>
      <c r="AH111" s="196"/>
      <c r="AI111" s="197"/>
      <c r="AJ111" s="196"/>
      <c r="AK111" s="197"/>
      <c r="AL111" s="196"/>
    </row>
    <row r="112" spans="1:38" ht="15" customHeight="1" x14ac:dyDescent="0.25">
      <c r="A112" s="196" t="s">
        <v>1037</v>
      </c>
      <c r="B112" s="196" t="s">
        <v>847</v>
      </c>
      <c r="C112" s="197">
        <v>87</v>
      </c>
      <c r="D112" s="199" t="s">
        <v>47</v>
      </c>
      <c r="E112" s="196" t="s">
        <v>219</v>
      </c>
      <c r="F112" s="195">
        <v>28956.66</v>
      </c>
      <c r="G112" s="195">
        <v>951.62</v>
      </c>
      <c r="H112" s="195">
        <v>14350.38</v>
      </c>
      <c r="I112" s="195">
        <v>0</v>
      </c>
      <c r="J112" s="195">
        <f t="shared" si="18"/>
        <v>14350.38</v>
      </c>
      <c r="K112" s="195">
        <f t="shared" si="19"/>
        <v>215.25569999999999</v>
      </c>
      <c r="L112" s="195">
        <v>4869.2700000000004</v>
      </c>
      <c r="M112" s="195">
        <v>1168.5</v>
      </c>
      <c r="N112" s="195">
        <f t="shared" si="20"/>
        <v>3702.3943000000008</v>
      </c>
      <c r="O112" s="195">
        <f t="shared" si="21"/>
        <v>4870.8943000000008</v>
      </c>
      <c r="P112" s="195"/>
      <c r="Q112" s="195" t="b">
        <f t="shared" si="17"/>
        <v>1</v>
      </c>
      <c r="R112" s="362" t="s">
        <v>47</v>
      </c>
      <c r="S112" s="195"/>
      <c r="T112" s="195"/>
      <c r="U112" s="195"/>
      <c r="V112" s="195"/>
      <c r="W112" s="195"/>
      <c r="X112" s="196"/>
      <c r="Y112" s="196"/>
      <c r="Z112" s="197"/>
      <c r="AA112" s="196"/>
      <c r="AB112" s="197"/>
      <c r="AC112" s="196"/>
      <c r="AD112" s="197"/>
      <c r="AE112" s="196"/>
      <c r="AF112" s="197"/>
      <c r="AG112" s="196"/>
      <c r="AH112" s="196"/>
      <c r="AI112" s="197"/>
      <c r="AJ112" s="196"/>
      <c r="AK112" s="197"/>
      <c r="AL112" s="196"/>
    </row>
    <row r="113" spans="1:38" ht="15" customHeight="1" x14ac:dyDescent="0.25">
      <c r="A113" s="196" t="s">
        <v>1037</v>
      </c>
      <c r="B113" s="196" t="s">
        <v>847</v>
      </c>
      <c r="C113" s="197">
        <v>317</v>
      </c>
      <c r="D113" s="199" t="s">
        <v>303</v>
      </c>
      <c r="E113" s="196" t="s">
        <v>304</v>
      </c>
      <c r="F113" s="195">
        <v>57163.99</v>
      </c>
      <c r="G113" s="195">
        <v>951.62</v>
      </c>
      <c r="H113" s="195">
        <v>28282.400000000001</v>
      </c>
      <c r="I113" s="195">
        <v>0</v>
      </c>
      <c r="J113" s="195">
        <f t="shared" si="18"/>
        <v>28282.400000000001</v>
      </c>
      <c r="K113" s="195">
        <f t="shared" si="19"/>
        <v>424.23599999999999</v>
      </c>
      <c r="L113" s="195">
        <v>8672.7199999999993</v>
      </c>
      <c r="M113" s="195">
        <v>2310.52</v>
      </c>
      <c r="N113" s="195">
        <f t="shared" si="20"/>
        <v>7296.8639999999987</v>
      </c>
      <c r="O113" s="195">
        <f t="shared" si="21"/>
        <v>9607.3839999999982</v>
      </c>
      <c r="P113" s="195"/>
      <c r="Q113" s="195" t="b">
        <f t="shared" si="17"/>
        <v>1</v>
      </c>
      <c r="R113" s="362" t="s">
        <v>303</v>
      </c>
      <c r="S113" s="195"/>
      <c r="T113" s="195"/>
      <c r="U113" s="195"/>
      <c r="V113" s="195"/>
      <c r="W113" s="195"/>
      <c r="X113" s="196"/>
      <c r="Y113" s="196"/>
      <c r="Z113" s="197"/>
      <c r="AA113" s="196"/>
      <c r="AB113" s="197"/>
      <c r="AC113" s="196"/>
      <c r="AD113" s="197"/>
      <c r="AE113" s="196"/>
      <c r="AF113" s="197"/>
      <c r="AG113" s="196"/>
      <c r="AH113" s="196"/>
      <c r="AI113" s="197"/>
      <c r="AJ113" s="196"/>
      <c r="AK113" s="197"/>
      <c r="AL113" s="196"/>
    </row>
    <row r="114" spans="1:38" ht="15" customHeight="1" x14ac:dyDescent="0.25">
      <c r="A114" s="196" t="s">
        <v>1037</v>
      </c>
      <c r="B114" s="196" t="s">
        <v>847</v>
      </c>
      <c r="C114" s="197">
        <v>28</v>
      </c>
      <c r="D114" s="199" t="s">
        <v>21</v>
      </c>
      <c r="E114" s="196" t="s">
        <v>193</v>
      </c>
      <c r="F114" s="195">
        <v>44236.84</v>
      </c>
      <c r="G114" s="195">
        <v>951.62</v>
      </c>
      <c r="H114" s="195">
        <v>21935.41</v>
      </c>
      <c r="I114" s="195">
        <v>0</v>
      </c>
      <c r="J114" s="195">
        <f t="shared" si="18"/>
        <v>21935.41</v>
      </c>
      <c r="K114" s="195">
        <f t="shared" si="19"/>
        <v>329.03114999999997</v>
      </c>
      <c r="L114" s="195">
        <v>6939.99</v>
      </c>
      <c r="M114" s="195">
        <v>1784.11</v>
      </c>
      <c r="N114" s="195">
        <f t="shared" si="20"/>
        <v>5659.3388500000001</v>
      </c>
      <c r="O114" s="195">
        <f t="shared" si="21"/>
        <v>7443.4488499999998</v>
      </c>
      <c r="P114" s="195"/>
      <c r="Q114" s="195" t="b">
        <f t="shared" si="17"/>
        <v>1</v>
      </c>
      <c r="R114" s="152" t="s">
        <v>21</v>
      </c>
      <c r="S114" s="195"/>
      <c r="T114" s="195"/>
      <c r="U114" s="195"/>
      <c r="V114" s="195"/>
      <c r="W114" s="195"/>
      <c r="X114" s="196"/>
      <c r="Y114" s="196"/>
      <c r="Z114" s="197"/>
      <c r="AA114" s="196"/>
      <c r="AB114" s="197"/>
      <c r="AC114" s="196"/>
      <c r="AD114" s="197"/>
      <c r="AE114" s="196"/>
      <c r="AF114" s="197"/>
      <c r="AG114" s="196"/>
      <c r="AH114" s="196"/>
      <c r="AI114" s="197"/>
      <c r="AJ114" s="196"/>
      <c r="AK114" s="197"/>
      <c r="AL114" s="196"/>
    </row>
    <row r="115" spans="1:38" ht="15" customHeight="1" x14ac:dyDescent="0.25">
      <c r="A115" s="196" t="s">
        <v>1037</v>
      </c>
      <c r="B115" s="196" t="s">
        <v>847</v>
      </c>
      <c r="C115" s="197">
        <v>6</v>
      </c>
      <c r="D115" s="199" t="s">
        <v>99</v>
      </c>
      <c r="E115" s="196" t="s">
        <v>175</v>
      </c>
      <c r="F115" s="195">
        <v>50523.82</v>
      </c>
      <c r="G115" s="195">
        <v>951.62</v>
      </c>
      <c r="H115" s="195">
        <v>24985.65</v>
      </c>
      <c r="I115" s="195">
        <v>0</v>
      </c>
      <c r="J115" s="195">
        <f t="shared" si="18"/>
        <v>24985.65</v>
      </c>
      <c r="K115" s="195">
        <f t="shared" si="19"/>
        <v>374.78475000000003</v>
      </c>
      <c r="L115" s="195">
        <v>7772.7</v>
      </c>
      <c r="M115" s="195">
        <v>2043.05</v>
      </c>
      <c r="N115" s="195">
        <f t="shared" si="20"/>
        <v>6446.2952500000001</v>
      </c>
      <c r="O115" s="195">
        <f t="shared" si="21"/>
        <v>8489.3452500000003</v>
      </c>
      <c r="P115" s="195"/>
      <c r="Q115" s="195" t="b">
        <f t="shared" si="17"/>
        <v>0</v>
      </c>
      <c r="R115" s="362" t="s">
        <v>430</v>
      </c>
      <c r="S115" s="195"/>
      <c r="T115" s="195"/>
      <c r="U115" s="195"/>
      <c r="V115" s="195"/>
      <c r="W115" s="195"/>
      <c r="X115" s="196"/>
      <c r="Y115" s="196"/>
      <c r="Z115" s="197"/>
      <c r="AA115" s="196"/>
      <c r="AB115" s="197"/>
      <c r="AC115" s="196"/>
      <c r="AD115" s="197"/>
      <c r="AE115" s="196"/>
      <c r="AF115" s="197"/>
      <c r="AG115" s="196"/>
      <c r="AH115" s="196"/>
      <c r="AI115" s="197"/>
      <c r="AJ115" s="196"/>
      <c r="AK115" s="197"/>
      <c r="AL115" s="196"/>
    </row>
    <row r="116" spans="1:38" ht="15" customHeight="1" x14ac:dyDescent="0.25">
      <c r="A116" s="196" t="s">
        <v>1037</v>
      </c>
      <c r="B116" s="196" t="s">
        <v>847</v>
      </c>
      <c r="C116" s="197">
        <v>11</v>
      </c>
      <c r="D116" s="199" t="s">
        <v>101</v>
      </c>
      <c r="E116" s="196" t="s">
        <v>179</v>
      </c>
      <c r="F116" s="195">
        <v>51045.37</v>
      </c>
      <c r="G116" s="195">
        <v>951.62</v>
      </c>
      <c r="H116" s="195">
        <v>25245.09</v>
      </c>
      <c r="I116" s="195">
        <v>0</v>
      </c>
      <c r="J116" s="195">
        <f t="shared" si="18"/>
        <v>25245.09</v>
      </c>
      <c r="K116" s="195">
        <f t="shared" si="19"/>
        <v>378.67635000000001</v>
      </c>
      <c r="L116" s="195">
        <v>7843.53</v>
      </c>
      <c r="M116" s="195">
        <v>2064.02</v>
      </c>
      <c r="N116" s="195">
        <f t="shared" si="20"/>
        <v>6513.2336500000001</v>
      </c>
      <c r="O116" s="195">
        <f t="shared" si="21"/>
        <v>8577.2536500000006</v>
      </c>
      <c r="P116" s="195"/>
      <c r="Q116" s="195" t="b">
        <f t="shared" si="17"/>
        <v>0</v>
      </c>
      <c r="R116" s="362" t="s">
        <v>428</v>
      </c>
      <c r="S116" s="195"/>
      <c r="T116" s="195"/>
      <c r="U116" s="195"/>
      <c r="V116" s="195"/>
      <c r="W116" s="195"/>
      <c r="X116" s="196"/>
      <c r="Y116" s="196"/>
      <c r="Z116" s="197"/>
      <c r="AA116" s="196"/>
      <c r="AB116" s="197"/>
      <c r="AC116" s="196"/>
      <c r="AD116" s="197"/>
      <c r="AE116" s="196"/>
      <c r="AF116" s="197"/>
      <c r="AG116" s="196"/>
      <c r="AH116" s="196"/>
      <c r="AI116" s="197"/>
      <c r="AJ116" s="196"/>
      <c r="AK116" s="197"/>
      <c r="AL116" s="196"/>
    </row>
    <row r="117" spans="1:38" ht="15" customHeight="1" x14ac:dyDescent="0.25">
      <c r="A117" s="196" t="s">
        <v>1037</v>
      </c>
      <c r="B117" s="196" t="s">
        <v>847</v>
      </c>
      <c r="C117" s="197">
        <v>345</v>
      </c>
      <c r="D117" s="199" t="s">
        <v>366</v>
      </c>
      <c r="E117" s="196" t="s">
        <v>367</v>
      </c>
      <c r="F117" s="195">
        <v>9066.25</v>
      </c>
      <c r="G117" s="195">
        <v>271.64999999999998</v>
      </c>
      <c r="H117" s="195">
        <v>4448.71</v>
      </c>
      <c r="I117" s="195">
        <v>0</v>
      </c>
      <c r="J117" s="195">
        <f t="shared" si="18"/>
        <v>4448.71</v>
      </c>
      <c r="K117" s="195">
        <f t="shared" si="19"/>
        <v>66.730649999999997</v>
      </c>
      <c r="L117" s="195">
        <v>1486.15</v>
      </c>
      <c r="M117" s="195">
        <v>369.4</v>
      </c>
      <c r="N117" s="195">
        <f t="shared" si="20"/>
        <v>1147.76935</v>
      </c>
      <c r="O117" s="195">
        <f t="shared" si="21"/>
        <v>1517.1693500000001</v>
      </c>
      <c r="P117" s="195"/>
      <c r="Q117" s="195" t="b">
        <f t="shared" si="17"/>
        <v>1</v>
      </c>
      <c r="R117" s="362" t="s">
        <v>366</v>
      </c>
      <c r="S117" s="195"/>
      <c r="T117" s="195"/>
      <c r="U117" s="195"/>
      <c r="V117" s="195"/>
      <c r="W117" s="195"/>
      <c r="X117" s="196"/>
      <c r="Y117" s="196"/>
      <c r="Z117" s="197"/>
      <c r="AA117" s="196"/>
      <c r="AB117" s="197"/>
      <c r="AC117" s="196"/>
      <c r="AD117" s="197"/>
      <c r="AE117" s="196"/>
      <c r="AF117" s="197"/>
      <c r="AG117" s="196"/>
      <c r="AH117" s="196"/>
      <c r="AI117" s="197"/>
      <c r="AJ117" s="196"/>
      <c r="AK117" s="197"/>
      <c r="AL117" s="196"/>
    </row>
    <row r="118" spans="1:38" ht="15" customHeight="1" x14ac:dyDescent="0.25">
      <c r="A118" s="196" t="s">
        <v>1037</v>
      </c>
      <c r="B118" s="196" t="s">
        <v>847</v>
      </c>
      <c r="C118" s="197">
        <v>462</v>
      </c>
      <c r="D118" s="199" t="s">
        <v>753</v>
      </c>
      <c r="E118" s="196" t="s">
        <v>766</v>
      </c>
      <c r="F118" s="195">
        <v>24774.15</v>
      </c>
      <c r="G118" s="195">
        <v>951.62</v>
      </c>
      <c r="H118" s="195">
        <v>12268.72</v>
      </c>
      <c r="I118" s="195">
        <v>0</v>
      </c>
      <c r="J118" s="195">
        <f t="shared" si="18"/>
        <v>12268.72</v>
      </c>
      <c r="K118" s="195">
        <f t="shared" si="19"/>
        <v>184.03079999999997</v>
      </c>
      <c r="L118" s="195">
        <v>4300.9799999999996</v>
      </c>
      <c r="M118" s="195">
        <v>1000.43</v>
      </c>
      <c r="N118" s="195">
        <f t="shared" si="20"/>
        <v>3165.3292000000001</v>
      </c>
      <c r="O118" s="195">
        <f t="shared" si="21"/>
        <v>4165.7592000000004</v>
      </c>
      <c r="P118" s="195"/>
      <c r="Q118" s="195" t="b">
        <f t="shared" si="17"/>
        <v>1</v>
      </c>
      <c r="R118" s="218" t="s">
        <v>753</v>
      </c>
      <c r="S118" s="195"/>
      <c r="T118" s="195"/>
      <c r="U118" s="195"/>
      <c r="V118" s="195"/>
      <c r="W118" s="195"/>
      <c r="X118" s="196"/>
      <c r="Y118" s="196"/>
      <c r="Z118" s="197"/>
      <c r="AA118" s="196"/>
      <c r="AB118" s="197"/>
      <c r="AC118" s="196"/>
      <c r="AD118" s="197"/>
      <c r="AE118" s="196"/>
      <c r="AF118" s="197"/>
      <c r="AG118" s="196"/>
      <c r="AH118" s="196"/>
      <c r="AI118" s="197"/>
      <c r="AJ118" s="196"/>
      <c r="AK118" s="197"/>
      <c r="AL118" s="196"/>
    </row>
    <row r="119" spans="1:38" ht="15" customHeight="1" x14ac:dyDescent="0.25">
      <c r="A119" s="196" t="s">
        <v>1037</v>
      </c>
      <c r="B119" s="196" t="s">
        <v>847</v>
      </c>
      <c r="C119" s="197">
        <v>438</v>
      </c>
      <c r="D119" s="199" t="s">
        <v>708</v>
      </c>
      <c r="E119" s="196" t="s">
        <v>729</v>
      </c>
      <c r="F119" s="195">
        <v>27482.81</v>
      </c>
      <c r="G119" s="195">
        <v>951.62</v>
      </c>
      <c r="H119" s="195">
        <v>13597.57</v>
      </c>
      <c r="I119" s="195">
        <v>0</v>
      </c>
      <c r="J119" s="195">
        <f t="shared" ref="J119:J125" si="22">H119+I119</f>
        <v>13597.57</v>
      </c>
      <c r="K119" s="195">
        <f t="shared" ref="K119:K125" si="23">J119*1.5%</f>
        <v>203.96355</v>
      </c>
      <c r="L119" s="195">
        <v>4663.76</v>
      </c>
      <c r="M119" s="195">
        <v>1110.81</v>
      </c>
      <c r="N119" s="195">
        <f t="shared" ref="N119:N125" si="24">L119-K119-G119</f>
        <v>3508.1764499999999</v>
      </c>
      <c r="O119" s="195">
        <f t="shared" ref="O119:O125" si="25">M119+N119</f>
        <v>4618.9864500000003</v>
      </c>
      <c r="P119" s="195"/>
      <c r="Q119" s="195" t="b">
        <f t="shared" si="17"/>
        <v>1</v>
      </c>
      <c r="R119" s="369" t="s">
        <v>708</v>
      </c>
      <c r="S119" s="195"/>
      <c r="T119" s="195"/>
      <c r="U119" s="195"/>
      <c r="V119" s="195"/>
      <c r="W119" s="195"/>
      <c r="X119" s="196"/>
      <c r="Y119" s="196"/>
      <c r="Z119" s="197"/>
      <c r="AA119" s="196"/>
      <c r="AB119" s="197"/>
      <c r="AC119" s="196"/>
      <c r="AD119" s="197"/>
      <c r="AE119" s="196"/>
      <c r="AF119" s="197"/>
      <c r="AG119" s="196"/>
      <c r="AH119" s="196"/>
      <c r="AI119" s="197"/>
      <c r="AJ119" s="196"/>
      <c r="AK119" s="197"/>
      <c r="AL119" s="196"/>
    </row>
    <row r="120" spans="1:38" ht="15" customHeight="1" x14ac:dyDescent="0.25">
      <c r="A120" s="196" t="s">
        <v>1037</v>
      </c>
      <c r="B120" s="196" t="s">
        <v>847</v>
      </c>
      <c r="C120" s="197">
        <v>18</v>
      </c>
      <c r="D120" s="199" t="s">
        <v>12</v>
      </c>
      <c r="E120" s="196" t="s">
        <v>184</v>
      </c>
      <c r="F120" s="195">
        <v>41296.559999999998</v>
      </c>
      <c r="G120" s="195">
        <v>951.62</v>
      </c>
      <c r="H120" s="195">
        <v>20442.650000000001</v>
      </c>
      <c r="I120" s="195">
        <v>0</v>
      </c>
      <c r="J120" s="195">
        <f t="shared" si="22"/>
        <v>20442.650000000001</v>
      </c>
      <c r="K120" s="195">
        <f t="shared" si="23"/>
        <v>306.63974999999999</v>
      </c>
      <c r="L120" s="195">
        <v>6532.46</v>
      </c>
      <c r="M120" s="195">
        <v>1668.31</v>
      </c>
      <c r="N120" s="195">
        <f t="shared" si="24"/>
        <v>5274.2002499999999</v>
      </c>
      <c r="O120" s="195">
        <f t="shared" si="25"/>
        <v>6942.5102499999994</v>
      </c>
      <c r="P120" s="195"/>
      <c r="Q120" s="195" t="b">
        <f t="shared" si="17"/>
        <v>1</v>
      </c>
      <c r="R120" s="362" t="s">
        <v>12</v>
      </c>
      <c r="S120" s="195"/>
      <c r="T120" s="195"/>
      <c r="U120" s="195"/>
      <c r="V120" s="195"/>
      <c r="W120" s="195"/>
      <c r="X120" s="196"/>
      <c r="Y120" s="196"/>
      <c r="Z120" s="197"/>
      <c r="AA120" s="196"/>
      <c r="AB120" s="197"/>
      <c r="AC120" s="196"/>
      <c r="AD120" s="197"/>
      <c r="AE120" s="196"/>
      <c r="AF120" s="197"/>
      <c r="AG120" s="196"/>
      <c r="AH120" s="196"/>
      <c r="AI120" s="197"/>
      <c r="AJ120" s="196"/>
      <c r="AK120" s="197"/>
      <c r="AL120" s="196"/>
    </row>
    <row r="121" spans="1:38" ht="15" customHeight="1" x14ac:dyDescent="0.25">
      <c r="A121" s="196" t="s">
        <v>1037</v>
      </c>
      <c r="B121" s="196" t="s">
        <v>847</v>
      </c>
      <c r="C121" s="197">
        <v>492</v>
      </c>
      <c r="D121" s="199" t="s">
        <v>456</v>
      </c>
      <c r="E121" s="196" t="s">
        <v>499</v>
      </c>
      <c r="F121" s="195">
        <v>30726.38</v>
      </c>
      <c r="G121" s="195">
        <v>951.62</v>
      </c>
      <c r="H121" s="195">
        <v>15363.19</v>
      </c>
      <c r="I121" s="195">
        <v>0</v>
      </c>
      <c r="J121" s="195">
        <f t="shared" si="22"/>
        <v>15363.19</v>
      </c>
      <c r="K121" s="195">
        <f t="shared" si="23"/>
        <v>230.44784999999999</v>
      </c>
      <c r="L121" s="195">
        <v>5145.7700000000004</v>
      </c>
      <c r="M121" s="195">
        <v>1229.05</v>
      </c>
      <c r="N121" s="195">
        <f t="shared" si="24"/>
        <v>3963.702150000001</v>
      </c>
      <c r="O121" s="195">
        <f t="shared" si="25"/>
        <v>5192.7521500000012</v>
      </c>
      <c r="P121" s="195"/>
      <c r="Q121" s="195" t="b">
        <f t="shared" si="17"/>
        <v>1</v>
      </c>
      <c r="R121" s="359" t="s">
        <v>456</v>
      </c>
      <c r="S121" s="195"/>
      <c r="T121" s="195"/>
      <c r="U121" s="195"/>
      <c r="V121" s="195"/>
      <c r="W121" s="195"/>
      <c r="X121" s="196"/>
      <c r="Y121" s="196"/>
      <c r="Z121" s="197"/>
      <c r="AA121" s="196"/>
      <c r="AB121" s="197"/>
      <c r="AC121" s="196"/>
      <c r="AD121" s="197"/>
      <c r="AE121" s="196"/>
      <c r="AF121" s="197"/>
      <c r="AG121" s="196"/>
      <c r="AH121" s="196"/>
      <c r="AI121" s="197"/>
      <c r="AJ121" s="196"/>
      <c r="AK121" s="197"/>
      <c r="AL121" s="196"/>
    </row>
    <row r="122" spans="1:38" ht="15" customHeight="1" x14ac:dyDescent="0.25">
      <c r="A122" s="196" t="s">
        <v>1037</v>
      </c>
      <c r="B122" s="196" t="s">
        <v>847</v>
      </c>
      <c r="C122" s="197">
        <v>69</v>
      </c>
      <c r="D122" s="199" t="s">
        <v>103</v>
      </c>
      <c r="E122" s="196" t="s">
        <v>211</v>
      </c>
      <c r="F122" s="195">
        <v>77894.61</v>
      </c>
      <c r="G122" s="195">
        <v>951.62</v>
      </c>
      <c r="H122" s="195">
        <v>33090.06</v>
      </c>
      <c r="I122" s="195">
        <v>0</v>
      </c>
      <c r="J122" s="195">
        <f t="shared" si="22"/>
        <v>33090.06</v>
      </c>
      <c r="K122" s="195">
        <f t="shared" si="23"/>
        <v>496.35089999999997</v>
      </c>
      <c r="L122" s="195">
        <v>9985.2099999999991</v>
      </c>
      <c r="M122" s="195">
        <v>3584.36</v>
      </c>
      <c r="N122" s="195">
        <f t="shared" si="24"/>
        <v>8537.2390999999989</v>
      </c>
      <c r="O122" s="195">
        <f t="shared" si="25"/>
        <v>12121.599099999999</v>
      </c>
      <c r="P122" s="195"/>
      <c r="Q122" s="195" t="b">
        <f t="shared" si="17"/>
        <v>0</v>
      </c>
      <c r="R122" s="362" t="s">
        <v>423</v>
      </c>
      <c r="S122" s="195"/>
      <c r="T122" s="195"/>
      <c r="U122" s="195"/>
      <c r="V122" s="195"/>
      <c r="W122" s="195"/>
      <c r="X122" s="196"/>
      <c r="Y122" s="196"/>
      <c r="Z122" s="197"/>
      <c r="AA122" s="196"/>
      <c r="AB122" s="197"/>
      <c r="AC122" s="196"/>
      <c r="AD122" s="197"/>
      <c r="AE122" s="196"/>
      <c r="AF122" s="197"/>
      <c r="AG122" s="196"/>
      <c r="AH122" s="196"/>
      <c r="AI122" s="197"/>
      <c r="AJ122" s="196"/>
      <c r="AK122" s="197"/>
      <c r="AL122" s="196"/>
    </row>
    <row r="123" spans="1:38" ht="15" customHeight="1" x14ac:dyDescent="0.25">
      <c r="A123" s="196" t="s">
        <v>1037</v>
      </c>
      <c r="B123" s="196" t="s">
        <v>847</v>
      </c>
      <c r="C123" s="197">
        <v>443</v>
      </c>
      <c r="D123" s="199" t="s">
        <v>711</v>
      </c>
      <c r="E123" s="196" t="s">
        <v>732</v>
      </c>
      <c r="F123" s="195">
        <v>9104.52</v>
      </c>
      <c r="G123" s="195">
        <v>306.51</v>
      </c>
      <c r="H123" s="195">
        <v>4505.57</v>
      </c>
      <c r="I123" s="195">
        <v>0</v>
      </c>
      <c r="J123" s="195">
        <f t="shared" si="22"/>
        <v>4505.57</v>
      </c>
      <c r="K123" s="195">
        <f t="shared" si="23"/>
        <v>67.583549999999988</v>
      </c>
      <c r="L123" s="195">
        <v>1536.53</v>
      </c>
      <c r="M123" s="195">
        <v>367.91</v>
      </c>
      <c r="N123" s="195">
        <f t="shared" si="24"/>
        <v>1162.4364499999999</v>
      </c>
      <c r="O123" s="195">
        <f t="shared" si="25"/>
        <v>1530.34645</v>
      </c>
      <c r="P123" s="195"/>
      <c r="Q123" s="195" t="b">
        <f t="shared" si="17"/>
        <v>1</v>
      </c>
      <c r="R123" s="369" t="s">
        <v>711</v>
      </c>
      <c r="S123" s="195"/>
      <c r="T123" s="195"/>
      <c r="U123" s="195"/>
      <c r="V123" s="195"/>
      <c r="W123" s="195"/>
      <c r="X123" s="196"/>
      <c r="Y123" s="196"/>
      <c r="Z123" s="197"/>
      <c r="AA123" s="196"/>
      <c r="AB123" s="197"/>
      <c r="AC123" s="196"/>
      <c r="AD123" s="197"/>
      <c r="AE123" s="196"/>
      <c r="AF123" s="197"/>
      <c r="AG123" s="196"/>
      <c r="AH123" s="196"/>
      <c r="AI123" s="197"/>
      <c r="AJ123" s="196"/>
      <c r="AK123" s="197"/>
      <c r="AL123" s="196"/>
    </row>
    <row r="124" spans="1:38" ht="15" customHeight="1" x14ac:dyDescent="0.25">
      <c r="A124" s="196" t="s">
        <v>1037</v>
      </c>
      <c r="B124" s="196" t="s">
        <v>847</v>
      </c>
      <c r="C124" s="197">
        <v>456</v>
      </c>
      <c r="D124" s="199" t="s">
        <v>723</v>
      </c>
      <c r="E124" s="196" t="s">
        <v>744</v>
      </c>
      <c r="F124" s="195">
        <v>27386.89</v>
      </c>
      <c r="G124" s="195">
        <v>951.62</v>
      </c>
      <c r="H124" s="195">
        <v>13549.61</v>
      </c>
      <c r="I124" s="195">
        <v>0</v>
      </c>
      <c r="J124" s="195">
        <f t="shared" si="22"/>
        <v>13549.61</v>
      </c>
      <c r="K124" s="195">
        <f t="shared" si="23"/>
        <v>203.24414999999999</v>
      </c>
      <c r="L124" s="195">
        <v>4650.66</v>
      </c>
      <c r="M124" s="195">
        <v>1106.98</v>
      </c>
      <c r="N124" s="195">
        <f t="shared" si="24"/>
        <v>3495.7958499999995</v>
      </c>
      <c r="O124" s="195">
        <f t="shared" si="25"/>
        <v>4602.77585</v>
      </c>
      <c r="P124" s="195"/>
      <c r="Q124" s="195" t="b">
        <f t="shared" si="17"/>
        <v>1</v>
      </c>
      <c r="R124" s="369" t="s">
        <v>723</v>
      </c>
      <c r="S124" s="195"/>
      <c r="T124" s="195"/>
      <c r="U124" s="195"/>
      <c r="V124" s="195"/>
      <c r="W124" s="195"/>
      <c r="X124" s="196"/>
      <c r="Y124" s="196"/>
      <c r="Z124" s="197"/>
      <c r="AA124" s="196"/>
      <c r="AB124" s="197"/>
      <c r="AC124" s="196"/>
      <c r="AD124" s="197"/>
      <c r="AE124" s="196"/>
      <c r="AF124" s="197"/>
      <c r="AG124" s="196"/>
      <c r="AH124" s="196"/>
      <c r="AI124" s="197"/>
      <c r="AJ124" s="196"/>
      <c r="AK124" s="197"/>
      <c r="AL124" s="196"/>
    </row>
    <row r="125" spans="1:38" ht="15" customHeight="1" x14ac:dyDescent="0.25">
      <c r="A125" s="196" t="s">
        <v>1037</v>
      </c>
      <c r="B125" s="196" t="s">
        <v>847</v>
      </c>
      <c r="C125" s="197">
        <v>425</v>
      </c>
      <c r="D125" s="199" t="s">
        <v>672</v>
      </c>
      <c r="E125" s="196" t="s">
        <v>673</v>
      </c>
      <c r="F125" s="195">
        <v>22967.57</v>
      </c>
      <c r="G125" s="195">
        <v>951.62</v>
      </c>
      <c r="H125" s="195">
        <v>11365.85</v>
      </c>
      <c r="I125" s="195">
        <v>0</v>
      </c>
      <c r="J125" s="195">
        <f t="shared" si="22"/>
        <v>11365.85</v>
      </c>
      <c r="K125" s="195">
        <f t="shared" si="23"/>
        <v>170.48775000000001</v>
      </c>
      <c r="L125" s="195">
        <v>4054.5</v>
      </c>
      <c r="M125" s="195">
        <v>928.13</v>
      </c>
      <c r="N125" s="195">
        <f t="shared" si="24"/>
        <v>2932.3922499999999</v>
      </c>
      <c r="O125" s="195">
        <f t="shared" si="25"/>
        <v>3860.52225</v>
      </c>
      <c r="P125" s="195"/>
      <c r="Q125" s="195" t="b">
        <f t="shared" si="17"/>
        <v>1</v>
      </c>
      <c r="R125" s="370" t="s">
        <v>672</v>
      </c>
      <c r="S125" s="195"/>
      <c r="T125" s="195"/>
      <c r="U125" s="195"/>
      <c r="V125" s="195"/>
      <c r="W125" s="195"/>
      <c r="X125" s="196"/>
      <c r="Y125" s="196"/>
      <c r="Z125" s="197"/>
      <c r="AA125" s="196"/>
      <c r="AB125" s="197"/>
      <c r="AC125" s="196"/>
      <c r="AD125" s="197"/>
      <c r="AE125" s="196"/>
      <c r="AF125" s="197"/>
      <c r="AG125" s="196"/>
      <c r="AH125" s="196"/>
      <c r="AI125" s="197"/>
      <c r="AJ125" s="196"/>
      <c r="AK125" s="197"/>
      <c r="AL125" s="196"/>
    </row>
    <row r="126" spans="1:38" s="214" customFormat="1" ht="15" customHeight="1" x14ac:dyDescent="0.25">
      <c r="A126" s="211"/>
      <c r="B126" s="211"/>
      <c r="C126" s="213">
        <v>192</v>
      </c>
      <c r="D126" s="367" t="s">
        <v>419</v>
      </c>
      <c r="E126" s="211"/>
      <c r="F126" s="212">
        <v>0</v>
      </c>
      <c r="G126" s="212">
        <v>0</v>
      </c>
      <c r="H126" s="212">
        <v>0</v>
      </c>
      <c r="I126" s="212">
        <v>0</v>
      </c>
      <c r="J126" s="212">
        <v>0</v>
      </c>
      <c r="K126" s="212">
        <v>0</v>
      </c>
      <c r="L126" s="212">
        <v>0</v>
      </c>
      <c r="M126" s="212">
        <v>0</v>
      </c>
      <c r="N126" s="212">
        <v>0</v>
      </c>
      <c r="O126" s="212">
        <v>0</v>
      </c>
      <c r="P126" s="212"/>
      <c r="Q126" s="195" t="b">
        <f t="shared" si="17"/>
        <v>1</v>
      </c>
      <c r="R126" s="367" t="s">
        <v>419</v>
      </c>
      <c r="S126" s="212"/>
      <c r="T126" s="212"/>
      <c r="U126" s="212"/>
      <c r="V126" s="212"/>
      <c r="W126" s="212"/>
      <c r="X126" s="211"/>
      <c r="Y126" s="211"/>
      <c r="Z126" s="213"/>
      <c r="AA126" s="211"/>
      <c r="AB126" s="213"/>
      <c r="AC126" s="211"/>
      <c r="AD126" s="213"/>
      <c r="AE126" s="211"/>
      <c r="AF126" s="213"/>
      <c r="AG126" s="211"/>
      <c r="AH126" s="211"/>
      <c r="AI126" s="213"/>
      <c r="AJ126" s="211"/>
      <c r="AK126" s="213"/>
      <c r="AL126" s="211"/>
    </row>
    <row r="127" spans="1:38" ht="15" customHeight="1" x14ac:dyDescent="0.25">
      <c r="A127" s="196" t="s">
        <v>1037</v>
      </c>
      <c r="B127" s="196" t="s">
        <v>847</v>
      </c>
      <c r="C127" s="197">
        <v>260</v>
      </c>
      <c r="D127" s="199" t="s">
        <v>150</v>
      </c>
      <c r="E127" s="196" t="s">
        <v>264</v>
      </c>
      <c r="F127" s="195">
        <v>23878.03</v>
      </c>
      <c r="G127" s="195">
        <v>951.62</v>
      </c>
      <c r="H127" s="195">
        <v>11814.48</v>
      </c>
      <c r="I127" s="195">
        <v>0</v>
      </c>
      <c r="J127" s="195">
        <f t="shared" ref="J127:J146" si="26">H127+I127</f>
        <v>11814.48</v>
      </c>
      <c r="K127" s="195">
        <f t="shared" ref="K127:K146" si="27">J127*1.5%</f>
        <v>177.21719999999999</v>
      </c>
      <c r="L127" s="195">
        <v>4176.97</v>
      </c>
      <c r="M127" s="195">
        <v>965.08</v>
      </c>
      <c r="N127" s="195">
        <f t="shared" ref="N127:N146" si="28">L127-K127-G127</f>
        <v>3048.1328000000003</v>
      </c>
      <c r="O127" s="195">
        <f t="shared" ref="O127:O146" si="29">M127+N127</f>
        <v>4013.2128000000002</v>
      </c>
      <c r="P127" s="195"/>
      <c r="Q127" s="195" t="b">
        <f t="shared" si="17"/>
        <v>0</v>
      </c>
      <c r="R127" s="362" t="s">
        <v>148</v>
      </c>
      <c r="S127" s="195"/>
      <c r="T127" s="195"/>
      <c r="U127" s="195"/>
      <c r="V127" s="195"/>
      <c r="W127" s="195"/>
      <c r="X127" s="196"/>
      <c r="Y127" s="196"/>
      <c r="Z127" s="197"/>
      <c r="AA127" s="196"/>
      <c r="AB127" s="197"/>
      <c r="AC127" s="196"/>
      <c r="AD127" s="197"/>
      <c r="AE127" s="196"/>
      <c r="AF127" s="197"/>
      <c r="AG127" s="196"/>
      <c r="AH127" s="196"/>
      <c r="AI127" s="197"/>
      <c r="AJ127" s="196"/>
      <c r="AK127" s="197"/>
      <c r="AL127" s="196"/>
    </row>
    <row r="128" spans="1:38" ht="15" customHeight="1" x14ac:dyDescent="0.25">
      <c r="A128" s="196" t="s">
        <v>1037</v>
      </c>
      <c r="B128" s="196" t="s">
        <v>847</v>
      </c>
      <c r="C128" s="197">
        <v>444</v>
      </c>
      <c r="D128" s="199" t="s">
        <v>712</v>
      </c>
      <c r="E128" s="196" t="s">
        <v>733</v>
      </c>
      <c r="F128" s="195">
        <v>8868.7900000000009</v>
      </c>
      <c r="G128" s="195">
        <v>306.51</v>
      </c>
      <c r="H128" s="195">
        <v>4387.9799999999996</v>
      </c>
      <c r="I128" s="195">
        <v>0</v>
      </c>
      <c r="J128" s="195">
        <f t="shared" si="26"/>
        <v>4387.9799999999996</v>
      </c>
      <c r="K128" s="195">
        <f t="shared" si="27"/>
        <v>65.819699999999997</v>
      </c>
      <c r="L128" s="195">
        <v>1504.43</v>
      </c>
      <c r="M128" s="195">
        <v>358.46</v>
      </c>
      <c r="N128" s="195">
        <f t="shared" si="28"/>
        <v>1132.1003000000001</v>
      </c>
      <c r="O128" s="195">
        <f t="shared" si="29"/>
        <v>1490.5603000000001</v>
      </c>
      <c r="P128" s="195"/>
      <c r="Q128" s="195" t="b">
        <f t="shared" si="17"/>
        <v>1</v>
      </c>
      <c r="R128" s="369" t="s">
        <v>712</v>
      </c>
      <c r="S128" s="195"/>
      <c r="T128" s="195"/>
      <c r="U128" s="195"/>
      <c r="V128" s="195"/>
      <c r="W128" s="195"/>
      <c r="X128" s="196"/>
      <c r="Y128" s="196"/>
      <c r="Z128" s="197"/>
      <c r="AA128" s="196"/>
      <c r="AB128" s="197"/>
      <c r="AC128" s="196"/>
      <c r="AD128" s="197"/>
      <c r="AE128" s="196"/>
      <c r="AF128" s="197"/>
      <c r="AG128" s="196"/>
      <c r="AH128" s="196"/>
      <c r="AI128" s="197"/>
      <c r="AJ128" s="196"/>
      <c r="AK128" s="197"/>
      <c r="AL128" s="196"/>
    </row>
    <row r="129" spans="1:38" ht="15" customHeight="1" x14ac:dyDescent="0.25">
      <c r="A129" s="196" t="s">
        <v>1037</v>
      </c>
      <c r="B129" s="196" t="s">
        <v>847</v>
      </c>
      <c r="C129" s="197">
        <v>161</v>
      </c>
      <c r="D129" s="199" t="s">
        <v>63</v>
      </c>
      <c r="E129" s="196" t="s">
        <v>234</v>
      </c>
      <c r="F129" s="195">
        <v>23049.74</v>
      </c>
      <c r="G129" s="195">
        <v>951.62</v>
      </c>
      <c r="H129" s="195">
        <v>11407.46</v>
      </c>
      <c r="I129" s="195">
        <v>0</v>
      </c>
      <c r="J129" s="195">
        <f t="shared" si="26"/>
        <v>11407.46</v>
      </c>
      <c r="K129" s="195">
        <f t="shared" si="27"/>
        <v>171.11189999999999</v>
      </c>
      <c r="L129" s="195">
        <v>4065.86</v>
      </c>
      <c r="M129" s="195">
        <v>931.38</v>
      </c>
      <c r="N129" s="195">
        <f t="shared" si="28"/>
        <v>2943.1281000000004</v>
      </c>
      <c r="O129" s="195">
        <f t="shared" si="29"/>
        <v>3874.5081000000005</v>
      </c>
      <c r="P129" s="195"/>
      <c r="Q129" s="195" t="b">
        <f t="shared" si="17"/>
        <v>1</v>
      </c>
      <c r="R129" s="362" t="s">
        <v>63</v>
      </c>
      <c r="S129" s="195"/>
      <c r="T129" s="195"/>
      <c r="U129" s="195"/>
      <c r="V129" s="195"/>
      <c r="W129" s="195"/>
      <c r="X129" s="196"/>
      <c r="Y129" s="196"/>
      <c r="Z129" s="197"/>
      <c r="AA129" s="196"/>
      <c r="AB129" s="197"/>
      <c r="AC129" s="196"/>
      <c r="AD129" s="197"/>
      <c r="AE129" s="196"/>
      <c r="AF129" s="197"/>
      <c r="AG129" s="196"/>
      <c r="AH129" s="196"/>
      <c r="AI129" s="197"/>
      <c r="AJ129" s="196"/>
      <c r="AK129" s="197"/>
      <c r="AL129" s="196"/>
    </row>
    <row r="130" spans="1:38" ht="15" customHeight="1" x14ac:dyDescent="0.25">
      <c r="A130" s="196" t="s">
        <v>1037</v>
      </c>
      <c r="B130" s="196" t="s">
        <v>847</v>
      </c>
      <c r="C130" s="197">
        <v>344</v>
      </c>
      <c r="D130" s="199" t="s">
        <v>364</v>
      </c>
      <c r="E130" s="196" t="s">
        <v>365</v>
      </c>
      <c r="F130" s="195">
        <v>45494.57</v>
      </c>
      <c r="G130" s="195">
        <v>951.62</v>
      </c>
      <c r="H130" s="195">
        <v>22510.01</v>
      </c>
      <c r="I130" s="195">
        <v>0</v>
      </c>
      <c r="J130" s="195">
        <f t="shared" si="26"/>
        <v>22510.01</v>
      </c>
      <c r="K130" s="195">
        <f t="shared" si="27"/>
        <v>337.65014999999994</v>
      </c>
      <c r="L130" s="195">
        <v>7096.85</v>
      </c>
      <c r="M130" s="195">
        <v>1838.76</v>
      </c>
      <c r="N130" s="195">
        <f t="shared" si="28"/>
        <v>5807.579850000001</v>
      </c>
      <c r="O130" s="195">
        <f t="shared" si="29"/>
        <v>7646.3398500000012</v>
      </c>
      <c r="P130" s="195"/>
      <c r="Q130" s="195" t="b">
        <f t="shared" si="17"/>
        <v>1</v>
      </c>
      <c r="R130" s="362" t="s">
        <v>364</v>
      </c>
      <c r="S130" s="195"/>
      <c r="T130" s="195"/>
      <c r="U130" s="195"/>
      <c r="V130" s="195"/>
      <c r="W130" s="195"/>
      <c r="X130" s="196"/>
      <c r="Y130" s="196"/>
      <c r="Z130" s="197"/>
      <c r="AA130" s="196"/>
      <c r="AB130" s="197"/>
      <c r="AC130" s="196"/>
      <c r="AD130" s="197"/>
      <c r="AE130" s="196"/>
      <c r="AF130" s="197"/>
      <c r="AG130" s="196"/>
      <c r="AH130" s="196"/>
      <c r="AI130" s="197"/>
      <c r="AJ130" s="196"/>
      <c r="AK130" s="197"/>
      <c r="AL130" s="196"/>
    </row>
    <row r="131" spans="1:38" ht="15" customHeight="1" x14ac:dyDescent="0.25">
      <c r="A131" s="196" t="s">
        <v>1037</v>
      </c>
      <c r="B131" s="196" t="s">
        <v>847</v>
      </c>
      <c r="C131" s="197">
        <v>356</v>
      </c>
      <c r="D131" s="199" t="s">
        <v>383</v>
      </c>
      <c r="E131" s="196" t="s">
        <v>384</v>
      </c>
      <c r="F131" s="195">
        <v>16147.97</v>
      </c>
      <c r="G131" s="195">
        <v>686.51</v>
      </c>
      <c r="H131" s="195">
        <v>7989.57</v>
      </c>
      <c r="I131" s="195">
        <v>0</v>
      </c>
      <c r="J131" s="195">
        <f t="shared" si="26"/>
        <v>7989.57</v>
      </c>
      <c r="K131" s="195">
        <f t="shared" si="27"/>
        <v>119.84354999999999</v>
      </c>
      <c r="L131" s="195">
        <v>2867.66</v>
      </c>
      <c r="M131" s="195">
        <v>652.66999999999996</v>
      </c>
      <c r="N131" s="195">
        <f t="shared" si="28"/>
        <v>2061.30645</v>
      </c>
      <c r="O131" s="195">
        <f t="shared" si="29"/>
        <v>2713.9764500000001</v>
      </c>
      <c r="P131" s="195"/>
      <c r="Q131" s="195" t="b">
        <f t="shared" si="17"/>
        <v>1</v>
      </c>
      <c r="R131" s="362" t="s">
        <v>383</v>
      </c>
      <c r="S131" s="195"/>
      <c r="T131" s="195"/>
      <c r="U131" s="195"/>
      <c r="V131" s="195"/>
      <c r="W131" s="195"/>
      <c r="X131" s="196"/>
      <c r="Y131" s="196"/>
      <c r="Z131" s="197"/>
      <c r="AA131" s="196"/>
      <c r="AB131" s="197"/>
      <c r="AC131" s="196"/>
      <c r="AD131" s="197"/>
      <c r="AE131" s="196"/>
      <c r="AF131" s="197"/>
      <c r="AG131" s="196"/>
      <c r="AH131" s="196"/>
      <c r="AI131" s="197"/>
      <c r="AJ131" s="196"/>
      <c r="AK131" s="197"/>
      <c r="AL131" s="196"/>
    </row>
    <row r="132" spans="1:38" ht="15" customHeight="1" x14ac:dyDescent="0.25">
      <c r="A132" s="196" t="s">
        <v>1037</v>
      </c>
      <c r="B132" s="196" t="s">
        <v>847</v>
      </c>
      <c r="C132" s="197">
        <v>172</v>
      </c>
      <c r="D132" s="199" t="s">
        <v>68</v>
      </c>
      <c r="E132" s="196" t="s">
        <v>239</v>
      </c>
      <c r="F132" s="195">
        <v>24502.33</v>
      </c>
      <c r="G132" s="195">
        <v>951.62</v>
      </c>
      <c r="H132" s="195">
        <v>12238.45</v>
      </c>
      <c r="I132" s="195">
        <v>0</v>
      </c>
      <c r="J132" s="195">
        <f t="shared" si="26"/>
        <v>12238.45</v>
      </c>
      <c r="K132" s="195">
        <f t="shared" si="27"/>
        <v>183.57675</v>
      </c>
      <c r="L132" s="195">
        <v>4292.72</v>
      </c>
      <c r="M132" s="195">
        <v>981.11</v>
      </c>
      <c r="N132" s="195">
        <f t="shared" si="28"/>
        <v>3157.5232500000002</v>
      </c>
      <c r="O132" s="195">
        <f t="shared" si="29"/>
        <v>4138.6332499999999</v>
      </c>
      <c r="P132" s="195"/>
      <c r="Q132" s="195" t="b">
        <f t="shared" si="17"/>
        <v>1</v>
      </c>
      <c r="R132" s="152" t="s">
        <v>68</v>
      </c>
      <c r="S132" s="195"/>
      <c r="T132" s="195"/>
      <c r="U132" s="195"/>
      <c r="V132" s="195"/>
      <c r="W132" s="195"/>
      <c r="X132" s="196"/>
      <c r="Y132" s="196"/>
      <c r="Z132" s="197"/>
      <c r="AA132" s="196"/>
      <c r="AB132" s="197"/>
      <c r="AC132" s="196"/>
      <c r="AD132" s="197"/>
      <c r="AE132" s="196"/>
      <c r="AF132" s="197"/>
      <c r="AG132" s="196"/>
      <c r="AH132" s="196"/>
      <c r="AI132" s="197"/>
      <c r="AJ132" s="196"/>
      <c r="AK132" s="197"/>
      <c r="AL132" s="196"/>
    </row>
    <row r="133" spans="1:38" ht="15" customHeight="1" x14ac:dyDescent="0.25">
      <c r="A133" s="196" t="s">
        <v>1037</v>
      </c>
      <c r="B133" s="196" t="s">
        <v>847</v>
      </c>
      <c r="C133" s="197">
        <v>52</v>
      </c>
      <c r="D133" s="199" t="s">
        <v>39</v>
      </c>
      <c r="E133" s="196" t="s">
        <v>210</v>
      </c>
      <c r="F133" s="195">
        <v>37610.19</v>
      </c>
      <c r="G133" s="195">
        <v>951.62</v>
      </c>
      <c r="H133" s="195">
        <v>18603.34</v>
      </c>
      <c r="I133" s="195">
        <v>0</v>
      </c>
      <c r="J133" s="195">
        <f t="shared" si="26"/>
        <v>18603.34</v>
      </c>
      <c r="K133" s="195">
        <f t="shared" si="27"/>
        <v>279.05009999999999</v>
      </c>
      <c r="L133" s="195">
        <v>6030.33</v>
      </c>
      <c r="M133" s="195">
        <v>1520.54</v>
      </c>
      <c r="N133" s="195">
        <f t="shared" si="28"/>
        <v>4799.6598999999997</v>
      </c>
      <c r="O133" s="195">
        <f t="shared" si="29"/>
        <v>6320.1998999999996</v>
      </c>
      <c r="P133" s="195"/>
      <c r="Q133" s="195" t="b">
        <f t="shared" si="17"/>
        <v>1</v>
      </c>
      <c r="R133" s="362" t="s">
        <v>39</v>
      </c>
      <c r="S133" s="195"/>
      <c r="T133" s="195"/>
      <c r="U133" s="195"/>
      <c r="V133" s="195"/>
      <c r="W133" s="195"/>
      <c r="X133" s="196"/>
      <c r="Y133" s="196"/>
      <c r="Z133" s="197"/>
      <c r="AA133" s="196"/>
      <c r="AB133" s="197"/>
      <c r="AC133" s="196"/>
      <c r="AD133" s="197"/>
      <c r="AE133" s="196"/>
      <c r="AF133" s="197"/>
      <c r="AG133" s="196"/>
      <c r="AH133" s="196"/>
      <c r="AI133" s="197"/>
      <c r="AJ133" s="196"/>
      <c r="AK133" s="197"/>
      <c r="AL133" s="196"/>
    </row>
    <row r="134" spans="1:38" ht="15" customHeight="1" x14ac:dyDescent="0.25">
      <c r="A134" s="196" t="s">
        <v>1037</v>
      </c>
      <c r="B134" s="196" t="s">
        <v>847</v>
      </c>
      <c r="C134" s="197">
        <v>42</v>
      </c>
      <c r="D134" s="199" t="s">
        <v>31</v>
      </c>
      <c r="E134" s="196" t="s">
        <v>203</v>
      </c>
      <c r="F134" s="195">
        <v>68286.86</v>
      </c>
      <c r="G134" s="195">
        <v>951.62</v>
      </c>
      <c r="H134" s="195">
        <v>34503.79</v>
      </c>
      <c r="I134" s="195">
        <v>0</v>
      </c>
      <c r="J134" s="195">
        <f t="shared" si="26"/>
        <v>34503.79</v>
      </c>
      <c r="K134" s="195">
        <f t="shared" si="27"/>
        <v>517.55684999999994</v>
      </c>
      <c r="L134" s="195">
        <v>10371.15</v>
      </c>
      <c r="M134" s="195">
        <v>2702.64</v>
      </c>
      <c r="N134" s="195">
        <f t="shared" si="28"/>
        <v>8901.9731499999998</v>
      </c>
      <c r="O134" s="195">
        <f t="shared" si="29"/>
        <v>11604.613149999999</v>
      </c>
      <c r="P134" s="195"/>
      <c r="Q134" s="195" t="b">
        <f t="shared" si="17"/>
        <v>1</v>
      </c>
      <c r="R134" s="366" t="s">
        <v>31</v>
      </c>
      <c r="S134" s="195"/>
      <c r="T134" s="195"/>
      <c r="U134" s="195"/>
      <c r="V134" s="195"/>
      <c r="W134" s="195"/>
      <c r="X134" s="196"/>
      <c r="Y134" s="196"/>
      <c r="Z134" s="197"/>
      <c r="AA134" s="196"/>
      <c r="AB134" s="197"/>
      <c r="AC134" s="196"/>
      <c r="AD134" s="197"/>
      <c r="AE134" s="196"/>
      <c r="AF134" s="197"/>
      <c r="AG134" s="196"/>
      <c r="AH134" s="196"/>
      <c r="AI134" s="197"/>
      <c r="AJ134" s="196"/>
      <c r="AK134" s="197"/>
      <c r="AL134" s="196"/>
    </row>
    <row r="135" spans="1:38" ht="15" customHeight="1" x14ac:dyDescent="0.25">
      <c r="A135" s="196" t="s">
        <v>1037</v>
      </c>
      <c r="B135" s="196" t="s">
        <v>847</v>
      </c>
      <c r="C135" s="197">
        <v>466</v>
      </c>
      <c r="D135" s="199" t="s">
        <v>749</v>
      </c>
      <c r="E135" s="196" t="s">
        <v>762</v>
      </c>
      <c r="F135" s="195">
        <v>8837.75</v>
      </c>
      <c r="G135" s="195">
        <v>306.51</v>
      </c>
      <c r="H135" s="195">
        <v>4372.4799999999996</v>
      </c>
      <c r="I135" s="195">
        <v>0</v>
      </c>
      <c r="J135" s="195">
        <f t="shared" si="26"/>
        <v>4372.4799999999996</v>
      </c>
      <c r="K135" s="195">
        <f t="shared" si="27"/>
        <v>65.587199999999996</v>
      </c>
      <c r="L135" s="195">
        <v>1500.2</v>
      </c>
      <c r="M135" s="195">
        <v>357.22</v>
      </c>
      <c r="N135" s="195">
        <f t="shared" si="28"/>
        <v>1128.1028000000001</v>
      </c>
      <c r="O135" s="195">
        <f t="shared" si="29"/>
        <v>1485.3228000000001</v>
      </c>
      <c r="P135" s="195"/>
      <c r="Q135" s="195" t="b">
        <f t="shared" si="17"/>
        <v>1</v>
      </c>
      <c r="R135" s="362" t="s">
        <v>749</v>
      </c>
      <c r="S135" s="195"/>
      <c r="T135" s="195"/>
      <c r="U135" s="195"/>
      <c r="V135" s="195"/>
      <c r="W135" s="195"/>
      <c r="X135" s="196"/>
      <c r="Y135" s="196"/>
      <c r="Z135" s="197"/>
      <c r="AA135" s="196"/>
      <c r="AB135" s="197"/>
      <c r="AC135" s="196"/>
      <c r="AD135" s="197"/>
      <c r="AE135" s="196"/>
      <c r="AF135" s="197"/>
      <c r="AG135" s="196"/>
      <c r="AH135" s="196"/>
      <c r="AI135" s="197"/>
      <c r="AJ135" s="196"/>
      <c r="AK135" s="197"/>
      <c r="AL135" s="196"/>
    </row>
    <row r="136" spans="1:38" ht="15" customHeight="1" x14ac:dyDescent="0.25">
      <c r="A136" s="196" t="s">
        <v>1037</v>
      </c>
      <c r="B136" s="196" t="s">
        <v>847</v>
      </c>
      <c r="C136" s="197">
        <v>195</v>
      </c>
      <c r="D136" s="199" t="s">
        <v>783</v>
      </c>
      <c r="E136" s="196" t="s">
        <v>243</v>
      </c>
      <c r="F136" s="195">
        <v>10030.09</v>
      </c>
      <c r="G136" s="195">
        <v>361</v>
      </c>
      <c r="H136" s="195">
        <v>4960.05</v>
      </c>
      <c r="I136" s="195">
        <v>0</v>
      </c>
      <c r="J136" s="195">
        <f t="shared" si="26"/>
        <v>4960.05</v>
      </c>
      <c r="K136" s="195">
        <f t="shared" si="27"/>
        <v>74.400750000000002</v>
      </c>
      <c r="L136" s="195">
        <v>1715.09</v>
      </c>
      <c r="M136" s="195">
        <v>405.6</v>
      </c>
      <c r="N136" s="195">
        <f t="shared" si="28"/>
        <v>1279.6892499999999</v>
      </c>
      <c r="O136" s="195">
        <f t="shared" si="29"/>
        <v>1685.2892499999998</v>
      </c>
      <c r="P136" s="195"/>
      <c r="Q136" s="195" t="b">
        <f t="shared" si="17"/>
        <v>0</v>
      </c>
      <c r="R136" s="362" t="s">
        <v>417</v>
      </c>
      <c r="S136" s="195"/>
      <c r="T136" s="195"/>
      <c r="U136" s="195"/>
      <c r="V136" s="195"/>
      <c r="W136" s="195"/>
      <c r="X136" s="196"/>
      <c r="Y136" s="196"/>
      <c r="Z136" s="197"/>
      <c r="AA136" s="196"/>
      <c r="AB136" s="197"/>
      <c r="AC136" s="196"/>
      <c r="AD136" s="197"/>
      <c r="AE136" s="196"/>
      <c r="AF136" s="197"/>
      <c r="AG136" s="196"/>
      <c r="AH136" s="196"/>
      <c r="AI136" s="197"/>
      <c r="AJ136" s="196"/>
      <c r="AK136" s="197"/>
      <c r="AL136" s="196"/>
    </row>
    <row r="137" spans="1:38" ht="15" customHeight="1" x14ac:dyDescent="0.25">
      <c r="A137" s="196" t="s">
        <v>1037</v>
      </c>
      <c r="B137" s="196" t="s">
        <v>847</v>
      </c>
      <c r="C137" s="197">
        <v>245</v>
      </c>
      <c r="D137" s="199" t="s">
        <v>135</v>
      </c>
      <c r="E137" s="196" t="s">
        <v>256</v>
      </c>
      <c r="F137" s="195">
        <v>29258.19</v>
      </c>
      <c r="G137" s="195">
        <v>951.62</v>
      </c>
      <c r="H137" s="195">
        <v>14476.5</v>
      </c>
      <c r="I137" s="195">
        <v>0</v>
      </c>
      <c r="J137" s="195">
        <f t="shared" si="26"/>
        <v>14476.5</v>
      </c>
      <c r="K137" s="195">
        <f t="shared" si="27"/>
        <v>217.14749999999998</v>
      </c>
      <c r="L137" s="195">
        <v>4903.7</v>
      </c>
      <c r="M137" s="195">
        <v>1182.53</v>
      </c>
      <c r="N137" s="195">
        <f t="shared" si="28"/>
        <v>3734.9324999999999</v>
      </c>
      <c r="O137" s="195">
        <f t="shared" si="29"/>
        <v>4917.4624999999996</v>
      </c>
      <c r="P137" s="195"/>
      <c r="Q137" s="195" t="b">
        <f t="shared" si="17"/>
        <v>1</v>
      </c>
      <c r="R137" s="362" t="s">
        <v>135</v>
      </c>
      <c r="S137" s="195"/>
      <c r="T137" s="195"/>
      <c r="U137" s="195"/>
      <c r="V137" s="195"/>
      <c r="W137" s="195"/>
      <c r="X137" s="196"/>
      <c r="Y137" s="196"/>
      <c r="Z137" s="197"/>
      <c r="AA137" s="196"/>
      <c r="AB137" s="197"/>
      <c r="AC137" s="196"/>
      <c r="AD137" s="197"/>
      <c r="AE137" s="196"/>
      <c r="AF137" s="197"/>
      <c r="AG137" s="196"/>
      <c r="AH137" s="196"/>
      <c r="AI137" s="197"/>
      <c r="AJ137" s="196"/>
      <c r="AK137" s="197"/>
      <c r="AL137" s="196"/>
    </row>
    <row r="138" spans="1:38" ht="15" customHeight="1" x14ac:dyDescent="0.25">
      <c r="A138" s="196" t="s">
        <v>1037</v>
      </c>
      <c r="B138" s="196" t="s">
        <v>847</v>
      </c>
      <c r="C138" s="197">
        <v>19</v>
      </c>
      <c r="D138" s="199" t="s">
        <v>13</v>
      </c>
      <c r="E138" s="196" t="s">
        <v>185</v>
      </c>
      <c r="F138" s="195">
        <v>43420.57</v>
      </c>
      <c r="G138" s="195">
        <v>951.62</v>
      </c>
      <c r="H138" s="195">
        <v>21477.78</v>
      </c>
      <c r="I138" s="195">
        <v>0</v>
      </c>
      <c r="J138" s="195">
        <f t="shared" si="26"/>
        <v>21477.78</v>
      </c>
      <c r="K138" s="195">
        <f t="shared" si="27"/>
        <v>322.16669999999999</v>
      </c>
      <c r="L138" s="195">
        <v>6815.05</v>
      </c>
      <c r="M138" s="195">
        <v>1755.42</v>
      </c>
      <c r="N138" s="195">
        <f t="shared" si="28"/>
        <v>5541.2633000000005</v>
      </c>
      <c r="O138" s="195">
        <f t="shared" si="29"/>
        <v>7296.6833000000006</v>
      </c>
      <c r="P138" s="195"/>
      <c r="Q138" s="195" t="b">
        <f t="shared" si="17"/>
        <v>1</v>
      </c>
      <c r="R138" s="362" t="s">
        <v>13</v>
      </c>
      <c r="S138" s="195"/>
      <c r="T138" s="195"/>
      <c r="U138" s="195"/>
      <c r="V138" s="195"/>
      <c r="W138" s="195"/>
      <c r="X138" s="196"/>
      <c r="Y138" s="196"/>
      <c r="Z138" s="197"/>
      <c r="AA138" s="196"/>
      <c r="AB138" s="197"/>
      <c r="AC138" s="196"/>
      <c r="AD138" s="197"/>
      <c r="AE138" s="196"/>
      <c r="AF138" s="197"/>
      <c r="AG138" s="196"/>
      <c r="AH138" s="196"/>
      <c r="AI138" s="197"/>
      <c r="AJ138" s="196"/>
      <c r="AK138" s="197"/>
      <c r="AL138" s="196"/>
    </row>
    <row r="139" spans="1:38" ht="15" customHeight="1" x14ac:dyDescent="0.25">
      <c r="A139" s="196" t="s">
        <v>1037</v>
      </c>
      <c r="B139" s="196" t="s">
        <v>847</v>
      </c>
      <c r="C139" s="197">
        <v>475</v>
      </c>
      <c r="D139" s="199" t="s">
        <v>785</v>
      </c>
      <c r="E139" s="196" t="s">
        <v>794</v>
      </c>
      <c r="F139" s="195">
        <v>30896.55</v>
      </c>
      <c r="G139" s="195">
        <v>951.62</v>
      </c>
      <c r="H139" s="195">
        <v>15328.41</v>
      </c>
      <c r="I139" s="195">
        <v>0</v>
      </c>
      <c r="J139" s="195">
        <f t="shared" si="26"/>
        <v>15328.41</v>
      </c>
      <c r="K139" s="195">
        <f t="shared" si="27"/>
        <v>229.92614999999998</v>
      </c>
      <c r="L139" s="195">
        <v>5136.28</v>
      </c>
      <c r="M139" s="195">
        <v>1245.45</v>
      </c>
      <c r="N139" s="195">
        <f t="shared" si="28"/>
        <v>3954.7338499999996</v>
      </c>
      <c r="O139" s="195">
        <f t="shared" si="29"/>
        <v>5200.1838499999994</v>
      </c>
      <c r="P139" s="195"/>
      <c r="Q139" s="195" t="b">
        <f t="shared" ref="Q139:Q198" si="30">D139=R139</f>
        <v>1</v>
      </c>
      <c r="R139" s="369" t="s">
        <v>785</v>
      </c>
      <c r="S139" s="195"/>
      <c r="T139" s="195"/>
      <c r="U139" s="195"/>
      <c r="V139" s="195"/>
      <c r="W139" s="195"/>
      <c r="X139" s="196"/>
      <c r="Y139" s="196"/>
      <c r="Z139" s="197"/>
      <c r="AA139" s="196"/>
      <c r="AB139" s="197"/>
      <c r="AC139" s="196"/>
      <c r="AD139" s="197"/>
      <c r="AE139" s="196"/>
      <c r="AF139" s="197"/>
      <c r="AG139" s="196"/>
      <c r="AH139" s="196"/>
      <c r="AI139" s="197"/>
      <c r="AJ139" s="196"/>
      <c r="AK139" s="197"/>
      <c r="AL139" s="196"/>
    </row>
    <row r="140" spans="1:38" ht="15" customHeight="1" x14ac:dyDescent="0.25">
      <c r="A140" s="196" t="s">
        <v>1037</v>
      </c>
      <c r="B140" s="196" t="s">
        <v>847</v>
      </c>
      <c r="C140" s="197">
        <v>496</v>
      </c>
      <c r="D140" s="199" t="s">
        <v>462</v>
      </c>
      <c r="E140" s="196" t="s">
        <v>507</v>
      </c>
      <c r="F140" s="195">
        <v>27690.38</v>
      </c>
      <c r="G140" s="195">
        <v>951.62</v>
      </c>
      <c r="H140" s="195">
        <v>13845.19</v>
      </c>
      <c r="I140" s="195">
        <v>0</v>
      </c>
      <c r="J140" s="195">
        <f t="shared" si="26"/>
        <v>13845.19</v>
      </c>
      <c r="K140" s="195">
        <f t="shared" si="27"/>
        <v>207.67785000000001</v>
      </c>
      <c r="L140" s="195">
        <v>4731.3599999999997</v>
      </c>
      <c r="M140" s="195">
        <v>1107.6099999999999</v>
      </c>
      <c r="N140" s="195">
        <f t="shared" si="28"/>
        <v>3572.0621499999997</v>
      </c>
      <c r="O140" s="195">
        <f t="shared" si="29"/>
        <v>4679.6721499999994</v>
      </c>
      <c r="P140" s="195"/>
      <c r="Q140" s="195" t="b">
        <f t="shared" si="30"/>
        <v>1</v>
      </c>
      <c r="R140" s="359" t="s">
        <v>462</v>
      </c>
      <c r="S140" s="195"/>
      <c r="T140" s="195"/>
      <c r="U140" s="195"/>
      <c r="V140" s="195"/>
      <c r="W140" s="195"/>
      <c r="X140" s="196"/>
      <c r="Y140" s="196"/>
      <c r="Z140" s="197"/>
      <c r="AA140" s="196"/>
      <c r="AB140" s="197"/>
      <c r="AC140" s="196"/>
      <c r="AD140" s="197"/>
      <c r="AE140" s="196"/>
      <c r="AF140" s="197"/>
      <c r="AG140" s="196"/>
      <c r="AH140" s="196"/>
      <c r="AI140" s="197"/>
      <c r="AJ140" s="196"/>
      <c r="AK140" s="197"/>
      <c r="AL140" s="196"/>
    </row>
    <row r="141" spans="1:38" ht="15" customHeight="1" x14ac:dyDescent="0.25">
      <c r="A141" s="196" t="s">
        <v>1037</v>
      </c>
      <c r="B141" s="196" t="s">
        <v>847</v>
      </c>
      <c r="C141" s="197">
        <v>169</v>
      </c>
      <c r="D141" s="199" t="s">
        <v>67</v>
      </c>
      <c r="E141" s="196" t="s">
        <v>238</v>
      </c>
      <c r="F141" s="195">
        <v>22774.54</v>
      </c>
      <c r="G141" s="195">
        <v>951.62</v>
      </c>
      <c r="H141" s="195">
        <v>11269.86</v>
      </c>
      <c r="I141" s="195">
        <v>0</v>
      </c>
      <c r="J141" s="195">
        <f t="shared" si="26"/>
        <v>11269.86</v>
      </c>
      <c r="K141" s="195">
        <f t="shared" si="27"/>
        <v>169.0479</v>
      </c>
      <c r="L141" s="195">
        <v>4028.29</v>
      </c>
      <c r="M141" s="195">
        <v>920.37</v>
      </c>
      <c r="N141" s="195">
        <f t="shared" si="28"/>
        <v>2907.6221</v>
      </c>
      <c r="O141" s="195">
        <f t="shared" si="29"/>
        <v>3827.9920999999999</v>
      </c>
      <c r="P141" s="195"/>
      <c r="Q141" s="195" t="b">
        <f t="shared" si="30"/>
        <v>1</v>
      </c>
      <c r="R141" s="362" t="s">
        <v>67</v>
      </c>
      <c r="S141" s="195"/>
      <c r="T141" s="195"/>
      <c r="U141" s="195"/>
      <c r="V141" s="195"/>
      <c r="W141" s="195"/>
      <c r="X141" s="196"/>
      <c r="Y141" s="196"/>
      <c r="Z141" s="197"/>
      <c r="AA141" s="196"/>
      <c r="AB141" s="197"/>
      <c r="AC141" s="196"/>
      <c r="AD141" s="197"/>
      <c r="AE141" s="196"/>
      <c r="AF141" s="197"/>
      <c r="AG141" s="196"/>
      <c r="AH141" s="196"/>
      <c r="AI141" s="197"/>
      <c r="AJ141" s="196"/>
      <c r="AK141" s="197"/>
      <c r="AL141" s="196"/>
    </row>
    <row r="142" spans="1:38" ht="15" customHeight="1" x14ac:dyDescent="0.25">
      <c r="A142" s="196" t="s">
        <v>1037</v>
      </c>
      <c r="B142" s="196" t="s">
        <v>847</v>
      </c>
      <c r="C142" s="197">
        <v>27</v>
      </c>
      <c r="D142" s="199" t="s">
        <v>20</v>
      </c>
      <c r="E142" s="196" t="s">
        <v>192</v>
      </c>
      <c r="F142" s="195">
        <v>31796.99</v>
      </c>
      <c r="G142" s="195">
        <v>951.62</v>
      </c>
      <c r="H142" s="195">
        <v>15736.12</v>
      </c>
      <c r="I142" s="195">
        <v>0</v>
      </c>
      <c r="J142" s="195">
        <f t="shared" si="26"/>
        <v>15736.12</v>
      </c>
      <c r="K142" s="195">
        <f t="shared" si="27"/>
        <v>236.04179999999999</v>
      </c>
      <c r="L142" s="195">
        <v>5247.58</v>
      </c>
      <c r="M142" s="195">
        <v>1284.8599999999999</v>
      </c>
      <c r="N142" s="195">
        <f t="shared" si="28"/>
        <v>4059.9182000000001</v>
      </c>
      <c r="O142" s="195">
        <f t="shared" si="29"/>
        <v>5344.7781999999997</v>
      </c>
      <c r="P142" s="195"/>
      <c r="Q142" s="195" t="b">
        <f t="shared" si="30"/>
        <v>1</v>
      </c>
      <c r="R142" s="362" t="s">
        <v>20</v>
      </c>
      <c r="S142" s="195"/>
      <c r="T142" s="195"/>
      <c r="U142" s="195"/>
      <c r="V142" s="195"/>
      <c r="W142" s="195"/>
      <c r="X142" s="196"/>
      <c r="Y142" s="196"/>
      <c r="Z142" s="197"/>
      <c r="AA142" s="196"/>
      <c r="AB142" s="197"/>
      <c r="AC142" s="196"/>
      <c r="AD142" s="197"/>
      <c r="AE142" s="196"/>
      <c r="AF142" s="197"/>
      <c r="AG142" s="196"/>
      <c r="AH142" s="196"/>
      <c r="AI142" s="197"/>
      <c r="AJ142" s="196"/>
      <c r="AK142" s="197"/>
      <c r="AL142" s="196"/>
    </row>
    <row r="143" spans="1:38" ht="15" customHeight="1" x14ac:dyDescent="0.25">
      <c r="A143" s="196" t="s">
        <v>1037</v>
      </c>
      <c r="B143" s="196" t="s">
        <v>847</v>
      </c>
      <c r="C143" s="197">
        <v>429</v>
      </c>
      <c r="D143" s="199" t="s">
        <v>676</v>
      </c>
      <c r="E143" s="196" t="s">
        <v>677</v>
      </c>
      <c r="F143" s="195">
        <v>27514.75</v>
      </c>
      <c r="G143" s="195">
        <v>951.62</v>
      </c>
      <c r="H143" s="195">
        <v>13613.54</v>
      </c>
      <c r="I143" s="195">
        <v>0</v>
      </c>
      <c r="J143" s="195">
        <f t="shared" si="26"/>
        <v>13613.54</v>
      </c>
      <c r="K143" s="195">
        <f t="shared" si="27"/>
        <v>204.20310000000001</v>
      </c>
      <c r="L143" s="195">
        <v>4668.12</v>
      </c>
      <c r="M143" s="195">
        <v>1112.0899999999999</v>
      </c>
      <c r="N143" s="195">
        <f t="shared" si="28"/>
        <v>3512.2969000000003</v>
      </c>
      <c r="O143" s="195">
        <f t="shared" si="29"/>
        <v>4624.3869000000004</v>
      </c>
      <c r="P143" s="195"/>
      <c r="Q143" s="195" t="b">
        <f t="shared" si="30"/>
        <v>1</v>
      </c>
      <c r="R143" s="370" t="s">
        <v>676</v>
      </c>
      <c r="S143" s="195"/>
      <c r="T143" s="195"/>
      <c r="U143" s="195"/>
      <c r="V143" s="195"/>
      <c r="W143" s="195"/>
      <c r="X143" s="196"/>
      <c r="Y143" s="196"/>
      <c r="Z143" s="197"/>
      <c r="AA143" s="196"/>
      <c r="AB143" s="197"/>
      <c r="AC143" s="196"/>
      <c r="AD143" s="197"/>
      <c r="AE143" s="196"/>
      <c r="AF143" s="197"/>
      <c r="AG143" s="196"/>
      <c r="AH143" s="196"/>
      <c r="AI143" s="197"/>
      <c r="AJ143" s="196"/>
      <c r="AK143" s="197"/>
      <c r="AL143" s="196"/>
    </row>
    <row r="144" spans="1:38" ht="15" customHeight="1" x14ac:dyDescent="0.25">
      <c r="A144" s="196" t="s">
        <v>1037</v>
      </c>
      <c r="B144" s="196" t="s">
        <v>847</v>
      </c>
      <c r="C144" s="197">
        <v>343</v>
      </c>
      <c r="D144" s="199" t="s">
        <v>310</v>
      </c>
      <c r="E144" s="196" t="s">
        <v>313</v>
      </c>
      <c r="F144" s="195">
        <v>57507.63</v>
      </c>
      <c r="G144" s="195">
        <v>951.62</v>
      </c>
      <c r="H144" s="195">
        <v>28451.61</v>
      </c>
      <c r="I144" s="195">
        <v>0</v>
      </c>
      <c r="J144" s="195">
        <f t="shared" si="26"/>
        <v>28451.61</v>
      </c>
      <c r="K144" s="195">
        <f t="shared" si="27"/>
        <v>426.77415000000002</v>
      </c>
      <c r="L144" s="195">
        <v>8718.91</v>
      </c>
      <c r="M144" s="195">
        <v>2324.48</v>
      </c>
      <c r="N144" s="195">
        <f t="shared" si="28"/>
        <v>7340.5158500000007</v>
      </c>
      <c r="O144" s="195">
        <f t="shared" si="29"/>
        <v>9664.9958500000012</v>
      </c>
      <c r="P144" s="195"/>
      <c r="Q144" s="195" t="b">
        <f t="shared" si="30"/>
        <v>0</v>
      </c>
      <c r="R144" s="362" t="s">
        <v>352</v>
      </c>
      <c r="S144" s="195"/>
      <c r="T144" s="195"/>
      <c r="U144" s="195"/>
      <c r="V144" s="195"/>
      <c r="W144" s="195"/>
      <c r="X144" s="196"/>
      <c r="Y144" s="196"/>
      <c r="Z144" s="197"/>
      <c r="AA144" s="196"/>
      <c r="AB144" s="197"/>
      <c r="AC144" s="196"/>
      <c r="AD144" s="197"/>
      <c r="AE144" s="196"/>
      <c r="AF144" s="197"/>
      <c r="AG144" s="196"/>
      <c r="AH144" s="196"/>
      <c r="AI144" s="197"/>
      <c r="AJ144" s="196"/>
      <c r="AK144" s="197"/>
      <c r="AL144" s="196"/>
    </row>
    <row r="145" spans="1:38" ht="15" customHeight="1" x14ac:dyDescent="0.25">
      <c r="A145" s="196" t="s">
        <v>1037</v>
      </c>
      <c r="B145" s="196" t="s">
        <v>847</v>
      </c>
      <c r="C145" s="197">
        <v>315</v>
      </c>
      <c r="D145" s="199" t="s">
        <v>299</v>
      </c>
      <c r="E145" s="196" t="s">
        <v>302</v>
      </c>
      <c r="F145" s="195">
        <v>45220.37</v>
      </c>
      <c r="G145" s="195">
        <v>951.62</v>
      </c>
      <c r="H145" s="195">
        <v>22372.91</v>
      </c>
      <c r="I145" s="195">
        <v>0</v>
      </c>
      <c r="J145" s="195">
        <f t="shared" si="26"/>
        <v>22372.91</v>
      </c>
      <c r="K145" s="195">
        <f t="shared" si="27"/>
        <v>335.59364999999997</v>
      </c>
      <c r="L145" s="195">
        <v>7059.42</v>
      </c>
      <c r="M145" s="195">
        <v>1827.79</v>
      </c>
      <c r="N145" s="195">
        <f t="shared" si="28"/>
        <v>5772.2063500000004</v>
      </c>
      <c r="O145" s="195">
        <f t="shared" si="29"/>
        <v>7599.9963500000003</v>
      </c>
      <c r="P145" s="195"/>
      <c r="Q145" s="195" t="b">
        <f t="shared" si="30"/>
        <v>1</v>
      </c>
      <c r="R145" s="362" t="s">
        <v>299</v>
      </c>
      <c r="S145" s="195"/>
      <c r="T145" s="195"/>
      <c r="U145" s="195"/>
      <c r="V145" s="195"/>
      <c r="W145" s="195"/>
      <c r="X145" s="196"/>
      <c r="Y145" s="196"/>
      <c r="Z145" s="197"/>
      <c r="AA145" s="196"/>
      <c r="AB145" s="197"/>
      <c r="AC145" s="196"/>
      <c r="AD145" s="197"/>
      <c r="AE145" s="196"/>
      <c r="AF145" s="197"/>
      <c r="AG145" s="196"/>
      <c r="AH145" s="196"/>
      <c r="AI145" s="197"/>
      <c r="AJ145" s="196"/>
      <c r="AK145" s="197"/>
      <c r="AL145" s="196"/>
    </row>
    <row r="146" spans="1:38" ht="15" customHeight="1" x14ac:dyDescent="0.25">
      <c r="A146" s="196" t="s">
        <v>1037</v>
      </c>
      <c r="B146" s="196" t="s">
        <v>847</v>
      </c>
      <c r="C146" s="197">
        <v>86</v>
      </c>
      <c r="D146" s="199" t="s">
        <v>46</v>
      </c>
      <c r="E146" s="196" t="s">
        <v>218</v>
      </c>
      <c r="F146" s="195">
        <v>16450.330000000002</v>
      </c>
      <c r="G146" s="195">
        <v>702.93</v>
      </c>
      <c r="H146" s="195">
        <v>8139.17</v>
      </c>
      <c r="I146" s="195">
        <v>0</v>
      </c>
      <c r="J146" s="195">
        <f t="shared" si="26"/>
        <v>8139.17</v>
      </c>
      <c r="K146" s="195">
        <f t="shared" si="27"/>
        <v>122.08754999999999</v>
      </c>
      <c r="L146" s="195">
        <v>2924.92</v>
      </c>
      <c r="M146" s="195">
        <v>664.89</v>
      </c>
      <c r="N146" s="195">
        <f t="shared" si="28"/>
        <v>2099.90245</v>
      </c>
      <c r="O146" s="195">
        <f t="shared" si="29"/>
        <v>2764.7924499999999</v>
      </c>
      <c r="P146" s="195"/>
      <c r="Q146" s="195" t="b">
        <f t="shared" si="30"/>
        <v>1</v>
      </c>
      <c r="R146" s="362" t="s">
        <v>46</v>
      </c>
      <c r="S146" s="195"/>
      <c r="T146" s="195"/>
      <c r="U146" s="195"/>
      <c r="V146" s="195"/>
      <c r="W146" s="195"/>
      <c r="X146" s="196"/>
      <c r="Y146" s="196"/>
      <c r="Z146" s="197"/>
      <c r="AA146" s="196"/>
      <c r="AB146" s="197"/>
      <c r="AC146" s="196"/>
      <c r="AD146" s="197"/>
      <c r="AE146" s="196"/>
      <c r="AF146" s="197"/>
      <c r="AG146" s="196"/>
      <c r="AH146" s="196"/>
      <c r="AI146" s="197"/>
      <c r="AJ146" s="196"/>
      <c r="AK146" s="197"/>
      <c r="AL146" s="196"/>
    </row>
    <row r="147" spans="1:38" ht="15" customHeight="1" x14ac:dyDescent="0.25">
      <c r="A147" s="196"/>
      <c r="B147" s="196"/>
      <c r="C147" s="197">
        <v>49</v>
      </c>
      <c r="D147" s="367" t="s">
        <v>37</v>
      </c>
      <c r="E147" s="196"/>
      <c r="F147" s="195">
        <v>0</v>
      </c>
      <c r="G147" s="195">
        <v>0</v>
      </c>
      <c r="H147" s="195">
        <v>0</v>
      </c>
      <c r="I147" s="195">
        <v>0</v>
      </c>
      <c r="J147" s="195">
        <v>0</v>
      </c>
      <c r="K147" s="195">
        <v>0</v>
      </c>
      <c r="L147" s="195">
        <v>0</v>
      </c>
      <c r="M147" s="195">
        <v>0</v>
      </c>
      <c r="N147" s="195">
        <v>0</v>
      </c>
      <c r="O147" s="195">
        <v>0</v>
      </c>
      <c r="P147" s="195"/>
      <c r="Q147" s="195" t="b">
        <f t="shared" si="30"/>
        <v>1</v>
      </c>
      <c r="R147" s="367" t="s">
        <v>37</v>
      </c>
      <c r="S147" s="195"/>
      <c r="T147" s="195"/>
      <c r="U147" s="195"/>
      <c r="V147" s="195"/>
      <c r="W147" s="195"/>
      <c r="X147" s="196"/>
      <c r="Y147" s="196"/>
      <c r="Z147" s="197"/>
      <c r="AA147" s="196"/>
      <c r="AB147" s="197"/>
      <c r="AC147" s="196"/>
      <c r="AD147" s="197"/>
      <c r="AE147" s="196"/>
      <c r="AF147" s="197"/>
      <c r="AG147" s="196"/>
      <c r="AH147" s="196"/>
      <c r="AI147" s="197"/>
      <c r="AJ147" s="196"/>
      <c r="AK147" s="197"/>
      <c r="AL147" s="196"/>
    </row>
    <row r="148" spans="1:38" ht="15" customHeight="1" x14ac:dyDescent="0.25">
      <c r="A148" s="196" t="s">
        <v>1037</v>
      </c>
      <c r="B148" s="196" t="s">
        <v>847</v>
      </c>
      <c r="C148" s="197">
        <v>259</v>
      </c>
      <c r="D148" s="199" t="s">
        <v>147</v>
      </c>
      <c r="E148" s="196" t="s">
        <v>263</v>
      </c>
      <c r="F148" s="195">
        <v>12304.76</v>
      </c>
      <c r="G148" s="195">
        <v>479.06</v>
      </c>
      <c r="H148" s="195">
        <v>6093.17</v>
      </c>
      <c r="I148" s="195">
        <v>0</v>
      </c>
      <c r="J148" s="195">
        <f t="shared" ref="J148:J179" si="31">H148+I148</f>
        <v>6093.17</v>
      </c>
      <c r="K148" s="195">
        <f t="shared" ref="K148:K179" si="32">J148*1.5%</f>
        <v>91.397549999999995</v>
      </c>
      <c r="L148" s="195">
        <v>2142.5</v>
      </c>
      <c r="M148" s="195">
        <v>496.92</v>
      </c>
      <c r="N148" s="195">
        <f t="shared" ref="N148:N179" si="33">L148-K148-G148</f>
        <v>1572.0424499999999</v>
      </c>
      <c r="O148" s="195">
        <f t="shared" ref="O148:O194" si="34">M148+N148</f>
        <v>2068.96245</v>
      </c>
      <c r="P148" s="195"/>
      <c r="Q148" s="195" t="b">
        <f t="shared" si="30"/>
        <v>1</v>
      </c>
      <c r="R148" s="362" t="s">
        <v>147</v>
      </c>
      <c r="S148" s="195"/>
      <c r="T148" s="195"/>
      <c r="U148" s="195"/>
      <c r="V148" s="195"/>
      <c r="W148" s="195"/>
      <c r="X148" s="196"/>
      <c r="Y148" s="196"/>
      <c r="Z148" s="197"/>
      <c r="AA148" s="196"/>
      <c r="AB148" s="197"/>
      <c r="AC148" s="196"/>
      <c r="AD148" s="197"/>
      <c r="AE148" s="196"/>
      <c r="AF148" s="197"/>
      <c r="AG148" s="196"/>
      <c r="AH148" s="196"/>
      <c r="AI148" s="197"/>
      <c r="AJ148" s="196"/>
      <c r="AK148" s="197"/>
      <c r="AL148" s="196"/>
    </row>
    <row r="149" spans="1:38" ht="15" customHeight="1" x14ac:dyDescent="0.25">
      <c r="A149" s="196" t="s">
        <v>1037</v>
      </c>
      <c r="B149" s="196" t="s">
        <v>847</v>
      </c>
      <c r="C149" s="197">
        <v>430</v>
      </c>
      <c r="D149" s="199" t="s">
        <v>678</v>
      </c>
      <c r="E149" s="196" t="s">
        <v>679</v>
      </c>
      <c r="F149" s="195">
        <v>22429.07</v>
      </c>
      <c r="G149" s="195">
        <v>951.62</v>
      </c>
      <c r="H149" s="195">
        <v>11097.15</v>
      </c>
      <c r="I149" s="195">
        <v>0</v>
      </c>
      <c r="J149" s="195">
        <f t="shared" si="31"/>
        <v>11097.15</v>
      </c>
      <c r="K149" s="195">
        <f t="shared" si="32"/>
        <v>166.45724999999999</v>
      </c>
      <c r="L149" s="195">
        <v>3981.14</v>
      </c>
      <c r="M149" s="195">
        <v>906.55</v>
      </c>
      <c r="N149" s="195">
        <f t="shared" si="33"/>
        <v>2863.0627500000001</v>
      </c>
      <c r="O149" s="195">
        <f t="shared" si="34"/>
        <v>3769.6127500000002</v>
      </c>
      <c r="P149" s="195"/>
      <c r="Q149" s="195" t="b">
        <f t="shared" si="30"/>
        <v>1</v>
      </c>
      <c r="R149" s="370" t="s">
        <v>678</v>
      </c>
      <c r="S149" s="195"/>
      <c r="T149" s="195"/>
      <c r="U149" s="195"/>
      <c r="V149" s="195"/>
      <c r="W149" s="195"/>
      <c r="X149" s="196"/>
      <c r="Y149" s="196"/>
      <c r="Z149" s="197"/>
      <c r="AA149" s="196"/>
      <c r="AB149" s="197"/>
      <c r="AC149" s="196"/>
      <c r="AD149" s="197"/>
      <c r="AE149" s="196"/>
      <c r="AF149" s="197"/>
      <c r="AG149" s="196"/>
      <c r="AH149" s="196"/>
      <c r="AI149" s="197"/>
      <c r="AJ149" s="196"/>
      <c r="AK149" s="197"/>
      <c r="AL149" s="196"/>
    </row>
    <row r="150" spans="1:38" ht="15" customHeight="1" x14ac:dyDescent="0.25">
      <c r="A150" s="196" t="s">
        <v>1037</v>
      </c>
      <c r="B150" s="196" t="s">
        <v>847</v>
      </c>
      <c r="C150" s="197">
        <v>445</v>
      </c>
      <c r="D150" s="199" t="s">
        <v>713</v>
      </c>
      <c r="E150" s="196" t="s">
        <v>734</v>
      </c>
      <c r="F150" s="195">
        <v>27514.75</v>
      </c>
      <c r="G150" s="195">
        <v>951.62</v>
      </c>
      <c r="H150" s="195">
        <v>13613.54</v>
      </c>
      <c r="I150" s="195">
        <v>0</v>
      </c>
      <c r="J150" s="195">
        <f t="shared" si="31"/>
        <v>13613.54</v>
      </c>
      <c r="K150" s="195">
        <f t="shared" si="32"/>
        <v>204.20310000000001</v>
      </c>
      <c r="L150" s="195">
        <v>4668.12</v>
      </c>
      <c r="M150" s="195">
        <v>1112.0899999999999</v>
      </c>
      <c r="N150" s="195">
        <f t="shared" si="33"/>
        <v>3512.2969000000003</v>
      </c>
      <c r="O150" s="195">
        <f t="shared" si="34"/>
        <v>4624.3869000000004</v>
      </c>
      <c r="P150" s="195"/>
      <c r="Q150" s="195" t="b">
        <f t="shared" si="30"/>
        <v>1</v>
      </c>
      <c r="R150" s="369" t="s">
        <v>713</v>
      </c>
      <c r="S150" s="195"/>
      <c r="T150" s="195"/>
      <c r="U150" s="195"/>
      <c r="V150" s="195"/>
      <c r="W150" s="195"/>
      <c r="X150" s="196"/>
      <c r="Y150" s="196"/>
      <c r="Z150" s="197"/>
      <c r="AA150" s="196"/>
      <c r="AB150" s="197"/>
      <c r="AC150" s="196"/>
      <c r="AD150" s="197"/>
      <c r="AE150" s="196"/>
      <c r="AF150" s="197"/>
      <c r="AG150" s="196"/>
      <c r="AH150" s="196"/>
      <c r="AI150" s="197"/>
      <c r="AJ150" s="196"/>
      <c r="AK150" s="197"/>
      <c r="AL150" s="196"/>
    </row>
    <row r="151" spans="1:38" ht="15" customHeight="1" x14ac:dyDescent="0.25">
      <c r="A151" s="196" t="s">
        <v>1037</v>
      </c>
      <c r="B151" s="196" t="s">
        <v>847</v>
      </c>
      <c r="C151" s="197">
        <v>193</v>
      </c>
      <c r="D151" s="199" t="s">
        <v>72</v>
      </c>
      <c r="E151" s="196" t="s">
        <v>242</v>
      </c>
      <c r="F151" s="195">
        <v>42466.82</v>
      </c>
      <c r="G151" s="195">
        <v>951.62</v>
      </c>
      <c r="H151" s="195">
        <v>21025.360000000001</v>
      </c>
      <c r="I151" s="195">
        <v>0</v>
      </c>
      <c r="J151" s="195">
        <f t="shared" si="31"/>
        <v>21025.360000000001</v>
      </c>
      <c r="K151" s="195">
        <f t="shared" si="32"/>
        <v>315.38040000000001</v>
      </c>
      <c r="L151" s="195">
        <v>6691.54</v>
      </c>
      <c r="M151" s="195">
        <v>1715.31</v>
      </c>
      <c r="N151" s="195">
        <f t="shared" si="33"/>
        <v>5424.5396000000001</v>
      </c>
      <c r="O151" s="195">
        <f t="shared" si="34"/>
        <v>7139.8495999999996</v>
      </c>
      <c r="P151" s="195"/>
      <c r="Q151" s="195" t="b">
        <f t="shared" si="30"/>
        <v>1</v>
      </c>
      <c r="R151" s="366" t="s">
        <v>72</v>
      </c>
      <c r="S151" s="195"/>
      <c r="T151" s="195"/>
      <c r="U151" s="195"/>
      <c r="V151" s="195"/>
      <c r="W151" s="195"/>
      <c r="X151" s="196"/>
      <c r="Y151" s="196"/>
      <c r="Z151" s="197"/>
      <c r="AA151" s="196"/>
      <c r="AB151" s="197"/>
      <c r="AC151" s="196"/>
      <c r="AD151" s="197"/>
      <c r="AE151" s="196"/>
      <c r="AF151" s="197"/>
      <c r="AG151" s="196"/>
      <c r="AH151" s="196"/>
      <c r="AI151" s="197"/>
      <c r="AJ151" s="196"/>
      <c r="AK151" s="197"/>
      <c r="AL151" s="196"/>
    </row>
    <row r="152" spans="1:38" ht="15" customHeight="1" x14ac:dyDescent="0.25">
      <c r="A152" s="196" t="s">
        <v>1037</v>
      </c>
      <c r="B152" s="196" t="s">
        <v>847</v>
      </c>
      <c r="C152" s="197">
        <v>159</v>
      </c>
      <c r="D152" s="199" t="s">
        <v>62</v>
      </c>
      <c r="E152" s="196" t="s">
        <v>284</v>
      </c>
      <c r="F152" s="195">
        <v>14369.91</v>
      </c>
      <c r="G152" s="195">
        <v>588.14</v>
      </c>
      <c r="H152" s="195">
        <v>7110.01</v>
      </c>
      <c r="I152" s="195">
        <v>0</v>
      </c>
      <c r="J152" s="195">
        <f t="shared" si="31"/>
        <v>7110.01</v>
      </c>
      <c r="K152" s="195">
        <f t="shared" si="32"/>
        <v>106.65015</v>
      </c>
      <c r="L152" s="195">
        <v>2529.17</v>
      </c>
      <c r="M152" s="195">
        <v>580.79</v>
      </c>
      <c r="N152" s="195">
        <f t="shared" si="33"/>
        <v>1834.3798500000003</v>
      </c>
      <c r="O152" s="195">
        <f t="shared" si="34"/>
        <v>2415.1698500000002</v>
      </c>
      <c r="P152" s="195"/>
      <c r="Q152" s="195" t="b">
        <f t="shared" si="30"/>
        <v>1</v>
      </c>
      <c r="R152" s="362" t="s">
        <v>62</v>
      </c>
      <c r="S152" s="195"/>
      <c r="T152" s="195"/>
      <c r="U152" s="195"/>
      <c r="V152" s="195"/>
      <c r="W152" s="195"/>
      <c r="X152" s="196"/>
      <c r="Y152" s="196"/>
      <c r="Z152" s="197"/>
      <c r="AA152" s="196"/>
      <c r="AB152" s="197"/>
      <c r="AC152" s="196"/>
      <c r="AD152" s="197"/>
      <c r="AE152" s="196"/>
      <c r="AF152" s="197"/>
      <c r="AG152" s="196"/>
      <c r="AH152" s="196"/>
      <c r="AI152" s="197"/>
      <c r="AJ152" s="196"/>
      <c r="AK152" s="197"/>
      <c r="AL152" s="196"/>
    </row>
    <row r="153" spans="1:38" ht="15" customHeight="1" x14ac:dyDescent="0.25">
      <c r="A153" s="196" t="s">
        <v>1037</v>
      </c>
      <c r="B153" s="196" t="s">
        <v>847</v>
      </c>
      <c r="C153" s="197">
        <v>91</v>
      </c>
      <c r="D153" s="199" t="s">
        <v>51</v>
      </c>
      <c r="E153" s="196" t="s">
        <v>223</v>
      </c>
      <c r="F153" s="195">
        <v>21664.44</v>
      </c>
      <c r="G153" s="195">
        <v>869.64</v>
      </c>
      <c r="H153" s="195">
        <v>9241.68</v>
      </c>
      <c r="I153" s="195">
        <v>0</v>
      </c>
      <c r="J153" s="195">
        <f t="shared" si="31"/>
        <v>9241.68</v>
      </c>
      <c r="K153" s="195">
        <f t="shared" si="32"/>
        <v>138.62520000000001</v>
      </c>
      <c r="L153" s="195">
        <v>3392.62</v>
      </c>
      <c r="M153" s="195">
        <v>993.82</v>
      </c>
      <c r="N153" s="195">
        <f t="shared" si="33"/>
        <v>2384.3548000000001</v>
      </c>
      <c r="O153" s="195">
        <f t="shared" si="34"/>
        <v>3378.1748000000002</v>
      </c>
      <c r="P153" s="195"/>
      <c r="Q153" s="195" t="b">
        <f t="shared" si="30"/>
        <v>1</v>
      </c>
      <c r="R153" s="362" t="s">
        <v>51</v>
      </c>
      <c r="S153" s="195"/>
      <c r="T153" s="195"/>
      <c r="U153" s="195"/>
      <c r="V153" s="195"/>
      <c r="W153" s="195"/>
      <c r="X153" s="196"/>
      <c r="Y153" s="196"/>
      <c r="Z153" s="197"/>
      <c r="AA153" s="196"/>
      <c r="AB153" s="197"/>
      <c r="AC153" s="196"/>
      <c r="AD153" s="197"/>
      <c r="AE153" s="196"/>
      <c r="AF153" s="197"/>
      <c r="AG153" s="196"/>
      <c r="AH153" s="196"/>
      <c r="AI153" s="197"/>
      <c r="AJ153" s="196"/>
      <c r="AK153" s="197"/>
      <c r="AL153" s="196"/>
    </row>
    <row r="154" spans="1:38" ht="15" customHeight="1" x14ac:dyDescent="0.25">
      <c r="A154" s="196" t="s">
        <v>1037</v>
      </c>
      <c r="B154" s="196" t="s">
        <v>847</v>
      </c>
      <c r="C154" s="197">
        <v>482</v>
      </c>
      <c r="D154" s="199" t="s">
        <v>821</v>
      </c>
      <c r="E154" s="196" t="s">
        <v>822</v>
      </c>
      <c r="F154" s="195">
        <v>27195.119999999999</v>
      </c>
      <c r="G154" s="195">
        <v>951.62</v>
      </c>
      <c r="H154" s="195">
        <v>13501.67</v>
      </c>
      <c r="I154" s="195">
        <v>0</v>
      </c>
      <c r="J154" s="195">
        <f t="shared" si="31"/>
        <v>13501.67</v>
      </c>
      <c r="K154" s="195">
        <f t="shared" si="32"/>
        <v>202.52504999999999</v>
      </c>
      <c r="L154" s="195">
        <v>4637.58</v>
      </c>
      <c r="M154" s="195">
        <v>1095.47</v>
      </c>
      <c r="N154" s="195">
        <f t="shared" si="33"/>
        <v>3483.4349499999998</v>
      </c>
      <c r="O154" s="195">
        <f t="shared" si="34"/>
        <v>4578.9049500000001</v>
      </c>
      <c r="P154" s="195"/>
      <c r="Q154" s="195" t="b">
        <f t="shared" si="30"/>
        <v>1</v>
      </c>
      <c r="R154" s="176" t="s">
        <v>821</v>
      </c>
      <c r="S154" s="195"/>
      <c r="T154" s="195"/>
      <c r="U154" s="195"/>
      <c r="V154" s="195"/>
      <c r="W154" s="195"/>
      <c r="X154" s="196"/>
      <c r="Y154" s="196"/>
      <c r="Z154" s="197"/>
      <c r="AA154" s="196"/>
      <c r="AB154" s="197"/>
      <c r="AC154" s="196"/>
      <c r="AD154" s="197"/>
      <c r="AE154" s="196"/>
      <c r="AF154" s="197"/>
      <c r="AG154" s="196"/>
      <c r="AH154" s="196"/>
      <c r="AI154" s="197"/>
      <c r="AJ154" s="196"/>
      <c r="AK154" s="197"/>
      <c r="AL154" s="196"/>
    </row>
    <row r="155" spans="1:38" ht="15" customHeight="1" x14ac:dyDescent="0.25">
      <c r="A155" s="196" t="s">
        <v>1037</v>
      </c>
      <c r="B155" s="196" t="s">
        <v>847</v>
      </c>
      <c r="C155" s="197">
        <v>326</v>
      </c>
      <c r="D155" s="199" t="s">
        <v>322</v>
      </c>
      <c r="E155" s="196" t="s">
        <v>323</v>
      </c>
      <c r="F155" s="195">
        <v>68806.44</v>
      </c>
      <c r="G155" s="195">
        <v>951.62</v>
      </c>
      <c r="H155" s="195">
        <v>34043.519999999997</v>
      </c>
      <c r="I155" s="195">
        <v>0</v>
      </c>
      <c r="J155" s="195">
        <f t="shared" si="31"/>
        <v>34043.519999999997</v>
      </c>
      <c r="K155" s="195">
        <f t="shared" si="32"/>
        <v>510.65279999999996</v>
      </c>
      <c r="L155" s="195">
        <v>10245.5</v>
      </c>
      <c r="M155" s="195">
        <v>2781.03</v>
      </c>
      <c r="N155" s="195">
        <f t="shared" si="33"/>
        <v>8783.2271999999994</v>
      </c>
      <c r="O155" s="195">
        <f t="shared" si="34"/>
        <v>11564.2572</v>
      </c>
      <c r="P155" s="195"/>
      <c r="Q155" s="195" t="b">
        <f t="shared" si="30"/>
        <v>1</v>
      </c>
      <c r="R155" s="362" t="s">
        <v>322</v>
      </c>
      <c r="S155" s="195"/>
      <c r="T155" s="195"/>
      <c r="U155" s="195"/>
      <c r="V155" s="195"/>
      <c r="W155" s="195"/>
      <c r="X155" s="196"/>
      <c r="Y155" s="196"/>
      <c r="Z155" s="197"/>
      <c r="AA155" s="196"/>
      <c r="AB155" s="197"/>
      <c r="AC155" s="196"/>
      <c r="AD155" s="197"/>
      <c r="AE155" s="196"/>
      <c r="AF155" s="197"/>
      <c r="AG155" s="196"/>
      <c r="AH155" s="196"/>
      <c r="AI155" s="197"/>
      <c r="AJ155" s="196"/>
      <c r="AK155" s="197"/>
      <c r="AL155" s="196"/>
    </row>
    <row r="156" spans="1:38" s="568" customFormat="1" ht="15" customHeight="1" x14ac:dyDescent="0.25">
      <c r="A156" s="564" t="s">
        <v>1037</v>
      </c>
      <c r="B156" s="564" t="s">
        <v>847</v>
      </c>
      <c r="C156" s="565">
        <v>501</v>
      </c>
      <c r="D156" s="566" t="s">
        <v>1042</v>
      </c>
      <c r="E156" s="564" t="s">
        <v>1041</v>
      </c>
      <c r="F156" s="567">
        <v>7348.74</v>
      </c>
      <c r="G156" s="567">
        <v>334.32</v>
      </c>
      <c r="H156" s="567">
        <v>3674.37</v>
      </c>
      <c r="I156" s="567">
        <v>0</v>
      </c>
      <c r="J156" s="567">
        <f t="shared" si="31"/>
        <v>3674.37</v>
      </c>
      <c r="K156" s="567">
        <f t="shared" si="32"/>
        <v>55.115549999999999</v>
      </c>
      <c r="L156" s="567">
        <v>1337.42</v>
      </c>
      <c r="M156" s="567">
        <v>293.94</v>
      </c>
      <c r="N156" s="567">
        <f t="shared" si="33"/>
        <v>947.98445000000015</v>
      </c>
      <c r="O156" s="567">
        <f t="shared" si="34"/>
        <v>1241.9244500000002</v>
      </c>
      <c r="P156" s="567"/>
      <c r="Q156" s="195" t="b">
        <f t="shared" si="30"/>
        <v>1</v>
      </c>
      <c r="R156" s="601" t="s">
        <v>1042</v>
      </c>
      <c r="S156" s="567"/>
      <c r="T156" s="567"/>
      <c r="U156" s="567"/>
      <c r="V156" s="567"/>
      <c r="W156" s="567"/>
      <c r="X156" s="564"/>
      <c r="Y156" s="564"/>
      <c r="Z156" s="565"/>
      <c r="AA156" s="564"/>
      <c r="AB156" s="565"/>
      <c r="AC156" s="564"/>
      <c r="AD156" s="565"/>
      <c r="AE156" s="564"/>
      <c r="AF156" s="565"/>
      <c r="AG156" s="564"/>
      <c r="AH156" s="564"/>
      <c r="AI156" s="565"/>
      <c r="AJ156" s="564"/>
      <c r="AK156" s="565"/>
      <c r="AL156" s="564"/>
    </row>
    <row r="157" spans="1:38" ht="15" customHeight="1" x14ac:dyDescent="0.25">
      <c r="A157" s="196" t="s">
        <v>1037</v>
      </c>
      <c r="B157" s="196" t="s">
        <v>847</v>
      </c>
      <c r="C157" s="197">
        <v>221</v>
      </c>
      <c r="D157" s="199" t="s">
        <v>109</v>
      </c>
      <c r="E157" s="196" t="s">
        <v>252</v>
      </c>
      <c r="F157" s="195">
        <v>30059.19</v>
      </c>
      <c r="G157" s="195">
        <v>951.62</v>
      </c>
      <c r="H157" s="195">
        <v>14872.42</v>
      </c>
      <c r="I157" s="195">
        <v>0</v>
      </c>
      <c r="J157" s="195">
        <f t="shared" si="31"/>
        <v>14872.42</v>
      </c>
      <c r="K157" s="195">
        <f t="shared" si="32"/>
        <v>223.08629999999999</v>
      </c>
      <c r="L157" s="195">
        <v>5011.79</v>
      </c>
      <c r="M157" s="195">
        <v>1214.94</v>
      </c>
      <c r="N157" s="195">
        <f t="shared" si="33"/>
        <v>3837.0837000000001</v>
      </c>
      <c r="O157" s="195">
        <f t="shared" si="34"/>
        <v>5052.0236999999997</v>
      </c>
      <c r="P157" s="195"/>
      <c r="Q157" s="195" t="b">
        <f t="shared" si="30"/>
        <v>0</v>
      </c>
      <c r="R157" s="362" t="s">
        <v>413</v>
      </c>
      <c r="S157" s="195"/>
      <c r="T157" s="195"/>
      <c r="U157" s="195"/>
      <c r="V157" s="195"/>
      <c r="W157" s="195"/>
      <c r="X157" s="196"/>
      <c r="Y157" s="196"/>
      <c r="Z157" s="197"/>
      <c r="AA157" s="196"/>
      <c r="AB157" s="197"/>
      <c r="AC157" s="196"/>
      <c r="AD157" s="197"/>
      <c r="AE157" s="196"/>
      <c r="AF157" s="197"/>
      <c r="AG157" s="196"/>
      <c r="AH157" s="196"/>
      <c r="AI157" s="197"/>
      <c r="AJ157" s="196"/>
      <c r="AK157" s="197"/>
      <c r="AL157" s="196"/>
    </row>
    <row r="158" spans="1:38" ht="15" customHeight="1" x14ac:dyDescent="0.25">
      <c r="A158" s="196" t="s">
        <v>1037</v>
      </c>
      <c r="B158" s="196" t="s">
        <v>847</v>
      </c>
      <c r="C158" s="197">
        <v>13</v>
      </c>
      <c r="D158" s="199" t="s">
        <v>102</v>
      </c>
      <c r="E158" s="196" t="s">
        <v>181</v>
      </c>
      <c r="F158" s="195">
        <v>23082.67</v>
      </c>
      <c r="G158" s="195">
        <v>951.62</v>
      </c>
      <c r="H158" s="195">
        <v>11420.4</v>
      </c>
      <c r="I158" s="195">
        <v>0</v>
      </c>
      <c r="J158" s="195">
        <f t="shared" si="31"/>
        <v>11420.4</v>
      </c>
      <c r="K158" s="195">
        <f t="shared" si="32"/>
        <v>171.30599999999998</v>
      </c>
      <c r="L158" s="195">
        <v>4069.39</v>
      </c>
      <c r="M158" s="195">
        <v>932.98</v>
      </c>
      <c r="N158" s="195">
        <f t="shared" si="33"/>
        <v>2946.4639999999999</v>
      </c>
      <c r="O158" s="195">
        <f t="shared" si="34"/>
        <v>3879.444</v>
      </c>
      <c r="P158" s="195"/>
      <c r="Q158" s="195" t="b">
        <f t="shared" si="30"/>
        <v>0</v>
      </c>
      <c r="R158" s="362" t="s">
        <v>427</v>
      </c>
      <c r="S158" s="195"/>
      <c r="T158" s="195"/>
      <c r="U158" s="195"/>
      <c r="V158" s="195"/>
      <c r="W158" s="195"/>
      <c r="X158" s="196"/>
      <c r="Y158" s="196"/>
      <c r="Z158" s="197"/>
      <c r="AA158" s="196"/>
      <c r="AB158" s="197"/>
      <c r="AC158" s="196"/>
      <c r="AD158" s="197"/>
      <c r="AE158" s="196"/>
      <c r="AF158" s="197"/>
      <c r="AG158" s="196"/>
      <c r="AH158" s="196"/>
      <c r="AI158" s="197"/>
      <c r="AJ158" s="196"/>
      <c r="AK158" s="197"/>
      <c r="AL158" s="196"/>
    </row>
    <row r="159" spans="1:38" s="568" customFormat="1" ht="15" customHeight="1" x14ac:dyDescent="0.25">
      <c r="A159" s="564" t="s">
        <v>1037</v>
      </c>
      <c r="B159" s="564" t="s">
        <v>847</v>
      </c>
      <c r="C159" s="565">
        <v>502</v>
      </c>
      <c r="D159" s="566" t="s">
        <v>1036</v>
      </c>
      <c r="E159" s="564" t="s">
        <v>1040</v>
      </c>
      <c r="F159" s="567">
        <v>9390.0400000000009</v>
      </c>
      <c r="G159" s="567">
        <v>466.88</v>
      </c>
      <c r="H159" s="567">
        <v>4695.0200000000004</v>
      </c>
      <c r="I159" s="567">
        <v>0</v>
      </c>
      <c r="J159" s="567">
        <f t="shared" si="31"/>
        <v>4695.0200000000004</v>
      </c>
      <c r="K159" s="567">
        <f t="shared" si="32"/>
        <v>70.425300000000007</v>
      </c>
      <c r="L159" s="567">
        <v>1748.62</v>
      </c>
      <c r="M159" s="567">
        <v>375.6</v>
      </c>
      <c r="N159" s="567">
        <f t="shared" si="33"/>
        <v>1211.3146999999999</v>
      </c>
      <c r="O159" s="567">
        <f t="shared" si="34"/>
        <v>1586.9146999999998</v>
      </c>
      <c r="P159" s="567"/>
      <c r="Q159" s="195" t="b">
        <f t="shared" si="30"/>
        <v>1</v>
      </c>
      <c r="R159" s="602" t="s">
        <v>1036</v>
      </c>
      <c r="S159" s="567"/>
      <c r="T159" s="567"/>
      <c r="U159" s="567"/>
      <c r="V159" s="567"/>
      <c r="W159" s="567"/>
      <c r="X159" s="564"/>
      <c r="Y159" s="564"/>
      <c r="Z159" s="565"/>
      <c r="AA159" s="564"/>
      <c r="AB159" s="565"/>
      <c r="AC159" s="564"/>
      <c r="AD159" s="565"/>
      <c r="AE159" s="564"/>
      <c r="AF159" s="565"/>
      <c r="AG159" s="564"/>
      <c r="AH159" s="564"/>
      <c r="AI159" s="565"/>
      <c r="AJ159" s="564"/>
      <c r="AK159" s="565"/>
      <c r="AL159" s="564"/>
    </row>
    <row r="160" spans="1:38" ht="15" customHeight="1" x14ac:dyDescent="0.25">
      <c r="A160" s="196" t="s">
        <v>1037</v>
      </c>
      <c r="B160" s="196" t="s">
        <v>847</v>
      </c>
      <c r="C160" s="197">
        <v>15</v>
      </c>
      <c r="D160" s="199" t="s">
        <v>10</v>
      </c>
      <c r="E160" s="196" t="s">
        <v>182</v>
      </c>
      <c r="F160" s="195">
        <v>23351.45</v>
      </c>
      <c r="G160" s="195">
        <v>951.62</v>
      </c>
      <c r="H160" s="195">
        <v>11556.79</v>
      </c>
      <c r="I160" s="195">
        <v>0</v>
      </c>
      <c r="J160" s="195">
        <f t="shared" si="31"/>
        <v>11556.79</v>
      </c>
      <c r="K160" s="195">
        <f t="shared" si="32"/>
        <v>173.35185000000001</v>
      </c>
      <c r="L160" s="195">
        <v>4106.62</v>
      </c>
      <c r="M160" s="195">
        <v>943.57</v>
      </c>
      <c r="N160" s="195">
        <f t="shared" si="33"/>
        <v>2981.64815</v>
      </c>
      <c r="O160" s="195">
        <f t="shared" si="34"/>
        <v>3925.2181500000002</v>
      </c>
      <c r="P160" s="195"/>
      <c r="Q160" s="195" t="b">
        <f t="shared" si="30"/>
        <v>1</v>
      </c>
      <c r="R160" s="362" t="s">
        <v>10</v>
      </c>
      <c r="S160" s="195"/>
      <c r="T160" s="195"/>
      <c r="U160" s="195"/>
      <c r="V160" s="195"/>
      <c r="W160" s="195"/>
      <c r="X160" s="196"/>
      <c r="Y160" s="196"/>
      <c r="Z160" s="197"/>
      <c r="AA160" s="196"/>
      <c r="AB160" s="197"/>
      <c r="AC160" s="196"/>
      <c r="AD160" s="197"/>
      <c r="AE160" s="196"/>
      <c r="AF160" s="197"/>
      <c r="AG160" s="196"/>
      <c r="AH160" s="196"/>
      <c r="AI160" s="197"/>
      <c r="AJ160" s="196"/>
      <c r="AK160" s="197"/>
      <c r="AL160" s="196"/>
    </row>
    <row r="161" spans="1:38" ht="15" customHeight="1" x14ac:dyDescent="0.25">
      <c r="A161" s="196" t="s">
        <v>1037</v>
      </c>
      <c r="B161" s="196" t="s">
        <v>847</v>
      </c>
      <c r="C161" s="197">
        <v>488</v>
      </c>
      <c r="D161" s="199" t="s">
        <v>849</v>
      </c>
      <c r="E161" s="196" t="s">
        <v>848</v>
      </c>
      <c r="F161" s="195">
        <v>24909.55</v>
      </c>
      <c r="G161" s="195">
        <v>1131.9000000000001</v>
      </c>
      <c r="H161" s="195">
        <v>10572.34</v>
      </c>
      <c r="I161" s="195">
        <v>0</v>
      </c>
      <c r="J161" s="195">
        <f t="shared" si="31"/>
        <v>10572.34</v>
      </c>
      <c r="K161" s="195">
        <f t="shared" si="32"/>
        <v>158.58509999999998</v>
      </c>
      <c r="L161" s="195">
        <v>5045.96</v>
      </c>
      <c r="M161" s="195">
        <v>0</v>
      </c>
      <c r="N161" s="195">
        <f t="shared" si="33"/>
        <v>3755.4748999999997</v>
      </c>
      <c r="O161" s="195">
        <f t="shared" si="34"/>
        <v>3755.4748999999997</v>
      </c>
      <c r="P161" s="195"/>
      <c r="Q161" s="195" t="b">
        <f t="shared" si="30"/>
        <v>1</v>
      </c>
      <c r="R161" s="572" t="s">
        <v>849</v>
      </c>
      <c r="S161" s="195"/>
      <c r="T161" s="195"/>
      <c r="U161" s="195"/>
      <c r="V161" s="195"/>
      <c r="W161" s="195"/>
      <c r="X161" s="196"/>
      <c r="Y161" s="196"/>
      <c r="Z161" s="197"/>
      <c r="AA161" s="196"/>
      <c r="AB161" s="197"/>
      <c r="AC161" s="196"/>
      <c r="AD161" s="197"/>
      <c r="AE161" s="196"/>
      <c r="AF161" s="197"/>
      <c r="AG161" s="196"/>
      <c r="AH161" s="196"/>
      <c r="AI161" s="197"/>
      <c r="AJ161" s="196"/>
      <c r="AK161" s="197"/>
      <c r="AL161" s="196"/>
    </row>
    <row r="162" spans="1:38" ht="15" customHeight="1" x14ac:dyDescent="0.25">
      <c r="A162" s="196" t="s">
        <v>1037</v>
      </c>
      <c r="B162" s="196" t="s">
        <v>847</v>
      </c>
      <c r="C162" s="197">
        <v>253</v>
      </c>
      <c r="D162" s="199" t="s">
        <v>146</v>
      </c>
      <c r="E162" s="196" t="s">
        <v>261</v>
      </c>
      <c r="F162" s="195">
        <v>11423.94</v>
      </c>
      <c r="G162" s="195">
        <v>461.48</v>
      </c>
      <c r="H162" s="195">
        <v>5662.75</v>
      </c>
      <c r="I162" s="195">
        <v>0</v>
      </c>
      <c r="J162" s="195">
        <f t="shared" si="31"/>
        <v>5662.75</v>
      </c>
      <c r="K162" s="195">
        <f t="shared" si="32"/>
        <v>84.941249999999997</v>
      </c>
      <c r="L162" s="195">
        <v>2007.41</v>
      </c>
      <c r="M162" s="195">
        <v>460.89</v>
      </c>
      <c r="N162" s="195">
        <f t="shared" si="33"/>
        <v>1460.98875</v>
      </c>
      <c r="O162" s="195">
        <f t="shared" si="34"/>
        <v>1921.8787499999999</v>
      </c>
      <c r="P162" s="195"/>
      <c r="Q162" s="195" t="b">
        <f t="shared" si="30"/>
        <v>0</v>
      </c>
      <c r="R162" s="362" t="s">
        <v>144</v>
      </c>
      <c r="S162" s="195"/>
      <c r="T162" s="195"/>
      <c r="U162" s="195"/>
      <c r="V162" s="195"/>
      <c r="W162" s="195"/>
      <c r="X162" s="196"/>
      <c r="Y162" s="196"/>
      <c r="Z162" s="197"/>
      <c r="AA162" s="196"/>
      <c r="AB162" s="197"/>
      <c r="AC162" s="196"/>
      <c r="AD162" s="197"/>
      <c r="AE162" s="196"/>
      <c r="AF162" s="197"/>
      <c r="AG162" s="196"/>
      <c r="AH162" s="196"/>
      <c r="AI162" s="197"/>
      <c r="AJ162" s="196"/>
      <c r="AK162" s="197"/>
      <c r="AL162" s="196"/>
    </row>
    <row r="163" spans="1:38" ht="15" customHeight="1" x14ac:dyDescent="0.25">
      <c r="A163" s="196" t="s">
        <v>1037</v>
      </c>
      <c r="B163" s="196" t="s">
        <v>847</v>
      </c>
      <c r="C163" s="197">
        <v>500</v>
      </c>
      <c r="D163" s="199" t="s">
        <v>467</v>
      </c>
      <c r="E163" s="196" t="s">
        <v>514</v>
      </c>
      <c r="F163" s="195">
        <v>27690.38</v>
      </c>
      <c r="G163" s="195">
        <v>951.62</v>
      </c>
      <c r="H163" s="195">
        <v>13845.19</v>
      </c>
      <c r="I163" s="195">
        <v>0</v>
      </c>
      <c r="J163" s="195">
        <f t="shared" si="31"/>
        <v>13845.19</v>
      </c>
      <c r="K163" s="195">
        <f t="shared" si="32"/>
        <v>207.67785000000001</v>
      </c>
      <c r="L163" s="195">
        <v>4731.3599999999997</v>
      </c>
      <c r="M163" s="195">
        <v>1107.6099999999999</v>
      </c>
      <c r="N163" s="195">
        <f t="shared" si="33"/>
        <v>3572.0621499999997</v>
      </c>
      <c r="O163" s="195">
        <f t="shared" si="34"/>
        <v>4679.6721499999994</v>
      </c>
      <c r="P163" s="195"/>
      <c r="Q163" s="195" t="b">
        <f t="shared" si="30"/>
        <v>1</v>
      </c>
      <c r="R163" s="359" t="s">
        <v>467</v>
      </c>
      <c r="S163" s="195"/>
      <c r="T163" s="195"/>
      <c r="U163" s="195"/>
      <c r="V163" s="195"/>
      <c r="W163" s="195"/>
      <c r="X163" s="196"/>
      <c r="Y163" s="196"/>
      <c r="Z163" s="197"/>
      <c r="AA163" s="196"/>
      <c r="AB163" s="197"/>
      <c r="AC163" s="196"/>
      <c r="AD163" s="197"/>
      <c r="AE163" s="196"/>
      <c r="AF163" s="197"/>
      <c r="AG163" s="196"/>
      <c r="AH163" s="196"/>
      <c r="AI163" s="197"/>
      <c r="AJ163" s="196"/>
      <c r="AK163" s="197"/>
      <c r="AL163" s="196"/>
    </row>
    <row r="164" spans="1:38" ht="15" customHeight="1" x14ac:dyDescent="0.25">
      <c r="A164" s="196" t="s">
        <v>1037</v>
      </c>
      <c r="B164" s="196" t="s">
        <v>847</v>
      </c>
      <c r="C164" s="197">
        <v>463</v>
      </c>
      <c r="D164" s="199" t="s">
        <v>752</v>
      </c>
      <c r="E164" s="196" t="s">
        <v>765</v>
      </c>
      <c r="F164" s="195">
        <v>54999.47</v>
      </c>
      <c r="G164" s="195">
        <v>951.62</v>
      </c>
      <c r="H164" s="195">
        <v>27210.880000000001</v>
      </c>
      <c r="I164" s="195">
        <v>0</v>
      </c>
      <c r="J164" s="195">
        <f t="shared" si="31"/>
        <v>27210.880000000001</v>
      </c>
      <c r="K164" s="195">
        <f t="shared" si="32"/>
        <v>408.16320000000002</v>
      </c>
      <c r="L164" s="195">
        <v>8380.19</v>
      </c>
      <c r="M164" s="195">
        <v>2223.08</v>
      </c>
      <c r="N164" s="195">
        <f t="shared" si="33"/>
        <v>7020.4068000000007</v>
      </c>
      <c r="O164" s="195">
        <f t="shared" si="34"/>
        <v>9243.4868000000006</v>
      </c>
      <c r="P164" s="195"/>
      <c r="Q164" s="195" t="b">
        <f t="shared" si="30"/>
        <v>1</v>
      </c>
      <c r="R164" s="218" t="s">
        <v>752</v>
      </c>
      <c r="S164" s="195"/>
      <c r="T164" s="195"/>
      <c r="U164" s="195"/>
      <c r="V164" s="195"/>
      <c r="W164" s="195"/>
      <c r="X164" s="196"/>
      <c r="Y164" s="196"/>
      <c r="Z164" s="197"/>
      <c r="AA164" s="196"/>
      <c r="AB164" s="197"/>
      <c r="AC164" s="196"/>
      <c r="AD164" s="197"/>
      <c r="AE164" s="196"/>
      <c r="AF164" s="197"/>
      <c r="AG164" s="196"/>
      <c r="AH164" s="196"/>
      <c r="AI164" s="197"/>
      <c r="AJ164" s="196"/>
      <c r="AK164" s="197"/>
      <c r="AL164" s="196"/>
    </row>
    <row r="165" spans="1:38" ht="15" customHeight="1" x14ac:dyDescent="0.25">
      <c r="A165" s="196" t="s">
        <v>1037</v>
      </c>
      <c r="B165" s="196" t="s">
        <v>847</v>
      </c>
      <c r="C165" s="197">
        <v>222</v>
      </c>
      <c r="D165" s="199" t="s">
        <v>80</v>
      </c>
      <c r="E165" s="196" t="s">
        <v>253</v>
      </c>
      <c r="F165" s="195">
        <v>30907.21</v>
      </c>
      <c r="G165" s="195">
        <v>951.62</v>
      </c>
      <c r="H165" s="195">
        <v>15296.43</v>
      </c>
      <c r="I165" s="195">
        <v>0</v>
      </c>
      <c r="J165" s="195">
        <f t="shared" si="31"/>
        <v>15296.43</v>
      </c>
      <c r="K165" s="195">
        <f t="shared" si="32"/>
        <v>229.44645</v>
      </c>
      <c r="L165" s="195">
        <v>5127.55</v>
      </c>
      <c r="M165" s="195">
        <v>1248.8599999999999</v>
      </c>
      <c r="N165" s="195">
        <f t="shared" si="33"/>
        <v>3946.4835499999999</v>
      </c>
      <c r="O165" s="195">
        <f t="shared" si="34"/>
        <v>5195.3435499999996</v>
      </c>
      <c r="P165" s="195"/>
      <c r="Q165" s="195" t="b">
        <f t="shared" si="30"/>
        <v>1</v>
      </c>
      <c r="R165" s="362" t="s">
        <v>80</v>
      </c>
      <c r="S165" s="195"/>
      <c r="T165" s="195"/>
      <c r="U165" s="195"/>
      <c r="V165" s="195"/>
      <c r="W165" s="195"/>
      <c r="X165" s="196"/>
      <c r="Y165" s="196"/>
      <c r="Z165" s="197"/>
      <c r="AA165" s="196"/>
      <c r="AB165" s="197"/>
      <c r="AC165" s="196"/>
      <c r="AD165" s="197"/>
      <c r="AE165" s="196"/>
      <c r="AF165" s="197"/>
      <c r="AG165" s="196"/>
      <c r="AH165" s="196"/>
      <c r="AI165" s="197"/>
      <c r="AJ165" s="196"/>
      <c r="AK165" s="197"/>
      <c r="AL165" s="196"/>
    </row>
    <row r="166" spans="1:38" ht="15" customHeight="1" x14ac:dyDescent="0.25">
      <c r="A166" s="196" t="s">
        <v>1037</v>
      </c>
      <c r="B166" s="196" t="s">
        <v>847</v>
      </c>
      <c r="C166" s="197">
        <v>472</v>
      </c>
      <c r="D166" s="199" t="s">
        <v>784</v>
      </c>
      <c r="E166" s="196" t="s">
        <v>791</v>
      </c>
      <c r="F166" s="195">
        <v>34828.730000000003</v>
      </c>
      <c r="G166" s="195">
        <v>951.62</v>
      </c>
      <c r="H166" s="195">
        <v>17285.919999999998</v>
      </c>
      <c r="I166" s="195">
        <v>0</v>
      </c>
      <c r="J166" s="195">
        <f t="shared" si="31"/>
        <v>17285.919999999998</v>
      </c>
      <c r="K166" s="195">
        <f t="shared" si="32"/>
        <v>259.28879999999998</v>
      </c>
      <c r="L166" s="195">
        <v>5670.68</v>
      </c>
      <c r="M166" s="195">
        <v>1403.42</v>
      </c>
      <c r="N166" s="195">
        <f t="shared" si="33"/>
        <v>4459.7712000000001</v>
      </c>
      <c r="O166" s="195">
        <f t="shared" si="34"/>
        <v>5863.1912000000002</v>
      </c>
      <c r="P166" s="195"/>
      <c r="Q166" s="195" t="b">
        <f t="shared" si="30"/>
        <v>1</v>
      </c>
      <c r="R166" s="369" t="s">
        <v>784</v>
      </c>
      <c r="S166" s="195"/>
      <c r="T166" s="195"/>
      <c r="U166" s="195"/>
      <c r="V166" s="195"/>
      <c r="W166" s="195"/>
      <c r="X166" s="196"/>
      <c r="Y166" s="196"/>
      <c r="Z166" s="197"/>
      <c r="AA166" s="196"/>
      <c r="AB166" s="197"/>
      <c r="AC166" s="196"/>
      <c r="AD166" s="197"/>
      <c r="AE166" s="196"/>
      <c r="AF166" s="197"/>
      <c r="AG166" s="196"/>
      <c r="AH166" s="196"/>
      <c r="AI166" s="197"/>
      <c r="AJ166" s="196"/>
      <c r="AK166" s="197"/>
      <c r="AL166" s="196"/>
    </row>
    <row r="167" spans="1:38" ht="15" customHeight="1" x14ac:dyDescent="0.25">
      <c r="A167" s="196" t="s">
        <v>1037</v>
      </c>
      <c r="B167" s="196" t="s">
        <v>847</v>
      </c>
      <c r="C167" s="197">
        <v>43</v>
      </c>
      <c r="D167" s="199" t="s">
        <v>32</v>
      </c>
      <c r="E167" s="196" t="s">
        <v>204</v>
      </c>
      <c r="F167" s="195">
        <v>45680.53</v>
      </c>
      <c r="G167" s="195">
        <v>951.62</v>
      </c>
      <c r="H167" s="195">
        <v>22602.99</v>
      </c>
      <c r="I167" s="195">
        <v>0</v>
      </c>
      <c r="J167" s="195">
        <f t="shared" si="31"/>
        <v>22602.99</v>
      </c>
      <c r="K167" s="195">
        <f t="shared" si="32"/>
        <v>339.04485</v>
      </c>
      <c r="L167" s="195">
        <v>7122.24</v>
      </c>
      <c r="M167" s="195">
        <v>1846.2</v>
      </c>
      <c r="N167" s="195">
        <f t="shared" si="33"/>
        <v>5831.5751499999997</v>
      </c>
      <c r="O167" s="195">
        <f t="shared" si="34"/>
        <v>7677.7751499999995</v>
      </c>
      <c r="P167" s="195"/>
      <c r="Q167" s="195" t="b">
        <f t="shared" si="30"/>
        <v>1</v>
      </c>
      <c r="R167" s="366" t="s">
        <v>32</v>
      </c>
      <c r="S167" s="195"/>
      <c r="T167" s="195"/>
      <c r="U167" s="195"/>
      <c r="V167" s="195"/>
      <c r="W167" s="195"/>
      <c r="X167" s="196"/>
      <c r="Y167" s="196"/>
      <c r="Z167" s="197"/>
      <c r="AA167" s="196"/>
      <c r="AB167" s="197"/>
      <c r="AC167" s="196"/>
      <c r="AD167" s="197"/>
      <c r="AE167" s="196"/>
      <c r="AF167" s="197"/>
      <c r="AG167" s="196"/>
      <c r="AH167" s="196"/>
      <c r="AI167" s="197"/>
      <c r="AJ167" s="196"/>
      <c r="AK167" s="197"/>
      <c r="AL167" s="196"/>
    </row>
    <row r="168" spans="1:38" ht="15" customHeight="1" x14ac:dyDescent="0.25">
      <c r="A168" s="196" t="s">
        <v>1037</v>
      </c>
      <c r="B168" s="196" t="s">
        <v>847</v>
      </c>
      <c r="C168" s="197">
        <v>22</v>
      </c>
      <c r="D168" s="199" t="s">
        <v>16</v>
      </c>
      <c r="E168" s="196" t="s">
        <v>269</v>
      </c>
      <c r="F168" s="195">
        <v>40364</v>
      </c>
      <c r="G168" s="195">
        <v>951.62</v>
      </c>
      <c r="H168" s="195">
        <v>19971.73</v>
      </c>
      <c r="I168" s="195">
        <v>0</v>
      </c>
      <c r="J168" s="195">
        <f t="shared" si="31"/>
        <v>19971.73</v>
      </c>
      <c r="K168" s="195">
        <f t="shared" si="32"/>
        <v>299.57594999999998</v>
      </c>
      <c r="L168" s="195">
        <v>6403.9</v>
      </c>
      <c r="M168" s="195">
        <v>1631.38</v>
      </c>
      <c r="N168" s="195">
        <f t="shared" si="33"/>
        <v>5152.7040499999994</v>
      </c>
      <c r="O168" s="195">
        <f t="shared" si="34"/>
        <v>6784.0840499999995</v>
      </c>
      <c r="P168" s="195"/>
      <c r="Q168" s="195" t="b">
        <f t="shared" si="30"/>
        <v>1</v>
      </c>
      <c r="R168" s="362" t="s">
        <v>16</v>
      </c>
      <c r="S168" s="195"/>
      <c r="T168" s="195"/>
      <c r="U168" s="195"/>
      <c r="V168" s="195"/>
      <c r="W168" s="195"/>
      <c r="X168" s="196"/>
      <c r="Y168" s="196"/>
      <c r="Z168" s="197"/>
      <c r="AA168" s="196"/>
      <c r="AB168" s="197"/>
      <c r="AC168" s="196"/>
      <c r="AD168" s="197"/>
      <c r="AE168" s="196"/>
      <c r="AF168" s="197"/>
      <c r="AG168" s="196"/>
      <c r="AH168" s="196"/>
      <c r="AI168" s="197"/>
      <c r="AJ168" s="196"/>
      <c r="AK168" s="197"/>
      <c r="AL168" s="196"/>
    </row>
    <row r="169" spans="1:38" ht="15" customHeight="1" x14ac:dyDescent="0.25">
      <c r="A169" s="196" t="s">
        <v>1037</v>
      </c>
      <c r="B169" s="196" t="s">
        <v>847</v>
      </c>
      <c r="C169" s="197">
        <v>220</v>
      </c>
      <c r="D169" s="199" t="s">
        <v>108</v>
      </c>
      <c r="E169" s="196" t="s">
        <v>390</v>
      </c>
      <c r="F169" s="195">
        <v>14336.63</v>
      </c>
      <c r="G169" s="195">
        <v>588.14</v>
      </c>
      <c r="H169" s="195">
        <v>7093.37</v>
      </c>
      <c r="I169" s="195">
        <v>0</v>
      </c>
      <c r="J169" s="195">
        <f t="shared" si="31"/>
        <v>7093.37</v>
      </c>
      <c r="K169" s="195">
        <f t="shared" si="32"/>
        <v>106.40055</v>
      </c>
      <c r="L169" s="195">
        <v>2524.63</v>
      </c>
      <c r="M169" s="195">
        <v>579.46</v>
      </c>
      <c r="N169" s="195">
        <f t="shared" si="33"/>
        <v>1830.0894500000004</v>
      </c>
      <c r="O169" s="195">
        <f t="shared" si="34"/>
        <v>2409.5494500000004</v>
      </c>
      <c r="P169" s="195"/>
      <c r="Q169" s="195" t="b">
        <f t="shared" si="30"/>
        <v>0</v>
      </c>
      <c r="R169" s="362" t="s">
        <v>412</v>
      </c>
      <c r="S169" s="195"/>
      <c r="T169" s="195"/>
      <c r="U169" s="195"/>
      <c r="V169" s="195"/>
      <c r="W169" s="195"/>
      <c r="X169" s="196"/>
      <c r="Y169" s="196"/>
      <c r="Z169" s="197"/>
      <c r="AA169" s="196"/>
      <c r="AB169" s="197"/>
      <c r="AC169" s="196"/>
      <c r="AD169" s="197"/>
      <c r="AE169" s="196"/>
      <c r="AF169" s="197"/>
      <c r="AG169" s="196"/>
      <c r="AH169" s="196"/>
      <c r="AI169" s="197"/>
      <c r="AJ169" s="196"/>
      <c r="AK169" s="197"/>
      <c r="AL169" s="196"/>
    </row>
    <row r="170" spans="1:38" ht="15" customHeight="1" x14ac:dyDescent="0.25">
      <c r="A170" s="196" t="s">
        <v>1037</v>
      </c>
      <c r="B170" s="196" t="s">
        <v>847</v>
      </c>
      <c r="C170" s="197">
        <v>224</v>
      </c>
      <c r="D170" s="199" t="s">
        <v>81</v>
      </c>
      <c r="E170" s="196" t="s">
        <v>254</v>
      </c>
      <c r="F170" s="195">
        <v>40580.26</v>
      </c>
      <c r="G170" s="195">
        <v>951.62</v>
      </c>
      <c r="H170" s="195">
        <v>20090.54</v>
      </c>
      <c r="I170" s="195">
        <v>0</v>
      </c>
      <c r="J170" s="195">
        <f t="shared" si="31"/>
        <v>20090.54</v>
      </c>
      <c r="K170" s="195">
        <f t="shared" si="32"/>
        <v>301.35809999999998</v>
      </c>
      <c r="L170" s="195">
        <v>6436.34</v>
      </c>
      <c r="M170" s="195">
        <v>1639.17</v>
      </c>
      <c r="N170" s="195">
        <f t="shared" si="33"/>
        <v>5183.3618999999999</v>
      </c>
      <c r="O170" s="195">
        <f t="shared" si="34"/>
        <v>6822.5319</v>
      </c>
      <c r="P170" s="195"/>
      <c r="Q170" s="195" t="b">
        <f t="shared" si="30"/>
        <v>1</v>
      </c>
      <c r="R170" s="362" t="s">
        <v>81</v>
      </c>
      <c r="S170" s="195"/>
      <c r="T170" s="195"/>
      <c r="U170" s="195"/>
      <c r="V170" s="195"/>
      <c r="W170" s="195"/>
      <c r="X170" s="196"/>
      <c r="Y170" s="196"/>
      <c r="Z170" s="197"/>
      <c r="AA170" s="196"/>
      <c r="AB170" s="197"/>
      <c r="AC170" s="196"/>
      <c r="AD170" s="197"/>
      <c r="AE170" s="196"/>
      <c r="AF170" s="197"/>
      <c r="AG170" s="196"/>
      <c r="AH170" s="196"/>
      <c r="AI170" s="197"/>
      <c r="AJ170" s="196"/>
      <c r="AK170" s="197"/>
      <c r="AL170" s="196"/>
    </row>
    <row r="171" spans="1:38" ht="15" customHeight="1" x14ac:dyDescent="0.25">
      <c r="A171" s="196" t="s">
        <v>1037</v>
      </c>
      <c r="B171" s="196" t="s">
        <v>847</v>
      </c>
      <c r="C171" s="197">
        <v>25</v>
      </c>
      <c r="D171" s="199" t="s">
        <v>18</v>
      </c>
      <c r="E171" s="196" t="s">
        <v>190</v>
      </c>
      <c r="F171" s="195">
        <v>34117.67</v>
      </c>
      <c r="G171" s="195">
        <v>951.62</v>
      </c>
      <c r="H171" s="195">
        <v>16845.53</v>
      </c>
      <c r="I171" s="195">
        <v>0</v>
      </c>
      <c r="J171" s="195">
        <f t="shared" si="31"/>
        <v>16845.53</v>
      </c>
      <c r="K171" s="195">
        <f t="shared" si="32"/>
        <v>252.68294999999998</v>
      </c>
      <c r="L171" s="195">
        <v>5550.45</v>
      </c>
      <c r="M171" s="195">
        <v>1381.77</v>
      </c>
      <c r="N171" s="195">
        <f t="shared" si="33"/>
        <v>4346.1470499999996</v>
      </c>
      <c r="O171" s="195">
        <f t="shared" si="34"/>
        <v>5727.91705</v>
      </c>
      <c r="P171" s="195"/>
      <c r="Q171" s="195" t="b">
        <f t="shared" si="30"/>
        <v>1</v>
      </c>
      <c r="R171" s="362" t="s">
        <v>18</v>
      </c>
      <c r="S171" s="195"/>
      <c r="T171" s="195"/>
      <c r="U171" s="195"/>
      <c r="V171" s="195"/>
      <c r="W171" s="195"/>
      <c r="X171" s="196"/>
      <c r="Y171" s="196"/>
      <c r="Z171" s="197"/>
      <c r="AA171" s="196"/>
      <c r="AB171" s="197"/>
      <c r="AC171" s="196"/>
      <c r="AD171" s="197"/>
      <c r="AE171" s="196"/>
      <c r="AF171" s="197"/>
      <c r="AG171" s="196"/>
      <c r="AH171" s="196"/>
      <c r="AI171" s="197"/>
      <c r="AJ171" s="196"/>
      <c r="AK171" s="197"/>
      <c r="AL171" s="196"/>
    </row>
    <row r="172" spans="1:38" ht="15" customHeight="1" x14ac:dyDescent="0.25">
      <c r="A172" s="196" t="s">
        <v>1037</v>
      </c>
      <c r="B172" s="196" t="s">
        <v>847</v>
      </c>
      <c r="C172" s="197">
        <v>10</v>
      </c>
      <c r="D172" s="199" t="s">
        <v>8</v>
      </c>
      <c r="E172" s="196" t="s">
        <v>178</v>
      </c>
      <c r="F172" s="195">
        <v>50715.35</v>
      </c>
      <c r="G172" s="195">
        <v>951.62</v>
      </c>
      <c r="H172" s="195">
        <v>25091.32</v>
      </c>
      <c r="I172" s="195">
        <v>0</v>
      </c>
      <c r="J172" s="195">
        <f t="shared" si="31"/>
        <v>25091.32</v>
      </c>
      <c r="K172" s="195">
        <f t="shared" si="32"/>
        <v>376.3698</v>
      </c>
      <c r="L172" s="195">
        <v>7801.55</v>
      </c>
      <c r="M172" s="195">
        <v>2049.92</v>
      </c>
      <c r="N172" s="195">
        <f t="shared" si="33"/>
        <v>6473.5601999999999</v>
      </c>
      <c r="O172" s="195">
        <f t="shared" si="34"/>
        <v>8523.4802</v>
      </c>
      <c r="P172" s="195"/>
      <c r="Q172" s="195" t="b">
        <f t="shared" si="30"/>
        <v>1</v>
      </c>
      <c r="R172" s="362" t="s">
        <v>8</v>
      </c>
      <c r="S172" s="195"/>
      <c r="T172" s="195"/>
      <c r="U172" s="195"/>
      <c r="V172" s="195"/>
      <c r="W172" s="195"/>
      <c r="X172" s="196"/>
      <c r="Y172" s="196"/>
      <c r="Z172" s="197"/>
      <c r="AA172" s="196"/>
      <c r="AB172" s="197"/>
      <c r="AC172" s="196"/>
      <c r="AD172" s="197"/>
      <c r="AE172" s="196"/>
      <c r="AF172" s="197"/>
      <c r="AG172" s="196"/>
      <c r="AH172" s="196"/>
      <c r="AI172" s="197"/>
      <c r="AJ172" s="196"/>
      <c r="AK172" s="197"/>
      <c r="AL172" s="196"/>
    </row>
    <row r="173" spans="1:38" ht="15" customHeight="1" x14ac:dyDescent="0.25">
      <c r="A173" s="196" t="s">
        <v>1037</v>
      </c>
      <c r="B173" s="196" t="s">
        <v>847</v>
      </c>
      <c r="C173" s="197">
        <v>319</v>
      </c>
      <c r="D173" s="199" t="s">
        <v>306</v>
      </c>
      <c r="E173" s="196" t="s">
        <v>307</v>
      </c>
      <c r="F173" s="195">
        <v>48360.93</v>
      </c>
      <c r="G173" s="195">
        <v>951.62</v>
      </c>
      <c r="H173" s="195">
        <v>23943.19</v>
      </c>
      <c r="I173" s="195">
        <v>0</v>
      </c>
      <c r="J173" s="195">
        <f t="shared" si="31"/>
        <v>23943.19</v>
      </c>
      <c r="K173" s="195">
        <f t="shared" si="32"/>
        <v>359.14784999999995</v>
      </c>
      <c r="L173" s="195">
        <v>7488.11</v>
      </c>
      <c r="M173" s="195">
        <v>1953.41</v>
      </c>
      <c r="N173" s="195">
        <f t="shared" si="33"/>
        <v>6177.3421499999995</v>
      </c>
      <c r="O173" s="195">
        <f t="shared" si="34"/>
        <v>8130.7521499999993</v>
      </c>
      <c r="P173" s="195"/>
      <c r="Q173" s="195" t="b">
        <f t="shared" si="30"/>
        <v>1</v>
      </c>
      <c r="R173" s="362" t="s">
        <v>306</v>
      </c>
      <c r="S173" s="195"/>
      <c r="T173" s="195"/>
      <c r="U173" s="195"/>
      <c r="V173" s="195"/>
      <c r="W173" s="195"/>
      <c r="X173" s="196"/>
      <c r="Y173" s="196"/>
      <c r="Z173" s="197"/>
      <c r="AA173" s="196"/>
      <c r="AB173" s="197"/>
      <c r="AC173" s="196"/>
      <c r="AD173" s="197"/>
      <c r="AE173" s="196"/>
      <c r="AF173" s="197"/>
      <c r="AG173" s="196"/>
      <c r="AH173" s="196"/>
      <c r="AI173" s="197"/>
      <c r="AJ173" s="196"/>
      <c r="AK173" s="197"/>
      <c r="AL173" s="196"/>
    </row>
    <row r="174" spans="1:38" ht="15" customHeight="1" x14ac:dyDescent="0.25">
      <c r="A174" s="196" t="s">
        <v>1037</v>
      </c>
      <c r="B174" s="196" t="s">
        <v>847</v>
      </c>
      <c r="C174" s="197">
        <v>212</v>
      </c>
      <c r="D174" s="199" t="s">
        <v>78</v>
      </c>
      <c r="E174" s="196" t="s">
        <v>248</v>
      </c>
      <c r="F174" s="195">
        <v>31620</v>
      </c>
      <c r="G174" s="195">
        <v>951.62</v>
      </c>
      <c r="H174" s="195">
        <v>15692.59</v>
      </c>
      <c r="I174" s="195">
        <v>0</v>
      </c>
      <c r="J174" s="195">
        <f t="shared" si="31"/>
        <v>15692.59</v>
      </c>
      <c r="K174" s="195">
        <f t="shared" si="32"/>
        <v>235.38884999999999</v>
      </c>
      <c r="L174" s="195">
        <v>5235.7</v>
      </c>
      <c r="M174" s="195">
        <v>1274.19</v>
      </c>
      <c r="N174" s="195">
        <f t="shared" si="33"/>
        <v>4048.6911499999997</v>
      </c>
      <c r="O174" s="195">
        <f t="shared" si="34"/>
        <v>5322.8811499999993</v>
      </c>
      <c r="P174" s="195"/>
      <c r="Q174" s="195" t="b">
        <f t="shared" si="30"/>
        <v>1</v>
      </c>
      <c r="R174" s="362" t="s">
        <v>78</v>
      </c>
      <c r="S174" s="195"/>
      <c r="T174" s="195"/>
      <c r="U174" s="195"/>
      <c r="V174" s="195"/>
      <c r="W174" s="195"/>
      <c r="X174" s="196"/>
      <c r="Y174" s="196"/>
      <c r="Z174" s="197"/>
      <c r="AA174" s="196"/>
      <c r="AB174" s="197"/>
      <c r="AC174" s="196"/>
      <c r="AD174" s="197"/>
      <c r="AE174" s="196"/>
      <c r="AF174" s="197"/>
      <c r="AG174" s="196"/>
      <c r="AH174" s="196"/>
      <c r="AI174" s="197"/>
      <c r="AJ174" s="196"/>
      <c r="AK174" s="197"/>
      <c r="AL174" s="196"/>
    </row>
    <row r="175" spans="1:38" ht="15" customHeight="1" x14ac:dyDescent="0.25">
      <c r="A175" s="196" t="s">
        <v>1037</v>
      </c>
      <c r="B175" s="196" t="s">
        <v>847</v>
      </c>
      <c r="C175" s="197">
        <v>90</v>
      </c>
      <c r="D175" s="199" t="s">
        <v>50</v>
      </c>
      <c r="E175" s="196" t="s">
        <v>222</v>
      </c>
      <c r="F175" s="195">
        <v>45304.91</v>
      </c>
      <c r="G175" s="195">
        <v>951.62</v>
      </c>
      <c r="H175" s="195">
        <v>22415.18</v>
      </c>
      <c r="I175" s="195">
        <v>0</v>
      </c>
      <c r="J175" s="195">
        <f t="shared" si="31"/>
        <v>22415.18</v>
      </c>
      <c r="K175" s="195">
        <f t="shared" si="32"/>
        <v>336.22769999999997</v>
      </c>
      <c r="L175" s="195">
        <v>7070.96</v>
      </c>
      <c r="M175" s="195">
        <v>1831.17</v>
      </c>
      <c r="N175" s="195">
        <f t="shared" si="33"/>
        <v>5783.1122999999998</v>
      </c>
      <c r="O175" s="195">
        <f t="shared" si="34"/>
        <v>7614.2822999999999</v>
      </c>
      <c r="P175" s="195"/>
      <c r="Q175" s="195" t="b">
        <f t="shared" si="30"/>
        <v>1</v>
      </c>
      <c r="R175" s="366" t="s">
        <v>50</v>
      </c>
      <c r="S175" s="195"/>
      <c r="T175" s="195"/>
      <c r="U175" s="195"/>
      <c r="V175" s="195"/>
      <c r="W175" s="195"/>
      <c r="X175" s="196"/>
      <c r="Y175" s="196"/>
      <c r="Z175" s="197"/>
      <c r="AA175" s="196"/>
      <c r="AB175" s="197"/>
      <c r="AC175" s="196"/>
      <c r="AD175" s="197"/>
      <c r="AE175" s="196"/>
      <c r="AF175" s="197"/>
      <c r="AG175" s="196"/>
      <c r="AH175" s="196"/>
      <c r="AI175" s="197"/>
      <c r="AJ175" s="196"/>
      <c r="AK175" s="197"/>
      <c r="AL175" s="196"/>
    </row>
    <row r="176" spans="1:38" ht="15" customHeight="1" x14ac:dyDescent="0.25">
      <c r="A176" s="196" t="s">
        <v>1037</v>
      </c>
      <c r="B176" s="196" t="s">
        <v>847</v>
      </c>
      <c r="C176" s="197">
        <v>497</v>
      </c>
      <c r="D176" s="199" t="s">
        <v>461</v>
      </c>
      <c r="E176" s="196" t="s">
        <v>506</v>
      </c>
      <c r="F176" s="195">
        <v>27690.38</v>
      </c>
      <c r="G176" s="195">
        <v>951.62</v>
      </c>
      <c r="H176" s="195">
        <v>13845.19</v>
      </c>
      <c r="I176" s="195">
        <v>0</v>
      </c>
      <c r="J176" s="195">
        <f t="shared" si="31"/>
        <v>13845.19</v>
      </c>
      <c r="K176" s="195">
        <f t="shared" si="32"/>
        <v>207.67785000000001</v>
      </c>
      <c r="L176" s="195">
        <v>4731.3599999999997</v>
      </c>
      <c r="M176" s="195">
        <v>1107.6099999999999</v>
      </c>
      <c r="N176" s="195">
        <f t="shared" si="33"/>
        <v>3572.0621499999997</v>
      </c>
      <c r="O176" s="195">
        <f t="shared" si="34"/>
        <v>4679.6721499999994</v>
      </c>
      <c r="P176" s="195"/>
      <c r="Q176" s="195" t="b">
        <f t="shared" si="30"/>
        <v>1</v>
      </c>
      <c r="R176" s="374" t="s">
        <v>461</v>
      </c>
      <c r="S176" s="195"/>
      <c r="T176" s="195"/>
      <c r="U176" s="195"/>
      <c r="V176" s="195"/>
      <c r="W176" s="195"/>
      <c r="X176" s="196"/>
      <c r="Y176" s="196"/>
      <c r="Z176" s="197"/>
      <c r="AA176" s="196"/>
      <c r="AB176" s="197"/>
      <c r="AC176" s="196"/>
      <c r="AD176" s="197"/>
      <c r="AE176" s="196"/>
      <c r="AF176" s="197"/>
      <c r="AG176" s="196"/>
      <c r="AH176" s="196"/>
      <c r="AI176" s="197"/>
      <c r="AJ176" s="196"/>
      <c r="AK176" s="197"/>
      <c r="AL176" s="196"/>
    </row>
    <row r="177" spans="1:38" ht="15" customHeight="1" x14ac:dyDescent="0.25">
      <c r="A177" s="196" t="s">
        <v>1037</v>
      </c>
      <c r="B177" s="196" t="s">
        <v>847</v>
      </c>
      <c r="C177" s="197">
        <v>491</v>
      </c>
      <c r="D177" s="199" t="s">
        <v>485</v>
      </c>
      <c r="E177" s="196" t="s">
        <v>535</v>
      </c>
      <c r="F177" s="195">
        <v>27690.38</v>
      </c>
      <c r="G177" s="195">
        <v>951.62</v>
      </c>
      <c r="H177" s="195">
        <v>13845.19</v>
      </c>
      <c r="I177" s="195">
        <v>0</v>
      </c>
      <c r="J177" s="195">
        <f t="shared" si="31"/>
        <v>13845.19</v>
      </c>
      <c r="K177" s="195">
        <f t="shared" si="32"/>
        <v>207.67785000000001</v>
      </c>
      <c r="L177" s="195">
        <v>4731.3599999999997</v>
      </c>
      <c r="M177" s="195">
        <v>1107.6099999999999</v>
      </c>
      <c r="N177" s="195">
        <f t="shared" si="33"/>
        <v>3572.0621499999997</v>
      </c>
      <c r="O177" s="195">
        <f t="shared" si="34"/>
        <v>4679.6721499999994</v>
      </c>
      <c r="P177" s="195"/>
      <c r="Q177" s="195" t="b">
        <f t="shared" si="30"/>
        <v>1</v>
      </c>
      <c r="R177" s="374" t="s">
        <v>485</v>
      </c>
      <c r="S177" s="195"/>
      <c r="T177" s="195"/>
      <c r="U177" s="195"/>
      <c r="V177" s="195"/>
      <c r="W177" s="195"/>
      <c r="X177" s="196"/>
      <c r="Y177" s="196"/>
      <c r="Z177" s="197"/>
      <c r="AA177" s="196"/>
      <c r="AB177" s="197"/>
      <c r="AC177" s="196"/>
      <c r="AD177" s="197"/>
      <c r="AE177" s="196"/>
      <c r="AF177" s="197"/>
      <c r="AG177" s="196"/>
      <c r="AH177" s="196"/>
      <c r="AI177" s="197"/>
      <c r="AJ177" s="196"/>
      <c r="AK177" s="197"/>
      <c r="AL177" s="196"/>
    </row>
    <row r="178" spans="1:38" ht="15" customHeight="1" x14ac:dyDescent="0.25">
      <c r="A178" s="196" t="s">
        <v>1037</v>
      </c>
      <c r="B178" s="196" t="s">
        <v>847</v>
      </c>
      <c r="C178" s="197">
        <v>211</v>
      </c>
      <c r="D178" s="199" t="s">
        <v>77</v>
      </c>
      <c r="E178" s="196" t="s">
        <v>247</v>
      </c>
      <c r="F178" s="195">
        <v>45398.400000000001</v>
      </c>
      <c r="G178" s="195">
        <v>951.62</v>
      </c>
      <c r="H178" s="195">
        <v>22461.82</v>
      </c>
      <c r="I178" s="195">
        <v>0</v>
      </c>
      <c r="J178" s="195">
        <f t="shared" si="31"/>
        <v>22461.82</v>
      </c>
      <c r="K178" s="195">
        <f t="shared" si="32"/>
        <v>336.9273</v>
      </c>
      <c r="L178" s="195">
        <v>7083.7</v>
      </c>
      <c r="M178" s="195">
        <v>1834.92</v>
      </c>
      <c r="N178" s="195">
        <f t="shared" si="33"/>
        <v>5795.1526999999996</v>
      </c>
      <c r="O178" s="195">
        <f t="shared" si="34"/>
        <v>7630.0726999999997</v>
      </c>
      <c r="P178" s="195"/>
      <c r="Q178" s="195" t="b">
        <f t="shared" si="30"/>
        <v>1</v>
      </c>
      <c r="R178" s="366" t="s">
        <v>77</v>
      </c>
      <c r="S178" s="195"/>
      <c r="T178" s="195"/>
      <c r="U178" s="195"/>
      <c r="V178" s="195"/>
      <c r="W178" s="195"/>
      <c r="X178" s="196"/>
      <c r="Y178" s="196"/>
      <c r="Z178" s="197"/>
      <c r="AA178" s="196"/>
      <c r="AB178" s="197"/>
      <c r="AC178" s="196"/>
      <c r="AD178" s="197"/>
      <c r="AE178" s="196"/>
      <c r="AF178" s="197"/>
      <c r="AG178" s="196"/>
      <c r="AH178" s="196"/>
      <c r="AI178" s="197"/>
      <c r="AJ178" s="196"/>
      <c r="AK178" s="197"/>
      <c r="AL178" s="196"/>
    </row>
    <row r="179" spans="1:38" ht="15" customHeight="1" x14ac:dyDescent="0.25">
      <c r="A179" s="196" t="s">
        <v>1037</v>
      </c>
      <c r="B179" s="196" t="s">
        <v>847</v>
      </c>
      <c r="C179" s="197">
        <v>162</v>
      </c>
      <c r="D179" s="199" t="s">
        <v>64</v>
      </c>
      <c r="E179" s="196" t="s">
        <v>235</v>
      </c>
      <c r="F179" s="195">
        <v>34899.01</v>
      </c>
      <c r="G179" s="195">
        <v>951.62</v>
      </c>
      <c r="H179" s="195">
        <v>17306.060000000001</v>
      </c>
      <c r="I179" s="195">
        <v>0</v>
      </c>
      <c r="J179" s="195">
        <f t="shared" si="31"/>
        <v>17306.060000000001</v>
      </c>
      <c r="K179" s="195">
        <f t="shared" si="32"/>
        <v>259.59090000000003</v>
      </c>
      <c r="L179" s="195">
        <v>5676.17</v>
      </c>
      <c r="M179" s="195">
        <v>1407.43</v>
      </c>
      <c r="N179" s="195">
        <f t="shared" si="33"/>
        <v>4464.9591</v>
      </c>
      <c r="O179" s="195">
        <f t="shared" si="34"/>
        <v>5872.3891000000003</v>
      </c>
      <c r="P179" s="195"/>
      <c r="Q179" s="195" t="b">
        <f t="shared" si="30"/>
        <v>1</v>
      </c>
      <c r="R179" s="362" t="s">
        <v>64</v>
      </c>
      <c r="S179" s="195"/>
      <c r="T179" s="195"/>
      <c r="U179" s="195"/>
      <c r="V179" s="195"/>
      <c r="W179" s="195"/>
      <c r="X179" s="196"/>
      <c r="Y179" s="196"/>
      <c r="Z179" s="197"/>
      <c r="AA179" s="196"/>
      <c r="AB179" s="197"/>
      <c r="AC179" s="196"/>
      <c r="AD179" s="197"/>
      <c r="AE179" s="196"/>
      <c r="AF179" s="197"/>
      <c r="AG179" s="196"/>
      <c r="AH179" s="196"/>
      <c r="AI179" s="197"/>
      <c r="AJ179" s="196"/>
      <c r="AK179" s="197"/>
      <c r="AL179" s="196"/>
    </row>
    <row r="180" spans="1:38" ht="15" customHeight="1" x14ac:dyDescent="0.25">
      <c r="A180" s="196" t="s">
        <v>1037</v>
      </c>
      <c r="B180" s="196" t="s">
        <v>847</v>
      </c>
      <c r="C180" s="197">
        <v>217</v>
      </c>
      <c r="D180" s="199" t="s">
        <v>79</v>
      </c>
      <c r="E180" s="196" t="s">
        <v>250</v>
      </c>
      <c r="F180" s="195">
        <v>30136.07</v>
      </c>
      <c r="G180" s="195">
        <v>951.62</v>
      </c>
      <c r="H180" s="195">
        <v>14910.86</v>
      </c>
      <c r="I180" s="195">
        <v>0</v>
      </c>
      <c r="J180" s="195">
        <f t="shared" ref="J180:J197" si="35">H180+I180</f>
        <v>14910.86</v>
      </c>
      <c r="K180" s="195">
        <f t="shared" ref="K180:K197" si="36">J180*1.5%</f>
        <v>223.66290000000001</v>
      </c>
      <c r="L180" s="195">
        <v>5022.28</v>
      </c>
      <c r="M180" s="195">
        <v>1218.01</v>
      </c>
      <c r="N180" s="195">
        <f t="shared" ref="N180:N197" si="37">L180-K180-G180</f>
        <v>3846.9970999999996</v>
      </c>
      <c r="O180" s="195">
        <f t="shared" si="34"/>
        <v>5065.0070999999998</v>
      </c>
      <c r="P180" s="195"/>
      <c r="Q180" s="195" t="b">
        <f t="shared" si="30"/>
        <v>1</v>
      </c>
      <c r="R180" s="362" t="s">
        <v>79</v>
      </c>
      <c r="S180" s="195"/>
      <c r="T180" s="195"/>
      <c r="U180" s="195"/>
      <c r="V180" s="195"/>
      <c r="W180" s="195"/>
      <c r="X180" s="196"/>
      <c r="Y180" s="196"/>
      <c r="Z180" s="197"/>
      <c r="AA180" s="196"/>
      <c r="AB180" s="197"/>
      <c r="AC180" s="196"/>
      <c r="AD180" s="197"/>
      <c r="AE180" s="196"/>
      <c r="AF180" s="197"/>
      <c r="AG180" s="196"/>
      <c r="AH180" s="196"/>
      <c r="AI180" s="197"/>
      <c r="AJ180" s="196"/>
      <c r="AK180" s="197"/>
      <c r="AL180" s="196"/>
    </row>
    <row r="181" spans="1:38" ht="15" customHeight="1" x14ac:dyDescent="0.25">
      <c r="A181" s="196" t="s">
        <v>1037</v>
      </c>
      <c r="B181" s="196" t="s">
        <v>847</v>
      </c>
      <c r="C181" s="197">
        <v>5</v>
      </c>
      <c r="D181" s="199" t="s">
        <v>6</v>
      </c>
      <c r="E181" s="196" t="s">
        <v>174</v>
      </c>
      <c r="F181" s="195">
        <v>33721.379999999997</v>
      </c>
      <c r="G181" s="195">
        <v>951.62</v>
      </c>
      <c r="H181" s="195">
        <v>14678.1</v>
      </c>
      <c r="I181" s="195">
        <v>0</v>
      </c>
      <c r="J181" s="195">
        <f t="shared" si="35"/>
        <v>14678.1</v>
      </c>
      <c r="K181" s="195">
        <f t="shared" si="36"/>
        <v>220.17150000000001</v>
      </c>
      <c r="L181" s="195">
        <v>4958.74</v>
      </c>
      <c r="M181" s="195">
        <v>1523.46</v>
      </c>
      <c r="N181" s="195">
        <f t="shared" si="37"/>
        <v>3786.9484999999995</v>
      </c>
      <c r="O181" s="195">
        <f t="shared" si="34"/>
        <v>5310.4084999999995</v>
      </c>
      <c r="P181" s="195"/>
      <c r="Q181" s="195" t="b">
        <f t="shared" si="30"/>
        <v>1</v>
      </c>
      <c r="R181" s="362" t="s">
        <v>6</v>
      </c>
      <c r="S181" s="195"/>
      <c r="T181" s="195"/>
      <c r="U181" s="195"/>
      <c r="V181" s="195"/>
      <c r="W181" s="195"/>
      <c r="X181" s="196"/>
      <c r="Y181" s="196"/>
      <c r="Z181" s="197"/>
      <c r="AA181" s="196"/>
      <c r="AB181" s="197"/>
      <c r="AC181" s="196"/>
      <c r="AD181" s="197"/>
      <c r="AE181" s="196"/>
      <c r="AF181" s="197"/>
      <c r="AG181" s="196"/>
      <c r="AH181" s="196"/>
      <c r="AI181" s="197"/>
      <c r="AJ181" s="196"/>
      <c r="AK181" s="197"/>
      <c r="AL181" s="196"/>
    </row>
    <row r="182" spans="1:38" ht="15" customHeight="1" x14ac:dyDescent="0.25">
      <c r="A182" s="196" t="s">
        <v>1037</v>
      </c>
      <c r="B182" s="196" t="s">
        <v>847</v>
      </c>
      <c r="C182" s="197">
        <v>421</v>
      </c>
      <c r="D182" s="199" t="s">
        <v>639</v>
      </c>
      <c r="E182" s="196" t="s">
        <v>655</v>
      </c>
      <c r="F182" s="195">
        <v>45494.57</v>
      </c>
      <c r="G182" s="195">
        <v>951.62</v>
      </c>
      <c r="H182" s="195">
        <v>22510.01</v>
      </c>
      <c r="I182" s="195">
        <v>0</v>
      </c>
      <c r="J182" s="195">
        <f t="shared" si="35"/>
        <v>22510.01</v>
      </c>
      <c r="K182" s="195">
        <f t="shared" si="36"/>
        <v>337.65014999999994</v>
      </c>
      <c r="L182" s="195">
        <v>7096.85</v>
      </c>
      <c r="M182" s="195">
        <v>1838.76</v>
      </c>
      <c r="N182" s="195">
        <f t="shared" si="37"/>
        <v>5807.579850000001</v>
      </c>
      <c r="O182" s="195">
        <f t="shared" si="34"/>
        <v>7646.3398500000012</v>
      </c>
      <c r="P182" s="195"/>
      <c r="Q182" s="195" t="b">
        <f t="shared" si="30"/>
        <v>1</v>
      </c>
      <c r="R182" s="176" t="s">
        <v>639</v>
      </c>
      <c r="S182" s="195"/>
      <c r="T182" s="195"/>
      <c r="U182" s="195"/>
      <c r="V182" s="195"/>
      <c r="W182" s="195"/>
      <c r="X182" s="196"/>
      <c r="Y182" s="196"/>
      <c r="Z182" s="197"/>
      <c r="AA182" s="196"/>
      <c r="AB182" s="197"/>
      <c r="AC182" s="196"/>
      <c r="AD182" s="197"/>
      <c r="AE182" s="196"/>
      <c r="AF182" s="197"/>
      <c r="AG182" s="196"/>
      <c r="AH182" s="196"/>
      <c r="AI182" s="197"/>
      <c r="AJ182" s="196"/>
      <c r="AK182" s="197"/>
      <c r="AL182" s="196"/>
    </row>
    <row r="183" spans="1:38" ht="15" customHeight="1" x14ac:dyDescent="0.25">
      <c r="A183" s="196" t="s">
        <v>1037</v>
      </c>
      <c r="B183" s="196" t="s">
        <v>847</v>
      </c>
      <c r="C183" s="197">
        <v>250</v>
      </c>
      <c r="D183" s="199" t="s">
        <v>142</v>
      </c>
      <c r="E183" s="196" t="s">
        <v>259</v>
      </c>
      <c r="F183" s="195">
        <v>9919.74</v>
      </c>
      <c r="G183" s="195">
        <v>357.81</v>
      </c>
      <c r="H183" s="195">
        <v>4910.1000000000004</v>
      </c>
      <c r="I183" s="195">
        <v>0</v>
      </c>
      <c r="J183" s="195">
        <f t="shared" si="35"/>
        <v>4910.1000000000004</v>
      </c>
      <c r="K183" s="195">
        <f t="shared" si="36"/>
        <v>73.651499999999999</v>
      </c>
      <c r="L183" s="195">
        <v>1698.27</v>
      </c>
      <c r="M183" s="195">
        <v>400.77</v>
      </c>
      <c r="N183" s="195">
        <f t="shared" si="37"/>
        <v>1266.8085000000001</v>
      </c>
      <c r="O183" s="195">
        <f t="shared" si="34"/>
        <v>1667.5785000000001</v>
      </c>
      <c r="P183" s="195"/>
      <c r="Q183" s="195" t="b">
        <f t="shared" si="30"/>
        <v>1</v>
      </c>
      <c r="R183" s="362" t="s">
        <v>142</v>
      </c>
      <c r="S183" s="195"/>
      <c r="T183" s="195"/>
      <c r="U183" s="195"/>
      <c r="V183" s="195"/>
      <c r="W183" s="195"/>
      <c r="X183" s="196"/>
      <c r="Y183" s="196"/>
      <c r="Z183" s="197"/>
      <c r="AA183" s="196"/>
      <c r="AB183" s="197"/>
      <c r="AC183" s="196"/>
      <c r="AD183" s="197"/>
      <c r="AE183" s="196"/>
      <c r="AF183" s="197"/>
      <c r="AG183" s="196"/>
      <c r="AH183" s="196"/>
      <c r="AI183" s="197"/>
      <c r="AJ183" s="196"/>
      <c r="AK183" s="197"/>
      <c r="AL183" s="196"/>
    </row>
    <row r="184" spans="1:38" ht="15" customHeight="1" x14ac:dyDescent="0.25">
      <c r="A184" s="196" t="s">
        <v>1037</v>
      </c>
      <c r="B184" s="196" t="s">
        <v>847</v>
      </c>
      <c r="C184" s="197">
        <v>210</v>
      </c>
      <c r="D184" s="199" t="s">
        <v>76</v>
      </c>
      <c r="E184" s="196" t="s">
        <v>246</v>
      </c>
      <c r="F184" s="195">
        <v>30094.15</v>
      </c>
      <c r="G184" s="195">
        <v>951.62</v>
      </c>
      <c r="H184" s="195">
        <v>14889.9</v>
      </c>
      <c r="I184" s="195">
        <v>0</v>
      </c>
      <c r="J184" s="195">
        <f t="shared" si="35"/>
        <v>14889.9</v>
      </c>
      <c r="K184" s="195">
        <f t="shared" si="36"/>
        <v>223.34849999999997</v>
      </c>
      <c r="L184" s="195">
        <v>5016.5600000000004</v>
      </c>
      <c r="M184" s="195">
        <v>1216.3399999999999</v>
      </c>
      <c r="N184" s="195">
        <f t="shared" si="37"/>
        <v>3841.5915000000005</v>
      </c>
      <c r="O184" s="195">
        <f t="shared" si="34"/>
        <v>5057.9315000000006</v>
      </c>
      <c r="P184" s="195"/>
      <c r="Q184" s="195" t="b">
        <f t="shared" si="30"/>
        <v>1</v>
      </c>
      <c r="R184" s="362" t="s">
        <v>76</v>
      </c>
      <c r="S184" s="195"/>
      <c r="T184" s="195"/>
      <c r="U184" s="195"/>
      <c r="V184" s="195"/>
      <c r="W184" s="195"/>
      <c r="X184" s="196"/>
      <c r="Y184" s="196"/>
      <c r="Z184" s="197"/>
      <c r="AA184" s="196"/>
      <c r="AB184" s="197"/>
      <c r="AC184" s="196"/>
      <c r="AD184" s="197"/>
      <c r="AE184" s="196"/>
      <c r="AF184" s="197"/>
      <c r="AG184" s="196"/>
      <c r="AH184" s="196"/>
      <c r="AI184" s="197"/>
      <c r="AJ184" s="196"/>
      <c r="AK184" s="197"/>
      <c r="AL184" s="196"/>
    </row>
    <row r="185" spans="1:38" ht="15" customHeight="1" x14ac:dyDescent="0.25">
      <c r="A185" s="196" t="s">
        <v>1037</v>
      </c>
      <c r="B185" s="196" t="s">
        <v>847</v>
      </c>
      <c r="C185" s="197">
        <v>155</v>
      </c>
      <c r="D185" s="199" t="s">
        <v>60</v>
      </c>
      <c r="E185" s="196" t="s">
        <v>232</v>
      </c>
      <c r="F185" s="195">
        <v>22995.62</v>
      </c>
      <c r="G185" s="195">
        <v>951.62</v>
      </c>
      <c r="H185" s="195">
        <v>11380.4</v>
      </c>
      <c r="I185" s="195">
        <v>0</v>
      </c>
      <c r="J185" s="195">
        <f t="shared" si="35"/>
        <v>11380.4</v>
      </c>
      <c r="K185" s="195">
        <f t="shared" si="36"/>
        <v>170.70599999999999</v>
      </c>
      <c r="L185" s="195">
        <v>4058.47</v>
      </c>
      <c r="M185" s="195">
        <v>929.21</v>
      </c>
      <c r="N185" s="195">
        <f t="shared" si="37"/>
        <v>2936.1439999999998</v>
      </c>
      <c r="O185" s="195">
        <f t="shared" si="34"/>
        <v>3865.3539999999998</v>
      </c>
      <c r="P185" s="195"/>
      <c r="Q185" s="195" t="b">
        <f t="shared" si="30"/>
        <v>1</v>
      </c>
      <c r="R185" s="362" t="s">
        <v>60</v>
      </c>
      <c r="S185" s="195"/>
      <c r="T185" s="195"/>
      <c r="U185" s="195"/>
      <c r="V185" s="195"/>
      <c r="W185" s="195"/>
      <c r="X185" s="196"/>
      <c r="Y185" s="196"/>
      <c r="Z185" s="197"/>
      <c r="AA185" s="196"/>
      <c r="AB185" s="197"/>
      <c r="AC185" s="196"/>
      <c r="AD185" s="197"/>
      <c r="AE185" s="196"/>
      <c r="AF185" s="197"/>
      <c r="AG185" s="196"/>
      <c r="AH185" s="196"/>
      <c r="AI185" s="197"/>
      <c r="AJ185" s="196"/>
      <c r="AK185" s="197"/>
      <c r="AL185" s="196"/>
    </row>
    <row r="186" spans="1:38" ht="15" customHeight="1" x14ac:dyDescent="0.25">
      <c r="A186" s="196" t="s">
        <v>1037</v>
      </c>
      <c r="B186" s="196" t="s">
        <v>847</v>
      </c>
      <c r="C186" s="197">
        <v>413</v>
      </c>
      <c r="D186" s="199" t="s">
        <v>631</v>
      </c>
      <c r="E186" s="196" t="s">
        <v>632</v>
      </c>
      <c r="F186" s="195">
        <v>8831.91</v>
      </c>
      <c r="G186" s="195">
        <v>170.47</v>
      </c>
      <c r="H186" s="195">
        <v>3382.71</v>
      </c>
      <c r="I186" s="195">
        <v>0</v>
      </c>
      <c r="J186" s="195">
        <f t="shared" si="35"/>
        <v>3382.71</v>
      </c>
      <c r="K186" s="195">
        <f t="shared" si="36"/>
        <v>50.740649999999995</v>
      </c>
      <c r="L186" s="195">
        <v>1658.1</v>
      </c>
      <c r="M186" s="195">
        <v>0</v>
      </c>
      <c r="N186" s="195">
        <f t="shared" si="37"/>
        <v>1436.8893499999999</v>
      </c>
      <c r="O186" s="195">
        <f t="shared" si="34"/>
        <v>1436.8893499999999</v>
      </c>
      <c r="P186" s="195"/>
      <c r="Q186" s="195" t="b">
        <f t="shared" si="30"/>
        <v>1</v>
      </c>
      <c r="R186" s="571" t="s">
        <v>631</v>
      </c>
      <c r="S186" s="195"/>
      <c r="T186" s="195"/>
      <c r="U186" s="195"/>
      <c r="V186" s="195"/>
      <c r="W186" s="195"/>
      <c r="X186" s="196"/>
      <c r="Y186" s="196"/>
      <c r="Z186" s="197"/>
      <c r="AA186" s="196"/>
      <c r="AB186" s="197"/>
      <c r="AC186" s="196"/>
      <c r="AD186" s="197"/>
      <c r="AE186" s="196"/>
      <c r="AF186" s="197"/>
      <c r="AG186" s="196"/>
      <c r="AH186" s="196"/>
      <c r="AI186" s="197"/>
      <c r="AJ186" s="196"/>
      <c r="AK186" s="197"/>
      <c r="AL186" s="196"/>
    </row>
    <row r="187" spans="1:38" ht="15" customHeight="1" x14ac:dyDescent="0.25">
      <c r="A187" s="196" t="s">
        <v>1037</v>
      </c>
      <c r="B187" s="196" t="s">
        <v>847</v>
      </c>
      <c r="C187" s="197">
        <v>38</v>
      </c>
      <c r="D187" s="199" t="s">
        <v>28</v>
      </c>
      <c r="E187" s="196" t="s">
        <v>200</v>
      </c>
      <c r="F187" s="195">
        <v>45441.85</v>
      </c>
      <c r="G187" s="195">
        <v>951.62</v>
      </c>
      <c r="H187" s="195">
        <v>22483.65</v>
      </c>
      <c r="I187" s="195">
        <v>0</v>
      </c>
      <c r="J187" s="195">
        <f t="shared" si="35"/>
        <v>22483.65</v>
      </c>
      <c r="K187" s="195">
        <f t="shared" si="36"/>
        <v>337.25475</v>
      </c>
      <c r="L187" s="195">
        <v>7089.66</v>
      </c>
      <c r="M187" s="195">
        <v>1836.65</v>
      </c>
      <c r="N187" s="195">
        <f t="shared" si="37"/>
        <v>5800.7852499999999</v>
      </c>
      <c r="O187" s="195">
        <f t="shared" si="34"/>
        <v>7637.4352500000005</v>
      </c>
      <c r="P187" s="195"/>
      <c r="Q187" s="195" t="b">
        <f t="shared" si="30"/>
        <v>1</v>
      </c>
      <c r="R187" s="366" t="s">
        <v>28</v>
      </c>
      <c r="S187" s="195"/>
      <c r="T187" s="195"/>
      <c r="U187" s="195"/>
      <c r="V187" s="195"/>
      <c r="W187" s="195"/>
      <c r="X187" s="196"/>
      <c r="Y187" s="196"/>
      <c r="Z187" s="197"/>
      <c r="AA187" s="196"/>
      <c r="AB187" s="197"/>
      <c r="AC187" s="196"/>
      <c r="AD187" s="197"/>
      <c r="AE187" s="196"/>
      <c r="AF187" s="197"/>
      <c r="AG187" s="196"/>
      <c r="AH187" s="196"/>
      <c r="AI187" s="197"/>
      <c r="AJ187" s="196"/>
      <c r="AK187" s="197"/>
      <c r="AL187" s="196"/>
    </row>
    <row r="188" spans="1:38" ht="15" customHeight="1" x14ac:dyDescent="0.25">
      <c r="A188" s="196" t="s">
        <v>1037</v>
      </c>
      <c r="B188" s="196" t="s">
        <v>847</v>
      </c>
      <c r="C188" s="197">
        <v>226</v>
      </c>
      <c r="D188" s="199" t="s">
        <v>116</v>
      </c>
      <c r="E188" s="196" t="s">
        <v>255</v>
      </c>
      <c r="F188" s="195">
        <v>9697.9500000000007</v>
      </c>
      <c r="G188" s="195">
        <v>344.82</v>
      </c>
      <c r="H188" s="195">
        <v>4798.28</v>
      </c>
      <c r="I188" s="195">
        <v>0</v>
      </c>
      <c r="J188" s="195">
        <f t="shared" si="35"/>
        <v>4798.28</v>
      </c>
      <c r="K188" s="195">
        <f t="shared" si="36"/>
        <v>71.974199999999996</v>
      </c>
      <c r="L188" s="195">
        <v>1654.75</v>
      </c>
      <c r="M188" s="195">
        <v>391.97</v>
      </c>
      <c r="N188" s="195">
        <f t="shared" si="37"/>
        <v>1237.9558</v>
      </c>
      <c r="O188" s="195">
        <f t="shared" si="34"/>
        <v>1629.9258</v>
      </c>
      <c r="P188" s="195"/>
      <c r="Q188" s="195" t="b">
        <f t="shared" si="30"/>
        <v>1</v>
      </c>
      <c r="R188" s="362" t="s">
        <v>116</v>
      </c>
      <c r="S188" s="195"/>
      <c r="T188" s="195"/>
      <c r="U188" s="195"/>
      <c r="V188" s="195"/>
      <c r="W188" s="195"/>
      <c r="X188" s="196"/>
      <c r="Y188" s="196"/>
      <c r="Z188" s="197"/>
      <c r="AA188" s="196"/>
      <c r="AB188" s="197"/>
      <c r="AC188" s="196"/>
      <c r="AD188" s="197"/>
      <c r="AE188" s="196"/>
      <c r="AF188" s="197"/>
      <c r="AG188" s="196"/>
      <c r="AH188" s="196"/>
      <c r="AI188" s="197"/>
      <c r="AJ188" s="196"/>
      <c r="AK188" s="197"/>
      <c r="AL188" s="196"/>
    </row>
    <row r="189" spans="1:38" ht="15" customHeight="1" x14ac:dyDescent="0.25">
      <c r="A189" s="196" t="s">
        <v>1037</v>
      </c>
      <c r="B189" s="196" t="s">
        <v>847</v>
      </c>
      <c r="C189" s="197">
        <v>30</v>
      </c>
      <c r="D189" s="199" t="s">
        <v>22</v>
      </c>
      <c r="E189" s="196" t="s">
        <v>194</v>
      </c>
      <c r="F189" s="195">
        <v>44277.23</v>
      </c>
      <c r="G189" s="195">
        <v>951.62</v>
      </c>
      <c r="H189" s="195">
        <v>21896.25</v>
      </c>
      <c r="I189" s="195">
        <v>0</v>
      </c>
      <c r="J189" s="195">
        <f t="shared" si="35"/>
        <v>21896.25</v>
      </c>
      <c r="K189" s="195">
        <f t="shared" si="36"/>
        <v>328.44374999999997</v>
      </c>
      <c r="L189" s="195">
        <v>6929.3</v>
      </c>
      <c r="M189" s="195">
        <v>1790.47</v>
      </c>
      <c r="N189" s="195">
        <f t="shared" si="37"/>
        <v>5649.2362499999999</v>
      </c>
      <c r="O189" s="195">
        <f t="shared" si="34"/>
        <v>7439.7062500000002</v>
      </c>
      <c r="P189" s="195"/>
      <c r="Q189" s="195" t="b">
        <f t="shared" si="30"/>
        <v>1</v>
      </c>
      <c r="R189" s="376" t="s">
        <v>22</v>
      </c>
      <c r="S189" s="195"/>
      <c r="T189" s="195"/>
      <c r="U189" s="195"/>
      <c r="V189" s="195"/>
      <c r="W189" s="195"/>
      <c r="X189" s="196"/>
      <c r="Y189" s="196"/>
      <c r="Z189" s="197"/>
      <c r="AA189" s="196"/>
      <c r="AB189" s="197"/>
      <c r="AC189" s="196"/>
      <c r="AD189" s="197"/>
      <c r="AE189" s="196"/>
      <c r="AF189" s="197"/>
      <c r="AG189" s="196"/>
      <c r="AH189" s="196"/>
      <c r="AI189" s="197"/>
      <c r="AJ189" s="196"/>
      <c r="AK189" s="197"/>
      <c r="AL189" s="196"/>
    </row>
    <row r="190" spans="1:38" ht="15" customHeight="1" x14ac:dyDescent="0.25">
      <c r="A190" s="196" t="s">
        <v>1037</v>
      </c>
      <c r="B190" s="196" t="s">
        <v>847</v>
      </c>
      <c r="C190" s="197">
        <v>348</v>
      </c>
      <c r="D190" s="199" t="s">
        <v>370</v>
      </c>
      <c r="E190" s="196" t="s">
        <v>371</v>
      </c>
      <c r="F190" s="195">
        <v>57360.05</v>
      </c>
      <c r="G190" s="195">
        <v>951.62</v>
      </c>
      <c r="H190" s="195">
        <v>28380.43</v>
      </c>
      <c r="I190" s="195">
        <v>0</v>
      </c>
      <c r="J190" s="195">
        <f t="shared" si="35"/>
        <v>28380.43</v>
      </c>
      <c r="K190" s="195">
        <f t="shared" si="36"/>
        <v>425.70644999999996</v>
      </c>
      <c r="L190" s="195">
        <v>8699.48</v>
      </c>
      <c r="M190" s="195">
        <v>2318.36</v>
      </c>
      <c r="N190" s="195">
        <f t="shared" si="37"/>
        <v>7322.15355</v>
      </c>
      <c r="O190" s="195">
        <f t="shared" si="34"/>
        <v>9640.5135499999997</v>
      </c>
      <c r="P190" s="195"/>
      <c r="Q190" s="195" t="b">
        <f t="shared" si="30"/>
        <v>1</v>
      </c>
      <c r="R190" s="362" t="s">
        <v>370</v>
      </c>
      <c r="S190" s="195"/>
      <c r="T190" s="195"/>
      <c r="U190" s="195"/>
      <c r="V190" s="195"/>
      <c r="W190" s="195"/>
      <c r="X190" s="196"/>
      <c r="Y190" s="196"/>
      <c r="Z190" s="197"/>
      <c r="AA190" s="196"/>
      <c r="AB190" s="197"/>
      <c r="AC190" s="196"/>
      <c r="AD190" s="197"/>
      <c r="AE190" s="196"/>
      <c r="AF190" s="197"/>
      <c r="AG190" s="196"/>
      <c r="AH190" s="196"/>
      <c r="AI190" s="197"/>
      <c r="AJ190" s="196"/>
      <c r="AK190" s="197"/>
      <c r="AL190" s="196"/>
    </row>
    <row r="191" spans="1:38" ht="15" customHeight="1" x14ac:dyDescent="0.25">
      <c r="A191" s="196" t="s">
        <v>1037</v>
      </c>
      <c r="B191" s="196" t="s">
        <v>847</v>
      </c>
      <c r="C191" s="197">
        <v>433</v>
      </c>
      <c r="D191" s="199" t="s">
        <v>684</v>
      </c>
      <c r="E191" s="196" t="s">
        <v>685</v>
      </c>
      <c r="F191" s="195">
        <v>28572.77</v>
      </c>
      <c r="G191" s="195">
        <v>951.62</v>
      </c>
      <c r="H191" s="195">
        <v>14142.55</v>
      </c>
      <c r="I191" s="195">
        <v>0</v>
      </c>
      <c r="J191" s="195">
        <f t="shared" si="35"/>
        <v>14142.55</v>
      </c>
      <c r="K191" s="195">
        <f t="shared" si="36"/>
        <v>212.13824999999997</v>
      </c>
      <c r="L191" s="195">
        <v>4812.54</v>
      </c>
      <c r="M191" s="195">
        <v>1154.4100000000001</v>
      </c>
      <c r="N191" s="195">
        <f t="shared" si="37"/>
        <v>3648.7817500000001</v>
      </c>
      <c r="O191" s="195">
        <f t="shared" si="34"/>
        <v>4803.19175</v>
      </c>
      <c r="P191" s="195"/>
      <c r="Q191" s="195" t="b">
        <f t="shared" si="30"/>
        <v>1</v>
      </c>
      <c r="R191" s="370" t="s">
        <v>684</v>
      </c>
      <c r="S191" s="195"/>
      <c r="T191" s="195"/>
      <c r="U191" s="195"/>
      <c r="V191" s="195"/>
      <c r="W191" s="195"/>
      <c r="X191" s="196"/>
      <c r="Y191" s="196"/>
      <c r="Z191" s="197"/>
      <c r="AA191" s="196"/>
      <c r="AB191" s="197"/>
      <c r="AC191" s="196"/>
      <c r="AD191" s="197"/>
      <c r="AE191" s="196"/>
      <c r="AF191" s="197"/>
      <c r="AG191" s="196"/>
      <c r="AH191" s="196"/>
      <c r="AI191" s="197"/>
      <c r="AJ191" s="196"/>
      <c r="AK191" s="197"/>
      <c r="AL191" s="196"/>
    </row>
    <row r="192" spans="1:38" ht="15" customHeight="1" x14ac:dyDescent="0.25">
      <c r="A192" s="196" t="s">
        <v>1037</v>
      </c>
      <c r="B192" s="196" t="s">
        <v>847</v>
      </c>
      <c r="C192" s="197">
        <v>2</v>
      </c>
      <c r="D192" s="199" t="s">
        <v>4</v>
      </c>
      <c r="E192" s="196" t="s">
        <v>173</v>
      </c>
      <c r="F192" s="195">
        <v>34383.879999999997</v>
      </c>
      <c r="G192" s="195">
        <v>951.62</v>
      </c>
      <c r="H192" s="195">
        <v>17016.86</v>
      </c>
      <c r="I192" s="195">
        <v>0</v>
      </c>
      <c r="J192" s="195">
        <f t="shared" si="35"/>
        <v>17016.86</v>
      </c>
      <c r="K192" s="195">
        <f t="shared" si="36"/>
        <v>255.25290000000001</v>
      </c>
      <c r="L192" s="195">
        <v>5597.22</v>
      </c>
      <c r="M192" s="195">
        <v>1389.36</v>
      </c>
      <c r="N192" s="195">
        <f t="shared" si="37"/>
        <v>4390.3471</v>
      </c>
      <c r="O192" s="195">
        <f t="shared" si="34"/>
        <v>5779.7070999999996</v>
      </c>
      <c r="P192" s="195"/>
      <c r="Q192" s="195" t="b">
        <f t="shared" si="30"/>
        <v>1</v>
      </c>
      <c r="R192" s="362" t="s">
        <v>4</v>
      </c>
      <c r="S192" s="195"/>
      <c r="T192" s="195"/>
      <c r="U192" s="195"/>
      <c r="V192" s="195"/>
      <c r="W192" s="195"/>
      <c r="X192" s="196"/>
      <c r="Y192" s="196"/>
      <c r="Z192" s="197"/>
      <c r="AA192" s="196"/>
      <c r="AB192" s="197"/>
      <c r="AC192" s="196"/>
      <c r="AD192" s="197"/>
      <c r="AE192" s="196"/>
      <c r="AF192" s="197"/>
      <c r="AG192" s="196"/>
      <c r="AH192" s="196"/>
      <c r="AI192" s="197"/>
      <c r="AJ192" s="196"/>
      <c r="AK192" s="197"/>
      <c r="AL192" s="196"/>
    </row>
    <row r="193" spans="1:38" ht="15" customHeight="1" x14ac:dyDescent="0.25">
      <c r="A193" s="196" t="s">
        <v>1037</v>
      </c>
      <c r="B193" s="196" t="s">
        <v>847</v>
      </c>
      <c r="C193" s="197">
        <v>420</v>
      </c>
      <c r="D193" s="199" t="s">
        <v>653</v>
      </c>
      <c r="E193" s="196" t="s">
        <v>654</v>
      </c>
      <c r="F193" s="195">
        <v>45389.09</v>
      </c>
      <c r="G193" s="195">
        <v>951.62</v>
      </c>
      <c r="H193" s="195">
        <v>22457.27</v>
      </c>
      <c r="I193" s="195">
        <v>0</v>
      </c>
      <c r="J193" s="195">
        <f t="shared" si="35"/>
        <v>22457.27</v>
      </c>
      <c r="K193" s="195">
        <f t="shared" si="36"/>
        <v>336.85904999999997</v>
      </c>
      <c r="L193" s="195">
        <v>7082.45</v>
      </c>
      <c r="M193" s="195">
        <v>1834.54</v>
      </c>
      <c r="N193" s="195">
        <f t="shared" si="37"/>
        <v>5793.9709499999999</v>
      </c>
      <c r="O193" s="195">
        <f t="shared" si="34"/>
        <v>7628.5109499999999</v>
      </c>
      <c r="P193" s="195"/>
      <c r="Q193" s="195" t="b">
        <f t="shared" si="30"/>
        <v>0</v>
      </c>
      <c r="R193" s="176" t="s">
        <v>640</v>
      </c>
      <c r="S193" s="195"/>
      <c r="T193" s="195"/>
      <c r="U193" s="195"/>
      <c r="V193" s="195"/>
      <c r="W193" s="195"/>
      <c r="X193" s="196"/>
      <c r="Y193" s="196"/>
      <c r="Z193" s="197"/>
      <c r="AA193" s="196"/>
      <c r="AB193" s="197"/>
      <c r="AC193" s="196"/>
      <c r="AD193" s="197"/>
      <c r="AE193" s="196"/>
      <c r="AF193" s="197"/>
      <c r="AG193" s="196"/>
      <c r="AH193" s="196"/>
      <c r="AI193" s="197"/>
      <c r="AJ193" s="196"/>
      <c r="AK193" s="197"/>
      <c r="AL193" s="196"/>
    </row>
    <row r="194" spans="1:38" ht="15" customHeight="1" x14ac:dyDescent="0.25">
      <c r="A194" s="196" t="s">
        <v>1037</v>
      </c>
      <c r="B194" s="196" t="s">
        <v>847</v>
      </c>
      <c r="C194" s="197">
        <v>487</v>
      </c>
      <c r="D194" s="199" t="s">
        <v>840</v>
      </c>
      <c r="E194" s="196" t="s">
        <v>841</v>
      </c>
      <c r="F194" s="195">
        <v>53099.5</v>
      </c>
      <c r="G194" s="195">
        <v>951.62</v>
      </c>
      <c r="H194" s="195">
        <v>26424.92</v>
      </c>
      <c r="I194" s="195">
        <v>0</v>
      </c>
      <c r="J194" s="195">
        <f t="shared" si="35"/>
        <v>26424.92</v>
      </c>
      <c r="K194" s="195">
        <f t="shared" si="36"/>
        <v>396.37379999999996</v>
      </c>
      <c r="L194" s="195">
        <v>8165.62</v>
      </c>
      <c r="M194" s="195">
        <v>2133.96</v>
      </c>
      <c r="N194" s="195">
        <f t="shared" si="37"/>
        <v>6817.6261999999997</v>
      </c>
      <c r="O194" s="195">
        <f t="shared" si="34"/>
        <v>8951.5861999999997</v>
      </c>
      <c r="P194" s="195"/>
      <c r="Q194" s="195" t="b">
        <f t="shared" si="30"/>
        <v>1</v>
      </c>
      <c r="R194" s="201" t="s">
        <v>840</v>
      </c>
      <c r="S194" s="195"/>
      <c r="T194" s="195"/>
      <c r="U194" s="195"/>
      <c r="V194" s="195"/>
      <c r="W194" s="195"/>
      <c r="X194" s="196"/>
      <c r="Y194" s="196"/>
      <c r="Z194" s="197"/>
      <c r="AA194" s="196"/>
      <c r="AB194" s="197"/>
      <c r="AC194" s="196"/>
      <c r="AD194" s="197"/>
      <c r="AE194" s="196"/>
      <c r="AF194" s="197"/>
      <c r="AG194" s="196"/>
      <c r="AH194" s="196"/>
      <c r="AI194" s="197"/>
      <c r="AJ194" s="196"/>
      <c r="AK194" s="197"/>
      <c r="AL194" s="196"/>
    </row>
    <row r="195" spans="1:38" ht="15" customHeight="1" x14ac:dyDescent="0.25">
      <c r="A195" s="334" t="s">
        <v>1037</v>
      </c>
      <c r="B195" s="334" t="s">
        <v>847</v>
      </c>
      <c r="C195" s="335">
        <v>20045</v>
      </c>
      <c r="D195" s="336" t="s">
        <v>151</v>
      </c>
      <c r="E195" s="334" t="s">
        <v>265</v>
      </c>
      <c r="F195" s="338">
        <v>0</v>
      </c>
      <c r="G195" s="338">
        <v>897.31</v>
      </c>
      <c r="H195" s="338">
        <v>0</v>
      </c>
      <c r="I195" s="338">
        <v>0</v>
      </c>
      <c r="J195" s="338">
        <f t="shared" si="35"/>
        <v>0</v>
      </c>
      <c r="K195" s="338">
        <f t="shared" si="36"/>
        <v>0</v>
      </c>
      <c r="L195" s="338">
        <v>897.31</v>
      </c>
      <c r="M195" s="338">
        <v>0</v>
      </c>
      <c r="N195" s="338">
        <f t="shared" si="37"/>
        <v>0</v>
      </c>
      <c r="O195" s="338">
        <v>897.31</v>
      </c>
      <c r="P195" s="195"/>
      <c r="Q195" s="195" t="b">
        <f t="shared" si="30"/>
        <v>0</v>
      </c>
      <c r="R195" s="127" t="s">
        <v>408</v>
      </c>
      <c r="S195" s="195"/>
      <c r="T195" s="195"/>
      <c r="U195" s="195"/>
      <c r="V195" s="195"/>
      <c r="W195" s="195"/>
      <c r="X195" s="196"/>
      <c r="Y195" s="196"/>
      <c r="Z195" s="197"/>
      <c r="AA195" s="196"/>
      <c r="AB195" s="197"/>
      <c r="AC195" s="196"/>
      <c r="AD195" s="197"/>
      <c r="AE195" s="196"/>
      <c r="AF195" s="197"/>
      <c r="AG195" s="196"/>
      <c r="AH195" s="196"/>
      <c r="AI195" s="197"/>
      <c r="AJ195" s="196"/>
      <c r="AK195" s="197"/>
      <c r="AL195" s="196"/>
    </row>
    <row r="196" spans="1:38" ht="15" customHeight="1" x14ac:dyDescent="0.25">
      <c r="A196" s="334" t="s">
        <v>1037</v>
      </c>
      <c r="B196" s="334" t="s">
        <v>847</v>
      </c>
      <c r="C196" s="335">
        <v>20039</v>
      </c>
      <c r="D196" s="336" t="s">
        <v>353</v>
      </c>
      <c r="E196" s="334" t="s">
        <v>354</v>
      </c>
      <c r="F196" s="338">
        <v>0</v>
      </c>
      <c r="G196" s="338">
        <v>897.31</v>
      </c>
      <c r="H196" s="338">
        <v>0</v>
      </c>
      <c r="I196" s="338">
        <v>0</v>
      </c>
      <c r="J196" s="338">
        <f t="shared" si="35"/>
        <v>0</v>
      </c>
      <c r="K196" s="338">
        <f t="shared" si="36"/>
        <v>0</v>
      </c>
      <c r="L196" s="338">
        <v>897.31</v>
      </c>
      <c r="M196" s="338">
        <v>0</v>
      </c>
      <c r="N196" s="338">
        <f t="shared" si="37"/>
        <v>0</v>
      </c>
      <c r="O196" s="338">
        <v>897.31</v>
      </c>
      <c r="P196" s="195"/>
      <c r="Q196" s="195" t="b">
        <f t="shared" si="30"/>
        <v>1</v>
      </c>
      <c r="R196" s="81" t="s">
        <v>353</v>
      </c>
      <c r="S196" s="195"/>
      <c r="T196" s="195"/>
      <c r="U196" s="195"/>
      <c r="V196" s="195"/>
      <c r="W196" s="195"/>
      <c r="X196" s="196"/>
      <c r="Y196" s="196"/>
      <c r="Z196" s="197"/>
      <c r="AA196" s="196"/>
      <c r="AB196" s="197"/>
      <c r="AC196" s="196"/>
      <c r="AD196" s="197"/>
      <c r="AE196" s="196"/>
      <c r="AF196" s="197"/>
      <c r="AG196" s="196"/>
      <c r="AH196" s="196"/>
      <c r="AI196" s="197"/>
      <c r="AJ196" s="196"/>
      <c r="AK196" s="197"/>
      <c r="AL196" s="196"/>
    </row>
    <row r="197" spans="1:38" ht="15" customHeight="1" x14ac:dyDescent="0.25">
      <c r="A197" s="334" t="s">
        <v>1037</v>
      </c>
      <c r="B197" s="334" t="s">
        <v>847</v>
      </c>
      <c r="C197" s="335">
        <v>20043</v>
      </c>
      <c r="D197" s="336" t="s">
        <v>166</v>
      </c>
      <c r="E197" s="334" t="s">
        <v>267</v>
      </c>
      <c r="F197" s="338">
        <v>0</v>
      </c>
      <c r="G197" s="338">
        <v>897.31</v>
      </c>
      <c r="H197" s="338">
        <v>0</v>
      </c>
      <c r="I197" s="338">
        <v>0</v>
      </c>
      <c r="J197" s="338">
        <f t="shared" si="35"/>
        <v>0</v>
      </c>
      <c r="K197" s="338">
        <f t="shared" si="36"/>
        <v>0</v>
      </c>
      <c r="L197" s="338">
        <v>897.31</v>
      </c>
      <c r="M197" s="338">
        <v>0</v>
      </c>
      <c r="N197" s="338">
        <f t="shared" si="37"/>
        <v>0</v>
      </c>
      <c r="O197" s="338">
        <v>897.31</v>
      </c>
      <c r="P197" s="195"/>
      <c r="Q197" s="195" t="b">
        <f t="shared" si="30"/>
        <v>1</v>
      </c>
      <c r="R197" s="127" t="s">
        <v>166</v>
      </c>
      <c r="S197" s="195"/>
      <c r="T197" s="195"/>
      <c r="U197" s="195"/>
      <c r="V197" s="195"/>
      <c r="W197" s="195"/>
      <c r="X197" s="196"/>
      <c r="Y197" s="196"/>
      <c r="Z197" s="197"/>
      <c r="AA197" s="196"/>
      <c r="AB197" s="197"/>
      <c r="AC197" s="196"/>
      <c r="AD197" s="197"/>
      <c r="AE197" s="196"/>
      <c r="AF197" s="197"/>
      <c r="AG197" s="196"/>
      <c r="AH197" s="196"/>
      <c r="AI197" s="197"/>
      <c r="AJ197" s="196"/>
      <c r="AK197" s="197"/>
      <c r="AL197" s="196"/>
    </row>
    <row r="198" spans="1:38" x14ac:dyDescent="0.25">
      <c r="D198" s="349">
        <f>COUNTA(D2:D197)</f>
        <v>196</v>
      </c>
      <c r="F198" s="328">
        <f t="shared" ref="F198:O198" si="38">SUM(F2:F197)</f>
        <v>6245123.5200000023</v>
      </c>
      <c r="G198" s="328">
        <f t="shared" si="38"/>
        <v>168066.49999999965</v>
      </c>
      <c r="H198" s="328">
        <f t="shared" si="38"/>
        <v>3077929.4899999979</v>
      </c>
      <c r="I198" s="328">
        <f t="shared" si="38"/>
        <v>0</v>
      </c>
      <c r="J198" s="328">
        <f t="shared" si="38"/>
        <v>3077929.4899999979</v>
      </c>
      <c r="K198" s="328">
        <f t="shared" si="38"/>
        <v>46168.942350000005</v>
      </c>
      <c r="L198" s="328">
        <f t="shared" si="38"/>
        <v>1010070.7000000003</v>
      </c>
      <c r="M198" s="328">
        <f t="shared" si="38"/>
        <v>251791.78</v>
      </c>
      <c r="N198" s="328">
        <f t="shared" si="38"/>
        <v>795835.25765000004</v>
      </c>
      <c r="O198" s="328">
        <f t="shared" si="38"/>
        <v>1050318.96765</v>
      </c>
      <c r="P198" s="328"/>
      <c r="Q198" s="195" t="b">
        <f t="shared" si="30"/>
        <v>0</v>
      </c>
      <c r="R198" s="195"/>
      <c r="S198" s="328"/>
      <c r="T198" s="328"/>
      <c r="U198" s="328"/>
      <c r="V198" s="328"/>
      <c r="W198" s="328"/>
    </row>
    <row r="199" spans="1:38" x14ac:dyDescent="0.25">
      <c r="Q199" s="195"/>
      <c r="R199" s="195"/>
    </row>
    <row r="200" spans="1:38" x14ac:dyDescent="0.25">
      <c r="Q200" s="195"/>
      <c r="R200" s="195"/>
    </row>
    <row r="201" spans="1:38" x14ac:dyDescent="0.25">
      <c r="Q201" s="195"/>
      <c r="R201" s="195"/>
    </row>
    <row r="202" spans="1:38" x14ac:dyDescent="0.25">
      <c r="Q202" s="195"/>
      <c r="R202" s="195"/>
    </row>
    <row r="203" spans="1:38" x14ac:dyDescent="0.25">
      <c r="Q203" s="195"/>
      <c r="R203" s="195"/>
    </row>
    <row r="204" spans="1:38" x14ac:dyDescent="0.25">
      <c r="Q204" s="195"/>
      <c r="R204" s="195"/>
    </row>
    <row r="205" spans="1:38" x14ac:dyDescent="0.25">
      <c r="Q205" s="195"/>
      <c r="R205" s="195"/>
    </row>
    <row r="206" spans="1:38" x14ac:dyDescent="0.25">
      <c r="Q206" s="195"/>
      <c r="R206" s="195"/>
    </row>
    <row r="207" spans="1:38" x14ac:dyDescent="0.25">
      <c r="Q207" s="195"/>
      <c r="R207" s="195"/>
    </row>
    <row r="208" spans="1:38" x14ac:dyDescent="0.25">
      <c r="Q208" s="195"/>
      <c r="R208" s="195"/>
    </row>
    <row r="209" spans="17:18" x14ac:dyDescent="0.25">
      <c r="Q209" s="195"/>
      <c r="R209" s="195"/>
    </row>
    <row r="210" spans="17:18" x14ac:dyDescent="0.25">
      <c r="Q210" s="195"/>
      <c r="R210" s="195"/>
    </row>
    <row r="211" spans="17:18" x14ac:dyDescent="0.25">
      <c r="Q211" s="567"/>
      <c r="R211" s="567"/>
    </row>
    <row r="212" spans="17:18" x14ac:dyDescent="0.25">
      <c r="Q212" s="195"/>
      <c r="R212" s="195"/>
    </row>
    <row r="213" spans="17:18" x14ac:dyDescent="0.25">
      <c r="Q213" s="195"/>
      <c r="R213" s="195"/>
    </row>
    <row r="214" spans="17:18" x14ac:dyDescent="0.25">
      <c r="Q214" s="195"/>
      <c r="R214" s="195"/>
    </row>
    <row r="215" spans="17:18" x14ac:dyDescent="0.25">
      <c r="Q215" s="567"/>
      <c r="R215" s="567"/>
    </row>
    <row r="216" spans="17:18" x14ac:dyDescent="0.25">
      <c r="Q216" s="195"/>
      <c r="R216" s="195"/>
    </row>
    <row r="217" spans="17:18" x14ac:dyDescent="0.25">
      <c r="Q217" s="195"/>
      <c r="R217" s="195"/>
    </row>
    <row r="218" spans="17:18" x14ac:dyDescent="0.25">
      <c r="Q218" s="195"/>
      <c r="R218" s="195"/>
    </row>
    <row r="219" spans="17:18" x14ac:dyDescent="0.25">
      <c r="Q219" s="195"/>
      <c r="R219" s="195"/>
    </row>
    <row r="220" spans="17:18" x14ac:dyDescent="0.25">
      <c r="Q220" s="195"/>
      <c r="R220" s="195"/>
    </row>
    <row r="221" spans="17:18" x14ac:dyDescent="0.25">
      <c r="Q221" s="195"/>
      <c r="R221" s="195"/>
    </row>
    <row r="222" spans="17:18" x14ac:dyDescent="0.25">
      <c r="Q222" s="195"/>
      <c r="R222" s="195"/>
    </row>
    <row r="223" spans="17:18" x14ac:dyDescent="0.25">
      <c r="Q223" s="195"/>
      <c r="R223" s="195"/>
    </row>
    <row r="224" spans="17:18" x14ac:dyDescent="0.25">
      <c r="Q224" s="195"/>
      <c r="R224" s="195"/>
    </row>
    <row r="225" spans="17:18" x14ac:dyDescent="0.25">
      <c r="Q225" s="195"/>
      <c r="R225" s="195"/>
    </row>
    <row r="226" spans="17:18" x14ac:dyDescent="0.25">
      <c r="Q226" s="195"/>
      <c r="R226" s="195"/>
    </row>
    <row r="227" spans="17:18" x14ac:dyDescent="0.25">
      <c r="Q227" s="195"/>
      <c r="R227" s="195"/>
    </row>
    <row r="228" spans="17:18" x14ac:dyDescent="0.25">
      <c r="Q228" s="195"/>
      <c r="R228" s="195"/>
    </row>
    <row r="229" spans="17:18" x14ac:dyDescent="0.25">
      <c r="Q229" s="195"/>
      <c r="R229" s="195"/>
    </row>
    <row r="230" spans="17:18" x14ac:dyDescent="0.25">
      <c r="Q230" s="195"/>
      <c r="R230" s="195"/>
    </row>
    <row r="231" spans="17:18" x14ac:dyDescent="0.25">
      <c r="Q231" s="195"/>
      <c r="R231" s="195"/>
    </row>
    <row r="232" spans="17:18" x14ac:dyDescent="0.25">
      <c r="Q232" s="195"/>
      <c r="R232" s="195"/>
    </row>
    <row r="233" spans="17:18" x14ac:dyDescent="0.25">
      <c r="Q233" s="195"/>
      <c r="R233" s="195"/>
    </row>
    <row r="234" spans="17:18" x14ac:dyDescent="0.25">
      <c r="Q234" s="195"/>
      <c r="R234" s="195"/>
    </row>
    <row r="235" spans="17:18" x14ac:dyDescent="0.25">
      <c r="Q235" s="195"/>
      <c r="R235" s="195"/>
    </row>
    <row r="236" spans="17:18" x14ac:dyDescent="0.25">
      <c r="Q236" s="195"/>
      <c r="R236" s="195"/>
    </row>
    <row r="237" spans="17:18" x14ac:dyDescent="0.25">
      <c r="Q237" s="195"/>
      <c r="R237" s="195"/>
    </row>
    <row r="238" spans="17:18" x14ac:dyDescent="0.25">
      <c r="Q238" s="195"/>
      <c r="R238" s="195"/>
    </row>
    <row r="239" spans="17:18" x14ac:dyDescent="0.25">
      <c r="Q239" s="195"/>
      <c r="R239" s="195"/>
    </row>
    <row r="240" spans="17:18" x14ac:dyDescent="0.25">
      <c r="Q240" s="195"/>
      <c r="R240" s="195"/>
    </row>
    <row r="241" spans="17:18" x14ac:dyDescent="0.25">
      <c r="Q241" s="195"/>
      <c r="R241" s="195"/>
    </row>
    <row r="242" spans="17:18" x14ac:dyDescent="0.25">
      <c r="Q242" s="195"/>
      <c r="R242" s="195"/>
    </row>
    <row r="243" spans="17:18" x14ac:dyDescent="0.25">
      <c r="Q243" s="195"/>
      <c r="R243" s="195"/>
    </row>
    <row r="244" spans="17:18" x14ac:dyDescent="0.25">
      <c r="Q244" s="195"/>
      <c r="R244" s="195"/>
    </row>
    <row r="245" spans="17:18" x14ac:dyDescent="0.25">
      <c r="Q245" s="195"/>
      <c r="R245" s="195"/>
    </row>
    <row r="246" spans="17:18" x14ac:dyDescent="0.25">
      <c r="Q246" s="195"/>
      <c r="R246" s="195"/>
    </row>
    <row r="247" spans="17:18" x14ac:dyDescent="0.25">
      <c r="Q247" s="195"/>
      <c r="R247" s="195"/>
    </row>
    <row r="248" spans="17:18" x14ac:dyDescent="0.25">
      <c r="Q248" s="195"/>
      <c r="R248" s="195"/>
    </row>
    <row r="249" spans="17:18" x14ac:dyDescent="0.25">
      <c r="Q249" s="195"/>
      <c r="R249" s="195"/>
    </row>
    <row r="250" spans="17:18" x14ac:dyDescent="0.25">
      <c r="Q250" s="195"/>
      <c r="R250" s="195"/>
    </row>
    <row r="251" spans="17:18" x14ac:dyDescent="0.25">
      <c r="Q251" s="195"/>
      <c r="R251" s="195"/>
    </row>
    <row r="252" spans="17:18" x14ac:dyDescent="0.25">
      <c r="Q252" s="195"/>
      <c r="R252" s="195"/>
    </row>
    <row r="253" spans="17:18" x14ac:dyDescent="0.25">
      <c r="Q253" s="195"/>
      <c r="R253" s="195"/>
    </row>
    <row r="254" spans="17:18" x14ac:dyDescent="0.25">
      <c r="Q254" s="195"/>
      <c r="R254" s="195"/>
    </row>
    <row r="255" spans="17:18" x14ac:dyDescent="0.25">
      <c r="Q255" s="195"/>
      <c r="R255" s="195"/>
    </row>
    <row r="256" spans="17:18" x14ac:dyDescent="0.25">
      <c r="Q256" s="195"/>
      <c r="R256" s="195"/>
    </row>
    <row r="257" spans="17:18" x14ac:dyDescent="0.25">
      <c r="Q257" s="195"/>
      <c r="R257" s="195"/>
    </row>
    <row r="258" spans="17:18" x14ac:dyDescent="0.25">
      <c r="Q258" s="195"/>
      <c r="R258" s="195"/>
    </row>
    <row r="259" spans="17:18" x14ac:dyDescent="0.25">
      <c r="Q259" s="195"/>
      <c r="R259" s="195"/>
    </row>
    <row r="260" spans="17:18" x14ac:dyDescent="0.25">
      <c r="Q260" s="195"/>
      <c r="R260" s="195"/>
    </row>
    <row r="261" spans="17:18" x14ac:dyDescent="0.25">
      <c r="Q261" s="195"/>
      <c r="R261" s="195"/>
    </row>
    <row r="262" spans="17:18" x14ac:dyDescent="0.25">
      <c r="Q262" s="195"/>
      <c r="R262" s="195"/>
    </row>
    <row r="263" spans="17:18" x14ac:dyDescent="0.25">
      <c r="Q263" s="195"/>
      <c r="R263" s="195"/>
    </row>
    <row r="264" spans="17:18" x14ac:dyDescent="0.25">
      <c r="Q264" s="195"/>
      <c r="R264" s="195"/>
    </row>
    <row r="265" spans="17:18" x14ac:dyDescent="0.25">
      <c r="Q265" s="195"/>
      <c r="R265" s="195"/>
    </row>
    <row r="266" spans="17:18" x14ac:dyDescent="0.25">
      <c r="Q266" s="328"/>
      <c r="R266" s="328"/>
    </row>
  </sheetData>
  <sortState xmlns:xlrd2="http://schemas.microsoft.com/office/spreadsheetml/2017/richdata2" ref="A195:O197">
    <sortCondition ref="D195:D197"/>
  </sortState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D7501-3C10-4900-9A78-21FFD7CD8618}">
  <sheetPr>
    <tabColor rgb="FFFFC000"/>
    <pageSetUpPr fitToPage="1"/>
  </sheetPr>
  <dimension ref="A1:AE266"/>
  <sheetViews>
    <sheetView topLeftCell="B1" zoomScaleNormal="100" workbookViewId="0">
      <pane ySplit="1" topLeftCell="A152" activePane="bottomLeft" state="frozen"/>
      <selection pane="bottomLeft" activeCell="U162" sqref="U162"/>
    </sheetView>
  </sheetViews>
  <sheetFormatPr defaultColWidth="9.140625" defaultRowHeight="15" x14ac:dyDescent="0.25"/>
  <cols>
    <col min="1" max="1" width="6.42578125" style="255" bestFit="1" customWidth="1"/>
    <col min="2" max="2" width="12.7109375" style="255" bestFit="1" customWidth="1"/>
    <col min="3" max="3" width="12.140625" style="255" bestFit="1" customWidth="1"/>
    <col min="4" max="4" width="9.42578125" style="255" customWidth="1"/>
    <col min="5" max="5" width="29.85546875" style="292" customWidth="1"/>
    <col min="6" max="6" width="21.42578125" style="257" hidden="1" customWidth="1"/>
    <col min="7" max="7" width="18.42578125" style="258" hidden="1" customWidth="1"/>
    <col min="8" max="8" width="17" style="258" hidden="1" customWidth="1"/>
    <col min="9" max="9" width="17.28515625" style="258" hidden="1" customWidth="1"/>
    <col min="10" max="10" width="19.28515625" style="258" hidden="1" customWidth="1"/>
    <col min="11" max="11" width="14.28515625" style="258" hidden="1" customWidth="1"/>
    <col min="12" max="12" width="13.85546875" style="258" hidden="1" customWidth="1"/>
    <col min="13" max="13" width="14.28515625" style="258" hidden="1" customWidth="1"/>
    <col min="14" max="14" width="13.5703125" style="258" hidden="1" customWidth="1"/>
    <col min="15" max="15" width="21.85546875" style="258" hidden="1" customWidth="1"/>
    <col min="16" max="16" width="20.5703125" style="258" hidden="1" customWidth="1"/>
    <col min="17" max="17" width="17.140625" style="258" hidden="1" customWidth="1"/>
    <col min="18" max="18" width="20.140625" style="262" hidden="1" customWidth="1"/>
    <col min="19" max="19" width="17.5703125" style="262" hidden="1" customWidth="1"/>
    <col min="20" max="20" width="16.42578125" style="259" hidden="1" customWidth="1"/>
    <col min="21" max="21" width="24.140625" style="262" customWidth="1"/>
    <col min="22" max="22" width="2.140625" style="256" customWidth="1"/>
    <col min="23" max="23" width="9.85546875" style="256" customWidth="1"/>
    <col min="24" max="24" width="5.85546875" style="256" customWidth="1"/>
    <col min="25" max="25" width="12.42578125" style="293" bestFit="1" customWidth="1"/>
    <col min="26" max="26" width="9.28515625" style="256" bestFit="1" customWidth="1"/>
    <col min="27" max="27" width="19.42578125" style="293" customWidth="1"/>
    <col min="28" max="16384" width="9.140625" style="256"/>
  </cols>
  <sheetData>
    <row r="1" spans="1:28" s="254" customFormat="1" ht="60" x14ac:dyDescent="0.25">
      <c r="A1" s="247" t="s">
        <v>643</v>
      </c>
      <c r="B1" s="247" t="s">
        <v>119</v>
      </c>
      <c r="C1" s="247" t="s">
        <v>536</v>
      </c>
      <c r="D1" s="248" t="s">
        <v>537</v>
      </c>
      <c r="E1" s="291" t="s">
        <v>538</v>
      </c>
      <c r="F1" s="249" t="s">
        <v>539</v>
      </c>
      <c r="G1" s="249" t="s">
        <v>96</v>
      </c>
      <c r="H1" s="250" t="s">
        <v>540</v>
      </c>
      <c r="I1" s="251" t="s">
        <v>776</v>
      </c>
      <c r="J1" s="251" t="s">
        <v>835</v>
      </c>
      <c r="K1" s="251" t="s">
        <v>775</v>
      </c>
      <c r="L1" s="250" t="s">
        <v>541</v>
      </c>
      <c r="M1" s="250" t="s">
        <v>542</v>
      </c>
      <c r="N1" s="250" t="s">
        <v>543</v>
      </c>
      <c r="O1" s="249" t="s">
        <v>544</v>
      </c>
      <c r="P1" s="249" t="s">
        <v>545</v>
      </c>
      <c r="Q1" s="250" t="s">
        <v>789</v>
      </c>
      <c r="R1" s="252" t="s">
        <v>546</v>
      </c>
      <c r="S1" s="252" t="s">
        <v>547</v>
      </c>
      <c r="T1" s="253" t="s">
        <v>548</v>
      </c>
      <c r="U1" s="252" t="s">
        <v>113</v>
      </c>
      <c r="Y1" s="604"/>
      <c r="AA1" s="604"/>
    </row>
    <row r="2" spans="1:28" x14ac:dyDescent="0.25">
      <c r="A2" s="255" t="s">
        <v>86</v>
      </c>
      <c r="B2" s="255">
        <v>1</v>
      </c>
      <c r="C2" s="255">
        <v>271</v>
      </c>
      <c r="D2" s="255" t="s">
        <v>549</v>
      </c>
      <c r="E2" s="292" t="s">
        <v>824</v>
      </c>
      <c r="F2" s="257">
        <v>0</v>
      </c>
      <c r="G2" s="258">
        <v>0</v>
      </c>
      <c r="H2" s="258">
        <v>0</v>
      </c>
      <c r="I2" s="259">
        <v>1819.36</v>
      </c>
      <c r="J2" s="258">
        <v>0</v>
      </c>
      <c r="K2" s="258">
        <v>0</v>
      </c>
      <c r="L2" s="258">
        <v>0</v>
      </c>
      <c r="M2" s="258">
        <v>0</v>
      </c>
      <c r="N2" s="258">
        <v>0</v>
      </c>
      <c r="O2" s="258">
        <v>0</v>
      </c>
      <c r="P2" s="259">
        <v>705.57</v>
      </c>
      <c r="Q2" s="259">
        <v>0</v>
      </c>
      <c r="R2" s="262">
        <v>429.76</v>
      </c>
      <c r="S2" s="262">
        <v>111.46</v>
      </c>
      <c r="T2" s="258">
        <v>0</v>
      </c>
      <c r="U2" s="261">
        <f t="shared" ref="U2:U21" si="0">SUM(F2:T2)</f>
        <v>3066.1499999999996</v>
      </c>
      <c r="Y2" s="199" t="b">
        <f>Z2=AB2</f>
        <v>1</v>
      </c>
      <c r="Z2" s="84" t="s">
        <v>164</v>
      </c>
      <c r="AA2" s="199"/>
      <c r="AB2" s="362" t="s">
        <v>164</v>
      </c>
    </row>
    <row r="3" spans="1:28" x14ac:dyDescent="0.25">
      <c r="A3" s="255" t="s">
        <v>86</v>
      </c>
      <c r="B3" s="255">
        <v>1</v>
      </c>
      <c r="C3" s="255">
        <v>37</v>
      </c>
      <c r="D3" s="255" t="s">
        <v>549</v>
      </c>
      <c r="E3" s="292" t="s">
        <v>27</v>
      </c>
      <c r="F3" s="257">
        <v>0</v>
      </c>
      <c r="G3" s="258">
        <v>0</v>
      </c>
      <c r="H3" s="258">
        <v>0</v>
      </c>
      <c r="I3" s="259">
        <v>1762.63</v>
      </c>
      <c r="J3" s="258">
        <v>0</v>
      </c>
      <c r="K3" s="258">
        <v>0</v>
      </c>
      <c r="L3" s="258">
        <v>0</v>
      </c>
      <c r="M3" s="258">
        <v>0</v>
      </c>
      <c r="N3" s="258">
        <v>0</v>
      </c>
      <c r="O3" s="258">
        <v>0</v>
      </c>
      <c r="P3" s="259">
        <v>748.08</v>
      </c>
      <c r="Q3" s="259">
        <v>0</v>
      </c>
      <c r="R3" s="262">
        <v>455.65</v>
      </c>
      <c r="S3" s="262">
        <v>82.13</v>
      </c>
      <c r="T3" s="258">
        <v>0</v>
      </c>
      <c r="U3" s="261">
        <f t="shared" si="0"/>
        <v>3048.4900000000002</v>
      </c>
      <c r="Y3" s="199" t="b">
        <f t="shared" ref="Y3:Y67" si="1">Z3=AB3</f>
        <v>1</v>
      </c>
      <c r="Z3" s="84" t="s">
        <v>27</v>
      </c>
      <c r="AA3" s="199" t="b">
        <f>E3=AB3</f>
        <v>1</v>
      </c>
      <c r="AB3" s="362" t="s">
        <v>27</v>
      </c>
    </row>
    <row r="4" spans="1:28" x14ac:dyDescent="0.25">
      <c r="A4" s="255" t="s">
        <v>84</v>
      </c>
      <c r="B4" s="255">
        <v>1</v>
      </c>
      <c r="C4" s="255">
        <v>490</v>
      </c>
      <c r="E4" s="293" t="s">
        <v>629</v>
      </c>
      <c r="F4" s="257">
        <v>0</v>
      </c>
      <c r="G4" s="258">
        <v>1459</v>
      </c>
      <c r="H4" s="258">
        <v>0</v>
      </c>
      <c r="I4" s="259">
        <v>933.55</v>
      </c>
      <c r="J4" s="258">
        <v>0</v>
      </c>
      <c r="K4" s="258">
        <v>0</v>
      </c>
      <c r="L4" s="258">
        <v>0</v>
      </c>
      <c r="M4" s="258">
        <v>0</v>
      </c>
      <c r="N4" s="258">
        <v>0</v>
      </c>
      <c r="O4" s="258">
        <v>0</v>
      </c>
      <c r="P4" s="259">
        <v>748.07</v>
      </c>
      <c r="Q4" s="258">
        <v>170.02</v>
      </c>
      <c r="R4" s="260">
        <v>455.65</v>
      </c>
      <c r="S4" s="260">
        <v>88.28</v>
      </c>
      <c r="T4" s="260">
        <v>117.42</v>
      </c>
      <c r="U4" s="261">
        <f t="shared" si="0"/>
        <v>3971.9900000000007</v>
      </c>
      <c r="Y4" s="199" t="b">
        <f t="shared" si="1"/>
        <v>1</v>
      </c>
      <c r="Z4" s="394" t="s">
        <v>484</v>
      </c>
      <c r="AA4" s="199" t="b">
        <f t="shared" ref="AA4:AA68" si="2">E4=AB4</f>
        <v>0</v>
      </c>
      <c r="AB4" s="358" t="s">
        <v>484</v>
      </c>
    </row>
    <row r="5" spans="1:28" x14ac:dyDescent="0.25">
      <c r="A5" s="255" t="s">
        <v>84</v>
      </c>
      <c r="B5" s="255">
        <v>1</v>
      </c>
      <c r="C5" s="255">
        <v>35</v>
      </c>
      <c r="D5" s="255" t="s">
        <v>549</v>
      </c>
      <c r="E5" s="292" t="s">
        <v>575</v>
      </c>
      <c r="F5" s="257">
        <v>0</v>
      </c>
      <c r="G5" s="258">
        <v>0</v>
      </c>
      <c r="H5" s="258">
        <v>0</v>
      </c>
      <c r="I5" s="259">
        <v>1393.97</v>
      </c>
      <c r="J5" s="258">
        <v>0</v>
      </c>
      <c r="K5" s="258">
        <v>0</v>
      </c>
      <c r="L5" s="258">
        <v>0</v>
      </c>
      <c r="M5" s="258">
        <v>0</v>
      </c>
      <c r="N5" s="258">
        <v>0</v>
      </c>
      <c r="O5" s="258">
        <v>0</v>
      </c>
      <c r="P5" s="259">
        <v>374.04</v>
      </c>
      <c r="Q5" s="258">
        <v>0</v>
      </c>
      <c r="R5" s="260">
        <v>829.69</v>
      </c>
      <c r="S5" s="262">
        <v>84.12</v>
      </c>
      <c r="T5" s="259">
        <v>39.14</v>
      </c>
      <c r="U5" s="261">
        <f t="shared" si="0"/>
        <v>2720.9599999999996</v>
      </c>
      <c r="Y5" s="199" t="b">
        <f t="shared" si="1"/>
        <v>1</v>
      </c>
      <c r="Z5" s="82" t="s">
        <v>26</v>
      </c>
      <c r="AA5" s="199" t="b">
        <f t="shared" si="2"/>
        <v>0</v>
      </c>
      <c r="AB5" s="152" t="s">
        <v>26</v>
      </c>
    </row>
    <row r="6" spans="1:28" x14ac:dyDescent="0.25">
      <c r="A6" s="255" t="s">
        <v>84</v>
      </c>
      <c r="B6" s="255">
        <v>1</v>
      </c>
      <c r="C6" s="255">
        <v>201</v>
      </c>
      <c r="E6" s="292" t="s">
        <v>619</v>
      </c>
      <c r="F6" s="257">
        <v>0</v>
      </c>
      <c r="G6" s="258">
        <v>0</v>
      </c>
      <c r="H6" s="258">
        <v>0</v>
      </c>
      <c r="I6" s="258">
        <v>2855.84</v>
      </c>
      <c r="J6" s="258">
        <v>0</v>
      </c>
      <c r="K6" s="258">
        <v>0</v>
      </c>
      <c r="L6" s="258">
        <v>0</v>
      </c>
      <c r="M6" s="258">
        <v>0</v>
      </c>
      <c r="N6" s="258">
        <v>0</v>
      </c>
      <c r="O6" s="258">
        <v>0</v>
      </c>
      <c r="P6" s="258">
        <v>850.08</v>
      </c>
      <c r="Q6" s="258">
        <v>0</v>
      </c>
      <c r="R6" s="258">
        <v>517.78</v>
      </c>
      <c r="S6" s="258">
        <v>27.88</v>
      </c>
      <c r="T6" s="258">
        <v>78.28</v>
      </c>
      <c r="U6" s="261">
        <f t="shared" si="0"/>
        <v>4329.8599999999997</v>
      </c>
      <c r="Y6" s="199" t="b">
        <f t="shared" si="1"/>
        <v>1</v>
      </c>
      <c r="Z6" s="82" t="s">
        <v>75</v>
      </c>
      <c r="AA6" s="199" t="b">
        <f t="shared" si="2"/>
        <v>0</v>
      </c>
      <c r="AB6" s="152" t="s">
        <v>75</v>
      </c>
    </row>
    <row r="7" spans="1:28" x14ac:dyDescent="0.25">
      <c r="A7" s="255" t="s">
        <v>84</v>
      </c>
      <c r="B7" s="255">
        <v>1</v>
      </c>
      <c r="C7" s="255">
        <v>20</v>
      </c>
      <c r="D7" s="255" t="s">
        <v>549</v>
      </c>
      <c r="E7" s="292" t="s">
        <v>563</v>
      </c>
      <c r="F7" s="257">
        <v>0</v>
      </c>
      <c r="G7" s="258">
        <v>0</v>
      </c>
      <c r="H7" s="258">
        <v>781.12</v>
      </c>
      <c r="I7" s="259">
        <v>2616.5100000000002</v>
      </c>
      <c r="J7" s="258">
        <v>0</v>
      </c>
      <c r="K7" s="258">
        <v>0</v>
      </c>
      <c r="L7" s="258">
        <v>0</v>
      </c>
      <c r="M7" s="258">
        <v>0</v>
      </c>
      <c r="N7" s="258">
        <v>0</v>
      </c>
      <c r="O7" s="258">
        <v>0</v>
      </c>
      <c r="P7" s="259">
        <v>833.08</v>
      </c>
      <c r="Q7" s="258">
        <v>0</v>
      </c>
      <c r="R7" s="260">
        <v>507.43</v>
      </c>
      <c r="S7" s="262">
        <v>49.44</v>
      </c>
      <c r="T7" s="258">
        <v>0</v>
      </c>
      <c r="U7" s="261">
        <f t="shared" si="0"/>
        <v>4787.58</v>
      </c>
      <c r="V7" s="263"/>
      <c r="Y7" s="199" t="b">
        <f t="shared" si="1"/>
        <v>1</v>
      </c>
      <c r="Z7" s="84" t="s">
        <v>14</v>
      </c>
      <c r="AA7" s="199" t="b">
        <f t="shared" si="2"/>
        <v>0</v>
      </c>
      <c r="AB7" s="362" t="s">
        <v>14</v>
      </c>
    </row>
    <row r="8" spans="1:28" x14ac:dyDescent="0.25">
      <c r="A8" s="255" t="s">
        <v>86</v>
      </c>
      <c r="B8" s="255">
        <v>1</v>
      </c>
      <c r="C8" s="255">
        <v>146</v>
      </c>
      <c r="D8" s="255" t="s">
        <v>549</v>
      </c>
      <c r="E8" s="292" t="s">
        <v>603</v>
      </c>
      <c r="F8" s="257">
        <v>0</v>
      </c>
      <c r="G8" s="258">
        <v>3036</v>
      </c>
      <c r="H8" s="258">
        <v>0</v>
      </c>
      <c r="I8" s="258">
        <v>0</v>
      </c>
      <c r="J8" s="258">
        <v>0</v>
      </c>
      <c r="K8" s="258">
        <v>0</v>
      </c>
      <c r="L8" s="258">
        <v>0</v>
      </c>
      <c r="M8" s="258">
        <v>0</v>
      </c>
      <c r="N8" s="258">
        <v>0</v>
      </c>
      <c r="O8" s="258">
        <v>0</v>
      </c>
      <c r="P8" s="258">
        <v>0</v>
      </c>
      <c r="Q8" s="259">
        <v>0</v>
      </c>
      <c r="R8" s="262">
        <v>1340.51</v>
      </c>
      <c r="S8" s="262">
        <v>49.15</v>
      </c>
      <c r="T8" s="259">
        <v>0</v>
      </c>
      <c r="U8" s="261">
        <f t="shared" si="0"/>
        <v>4425.66</v>
      </c>
      <c r="Y8" s="199" t="b">
        <f t="shared" si="1"/>
        <v>1</v>
      </c>
      <c r="Z8" s="84" t="s">
        <v>56</v>
      </c>
      <c r="AA8" s="199" t="b">
        <f t="shared" si="2"/>
        <v>0</v>
      </c>
      <c r="AB8" s="362" t="s">
        <v>56</v>
      </c>
    </row>
    <row r="9" spans="1:28" x14ac:dyDescent="0.25">
      <c r="A9" s="255" t="s">
        <v>84</v>
      </c>
      <c r="B9" s="255">
        <v>1</v>
      </c>
      <c r="C9" s="255">
        <v>50</v>
      </c>
      <c r="D9" s="255" t="s">
        <v>549</v>
      </c>
      <c r="E9" s="292" t="s">
        <v>585</v>
      </c>
      <c r="F9" s="257">
        <v>0</v>
      </c>
      <c r="G9" s="258">
        <v>0</v>
      </c>
      <c r="H9" s="258">
        <v>0</v>
      </c>
      <c r="I9" s="259">
        <v>3345.52</v>
      </c>
      <c r="J9" s="258">
        <v>0</v>
      </c>
      <c r="K9" s="258">
        <v>0</v>
      </c>
      <c r="L9" s="258">
        <v>0</v>
      </c>
      <c r="M9" s="258">
        <v>0</v>
      </c>
      <c r="N9" s="258">
        <v>0</v>
      </c>
      <c r="O9" s="258">
        <v>0</v>
      </c>
      <c r="P9" s="259">
        <v>790.58</v>
      </c>
      <c r="Q9" s="258">
        <v>0</v>
      </c>
      <c r="R9" s="260">
        <v>481.54</v>
      </c>
      <c r="S9" s="262">
        <v>67.09</v>
      </c>
      <c r="T9" s="258">
        <v>0</v>
      </c>
      <c r="U9" s="261">
        <f t="shared" si="0"/>
        <v>4684.7300000000005</v>
      </c>
      <c r="Y9" s="199" t="b">
        <f t="shared" si="1"/>
        <v>1</v>
      </c>
      <c r="Z9" s="84" t="s">
        <v>38</v>
      </c>
      <c r="AA9" s="199" t="b">
        <f t="shared" si="2"/>
        <v>0</v>
      </c>
      <c r="AB9" s="362" t="s">
        <v>38</v>
      </c>
    </row>
    <row r="10" spans="1:28" x14ac:dyDescent="0.25">
      <c r="A10" s="255" t="s">
        <v>84</v>
      </c>
      <c r="B10" s="255">
        <v>1</v>
      </c>
      <c r="C10" s="255">
        <v>349</v>
      </c>
      <c r="D10" s="255" t="s">
        <v>549</v>
      </c>
      <c r="E10" s="292" t="s">
        <v>362</v>
      </c>
      <c r="F10" s="257">
        <v>0</v>
      </c>
      <c r="G10" s="258">
        <v>0</v>
      </c>
      <c r="H10" s="258">
        <v>0</v>
      </c>
      <c r="I10" s="259">
        <v>2787.94</v>
      </c>
      <c r="J10" s="258">
        <v>0</v>
      </c>
      <c r="K10" s="258">
        <v>0</v>
      </c>
      <c r="L10" s="258">
        <v>0</v>
      </c>
      <c r="M10" s="258">
        <v>0</v>
      </c>
      <c r="N10" s="258">
        <v>0</v>
      </c>
      <c r="O10" s="258">
        <v>0</v>
      </c>
      <c r="P10" s="259">
        <v>748.08</v>
      </c>
      <c r="Q10" s="258">
        <v>0</v>
      </c>
      <c r="R10" s="260">
        <v>455.65</v>
      </c>
      <c r="S10" s="258">
        <v>88.28</v>
      </c>
      <c r="T10" s="260">
        <v>78.28</v>
      </c>
      <c r="U10" s="261">
        <f t="shared" si="0"/>
        <v>4158.2300000000005</v>
      </c>
      <c r="Y10" s="199" t="b">
        <f t="shared" si="1"/>
        <v>1</v>
      </c>
      <c r="Z10" s="84" t="s">
        <v>362</v>
      </c>
      <c r="AA10" s="199" t="b">
        <f t="shared" si="2"/>
        <v>1</v>
      </c>
      <c r="AB10" s="362" t="s">
        <v>362</v>
      </c>
    </row>
    <row r="11" spans="1:28" x14ac:dyDescent="0.25">
      <c r="A11" s="255" t="s">
        <v>84</v>
      </c>
      <c r="B11" s="255">
        <v>1</v>
      </c>
      <c r="C11" s="255">
        <v>461</v>
      </c>
      <c r="E11" s="292" t="s">
        <v>754</v>
      </c>
      <c r="F11" s="257">
        <v>0</v>
      </c>
      <c r="G11" s="258">
        <v>0</v>
      </c>
      <c r="H11" s="258">
        <v>0</v>
      </c>
      <c r="I11" s="259">
        <v>1184.1400000000001</v>
      </c>
      <c r="J11" s="258">
        <v>0</v>
      </c>
      <c r="K11" s="258">
        <v>0</v>
      </c>
      <c r="L11" s="258">
        <v>0</v>
      </c>
      <c r="M11" s="258">
        <v>0</v>
      </c>
      <c r="N11" s="258">
        <v>0</v>
      </c>
      <c r="O11" s="258">
        <v>0</v>
      </c>
      <c r="P11" s="259">
        <v>833.08</v>
      </c>
      <c r="Q11" s="258">
        <v>0</v>
      </c>
      <c r="R11" s="260">
        <v>507.43</v>
      </c>
      <c r="S11" s="262">
        <v>53.51</v>
      </c>
      <c r="T11" s="260">
        <v>0</v>
      </c>
      <c r="U11" s="261">
        <f t="shared" si="0"/>
        <v>2578.1600000000003</v>
      </c>
      <c r="Y11" s="199" t="b">
        <f t="shared" si="1"/>
        <v>1</v>
      </c>
      <c r="Z11" s="585" t="s">
        <v>754</v>
      </c>
      <c r="AA11" s="199" t="b">
        <f t="shared" si="2"/>
        <v>1</v>
      </c>
      <c r="AB11" s="218" t="s">
        <v>754</v>
      </c>
    </row>
    <row r="12" spans="1:28" x14ac:dyDescent="0.25">
      <c r="A12" s="255" t="s">
        <v>84</v>
      </c>
      <c r="B12" s="255">
        <v>1</v>
      </c>
      <c r="C12" s="255">
        <v>434</v>
      </c>
      <c r="D12" s="255" t="s">
        <v>549</v>
      </c>
      <c r="E12" s="292" t="s">
        <v>696</v>
      </c>
      <c r="F12" s="257">
        <v>0</v>
      </c>
      <c r="G12" s="258">
        <v>0</v>
      </c>
      <c r="H12" s="258">
        <v>0</v>
      </c>
      <c r="I12" s="259">
        <v>749.68</v>
      </c>
      <c r="J12" s="258">
        <v>0</v>
      </c>
      <c r="K12" s="258">
        <v>0</v>
      </c>
      <c r="L12" s="258">
        <v>0</v>
      </c>
      <c r="M12" s="258">
        <v>0</v>
      </c>
      <c r="N12" s="258">
        <v>0</v>
      </c>
      <c r="O12" s="258">
        <v>0</v>
      </c>
      <c r="P12" s="259">
        <v>212.52</v>
      </c>
      <c r="Q12" s="258">
        <v>0</v>
      </c>
      <c r="R12" s="260">
        <v>1155.3399999999999</v>
      </c>
      <c r="S12" s="262">
        <v>25.52</v>
      </c>
      <c r="T12" s="260">
        <v>78.28</v>
      </c>
      <c r="U12" s="261">
        <f t="shared" si="0"/>
        <v>2221.34</v>
      </c>
      <c r="Y12" s="199" t="b">
        <f t="shared" si="1"/>
        <v>1</v>
      </c>
      <c r="Z12" s="584" t="s">
        <v>696</v>
      </c>
      <c r="AA12" s="199" t="b">
        <f t="shared" si="2"/>
        <v>1</v>
      </c>
      <c r="AB12" s="176" t="s">
        <v>696</v>
      </c>
    </row>
    <row r="13" spans="1:28" x14ac:dyDescent="0.25">
      <c r="A13" s="255" t="s">
        <v>84</v>
      </c>
      <c r="B13" s="255">
        <v>1</v>
      </c>
      <c r="C13" s="255">
        <v>39</v>
      </c>
      <c r="D13" s="255" t="s">
        <v>549</v>
      </c>
      <c r="E13" s="292" t="s">
        <v>577</v>
      </c>
      <c r="F13" s="257">
        <v>0</v>
      </c>
      <c r="G13" s="258">
        <v>0</v>
      </c>
      <c r="H13" s="258">
        <v>0</v>
      </c>
      <c r="I13" s="258">
        <v>0</v>
      </c>
      <c r="J13" s="258">
        <v>0</v>
      </c>
      <c r="K13" s="258">
        <v>0</v>
      </c>
      <c r="L13" s="258">
        <v>0</v>
      </c>
      <c r="M13" s="258">
        <v>0</v>
      </c>
      <c r="N13" s="258">
        <v>0</v>
      </c>
      <c r="O13" s="258">
        <v>0</v>
      </c>
      <c r="P13" s="259">
        <v>841.58</v>
      </c>
      <c r="Q13" s="258">
        <v>0</v>
      </c>
      <c r="R13" s="260">
        <v>512.61</v>
      </c>
      <c r="S13" s="262">
        <v>44.3</v>
      </c>
      <c r="T13" s="259">
        <v>78.28</v>
      </c>
      <c r="U13" s="261">
        <f t="shared" si="0"/>
        <v>1476.77</v>
      </c>
      <c r="Y13" s="199" t="b">
        <f t="shared" si="1"/>
        <v>1</v>
      </c>
      <c r="Z13" s="82" t="s">
        <v>29</v>
      </c>
      <c r="AA13" s="199" t="b">
        <f t="shared" si="2"/>
        <v>0</v>
      </c>
      <c r="AB13" s="152" t="s">
        <v>29</v>
      </c>
    </row>
    <row r="14" spans="1:28" s="528" customFormat="1" x14ac:dyDescent="0.25">
      <c r="A14" s="519" t="s">
        <v>84</v>
      </c>
      <c r="B14" s="519">
        <v>1</v>
      </c>
      <c r="C14" s="519">
        <v>248</v>
      </c>
      <c r="D14" s="519" t="s">
        <v>549</v>
      </c>
      <c r="E14" s="520" t="s">
        <v>622</v>
      </c>
      <c r="F14" s="521">
        <v>0</v>
      </c>
      <c r="G14" s="522">
        <v>0</v>
      </c>
      <c r="H14" s="522">
        <v>0</v>
      </c>
      <c r="I14" s="523">
        <v>1454.08</v>
      </c>
      <c r="J14" s="522">
        <v>0</v>
      </c>
      <c r="K14" s="522">
        <v>0</v>
      </c>
      <c r="L14" s="522">
        <v>0</v>
      </c>
      <c r="M14" s="522">
        <v>0</v>
      </c>
      <c r="N14" s="522">
        <v>0</v>
      </c>
      <c r="O14" s="522">
        <v>0</v>
      </c>
      <c r="P14" s="523">
        <v>705.57</v>
      </c>
      <c r="Q14" s="522">
        <v>0</v>
      </c>
      <c r="R14" s="524">
        <v>429.76</v>
      </c>
      <c r="S14" s="525">
        <v>111.46</v>
      </c>
      <c r="T14" s="524">
        <v>0</v>
      </c>
      <c r="U14" s="526">
        <f t="shared" si="0"/>
        <v>2700.87</v>
      </c>
      <c r="V14" s="527"/>
      <c r="Y14" s="199" t="b">
        <f t="shared" si="1"/>
        <v>1</v>
      </c>
      <c r="Z14" s="586" t="s">
        <v>411</v>
      </c>
      <c r="AA14" s="199" t="b">
        <f t="shared" si="2"/>
        <v>0</v>
      </c>
      <c r="AB14" s="366" t="s">
        <v>411</v>
      </c>
    </row>
    <row r="15" spans="1:28" x14ac:dyDescent="0.25">
      <c r="A15" s="255" t="s">
        <v>86</v>
      </c>
      <c r="B15" s="255">
        <v>1</v>
      </c>
      <c r="C15" s="255">
        <v>419</v>
      </c>
      <c r="E15" s="292" t="s">
        <v>645</v>
      </c>
      <c r="F15" s="257">
        <v>0</v>
      </c>
      <c r="G15" s="258">
        <v>1518</v>
      </c>
      <c r="H15" s="258">
        <v>0</v>
      </c>
      <c r="I15" s="259">
        <v>704.03</v>
      </c>
      <c r="J15" s="258">
        <v>0</v>
      </c>
      <c r="K15" s="258">
        <v>0</v>
      </c>
      <c r="L15" s="258">
        <v>0</v>
      </c>
      <c r="M15" s="258">
        <v>0</v>
      </c>
      <c r="N15" s="258">
        <v>0</v>
      </c>
      <c r="O15" s="258">
        <v>0</v>
      </c>
      <c r="P15" s="259">
        <v>748.08</v>
      </c>
      <c r="Q15" s="258">
        <v>0</v>
      </c>
      <c r="R15" s="260">
        <v>455.65</v>
      </c>
      <c r="S15" s="262">
        <v>88.28</v>
      </c>
      <c r="T15" s="260">
        <v>0</v>
      </c>
      <c r="U15" s="261">
        <v>3514.04</v>
      </c>
      <c r="V15" s="263"/>
      <c r="Y15" s="199" t="b">
        <f t="shared" si="1"/>
        <v>1</v>
      </c>
      <c r="Z15" s="82" t="s">
        <v>645</v>
      </c>
      <c r="AA15" s="199" t="b">
        <f t="shared" si="2"/>
        <v>1</v>
      </c>
      <c r="AB15" s="152" t="s">
        <v>645</v>
      </c>
    </row>
    <row r="16" spans="1:28" x14ac:dyDescent="0.25">
      <c r="A16" s="255" t="s">
        <v>84</v>
      </c>
      <c r="B16" s="255">
        <v>1</v>
      </c>
      <c r="C16" s="255">
        <v>12</v>
      </c>
      <c r="D16" s="255" t="s">
        <v>549</v>
      </c>
      <c r="E16" s="292" t="s">
        <v>557</v>
      </c>
      <c r="F16" s="257">
        <v>0</v>
      </c>
      <c r="G16" s="258">
        <v>0</v>
      </c>
      <c r="H16" s="258">
        <v>0</v>
      </c>
      <c r="I16" s="259">
        <v>1864.44</v>
      </c>
      <c r="J16" s="258">
        <v>0</v>
      </c>
      <c r="K16" s="258">
        <v>0</v>
      </c>
      <c r="L16" s="258">
        <v>0</v>
      </c>
      <c r="M16" s="258">
        <v>0</v>
      </c>
      <c r="N16" s="258">
        <v>0</v>
      </c>
      <c r="O16" s="258">
        <v>0</v>
      </c>
      <c r="P16" s="259">
        <v>841.58</v>
      </c>
      <c r="Q16" s="258">
        <v>0</v>
      </c>
      <c r="R16" s="260">
        <v>512.61</v>
      </c>
      <c r="S16" s="262">
        <v>45.24</v>
      </c>
      <c r="T16" s="260">
        <v>78.28</v>
      </c>
      <c r="U16" s="261">
        <f t="shared" si="0"/>
        <v>3342.15</v>
      </c>
      <c r="V16" s="263"/>
      <c r="Y16" s="199" t="b">
        <f t="shared" si="1"/>
        <v>1</v>
      </c>
      <c r="Z16" s="84" t="s">
        <v>9</v>
      </c>
      <c r="AA16" s="199" t="b">
        <f t="shared" si="2"/>
        <v>0</v>
      </c>
      <c r="AB16" s="362" t="s">
        <v>9</v>
      </c>
    </row>
    <row r="17" spans="1:30" x14ac:dyDescent="0.25">
      <c r="A17" s="255" t="s">
        <v>86</v>
      </c>
      <c r="B17" s="255">
        <v>1</v>
      </c>
      <c r="C17" s="255">
        <v>318</v>
      </c>
      <c r="E17" s="292" t="s">
        <v>300</v>
      </c>
      <c r="F17" s="257">
        <v>0</v>
      </c>
      <c r="G17" s="258">
        <v>0</v>
      </c>
      <c r="H17" s="258">
        <v>0</v>
      </c>
      <c r="I17" s="258">
        <v>2633.72</v>
      </c>
      <c r="J17" s="258">
        <v>0</v>
      </c>
      <c r="K17" s="258">
        <v>0</v>
      </c>
      <c r="L17" s="258">
        <v>0</v>
      </c>
      <c r="M17" s="258">
        <v>0</v>
      </c>
      <c r="N17" s="258">
        <v>0</v>
      </c>
      <c r="O17" s="258">
        <v>0</v>
      </c>
      <c r="P17" s="258">
        <v>0</v>
      </c>
      <c r="Q17" s="258">
        <v>0</v>
      </c>
      <c r="R17" s="262">
        <v>1135.33</v>
      </c>
      <c r="S17" s="262">
        <v>111.46</v>
      </c>
      <c r="T17" s="260">
        <v>195.7</v>
      </c>
      <c r="U17" s="261">
        <f t="shared" si="0"/>
        <v>4076.2099999999996</v>
      </c>
      <c r="Y17" s="199" t="b">
        <f t="shared" si="1"/>
        <v>1</v>
      </c>
      <c r="Z17" s="84" t="s">
        <v>300</v>
      </c>
      <c r="AA17" s="199" t="b">
        <f t="shared" si="2"/>
        <v>1</v>
      </c>
      <c r="AB17" s="362" t="s">
        <v>300</v>
      </c>
    </row>
    <row r="18" spans="1:30" x14ac:dyDescent="0.25">
      <c r="A18" s="255" t="s">
        <v>84</v>
      </c>
      <c r="B18" s="255">
        <v>1</v>
      </c>
      <c r="C18" s="255">
        <v>346</v>
      </c>
      <c r="D18" s="255" t="s">
        <v>549</v>
      </c>
      <c r="E18" s="292" t="s">
        <v>377</v>
      </c>
      <c r="F18" s="257">
        <v>0</v>
      </c>
      <c r="G18" s="258">
        <v>0</v>
      </c>
      <c r="H18" s="258">
        <v>0</v>
      </c>
      <c r="I18" s="259">
        <v>0</v>
      </c>
      <c r="J18" s="258">
        <v>0</v>
      </c>
      <c r="K18" s="258">
        <v>0</v>
      </c>
      <c r="L18" s="258">
        <v>0</v>
      </c>
      <c r="M18" s="258">
        <v>0</v>
      </c>
      <c r="N18" s="258">
        <v>0</v>
      </c>
      <c r="O18" s="258">
        <v>0</v>
      </c>
      <c r="P18" s="259">
        <v>1203.72</v>
      </c>
      <c r="Q18" s="258">
        <v>0</v>
      </c>
      <c r="R18" s="258">
        <v>0</v>
      </c>
      <c r="S18" s="262">
        <v>88.28</v>
      </c>
      <c r="T18" s="258">
        <v>0</v>
      </c>
      <c r="U18" s="261">
        <f t="shared" si="0"/>
        <v>1292</v>
      </c>
      <c r="Y18" s="199" t="b">
        <f t="shared" si="1"/>
        <v>1</v>
      </c>
      <c r="Z18" s="84" t="s">
        <v>377</v>
      </c>
      <c r="AA18" s="199" t="b">
        <f t="shared" si="2"/>
        <v>1</v>
      </c>
      <c r="AB18" s="362" t="s">
        <v>377</v>
      </c>
    </row>
    <row r="19" spans="1:30" x14ac:dyDescent="0.25">
      <c r="A19" s="255" t="s">
        <v>84</v>
      </c>
      <c r="B19" s="255">
        <v>1</v>
      </c>
      <c r="C19" s="255">
        <v>452</v>
      </c>
      <c r="E19" s="292" t="s">
        <v>756</v>
      </c>
      <c r="F19" s="257">
        <v>0</v>
      </c>
      <c r="G19" s="258">
        <v>0</v>
      </c>
      <c r="H19" s="258">
        <v>0</v>
      </c>
      <c r="I19" s="258">
        <v>0</v>
      </c>
      <c r="J19" s="258">
        <v>0</v>
      </c>
      <c r="K19" s="258">
        <v>0</v>
      </c>
      <c r="L19" s="258">
        <v>0</v>
      </c>
      <c r="M19" s="258">
        <v>0</v>
      </c>
      <c r="N19" s="258">
        <v>0</v>
      </c>
      <c r="O19" s="258">
        <v>0</v>
      </c>
      <c r="P19" s="258">
        <v>833.08</v>
      </c>
      <c r="Q19" s="258">
        <v>0</v>
      </c>
      <c r="R19" s="258">
        <v>507.43</v>
      </c>
      <c r="S19" s="258">
        <v>53.51</v>
      </c>
      <c r="T19" s="258">
        <v>0</v>
      </c>
      <c r="U19" s="261">
        <f t="shared" si="0"/>
        <v>1394.02</v>
      </c>
      <c r="Y19" s="199" t="b">
        <f t="shared" si="1"/>
        <v>1</v>
      </c>
      <c r="Z19" s="587" t="s">
        <v>719</v>
      </c>
      <c r="AA19" s="199" t="b">
        <f t="shared" si="2"/>
        <v>0</v>
      </c>
      <c r="AB19" s="369" t="s">
        <v>719</v>
      </c>
    </row>
    <row r="20" spans="1:30" x14ac:dyDescent="0.25">
      <c r="A20" s="255" t="s">
        <v>84</v>
      </c>
      <c r="B20" s="255">
        <v>1</v>
      </c>
      <c r="C20" s="255">
        <v>47</v>
      </c>
      <c r="D20" s="255" t="s">
        <v>549</v>
      </c>
      <c r="E20" s="292" t="s">
        <v>583</v>
      </c>
      <c r="F20" s="257">
        <v>0</v>
      </c>
      <c r="G20" s="258">
        <v>0</v>
      </c>
      <c r="H20" s="258">
        <v>0</v>
      </c>
      <c r="I20" s="259">
        <v>3345.52</v>
      </c>
      <c r="J20" s="258">
        <v>0</v>
      </c>
      <c r="K20" s="258">
        <v>0</v>
      </c>
      <c r="L20" s="258">
        <v>0</v>
      </c>
      <c r="M20" s="258">
        <v>0</v>
      </c>
      <c r="N20" s="258">
        <v>0</v>
      </c>
      <c r="O20" s="258">
        <v>0</v>
      </c>
      <c r="P20" s="258">
        <v>0</v>
      </c>
      <c r="Q20" s="258">
        <v>0</v>
      </c>
      <c r="R20" s="260">
        <v>1272.1099999999999</v>
      </c>
      <c r="S20" s="262">
        <v>65.14</v>
      </c>
      <c r="T20" s="259">
        <v>78.28</v>
      </c>
      <c r="U20" s="261">
        <f t="shared" si="0"/>
        <v>4761.05</v>
      </c>
      <c r="Y20" s="199" t="b">
        <f t="shared" si="1"/>
        <v>1</v>
      </c>
      <c r="Z20" s="84" t="s">
        <v>35</v>
      </c>
      <c r="AA20" s="199" t="b">
        <f t="shared" si="2"/>
        <v>0</v>
      </c>
      <c r="AB20" s="362" t="s">
        <v>35</v>
      </c>
    </row>
    <row r="21" spans="1:30" x14ac:dyDescent="0.25">
      <c r="A21" s="255" t="s">
        <v>84</v>
      </c>
      <c r="B21" s="255">
        <v>1</v>
      </c>
      <c r="C21" s="255">
        <v>431</v>
      </c>
      <c r="D21" s="255" t="s">
        <v>549</v>
      </c>
      <c r="E21" s="292" t="s">
        <v>686</v>
      </c>
      <c r="F21" s="257">
        <v>0</v>
      </c>
      <c r="G21" s="258">
        <v>0</v>
      </c>
      <c r="H21" s="258">
        <v>0</v>
      </c>
      <c r="I21" s="258">
        <v>1308.75</v>
      </c>
      <c r="J21" s="258">
        <v>0</v>
      </c>
      <c r="K21" s="258">
        <v>0</v>
      </c>
      <c r="L21" s="258">
        <v>0</v>
      </c>
      <c r="M21" s="258">
        <v>0</v>
      </c>
      <c r="N21" s="258">
        <v>0</v>
      </c>
      <c r="O21" s="258">
        <v>0</v>
      </c>
      <c r="P21" s="258">
        <v>0</v>
      </c>
      <c r="Q21" s="258">
        <v>0</v>
      </c>
      <c r="R21" s="258">
        <v>1354.19</v>
      </c>
      <c r="S21" s="262">
        <v>43.67</v>
      </c>
      <c r="T21" s="259">
        <v>39.14</v>
      </c>
      <c r="U21" s="261">
        <f t="shared" si="0"/>
        <v>2745.75</v>
      </c>
      <c r="Y21" s="199" t="b">
        <f t="shared" si="1"/>
        <v>1</v>
      </c>
      <c r="Z21" s="588" t="s">
        <v>680</v>
      </c>
      <c r="AA21" s="199" t="b">
        <f t="shared" si="2"/>
        <v>0</v>
      </c>
      <c r="AB21" s="370" t="s">
        <v>680</v>
      </c>
    </row>
    <row r="22" spans="1:30" s="304" customFormat="1" x14ac:dyDescent="0.25">
      <c r="A22" s="298"/>
      <c r="B22" s="298"/>
      <c r="C22" s="298">
        <v>199</v>
      </c>
      <c r="D22" s="298"/>
      <c r="E22" s="367" t="s">
        <v>73</v>
      </c>
      <c r="F22" s="299">
        <v>0</v>
      </c>
      <c r="G22" s="300">
        <v>0</v>
      </c>
      <c r="H22" s="300">
        <v>0</v>
      </c>
      <c r="I22" s="300">
        <v>0</v>
      </c>
      <c r="J22" s="300">
        <v>0</v>
      </c>
      <c r="K22" s="300">
        <v>0</v>
      </c>
      <c r="L22" s="300">
        <v>0</v>
      </c>
      <c r="M22" s="300">
        <v>0</v>
      </c>
      <c r="N22" s="300">
        <v>0</v>
      </c>
      <c r="O22" s="300">
        <v>0</v>
      </c>
      <c r="P22" s="300">
        <v>0</v>
      </c>
      <c r="Q22" s="300">
        <v>0</v>
      </c>
      <c r="R22" s="300">
        <v>0</v>
      </c>
      <c r="S22" s="300">
        <v>0</v>
      </c>
      <c r="T22" s="300">
        <v>0</v>
      </c>
      <c r="U22" s="300">
        <v>0</v>
      </c>
      <c r="Y22" s="199" t="b">
        <f t="shared" si="1"/>
        <v>1</v>
      </c>
      <c r="Z22" s="589" t="s">
        <v>73</v>
      </c>
      <c r="AA22" s="199" t="b">
        <f t="shared" si="2"/>
        <v>1</v>
      </c>
      <c r="AB22" s="367" t="s">
        <v>73</v>
      </c>
      <c r="AC22" s="256"/>
      <c r="AD22" s="256"/>
    </row>
    <row r="23" spans="1:30" x14ac:dyDescent="0.25">
      <c r="A23" s="255" t="s">
        <v>84</v>
      </c>
      <c r="B23" s="255">
        <v>1</v>
      </c>
      <c r="C23" s="255">
        <v>447</v>
      </c>
      <c r="E23" s="292" t="s">
        <v>715</v>
      </c>
      <c r="F23" s="257">
        <v>0</v>
      </c>
      <c r="G23" s="258">
        <v>0</v>
      </c>
      <c r="H23" s="258">
        <v>0</v>
      </c>
      <c r="I23" s="258">
        <v>0</v>
      </c>
      <c r="J23" s="258">
        <v>0</v>
      </c>
      <c r="K23" s="258">
        <v>0</v>
      </c>
      <c r="L23" s="258">
        <v>0</v>
      </c>
      <c r="M23" s="258">
        <v>0</v>
      </c>
      <c r="N23" s="258">
        <v>0</v>
      </c>
      <c r="O23" s="258">
        <v>0</v>
      </c>
      <c r="P23" s="259">
        <v>1340.51</v>
      </c>
      <c r="Q23" s="258">
        <v>0</v>
      </c>
      <c r="R23" s="260">
        <v>0</v>
      </c>
      <c r="S23" s="258">
        <v>53.51</v>
      </c>
      <c r="T23" s="258">
        <v>39.14</v>
      </c>
      <c r="U23" s="261">
        <f t="shared" ref="U23:U70" si="3">SUM(F23:T23)</f>
        <v>1433.16</v>
      </c>
      <c r="Y23" s="199" t="b">
        <f t="shared" si="1"/>
        <v>1</v>
      </c>
      <c r="Z23" s="587" t="s">
        <v>715</v>
      </c>
      <c r="AA23" s="199" t="b">
        <f t="shared" si="2"/>
        <v>1</v>
      </c>
      <c r="AB23" s="369" t="s">
        <v>715</v>
      </c>
      <c r="AC23" s="304"/>
      <c r="AD23" s="304"/>
    </row>
    <row r="24" spans="1:30" x14ac:dyDescent="0.25">
      <c r="A24" s="255" t="s">
        <v>84</v>
      </c>
      <c r="B24" s="255">
        <v>1</v>
      </c>
      <c r="C24" s="255">
        <v>498</v>
      </c>
      <c r="E24" s="294" t="s">
        <v>483</v>
      </c>
      <c r="F24" s="257">
        <v>0</v>
      </c>
      <c r="G24" s="258">
        <v>1464</v>
      </c>
      <c r="H24" s="258">
        <v>0</v>
      </c>
      <c r="I24" s="258">
        <v>389.68</v>
      </c>
      <c r="J24" s="258">
        <v>0</v>
      </c>
      <c r="K24" s="258">
        <v>0</v>
      </c>
      <c r="L24" s="258">
        <v>0</v>
      </c>
      <c r="M24" s="258">
        <v>0</v>
      </c>
      <c r="N24" s="258">
        <v>0</v>
      </c>
      <c r="O24" s="258">
        <v>0</v>
      </c>
      <c r="P24" s="259">
        <v>790.58</v>
      </c>
      <c r="Q24" s="258">
        <v>179.68</v>
      </c>
      <c r="R24" s="260">
        <v>481.54</v>
      </c>
      <c r="S24" s="258">
        <v>69.09</v>
      </c>
      <c r="T24" s="259">
        <v>39.14</v>
      </c>
      <c r="U24" s="261">
        <f t="shared" si="3"/>
        <v>3413.71</v>
      </c>
      <c r="Y24" s="199" t="b">
        <f t="shared" si="1"/>
        <v>1</v>
      </c>
      <c r="Z24" s="394" t="s">
        <v>483</v>
      </c>
      <c r="AA24" s="199" t="b">
        <f t="shared" si="2"/>
        <v>1</v>
      </c>
      <c r="AB24" s="358" t="s">
        <v>483</v>
      </c>
    </row>
    <row r="25" spans="1:30" x14ac:dyDescent="0.25">
      <c r="A25" s="255" t="s">
        <v>84</v>
      </c>
      <c r="B25" s="255">
        <v>1</v>
      </c>
      <c r="C25" s="255">
        <v>200</v>
      </c>
      <c r="E25" s="292" t="s">
        <v>618</v>
      </c>
      <c r="F25" s="257">
        <v>0</v>
      </c>
      <c r="G25" s="258">
        <v>0</v>
      </c>
      <c r="H25" s="258">
        <v>0</v>
      </c>
      <c r="I25" s="258">
        <v>2402.4499999999998</v>
      </c>
      <c r="J25" s="258">
        <v>0</v>
      </c>
      <c r="K25" s="258">
        <v>0</v>
      </c>
      <c r="L25" s="258">
        <v>0</v>
      </c>
      <c r="M25" s="258">
        <v>289.11</v>
      </c>
      <c r="N25" s="258">
        <v>0</v>
      </c>
      <c r="O25" s="258">
        <v>0</v>
      </c>
      <c r="P25" s="259">
        <v>833.08</v>
      </c>
      <c r="Q25" s="258">
        <v>0</v>
      </c>
      <c r="R25" s="260">
        <v>507.43</v>
      </c>
      <c r="S25" s="258">
        <v>58.48</v>
      </c>
      <c r="T25" s="258">
        <v>39.14</v>
      </c>
      <c r="U25" s="261">
        <f t="shared" si="3"/>
        <v>4129.6899999999996</v>
      </c>
      <c r="Y25" s="199" t="b">
        <f t="shared" si="1"/>
        <v>1</v>
      </c>
      <c r="Z25" s="84" t="s">
        <v>74</v>
      </c>
      <c r="AA25" s="199" t="b">
        <f t="shared" si="2"/>
        <v>0</v>
      </c>
      <c r="AB25" s="362" t="s">
        <v>74</v>
      </c>
    </row>
    <row r="26" spans="1:30" x14ac:dyDescent="0.25">
      <c r="A26" s="255" t="s">
        <v>84</v>
      </c>
      <c r="B26" s="255">
        <v>1</v>
      </c>
      <c r="C26" s="255">
        <v>84</v>
      </c>
      <c r="D26" s="255" t="s">
        <v>549</v>
      </c>
      <c r="E26" s="292" t="s">
        <v>593</v>
      </c>
      <c r="F26" s="257">
        <v>0</v>
      </c>
      <c r="G26" s="258">
        <v>0</v>
      </c>
      <c r="H26" s="258">
        <v>0</v>
      </c>
      <c r="I26" s="259">
        <v>1287.33</v>
      </c>
      <c r="J26" s="258">
        <v>0</v>
      </c>
      <c r="K26" s="258">
        <v>0</v>
      </c>
      <c r="L26" s="258">
        <v>0</v>
      </c>
      <c r="M26" s="258">
        <v>0</v>
      </c>
      <c r="N26" s="258">
        <v>0</v>
      </c>
      <c r="O26" s="258">
        <v>0</v>
      </c>
      <c r="P26" s="259">
        <v>425.04</v>
      </c>
      <c r="Q26" s="259">
        <v>0</v>
      </c>
      <c r="R26" s="260">
        <v>942.82</v>
      </c>
      <c r="S26" s="262">
        <v>31.99</v>
      </c>
      <c r="T26" s="260">
        <v>78.28</v>
      </c>
      <c r="U26" s="261">
        <f t="shared" si="3"/>
        <v>2765.46</v>
      </c>
      <c r="Y26" s="199" t="b">
        <f t="shared" si="1"/>
        <v>1</v>
      </c>
      <c r="Z26" s="84" t="s">
        <v>45</v>
      </c>
      <c r="AA26" s="199" t="b">
        <f t="shared" si="2"/>
        <v>0</v>
      </c>
      <c r="AB26" s="362" t="s">
        <v>45</v>
      </c>
    </row>
    <row r="27" spans="1:30" x14ac:dyDescent="0.25">
      <c r="A27" s="255" t="s">
        <v>86</v>
      </c>
      <c r="B27" s="255">
        <v>1</v>
      </c>
      <c r="C27" s="255">
        <v>88</v>
      </c>
      <c r="D27" s="255" t="s">
        <v>549</v>
      </c>
      <c r="E27" s="292" t="s">
        <v>596</v>
      </c>
      <c r="F27" s="257">
        <v>0</v>
      </c>
      <c r="G27" s="258">
        <v>0</v>
      </c>
      <c r="H27" s="258">
        <v>0</v>
      </c>
      <c r="I27" s="259">
        <v>2770.2</v>
      </c>
      <c r="J27" s="258">
        <v>0</v>
      </c>
      <c r="K27" s="258">
        <v>0</v>
      </c>
      <c r="L27" s="258">
        <v>0</v>
      </c>
      <c r="M27" s="258">
        <v>0</v>
      </c>
      <c r="N27" s="258">
        <v>0</v>
      </c>
      <c r="O27" s="258">
        <v>0</v>
      </c>
      <c r="P27" s="259">
        <v>850.08</v>
      </c>
      <c r="Q27" s="259">
        <v>0</v>
      </c>
      <c r="R27" s="262">
        <v>517.78</v>
      </c>
      <c r="S27" s="262">
        <v>37.99</v>
      </c>
      <c r="T27" s="259">
        <v>78.28</v>
      </c>
      <c r="U27" s="261">
        <f t="shared" si="3"/>
        <v>4254.329999999999</v>
      </c>
      <c r="Y27" s="199" t="b">
        <f t="shared" si="1"/>
        <v>1</v>
      </c>
      <c r="Z27" s="84" t="s">
        <v>48</v>
      </c>
      <c r="AA27" s="199" t="b">
        <f t="shared" si="2"/>
        <v>0</v>
      </c>
      <c r="AB27" s="362" t="s">
        <v>48</v>
      </c>
    </row>
    <row r="28" spans="1:30" x14ac:dyDescent="0.25">
      <c r="A28" s="255" t="s">
        <v>84</v>
      </c>
      <c r="B28" s="255">
        <v>1</v>
      </c>
      <c r="C28" s="255">
        <v>448</v>
      </c>
      <c r="D28" s="255" t="s">
        <v>549</v>
      </c>
      <c r="E28" s="292" t="s">
        <v>757</v>
      </c>
      <c r="F28" s="257">
        <v>0</v>
      </c>
      <c r="G28" s="258">
        <v>0</v>
      </c>
      <c r="H28" s="258">
        <v>0</v>
      </c>
      <c r="I28" s="259">
        <v>1604.39</v>
      </c>
      <c r="J28" s="258">
        <v>0</v>
      </c>
      <c r="K28" s="258">
        <v>0</v>
      </c>
      <c r="L28" s="258">
        <v>0</v>
      </c>
      <c r="M28" s="258">
        <v>0</v>
      </c>
      <c r="N28" s="258">
        <v>0</v>
      </c>
      <c r="O28" s="258">
        <v>0</v>
      </c>
      <c r="P28" s="259">
        <v>833.08</v>
      </c>
      <c r="Q28" s="259">
        <v>0</v>
      </c>
      <c r="R28" s="260">
        <v>507.43</v>
      </c>
      <c r="S28" s="262">
        <v>53.51</v>
      </c>
      <c r="T28" s="260">
        <v>78.28</v>
      </c>
      <c r="U28" s="261">
        <f t="shared" si="3"/>
        <v>3076.6900000000005</v>
      </c>
      <c r="Y28" s="199" t="b">
        <f t="shared" si="1"/>
        <v>1</v>
      </c>
      <c r="Z28" s="587" t="s">
        <v>716</v>
      </c>
      <c r="AA28" s="199" t="b">
        <f t="shared" si="2"/>
        <v>0</v>
      </c>
      <c r="AB28" s="369" t="s">
        <v>716</v>
      </c>
    </row>
    <row r="29" spans="1:30" x14ac:dyDescent="0.25">
      <c r="A29" s="255" t="s">
        <v>84</v>
      </c>
      <c r="B29" s="255">
        <v>1</v>
      </c>
      <c r="C29" s="255">
        <v>476</v>
      </c>
      <c r="E29" s="292" t="s">
        <v>788</v>
      </c>
      <c r="F29" s="257">
        <v>0</v>
      </c>
      <c r="G29" s="257">
        <v>0</v>
      </c>
      <c r="H29" s="257">
        <v>0</v>
      </c>
      <c r="I29" s="257">
        <v>949.97</v>
      </c>
      <c r="J29" s="257">
        <v>0</v>
      </c>
      <c r="K29" s="257">
        <v>0</v>
      </c>
      <c r="L29" s="257">
        <v>0</v>
      </c>
      <c r="M29" s="257">
        <v>0</v>
      </c>
      <c r="N29" s="257">
        <v>0</v>
      </c>
      <c r="O29" s="257">
        <v>0</v>
      </c>
      <c r="P29" s="257">
        <v>833.08</v>
      </c>
      <c r="Q29" s="258">
        <v>0</v>
      </c>
      <c r="R29" s="257">
        <v>507.43</v>
      </c>
      <c r="S29" s="257">
        <v>53.51</v>
      </c>
      <c r="T29" s="257">
        <v>0</v>
      </c>
      <c r="U29" s="261">
        <f t="shared" si="3"/>
        <v>2343.9900000000002</v>
      </c>
      <c r="Y29" s="199" t="b">
        <f t="shared" si="1"/>
        <v>1</v>
      </c>
      <c r="Z29" s="587" t="s">
        <v>790</v>
      </c>
      <c r="AA29" s="199" t="b">
        <f t="shared" si="2"/>
        <v>0</v>
      </c>
      <c r="AB29" s="369" t="s">
        <v>790</v>
      </c>
    </row>
    <row r="30" spans="1:30" x14ac:dyDescent="0.25">
      <c r="A30" s="255" t="s">
        <v>84</v>
      </c>
      <c r="B30" s="255">
        <v>1</v>
      </c>
      <c r="C30" s="255">
        <v>454</v>
      </c>
      <c r="D30" s="255" t="s">
        <v>549</v>
      </c>
      <c r="E30" s="292" t="s">
        <v>758</v>
      </c>
      <c r="F30" s="257">
        <v>0</v>
      </c>
      <c r="G30" s="258">
        <v>0</v>
      </c>
      <c r="H30" s="258">
        <v>0</v>
      </c>
      <c r="I30" s="259">
        <v>966.15</v>
      </c>
      <c r="J30" s="258">
        <v>0</v>
      </c>
      <c r="K30" s="258">
        <v>0</v>
      </c>
      <c r="L30" s="258">
        <v>0</v>
      </c>
      <c r="M30" s="258">
        <v>0</v>
      </c>
      <c r="N30" s="258">
        <v>0</v>
      </c>
      <c r="O30" s="258">
        <v>0</v>
      </c>
      <c r="P30" s="259">
        <v>208.27</v>
      </c>
      <c r="Q30" s="258">
        <v>0</v>
      </c>
      <c r="R30" s="260">
        <v>1132.24</v>
      </c>
      <c r="S30" s="258">
        <v>0</v>
      </c>
      <c r="T30" s="260">
        <v>39.14</v>
      </c>
      <c r="U30" s="261">
        <f t="shared" si="3"/>
        <v>2345.7999999999997</v>
      </c>
      <c r="V30" s="263"/>
      <c r="Y30" s="199" t="b">
        <f t="shared" si="1"/>
        <v>1</v>
      </c>
      <c r="Z30" s="587" t="s">
        <v>721</v>
      </c>
      <c r="AA30" s="199" t="b">
        <f t="shared" si="2"/>
        <v>0</v>
      </c>
      <c r="AB30" s="369" t="s">
        <v>721</v>
      </c>
    </row>
    <row r="31" spans="1:30" x14ac:dyDescent="0.25">
      <c r="A31" s="255" t="s">
        <v>84</v>
      </c>
      <c r="B31" s="255">
        <v>1</v>
      </c>
      <c r="C31" s="255">
        <v>23</v>
      </c>
      <c r="D31" s="255" t="s">
        <v>549</v>
      </c>
      <c r="E31" s="292" t="s">
        <v>17</v>
      </c>
      <c r="F31" s="257">
        <v>0</v>
      </c>
      <c r="G31" s="258">
        <v>0</v>
      </c>
      <c r="H31" s="258">
        <v>0</v>
      </c>
      <c r="I31" s="259">
        <v>1080.99</v>
      </c>
      <c r="J31" s="258">
        <v>0</v>
      </c>
      <c r="K31" s="258">
        <v>0</v>
      </c>
      <c r="L31" s="258">
        <v>0</v>
      </c>
      <c r="M31" s="258">
        <v>0</v>
      </c>
      <c r="N31" s="258">
        <v>0</v>
      </c>
      <c r="O31" s="258">
        <v>0</v>
      </c>
      <c r="P31" s="259">
        <v>1086.8</v>
      </c>
      <c r="Q31" s="259">
        <v>0</v>
      </c>
      <c r="R31" s="260">
        <v>253.72</v>
      </c>
      <c r="S31" s="262">
        <v>62.14</v>
      </c>
      <c r="T31" s="260">
        <v>78.28</v>
      </c>
      <c r="U31" s="261">
        <f t="shared" si="3"/>
        <v>2561.9299999999998</v>
      </c>
      <c r="Y31" s="199" t="b">
        <f t="shared" si="1"/>
        <v>1</v>
      </c>
      <c r="Z31" s="84" t="s">
        <v>426</v>
      </c>
      <c r="AA31" s="199" t="b">
        <f t="shared" si="2"/>
        <v>0</v>
      </c>
      <c r="AB31" s="362" t="s">
        <v>426</v>
      </c>
    </row>
    <row r="32" spans="1:30" x14ac:dyDescent="0.25">
      <c r="A32" s="255" t="s">
        <v>84</v>
      </c>
      <c r="B32" s="255">
        <v>1</v>
      </c>
      <c r="C32" s="255">
        <v>40</v>
      </c>
      <c r="E32" s="292" t="s">
        <v>578</v>
      </c>
      <c r="F32" s="257">
        <v>0</v>
      </c>
      <c r="G32" s="258">
        <v>0</v>
      </c>
      <c r="H32" s="258">
        <v>0</v>
      </c>
      <c r="I32" s="258">
        <v>0</v>
      </c>
      <c r="J32" s="258">
        <v>0</v>
      </c>
      <c r="K32" s="258">
        <v>0</v>
      </c>
      <c r="L32" s="258">
        <v>0</v>
      </c>
      <c r="M32" s="258">
        <v>0</v>
      </c>
      <c r="N32" s="258">
        <v>0</v>
      </c>
      <c r="O32" s="258">
        <v>0</v>
      </c>
      <c r="P32" s="259">
        <v>416.54</v>
      </c>
      <c r="Q32" s="258">
        <v>0</v>
      </c>
      <c r="R32" s="260">
        <v>923.97</v>
      </c>
      <c r="S32" s="262">
        <v>54.76</v>
      </c>
      <c r="T32" s="258">
        <v>0</v>
      </c>
      <c r="U32" s="261">
        <f t="shared" si="3"/>
        <v>1395.27</v>
      </c>
      <c r="V32" s="263"/>
      <c r="Y32" s="199" t="b">
        <f t="shared" si="1"/>
        <v>1</v>
      </c>
      <c r="Z32" s="84" t="s">
        <v>30</v>
      </c>
      <c r="AA32" s="199" t="b">
        <f t="shared" si="2"/>
        <v>0</v>
      </c>
      <c r="AB32" s="362" t="s">
        <v>30</v>
      </c>
    </row>
    <row r="33" spans="1:30" x14ac:dyDescent="0.25">
      <c r="A33" s="255" t="s">
        <v>84</v>
      </c>
      <c r="B33" s="255">
        <v>1</v>
      </c>
      <c r="C33" s="255">
        <v>481</v>
      </c>
      <c r="D33" s="255" t="s">
        <v>549</v>
      </c>
      <c r="E33" s="292" t="s">
        <v>803</v>
      </c>
      <c r="F33" s="257">
        <v>0</v>
      </c>
      <c r="G33" s="258">
        <v>0</v>
      </c>
      <c r="H33" s="258">
        <v>0</v>
      </c>
      <c r="I33" s="258">
        <v>1360.49</v>
      </c>
      <c r="J33" s="258">
        <v>0</v>
      </c>
      <c r="K33" s="258">
        <v>0</v>
      </c>
      <c r="L33" s="258">
        <v>0</v>
      </c>
      <c r="M33" s="258">
        <v>0</v>
      </c>
      <c r="N33" s="258">
        <v>0</v>
      </c>
      <c r="O33" s="258">
        <v>0</v>
      </c>
      <c r="P33" s="259">
        <v>624.80999999999995</v>
      </c>
      <c r="Q33" s="258">
        <v>0</v>
      </c>
      <c r="R33" s="260">
        <v>715.7</v>
      </c>
      <c r="S33" s="262">
        <v>53.51</v>
      </c>
      <c r="T33" s="258">
        <v>0</v>
      </c>
      <c r="U33" s="261">
        <f t="shared" si="3"/>
        <v>2754.51</v>
      </c>
      <c r="Y33" s="199" t="b">
        <f t="shared" si="1"/>
        <v>1</v>
      </c>
      <c r="Z33" s="587" t="s">
        <v>803</v>
      </c>
      <c r="AA33" s="199" t="b">
        <f t="shared" si="2"/>
        <v>1</v>
      </c>
      <c r="AB33" s="369" t="s">
        <v>803</v>
      </c>
    </row>
    <row r="34" spans="1:30" x14ac:dyDescent="0.25">
      <c r="A34" s="255" t="s">
        <v>84</v>
      </c>
      <c r="B34" s="255">
        <v>1</v>
      </c>
      <c r="C34" s="255">
        <v>313</v>
      </c>
      <c r="E34" s="292" t="s">
        <v>297</v>
      </c>
      <c r="F34" s="257">
        <v>0</v>
      </c>
      <c r="G34" s="258">
        <v>0</v>
      </c>
      <c r="H34" s="258">
        <v>0</v>
      </c>
      <c r="I34" s="258">
        <v>0</v>
      </c>
      <c r="J34" s="258">
        <v>0</v>
      </c>
      <c r="K34" s="258">
        <v>0</v>
      </c>
      <c r="L34" s="258">
        <v>0</v>
      </c>
      <c r="M34" s="258">
        <v>0</v>
      </c>
      <c r="N34" s="258">
        <v>0</v>
      </c>
      <c r="O34" s="258">
        <v>0</v>
      </c>
      <c r="P34" s="259">
        <v>1135.33</v>
      </c>
      <c r="Q34" s="258">
        <v>0</v>
      </c>
      <c r="R34" s="258">
        <v>0</v>
      </c>
      <c r="S34" s="258">
        <v>0</v>
      </c>
      <c r="T34" s="258">
        <v>0</v>
      </c>
      <c r="U34" s="261">
        <f t="shared" si="3"/>
        <v>1135.33</v>
      </c>
      <c r="Y34" s="199" t="b">
        <f t="shared" si="1"/>
        <v>1</v>
      </c>
      <c r="Z34" s="84" t="s">
        <v>297</v>
      </c>
      <c r="AA34" s="199" t="b">
        <f t="shared" si="2"/>
        <v>1</v>
      </c>
      <c r="AB34" s="362" t="s">
        <v>297</v>
      </c>
    </row>
    <row r="35" spans="1:30" x14ac:dyDescent="0.25">
      <c r="A35" s="255" t="s">
        <v>84</v>
      </c>
      <c r="B35" s="255">
        <v>1</v>
      </c>
      <c r="C35" s="255">
        <v>149</v>
      </c>
      <c r="D35" s="255" t="s">
        <v>549</v>
      </c>
      <c r="E35" s="292" t="s">
        <v>605</v>
      </c>
      <c r="F35" s="257">
        <v>0</v>
      </c>
      <c r="G35" s="258">
        <v>0</v>
      </c>
      <c r="H35" s="258">
        <v>0</v>
      </c>
      <c r="I35" s="259">
        <v>1719.9</v>
      </c>
      <c r="J35" s="258">
        <v>0</v>
      </c>
      <c r="K35" s="258">
        <v>0</v>
      </c>
      <c r="L35" s="258">
        <v>0</v>
      </c>
      <c r="M35" s="258">
        <v>0</v>
      </c>
      <c r="N35" s="258">
        <v>0</v>
      </c>
      <c r="O35" s="258">
        <v>0</v>
      </c>
      <c r="P35" s="259">
        <v>631.19000000000005</v>
      </c>
      <c r="Q35" s="259">
        <v>0</v>
      </c>
      <c r="R35" s="260">
        <v>723</v>
      </c>
      <c r="S35" s="262">
        <v>44.99</v>
      </c>
      <c r="T35" s="260">
        <v>117.42</v>
      </c>
      <c r="U35" s="261">
        <f t="shared" si="3"/>
        <v>3236.5</v>
      </c>
      <c r="Y35" s="199" t="b">
        <f t="shared" si="1"/>
        <v>1</v>
      </c>
      <c r="Z35" s="84" t="s">
        <v>422</v>
      </c>
      <c r="AA35" s="199" t="b">
        <f t="shared" si="2"/>
        <v>0</v>
      </c>
      <c r="AB35" s="362" t="s">
        <v>422</v>
      </c>
    </row>
    <row r="36" spans="1:30" x14ac:dyDescent="0.25">
      <c r="A36" s="255" t="s">
        <v>84</v>
      </c>
      <c r="B36" s="255">
        <v>1</v>
      </c>
      <c r="C36" s="255">
        <v>168</v>
      </c>
      <c r="E36" s="292" t="s">
        <v>611</v>
      </c>
      <c r="F36" s="257">
        <v>0</v>
      </c>
      <c r="G36" s="258">
        <v>0</v>
      </c>
      <c r="H36" s="258">
        <v>0</v>
      </c>
      <c r="I36" s="259">
        <v>592.07000000000005</v>
      </c>
      <c r="J36" s="258">
        <v>0</v>
      </c>
      <c r="K36" s="258">
        <v>0</v>
      </c>
      <c r="L36" s="258">
        <v>0</v>
      </c>
      <c r="M36" s="258">
        <v>0</v>
      </c>
      <c r="N36" s="258">
        <v>0</v>
      </c>
      <c r="O36" s="258">
        <v>0</v>
      </c>
      <c r="P36" s="259">
        <v>841.58</v>
      </c>
      <c r="Q36" s="258">
        <v>0</v>
      </c>
      <c r="R36" s="260">
        <v>512.61</v>
      </c>
      <c r="S36" s="262">
        <v>44.99</v>
      </c>
      <c r="T36" s="258">
        <v>0</v>
      </c>
      <c r="U36" s="261">
        <f t="shared" si="3"/>
        <v>1991.2500000000002</v>
      </c>
      <c r="V36" s="254"/>
      <c r="Y36" s="199" t="b">
        <f t="shared" si="1"/>
        <v>1</v>
      </c>
      <c r="Z36" s="84" t="s">
        <v>66</v>
      </c>
      <c r="AA36" s="199" t="b">
        <f t="shared" si="2"/>
        <v>0</v>
      </c>
      <c r="AB36" s="362" t="s">
        <v>66</v>
      </c>
    </row>
    <row r="37" spans="1:30" x14ac:dyDescent="0.25">
      <c r="A37" s="255" t="s">
        <v>84</v>
      </c>
      <c r="B37" s="255">
        <v>1</v>
      </c>
      <c r="C37" s="255">
        <v>469</v>
      </c>
      <c r="D37" s="255" t="s">
        <v>549</v>
      </c>
      <c r="E37" s="292" t="s">
        <v>778</v>
      </c>
      <c r="F37" s="257">
        <v>0</v>
      </c>
      <c r="G37" s="258">
        <v>0</v>
      </c>
      <c r="H37" s="258">
        <v>0</v>
      </c>
      <c r="I37" s="258">
        <v>458.37</v>
      </c>
      <c r="J37" s="258">
        <v>0</v>
      </c>
      <c r="K37" s="258">
        <v>0</v>
      </c>
      <c r="L37" s="258">
        <v>0</v>
      </c>
      <c r="M37" s="258">
        <v>0</v>
      </c>
      <c r="N37" s="258">
        <v>0</v>
      </c>
      <c r="O37" s="258">
        <v>0</v>
      </c>
      <c r="P37" s="258">
        <v>850.08</v>
      </c>
      <c r="Q37" s="258">
        <v>0</v>
      </c>
      <c r="R37" s="258">
        <v>517.78</v>
      </c>
      <c r="S37" s="262">
        <v>25.52</v>
      </c>
      <c r="T37" s="258">
        <v>78.28</v>
      </c>
      <c r="U37" s="261">
        <f t="shared" si="3"/>
        <v>1930.03</v>
      </c>
      <c r="Y37" s="199" t="b">
        <f t="shared" si="1"/>
        <v>1</v>
      </c>
      <c r="Z37" s="590" t="s">
        <v>778</v>
      </c>
      <c r="AA37" s="199" t="b">
        <f t="shared" si="2"/>
        <v>1</v>
      </c>
      <c r="AB37" s="373" t="s">
        <v>778</v>
      </c>
    </row>
    <row r="38" spans="1:30" x14ac:dyDescent="0.25">
      <c r="A38" s="255" t="s">
        <v>84</v>
      </c>
      <c r="B38" s="255">
        <v>1</v>
      </c>
      <c r="C38" s="255">
        <v>468</v>
      </c>
      <c r="E38" s="292" t="s">
        <v>777</v>
      </c>
      <c r="F38" s="257">
        <v>0</v>
      </c>
      <c r="G38" s="258">
        <v>0</v>
      </c>
      <c r="H38" s="258">
        <v>0</v>
      </c>
      <c r="I38" s="258">
        <v>412.34</v>
      </c>
      <c r="J38" s="258">
        <v>0</v>
      </c>
      <c r="K38" s="258">
        <v>0</v>
      </c>
      <c r="L38" s="258">
        <v>0</v>
      </c>
      <c r="M38" s="258">
        <v>0</v>
      </c>
      <c r="N38" s="258">
        <v>0</v>
      </c>
      <c r="O38" s="258">
        <v>0</v>
      </c>
      <c r="P38" s="259">
        <v>416.54</v>
      </c>
      <c r="Q38" s="258">
        <v>0</v>
      </c>
      <c r="R38" s="258">
        <v>923.97</v>
      </c>
      <c r="S38" s="262">
        <v>53.51</v>
      </c>
      <c r="T38" s="260">
        <v>78.28</v>
      </c>
      <c r="U38" s="261">
        <f t="shared" si="3"/>
        <v>1884.6399999999999</v>
      </c>
      <c r="Y38" s="199" t="b">
        <f t="shared" si="1"/>
        <v>1</v>
      </c>
      <c r="Z38" s="590" t="s">
        <v>777</v>
      </c>
      <c r="AA38" s="199" t="b">
        <f t="shared" si="2"/>
        <v>1</v>
      </c>
      <c r="AB38" s="373" t="s">
        <v>777</v>
      </c>
    </row>
    <row r="39" spans="1:30" x14ac:dyDescent="0.25">
      <c r="A39" s="255" t="s">
        <v>84</v>
      </c>
      <c r="B39" s="255">
        <v>1</v>
      </c>
      <c r="C39" s="255">
        <v>16</v>
      </c>
      <c r="D39" s="255" t="s">
        <v>549</v>
      </c>
      <c r="E39" s="292" t="s">
        <v>560</v>
      </c>
      <c r="F39" s="257">
        <v>0</v>
      </c>
      <c r="G39" s="258">
        <v>0</v>
      </c>
      <c r="H39" s="258">
        <v>0</v>
      </c>
      <c r="I39" s="259">
        <v>1628.21</v>
      </c>
      <c r="J39" s="258">
        <v>0</v>
      </c>
      <c r="K39" s="258">
        <v>0</v>
      </c>
      <c r="L39" s="258">
        <v>0</v>
      </c>
      <c r="M39" s="258">
        <v>0</v>
      </c>
      <c r="N39" s="258">
        <v>0</v>
      </c>
      <c r="O39" s="258">
        <v>0</v>
      </c>
      <c r="P39" s="259">
        <v>212.52</v>
      </c>
      <c r="Q39" s="259">
        <v>0</v>
      </c>
      <c r="R39" s="260">
        <v>1155.3399999999999</v>
      </c>
      <c r="S39" s="262">
        <v>37.43</v>
      </c>
      <c r="T39" s="260">
        <v>39.14</v>
      </c>
      <c r="U39" s="261">
        <f t="shared" si="3"/>
        <v>3072.6399999999994</v>
      </c>
      <c r="Y39" s="199" t="b">
        <f t="shared" si="1"/>
        <v>1</v>
      </c>
      <c r="Z39" s="84" t="s">
        <v>11</v>
      </c>
      <c r="AA39" s="199" t="b">
        <f t="shared" si="2"/>
        <v>0</v>
      </c>
      <c r="AB39" s="362" t="s">
        <v>11</v>
      </c>
    </row>
    <row r="40" spans="1:30" x14ac:dyDescent="0.25">
      <c r="A40" s="255" t="s">
        <v>84</v>
      </c>
      <c r="B40" s="255">
        <v>1</v>
      </c>
      <c r="C40" s="255">
        <v>473</v>
      </c>
      <c r="E40" s="292" t="s">
        <v>787</v>
      </c>
      <c r="F40" s="259">
        <v>0</v>
      </c>
      <c r="G40" s="258">
        <v>0</v>
      </c>
      <c r="H40" s="259">
        <v>0</v>
      </c>
      <c r="I40" s="259">
        <v>935.93</v>
      </c>
      <c r="J40" s="259">
        <v>0</v>
      </c>
      <c r="K40" s="259">
        <v>0</v>
      </c>
      <c r="L40" s="259">
        <v>0</v>
      </c>
      <c r="M40" s="259">
        <v>0</v>
      </c>
      <c r="N40" s="259">
        <v>0</v>
      </c>
      <c r="O40" s="259">
        <v>0</v>
      </c>
      <c r="P40" s="259">
        <v>425.04</v>
      </c>
      <c r="Q40" s="258">
        <v>0</v>
      </c>
      <c r="R40" s="259">
        <v>942.82</v>
      </c>
      <c r="S40" s="259">
        <v>53.51</v>
      </c>
      <c r="T40" s="259">
        <v>195.7</v>
      </c>
      <c r="U40" s="261">
        <f t="shared" si="3"/>
        <v>2553</v>
      </c>
      <c r="Y40" s="199" t="b">
        <f t="shared" si="1"/>
        <v>1</v>
      </c>
      <c r="Z40" s="587" t="s">
        <v>787</v>
      </c>
      <c r="AA40" s="199" t="b">
        <f t="shared" si="2"/>
        <v>1</v>
      </c>
      <c r="AB40" s="369" t="s">
        <v>787</v>
      </c>
    </row>
    <row r="41" spans="1:30" x14ac:dyDescent="0.25">
      <c r="A41" s="255" t="s">
        <v>84</v>
      </c>
      <c r="B41" s="255">
        <v>1</v>
      </c>
      <c r="C41" s="255">
        <v>351</v>
      </c>
      <c r="E41" s="292" t="s">
        <v>375</v>
      </c>
      <c r="F41" s="257">
        <v>0</v>
      </c>
      <c r="G41" s="258">
        <v>0</v>
      </c>
      <c r="H41" s="258">
        <v>0</v>
      </c>
      <c r="I41" s="258">
        <v>1341.25</v>
      </c>
      <c r="J41" s="258">
        <v>0</v>
      </c>
      <c r="K41" s="258">
        <v>0</v>
      </c>
      <c r="L41" s="258">
        <v>0</v>
      </c>
      <c r="M41" s="258">
        <v>0</v>
      </c>
      <c r="N41" s="258">
        <v>0</v>
      </c>
      <c r="O41" s="258">
        <v>0</v>
      </c>
      <c r="P41" s="259">
        <v>705.57</v>
      </c>
      <c r="Q41" s="258">
        <v>0</v>
      </c>
      <c r="R41" s="260">
        <v>429.76</v>
      </c>
      <c r="S41" s="258">
        <v>111.46</v>
      </c>
      <c r="T41" s="258">
        <v>0</v>
      </c>
      <c r="U41" s="261">
        <f t="shared" si="3"/>
        <v>2588.04</v>
      </c>
      <c r="Y41" s="199" t="b">
        <f t="shared" si="1"/>
        <v>1</v>
      </c>
      <c r="Z41" s="84" t="s">
        <v>375</v>
      </c>
      <c r="AA41" s="199" t="b">
        <f t="shared" si="2"/>
        <v>1</v>
      </c>
      <c r="AB41" s="362" t="s">
        <v>375</v>
      </c>
    </row>
    <row r="42" spans="1:30" x14ac:dyDescent="0.25">
      <c r="A42" s="255" t="s">
        <v>84</v>
      </c>
      <c r="B42" s="255">
        <v>1</v>
      </c>
      <c r="C42" s="255">
        <v>465</v>
      </c>
      <c r="E42" s="294" t="s">
        <v>750</v>
      </c>
      <c r="F42" s="257">
        <v>0</v>
      </c>
      <c r="G42" s="258">
        <v>0</v>
      </c>
      <c r="H42" s="258">
        <v>0</v>
      </c>
      <c r="I42" s="258">
        <v>1982.7</v>
      </c>
      <c r="J42" s="258">
        <v>0</v>
      </c>
      <c r="K42" s="258">
        <v>0</v>
      </c>
      <c r="L42" s="258">
        <v>0</v>
      </c>
      <c r="M42" s="258">
        <v>0</v>
      </c>
      <c r="N42" s="258">
        <v>0</v>
      </c>
      <c r="O42" s="258">
        <v>0</v>
      </c>
      <c r="P42" s="259">
        <v>833.08</v>
      </c>
      <c r="Q42" s="258">
        <v>0</v>
      </c>
      <c r="R42" s="260">
        <v>507.43</v>
      </c>
      <c r="S42" s="262">
        <v>53.51</v>
      </c>
      <c r="T42" s="259">
        <v>156.56</v>
      </c>
      <c r="U42" s="261">
        <f t="shared" si="3"/>
        <v>3533.28</v>
      </c>
      <c r="Y42" s="199" t="b">
        <f t="shared" si="1"/>
        <v>1</v>
      </c>
      <c r="Z42" s="585" t="s">
        <v>750</v>
      </c>
      <c r="AA42" s="199" t="b">
        <f t="shared" si="2"/>
        <v>1</v>
      </c>
      <c r="AB42" s="218" t="s">
        <v>750</v>
      </c>
    </row>
    <row r="43" spans="1:30" s="304" customFormat="1" x14ac:dyDescent="0.25">
      <c r="A43" s="298" t="s">
        <v>84</v>
      </c>
      <c r="B43" s="298">
        <v>1</v>
      </c>
      <c r="C43" s="298">
        <v>31</v>
      </c>
      <c r="D43" s="298" t="s">
        <v>549</v>
      </c>
      <c r="E43" s="308" t="s">
        <v>572</v>
      </c>
      <c r="F43" s="299">
        <v>0</v>
      </c>
      <c r="G43" s="300">
        <v>0</v>
      </c>
      <c r="H43" s="300">
        <v>0</v>
      </c>
      <c r="I43" s="302">
        <v>2787.94</v>
      </c>
      <c r="J43" s="300">
        <v>0</v>
      </c>
      <c r="K43" s="300">
        <v>0</v>
      </c>
      <c r="L43" s="300">
        <v>0</v>
      </c>
      <c r="M43" s="300">
        <v>0</v>
      </c>
      <c r="N43" s="300">
        <v>0</v>
      </c>
      <c r="O43" s="300">
        <v>0</v>
      </c>
      <c r="P43" s="300">
        <v>0</v>
      </c>
      <c r="Q43" s="300">
        <v>0</v>
      </c>
      <c r="R43" s="309">
        <v>481.54</v>
      </c>
      <c r="S43" s="309">
        <v>0</v>
      </c>
      <c r="T43" s="309">
        <v>0</v>
      </c>
      <c r="U43" s="303">
        <f t="shared" si="3"/>
        <v>3269.48</v>
      </c>
      <c r="Y43" s="199" t="b">
        <f t="shared" si="1"/>
        <v>1</v>
      </c>
      <c r="Z43" s="589" t="s">
        <v>23</v>
      </c>
      <c r="AA43" s="199" t="b">
        <f t="shared" si="2"/>
        <v>0</v>
      </c>
      <c r="AB43" s="367" t="s">
        <v>23</v>
      </c>
      <c r="AC43" s="256"/>
      <c r="AD43" s="256"/>
    </row>
    <row r="44" spans="1:30" x14ac:dyDescent="0.25">
      <c r="A44" s="255" t="s">
        <v>84</v>
      </c>
      <c r="B44" s="255">
        <v>1</v>
      </c>
      <c r="C44" s="255">
        <v>499</v>
      </c>
      <c r="E44" s="294" t="s">
        <v>482</v>
      </c>
      <c r="F44" s="257">
        <v>0</v>
      </c>
      <c r="G44" s="258">
        <v>0</v>
      </c>
      <c r="H44" s="258">
        <v>0</v>
      </c>
      <c r="I44" s="258">
        <v>0</v>
      </c>
      <c r="J44" s="258">
        <v>0</v>
      </c>
      <c r="K44" s="258">
        <v>0</v>
      </c>
      <c r="L44" s="258">
        <v>0</v>
      </c>
      <c r="M44" s="258">
        <v>0</v>
      </c>
      <c r="N44" s="258">
        <v>0</v>
      </c>
      <c r="O44" s="258">
        <v>0</v>
      </c>
      <c r="P44" s="259">
        <v>790.58</v>
      </c>
      <c r="Q44" s="258">
        <v>179.68</v>
      </c>
      <c r="R44" s="260">
        <v>481.54</v>
      </c>
      <c r="S44" s="260">
        <v>69.09</v>
      </c>
      <c r="T44" s="260">
        <v>117.42</v>
      </c>
      <c r="U44" s="261">
        <f t="shared" si="3"/>
        <v>1638.31</v>
      </c>
      <c r="Y44" s="199" t="b">
        <f t="shared" si="1"/>
        <v>1</v>
      </c>
      <c r="Z44" s="583" t="s">
        <v>482</v>
      </c>
      <c r="AA44" s="199" t="b">
        <f t="shared" si="2"/>
        <v>1</v>
      </c>
      <c r="AB44" s="359" t="s">
        <v>482</v>
      </c>
      <c r="AC44" s="304"/>
      <c r="AD44" s="304"/>
    </row>
    <row r="45" spans="1:30" x14ac:dyDescent="0.25">
      <c r="A45" s="255" t="s">
        <v>86</v>
      </c>
      <c r="B45" s="255">
        <v>1</v>
      </c>
      <c r="C45" s="255">
        <v>89</v>
      </c>
      <c r="E45" s="292" t="s">
        <v>597</v>
      </c>
      <c r="F45" s="257">
        <v>0</v>
      </c>
      <c r="G45" s="258">
        <v>0</v>
      </c>
      <c r="H45" s="258">
        <v>0</v>
      </c>
      <c r="I45" s="258">
        <v>1679.44</v>
      </c>
      <c r="J45" s="258">
        <v>0</v>
      </c>
      <c r="K45" s="258">
        <v>0</v>
      </c>
      <c r="L45" s="258">
        <v>0</v>
      </c>
      <c r="M45" s="258">
        <v>0</v>
      </c>
      <c r="N45" s="258">
        <v>0</v>
      </c>
      <c r="O45" s="258">
        <v>0</v>
      </c>
      <c r="P45" s="259">
        <v>833.08</v>
      </c>
      <c r="Q45" s="258">
        <v>0</v>
      </c>
      <c r="R45" s="262">
        <v>507.43</v>
      </c>
      <c r="S45" s="262">
        <v>54.76</v>
      </c>
      <c r="T45" s="259">
        <v>78.28</v>
      </c>
      <c r="U45" s="261">
        <f t="shared" si="3"/>
        <v>3152.9900000000002</v>
      </c>
      <c r="Y45" s="199" t="b">
        <f t="shared" si="1"/>
        <v>1</v>
      </c>
      <c r="Z45" s="82" t="s">
        <v>49</v>
      </c>
      <c r="AA45" s="199" t="b">
        <f t="shared" si="2"/>
        <v>0</v>
      </c>
      <c r="AB45" s="152" t="s">
        <v>49</v>
      </c>
    </row>
    <row r="46" spans="1:30" x14ac:dyDescent="0.25">
      <c r="A46" s="255" t="s">
        <v>86</v>
      </c>
      <c r="B46" s="255">
        <v>1</v>
      </c>
      <c r="C46" s="255">
        <v>279</v>
      </c>
      <c r="E46" s="292" t="s">
        <v>165</v>
      </c>
      <c r="F46" s="257">
        <v>0</v>
      </c>
      <c r="G46" s="258">
        <v>0</v>
      </c>
      <c r="H46" s="258">
        <v>0</v>
      </c>
      <c r="I46" s="258">
        <v>1388.66</v>
      </c>
      <c r="J46" s="258">
        <v>0</v>
      </c>
      <c r="K46" s="258">
        <v>0</v>
      </c>
      <c r="L46" s="258">
        <v>0</v>
      </c>
      <c r="M46" s="258">
        <v>0</v>
      </c>
      <c r="N46" s="258">
        <v>0</v>
      </c>
      <c r="O46" s="258">
        <v>0</v>
      </c>
      <c r="P46" s="259">
        <v>425.04</v>
      </c>
      <c r="Q46" s="258">
        <v>0</v>
      </c>
      <c r="R46" s="262">
        <v>942.82</v>
      </c>
      <c r="S46" s="260">
        <v>18.309999999999999</v>
      </c>
      <c r="T46" s="259">
        <v>156.56</v>
      </c>
      <c r="U46" s="261">
        <f t="shared" si="3"/>
        <v>2931.39</v>
      </c>
      <c r="Y46" s="199" t="b">
        <f t="shared" si="1"/>
        <v>1</v>
      </c>
      <c r="Z46" s="84" t="s">
        <v>165</v>
      </c>
      <c r="AA46" s="199" t="b">
        <f t="shared" si="2"/>
        <v>1</v>
      </c>
      <c r="AB46" s="362" t="s">
        <v>165</v>
      </c>
    </row>
    <row r="47" spans="1:30" x14ac:dyDescent="0.25">
      <c r="A47" s="255" t="s">
        <v>84</v>
      </c>
      <c r="B47" s="255">
        <v>1</v>
      </c>
      <c r="C47" s="255">
        <v>451</v>
      </c>
      <c r="D47" s="255" t="s">
        <v>549</v>
      </c>
      <c r="E47" s="294" t="s">
        <v>759</v>
      </c>
      <c r="F47" s="257">
        <v>0</v>
      </c>
      <c r="G47" s="258">
        <v>0</v>
      </c>
      <c r="H47" s="258">
        <v>0</v>
      </c>
      <c r="I47" s="258">
        <v>1042.8599999999999</v>
      </c>
      <c r="J47" s="258">
        <v>0</v>
      </c>
      <c r="K47" s="258">
        <v>0</v>
      </c>
      <c r="L47" s="258">
        <v>0</v>
      </c>
      <c r="M47" s="258">
        <v>0</v>
      </c>
      <c r="N47" s="258">
        <v>0</v>
      </c>
      <c r="O47" s="258">
        <v>0</v>
      </c>
      <c r="P47" s="259">
        <v>833.08</v>
      </c>
      <c r="Q47" s="259">
        <v>0</v>
      </c>
      <c r="R47" s="260">
        <v>507.42</v>
      </c>
      <c r="S47" s="260">
        <v>53.51</v>
      </c>
      <c r="T47" s="258">
        <v>0</v>
      </c>
      <c r="U47" s="261">
        <f t="shared" si="3"/>
        <v>2436.8700000000003</v>
      </c>
      <c r="Y47" s="199" t="b">
        <f t="shared" si="1"/>
        <v>1</v>
      </c>
      <c r="Z47" s="587" t="s">
        <v>718</v>
      </c>
      <c r="AA47" s="199" t="b">
        <f t="shared" si="2"/>
        <v>0</v>
      </c>
      <c r="AB47" s="369" t="s">
        <v>718</v>
      </c>
    </row>
    <row r="48" spans="1:30" x14ac:dyDescent="0.25">
      <c r="A48" s="255" t="s">
        <v>84</v>
      </c>
      <c r="B48" s="255">
        <v>1</v>
      </c>
      <c r="C48" s="255">
        <v>353</v>
      </c>
      <c r="E48" s="292" t="s">
        <v>626</v>
      </c>
      <c r="F48" s="257">
        <v>0</v>
      </c>
      <c r="G48" s="258">
        <v>0</v>
      </c>
      <c r="H48" s="258">
        <v>0</v>
      </c>
      <c r="I48" s="258">
        <v>0</v>
      </c>
      <c r="J48" s="258">
        <v>0</v>
      </c>
      <c r="K48" s="258">
        <v>0</v>
      </c>
      <c r="L48" s="258">
        <v>0</v>
      </c>
      <c r="M48" s="258">
        <v>0</v>
      </c>
      <c r="N48" s="258">
        <v>0</v>
      </c>
      <c r="O48" s="258">
        <v>0</v>
      </c>
      <c r="P48" s="259">
        <v>395.29</v>
      </c>
      <c r="Q48" s="258">
        <v>0</v>
      </c>
      <c r="R48" s="260">
        <v>876.82</v>
      </c>
      <c r="S48" s="262">
        <v>69.09</v>
      </c>
      <c r="T48" s="259">
        <v>195.7</v>
      </c>
      <c r="U48" s="261">
        <f t="shared" si="3"/>
        <v>1536.9</v>
      </c>
      <c r="Y48" s="199" t="b">
        <f t="shared" si="1"/>
        <v>1</v>
      </c>
      <c r="Z48" s="84" t="s">
        <v>379</v>
      </c>
      <c r="AA48" s="199" t="b">
        <f t="shared" si="2"/>
        <v>0</v>
      </c>
      <c r="AB48" s="362" t="s">
        <v>379</v>
      </c>
    </row>
    <row r="49" spans="1:28" x14ac:dyDescent="0.25">
      <c r="A49" s="255" t="s">
        <v>84</v>
      </c>
      <c r="B49" s="255">
        <v>1</v>
      </c>
      <c r="C49" s="255">
        <v>453</v>
      </c>
      <c r="E49" s="294" t="s">
        <v>720</v>
      </c>
      <c r="F49" s="257">
        <v>0</v>
      </c>
      <c r="G49" s="258">
        <v>0</v>
      </c>
      <c r="H49" s="258">
        <v>0</v>
      </c>
      <c r="I49" s="258">
        <v>451.27</v>
      </c>
      <c r="J49" s="258">
        <v>0</v>
      </c>
      <c r="K49" s="258">
        <v>0</v>
      </c>
      <c r="L49" s="258">
        <v>0</v>
      </c>
      <c r="M49" s="258">
        <v>0</v>
      </c>
      <c r="N49" s="258">
        <v>0</v>
      </c>
      <c r="O49" s="258">
        <v>0</v>
      </c>
      <c r="P49" s="259">
        <v>624.80999999999995</v>
      </c>
      <c r="Q49" s="258">
        <v>0</v>
      </c>
      <c r="R49" s="260">
        <v>715.7</v>
      </c>
      <c r="S49" s="258">
        <v>0</v>
      </c>
      <c r="T49" s="260">
        <v>39.14</v>
      </c>
      <c r="U49" s="261">
        <f t="shared" si="3"/>
        <v>1830.92</v>
      </c>
      <c r="Y49" s="199" t="b">
        <f t="shared" si="1"/>
        <v>1</v>
      </c>
      <c r="Z49" s="587" t="s">
        <v>720</v>
      </c>
      <c r="AA49" s="199" t="b">
        <f t="shared" si="2"/>
        <v>1</v>
      </c>
      <c r="AB49" s="369" t="s">
        <v>720</v>
      </c>
    </row>
    <row r="50" spans="1:28" x14ac:dyDescent="0.25">
      <c r="A50" s="255" t="s">
        <v>84</v>
      </c>
      <c r="B50" s="255">
        <v>1</v>
      </c>
      <c r="C50" s="255">
        <v>450</v>
      </c>
      <c r="E50" s="292" t="s">
        <v>760</v>
      </c>
      <c r="F50" s="257">
        <v>0</v>
      </c>
      <c r="G50" s="258">
        <v>0</v>
      </c>
      <c r="H50" s="258">
        <v>0</v>
      </c>
      <c r="I50" s="258">
        <v>529.82000000000005</v>
      </c>
      <c r="J50" s="258">
        <v>0</v>
      </c>
      <c r="K50" s="258">
        <v>0</v>
      </c>
      <c r="L50" s="258">
        <v>0</v>
      </c>
      <c r="M50" s="258">
        <v>0</v>
      </c>
      <c r="N50" s="258">
        <v>0</v>
      </c>
      <c r="O50" s="258">
        <v>0</v>
      </c>
      <c r="P50" s="259">
        <v>833.08</v>
      </c>
      <c r="Q50" s="258">
        <v>0</v>
      </c>
      <c r="R50" s="260">
        <v>507.43</v>
      </c>
      <c r="S50" s="262">
        <v>53.51</v>
      </c>
      <c r="T50" s="258">
        <v>0</v>
      </c>
      <c r="U50" s="261">
        <f t="shared" si="3"/>
        <v>1923.8400000000001</v>
      </c>
      <c r="V50" s="263"/>
      <c r="Y50" s="199" t="b">
        <f t="shared" si="1"/>
        <v>1</v>
      </c>
      <c r="Z50" s="587" t="s">
        <v>717</v>
      </c>
      <c r="AA50" s="199" t="b">
        <f t="shared" si="2"/>
        <v>0</v>
      </c>
      <c r="AB50" s="369" t="s">
        <v>717</v>
      </c>
    </row>
    <row r="51" spans="1:28" x14ac:dyDescent="0.25">
      <c r="A51" s="255" t="s">
        <v>84</v>
      </c>
      <c r="B51" s="255">
        <v>1</v>
      </c>
      <c r="C51" s="255">
        <v>489</v>
      </c>
      <c r="D51" s="255" t="s">
        <v>549</v>
      </c>
      <c r="E51" s="294" t="s">
        <v>871</v>
      </c>
      <c r="F51" s="257">
        <v>0</v>
      </c>
      <c r="G51" s="258">
        <v>0</v>
      </c>
      <c r="H51" s="258">
        <v>0</v>
      </c>
      <c r="I51" s="258">
        <v>1164.08</v>
      </c>
      <c r="J51" s="258">
        <v>0</v>
      </c>
      <c r="K51" s="258">
        <v>0</v>
      </c>
      <c r="L51" s="258">
        <v>0</v>
      </c>
      <c r="M51" s="258">
        <v>0</v>
      </c>
      <c r="N51" s="258">
        <v>0</v>
      </c>
      <c r="O51" s="258">
        <v>0</v>
      </c>
      <c r="P51" s="259">
        <v>0</v>
      </c>
      <c r="Q51" s="258">
        <v>0</v>
      </c>
      <c r="R51" s="260">
        <v>1354.19</v>
      </c>
      <c r="S51" s="258">
        <v>43.97</v>
      </c>
      <c r="T51" s="260">
        <v>156.56</v>
      </c>
      <c r="U51" s="261">
        <f t="shared" si="3"/>
        <v>2718.7999999999997</v>
      </c>
      <c r="Y51" s="199" t="b">
        <f t="shared" si="1"/>
        <v>1</v>
      </c>
      <c r="Z51" s="585" t="s">
        <v>871</v>
      </c>
      <c r="AA51" s="199" t="b">
        <f t="shared" si="2"/>
        <v>1</v>
      </c>
      <c r="AB51" s="218" t="s">
        <v>871</v>
      </c>
    </row>
    <row r="52" spans="1:28" x14ac:dyDescent="0.25">
      <c r="A52" s="255" t="s">
        <v>84</v>
      </c>
      <c r="B52" s="255">
        <v>1</v>
      </c>
      <c r="C52" s="255">
        <v>355</v>
      </c>
      <c r="E52" s="292" t="s">
        <v>381</v>
      </c>
      <c r="F52" s="257">
        <v>0</v>
      </c>
      <c r="G52" s="258">
        <v>0</v>
      </c>
      <c r="H52" s="258">
        <v>0</v>
      </c>
      <c r="I52" s="258">
        <v>783.52</v>
      </c>
      <c r="J52" s="258">
        <v>0</v>
      </c>
      <c r="K52" s="258">
        <v>0</v>
      </c>
      <c r="L52" s="258">
        <v>0</v>
      </c>
      <c r="M52" s="258">
        <v>0</v>
      </c>
      <c r="N52" s="258">
        <v>0</v>
      </c>
      <c r="O52" s="258">
        <v>0</v>
      </c>
      <c r="P52" s="259">
        <v>748.08</v>
      </c>
      <c r="Q52" s="258">
        <v>0</v>
      </c>
      <c r="R52" s="260">
        <v>455.65</v>
      </c>
      <c r="S52" s="262">
        <v>88.28</v>
      </c>
      <c r="T52" s="260">
        <v>78.28</v>
      </c>
      <c r="U52" s="261">
        <f t="shared" si="3"/>
        <v>2153.8100000000004</v>
      </c>
      <c r="Y52" s="199" t="b">
        <f t="shared" si="1"/>
        <v>1</v>
      </c>
      <c r="Z52" s="82" t="s">
        <v>381</v>
      </c>
      <c r="AA52" s="199" t="b">
        <f t="shared" si="2"/>
        <v>1</v>
      </c>
      <c r="AB52" s="152" t="s">
        <v>381</v>
      </c>
    </row>
    <row r="53" spans="1:28" x14ac:dyDescent="0.25">
      <c r="A53" s="255" t="s">
        <v>84</v>
      </c>
      <c r="B53" s="255">
        <v>1</v>
      </c>
      <c r="C53" s="255">
        <v>361</v>
      </c>
      <c r="E53" s="292" t="s">
        <v>446</v>
      </c>
      <c r="F53" s="257">
        <v>0</v>
      </c>
      <c r="G53" s="258">
        <v>1518</v>
      </c>
      <c r="H53" s="258">
        <v>0</v>
      </c>
      <c r="I53" s="258">
        <v>0</v>
      </c>
      <c r="J53" s="258">
        <v>0</v>
      </c>
      <c r="K53" s="258">
        <v>0</v>
      </c>
      <c r="L53" s="258">
        <v>0</v>
      </c>
      <c r="M53" s="258">
        <v>0</v>
      </c>
      <c r="N53" s="258">
        <v>0</v>
      </c>
      <c r="O53" s="258">
        <v>0</v>
      </c>
      <c r="P53" s="258">
        <v>748.08</v>
      </c>
      <c r="Q53" s="258">
        <v>0</v>
      </c>
      <c r="R53" s="260">
        <v>455.65</v>
      </c>
      <c r="S53" s="258">
        <v>88.28</v>
      </c>
      <c r="T53" s="259">
        <v>39.14</v>
      </c>
      <c r="U53" s="261">
        <f t="shared" si="3"/>
        <v>2849.15</v>
      </c>
      <c r="V53" s="263"/>
      <c r="Y53" s="199" t="b">
        <f t="shared" si="1"/>
        <v>1</v>
      </c>
      <c r="Z53" s="587" t="s">
        <v>446</v>
      </c>
      <c r="AA53" s="199" t="b">
        <f t="shared" si="2"/>
        <v>1</v>
      </c>
      <c r="AB53" s="369" t="s">
        <v>446</v>
      </c>
    </row>
    <row r="54" spans="1:28" x14ac:dyDescent="0.25">
      <c r="A54" s="255" t="s">
        <v>86</v>
      </c>
      <c r="B54" s="255">
        <v>1</v>
      </c>
      <c r="C54" s="255">
        <v>76</v>
      </c>
      <c r="E54" s="292" t="s">
        <v>588</v>
      </c>
      <c r="F54" s="257">
        <v>0</v>
      </c>
      <c r="G54" s="258">
        <v>0</v>
      </c>
      <c r="H54" s="258">
        <v>0</v>
      </c>
      <c r="I54" s="258">
        <v>1816.4</v>
      </c>
      <c r="J54" s="258">
        <v>0</v>
      </c>
      <c r="K54" s="258">
        <v>0</v>
      </c>
      <c r="L54" s="258">
        <v>0</v>
      </c>
      <c r="M54" s="258">
        <v>0</v>
      </c>
      <c r="N54" s="258">
        <v>0</v>
      </c>
      <c r="O54" s="258">
        <v>0</v>
      </c>
      <c r="P54" s="259">
        <v>352.79</v>
      </c>
      <c r="Q54" s="258">
        <v>0</v>
      </c>
      <c r="R54" s="262">
        <v>782.55</v>
      </c>
      <c r="S54" s="262">
        <v>111.46</v>
      </c>
      <c r="T54" s="258">
        <v>0</v>
      </c>
      <c r="U54" s="261">
        <f t="shared" si="3"/>
        <v>3063.2</v>
      </c>
      <c r="V54" s="263"/>
      <c r="Y54" s="199" t="b">
        <f t="shared" si="1"/>
        <v>1</v>
      </c>
      <c r="Z54" s="84" t="s">
        <v>40</v>
      </c>
      <c r="AA54" s="199" t="b">
        <f t="shared" si="2"/>
        <v>0</v>
      </c>
      <c r="AB54" s="362" t="s">
        <v>40</v>
      </c>
    </row>
    <row r="55" spans="1:28" x14ac:dyDescent="0.25">
      <c r="A55" s="255" t="s">
        <v>84</v>
      </c>
      <c r="B55" s="255">
        <v>1</v>
      </c>
      <c r="C55" s="255">
        <v>79</v>
      </c>
      <c r="D55" s="255" t="s">
        <v>549</v>
      </c>
      <c r="E55" s="292" t="s">
        <v>589</v>
      </c>
      <c r="F55" s="257">
        <v>0</v>
      </c>
      <c r="G55" s="258">
        <v>0</v>
      </c>
      <c r="H55" s="258">
        <v>0</v>
      </c>
      <c r="I55" s="259">
        <v>3190.88</v>
      </c>
      <c r="J55" s="258">
        <v>0</v>
      </c>
      <c r="K55" s="258">
        <v>0</v>
      </c>
      <c r="L55" s="258">
        <v>0</v>
      </c>
      <c r="M55" s="258">
        <v>0</v>
      </c>
      <c r="N55" s="258">
        <v>0</v>
      </c>
      <c r="O55" s="258">
        <v>0</v>
      </c>
      <c r="P55" s="259">
        <v>210.4</v>
      </c>
      <c r="Q55" s="259">
        <v>0</v>
      </c>
      <c r="R55" s="260">
        <v>1143.79</v>
      </c>
      <c r="S55" s="262">
        <v>45.64</v>
      </c>
      <c r="T55" s="260">
        <v>78.28</v>
      </c>
      <c r="U55" s="261">
        <f t="shared" si="3"/>
        <v>4668.99</v>
      </c>
      <c r="Y55" s="199" t="b">
        <f t="shared" si="1"/>
        <v>1</v>
      </c>
      <c r="Z55" s="84" t="s">
        <v>41</v>
      </c>
      <c r="AA55" s="199" t="b">
        <f t="shared" si="2"/>
        <v>0</v>
      </c>
      <c r="AB55" s="362" t="s">
        <v>41</v>
      </c>
    </row>
    <row r="56" spans="1:28" x14ac:dyDescent="0.25">
      <c r="A56" s="255" t="s">
        <v>86</v>
      </c>
      <c r="B56" s="255">
        <v>1</v>
      </c>
      <c r="C56" s="255">
        <v>152</v>
      </c>
      <c r="E56" s="292" t="s">
        <v>607</v>
      </c>
      <c r="F56" s="257">
        <v>0</v>
      </c>
      <c r="G56" s="258">
        <v>0</v>
      </c>
      <c r="H56" s="258">
        <v>0</v>
      </c>
      <c r="I56" s="258">
        <v>728.71</v>
      </c>
      <c r="J56" s="258">
        <v>0</v>
      </c>
      <c r="K56" s="258">
        <v>0</v>
      </c>
      <c r="L56" s="258">
        <v>0</v>
      </c>
      <c r="M56" s="258">
        <v>0</v>
      </c>
      <c r="N56" s="268">
        <v>174.5</v>
      </c>
      <c r="O56" s="258">
        <v>0</v>
      </c>
      <c r="P56" s="259">
        <v>212.52</v>
      </c>
      <c r="Q56" s="258">
        <v>0</v>
      </c>
      <c r="R56" s="262">
        <v>1155.3399999999999</v>
      </c>
      <c r="S56" s="262">
        <v>19.43</v>
      </c>
      <c r="T56" s="259">
        <v>39.14</v>
      </c>
      <c r="U56" s="261">
        <f t="shared" si="3"/>
        <v>2329.6399999999994</v>
      </c>
      <c r="Y56" s="199" t="b">
        <f t="shared" si="1"/>
        <v>1</v>
      </c>
      <c r="Z56" s="84" t="s">
        <v>59</v>
      </c>
      <c r="AA56" s="199" t="b">
        <f t="shared" si="2"/>
        <v>0</v>
      </c>
      <c r="AB56" s="362" t="s">
        <v>59</v>
      </c>
    </row>
    <row r="57" spans="1:28" x14ac:dyDescent="0.25">
      <c r="A57" s="255" t="s">
        <v>84</v>
      </c>
      <c r="B57" s="255">
        <v>1</v>
      </c>
      <c r="C57" s="255">
        <v>148</v>
      </c>
      <c r="D57" s="255" t="s">
        <v>549</v>
      </c>
      <c r="E57" s="292" t="s">
        <v>604</v>
      </c>
      <c r="F57" s="257">
        <v>0</v>
      </c>
      <c r="G57" s="258">
        <v>0</v>
      </c>
      <c r="H57" s="258">
        <v>0</v>
      </c>
      <c r="I57" s="259">
        <v>2692.01</v>
      </c>
      <c r="J57" s="258">
        <v>0</v>
      </c>
      <c r="K57" s="258">
        <v>0</v>
      </c>
      <c r="L57" s="258">
        <v>0</v>
      </c>
      <c r="M57" s="258">
        <v>0</v>
      </c>
      <c r="N57" s="258">
        <v>0</v>
      </c>
      <c r="O57" s="258">
        <v>0</v>
      </c>
      <c r="P57" s="259">
        <v>1340.51</v>
      </c>
      <c r="Q57" s="259">
        <v>0</v>
      </c>
      <c r="R57" s="258">
        <v>0</v>
      </c>
      <c r="S57" s="262">
        <v>49.15</v>
      </c>
      <c r="T57" s="259">
        <v>117.42</v>
      </c>
      <c r="U57" s="261">
        <f t="shared" si="3"/>
        <v>4199.09</v>
      </c>
      <c r="Y57" s="199" t="b">
        <f t="shared" si="1"/>
        <v>1</v>
      </c>
      <c r="Z57" s="84" t="s">
        <v>57</v>
      </c>
      <c r="AA57" s="199" t="b">
        <f t="shared" si="2"/>
        <v>0</v>
      </c>
      <c r="AB57" s="362" t="s">
        <v>57</v>
      </c>
    </row>
    <row r="58" spans="1:28" x14ac:dyDescent="0.25">
      <c r="A58" s="255" t="s">
        <v>84</v>
      </c>
      <c r="B58" s="255">
        <v>1</v>
      </c>
      <c r="C58" s="255">
        <v>474</v>
      </c>
      <c r="E58" s="292" t="s">
        <v>786</v>
      </c>
      <c r="F58" s="257">
        <v>0</v>
      </c>
      <c r="G58" s="258">
        <v>0</v>
      </c>
      <c r="H58" s="258">
        <v>0</v>
      </c>
      <c r="I58" s="258">
        <v>2720.98</v>
      </c>
      <c r="J58" s="258">
        <v>0</v>
      </c>
      <c r="K58" s="258">
        <v>0</v>
      </c>
      <c r="L58" s="258">
        <v>0</v>
      </c>
      <c r="M58" s="258">
        <v>0</v>
      </c>
      <c r="N58" s="258">
        <v>0</v>
      </c>
      <c r="O58" s="258">
        <v>0</v>
      </c>
      <c r="P58" s="258">
        <v>0</v>
      </c>
      <c r="Q58" s="259">
        <v>0</v>
      </c>
      <c r="R58" s="258">
        <v>1340.51</v>
      </c>
      <c r="S58" s="258">
        <v>53.51</v>
      </c>
      <c r="T58" s="258">
        <v>0</v>
      </c>
      <c r="U58" s="261">
        <f t="shared" si="3"/>
        <v>4115</v>
      </c>
      <c r="Y58" s="199" t="b">
        <f t="shared" si="1"/>
        <v>1</v>
      </c>
      <c r="Z58" s="587" t="s">
        <v>786</v>
      </c>
      <c r="AA58" s="199" t="b">
        <f t="shared" si="2"/>
        <v>1</v>
      </c>
      <c r="AB58" s="369" t="s">
        <v>786</v>
      </c>
    </row>
    <row r="59" spans="1:28" x14ac:dyDescent="0.25">
      <c r="A59" s="255" t="s">
        <v>84</v>
      </c>
      <c r="B59" s="255">
        <v>1</v>
      </c>
      <c r="C59" s="255">
        <v>350</v>
      </c>
      <c r="D59" s="255" t="s">
        <v>549</v>
      </c>
      <c r="E59" s="292" t="s">
        <v>373</v>
      </c>
      <c r="F59" s="257">
        <v>0</v>
      </c>
      <c r="G59" s="258">
        <v>0</v>
      </c>
      <c r="H59" s="258">
        <v>0</v>
      </c>
      <c r="I59" s="259">
        <v>1393.97</v>
      </c>
      <c r="J59" s="258">
        <v>0</v>
      </c>
      <c r="K59" s="258">
        <v>0</v>
      </c>
      <c r="L59" s="258">
        <v>0</v>
      </c>
      <c r="M59" s="258">
        <v>0</v>
      </c>
      <c r="N59" s="258">
        <v>0</v>
      </c>
      <c r="O59" s="258">
        <v>0</v>
      </c>
      <c r="P59" s="259">
        <v>1203.72</v>
      </c>
      <c r="Q59" s="259">
        <v>0</v>
      </c>
      <c r="R59" s="258">
        <v>0</v>
      </c>
      <c r="S59" s="262">
        <v>0</v>
      </c>
      <c r="T59" s="258">
        <v>0</v>
      </c>
      <c r="U59" s="261">
        <f t="shared" si="3"/>
        <v>2597.69</v>
      </c>
      <c r="Y59" s="199" t="b">
        <f t="shared" si="1"/>
        <v>1</v>
      </c>
      <c r="Z59" s="84" t="s">
        <v>373</v>
      </c>
      <c r="AA59" s="199" t="b">
        <f t="shared" si="2"/>
        <v>1</v>
      </c>
      <c r="AB59" s="362" t="s">
        <v>373</v>
      </c>
    </row>
    <row r="60" spans="1:28" x14ac:dyDescent="0.25">
      <c r="A60" s="255" t="s">
        <v>84</v>
      </c>
      <c r="B60" s="255">
        <v>1</v>
      </c>
      <c r="C60" s="255">
        <v>337</v>
      </c>
      <c r="E60" s="292" t="s">
        <v>338</v>
      </c>
      <c r="F60" s="257">
        <v>0</v>
      </c>
      <c r="G60" s="258">
        <v>0</v>
      </c>
      <c r="H60" s="258">
        <v>0</v>
      </c>
      <c r="I60" s="258">
        <v>0</v>
      </c>
      <c r="J60" s="258">
        <v>0</v>
      </c>
      <c r="K60" s="258">
        <v>0</v>
      </c>
      <c r="L60" s="258">
        <v>0</v>
      </c>
      <c r="M60" s="258">
        <v>0</v>
      </c>
      <c r="N60" s="258">
        <v>0</v>
      </c>
      <c r="O60" s="258">
        <v>0</v>
      </c>
      <c r="P60" s="259">
        <v>790.58</v>
      </c>
      <c r="Q60" s="258">
        <v>0</v>
      </c>
      <c r="R60" s="260">
        <v>481.54</v>
      </c>
      <c r="S60" s="258">
        <v>0</v>
      </c>
      <c r="T60" s="258">
        <v>0</v>
      </c>
      <c r="U60" s="261">
        <f t="shared" si="3"/>
        <v>1272.1200000000001</v>
      </c>
      <c r="V60" s="263"/>
      <c r="Y60" s="199" t="b">
        <f t="shared" si="1"/>
        <v>1</v>
      </c>
      <c r="Z60" s="84" t="s">
        <v>338</v>
      </c>
      <c r="AA60" s="199" t="b">
        <f t="shared" si="2"/>
        <v>1</v>
      </c>
      <c r="AB60" s="362" t="s">
        <v>338</v>
      </c>
    </row>
    <row r="61" spans="1:28" x14ac:dyDescent="0.25">
      <c r="A61" s="255" t="s">
        <v>84</v>
      </c>
      <c r="B61" s="255">
        <v>1</v>
      </c>
      <c r="C61" s="255">
        <v>80</v>
      </c>
      <c r="E61" s="292" t="s">
        <v>590</v>
      </c>
      <c r="F61" s="257">
        <v>0</v>
      </c>
      <c r="G61" s="258">
        <v>0</v>
      </c>
      <c r="H61" s="258">
        <v>0</v>
      </c>
      <c r="I61" s="258">
        <v>3870.06</v>
      </c>
      <c r="J61" s="258">
        <v>0</v>
      </c>
      <c r="K61" s="258">
        <v>0</v>
      </c>
      <c r="L61" s="258">
        <v>0</v>
      </c>
      <c r="M61" s="258">
        <v>0</v>
      </c>
      <c r="N61" s="258">
        <v>0</v>
      </c>
      <c r="O61" s="258">
        <v>0</v>
      </c>
      <c r="P61" s="259">
        <v>210.4</v>
      </c>
      <c r="Q61" s="258">
        <v>0</v>
      </c>
      <c r="R61" s="260">
        <v>1143.79</v>
      </c>
      <c r="S61" s="258">
        <v>45.64</v>
      </c>
      <c r="T61" s="258">
        <v>0</v>
      </c>
      <c r="U61" s="261">
        <f t="shared" si="3"/>
        <v>5269.89</v>
      </c>
      <c r="X61" s="500"/>
      <c r="Y61" s="199" t="b">
        <f t="shared" si="1"/>
        <v>1</v>
      </c>
      <c r="Z61" s="84" t="s">
        <v>42</v>
      </c>
      <c r="AA61" s="199" t="b">
        <f t="shared" si="2"/>
        <v>0</v>
      </c>
      <c r="AB61" s="362" t="s">
        <v>42</v>
      </c>
    </row>
    <row r="62" spans="1:28" x14ac:dyDescent="0.25">
      <c r="A62" s="255" t="s">
        <v>86</v>
      </c>
      <c r="B62" s="255">
        <v>1</v>
      </c>
      <c r="C62" s="255">
        <v>214</v>
      </c>
      <c r="D62" s="255" t="s">
        <v>549</v>
      </c>
      <c r="E62" s="292" t="s">
        <v>620</v>
      </c>
      <c r="F62" s="257">
        <v>0</v>
      </c>
      <c r="G62" s="258">
        <v>0</v>
      </c>
      <c r="H62" s="258">
        <v>0</v>
      </c>
      <c r="I62" s="259">
        <v>1848.83</v>
      </c>
      <c r="J62" s="258">
        <v>0</v>
      </c>
      <c r="K62" s="258">
        <v>0</v>
      </c>
      <c r="L62" s="258">
        <v>0</v>
      </c>
      <c r="M62" s="258">
        <v>0</v>
      </c>
      <c r="N62" s="258">
        <v>0</v>
      </c>
      <c r="O62" s="258">
        <v>0</v>
      </c>
      <c r="P62" s="259">
        <v>425.04</v>
      </c>
      <c r="Q62" s="259">
        <v>0</v>
      </c>
      <c r="R62" s="262">
        <v>942.82</v>
      </c>
      <c r="S62" s="262">
        <v>18.86</v>
      </c>
      <c r="T62" s="259">
        <v>78.28</v>
      </c>
      <c r="U62" s="261">
        <f t="shared" si="3"/>
        <v>3313.8300000000004</v>
      </c>
      <c r="Y62" s="199" t="b">
        <f t="shared" si="1"/>
        <v>1</v>
      </c>
      <c r="Z62" s="84" t="s">
        <v>415</v>
      </c>
      <c r="AA62" s="199" t="b">
        <f t="shared" si="2"/>
        <v>0</v>
      </c>
      <c r="AB62" s="362" t="s">
        <v>415</v>
      </c>
    </row>
    <row r="63" spans="1:28" x14ac:dyDescent="0.25">
      <c r="A63" s="255" t="s">
        <v>86</v>
      </c>
      <c r="B63" s="255">
        <v>1</v>
      </c>
      <c r="C63" s="255">
        <v>9</v>
      </c>
      <c r="E63" s="292" t="s">
        <v>7</v>
      </c>
      <c r="F63" s="257">
        <v>0</v>
      </c>
      <c r="G63" s="258">
        <v>0</v>
      </c>
      <c r="H63" s="258">
        <v>0</v>
      </c>
      <c r="I63" s="258">
        <v>1788.34</v>
      </c>
      <c r="J63" s="258">
        <v>0</v>
      </c>
      <c r="K63" s="258">
        <v>0</v>
      </c>
      <c r="L63" s="258">
        <v>0</v>
      </c>
      <c r="M63" s="258">
        <v>0</v>
      </c>
      <c r="N63" s="258">
        <v>0</v>
      </c>
      <c r="O63" s="258">
        <v>0</v>
      </c>
      <c r="P63" s="259">
        <v>833.08</v>
      </c>
      <c r="Q63" s="258">
        <v>0</v>
      </c>
      <c r="R63" s="262">
        <v>507.43</v>
      </c>
      <c r="S63" s="262">
        <v>61.08</v>
      </c>
      <c r="T63" s="258">
        <v>0</v>
      </c>
      <c r="U63" s="261">
        <f t="shared" si="3"/>
        <v>3189.93</v>
      </c>
      <c r="Y63" s="199" t="b">
        <f t="shared" si="1"/>
        <v>1</v>
      </c>
      <c r="Z63" s="84" t="s">
        <v>7</v>
      </c>
      <c r="AA63" s="199" t="b">
        <f t="shared" si="2"/>
        <v>1</v>
      </c>
      <c r="AB63" s="362" t="s">
        <v>7</v>
      </c>
    </row>
    <row r="64" spans="1:28" x14ac:dyDescent="0.25">
      <c r="A64" s="255" t="s">
        <v>84</v>
      </c>
      <c r="B64" s="255">
        <v>1</v>
      </c>
      <c r="C64" s="255">
        <v>479</v>
      </c>
      <c r="E64" s="294" t="s">
        <v>804</v>
      </c>
      <c r="F64" s="257">
        <v>0</v>
      </c>
      <c r="G64" s="258">
        <v>0</v>
      </c>
      <c r="H64" s="258">
        <v>0</v>
      </c>
      <c r="I64" s="258">
        <v>0</v>
      </c>
      <c r="J64" s="258">
        <v>0</v>
      </c>
      <c r="K64" s="258">
        <v>0</v>
      </c>
      <c r="L64" s="258">
        <v>0</v>
      </c>
      <c r="M64" s="258">
        <v>0</v>
      </c>
      <c r="N64" s="258">
        <v>0</v>
      </c>
      <c r="O64" s="258">
        <v>0</v>
      </c>
      <c r="P64" s="259">
        <v>833.08</v>
      </c>
      <c r="Q64" s="258">
        <v>0</v>
      </c>
      <c r="R64" s="260">
        <v>507.43</v>
      </c>
      <c r="S64" s="258">
        <v>53.51</v>
      </c>
      <c r="T64" s="259">
        <v>78.28</v>
      </c>
      <c r="U64" s="261">
        <f t="shared" si="3"/>
        <v>1472.3</v>
      </c>
      <c r="Y64" s="199" t="b">
        <f t="shared" si="1"/>
        <v>1</v>
      </c>
      <c r="Z64" s="587" t="s">
        <v>804</v>
      </c>
      <c r="AA64" s="199" t="b">
        <f t="shared" si="2"/>
        <v>1</v>
      </c>
      <c r="AB64" s="369" t="s">
        <v>804</v>
      </c>
    </row>
    <row r="65" spans="1:30" x14ac:dyDescent="0.25">
      <c r="A65" s="255" t="s">
        <v>84</v>
      </c>
      <c r="B65" s="255">
        <v>1</v>
      </c>
      <c r="C65" s="255">
        <v>415</v>
      </c>
      <c r="E65" s="294" t="s">
        <v>633</v>
      </c>
      <c r="F65" s="257">
        <v>0</v>
      </c>
      <c r="G65" s="258">
        <v>0</v>
      </c>
      <c r="H65" s="258">
        <v>0</v>
      </c>
      <c r="I65" s="258">
        <v>0</v>
      </c>
      <c r="J65" s="258">
        <v>0</v>
      </c>
      <c r="K65" s="258">
        <v>0</v>
      </c>
      <c r="L65" s="258">
        <v>0</v>
      </c>
      <c r="M65" s="258">
        <v>0</v>
      </c>
      <c r="N65" s="258">
        <v>0</v>
      </c>
      <c r="O65" s="258">
        <v>0</v>
      </c>
      <c r="P65" s="259">
        <v>748.07</v>
      </c>
      <c r="Q65" s="258">
        <v>0</v>
      </c>
      <c r="R65" s="260">
        <v>455.65</v>
      </c>
      <c r="S65" s="258">
        <v>88.28</v>
      </c>
      <c r="T65" s="259">
        <v>117.42</v>
      </c>
      <c r="U65" s="261">
        <f t="shared" si="3"/>
        <v>1409.42</v>
      </c>
      <c r="V65" s="263"/>
      <c r="Y65" s="199" t="b">
        <f t="shared" si="1"/>
        <v>1</v>
      </c>
      <c r="Z65" s="587" t="s">
        <v>633</v>
      </c>
      <c r="AA65" s="199" t="b">
        <f t="shared" si="2"/>
        <v>1</v>
      </c>
      <c r="AB65" s="369" t="s">
        <v>633</v>
      </c>
    </row>
    <row r="66" spans="1:30" x14ac:dyDescent="0.25">
      <c r="A66" s="255" t="s">
        <v>86</v>
      </c>
      <c r="B66" s="255">
        <v>1</v>
      </c>
      <c r="C66" s="255">
        <v>24</v>
      </c>
      <c r="D66" s="255" t="s">
        <v>549</v>
      </c>
      <c r="E66" s="292" t="s">
        <v>566</v>
      </c>
      <c r="F66" s="257">
        <v>0</v>
      </c>
      <c r="G66" s="258">
        <v>0</v>
      </c>
      <c r="H66" s="258">
        <v>0</v>
      </c>
      <c r="I66" s="259">
        <v>2159.6</v>
      </c>
      <c r="J66" s="258">
        <v>0</v>
      </c>
      <c r="K66" s="258">
        <v>0</v>
      </c>
      <c r="L66" s="258">
        <v>0</v>
      </c>
      <c r="M66" s="258">
        <v>0</v>
      </c>
      <c r="N66" s="258">
        <v>0</v>
      </c>
      <c r="O66" s="258">
        <v>0</v>
      </c>
      <c r="P66" s="259">
        <v>420.79</v>
      </c>
      <c r="Q66" s="259">
        <v>0</v>
      </c>
      <c r="R66" s="262">
        <v>933.4</v>
      </c>
      <c r="S66" s="260">
        <v>48.51</v>
      </c>
      <c r="T66" s="258">
        <v>0</v>
      </c>
      <c r="U66" s="261">
        <f t="shared" si="3"/>
        <v>3562.3</v>
      </c>
      <c r="V66" s="263"/>
      <c r="Y66" s="199" t="b">
        <f t="shared" si="1"/>
        <v>1</v>
      </c>
      <c r="Z66" s="84" t="s">
        <v>140</v>
      </c>
      <c r="AA66" s="199" t="b">
        <f t="shared" si="2"/>
        <v>0</v>
      </c>
      <c r="AB66" s="362" t="s">
        <v>140</v>
      </c>
    </row>
    <row r="67" spans="1:30" x14ac:dyDescent="0.25">
      <c r="A67" s="255" t="s">
        <v>84</v>
      </c>
      <c r="B67" s="255">
        <v>1</v>
      </c>
      <c r="C67" s="255">
        <v>457</v>
      </c>
      <c r="E67" s="294" t="s">
        <v>724</v>
      </c>
      <c r="F67" s="257">
        <v>0</v>
      </c>
      <c r="G67" s="258">
        <v>0</v>
      </c>
      <c r="H67" s="258">
        <v>0</v>
      </c>
      <c r="I67" s="258">
        <v>3191.77</v>
      </c>
      <c r="J67" s="258">
        <v>0</v>
      </c>
      <c r="K67" s="258">
        <v>0</v>
      </c>
      <c r="L67" s="258">
        <v>0</v>
      </c>
      <c r="M67" s="258">
        <v>0</v>
      </c>
      <c r="N67" s="258">
        <v>0</v>
      </c>
      <c r="O67" s="258">
        <v>0</v>
      </c>
      <c r="P67" s="258">
        <v>0</v>
      </c>
      <c r="Q67" s="258">
        <v>0</v>
      </c>
      <c r="R67" s="260">
        <v>1340.51</v>
      </c>
      <c r="S67" s="258">
        <v>0</v>
      </c>
      <c r="T67" s="259">
        <v>117.42</v>
      </c>
      <c r="U67" s="261">
        <f t="shared" si="3"/>
        <v>4649.7</v>
      </c>
      <c r="Y67" s="199" t="b">
        <f t="shared" si="1"/>
        <v>1</v>
      </c>
      <c r="Z67" s="587" t="s">
        <v>724</v>
      </c>
      <c r="AA67" s="199" t="b">
        <f t="shared" si="2"/>
        <v>1</v>
      </c>
      <c r="AB67" s="369" t="s">
        <v>724</v>
      </c>
    </row>
    <row r="68" spans="1:30" s="528" customFormat="1" x14ac:dyDescent="0.25">
      <c r="A68" s="519" t="s">
        <v>84</v>
      </c>
      <c r="B68" s="519">
        <v>1</v>
      </c>
      <c r="C68" s="519">
        <v>145</v>
      </c>
      <c r="D68" s="519"/>
      <c r="E68" s="520" t="s">
        <v>602</v>
      </c>
      <c r="F68" s="521">
        <v>0</v>
      </c>
      <c r="G68" s="522">
        <v>0</v>
      </c>
      <c r="H68" s="522">
        <v>0</v>
      </c>
      <c r="I68" s="522">
        <v>1466.67</v>
      </c>
      <c r="J68" s="522">
        <v>0</v>
      </c>
      <c r="K68" s="522">
        <v>0</v>
      </c>
      <c r="L68" s="522">
        <f>1518*3</f>
        <v>4554</v>
      </c>
      <c r="M68" s="522">
        <v>0</v>
      </c>
      <c r="N68" s="522">
        <v>0</v>
      </c>
      <c r="O68" s="522">
        <v>0</v>
      </c>
      <c r="P68" s="523">
        <v>561.05999999999995</v>
      </c>
      <c r="Q68" s="522">
        <v>0</v>
      </c>
      <c r="R68" s="524">
        <v>642.66999999999996</v>
      </c>
      <c r="S68" s="525">
        <v>88.28</v>
      </c>
      <c r="T68" s="524">
        <v>117.42</v>
      </c>
      <c r="U68" s="526">
        <f t="shared" si="3"/>
        <v>7430.0999999999995</v>
      </c>
      <c r="V68" s="527"/>
      <c r="Y68" s="199" t="b">
        <f t="shared" ref="Y68:Y131" si="4">Z68=AB68</f>
        <v>1</v>
      </c>
      <c r="Z68" s="586" t="s">
        <v>55</v>
      </c>
      <c r="AA68" s="199" t="b">
        <f t="shared" si="2"/>
        <v>0</v>
      </c>
      <c r="AB68" s="366" t="s">
        <v>55</v>
      </c>
      <c r="AC68" s="256"/>
      <c r="AD68" s="256"/>
    </row>
    <row r="69" spans="1:30" x14ac:dyDescent="0.25">
      <c r="A69" s="255" t="s">
        <v>84</v>
      </c>
      <c r="B69" s="255">
        <v>1</v>
      </c>
      <c r="C69" s="255">
        <v>455</v>
      </c>
      <c r="D69" s="255" t="s">
        <v>549</v>
      </c>
      <c r="E69" s="292" t="s">
        <v>722</v>
      </c>
      <c r="F69" s="257">
        <v>0</v>
      </c>
      <c r="G69" s="258">
        <v>0</v>
      </c>
      <c r="H69" s="258">
        <v>0</v>
      </c>
      <c r="I69" s="259">
        <v>509.41</v>
      </c>
      <c r="J69" s="258">
        <v>0</v>
      </c>
      <c r="K69" s="258">
        <v>0</v>
      </c>
      <c r="L69" s="258">
        <v>0</v>
      </c>
      <c r="M69" s="258">
        <v>0</v>
      </c>
      <c r="N69" s="258">
        <v>0</v>
      </c>
      <c r="O69" s="258">
        <v>0</v>
      </c>
      <c r="P69" s="259">
        <v>833.08</v>
      </c>
      <c r="Q69" s="259">
        <v>0</v>
      </c>
      <c r="R69" s="260">
        <v>507.43</v>
      </c>
      <c r="S69" s="262">
        <v>53.51</v>
      </c>
      <c r="T69" s="260">
        <v>156.56</v>
      </c>
      <c r="U69" s="261">
        <f t="shared" si="3"/>
        <v>2059.9900000000002</v>
      </c>
      <c r="Y69" s="199" t="b">
        <f t="shared" si="4"/>
        <v>1</v>
      </c>
      <c r="Z69" s="587" t="s">
        <v>722</v>
      </c>
      <c r="AA69" s="199" t="b">
        <f t="shared" ref="AA69:AA132" si="5">E69=AB69</f>
        <v>1</v>
      </c>
      <c r="AB69" s="369" t="s">
        <v>722</v>
      </c>
      <c r="AC69" s="528"/>
      <c r="AD69" s="528"/>
    </row>
    <row r="70" spans="1:30" x14ac:dyDescent="0.25">
      <c r="A70" s="255" t="s">
        <v>84</v>
      </c>
      <c r="B70" s="255">
        <v>1</v>
      </c>
      <c r="C70" s="255">
        <v>325</v>
      </c>
      <c r="E70" s="292" t="s">
        <v>318</v>
      </c>
      <c r="F70" s="257">
        <v>0</v>
      </c>
      <c r="G70" s="258">
        <v>0</v>
      </c>
      <c r="H70" s="258">
        <v>0</v>
      </c>
      <c r="I70" s="258">
        <v>2397.89</v>
      </c>
      <c r="J70" s="258">
        <v>0</v>
      </c>
      <c r="K70" s="258">
        <v>0</v>
      </c>
      <c r="L70" s="258">
        <v>0</v>
      </c>
      <c r="M70" s="258">
        <v>0</v>
      </c>
      <c r="N70" s="258">
        <v>0</v>
      </c>
      <c r="O70" s="258">
        <v>0</v>
      </c>
      <c r="P70" s="259">
        <v>705.57</v>
      </c>
      <c r="Q70" s="258">
        <v>0</v>
      </c>
      <c r="R70" s="260">
        <v>429.76</v>
      </c>
      <c r="S70" s="262">
        <v>111.46</v>
      </c>
      <c r="T70" s="258">
        <v>117.42</v>
      </c>
      <c r="U70" s="261">
        <f t="shared" si="3"/>
        <v>3762.1000000000004</v>
      </c>
      <c r="Y70" s="199" t="b">
        <f t="shared" si="4"/>
        <v>1</v>
      </c>
      <c r="Z70" s="84" t="s">
        <v>318</v>
      </c>
      <c r="AA70" s="199" t="b">
        <f t="shared" si="5"/>
        <v>1</v>
      </c>
      <c r="AB70" s="362" t="s">
        <v>318</v>
      </c>
    </row>
    <row r="71" spans="1:30" s="285" customFormat="1" x14ac:dyDescent="0.25">
      <c r="A71" s="286"/>
      <c r="B71" s="286"/>
      <c r="C71" s="286"/>
      <c r="D71" s="286"/>
      <c r="E71" s="322" t="s">
        <v>65</v>
      </c>
      <c r="F71" s="281">
        <v>0</v>
      </c>
      <c r="G71" s="281">
        <v>0</v>
      </c>
      <c r="H71" s="281">
        <v>0</v>
      </c>
      <c r="I71" s="281">
        <v>0</v>
      </c>
      <c r="J71" s="281">
        <v>0</v>
      </c>
      <c r="K71" s="281">
        <v>0</v>
      </c>
      <c r="L71" s="281">
        <v>0</v>
      </c>
      <c r="M71" s="281">
        <v>0</v>
      </c>
      <c r="N71" s="281">
        <v>0</v>
      </c>
      <c r="O71" s="281">
        <v>0</v>
      </c>
      <c r="P71" s="281">
        <v>0</v>
      </c>
      <c r="Q71" s="281">
        <v>0</v>
      </c>
      <c r="R71" s="281">
        <v>0</v>
      </c>
      <c r="S71" s="281">
        <v>0</v>
      </c>
      <c r="T71" s="281">
        <v>0</v>
      </c>
      <c r="U71" s="281">
        <v>0</v>
      </c>
      <c r="Y71" s="199" t="b">
        <f t="shared" si="4"/>
        <v>1</v>
      </c>
      <c r="Z71" s="591" t="s">
        <v>65</v>
      </c>
      <c r="AA71" s="199" t="b">
        <f t="shared" si="5"/>
        <v>1</v>
      </c>
      <c r="AB71" s="570" t="s">
        <v>65</v>
      </c>
      <c r="AC71" s="256"/>
      <c r="AD71" s="256"/>
    </row>
    <row r="72" spans="1:30" s="528" customFormat="1" x14ac:dyDescent="0.25">
      <c r="A72" s="519" t="s">
        <v>84</v>
      </c>
      <c r="B72" s="519">
        <v>1</v>
      </c>
      <c r="C72" s="519">
        <v>218</v>
      </c>
      <c r="D72" s="519" t="s">
        <v>549</v>
      </c>
      <c r="E72" s="520" t="s">
        <v>621</v>
      </c>
      <c r="F72" s="521">
        <v>0</v>
      </c>
      <c r="G72" s="522">
        <v>0</v>
      </c>
      <c r="H72" s="522">
        <v>0</v>
      </c>
      <c r="I72" s="523">
        <v>783.7</v>
      </c>
      <c r="J72" s="522">
        <v>0</v>
      </c>
      <c r="K72" s="522">
        <v>0</v>
      </c>
      <c r="L72" s="522">
        <v>0</v>
      </c>
      <c r="M72" s="522">
        <v>0</v>
      </c>
      <c r="N72" s="522">
        <v>0</v>
      </c>
      <c r="O72" s="522">
        <v>0</v>
      </c>
      <c r="P72" s="523">
        <v>561.05999999999995</v>
      </c>
      <c r="Q72" s="523">
        <v>0</v>
      </c>
      <c r="R72" s="524">
        <v>642.66999999999996</v>
      </c>
      <c r="S72" s="524">
        <v>88.28</v>
      </c>
      <c r="T72" s="522">
        <v>0</v>
      </c>
      <c r="U72" s="526">
        <f t="shared" ref="U72:U108" si="6">SUM(F72:T72)</f>
        <v>2075.71</v>
      </c>
      <c r="Y72" s="199" t="b">
        <f t="shared" si="4"/>
        <v>1</v>
      </c>
      <c r="Z72" s="586" t="s">
        <v>414</v>
      </c>
      <c r="AA72" s="199" t="b">
        <f t="shared" si="5"/>
        <v>0</v>
      </c>
      <c r="AB72" s="366" t="s">
        <v>414</v>
      </c>
      <c r="AC72" s="285"/>
      <c r="AD72" s="285"/>
    </row>
    <row r="73" spans="1:30" x14ac:dyDescent="0.25">
      <c r="A73" s="255" t="s">
        <v>84</v>
      </c>
      <c r="B73" s="255">
        <v>1</v>
      </c>
      <c r="C73" s="255">
        <v>46</v>
      </c>
      <c r="E73" s="292" t="s">
        <v>582</v>
      </c>
      <c r="F73" s="257">
        <v>0</v>
      </c>
      <c r="G73" s="258">
        <v>0</v>
      </c>
      <c r="H73" s="258">
        <v>0</v>
      </c>
      <c r="I73" s="258">
        <v>1788.34</v>
      </c>
      <c r="J73" s="258">
        <v>0</v>
      </c>
      <c r="K73" s="258">
        <v>0</v>
      </c>
      <c r="L73" s="258">
        <v>0</v>
      </c>
      <c r="M73" s="258">
        <v>0</v>
      </c>
      <c r="N73" s="258">
        <v>0</v>
      </c>
      <c r="O73" s="258">
        <v>0</v>
      </c>
      <c r="P73" s="259">
        <v>790.58</v>
      </c>
      <c r="Q73" s="258">
        <v>0</v>
      </c>
      <c r="R73" s="260">
        <v>481.54</v>
      </c>
      <c r="S73" s="260">
        <v>67.09</v>
      </c>
      <c r="T73" s="260">
        <v>39.14</v>
      </c>
      <c r="U73" s="261">
        <f t="shared" si="6"/>
        <v>3166.69</v>
      </c>
      <c r="Y73" s="199" t="b">
        <f t="shared" si="4"/>
        <v>1</v>
      </c>
      <c r="Z73" s="84" t="s">
        <v>34</v>
      </c>
      <c r="AA73" s="199" t="b">
        <f t="shared" si="5"/>
        <v>0</v>
      </c>
      <c r="AB73" s="362" t="s">
        <v>34</v>
      </c>
      <c r="AC73" s="528"/>
      <c r="AD73" s="528"/>
    </row>
    <row r="74" spans="1:30" s="528" customFormat="1" x14ac:dyDescent="0.25">
      <c r="A74" s="519" t="s">
        <v>86</v>
      </c>
      <c r="B74" s="519">
        <v>1</v>
      </c>
      <c r="C74" s="519">
        <v>48</v>
      </c>
      <c r="D74" s="519"/>
      <c r="E74" s="520" t="s">
        <v>584</v>
      </c>
      <c r="F74" s="521">
        <v>0</v>
      </c>
      <c r="G74" s="522">
        <v>519.04</v>
      </c>
      <c r="H74" s="522">
        <v>0</v>
      </c>
      <c r="I74" s="522">
        <v>1906.67</v>
      </c>
      <c r="J74" s="522">
        <v>0</v>
      </c>
      <c r="K74" s="522">
        <v>0</v>
      </c>
      <c r="L74" s="522">
        <v>0</v>
      </c>
      <c r="M74" s="522">
        <v>0</v>
      </c>
      <c r="N74" s="522">
        <v>0</v>
      </c>
      <c r="O74" s="522">
        <v>0</v>
      </c>
      <c r="P74" s="522">
        <v>0</v>
      </c>
      <c r="Q74" s="522">
        <v>0</v>
      </c>
      <c r="R74" s="525">
        <v>1354.19</v>
      </c>
      <c r="S74" s="524">
        <v>43.97</v>
      </c>
      <c r="T74" s="524">
        <v>117.42</v>
      </c>
      <c r="U74" s="526">
        <f t="shared" si="6"/>
        <v>3941.29</v>
      </c>
      <c r="Y74" s="199" t="b">
        <f t="shared" si="4"/>
        <v>1</v>
      </c>
      <c r="Z74" s="586" t="s">
        <v>36</v>
      </c>
      <c r="AA74" s="199" t="b">
        <f t="shared" si="5"/>
        <v>0</v>
      </c>
      <c r="AB74" s="366" t="s">
        <v>36</v>
      </c>
      <c r="AC74" s="256"/>
      <c r="AD74" s="256"/>
    </row>
    <row r="75" spans="1:30" x14ac:dyDescent="0.25">
      <c r="A75" s="255" t="s">
        <v>86</v>
      </c>
      <c r="B75" s="255">
        <v>1</v>
      </c>
      <c r="C75" s="255">
        <v>26</v>
      </c>
      <c r="E75" s="292" t="s">
        <v>568</v>
      </c>
      <c r="F75" s="257">
        <v>0</v>
      </c>
      <c r="G75" s="258">
        <v>0</v>
      </c>
      <c r="H75" s="258">
        <v>0</v>
      </c>
      <c r="I75" s="258">
        <v>1968.96</v>
      </c>
      <c r="J75" s="258">
        <v>0</v>
      </c>
      <c r="K75" s="258">
        <v>0</v>
      </c>
      <c r="L75" s="258">
        <v>0</v>
      </c>
      <c r="M75" s="258">
        <v>0</v>
      </c>
      <c r="N75" s="258">
        <v>0</v>
      </c>
      <c r="O75" s="258">
        <v>0</v>
      </c>
      <c r="P75" s="259">
        <v>416.54</v>
      </c>
      <c r="Q75" s="258">
        <v>0</v>
      </c>
      <c r="R75" s="262">
        <v>923.97</v>
      </c>
      <c r="S75" s="262">
        <v>59.24</v>
      </c>
      <c r="T75" s="259">
        <v>117.42</v>
      </c>
      <c r="U75" s="261">
        <f t="shared" si="6"/>
        <v>3486.13</v>
      </c>
      <c r="Y75" s="199" t="b">
        <f t="shared" si="4"/>
        <v>1</v>
      </c>
      <c r="Z75" s="82" t="s">
        <v>19</v>
      </c>
      <c r="AA75" s="199" t="b">
        <f t="shared" si="5"/>
        <v>0</v>
      </c>
      <c r="AB75" s="152" t="s">
        <v>19</v>
      </c>
      <c r="AC75" s="528"/>
      <c r="AD75" s="528"/>
    </row>
    <row r="76" spans="1:30" x14ac:dyDescent="0.25">
      <c r="A76" s="255" t="s">
        <v>84</v>
      </c>
      <c r="B76" s="255">
        <v>1</v>
      </c>
      <c r="C76" s="255">
        <v>324</v>
      </c>
      <c r="D76" s="255" t="s">
        <v>549</v>
      </c>
      <c r="E76" s="292" t="s">
        <v>316</v>
      </c>
      <c r="F76" s="257">
        <v>0</v>
      </c>
      <c r="G76" s="258">
        <v>0</v>
      </c>
      <c r="H76" s="258">
        <v>0</v>
      </c>
      <c r="I76" s="259">
        <v>602.91999999999996</v>
      </c>
      <c r="J76" s="258">
        <v>0</v>
      </c>
      <c r="K76" s="258">
        <v>0</v>
      </c>
      <c r="L76" s="258">
        <v>0</v>
      </c>
      <c r="M76" s="258">
        <v>0</v>
      </c>
      <c r="N76" s="258">
        <v>0</v>
      </c>
      <c r="O76" s="258">
        <v>0</v>
      </c>
      <c r="P76" s="259">
        <v>705.57</v>
      </c>
      <c r="Q76" s="259">
        <v>0</v>
      </c>
      <c r="R76" s="260">
        <v>429.76</v>
      </c>
      <c r="S76" s="262">
        <v>107.47</v>
      </c>
      <c r="T76" s="259">
        <v>117.42</v>
      </c>
      <c r="U76" s="261">
        <f t="shared" si="6"/>
        <v>1963.14</v>
      </c>
      <c r="Y76" s="199" t="b">
        <f t="shared" si="4"/>
        <v>1</v>
      </c>
      <c r="Z76" s="82" t="s">
        <v>316</v>
      </c>
      <c r="AA76" s="199" t="b">
        <f t="shared" si="5"/>
        <v>1</v>
      </c>
      <c r="AB76" s="152" t="s">
        <v>316</v>
      </c>
    </row>
    <row r="77" spans="1:30" s="528" customFormat="1" x14ac:dyDescent="0.25">
      <c r="A77" s="519" t="s">
        <v>86</v>
      </c>
      <c r="B77" s="519">
        <v>1</v>
      </c>
      <c r="C77" s="519">
        <v>191</v>
      </c>
      <c r="D77" s="519"/>
      <c r="E77" s="520" t="s">
        <v>614</v>
      </c>
      <c r="F77" s="521">
        <v>0</v>
      </c>
      <c r="G77" s="522">
        <v>0</v>
      </c>
      <c r="H77" s="522">
        <v>0</v>
      </c>
      <c r="I77" s="522">
        <v>418.93</v>
      </c>
      <c r="J77" s="522">
        <v>0</v>
      </c>
      <c r="K77" s="522">
        <v>0</v>
      </c>
      <c r="L77" s="522">
        <v>0</v>
      </c>
      <c r="M77" s="522">
        <v>0</v>
      </c>
      <c r="N77" s="522">
        <v>0</v>
      </c>
      <c r="O77" s="522">
        <v>0</v>
      </c>
      <c r="P77" s="523">
        <v>748.08</v>
      </c>
      <c r="Q77" s="522">
        <v>0</v>
      </c>
      <c r="R77" s="525">
        <v>455.65</v>
      </c>
      <c r="S77" s="525">
        <v>88.28</v>
      </c>
      <c r="T77" s="523">
        <v>78.28</v>
      </c>
      <c r="U77" s="526">
        <f t="shared" si="6"/>
        <v>1789.2199999999998</v>
      </c>
      <c r="Y77" s="199" t="b">
        <f t="shared" si="4"/>
        <v>1</v>
      </c>
      <c r="Z77" s="586" t="s">
        <v>71</v>
      </c>
      <c r="AA77" s="199" t="b">
        <f t="shared" si="5"/>
        <v>0</v>
      </c>
      <c r="AB77" s="366" t="s">
        <v>71</v>
      </c>
      <c r="AC77" s="256"/>
      <c r="AD77" s="256"/>
    </row>
    <row r="78" spans="1:30" x14ac:dyDescent="0.25">
      <c r="A78" s="255" t="s">
        <v>84</v>
      </c>
      <c r="B78" s="255">
        <v>1</v>
      </c>
      <c r="C78" s="255">
        <v>21</v>
      </c>
      <c r="D78" s="255" t="s">
        <v>549</v>
      </c>
      <c r="E78" s="292" t="s">
        <v>564</v>
      </c>
      <c r="F78" s="257">
        <v>0</v>
      </c>
      <c r="G78" s="258">
        <v>0</v>
      </c>
      <c r="H78" s="258">
        <v>0</v>
      </c>
      <c r="I78" s="259">
        <v>2496.2399999999998</v>
      </c>
      <c r="J78" s="258">
        <v>0</v>
      </c>
      <c r="K78" s="258">
        <v>0</v>
      </c>
      <c r="L78" s="258">
        <v>0</v>
      </c>
      <c r="M78" s="258">
        <v>0</v>
      </c>
      <c r="N78" s="258">
        <v>0</v>
      </c>
      <c r="O78" s="258">
        <v>0</v>
      </c>
      <c r="P78" s="259">
        <v>748.08</v>
      </c>
      <c r="Q78" s="259">
        <v>0</v>
      </c>
      <c r="R78" s="260">
        <v>455.65</v>
      </c>
      <c r="S78" s="262">
        <v>80.8</v>
      </c>
      <c r="T78" s="258">
        <v>0</v>
      </c>
      <c r="U78" s="261">
        <f t="shared" si="6"/>
        <v>3780.77</v>
      </c>
      <c r="Y78" s="199" t="b">
        <f t="shared" si="4"/>
        <v>1</v>
      </c>
      <c r="Z78" s="82" t="s">
        <v>15</v>
      </c>
      <c r="AA78" s="199" t="b">
        <f t="shared" si="5"/>
        <v>0</v>
      </c>
      <c r="AB78" s="152" t="s">
        <v>15</v>
      </c>
      <c r="AC78" s="528"/>
      <c r="AD78" s="528"/>
    </row>
    <row r="79" spans="1:30" x14ac:dyDescent="0.25">
      <c r="A79" s="255" t="s">
        <v>84</v>
      </c>
      <c r="B79" s="255">
        <v>1</v>
      </c>
      <c r="C79" s="255">
        <v>330</v>
      </c>
      <c r="E79" s="292" t="s">
        <v>327</v>
      </c>
      <c r="F79" s="257">
        <v>0</v>
      </c>
      <c r="G79" s="258">
        <v>0</v>
      </c>
      <c r="H79" s="258">
        <v>0</v>
      </c>
      <c r="I79" s="258">
        <v>1695.99</v>
      </c>
      <c r="J79" s="258">
        <v>0</v>
      </c>
      <c r="K79" s="258">
        <v>0</v>
      </c>
      <c r="L79" s="258">
        <v>0</v>
      </c>
      <c r="M79" s="258">
        <v>0</v>
      </c>
      <c r="N79" s="258">
        <v>0</v>
      </c>
      <c r="O79" s="258">
        <v>0</v>
      </c>
      <c r="P79" s="259">
        <v>705.57</v>
      </c>
      <c r="Q79" s="258">
        <v>0</v>
      </c>
      <c r="R79" s="260">
        <v>429.76</v>
      </c>
      <c r="S79" s="262">
        <v>0</v>
      </c>
      <c r="T79" s="259">
        <v>117.42</v>
      </c>
      <c r="U79" s="261">
        <f t="shared" si="6"/>
        <v>2948.74</v>
      </c>
      <c r="Y79" s="199" t="b">
        <f t="shared" si="4"/>
        <v>1</v>
      </c>
      <c r="Z79" s="84" t="s">
        <v>327</v>
      </c>
      <c r="AA79" s="199" t="b">
        <f t="shared" si="5"/>
        <v>1</v>
      </c>
      <c r="AB79" s="362" t="s">
        <v>327</v>
      </c>
    </row>
    <row r="80" spans="1:30" x14ac:dyDescent="0.25">
      <c r="A80" s="255" t="s">
        <v>84</v>
      </c>
      <c r="B80" s="255">
        <v>1</v>
      </c>
      <c r="C80" s="255">
        <v>254</v>
      </c>
      <c r="E80" s="292" t="s">
        <v>145</v>
      </c>
      <c r="F80" s="257">
        <v>0</v>
      </c>
      <c r="G80" s="258">
        <v>0</v>
      </c>
      <c r="H80" s="258">
        <v>0</v>
      </c>
      <c r="I80" s="258">
        <v>0</v>
      </c>
      <c r="J80" s="258">
        <v>0</v>
      </c>
      <c r="K80" s="258">
        <v>0</v>
      </c>
      <c r="L80" s="258">
        <v>0</v>
      </c>
      <c r="M80" s="258">
        <v>0</v>
      </c>
      <c r="N80" s="258">
        <v>0</v>
      </c>
      <c r="O80" s="258">
        <v>0</v>
      </c>
      <c r="P80" s="259">
        <v>850.08</v>
      </c>
      <c r="Q80" s="258">
        <v>0</v>
      </c>
      <c r="R80" s="260">
        <v>517.78</v>
      </c>
      <c r="S80" s="262">
        <v>18.309999999999999</v>
      </c>
      <c r="T80" s="260">
        <v>78.28</v>
      </c>
      <c r="U80" s="261">
        <f t="shared" si="6"/>
        <v>1464.45</v>
      </c>
      <c r="Y80" s="199" t="b">
        <f t="shared" si="4"/>
        <v>1</v>
      </c>
      <c r="Z80" s="84" t="s">
        <v>145</v>
      </c>
      <c r="AA80" s="199" t="b">
        <f t="shared" si="5"/>
        <v>1</v>
      </c>
      <c r="AB80" s="362" t="s">
        <v>145</v>
      </c>
    </row>
    <row r="81" spans="1:30" s="528" customFormat="1" x14ac:dyDescent="0.25">
      <c r="A81" s="519" t="s">
        <v>84</v>
      </c>
      <c r="B81" s="519">
        <v>1</v>
      </c>
      <c r="C81" s="519">
        <v>196</v>
      </c>
      <c r="D81" s="519"/>
      <c r="E81" s="520" t="s">
        <v>617</v>
      </c>
      <c r="F81" s="521">
        <v>645.4</v>
      </c>
      <c r="G81" s="522">
        <v>0</v>
      </c>
      <c r="H81" s="522">
        <v>0</v>
      </c>
      <c r="I81" s="522">
        <v>696.79</v>
      </c>
      <c r="J81" s="522">
        <v>0</v>
      </c>
      <c r="K81" s="522">
        <v>0</v>
      </c>
      <c r="L81" s="522">
        <v>0</v>
      </c>
      <c r="M81" s="522">
        <v>0</v>
      </c>
      <c r="N81" s="522">
        <v>0</v>
      </c>
      <c r="O81" s="522">
        <v>0</v>
      </c>
      <c r="P81" s="523">
        <v>748.08</v>
      </c>
      <c r="Q81" s="522">
        <v>0</v>
      </c>
      <c r="R81" s="524">
        <v>455.65</v>
      </c>
      <c r="S81" s="525">
        <v>88.28</v>
      </c>
      <c r="T81" s="524">
        <v>156.56</v>
      </c>
      <c r="U81" s="526">
        <f t="shared" si="6"/>
        <v>2790.76</v>
      </c>
      <c r="V81" s="527"/>
      <c r="Y81" s="199" t="b">
        <f t="shared" si="4"/>
        <v>1</v>
      </c>
      <c r="Z81" s="586" t="s">
        <v>416</v>
      </c>
      <c r="AA81" s="199" t="b">
        <f t="shared" si="5"/>
        <v>0</v>
      </c>
      <c r="AB81" s="366" t="s">
        <v>416</v>
      </c>
      <c r="AC81" s="256"/>
      <c r="AD81" s="256"/>
    </row>
    <row r="82" spans="1:30" x14ac:dyDescent="0.25">
      <c r="A82" s="255" t="s">
        <v>86</v>
      </c>
      <c r="B82" s="255">
        <v>1</v>
      </c>
      <c r="C82" s="255">
        <v>358</v>
      </c>
      <c r="E82" s="292" t="s">
        <v>387</v>
      </c>
      <c r="F82" s="257">
        <v>0</v>
      </c>
      <c r="G82" s="258">
        <v>0</v>
      </c>
      <c r="H82" s="258">
        <v>0</v>
      </c>
      <c r="I82" s="258">
        <v>422.29</v>
      </c>
      <c r="J82" s="258">
        <v>0</v>
      </c>
      <c r="K82" s="258">
        <v>0</v>
      </c>
      <c r="L82" s="258">
        <v>0</v>
      </c>
      <c r="M82" s="258">
        <v>0</v>
      </c>
      <c r="N82" s="258">
        <v>0</v>
      </c>
      <c r="O82" s="258">
        <v>0</v>
      </c>
      <c r="P82" s="259">
        <v>790.58</v>
      </c>
      <c r="Q82" s="258">
        <v>0</v>
      </c>
      <c r="R82" s="262">
        <v>481.54</v>
      </c>
      <c r="S82" s="258">
        <v>0</v>
      </c>
      <c r="T82" s="260">
        <v>39.14</v>
      </c>
      <c r="U82" s="261">
        <f t="shared" si="6"/>
        <v>1733.5500000000002</v>
      </c>
      <c r="V82" s="263"/>
      <c r="Y82" s="199" t="b">
        <f t="shared" si="4"/>
        <v>1</v>
      </c>
      <c r="Z82" s="84" t="s">
        <v>387</v>
      </c>
      <c r="AA82" s="199" t="b">
        <f t="shared" si="5"/>
        <v>1</v>
      </c>
      <c r="AB82" s="362" t="s">
        <v>387</v>
      </c>
      <c r="AC82" s="528"/>
      <c r="AD82" s="528"/>
    </row>
    <row r="83" spans="1:30" x14ac:dyDescent="0.25">
      <c r="A83" s="255" t="s">
        <v>86</v>
      </c>
      <c r="B83" s="255">
        <v>1</v>
      </c>
      <c r="C83" s="255">
        <v>188</v>
      </c>
      <c r="E83" s="292" t="s">
        <v>613</v>
      </c>
      <c r="F83" s="257">
        <v>0</v>
      </c>
      <c r="G83" s="258">
        <v>0</v>
      </c>
      <c r="H83" s="258">
        <v>0</v>
      </c>
      <c r="I83" s="258">
        <v>791.75</v>
      </c>
      <c r="J83" s="258">
        <v>0</v>
      </c>
      <c r="K83" s="258">
        <v>0</v>
      </c>
      <c r="L83" s="258">
        <v>0</v>
      </c>
      <c r="M83" s="258">
        <v>0</v>
      </c>
      <c r="N83" s="258">
        <v>0</v>
      </c>
      <c r="O83" s="258">
        <v>0</v>
      </c>
      <c r="P83" s="259">
        <v>969.74</v>
      </c>
      <c r="Q83" s="258">
        <v>0</v>
      </c>
      <c r="R83" s="262">
        <v>384.45</v>
      </c>
      <c r="S83" s="262">
        <v>47.72</v>
      </c>
      <c r="T83" s="258">
        <v>0</v>
      </c>
      <c r="U83" s="261">
        <f t="shared" si="6"/>
        <v>2193.66</v>
      </c>
      <c r="Y83" s="199" t="b">
        <f t="shared" si="4"/>
        <v>1</v>
      </c>
      <c r="Z83" s="84" t="s">
        <v>70</v>
      </c>
      <c r="AA83" s="199" t="b">
        <f t="shared" si="5"/>
        <v>0</v>
      </c>
      <c r="AB83" s="362" t="s">
        <v>70</v>
      </c>
    </row>
    <row r="84" spans="1:30" x14ac:dyDescent="0.25">
      <c r="A84" s="255" t="s">
        <v>84</v>
      </c>
      <c r="B84" s="255">
        <v>1</v>
      </c>
      <c r="C84" s="255">
        <v>338</v>
      </c>
      <c r="D84" s="255" t="s">
        <v>549</v>
      </c>
      <c r="E84" s="292" t="s">
        <v>625</v>
      </c>
      <c r="F84" s="257">
        <v>916.3</v>
      </c>
      <c r="G84" s="258">
        <v>0</v>
      </c>
      <c r="H84" s="258">
        <v>0</v>
      </c>
      <c r="I84" s="259">
        <v>306.27999999999997</v>
      </c>
      <c r="J84" s="258">
        <v>0</v>
      </c>
      <c r="K84" s="258">
        <v>0</v>
      </c>
      <c r="L84" s="258">
        <v>0</v>
      </c>
      <c r="M84" s="258">
        <v>0</v>
      </c>
      <c r="N84" s="258">
        <v>0</v>
      </c>
      <c r="O84" s="258">
        <v>0</v>
      </c>
      <c r="P84" s="259">
        <v>705.57</v>
      </c>
      <c r="Q84" s="259">
        <v>0</v>
      </c>
      <c r="R84" s="260">
        <v>429.76</v>
      </c>
      <c r="S84" s="262">
        <v>0</v>
      </c>
      <c r="T84" s="260">
        <v>39.14</v>
      </c>
      <c r="U84" s="261">
        <f t="shared" si="6"/>
        <v>2397.0499999999997</v>
      </c>
      <c r="Y84" s="199" t="b">
        <f t="shared" si="4"/>
        <v>1</v>
      </c>
      <c r="Z84" s="84" t="s">
        <v>347</v>
      </c>
      <c r="AA84" s="199" t="b">
        <f t="shared" si="5"/>
        <v>0</v>
      </c>
      <c r="AB84" s="362" t="s">
        <v>347</v>
      </c>
    </row>
    <row r="85" spans="1:30" s="528" customFormat="1" x14ac:dyDescent="0.25">
      <c r="A85" s="519" t="s">
        <v>84</v>
      </c>
      <c r="B85" s="519">
        <v>1</v>
      </c>
      <c r="C85" s="519">
        <v>251</v>
      </c>
      <c r="D85" s="519" t="s">
        <v>549</v>
      </c>
      <c r="E85" s="520" t="s">
        <v>143</v>
      </c>
      <c r="F85" s="521">
        <v>0</v>
      </c>
      <c r="G85" s="522">
        <v>2792</v>
      </c>
      <c r="H85" s="522">
        <v>0</v>
      </c>
      <c r="I85" s="523">
        <v>1123.8800000000001</v>
      </c>
      <c r="J85" s="522">
        <v>0</v>
      </c>
      <c r="K85" s="522">
        <v>0</v>
      </c>
      <c r="L85" s="522">
        <v>0</v>
      </c>
      <c r="M85" s="522">
        <v>0</v>
      </c>
      <c r="N85" s="522">
        <v>0</v>
      </c>
      <c r="O85" s="522">
        <v>0</v>
      </c>
      <c r="P85" s="523">
        <v>705.57</v>
      </c>
      <c r="Q85" s="523">
        <v>0</v>
      </c>
      <c r="R85" s="524">
        <v>429.76</v>
      </c>
      <c r="S85" s="522">
        <v>111.46</v>
      </c>
      <c r="T85" s="522">
        <v>0</v>
      </c>
      <c r="U85" s="526">
        <f t="shared" si="6"/>
        <v>5162.67</v>
      </c>
      <c r="Y85" s="199" t="b">
        <f t="shared" si="4"/>
        <v>1</v>
      </c>
      <c r="Z85" s="586" t="s">
        <v>143</v>
      </c>
      <c r="AA85" s="199" t="b">
        <f t="shared" si="5"/>
        <v>1</v>
      </c>
      <c r="AB85" s="366" t="s">
        <v>143</v>
      </c>
      <c r="AC85" s="256"/>
      <c r="AD85" s="256"/>
    </row>
    <row r="86" spans="1:30" x14ac:dyDescent="0.25">
      <c r="A86" s="255" t="s">
        <v>86</v>
      </c>
      <c r="B86" s="255">
        <v>1</v>
      </c>
      <c r="C86" s="255">
        <v>93</v>
      </c>
      <c r="E86" s="292" t="s">
        <v>53</v>
      </c>
      <c r="F86" s="257">
        <v>0</v>
      </c>
      <c r="G86" s="258">
        <v>0</v>
      </c>
      <c r="H86" s="258">
        <v>0</v>
      </c>
      <c r="I86" s="258">
        <v>1810.73</v>
      </c>
      <c r="J86" s="258">
        <v>0</v>
      </c>
      <c r="K86" s="258">
        <v>0</v>
      </c>
      <c r="L86" s="258">
        <v>0</v>
      </c>
      <c r="M86" s="258">
        <v>0</v>
      </c>
      <c r="N86" s="258">
        <v>0</v>
      </c>
      <c r="O86" s="258">
        <v>0</v>
      </c>
      <c r="P86" s="259">
        <v>425.04</v>
      </c>
      <c r="Q86" s="258">
        <v>0</v>
      </c>
      <c r="R86" s="262">
        <v>942.82</v>
      </c>
      <c r="S86" s="260">
        <v>21.01</v>
      </c>
      <c r="T86" s="260">
        <v>78.28</v>
      </c>
      <c r="U86" s="261">
        <f t="shared" si="6"/>
        <v>3277.8800000000006</v>
      </c>
      <c r="Y86" s="199" t="b">
        <f t="shared" si="4"/>
        <v>1</v>
      </c>
      <c r="Z86" s="84" t="s">
        <v>53</v>
      </c>
      <c r="AA86" s="199" t="b">
        <f t="shared" si="5"/>
        <v>1</v>
      </c>
      <c r="AB86" s="362" t="s">
        <v>53</v>
      </c>
      <c r="AC86" s="528"/>
      <c r="AD86" s="528"/>
    </row>
    <row r="87" spans="1:30" x14ac:dyDescent="0.25">
      <c r="A87" s="255" t="s">
        <v>84</v>
      </c>
      <c r="B87" s="255">
        <v>1</v>
      </c>
      <c r="C87" s="255">
        <v>8</v>
      </c>
      <c r="E87" s="292" t="s">
        <v>554</v>
      </c>
      <c r="F87" s="257">
        <v>0</v>
      </c>
      <c r="G87" s="258">
        <v>0</v>
      </c>
      <c r="H87" s="258">
        <v>0</v>
      </c>
      <c r="I87" s="258">
        <v>2378.62</v>
      </c>
      <c r="J87" s="258">
        <v>0</v>
      </c>
      <c r="K87" s="258">
        <v>0</v>
      </c>
      <c r="L87" s="258">
        <v>0</v>
      </c>
      <c r="M87" s="258">
        <v>0</v>
      </c>
      <c r="N87" s="258">
        <v>0</v>
      </c>
      <c r="O87" s="258">
        <v>0</v>
      </c>
      <c r="P87" s="259">
        <v>637.55999999999995</v>
      </c>
      <c r="Q87" s="258">
        <v>0</v>
      </c>
      <c r="R87" s="260">
        <v>730.3</v>
      </c>
      <c r="S87" s="262">
        <v>37.43</v>
      </c>
      <c r="T87" s="259">
        <v>78.28</v>
      </c>
      <c r="U87" s="261">
        <f t="shared" si="6"/>
        <v>3862.1899999999996</v>
      </c>
      <c r="Y87" s="199" t="b">
        <f t="shared" si="4"/>
        <v>1</v>
      </c>
      <c r="Z87" s="84" t="s">
        <v>429</v>
      </c>
      <c r="AA87" s="199" t="b">
        <f t="shared" si="5"/>
        <v>0</v>
      </c>
      <c r="AB87" s="362" t="s">
        <v>429</v>
      </c>
    </row>
    <row r="88" spans="1:30" s="528" customFormat="1" x14ac:dyDescent="0.25">
      <c r="A88" s="519" t="s">
        <v>86</v>
      </c>
      <c r="B88" s="519">
        <v>1</v>
      </c>
      <c r="C88" s="519">
        <v>44</v>
      </c>
      <c r="D88" s="519"/>
      <c r="E88" s="520" t="s">
        <v>581</v>
      </c>
      <c r="F88" s="521">
        <v>0</v>
      </c>
      <c r="G88" s="522">
        <v>0</v>
      </c>
      <c r="H88" s="522">
        <v>0</v>
      </c>
      <c r="I88" s="523">
        <v>2101.0100000000002</v>
      </c>
      <c r="J88" s="522">
        <v>0</v>
      </c>
      <c r="K88" s="522">
        <v>0</v>
      </c>
      <c r="L88" s="522">
        <v>0</v>
      </c>
      <c r="M88" s="522">
        <v>0</v>
      </c>
      <c r="N88" s="522">
        <v>0</v>
      </c>
      <c r="O88" s="522">
        <v>0</v>
      </c>
      <c r="P88" s="523">
        <v>705.57</v>
      </c>
      <c r="Q88" s="522">
        <v>0</v>
      </c>
      <c r="R88" s="525">
        <v>429.76</v>
      </c>
      <c r="S88" s="525">
        <v>111.46</v>
      </c>
      <c r="T88" s="522">
        <v>0</v>
      </c>
      <c r="U88" s="526">
        <f t="shared" si="6"/>
        <v>3347.8</v>
      </c>
      <c r="Y88" s="199" t="b">
        <f t="shared" si="4"/>
        <v>1</v>
      </c>
      <c r="Z88" s="586" t="s">
        <v>33</v>
      </c>
      <c r="AA88" s="199" t="b">
        <f t="shared" si="5"/>
        <v>0</v>
      </c>
      <c r="AB88" s="366" t="s">
        <v>33</v>
      </c>
      <c r="AC88" s="256"/>
      <c r="AD88" s="256"/>
    </row>
    <row r="89" spans="1:30" x14ac:dyDescent="0.25">
      <c r="A89" s="255" t="s">
        <v>84</v>
      </c>
      <c r="B89" s="255">
        <v>1</v>
      </c>
      <c r="C89" s="255">
        <v>396</v>
      </c>
      <c r="D89" s="255" t="s">
        <v>549</v>
      </c>
      <c r="E89" s="294" t="s">
        <v>475</v>
      </c>
      <c r="F89" s="257">
        <v>0</v>
      </c>
      <c r="G89" s="258">
        <v>0</v>
      </c>
      <c r="H89" s="258">
        <v>0</v>
      </c>
      <c r="I89" s="259">
        <v>1168.32</v>
      </c>
      <c r="J89" s="258">
        <v>0</v>
      </c>
      <c r="K89" s="258">
        <v>0</v>
      </c>
      <c r="L89" s="258">
        <v>0</v>
      </c>
      <c r="M89" s="258">
        <v>562.88</v>
      </c>
      <c r="N89" s="258">
        <v>0</v>
      </c>
      <c r="O89" s="258">
        <v>0</v>
      </c>
      <c r="P89" s="258">
        <v>425.04</v>
      </c>
      <c r="Q89" s="258">
        <v>0</v>
      </c>
      <c r="R89" s="260">
        <v>942.82</v>
      </c>
      <c r="S89" s="260">
        <v>25.52</v>
      </c>
      <c r="T89" s="260">
        <v>117.42</v>
      </c>
      <c r="U89" s="261">
        <f t="shared" si="6"/>
        <v>3242</v>
      </c>
      <c r="Y89" s="199" t="b">
        <f t="shared" si="4"/>
        <v>1</v>
      </c>
      <c r="Z89" s="584" t="s">
        <v>475</v>
      </c>
      <c r="AA89" s="199" t="b">
        <f t="shared" si="5"/>
        <v>1</v>
      </c>
      <c r="AB89" s="176" t="s">
        <v>475</v>
      </c>
      <c r="AC89" s="528"/>
      <c r="AD89" s="528"/>
    </row>
    <row r="90" spans="1:30" x14ac:dyDescent="0.25">
      <c r="A90" s="255" t="s">
        <v>84</v>
      </c>
      <c r="B90" s="255">
        <v>1</v>
      </c>
      <c r="C90" s="255">
        <v>83</v>
      </c>
      <c r="E90" s="292" t="s">
        <v>592</v>
      </c>
      <c r="F90" s="257">
        <v>0</v>
      </c>
      <c r="G90" s="258">
        <v>0</v>
      </c>
      <c r="H90" s="258">
        <v>0</v>
      </c>
      <c r="I90" s="258">
        <v>2807.95</v>
      </c>
      <c r="J90" s="258">
        <v>0</v>
      </c>
      <c r="K90" s="258">
        <v>0</v>
      </c>
      <c r="L90" s="258">
        <v>0</v>
      </c>
      <c r="M90" s="258">
        <v>0</v>
      </c>
      <c r="N90" s="258">
        <v>0</v>
      </c>
      <c r="O90" s="258">
        <v>0</v>
      </c>
      <c r="P90" s="259">
        <v>624.80999999999995</v>
      </c>
      <c r="Q90" s="258">
        <v>0</v>
      </c>
      <c r="R90" s="260">
        <v>715.7</v>
      </c>
      <c r="S90" s="262">
        <v>56.1</v>
      </c>
      <c r="T90" s="259">
        <v>78.28</v>
      </c>
      <c r="U90" s="261">
        <f t="shared" si="6"/>
        <v>4282.84</v>
      </c>
      <c r="Y90" s="199" t="b">
        <f t="shared" si="4"/>
        <v>1</v>
      </c>
      <c r="Z90" s="84" t="s">
        <v>44</v>
      </c>
      <c r="AA90" s="199" t="b">
        <f t="shared" si="5"/>
        <v>0</v>
      </c>
      <c r="AB90" s="362" t="s">
        <v>44</v>
      </c>
    </row>
    <row r="91" spans="1:30" x14ac:dyDescent="0.25">
      <c r="A91" s="255" t="s">
        <v>84</v>
      </c>
      <c r="B91" s="255">
        <v>1</v>
      </c>
      <c r="C91" s="255">
        <v>92</v>
      </c>
      <c r="E91" s="292" t="s">
        <v>600</v>
      </c>
      <c r="F91" s="257">
        <v>0</v>
      </c>
      <c r="G91" s="258">
        <v>0</v>
      </c>
      <c r="H91" s="258">
        <v>0</v>
      </c>
      <c r="I91" s="258">
        <v>2642.83</v>
      </c>
      <c r="J91" s="258">
        <v>0</v>
      </c>
      <c r="K91" s="258">
        <v>0</v>
      </c>
      <c r="L91" s="258">
        <v>0</v>
      </c>
      <c r="M91" s="258">
        <v>0</v>
      </c>
      <c r="N91" s="258">
        <v>0</v>
      </c>
      <c r="O91" s="258">
        <v>0</v>
      </c>
      <c r="P91" s="259">
        <v>841.58</v>
      </c>
      <c r="Q91" s="258">
        <v>0</v>
      </c>
      <c r="R91" s="260">
        <v>512.61</v>
      </c>
      <c r="S91" s="262">
        <v>38.53</v>
      </c>
      <c r="T91" s="260">
        <v>39.14</v>
      </c>
      <c r="U91" s="261">
        <f t="shared" si="6"/>
        <v>4074.69</v>
      </c>
      <c r="V91" s="263"/>
      <c r="Y91" s="199" t="b">
        <f t="shared" si="4"/>
        <v>1</v>
      </c>
      <c r="Z91" s="84" t="s">
        <v>52</v>
      </c>
      <c r="AA91" s="199" t="b">
        <f t="shared" si="5"/>
        <v>0</v>
      </c>
      <c r="AB91" s="362" t="s">
        <v>52</v>
      </c>
    </row>
    <row r="92" spans="1:30" x14ac:dyDescent="0.25">
      <c r="A92" s="255" t="s">
        <v>84</v>
      </c>
      <c r="B92" s="255">
        <v>1</v>
      </c>
      <c r="C92" s="255">
        <v>95</v>
      </c>
      <c r="E92" s="292" t="s">
        <v>601</v>
      </c>
      <c r="F92" s="257">
        <v>0</v>
      </c>
      <c r="G92" s="258">
        <v>0</v>
      </c>
      <c r="H92" s="258">
        <v>0</v>
      </c>
      <c r="I92" s="258">
        <v>543</v>
      </c>
      <c r="J92" s="258">
        <v>0</v>
      </c>
      <c r="K92" s="258">
        <v>0</v>
      </c>
      <c r="L92" s="258">
        <v>0</v>
      </c>
      <c r="M92" s="258">
        <v>0</v>
      </c>
      <c r="N92" s="258">
        <v>0</v>
      </c>
      <c r="O92" s="258">
        <v>0</v>
      </c>
      <c r="P92" s="259">
        <v>212.52</v>
      </c>
      <c r="Q92" s="258">
        <v>0</v>
      </c>
      <c r="R92" s="260">
        <v>1155.3399999999999</v>
      </c>
      <c r="S92" s="262">
        <v>36.31</v>
      </c>
      <c r="T92" s="260" t="s">
        <v>551</v>
      </c>
      <c r="U92" s="261">
        <f t="shared" si="6"/>
        <v>1947.1699999999998</v>
      </c>
      <c r="V92" s="263"/>
      <c r="Y92" s="199" t="b">
        <f t="shared" si="4"/>
        <v>1</v>
      </c>
      <c r="Z92" s="84" t="s">
        <v>54</v>
      </c>
      <c r="AA92" s="199" t="b">
        <f t="shared" si="5"/>
        <v>0</v>
      </c>
      <c r="AB92" s="362" t="s">
        <v>54</v>
      </c>
    </row>
    <row r="93" spans="1:30" x14ac:dyDescent="0.25">
      <c r="A93" s="255" t="s">
        <v>84</v>
      </c>
      <c r="B93" s="255">
        <v>1</v>
      </c>
      <c r="C93" s="255">
        <v>485</v>
      </c>
      <c r="E93" s="292" t="s">
        <v>357</v>
      </c>
      <c r="F93" s="257">
        <v>0</v>
      </c>
      <c r="G93" s="258">
        <v>0</v>
      </c>
      <c r="H93" s="258">
        <v>0</v>
      </c>
      <c r="I93" s="258">
        <v>0</v>
      </c>
      <c r="J93" s="258">
        <v>0</v>
      </c>
      <c r="K93" s="258">
        <v>0</v>
      </c>
      <c r="L93" s="258">
        <v>0</v>
      </c>
      <c r="M93" s="258">
        <v>0</v>
      </c>
      <c r="N93" s="258">
        <v>0</v>
      </c>
      <c r="O93" s="258">
        <v>0</v>
      </c>
      <c r="P93" s="259">
        <v>748.08</v>
      </c>
      <c r="Q93" s="258">
        <v>0</v>
      </c>
      <c r="R93" s="260">
        <v>455.65</v>
      </c>
      <c r="S93" s="262">
        <v>88.28</v>
      </c>
      <c r="T93" s="260">
        <v>0</v>
      </c>
      <c r="U93" s="261">
        <f t="shared" si="6"/>
        <v>1292.01</v>
      </c>
      <c r="Y93" s="199" t="b">
        <f t="shared" si="4"/>
        <v>1</v>
      </c>
      <c r="Z93" s="82" t="s">
        <v>357</v>
      </c>
      <c r="AA93" s="199" t="b">
        <f t="shared" si="5"/>
        <v>1</v>
      </c>
      <c r="AB93" s="152" t="s">
        <v>357</v>
      </c>
    </row>
    <row r="94" spans="1:30" x14ac:dyDescent="0.25">
      <c r="A94" s="255" t="s">
        <v>84</v>
      </c>
      <c r="B94" s="255">
        <v>1</v>
      </c>
      <c r="C94" s="255">
        <v>33</v>
      </c>
      <c r="E94" s="292" t="s">
        <v>573</v>
      </c>
      <c r="F94" s="257">
        <v>0</v>
      </c>
      <c r="G94" s="258">
        <v>0</v>
      </c>
      <c r="H94" s="258">
        <v>0</v>
      </c>
      <c r="I94" s="258">
        <v>2847.21</v>
      </c>
      <c r="J94" s="258">
        <v>0</v>
      </c>
      <c r="K94" s="258">
        <v>0</v>
      </c>
      <c r="L94" s="258">
        <v>0</v>
      </c>
      <c r="M94" s="258">
        <v>0</v>
      </c>
      <c r="N94" s="258">
        <v>0</v>
      </c>
      <c r="O94" s="258">
        <v>0</v>
      </c>
      <c r="P94" s="259">
        <v>425.04</v>
      </c>
      <c r="Q94" s="258">
        <v>0</v>
      </c>
      <c r="R94" s="260">
        <v>942.82</v>
      </c>
      <c r="S94" s="262">
        <v>38.53</v>
      </c>
      <c r="T94" s="258">
        <v>0</v>
      </c>
      <c r="U94" s="261">
        <f t="shared" si="6"/>
        <v>4253.5999999999995</v>
      </c>
      <c r="Y94" s="199" t="b">
        <f t="shared" si="4"/>
        <v>1</v>
      </c>
      <c r="Z94" s="84" t="s">
        <v>24</v>
      </c>
      <c r="AA94" s="199" t="b">
        <f t="shared" si="5"/>
        <v>0</v>
      </c>
      <c r="AB94" s="362" t="s">
        <v>24</v>
      </c>
    </row>
    <row r="95" spans="1:30" x14ac:dyDescent="0.25">
      <c r="A95" s="255" t="s">
        <v>84</v>
      </c>
      <c r="B95" s="255">
        <v>1</v>
      </c>
      <c r="C95" s="255">
        <v>81</v>
      </c>
      <c r="E95" s="292" t="s">
        <v>591</v>
      </c>
      <c r="F95" s="257">
        <v>0</v>
      </c>
      <c r="G95" s="258">
        <v>0</v>
      </c>
      <c r="H95" s="258">
        <v>0</v>
      </c>
      <c r="I95" s="258">
        <v>0</v>
      </c>
      <c r="J95" s="258">
        <v>0</v>
      </c>
      <c r="K95" s="258">
        <v>0</v>
      </c>
      <c r="L95" s="258">
        <v>0</v>
      </c>
      <c r="M95" s="258">
        <v>0</v>
      </c>
      <c r="N95" s="258">
        <v>0</v>
      </c>
      <c r="O95" s="258">
        <v>0</v>
      </c>
      <c r="P95" s="259">
        <v>841.58</v>
      </c>
      <c r="Q95" s="258">
        <v>0</v>
      </c>
      <c r="R95" s="260">
        <v>512.61</v>
      </c>
      <c r="S95" s="262">
        <v>45.64</v>
      </c>
      <c r="T95" s="258">
        <v>0</v>
      </c>
      <c r="U95" s="261">
        <f t="shared" si="6"/>
        <v>1399.8300000000002</v>
      </c>
      <c r="Y95" s="199" t="b">
        <f t="shared" si="4"/>
        <v>1</v>
      </c>
      <c r="Z95" s="84" t="s">
        <v>43</v>
      </c>
      <c r="AA95" s="199" t="b">
        <f t="shared" si="5"/>
        <v>0</v>
      </c>
      <c r="AB95" s="362" t="s">
        <v>43</v>
      </c>
    </row>
    <row r="96" spans="1:30" x14ac:dyDescent="0.25">
      <c r="A96" s="255" t="s">
        <v>84</v>
      </c>
      <c r="B96" s="255">
        <v>1</v>
      </c>
      <c r="C96" s="255">
        <v>321</v>
      </c>
      <c r="E96" s="292" t="s">
        <v>309</v>
      </c>
      <c r="F96" s="257">
        <v>0</v>
      </c>
      <c r="G96" s="258">
        <v>0</v>
      </c>
      <c r="H96" s="258">
        <v>0</v>
      </c>
      <c r="I96" s="258">
        <v>1685.08</v>
      </c>
      <c r="J96" s="258">
        <v>0</v>
      </c>
      <c r="K96" s="258">
        <v>0</v>
      </c>
      <c r="L96" s="258">
        <v>0</v>
      </c>
      <c r="M96" s="258">
        <v>0</v>
      </c>
      <c r="N96" s="258">
        <v>0</v>
      </c>
      <c r="O96" s="258">
        <v>0</v>
      </c>
      <c r="P96" s="259">
        <v>705.57</v>
      </c>
      <c r="Q96" s="258">
        <v>0</v>
      </c>
      <c r="R96" s="262">
        <v>429.76</v>
      </c>
      <c r="S96" s="262">
        <v>111.46</v>
      </c>
      <c r="T96" s="259">
        <v>117.42</v>
      </c>
      <c r="U96" s="261">
        <f t="shared" si="6"/>
        <v>3049.29</v>
      </c>
      <c r="Y96" s="199" t="b">
        <f t="shared" si="4"/>
        <v>1</v>
      </c>
      <c r="Z96" s="84" t="s">
        <v>309</v>
      </c>
      <c r="AA96" s="199" t="b">
        <f t="shared" si="5"/>
        <v>1</v>
      </c>
      <c r="AB96" s="362" t="s">
        <v>309</v>
      </c>
    </row>
    <row r="97" spans="1:30" x14ac:dyDescent="0.25">
      <c r="A97" s="255" t="s">
        <v>84</v>
      </c>
      <c r="B97" s="255">
        <v>1</v>
      </c>
      <c r="C97" s="255">
        <v>151</v>
      </c>
      <c r="E97" s="292" t="s">
        <v>606</v>
      </c>
      <c r="F97" s="257">
        <v>0</v>
      </c>
      <c r="G97" s="258">
        <v>0</v>
      </c>
      <c r="H97" s="258">
        <v>0</v>
      </c>
      <c r="I97" s="258">
        <v>502.72</v>
      </c>
      <c r="J97" s="258">
        <v>0</v>
      </c>
      <c r="K97" s="258">
        <v>0</v>
      </c>
      <c r="L97" s="258">
        <v>0</v>
      </c>
      <c r="M97" s="258">
        <v>0</v>
      </c>
      <c r="N97" s="258">
        <v>0</v>
      </c>
      <c r="O97" s="258">
        <v>0</v>
      </c>
      <c r="P97" s="258">
        <v>833.08</v>
      </c>
      <c r="Q97" s="258">
        <v>0</v>
      </c>
      <c r="R97" s="258">
        <v>507.43</v>
      </c>
      <c r="S97" s="258">
        <v>0</v>
      </c>
      <c r="T97" s="258">
        <v>39.14</v>
      </c>
      <c r="U97" s="261">
        <f t="shared" si="6"/>
        <v>1882.3700000000003</v>
      </c>
      <c r="Y97" s="199" t="b">
        <f t="shared" si="4"/>
        <v>1</v>
      </c>
      <c r="Z97" s="82" t="s">
        <v>58</v>
      </c>
      <c r="AA97" s="199" t="b">
        <f t="shared" si="5"/>
        <v>0</v>
      </c>
      <c r="AB97" s="152" t="s">
        <v>58</v>
      </c>
    </row>
    <row r="98" spans="1:30" x14ac:dyDescent="0.25">
      <c r="A98" s="255" t="s">
        <v>84</v>
      </c>
      <c r="B98" s="255">
        <v>1</v>
      </c>
      <c r="C98" s="255">
        <v>170</v>
      </c>
      <c r="E98" s="292" t="s">
        <v>420</v>
      </c>
      <c r="F98" s="257">
        <v>0</v>
      </c>
      <c r="G98" s="258">
        <v>0</v>
      </c>
      <c r="H98" s="258">
        <v>0</v>
      </c>
      <c r="I98" s="258">
        <v>0</v>
      </c>
      <c r="J98" s="258">
        <v>0</v>
      </c>
      <c r="K98" s="258">
        <v>0</v>
      </c>
      <c r="L98" s="258">
        <v>0</v>
      </c>
      <c r="M98" s="258">
        <v>0</v>
      </c>
      <c r="N98" s="258">
        <v>0</v>
      </c>
      <c r="O98" s="258">
        <v>0</v>
      </c>
      <c r="P98" s="258">
        <v>833.08</v>
      </c>
      <c r="Q98" s="258">
        <v>0</v>
      </c>
      <c r="R98" s="258">
        <v>507.43</v>
      </c>
      <c r="S98" s="258">
        <v>58.48</v>
      </c>
      <c r="T98" s="258">
        <v>39.14</v>
      </c>
      <c r="U98" s="261">
        <f t="shared" si="6"/>
        <v>1438.13</v>
      </c>
      <c r="Y98" s="199" t="b">
        <f t="shared" si="4"/>
        <v>1</v>
      </c>
      <c r="Z98" s="82" t="s">
        <v>420</v>
      </c>
      <c r="AA98" s="199" t="b">
        <f t="shared" si="5"/>
        <v>1</v>
      </c>
      <c r="AB98" s="152" t="s">
        <v>420</v>
      </c>
    </row>
    <row r="99" spans="1:30" x14ac:dyDescent="0.25">
      <c r="A99" s="255" t="s">
        <v>84</v>
      </c>
      <c r="B99" s="255">
        <v>1</v>
      </c>
      <c r="C99" s="255">
        <v>494</v>
      </c>
      <c r="E99" s="294" t="s">
        <v>479</v>
      </c>
      <c r="F99" s="257">
        <v>0</v>
      </c>
      <c r="G99" s="258">
        <v>0</v>
      </c>
      <c r="H99" s="258">
        <v>0</v>
      </c>
      <c r="I99" s="258">
        <v>0</v>
      </c>
      <c r="J99" s="258">
        <v>0</v>
      </c>
      <c r="K99" s="258">
        <v>0</v>
      </c>
      <c r="L99" s="258">
        <v>0</v>
      </c>
      <c r="M99" s="258">
        <v>0</v>
      </c>
      <c r="N99" s="258">
        <v>0</v>
      </c>
      <c r="O99" s="258">
        <v>0</v>
      </c>
      <c r="P99" s="259">
        <v>790.58</v>
      </c>
      <c r="Q99" s="258">
        <v>179.68</v>
      </c>
      <c r="R99" s="262">
        <v>481.54</v>
      </c>
      <c r="S99" s="260">
        <v>69.09</v>
      </c>
      <c r="T99" s="260">
        <v>39.14</v>
      </c>
      <c r="U99" s="261">
        <f t="shared" si="6"/>
        <v>1560.03</v>
      </c>
      <c r="Y99" s="199" t="b">
        <f t="shared" si="4"/>
        <v>1</v>
      </c>
      <c r="Z99" s="583" t="s">
        <v>479</v>
      </c>
      <c r="AA99" s="199" t="b">
        <f t="shared" si="5"/>
        <v>1</v>
      </c>
      <c r="AB99" s="359" t="s">
        <v>479</v>
      </c>
    </row>
    <row r="100" spans="1:30" x14ac:dyDescent="0.25">
      <c r="A100" s="255" t="s">
        <v>84</v>
      </c>
      <c r="B100" s="255">
        <v>1</v>
      </c>
      <c r="C100" s="255">
        <v>427</v>
      </c>
      <c r="E100" s="294" t="s">
        <v>687</v>
      </c>
      <c r="F100" s="257">
        <v>0</v>
      </c>
      <c r="G100" s="258">
        <v>0</v>
      </c>
      <c r="H100" s="258">
        <v>0</v>
      </c>
      <c r="I100" s="258">
        <v>0</v>
      </c>
      <c r="J100" s="258">
        <v>0</v>
      </c>
      <c r="K100" s="258">
        <v>0</v>
      </c>
      <c r="L100" s="258">
        <v>0</v>
      </c>
      <c r="M100" s="258">
        <v>0</v>
      </c>
      <c r="N100" s="258">
        <v>0</v>
      </c>
      <c r="O100" s="258">
        <v>0</v>
      </c>
      <c r="P100" s="258">
        <v>833.08</v>
      </c>
      <c r="Q100" s="258">
        <v>0</v>
      </c>
      <c r="R100" s="258">
        <v>507.42</v>
      </c>
      <c r="S100" s="260">
        <v>53.51</v>
      </c>
      <c r="T100" s="258">
        <v>0</v>
      </c>
      <c r="U100" s="261">
        <f t="shared" si="6"/>
        <v>1394.01</v>
      </c>
      <c r="Y100" s="199" t="b">
        <f t="shared" si="4"/>
        <v>1</v>
      </c>
      <c r="Z100" s="588" t="s">
        <v>674</v>
      </c>
      <c r="AA100" s="199" t="b">
        <f t="shared" si="5"/>
        <v>0</v>
      </c>
      <c r="AB100" s="370" t="s">
        <v>674</v>
      </c>
    </row>
    <row r="101" spans="1:30" x14ac:dyDescent="0.25">
      <c r="A101" s="255" t="s">
        <v>86</v>
      </c>
      <c r="B101" s="255">
        <v>1</v>
      </c>
      <c r="C101" s="255">
        <v>156</v>
      </c>
      <c r="E101" s="292" t="s">
        <v>609</v>
      </c>
      <c r="F101" s="257">
        <v>0</v>
      </c>
      <c r="G101" s="258">
        <v>0</v>
      </c>
      <c r="H101" s="258">
        <v>0</v>
      </c>
      <c r="I101" s="259">
        <v>700.08</v>
      </c>
      <c r="J101" s="258">
        <v>0</v>
      </c>
      <c r="K101" s="258">
        <v>0</v>
      </c>
      <c r="L101" s="258">
        <v>0</v>
      </c>
      <c r="M101" s="258">
        <v>0</v>
      </c>
      <c r="N101" s="258">
        <v>0</v>
      </c>
      <c r="O101" s="258">
        <v>0</v>
      </c>
      <c r="P101" s="259">
        <v>850.08</v>
      </c>
      <c r="Q101" s="259">
        <v>0</v>
      </c>
      <c r="R101" s="262">
        <v>517.78</v>
      </c>
      <c r="S101" s="262">
        <v>19.43</v>
      </c>
      <c r="T101" s="260">
        <v>39.14</v>
      </c>
      <c r="U101" s="261">
        <f t="shared" si="6"/>
        <v>2126.5099999999998</v>
      </c>
      <c r="V101" s="263"/>
      <c r="Y101" s="199" t="b">
        <f t="shared" si="4"/>
        <v>1</v>
      </c>
      <c r="Z101" s="84" t="s">
        <v>61</v>
      </c>
      <c r="AA101" s="199" t="b">
        <f t="shared" si="5"/>
        <v>0</v>
      </c>
      <c r="AB101" s="362" t="s">
        <v>61</v>
      </c>
    </row>
    <row r="102" spans="1:30" x14ac:dyDescent="0.25">
      <c r="A102" s="255" t="s">
        <v>84</v>
      </c>
      <c r="B102" s="255">
        <v>1</v>
      </c>
      <c r="C102" s="255">
        <v>483</v>
      </c>
      <c r="D102" s="255" t="s">
        <v>549</v>
      </c>
      <c r="E102" s="294" t="s">
        <v>820</v>
      </c>
      <c r="F102" s="257">
        <v>0</v>
      </c>
      <c r="G102" s="258">
        <v>0</v>
      </c>
      <c r="H102" s="258">
        <v>0</v>
      </c>
      <c r="I102" s="258">
        <v>476.38</v>
      </c>
      <c r="J102" s="258">
        <v>0</v>
      </c>
      <c r="K102" s="258">
        <v>0</v>
      </c>
      <c r="L102" s="258">
        <v>0</v>
      </c>
      <c r="M102" s="258">
        <v>0</v>
      </c>
      <c r="N102" s="258">
        <v>0</v>
      </c>
      <c r="O102" s="258">
        <v>0</v>
      </c>
      <c r="P102" s="258">
        <v>833.08</v>
      </c>
      <c r="Q102" s="258">
        <v>0</v>
      </c>
      <c r="R102" s="258">
        <v>507.42</v>
      </c>
      <c r="S102" s="260">
        <v>53.51</v>
      </c>
      <c r="T102" s="260">
        <v>39.14</v>
      </c>
      <c r="U102" s="261">
        <f t="shared" si="6"/>
        <v>1909.5300000000002</v>
      </c>
      <c r="Y102" s="199" t="b">
        <f t="shared" si="4"/>
        <v>1</v>
      </c>
      <c r="Z102" s="584" t="s">
        <v>820</v>
      </c>
      <c r="AA102" s="199" t="b">
        <f t="shared" si="5"/>
        <v>1</v>
      </c>
      <c r="AB102" s="176" t="s">
        <v>820</v>
      </c>
    </row>
    <row r="103" spans="1:30" x14ac:dyDescent="0.25">
      <c r="A103" s="255" t="s">
        <v>84</v>
      </c>
      <c r="B103" s="255">
        <v>1</v>
      </c>
      <c r="C103" s="255">
        <v>495</v>
      </c>
      <c r="D103" s="255" t="s">
        <v>549</v>
      </c>
      <c r="E103" s="294" t="s">
        <v>466</v>
      </c>
      <c r="F103" s="257">
        <v>0</v>
      </c>
      <c r="G103" s="258">
        <v>0</v>
      </c>
      <c r="H103" s="258">
        <v>0</v>
      </c>
      <c r="I103" s="258">
        <v>438.72</v>
      </c>
      <c r="J103" s="258">
        <v>0</v>
      </c>
      <c r="K103" s="258">
        <v>0</v>
      </c>
      <c r="L103" s="258">
        <v>0</v>
      </c>
      <c r="M103" s="258">
        <v>0</v>
      </c>
      <c r="N103" s="268">
        <v>0</v>
      </c>
      <c r="O103" s="258">
        <v>0</v>
      </c>
      <c r="P103" s="259">
        <v>790.57</v>
      </c>
      <c r="Q103" s="258">
        <v>179.68</v>
      </c>
      <c r="R103" s="262">
        <v>481.54</v>
      </c>
      <c r="S103" s="260">
        <v>69.09</v>
      </c>
      <c r="T103" s="260">
        <v>117.42</v>
      </c>
      <c r="U103" s="261">
        <f t="shared" si="6"/>
        <v>2077.02</v>
      </c>
      <c r="Y103" s="199" t="b">
        <f t="shared" si="4"/>
        <v>1</v>
      </c>
      <c r="Z103" s="583" t="s">
        <v>466</v>
      </c>
      <c r="AA103" s="199" t="b">
        <f t="shared" si="5"/>
        <v>1</v>
      </c>
      <c r="AB103" s="359" t="s">
        <v>466</v>
      </c>
    </row>
    <row r="104" spans="1:30" s="528" customFormat="1" x14ac:dyDescent="0.25">
      <c r="A104" s="519" t="s">
        <v>84</v>
      </c>
      <c r="B104" s="519">
        <v>1</v>
      </c>
      <c r="C104" s="519">
        <v>247</v>
      </c>
      <c r="D104" s="519"/>
      <c r="E104" s="520" t="s">
        <v>136</v>
      </c>
      <c r="F104" s="521">
        <v>0</v>
      </c>
      <c r="G104" s="522">
        <v>0</v>
      </c>
      <c r="H104" s="522">
        <v>0</v>
      </c>
      <c r="I104" s="522">
        <v>548.13</v>
      </c>
      <c r="J104" s="522">
        <v>0</v>
      </c>
      <c r="K104" s="522">
        <v>0</v>
      </c>
      <c r="L104" s="522">
        <v>0</v>
      </c>
      <c r="M104" s="522">
        <v>0</v>
      </c>
      <c r="N104" s="522">
        <v>0</v>
      </c>
      <c r="O104" s="522">
        <v>0</v>
      </c>
      <c r="P104" s="523">
        <v>352.79</v>
      </c>
      <c r="Q104" s="522">
        <v>0</v>
      </c>
      <c r="R104" s="525">
        <v>782.55</v>
      </c>
      <c r="S104" s="525">
        <v>111.46</v>
      </c>
      <c r="T104" s="523">
        <v>78.28</v>
      </c>
      <c r="U104" s="526">
        <f t="shared" si="6"/>
        <v>1873.21</v>
      </c>
      <c r="Y104" s="199" t="b">
        <f t="shared" si="4"/>
        <v>1</v>
      </c>
      <c r="Z104" s="586" t="s">
        <v>136</v>
      </c>
      <c r="AA104" s="199" t="b">
        <f t="shared" si="5"/>
        <v>1</v>
      </c>
      <c r="AB104" s="366" t="s">
        <v>136</v>
      </c>
      <c r="AC104" s="256"/>
      <c r="AD104" s="256"/>
    </row>
    <row r="105" spans="1:30" x14ac:dyDescent="0.25">
      <c r="A105" s="255" t="s">
        <v>84</v>
      </c>
      <c r="B105" s="255">
        <v>1</v>
      </c>
      <c r="C105" s="255">
        <v>446</v>
      </c>
      <c r="E105" s="292" t="s">
        <v>714</v>
      </c>
      <c r="F105" s="257">
        <v>0</v>
      </c>
      <c r="G105" s="258">
        <v>1309</v>
      </c>
      <c r="H105" s="258">
        <v>0</v>
      </c>
      <c r="I105" s="258">
        <v>1377.07</v>
      </c>
      <c r="J105" s="258">
        <v>0</v>
      </c>
      <c r="K105" s="258">
        <v>0</v>
      </c>
      <c r="L105" s="258">
        <v>0</v>
      </c>
      <c r="M105" s="258">
        <v>0</v>
      </c>
      <c r="N105" s="258">
        <v>0</v>
      </c>
      <c r="O105" s="258">
        <v>0</v>
      </c>
      <c r="P105" s="258">
        <v>0</v>
      </c>
      <c r="Q105" s="258">
        <v>0</v>
      </c>
      <c r="R105" s="262">
        <v>1340.51</v>
      </c>
      <c r="S105" s="262">
        <v>53.51</v>
      </c>
      <c r="T105" s="259">
        <v>117.42</v>
      </c>
      <c r="U105" s="261">
        <f t="shared" si="6"/>
        <v>4197.51</v>
      </c>
      <c r="Y105" s="199" t="b">
        <f t="shared" si="4"/>
        <v>1</v>
      </c>
      <c r="Z105" s="587" t="s">
        <v>714</v>
      </c>
      <c r="AA105" s="199" t="b">
        <f t="shared" si="5"/>
        <v>1</v>
      </c>
      <c r="AB105" s="369" t="s">
        <v>714</v>
      </c>
      <c r="AC105" s="528"/>
      <c r="AD105" s="528"/>
    </row>
    <row r="106" spans="1:30" x14ac:dyDescent="0.25">
      <c r="A106" s="255" t="s">
        <v>84</v>
      </c>
      <c r="B106" s="255">
        <v>1</v>
      </c>
      <c r="C106" s="255">
        <v>435</v>
      </c>
      <c r="E106" s="292" t="s">
        <v>697</v>
      </c>
      <c r="F106" s="257">
        <v>0</v>
      </c>
      <c r="G106" s="258">
        <v>0</v>
      </c>
      <c r="H106" s="258">
        <v>0</v>
      </c>
      <c r="I106" s="258">
        <v>1599.31</v>
      </c>
      <c r="J106" s="258">
        <v>0</v>
      </c>
      <c r="K106" s="258">
        <v>0</v>
      </c>
      <c r="L106" s="258">
        <v>0</v>
      </c>
      <c r="M106" s="258">
        <v>0</v>
      </c>
      <c r="N106" s="258">
        <v>0</v>
      </c>
      <c r="O106" s="258">
        <v>0</v>
      </c>
      <c r="P106" s="259">
        <v>833.08</v>
      </c>
      <c r="Q106" s="258">
        <v>0</v>
      </c>
      <c r="R106" s="262">
        <v>507.43</v>
      </c>
      <c r="S106" s="262">
        <v>53.51</v>
      </c>
      <c r="T106" s="259">
        <v>156.56</v>
      </c>
      <c r="U106" s="261">
        <f t="shared" si="6"/>
        <v>3149.89</v>
      </c>
      <c r="Y106" s="199" t="b">
        <f t="shared" si="4"/>
        <v>1</v>
      </c>
      <c r="Z106" s="584" t="s">
        <v>697</v>
      </c>
      <c r="AA106" s="199" t="b">
        <f t="shared" si="5"/>
        <v>1</v>
      </c>
      <c r="AB106" s="176" t="s">
        <v>697</v>
      </c>
    </row>
    <row r="107" spans="1:30" x14ac:dyDescent="0.25">
      <c r="A107" s="255" t="s">
        <v>86</v>
      </c>
      <c r="B107" s="255">
        <v>1</v>
      </c>
      <c r="C107" s="255">
        <v>34</v>
      </c>
      <c r="E107" s="292" t="s">
        <v>574</v>
      </c>
      <c r="F107" s="257">
        <v>0</v>
      </c>
      <c r="G107" s="258">
        <v>0</v>
      </c>
      <c r="H107" s="258">
        <v>0</v>
      </c>
      <c r="I107" s="258">
        <v>1068.81</v>
      </c>
      <c r="J107" s="258">
        <v>0</v>
      </c>
      <c r="K107" s="258">
        <v>0</v>
      </c>
      <c r="L107" s="258">
        <v>0</v>
      </c>
      <c r="M107" s="258">
        <v>0</v>
      </c>
      <c r="N107" s="258">
        <v>0</v>
      </c>
      <c r="O107" s="258">
        <v>0</v>
      </c>
      <c r="P107" s="259">
        <v>833.08</v>
      </c>
      <c r="Q107" s="258">
        <v>0</v>
      </c>
      <c r="R107" s="262">
        <v>507.43</v>
      </c>
      <c r="S107" s="260">
        <v>50.12</v>
      </c>
      <c r="T107" s="258">
        <v>0</v>
      </c>
      <c r="U107" s="261">
        <f t="shared" si="6"/>
        <v>2459.4399999999996</v>
      </c>
      <c r="V107" s="263"/>
      <c r="Y107" s="199" t="b">
        <f t="shared" si="4"/>
        <v>1</v>
      </c>
      <c r="Z107" s="84" t="s">
        <v>25</v>
      </c>
      <c r="AA107" s="199" t="b">
        <f t="shared" si="5"/>
        <v>0</v>
      </c>
      <c r="AB107" s="362" t="s">
        <v>25</v>
      </c>
    </row>
    <row r="108" spans="1:30" s="304" customFormat="1" x14ac:dyDescent="0.25">
      <c r="A108" s="298" t="s">
        <v>84</v>
      </c>
      <c r="B108" s="298">
        <v>1</v>
      </c>
      <c r="C108" s="298">
        <v>187</v>
      </c>
      <c r="D108" s="298"/>
      <c r="E108" s="308" t="s">
        <v>836</v>
      </c>
      <c r="F108" s="299">
        <v>0</v>
      </c>
      <c r="G108" s="300">
        <v>0</v>
      </c>
      <c r="H108" s="300">
        <v>0</v>
      </c>
      <c r="I108" s="300">
        <v>0</v>
      </c>
      <c r="J108" s="300">
        <v>0</v>
      </c>
      <c r="K108" s="300">
        <v>0</v>
      </c>
      <c r="L108" s="300">
        <v>0</v>
      </c>
      <c r="M108" s="300">
        <v>0</v>
      </c>
      <c r="N108" s="300">
        <v>0</v>
      </c>
      <c r="O108" s="300">
        <v>0</v>
      </c>
      <c r="P108" s="300">
        <v>0</v>
      </c>
      <c r="Q108" s="300">
        <v>530.14</v>
      </c>
      <c r="R108" s="300">
        <v>507.43</v>
      </c>
      <c r="S108" s="300">
        <v>58.48</v>
      </c>
      <c r="T108" s="300">
        <v>0</v>
      </c>
      <c r="U108" s="303">
        <f t="shared" si="6"/>
        <v>1096.05</v>
      </c>
      <c r="Y108" s="199" t="b">
        <f t="shared" si="4"/>
        <v>1</v>
      </c>
      <c r="Z108" s="589" t="s">
        <v>69</v>
      </c>
      <c r="AA108" s="199" t="b">
        <f t="shared" si="5"/>
        <v>0</v>
      </c>
      <c r="AB108" s="367" t="s">
        <v>69</v>
      </c>
      <c r="AC108" s="256"/>
      <c r="AD108" s="256"/>
    </row>
    <row r="109" spans="1:30" s="304" customFormat="1" x14ac:dyDescent="0.25">
      <c r="A109" s="298"/>
      <c r="B109" s="298"/>
      <c r="C109" s="298">
        <v>4</v>
      </c>
      <c r="D109" s="298"/>
      <c r="E109" s="367" t="s">
        <v>5</v>
      </c>
      <c r="F109" s="299">
        <v>0</v>
      </c>
      <c r="G109" s="299">
        <v>0</v>
      </c>
      <c r="H109" s="299">
        <v>0</v>
      </c>
      <c r="I109" s="299">
        <v>0</v>
      </c>
      <c r="J109" s="299">
        <v>0</v>
      </c>
      <c r="K109" s="299">
        <v>0</v>
      </c>
      <c r="L109" s="299">
        <v>0</v>
      </c>
      <c r="M109" s="299">
        <v>0</v>
      </c>
      <c r="N109" s="299">
        <v>0</v>
      </c>
      <c r="O109" s="299">
        <v>0</v>
      </c>
      <c r="P109" s="299">
        <v>0</v>
      </c>
      <c r="Q109" s="299">
        <v>0</v>
      </c>
      <c r="R109" s="299">
        <v>0</v>
      </c>
      <c r="S109" s="299">
        <v>0</v>
      </c>
      <c r="T109" s="299">
        <v>0</v>
      </c>
      <c r="U109" s="299">
        <v>0</v>
      </c>
      <c r="Y109" s="199" t="b">
        <f t="shared" si="4"/>
        <v>1</v>
      </c>
      <c r="Z109" s="589" t="s">
        <v>5</v>
      </c>
      <c r="AA109" s="199" t="b">
        <f t="shared" si="5"/>
        <v>1</v>
      </c>
      <c r="AB109" s="367" t="s">
        <v>5</v>
      </c>
    </row>
    <row r="110" spans="1:30" x14ac:dyDescent="0.25">
      <c r="A110" s="255" t="s">
        <v>84</v>
      </c>
      <c r="B110" s="255">
        <v>1</v>
      </c>
      <c r="C110" s="255">
        <v>493</v>
      </c>
      <c r="E110" s="294" t="s">
        <v>451</v>
      </c>
      <c r="F110" s="257">
        <v>0</v>
      </c>
      <c r="G110" s="258">
        <v>0</v>
      </c>
      <c r="H110" s="258">
        <v>0</v>
      </c>
      <c r="I110" s="258">
        <v>2394.63</v>
      </c>
      <c r="J110" s="258">
        <v>0</v>
      </c>
      <c r="K110" s="258">
        <v>0</v>
      </c>
      <c r="L110" s="258">
        <v>0</v>
      </c>
      <c r="M110" s="258">
        <v>0</v>
      </c>
      <c r="N110" s="258">
        <v>0</v>
      </c>
      <c r="O110" s="258">
        <v>0</v>
      </c>
      <c r="P110" s="259">
        <v>790.57</v>
      </c>
      <c r="Q110" s="258">
        <v>179.68</v>
      </c>
      <c r="R110" s="262">
        <v>481.54</v>
      </c>
      <c r="S110" s="260">
        <v>69.09</v>
      </c>
      <c r="T110" s="259">
        <v>39.14</v>
      </c>
      <c r="U110" s="261">
        <f t="shared" ref="U110:U125" si="7">SUM(F110:T110)</f>
        <v>3954.65</v>
      </c>
      <c r="Y110" s="199" t="b">
        <f t="shared" si="4"/>
        <v>1</v>
      </c>
      <c r="Z110" s="583" t="s">
        <v>451</v>
      </c>
      <c r="AA110" s="199" t="b">
        <f t="shared" si="5"/>
        <v>1</v>
      </c>
      <c r="AB110" s="359" t="s">
        <v>451</v>
      </c>
      <c r="AC110" s="304"/>
      <c r="AD110" s="304"/>
    </row>
    <row r="111" spans="1:30" s="264" customFormat="1" x14ac:dyDescent="0.25">
      <c r="A111" s="255" t="s">
        <v>84</v>
      </c>
      <c r="B111" s="255">
        <v>1</v>
      </c>
      <c r="C111" s="255">
        <v>339</v>
      </c>
      <c r="D111" s="255"/>
      <c r="E111" s="292" t="s">
        <v>346</v>
      </c>
      <c r="F111" s="257">
        <v>0</v>
      </c>
      <c r="G111" s="258">
        <v>0</v>
      </c>
      <c r="H111" s="258">
        <v>0</v>
      </c>
      <c r="I111" s="258">
        <v>0</v>
      </c>
      <c r="J111" s="258">
        <v>0</v>
      </c>
      <c r="K111" s="258">
        <v>0</v>
      </c>
      <c r="L111" s="258">
        <v>0</v>
      </c>
      <c r="M111" s="258">
        <v>0</v>
      </c>
      <c r="N111" s="258">
        <v>0</v>
      </c>
      <c r="O111" s="258">
        <v>0</v>
      </c>
      <c r="P111" s="259">
        <v>705.57</v>
      </c>
      <c r="Q111" s="258">
        <v>0</v>
      </c>
      <c r="R111" s="262">
        <v>429.76</v>
      </c>
      <c r="S111" s="262">
        <v>111.46</v>
      </c>
      <c r="T111" s="258">
        <v>0</v>
      </c>
      <c r="U111" s="261">
        <f t="shared" si="7"/>
        <v>1246.79</v>
      </c>
      <c r="Y111" s="199" t="b">
        <f t="shared" si="4"/>
        <v>1</v>
      </c>
      <c r="Z111" s="84" t="s">
        <v>346</v>
      </c>
      <c r="AA111" s="199" t="b">
        <f t="shared" si="5"/>
        <v>1</v>
      </c>
      <c r="AB111" s="362" t="s">
        <v>346</v>
      </c>
      <c r="AC111" s="256"/>
      <c r="AD111" s="256"/>
    </row>
    <row r="112" spans="1:30" s="264" customFormat="1" x14ac:dyDescent="0.25">
      <c r="A112" s="255" t="s">
        <v>86</v>
      </c>
      <c r="B112" s="255">
        <v>1</v>
      </c>
      <c r="C112" s="255">
        <v>87</v>
      </c>
      <c r="D112" s="255" t="s">
        <v>549</v>
      </c>
      <c r="E112" s="292" t="s">
        <v>595</v>
      </c>
      <c r="F112" s="257">
        <v>0</v>
      </c>
      <c r="G112" s="258">
        <v>0</v>
      </c>
      <c r="H112" s="258">
        <v>0</v>
      </c>
      <c r="I112" s="259">
        <v>1895.16</v>
      </c>
      <c r="J112" s="258">
        <v>0</v>
      </c>
      <c r="K112" s="258">
        <v>0</v>
      </c>
      <c r="L112" s="258">
        <v>0</v>
      </c>
      <c r="M112" s="258">
        <v>0</v>
      </c>
      <c r="N112" s="258">
        <v>0</v>
      </c>
      <c r="O112" s="258">
        <v>0</v>
      </c>
      <c r="P112" s="259">
        <v>212.52</v>
      </c>
      <c r="Q112" s="259">
        <v>0</v>
      </c>
      <c r="R112" s="262">
        <v>1155.3399999999999</v>
      </c>
      <c r="S112" s="262">
        <v>31.99</v>
      </c>
      <c r="T112" s="260">
        <v>78.28</v>
      </c>
      <c r="U112" s="261">
        <f t="shared" si="7"/>
        <v>3373.2900000000004</v>
      </c>
      <c r="Y112" s="199" t="b">
        <f t="shared" si="4"/>
        <v>1</v>
      </c>
      <c r="Z112" s="84" t="s">
        <v>47</v>
      </c>
      <c r="AA112" s="199" t="b">
        <f t="shared" si="5"/>
        <v>0</v>
      </c>
      <c r="AB112" s="362" t="s">
        <v>47</v>
      </c>
    </row>
    <row r="113" spans="1:30" x14ac:dyDescent="0.25">
      <c r="A113" s="255" t="s">
        <v>84</v>
      </c>
      <c r="B113" s="255">
        <v>1</v>
      </c>
      <c r="C113" s="255">
        <v>317</v>
      </c>
      <c r="E113" s="292" t="s">
        <v>623</v>
      </c>
      <c r="F113" s="257">
        <v>0</v>
      </c>
      <c r="G113" s="258">
        <v>0</v>
      </c>
      <c r="H113" s="258">
        <v>0</v>
      </c>
      <c r="I113" s="258">
        <v>0</v>
      </c>
      <c r="J113" s="258">
        <v>0</v>
      </c>
      <c r="K113" s="258">
        <v>0</v>
      </c>
      <c r="L113" s="258">
        <v>0</v>
      </c>
      <c r="M113" s="258">
        <v>0</v>
      </c>
      <c r="N113" s="258">
        <v>0</v>
      </c>
      <c r="O113" s="258">
        <v>0</v>
      </c>
      <c r="P113" s="259">
        <v>705.57</v>
      </c>
      <c r="Q113" s="258">
        <v>0</v>
      </c>
      <c r="R113" s="262">
        <v>429.76</v>
      </c>
      <c r="S113" s="262">
        <v>111.46</v>
      </c>
      <c r="T113" s="259">
        <v>39.14</v>
      </c>
      <c r="U113" s="261">
        <f t="shared" si="7"/>
        <v>1285.93</v>
      </c>
      <c r="Y113" s="199" t="b">
        <f t="shared" si="4"/>
        <v>1</v>
      </c>
      <c r="Z113" s="84" t="s">
        <v>303</v>
      </c>
      <c r="AA113" s="199" t="b">
        <f t="shared" si="5"/>
        <v>0</v>
      </c>
      <c r="AB113" s="362" t="s">
        <v>303</v>
      </c>
      <c r="AC113" s="264"/>
      <c r="AD113" s="264"/>
    </row>
    <row r="114" spans="1:30" x14ac:dyDescent="0.25">
      <c r="A114" s="255" t="s">
        <v>84</v>
      </c>
      <c r="B114" s="255">
        <v>1</v>
      </c>
      <c r="C114" s="255">
        <v>28</v>
      </c>
      <c r="D114" s="255" t="s">
        <v>549</v>
      </c>
      <c r="E114" s="292" t="s">
        <v>570</v>
      </c>
      <c r="F114" s="257">
        <v>356.34</v>
      </c>
      <c r="G114" s="258">
        <v>0</v>
      </c>
      <c r="H114" s="258">
        <v>0</v>
      </c>
      <c r="I114" s="259">
        <v>1447.19</v>
      </c>
      <c r="J114" s="258">
        <v>0</v>
      </c>
      <c r="K114" s="258">
        <v>0</v>
      </c>
      <c r="L114" s="258">
        <v>0</v>
      </c>
      <c r="M114" s="258">
        <v>0</v>
      </c>
      <c r="N114" s="258">
        <v>0</v>
      </c>
      <c r="O114" s="258">
        <v>0</v>
      </c>
      <c r="P114" s="259">
        <v>425.04</v>
      </c>
      <c r="Q114" s="259">
        <v>0</v>
      </c>
      <c r="R114" s="262">
        <v>942.82</v>
      </c>
      <c r="S114" s="262">
        <v>36.31</v>
      </c>
      <c r="T114" s="259">
        <v>117.42</v>
      </c>
      <c r="U114" s="261">
        <f t="shared" si="7"/>
        <v>3325.1200000000003</v>
      </c>
      <c r="V114" s="264"/>
      <c r="Y114" s="199" t="b">
        <f t="shared" si="4"/>
        <v>1</v>
      </c>
      <c r="Z114" s="82" t="s">
        <v>21</v>
      </c>
      <c r="AA114" s="199" t="b">
        <f t="shared" si="5"/>
        <v>0</v>
      </c>
      <c r="AB114" s="152" t="s">
        <v>21</v>
      </c>
    </row>
    <row r="115" spans="1:30" x14ac:dyDescent="0.25">
      <c r="A115" s="255" t="s">
        <v>86</v>
      </c>
      <c r="B115" s="255">
        <v>1</v>
      </c>
      <c r="C115" s="255">
        <v>6</v>
      </c>
      <c r="E115" s="292" t="s">
        <v>553</v>
      </c>
      <c r="F115" s="257">
        <v>0</v>
      </c>
      <c r="G115" s="258">
        <v>0</v>
      </c>
      <c r="H115" s="258">
        <v>0</v>
      </c>
      <c r="I115" s="258">
        <v>2425.02</v>
      </c>
      <c r="J115" s="258">
        <v>0</v>
      </c>
      <c r="K115" s="258">
        <v>0</v>
      </c>
      <c r="L115" s="258">
        <v>0</v>
      </c>
      <c r="M115" s="258">
        <v>0</v>
      </c>
      <c r="N115" s="258">
        <v>0</v>
      </c>
      <c r="O115" s="258">
        <v>0</v>
      </c>
      <c r="P115" s="259">
        <v>748.08</v>
      </c>
      <c r="Q115" s="258">
        <v>0</v>
      </c>
      <c r="R115" s="262">
        <v>455.65</v>
      </c>
      <c r="S115" s="262">
        <v>95.36</v>
      </c>
      <c r="T115" s="260">
        <v>78.28</v>
      </c>
      <c r="U115" s="261">
        <f t="shared" si="7"/>
        <v>3802.3900000000003</v>
      </c>
      <c r="Y115" s="199" t="b">
        <f t="shared" si="4"/>
        <v>1</v>
      </c>
      <c r="Z115" s="84" t="s">
        <v>430</v>
      </c>
      <c r="AA115" s="199" t="b">
        <f t="shared" si="5"/>
        <v>0</v>
      </c>
      <c r="AB115" s="362" t="s">
        <v>430</v>
      </c>
    </row>
    <row r="116" spans="1:30" x14ac:dyDescent="0.25">
      <c r="A116" s="255" t="s">
        <v>86</v>
      </c>
      <c r="B116" s="255">
        <v>1</v>
      </c>
      <c r="C116" s="255">
        <v>11</v>
      </c>
      <c r="E116" s="292" t="s">
        <v>556</v>
      </c>
      <c r="F116" s="257">
        <v>0</v>
      </c>
      <c r="G116" s="258">
        <v>0</v>
      </c>
      <c r="H116" s="258">
        <v>0</v>
      </c>
      <c r="I116" s="258">
        <v>2682.5</v>
      </c>
      <c r="J116" s="258">
        <v>0</v>
      </c>
      <c r="K116" s="258">
        <v>0</v>
      </c>
      <c r="L116" s="258">
        <v>0</v>
      </c>
      <c r="M116" s="258">
        <v>0</v>
      </c>
      <c r="N116" s="258">
        <v>0</v>
      </c>
      <c r="O116" s="258">
        <v>0</v>
      </c>
      <c r="P116" s="259">
        <v>374.04</v>
      </c>
      <c r="Q116" s="258">
        <v>0</v>
      </c>
      <c r="R116" s="262">
        <v>829.69</v>
      </c>
      <c r="S116" s="262">
        <v>99.1</v>
      </c>
      <c r="T116" s="259">
        <v>78.28</v>
      </c>
      <c r="U116" s="261">
        <f t="shared" si="7"/>
        <v>4063.61</v>
      </c>
      <c r="Y116" s="199" t="b">
        <f t="shared" si="4"/>
        <v>1</v>
      </c>
      <c r="Z116" s="84" t="s">
        <v>428</v>
      </c>
      <c r="AA116" s="199" t="b">
        <f t="shared" si="5"/>
        <v>0</v>
      </c>
      <c r="AB116" s="362" t="s">
        <v>428</v>
      </c>
    </row>
    <row r="117" spans="1:30" x14ac:dyDescent="0.25">
      <c r="A117" s="255" t="s">
        <v>84</v>
      </c>
      <c r="B117" s="255">
        <v>1</v>
      </c>
      <c r="C117" s="255">
        <v>345</v>
      </c>
      <c r="E117" s="292" t="s">
        <v>366</v>
      </c>
      <c r="F117" s="257">
        <v>0</v>
      </c>
      <c r="G117" s="258">
        <v>0</v>
      </c>
      <c r="H117" s="258">
        <v>0</v>
      </c>
      <c r="I117" s="258">
        <v>0</v>
      </c>
      <c r="J117" s="258">
        <v>0</v>
      </c>
      <c r="K117" s="258">
        <v>0</v>
      </c>
      <c r="L117" s="258">
        <v>0</v>
      </c>
      <c r="M117" s="258">
        <v>0</v>
      </c>
      <c r="N117" s="258">
        <v>0</v>
      </c>
      <c r="O117" s="258">
        <v>0</v>
      </c>
      <c r="P117" s="259">
        <v>0</v>
      </c>
      <c r="Q117" s="258">
        <v>0</v>
      </c>
      <c r="R117" s="262">
        <v>517.78</v>
      </c>
      <c r="S117" s="262">
        <v>37.69</v>
      </c>
      <c r="T117" s="258">
        <v>0</v>
      </c>
      <c r="U117" s="261">
        <f t="shared" si="7"/>
        <v>555.47</v>
      </c>
      <c r="Y117" s="199" t="b">
        <f t="shared" si="4"/>
        <v>1</v>
      </c>
      <c r="Z117" s="84" t="s">
        <v>366</v>
      </c>
      <c r="AA117" s="199" t="b">
        <f t="shared" si="5"/>
        <v>1</v>
      </c>
      <c r="AB117" s="362" t="s">
        <v>366</v>
      </c>
    </row>
    <row r="118" spans="1:30" x14ac:dyDescent="0.25">
      <c r="A118" s="255" t="s">
        <v>84</v>
      </c>
      <c r="B118" s="255">
        <v>1</v>
      </c>
      <c r="C118" s="255">
        <v>462</v>
      </c>
      <c r="D118" s="255" t="s">
        <v>549</v>
      </c>
      <c r="E118" s="292" t="s">
        <v>753</v>
      </c>
      <c r="F118" s="257">
        <v>0</v>
      </c>
      <c r="G118" s="258">
        <v>0</v>
      </c>
      <c r="H118" s="258">
        <v>0</v>
      </c>
      <c r="I118" s="258">
        <v>2368.09</v>
      </c>
      <c r="J118" s="258">
        <v>0</v>
      </c>
      <c r="K118" s="258">
        <v>0</v>
      </c>
      <c r="L118" s="258">
        <v>0</v>
      </c>
      <c r="M118" s="258">
        <v>0</v>
      </c>
      <c r="N118" s="258">
        <v>0</v>
      </c>
      <c r="O118" s="258">
        <v>0</v>
      </c>
      <c r="P118" s="259">
        <v>841.58</v>
      </c>
      <c r="Q118" s="259">
        <v>0</v>
      </c>
      <c r="R118" s="262">
        <v>512.61</v>
      </c>
      <c r="S118" s="258">
        <v>43.67</v>
      </c>
      <c r="T118" s="258">
        <v>0</v>
      </c>
      <c r="U118" s="261">
        <f t="shared" si="7"/>
        <v>3765.9500000000003</v>
      </c>
      <c r="Y118" s="199" t="b">
        <f t="shared" si="4"/>
        <v>1</v>
      </c>
      <c r="Z118" s="585" t="s">
        <v>753</v>
      </c>
      <c r="AA118" s="199" t="b">
        <f t="shared" si="5"/>
        <v>1</v>
      </c>
      <c r="AB118" s="218" t="s">
        <v>753</v>
      </c>
    </row>
    <row r="119" spans="1:30" x14ac:dyDescent="0.25">
      <c r="A119" s="255" t="s">
        <v>84</v>
      </c>
      <c r="B119" s="255">
        <v>1</v>
      </c>
      <c r="C119" s="255">
        <v>438</v>
      </c>
      <c r="E119" s="292" t="s">
        <v>708</v>
      </c>
      <c r="F119" s="257">
        <v>0</v>
      </c>
      <c r="G119" s="258">
        <v>0</v>
      </c>
      <c r="H119" s="258">
        <v>0</v>
      </c>
      <c r="I119" s="259">
        <v>1097.43</v>
      </c>
      <c r="J119" s="258">
        <v>0</v>
      </c>
      <c r="K119" s="258">
        <v>0</v>
      </c>
      <c r="L119" s="258">
        <v>0</v>
      </c>
      <c r="M119" s="258">
        <v>0</v>
      </c>
      <c r="N119" s="258">
        <v>0</v>
      </c>
      <c r="O119" s="258">
        <v>0</v>
      </c>
      <c r="P119" s="259">
        <v>833.08</v>
      </c>
      <c r="Q119" s="258">
        <v>0</v>
      </c>
      <c r="R119" s="262">
        <v>507.43</v>
      </c>
      <c r="S119" s="262">
        <v>53.51</v>
      </c>
      <c r="T119" s="260">
        <v>39.14</v>
      </c>
      <c r="U119" s="261">
        <f t="shared" si="7"/>
        <v>2530.59</v>
      </c>
      <c r="Y119" s="199" t="b">
        <f t="shared" si="4"/>
        <v>1</v>
      </c>
      <c r="Z119" s="587" t="s">
        <v>708</v>
      </c>
      <c r="AA119" s="199" t="b">
        <f t="shared" si="5"/>
        <v>1</v>
      </c>
      <c r="AB119" s="369" t="s">
        <v>708</v>
      </c>
    </row>
    <row r="120" spans="1:30" x14ac:dyDescent="0.25">
      <c r="A120" s="255" t="s">
        <v>84</v>
      </c>
      <c r="B120" s="255">
        <v>1</v>
      </c>
      <c r="C120" s="255">
        <v>18</v>
      </c>
      <c r="D120" s="255" t="s">
        <v>549</v>
      </c>
      <c r="E120" s="292" t="s">
        <v>561</v>
      </c>
      <c r="F120" s="257">
        <v>0</v>
      </c>
      <c r="G120" s="258">
        <v>0</v>
      </c>
      <c r="H120" s="258">
        <v>0</v>
      </c>
      <c r="I120" s="259">
        <v>3190.88</v>
      </c>
      <c r="J120" s="258">
        <v>0</v>
      </c>
      <c r="K120" s="258">
        <v>0</v>
      </c>
      <c r="L120" s="258">
        <v>0</v>
      </c>
      <c r="M120" s="258">
        <v>0</v>
      </c>
      <c r="N120" s="258">
        <v>0</v>
      </c>
      <c r="O120" s="258">
        <v>0</v>
      </c>
      <c r="P120" s="259">
        <v>395.29</v>
      </c>
      <c r="Q120" s="259">
        <v>0</v>
      </c>
      <c r="R120" s="262">
        <v>876.83</v>
      </c>
      <c r="S120" s="262">
        <v>71.180000000000007</v>
      </c>
      <c r="T120" s="258">
        <v>0</v>
      </c>
      <c r="U120" s="261">
        <f t="shared" si="7"/>
        <v>4534.18</v>
      </c>
      <c r="V120" s="263"/>
      <c r="Y120" s="199" t="b">
        <f t="shared" si="4"/>
        <v>1</v>
      </c>
      <c r="Z120" s="84" t="s">
        <v>12</v>
      </c>
      <c r="AA120" s="199" t="b">
        <f t="shared" si="5"/>
        <v>0</v>
      </c>
      <c r="AB120" s="362" t="s">
        <v>12</v>
      </c>
    </row>
    <row r="121" spans="1:30" x14ac:dyDescent="0.25">
      <c r="A121" s="255" t="s">
        <v>84</v>
      </c>
      <c r="B121" s="255">
        <v>1</v>
      </c>
      <c r="C121" s="255">
        <v>492</v>
      </c>
      <c r="E121" s="294" t="s">
        <v>456</v>
      </c>
      <c r="F121" s="257">
        <v>0</v>
      </c>
      <c r="G121" s="258">
        <v>1518</v>
      </c>
      <c r="H121" s="258">
        <v>0</v>
      </c>
      <c r="I121" s="258">
        <v>1508.71</v>
      </c>
      <c r="J121" s="258">
        <v>0</v>
      </c>
      <c r="K121" s="258">
        <v>0</v>
      </c>
      <c r="L121" s="258">
        <v>0</v>
      </c>
      <c r="M121" s="258">
        <v>0</v>
      </c>
      <c r="N121" s="258">
        <v>0</v>
      </c>
      <c r="O121" s="258">
        <v>0</v>
      </c>
      <c r="P121" s="259">
        <v>790.57</v>
      </c>
      <c r="Q121" s="258">
        <v>179.68</v>
      </c>
      <c r="R121" s="262">
        <v>481.54</v>
      </c>
      <c r="S121" s="260">
        <v>69.09</v>
      </c>
      <c r="T121" s="260">
        <v>78.28</v>
      </c>
      <c r="U121" s="261">
        <f t="shared" si="7"/>
        <v>4625.87</v>
      </c>
      <c r="Y121" s="199" t="b">
        <f t="shared" si="4"/>
        <v>1</v>
      </c>
      <c r="Z121" s="583" t="s">
        <v>456</v>
      </c>
      <c r="AA121" s="199" t="b">
        <f t="shared" si="5"/>
        <v>1</v>
      </c>
      <c r="AB121" s="359" t="s">
        <v>456</v>
      </c>
    </row>
    <row r="122" spans="1:30" x14ac:dyDescent="0.25">
      <c r="A122" s="255" t="s">
        <v>84</v>
      </c>
      <c r="B122" s="255">
        <v>1</v>
      </c>
      <c r="C122" s="255">
        <v>69</v>
      </c>
      <c r="D122" s="255" t="s">
        <v>549</v>
      </c>
      <c r="E122" s="292" t="s">
        <v>587</v>
      </c>
      <c r="F122" s="257">
        <v>0</v>
      </c>
      <c r="G122" s="258">
        <v>0</v>
      </c>
      <c r="H122" s="258">
        <v>0</v>
      </c>
      <c r="I122" s="259">
        <v>2459.39</v>
      </c>
      <c r="J122" s="258">
        <v>0</v>
      </c>
      <c r="K122" s="258">
        <v>0</v>
      </c>
      <c r="L122" s="258">
        <f>3*1518</f>
        <v>4554</v>
      </c>
      <c r="M122" s="258">
        <v>0</v>
      </c>
      <c r="N122" s="258">
        <v>0</v>
      </c>
      <c r="O122" s="258">
        <v>0</v>
      </c>
      <c r="P122" s="259">
        <v>705.57</v>
      </c>
      <c r="Q122" s="259">
        <v>0</v>
      </c>
      <c r="R122" s="262">
        <v>429.76</v>
      </c>
      <c r="S122" s="262">
        <v>111.46</v>
      </c>
      <c r="T122" s="259">
        <v>0</v>
      </c>
      <c r="U122" s="261">
        <f t="shared" si="7"/>
        <v>8260.1799999999985</v>
      </c>
      <c r="Y122" s="199" t="b">
        <f t="shared" si="4"/>
        <v>1</v>
      </c>
      <c r="Z122" s="84" t="s">
        <v>423</v>
      </c>
      <c r="AA122" s="199" t="b">
        <f t="shared" si="5"/>
        <v>0</v>
      </c>
      <c r="AB122" s="362" t="s">
        <v>423</v>
      </c>
    </row>
    <row r="123" spans="1:30" x14ac:dyDescent="0.25">
      <c r="A123" s="255" t="s">
        <v>84</v>
      </c>
      <c r="B123" s="255">
        <v>1</v>
      </c>
      <c r="C123" s="255">
        <v>443</v>
      </c>
      <c r="E123" s="292" t="s">
        <v>711</v>
      </c>
      <c r="F123" s="257">
        <v>0</v>
      </c>
      <c r="G123" s="258">
        <v>0</v>
      </c>
      <c r="H123" s="258">
        <v>0</v>
      </c>
      <c r="I123" s="258">
        <v>0</v>
      </c>
      <c r="J123" s="258">
        <v>0</v>
      </c>
      <c r="K123" s="258">
        <v>0</v>
      </c>
      <c r="L123" s="258">
        <v>0</v>
      </c>
      <c r="M123" s="258">
        <v>0</v>
      </c>
      <c r="N123" s="258">
        <v>0</v>
      </c>
      <c r="O123" s="258">
        <v>0</v>
      </c>
      <c r="P123" s="258">
        <v>850.08</v>
      </c>
      <c r="Q123" s="258">
        <v>0</v>
      </c>
      <c r="R123" s="258">
        <v>517.78</v>
      </c>
      <c r="S123" s="258">
        <v>0</v>
      </c>
      <c r="T123" s="258">
        <v>39.14</v>
      </c>
      <c r="U123" s="261">
        <f t="shared" si="7"/>
        <v>1407.0000000000002</v>
      </c>
      <c r="Y123" s="199" t="b">
        <f t="shared" si="4"/>
        <v>1</v>
      </c>
      <c r="Z123" s="587" t="s">
        <v>711</v>
      </c>
      <c r="AA123" s="199" t="b">
        <f t="shared" si="5"/>
        <v>1</v>
      </c>
      <c r="AB123" s="369" t="s">
        <v>711</v>
      </c>
    </row>
    <row r="124" spans="1:30" x14ac:dyDescent="0.25">
      <c r="A124" s="255" t="s">
        <v>84</v>
      </c>
      <c r="B124" s="255">
        <v>1</v>
      </c>
      <c r="C124" s="255">
        <v>456</v>
      </c>
      <c r="E124" s="292" t="s">
        <v>723</v>
      </c>
      <c r="F124" s="257">
        <v>0</v>
      </c>
      <c r="G124" s="258">
        <v>0</v>
      </c>
      <c r="H124" s="258">
        <v>0</v>
      </c>
      <c r="I124" s="258">
        <v>0</v>
      </c>
      <c r="J124" s="258">
        <v>0</v>
      </c>
      <c r="K124" s="258">
        <v>0</v>
      </c>
      <c r="L124" s="258">
        <v>0</v>
      </c>
      <c r="M124" s="258">
        <v>0</v>
      </c>
      <c r="N124" s="258">
        <v>0</v>
      </c>
      <c r="O124" s="258">
        <v>0</v>
      </c>
      <c r="P124" s="259">
        <v>624.80999999999995</v>
      </c>
      <c r="Q124" s="258">
        <v>0</v>
      </c>
      <c r="R124" s="262">
        <v>715.7</v>
      </c>
      <c r="S124" s="262">
        <v>53.51</v>
      </c>
      <c r="T124" s="260">
        <v>39.14</v>
      </c>
      <c r="U124" s="261">
        <f t="shared" si="7"/>
        <v>1433.16</v>
      </c>
      <c r="Y124" s="199" t="b">
        <f t="shared" si="4"/>
        <v>1</v>
      </c>
      <c r="Z124" s="587" t="s">
        <v>723</v>
      </c>
      <c r="AA124" s="199" t="b">
        <f t="shared" si="5"/>
        <v>1</v>
      </c>
      <c r="AB124" s="369" t="s">
        <v>723</v>
      </c>
    </row>
    <row r="125" spans="1:30" x14ac:dyDescent="0.25">
      <c r="A125" s="255" t="s">
        <v>86</v>
      </c>
      <c r="B125" s="255">
        <v>1</v>
      </c>
      <c r="C125" s="255">
        <v>425</v>
      </c>
      <c r="E125" s="292" t="s">
        <v>689</v>
      </c>
      <c r="F125" s="257">
        <v>0</v>
      </c>
      <c r="G125" s="258">
        <v>0</v>
      </c>
      <c r="H125" s="258">
        <v>0</v>
      </c>
      <c r="I125" s="258">
        <v>592.07000000000005</v>
      </c>
      <c r="J125" s="258">
        <v>0</v>
      </c>
      <c r="K125" s="258">
        <v>0</v>
      </c>
      <c r="L125" s="258">
        <v>0</v>
      </c>
      <c r="M125" s="258">
        <v>0</v>
      </c>
      <c r="N125" s="258">
        <v>0</v>
      </c>
      <c r="O125" s="258">
        <v>0</v>
      </c>
      <c r="P125" s="258">
        <v>841.58</v>
      </c>
      <c r="Q125" s="258">
        <v>0</v>
      </c>
      <c r="R125" s="258">
        <v>512.61</v>
      </c>
      <c r="S125" s="262">
        <v>43.67</v>
      </c>
      <c r="T125" s="259">
        <v>117.42</v>
      </c>
      <c r="U125" s="261">
        <f t="shared" si="7"/>
        <v>2107.3500000000004</v>
      </c>
      <c r="Y125" s="199" t="b">
        <f t="shared" si="4"/>
        <v>1</v>
      </c>
      <c r="Z125" s="588" t="s">
        <v>672</v>
      </c>
      <c r="AA125" s="199" t="b">
        <f t="shared" si="5"/>
        <v>0</v>
      </c>
      <c r="AB125" s="370" t="s">
        <v>672</v>
      </c>
    </row>
    <row r="126" spans="1:30" s="304" customFormat="1" x14ac:dyDescent="0.25">
      <c r="A126" s="298"/>
      <c r="B126" s="298"/>
      <c r="C126" s="298">
        <v>192</v>
      </c>
      <c r="D126" s="298"/>
      <c r="E126" s="367" t="s">
        <v>419</v>
      </c>
      <c r="F126" s="299">
        <v>0</v>
      </c>
      <c r="G126" s="299">
        <v>0</v>
      </c>
      <c r="H126" s="299">
        <v>0</v>
      </c>
      <c r="I126" s="299">
        <v>0</v>
      </c>
      <c r="J126" s="299">
        <v>0</v>
      </c>
      <c r="K126" s="299">
        <v>0</v>
      </c>
      <c r="L126" s="299">
        <v>0</v>
      </c>
      <c r="M126" s="299">
        <v>0</v>
      </c>
      <c r="N126" s="299">
        <v>0</v>
      </c>
      <c r="O126" s="299">
        <v>0</v>
      </c>
      <c r="P126" s="299">
        <v>0</v>
      </c>
      <c r="Q126" s="299">
        <v>0</v>
      </c>
      <c r="R126" s="299">
        <v>0</v>
      </c>
      <c r="S126" s="299">
        <v>0</v>
      </c>
      <c r="T126" s="299">
        <v>0</v>
      </c>
      <c r="U126" s="299">
        <v>0</v>
      </c>
      <c r="Y126" s="199" t="b">
        <f t="shared" si="4"/>
        <v>1</v>
      </c>
      <c r="Z126" s="589" t="s">
        <v>419</v>
      </c>
      <c r="AA126" s="199" t="b">
        <f t="shared" si="5"/>
        <v>1</v>
      </c>
      <c r="AB126" s="367" t="s">
        <v>419</v>
      </c>
      <c r="AC126" s="256"/>
      <c r="AD126" s="256"/>
    </row>
    <row r="127" spans="1:30" x14ac:dyDescent="0.25">
      <c r="A127" s="255" t="s">
        <v>86</v>
      </c>
      <c r="B127" s="255">
        <v>1</v>
      </c>
      <c r="C127" s="255">
        <v>260</v>
      </c>
      <c r="E127" s="292" t="s">
        <v>148</v>
      </c>
      <c r="F127" s="257">
        <v>0</v>
      </c>
      <c r="G127" s="258">
        <v>0</v>
      </c>
      <c r="H127" s="258">
        <v>0</v>
      </c>
      <c r="I127" s="258">
        <v>592.07000000000005</v>
      </c>
      <c r="J127" s="258">
        <v>0</v>
      </c>
      <c r="K127" s="258">
        <v>0</v>
      </c>
      <c r="L127" s="258">
        <v>0</v>
      </c>
      <c r="M127" s="258">
        <v>0</v>
      </c>
      <c r="N127" s="258">
        <v>0</v>
      </c>
      <c r="O127" s="258">
        <v>0</v>
      </c>
      <c r="P127" s="258">
        <v>0</v>
      </c>
      <c r="Q127" s="258">
        <v>0</v>
      </c>
      <c r="R127" s="262">
        <v>1354.19</v>
      </c>
      <c r="S127" s="262">
        <v>46.33</v>
      </c>
      <c r="T127" s="260">
        <v>0</v>
      </c>
      <c r="U127" s="261">
        <f t="shared" ref="U127:U155" si="8">SUM(F127:T127)</f>
        <v>1992.5900000000001</v>
      </c>
      <c r="Y127" s="199" t="b">
        <f t="shared" si="4"/>
        <v>1</v>
      </c>
      <c r="Z127" s="84" t="s">
        <v>148</v>
      </c>
      <c r="AA127" s="199" t="b">
        <f t="shared" si="5"/>
        <v>1</v>
      </c>
      <c r="AB127" s="362" t="s">
        <v>148</v>
      </c>
      <c r="AC127" s="304"/>
      <c r="AD127" s="304"/>
    </row>
    <row r="128" spans="1:30" x14ac:dyDescent="0.25">
      <c r="A128" s="255" t="s">
        <v>86</v>
      </c>
      <c r="B128" s="255">
        <v>1</v>
      </c>
      <c r="C128" s="255">
        <v>444</v>
      </c>
      <c r="E128" s="292" t="s">
        <v>712</v>
      </c>
      <c r="F128" s="257">
        <v>0</v>
      </c>
      <c r="G128" s="258">
        <v>0</v>
      </c>
      <c r="H128" s="258">
        <v>0</v>
      </c>
      <c r="I128" s="258">
        <v>535.29</v>
      </c>
      <c r="J128" s="258">
        <v>0</v>
      </c>
      <c r="K128" s="258">
        <v>0</v>
      </c>
      <c r="L128" s="258">
        <v>0</v>
      </c>
      <c r="M128" s="258">
        <v>0</v>
      </c>
      <c r="N128" s="268">
        <v>200.42</v>
      </c>
      <c r="O128" s="258">
        <v>0</v>
      </c>
      <c r="P128" s="259">
        <v>425.04</v>
      </c>
      <c r="Q128" s="258">
        <v>0</v>
      </c>
      <c r="R128" s="262">
        <v>942.82</v>
      </c>
      <c r="S128" s="258">
        <v>17.260000000000002</v>
      </c>
      <c r="T128" s="258">
        <v>0</v>
      </c>
      <c r="U128" s="261">
        <f t="shared" si="8"/>
        <v>2120.8300000000004</v>
      </c>
      <c r="Y128" s="199" t="b">
        <f t="shared" si="4"/>
        <v>1</v>
      </c>
      <c r="Z128" s="587" t="s">
        <v>712</v>
      </c>
      <c r="AA128" s="199" t="b">
        <f t="shared" si="5"/>
        <v>1</v>
      </c>
      <c r="AB128" s="369" t="s">
        <v>712</v>
      </c>
    </row>
    <row r="129" spans="1:30" x14ac:dyDescent="0.25">
      <c r="A129" s="255" t="s">
        <v>86</v>
      </c>
      <c r="B129" s="255">
        <v>1</v>
      </c>
      <c r="C129" s="255">
        <v>161</v>
      </c>
      <c r="D129" s="255" t="s">
        <v>549</v>
      </c>
      <c r="E129" s="292" t="s">
        <v>63</v>
      </c>
      <c r="F129" s="257">
        <v>0</v>
      </c>
      <c r="G129" s="258">
        <v>0</v>
      </c>
      <c r="H129" s="258">
        <v>0</v>
      </c>
      <c r="I129" s="258">
        <v>602.70000000000005</v>
      </c>
      <c r="J129" s="258">
        <v>0</v>
      </c>
      <c r="K129" s="258">
        <v>0</v>
      </c>
      <c r="L129" s="258">
        <v>0</v>
      </c>
      <c r="M129" s="258">
        <v>0</v>
      </c>
      <c r="N129" s="258">
        <v>0</v>
      </c>
      <c r="O129" s="258">
        <v>0</v>
      </c>
      <c r="P129" s="259">
        <v>841.58</v>
      </c>
      <c r="Q129" s="258">
        <v>0</v>
      </c>
      <c r="R129" s="262">
        <v>512.61</v>
      </c>
      <c r="S129" s="262">
        <v>44.99</v>
      </c>
      <c r="T129" s="260">
        <v>117.42</v>
      </c>
      <c r="U129" s="261">
        <f t="shared" si="8"/>
        <v>2119.3000000000002</v>
      </c>
      <c r="Y129" s="199" t="b">
        <f t="shared" si="4"/>
        <v>1</v>
      </c>
      <c r="Z129" s="84" t="s">
        <v>63</v>
      </c>
      <c r="AA129" s="199" t="b">
        <f t="shared" si="5"/>
        <v>1</v>
      </c>
      <c r="AB129" s="362" t="s">
        <v>63</v>
      </c>
    </row>
    <row r="130" spans="1:30" x14ac:dyDescent="0.25">
      <c r="A130" s="255" t="s">
        <v>84</v>
      </c>
      <c r="B130" s="255">
        <v>1</v>
      </c>
      <c r="C130" s="255">
        <v>344</v>
      </c>
      <c r="D130" s="255" t="s">
        <v>549</v>
      </c>
      <c r="E130" s="292" t="s">
        <v>364</v>
      </c>
      <c r="F130" s="257">
        <v>0</v>
      </c>
      <c r="G130" s="258">
        <v>0</v>
      </c>
      <c r="H130" s="258">
        <v>0</v>
      </c>
      <c r="I130" s="259">
        <v>1393.97</v>
      </c>
      <c r="J130" s="258">
        <v>0</v>
      </c>
      <c r="K130" s="258">
        <v>0</v>
      </c>
      <c r="L130" s="258">
        <v>0</v>
      </c>
      <c r="M130" s="258">
        <v>0</v>
      </c>
      <c r="N130" s="258">
        <v>0</v>
      </c>
      <c r="O130" s="258">
        <v>0</v>
      </c>
      <c r="P130" s="259">
        <v>748.08</v>
      </c>
      <c r="Q130" s="259">
        <v>0</v>
      </c>
      <c r="R130" s="262">
        <v>455.65</v>
      </c>
      <c r="S130" s="262">
        <v>88.28</v>
      </c>
      <c r="T130" s="258">
        <v>0</v>
      </c>
      <c r="U130" s="261">
        <f t="shared" si="8"/>
        <v>2685.9800000000005</v>
      </c>
      <c r="Y130" s="199" t="b">
        <f t="shared" si="4"/>
        <v>1</v>
      </c>
      <c r="Z130" s="84" t="s">
        <v>364</v>
      </c>
      <c r="AA130" s="199" t="b">
        <f t="shared" si="5"/>
        <v>1</v>
      </c>
      <c r="AB130" s="362" t="s">
        <v>364</v>
      </c>
    </row>
    <row r="131" spans="1:30" x14ac:dyDescent="0.25">
      <c r="A131" s="255" t="s">
        <v>84</v>
      </c>
      <c r="B131" s="255">
        <v>1</v>
      </c>
      <c r="C131" s="255">
        <v>356</v>
      </c>
      <c r="E131" s="292" t="s">
        <v>383</v>
      </c>
      <c r="F131" s="257">
        <v>0</v>
      </c>
      <c r="G131" s="258">
        <v>0</v>
      </c>
      <c r="H131" s="258">
        <v>0</v>
      </c>
      <c r="I131" s="258">
        <v>1065.58</v>
      </c>
      <c r="J131" s="258">
        <v>0</v>
      </c>
      <c r="K131" s="258">
        <v>0</v>
      </c>
      <c r="L131" s="258">
        <v>0</v>
      </c>
      <c r="M131" s="258">
        <v>0</v>
      </c>
      <c r="N131" s="258">
        <v>0</v>
      </c>
      <c r="O131" s="258">
        <v>0</v>
      </c>
      <c r="P131" s="259">
        <v>850.08</v>
      </c>
      <c r="Q131" s="258">
        <v>0</v>
      </c>
      <c r="R131" s="262">
        <v>517.78</v>
      </c>
      <c r="S131" s="262">
        <v>31.41</v>
      </c>
      <c r="T131" s="259">
        <v>39.14</v>
      </c>
      <c r="U131" s="261">
        <f t="shared" si="8"/>
        <v>2503.9899999999993</v>
      </c>
      <c r="Y131" s="199" t="b">
        <f t="shared" si="4"/>
        <v>1</v>
      </c>
      <c r="Z131" s="84" t="s">
        <v>383</v>
      </c>
      <c r="AA131" s="199" t="b">
        <f t="shared" si="5"/>
        <v>1</v>
      </c>
      <c r="AB131" s="362" t="s">
        <v>383</v>
      </c>
    </row>
    <row r="132" spans="1:30" x14ac:dyDescent="0.25">
      <c r="A132" s="255" t="s">
        <v>84</v>
      </c>
      <c r="B132" s="255">
        <v>1</v>
      </c>
      <c r="C132" s="255">
        <v>172</v>
      </c>
      <c r="E132" s="292" t="s">
        <v>630</v>
      </c>
      <c r="F132" s="257">
        <v>0</v>
      </c>
      <c r="G132" s="258">
        <v>0</v>
      </c>
      <c r="H132" s="258">
        <v>0</v>
      </c>
      <c r="I132" s="258">
        <v>1363.08</v>
      </c>
      <c r="J132" s="258">
        <v>0</v>
      </c>
      <c r="K132" s="258">
        <v>0</v>
      </c>
      <c r="L132" s="258">
        <v>0</v>
      </c>
      <c r="M132" s="258">
        <v>0</v>
      </c>
      <c r="N132" s="258">
        <v>0</v>
      </c>
      <c r="O132" s="258">
        <v>0</v>
      </c>
      <c r="P132" s="258">
        <v>416.54</v>
      </c>
      <c r="Q132" s="258">
        <v>0</v>
      </c>
      <c r="R132" s="258">
        <v>923.97</v>
      </c>
      <c r="S132" s="258">
        <v>56.77</v>
      </c>
      <c r="T132" s="258">
        <v>117.42</v>
      </c>
      <c r="U132" s="261">
        <f t="shared" si="8"/>
        <v>2877.78</v>
      </c>
      <c r="Y132" s="199" t="b">
        <f t="shared" ref="Y132:Y195" si="9">Z132=AB132</f>
        <v>1</v>
      </c>
      <c r="Z132" s="82" t="s">
        <v>68</v>
      </c>
      <c r="AA132" s="199" t="b">
        <f t="shared" si="5"/>
        <v>0</v>
      </c>
      <c r="AB132" s="152" t="s">
        <v>68</v>
      </c>
    </row>
    <row r="133" spans="1:30" x14ac:dyDescent="0.25">
      <c r="A133" s="255" t="s">
        <v>84</v>
      </c>
      <c r="B133" s="255">
        <v>1</v>
      </c>
      <c r="C133" s="255">
        <v>52</v>
      </c>
      <c r="E133" s="292" t="s">
        <v>586</v>
      </c>
      <c r="F133" s="257">
        <v>0</v>
      </c>
      <c r="G133" s="258">
        <v>0</v>
      </c>
      <c r="H133" s="258">
        <v>0</v>
      </c>
      <c r="I133" s="258">
        <v>0</v>
      </c>
      <c r="J133" s="258">
        <v>0</v>
      </c>
      <c r="K133" s="258">
        <v>0</v>
      </c>
      <c r="L133" s="258">
        <v>0</v>
      </c>
      <c r="M133" s="258">
        <v>0</v>
      </c>
      <c r="N133" s="258">
        <v>0</v>
      </c>
      <c r="O133" s="258">
        <v>0</v>
      </c>
      <c r="P133" s="259">
        <v>592.94000000000005</v>
      </c>
      <c r="Q133" s="258">
        <v>0</v>
      </c>
      <c r="R133" s="262">
        <v>679.18</v>
      </c>
      <c r="S133" s="262">
        <v>65.14</v>
      </c>
      <c r="T133" s="258">
        <v>0</v>
      </c>
      <c r="U133" s="261">
        <f t="shared" si="8"/>
        <v>1337.26</v>
      </c>
      <c r="Y133" s="199" t="b">
        <f t="shared" si="9"/>
        <v>1</v>
      </c>
      <c r="Z133" s="84" t="s">
        <v>39</v>
      </c>
      <c r="AA133" s="199" t="b">
        <f t="shared" ref="AA133:AA196" si="10">E133=AB133</f>
        <v>0</v>
      </c>
      <c r="AB133" s="362" t="s">
        <v>39</v>
      </c>
    </row>
    <row r="134" spans="1:30" x14ac:dyDescent="0.25">
      <c r="A134" s="255" t="s">
        <v>84</v>
      </c>
      <c r="B134" s="255">
        <v>1</v>
      </c>
      <c r="C134" s="255">
        <v>42</v>
      </c>
      <c r="E134" s="292" t="s">
        <v>579</v>
      </c>
      <c r="F134" s="257">
        <v>0</v>
      </c>
      <c r="G134" s="258">
        <v>0</v>
      </c>
      <c r="H134" s="258">
        <v>0</v>
      </c>
      <c r="I134" s="258">
        <v>0</v>
      </c>
      <c r="J134" s="258">
        <v>0</v>
      </c>
      <c r="K134" s="258">
        <v>0</v>
      </c>
      <c r="L134" s="258">
        <v>0</v>
      </c>
      <c r="M134" s="258">
        <v>0</v>
      </c>
      <c r="N134" s="258">
        <v>0</v>
      </c>
      <c r="O134" s="258">
        <v>0</v>
      </c>
      <c r="P134" s="259">
        <v>352.79</v>
      </c>
      <c r="Q134" s="258">
        <v>0</v>
      </c>
      <c r="R134" s="262">
        <v>782.55</v>
      </c>
      <c r="S134" s="258">
        <v>111.46</v>
      </c>
      <c r="T134" s="260">
        <v>117.42</v>
      </c>
      <c r="U134" s="261">
        <f t="shared" si="8"/>
        <v>1364.22</v>
      </c>
      <c r="Y134" s="199" t="b">
        <f t="shared" si="9"/>
        <v>1</v>
      </c>
      <c r="Z134" s="586" t="s">
        <v>31</v>
      </c>
      <c r="AA134" s="199" t="b">
        <f t="shared" si="10"/>
        <v>0</v>
      </c>
      <c r="AB134" s="366" t="s">
        <v>31</v>
      </c>
    </row>
    <row r="135" spans="1:30" x14ac:dyDescent="0.25">
      <c r="A135" s="255" t="s">
        <v>86</v>
      </c>
      <c r="B135" s="255">
        <v>1</v>
      </c>
      <c r="C135" s="255">
        <v>466</v>
      </c>
      <c r="D135" s="255" t="s">
        <v>549</v>
      </c>
      <c r="E135" s="292" t="s">
        <v>749</v>
      </c>
      <c r="F135" s="257">
        <v>0</v>
      </c>
      <c r="G135" s="258">
        <v>0</v>
      </c>
      <c r="H135" s="258">
        <v>0</v>
      </c>
      <c r="I135" s="258">
        <v>2329.38</v>
      </c>
      <c r="J135" s="258">
        <v>0</v>
      </c>
      <c r="K135" s="258">
        <v>0</v>
      </c>
      <c r="L135" s="258">
        <v>0</v>
      </c>
      <c r="M135" s="258">
        <v>0</v>
      </c>
      <c r="N135" s="268">
        <v>200.42</v>
      </c>
      <c r="O135" s="258">
        <v>0</v>
      </c>
      <c r="P135" s="257">
        <v>850.08</v>
      </c>
      <c r="Q135" s="259">
        <v>0</v>
      </c>
      <c r="R135" s="262">
        <v>517.78</v>
      </c>
      <c r="S135" s="260">
        <v>17.260000000000002</v>
      </c>
      <c r="T135" s="260">
        <v>117.42</v>
      </c>
      <c r="U135" s="261">
        <f t="shared" si="8"/>
        <v>4032.34</v>
      </c>
      <c r="Y135" s="199" t="b">
        <f t="shared" si="9"/>
        <v>1</v>
      </c>
      <c r="Z135" s="84" t="s">
        <v>749</v>
      </c>
      <c r="AA135" s="199" t="b">
        <f t="shared" si="10"/>
        <v>1</v>
      </c>
      <c r="AB135" s="362" t="s">
        <v>749</v>
      </c>
    </row>
    <row r="136" spans="1:30" x14ac:dyDescent="0.25">
      <c r="A136" s="255" t="s">
        <v>86</v>
      </c>
      <c r="B136" s="255">
        <v>1</v>
      </c>
      <c r="C136" s="255">
        <v>195</v>
      </c>
      <c r="E136" s="292" t="s">
        <v>779</v>
      </c>
      <c r="F136" s="257">
        <v>0</v>
      </c>
      <c r="G136" s="258">
        <v>0</v>
      </c>
      <c r="H136" s="258">
        <v>0</v>
      </c>
      <c r="I136" s="258">
        <v>0</v>
      </c>
      <c r="J136" s="258">
        <v>0</v>
      </c>
      <c r="K136" s="258">
        <v>0</v>
      </c>
      <c r="L136" s="258">
        <v>0</v>
      </c>
      <c r="M136" s="258">
        <v>0</v>
      </c>
      <c r="N136" s="258">
        <v>0</v>
      </c>
      <c r="O136" s="258">
        <v>0</v>
      </c>
      <c r="P136" s="259">
        <v>637.55999999999995</v>
      </c>
      <c r="Q136" s="258">
        <v>0</v>
      </c>
      <c r="R136" s="262">
        <v>730.3</v>
      </c>
      <c r="S136" s="262">
        <v>18.86</v>
      </c>
      <c r="T136" s="259">
        <v>117.42</v>
      </c>
      <c r="U136" s="261">
        <f t="shared" si="8"/>
        <v>1504.1399999999999</v>
      </c>
      <c r="Y136" s="199" t="b">
        <f t="shared" si="9"/>
        <v>1</v>
      </c>
      <c r="Z136" s="84" t="s">
        <v>417</v>
      </c>
      <c r="AA136" s="199" t="b">
        <f t="shared" si="10"/>
        <v>0</v>
      </c>
      <c r="AB136" s="362" t="s">
        <v>417</v>
      </c>
    </row>
    <row r="137" spans="1:30" s="269" customFormat="1" x14ac:dyDescent="0.25">
      <c r="A137" s="255" t="s">
        <v>84</v>
      </c>
      <c r="B137" s="255">
        <v>1</v>
      </c>
      <c r="C137" s="255">
        <v>245</v>
      </c>
      <c r="D137" s="255" t="s">
        <v>549</v>
      </c>
      <c r="E137" s="294" t="s">
        <v>135</v>
      </c>
      <c r="F137" s="257">
        <v>0</v>
      </c>
      <c r="G137" s="258">
        <v>0</v>
      </c>
      <c r="H137" s="258">
        <v>0</v>
      </c>
      <c r="I137" s="259">
        <v>508.28</v>
      </c>
      <c r="J137" s="258">
        <v>0</v>
      </c>
      <c r="K137" s="258">
        <v>0</v>
      </c>
      <c r="L137" s="258">
        <v>0</v>
      </c>
      <c r="M137" s="258">
        <v>0</v>
      </c>
      <c r="N137" s="258">
        <v>0</v>
      </c>
      <c r="O137" s="258">
        <v>0</v>
      </c>
      <c r="P137" s="259">
        <v>624.80999999999995</v>
      </c>
      <c r="Q137" s="259">
        <v>0</v>
      </c>
      <c r="R137" s="262">
        <v>715.7</v>
      </c>
      <c r="S137" s="258">
        <v>0</v>
      </c>
      <c r="T137" s="260">
        <v>78.28</v>
      </c>
      <c r="U137" s="261">
        <f t="shared" si="8"/>
        <v>1927.07</v>
      </c>
      <c r="Y137" s="199" t="b">
        <f t="shared" si="9"/>
        <v>1</v>
      </c>
      <c r="Z137" s="84" t="s">
        <v>135</v>
      </c>
      <c r="AA137" s="199" t="b">
        <f t="shared" si="10"/>
        <v>1</v>
      </c>
      <c r="AB137" s="362" t="s">
        <v>135</v>
      </c>
      <c r="AC137" s="256"/>
      <c r="AD137" s="256"/>
    </row>
    <row r="138" spans="1:30" x14ac:dyDescent="0.25">
      <c r="A138" s="255" t="s">
        <v>84</v>
      </c>
      <c r="B138" s="255">
        <v>1</v>
      </c>
      <c r="C138" s="255">
        <v>19</v>
      </c>
      <c r="E138" s="292" t="s">
        <v>562</v>
      </c>
      <c r="F138" s="257">
        <v>0</v>
      </c>
      <c r="G138" s="258">
        <v>0</v>
      </c>
      <c r="H138" s="258">
        <v>629.24</v>
      </c>
      <c r="I138" s="258">
        <v>0</v>
      </c>
      <c r="J138" s="258">
        <v>0</v>
      </c>
      <c r="K138" s="258">
        <v>0</v>
      </c>
      <c r="L138" s="258">
        <v>0</v>
      </c>
      <c r="M138" s="258">
        <v>0</v>
      </c>
      <c r="N138" s="258">
        <v>0</v>
      </c>
      <c r="O138" s="258">
        <v>0</v>
      </c>
      <c r="P138" s="258">
        <v>0</v>
      </c>
      <c r="Q138" s="258">
        <v>0</v>
      </c>
      <c r="R138" s="262">
        <v>1203.72</v>
      </c>
      <c r="S138" s="262">
        <v>84.12</v>
      </c>
      <c r="T138" s="260">
        <v>78.28</v>
      </c>
      <c r="U138" s="261">
        <f t="shared" si="8"/>
        <v>1995.36</v>
      </c>
      <c r="V138" s="263"/>
      <c r="Y138" s="199" t="b">
        <f t="shared" si="9"/>
        <v>1</v>
      </c>
      <c r="Z138" s="84" t="s">
        <v>13</v>
      </c>
      <c r="AA138" s="199" t="b">
        <f t="shared" si="10"/>
        <v>0</v>
      </c>
      <c r="AB138" s="362" t="s">
        <v>13</v>
      </c>
      <c r="AC138" s="269"/>
      <c r="AD138" s="269"/>
    </row>
    <row r="139" spans="1:30" x14ac:dyDescent="0.25">
      <c r="A139" s="255" t="s">
        <v>84</v>
      </c>
      <c r="B139" s="255">
        <v>1</v>
      </c>
      <c r="C139" s="255">
        <v>475</v>
      </c>
      <c r="E139" s="292" t="s">
        <v>785</v>
      </c>
      <c r="F139" s="257">
        <v>0</v>
      </c>
      <c r="G139" s="257">
        <v>0</v>
      </c>
      <c r="H139" s="257">
        <v>0</v>
      </c>
      <c r="I139" s="257">
        <v>709.05</v>
      </c>
      <c r="J139" s="257">
        <v>0</v>
      </c>
      <c r="K139" s="257">
        <v>0</v>
      </c>
      <c r="L139" s="257">
        <v>0</v>
      </c>
      <c r="M139" s="257">
        <v>0</v>
      </c>
      <c r="N139" s="257">
        <v>0</v>
      </c>
      <c r="O139" s="257">
        <v>0</v>
      </c>
      <c r="P139" s="257">
        <v>833.08</v>
      </c>
      <c r="Q139" s="258">
        <v>0</v>
      </c>
      <c r="R139" s="257">
        <v>507.43</v>
      </c>
      <c r="S139" s="257">
        <v>53.51</v>
      </c>
      <c r="T139" s="257">
        <v>0</v>
      </c>
      <c r="U139" s="261">
        <f t="shared" si="8"/>
        <v>2103.0700000000002</v>
      </c>
      <c r="Y139" s="199" t="b">
        <f t="shared" si="9"/>
        <v>1</v>
      </c>
      <c r="Z139" s="587" t="s">
        <v>785</v>
      </c>
      <c r="AA139" s="199" t="b">
        <f t="shared" si="10"/>
        <v>1</v>
      </c>
      <c r="AB139" s="369" t="s">
        <v>785</v>
      </c>
    </row>
    <row r="140" spans="1:30" x14ac:dyDescent="0.25">
      <c r="A140" s="255" t="s">
        <v>84</v>
      </c>
      <c r="B140" s="255">
        <v>1</v>
      </c>
      <c r="C140" s="255">
        <v>496</v>
      </c>
      <c r="E140" s="294" t="s">
        <v>462</v>
      </c>
      <c r="F140" s="257">
        <v>0</v>
      </c>
      <c r="G140" s="258">
        <v>0</v>
      </c>
      <c r="H140" s="258">
        <v>0</v>
      </c>
      <c r="I140" s="258">
        <v>457.37</v>
      </c>
      <c r="J140" s="259">
        <v>0</v>
      </c>
      <c r="K140" s="259">
        <v>0</v>
      </c>
      <c r="L140" s="258">
        <v>0</v>
      </c>
      <c r="M140" s="258">
        <v>0</v>
      </c>
      <c r="N140" s="258">
        <v>0</v>
      </c>
      <c r="O140" s="258">
        <v>0</v>
      </c>
      <c r="P140" s="259">
        <v>790.57</v>
      </c>
      <c r="Q140" s="258">
        <v>179.68</v>
      </c>
      <c r="R140" s="262">
        <v>481.54</v>
      </c>
      <c r="S140" s="258">
        <v>0</v>
      </c>
      <c r="T140" s="260">
        <v>39.14</v>
      </c>
      <c r="U140" s="261">
        <f t="shared" si="8"/>
        <v>1948.3000000000002</v>
      </c>
      <c r="Y140" s="199" t="b">
        <f t="shared" si="9"/>
        <v>1</v>
      </c>
      <c r="Z140" s="583" t="s">
        <v>462</v>
      </c>
      <c r="AA140" s="199" t="b">
        <f t="shared" si="10"/>
        <v>1</v>
      </c>
      <c r="AB140" s="359" t="s">
        <v>462</v>
      </c>
    </row>
    <row r="141" spans="1:30" x14ac:dyDescent="0.25">
      <c r="A141" s="255" t="s">
        <v>84</v>
      </c>
      <c r="B141" s="255">
        <v>1</v>
      </c>
      <c r="C141" s="255">
        <v>169</v>
      </c>
      <c r="E141" s="292" t="s">
        <v>612</v>
      </c>
      <c r="F141" s="257">
        <v>0</v>
      </c>
      <c r="G141" s="258">
        <v>0</v>
      </c>
      <c r="H141" s="258">
        <v>0</v>
      </c>
      <c r="I141" s="259">
        <v>1336.36</v>
      </c>
      <c r="J141" s="258">
        <v>0</v>
      </c>
      <c r="K141" s="258">
        <v>0</v>
      </c>
      <c r="L141" s="258">
        <v>0</v>
      </c>
      <c r="M141" s="258">
        <v>0</v>
      </c>
      <c r="N141" s="258">
        <v>0</v>
      </c>
      <c r="O141" s="258">
        <v>0</v>
      </c>
      <c r="P141" s="259">
        <v>631.19000000000005</v>
      </c>
      <c r="Q141" s="258">
        <v>0</v>
      </c>
      <c r="R141" s="262">
        <v>723</v>
      </c>
      <c r="S141" s="266">
        <v>43.68</v>
      </c>
      <c r="T141" s="259">
        <v>78.28</v>
      </c>
      <c r="U141" s="261">
        <f t="shared" si="8"/>
        <v>2812.51</v>
      </c>
      <c r="Y141" s="199" t="b">
        <f t="shared" si="9"/>
        <v>1</v>
      </c>
      <c r="Z141" s="84" t="s">
        <v>67</v>
      </c>
      <c r="AA141" s="199" t="b">
        <f t="shared" si="10"/>
        <v>0</v>
      </c>
      <c r="AB141" s="362" t="s">
        <v>67</v>
      </c>
    </row>
    <row r="142" spans="1:30" x14ac:dyDescent="0.25">
      <c r="A142" s="255" t="s">
        <v>86</v>
      </c>
      <c r="B142" s="255">
        <v>1</v>
      </c>
      <c r="C142" s="255">
        <v>27</v>
      </c>
      <c r="D142" s="255" t="s">
        <v>549</v>
      </c>
      <c r="E142" s="292" t="s">
        <v>569</v>
      </c>
      <c r="F142" s="257">
        <v>0</v>
      </c>
      <c r="G142" s="258">
        <v>0</v>
      </c>
      <c r="H142" s="258">
        <v>792.25</v>
      </c>
      <c r="I142" s="259">
        <v>1641.21</v>
      </c>
      <c r="J142" s="258">
        <v>0</v>
      </c>
      <c r="K142" s="258">
        <v>0</v>
      </c>
      <c r="L142" s="258">
        <v>0</v>
      </c>
      <c r="M142" s="258">
        <v>0</v>
      </c>
      <c r="N142" s="258">
        <v>0</v>
      </c>
      <c r="O142" s="258">
        <v>0</v>
      </c>
      <c r="P142" s="259">
        <v>833.08</v>
      </c>
      <c r="Q142" s="259">
        <v>0</v>
      </c>
      <c r="R142" s="262">
        <v>507.43</v>
      </c>
      <c r="S142" s="260">
        <v>62.14</v>
      </c>
      <c r="T142" s="260">
        <v>78.28</v>
      </c>
      <c r="U142" s="261">
        <f t="shared" si="8"/>
        <v>3914.39</v>
      </c>
      <c r="Y142" s="199" t="b">
        <f t="shared" si="9"/>
        <v>1</v>
      </c>
      <c r="Z142" s="84" t="s">
        <v>20</v>
      </c>
      <c r="AA142" s="199" t="b">
        <f t="shared" si="10"/>
        <v>0</v>
      </c>
      <c r="AB142" s="362" t="s">
        <v>20</v>
      </c>
    </row>
    <row r="143" spans="1:30" x14ac:dyDescent="0.25">
      <c r="A143" s="255" t="s">
        <v>84</v>
      </c>
      <c r="B143" s="255">
        <v>1</v>
      </c>
      <c r="C143" s="255">
        <v>429</v>
      </c>
      <c r="E143" s="292" t="s">
        <v>688</v>
      </c>
      <c r="F143" s="257">
        <v>0</v>
      </c>
      <c r="G143" s="258">
        <v>0</v>
      </c>
      <c r="H143" s="258">
        <v>0</v>
      </c>
      <c r="I143" s="258">
        <v>0</v>
      </c>
      <c r="J143" s="258">
        <v>0</v>
      </c>
      <c r="K143" s="258">
        <v>0</v>
      </c>
      <c r="L143" s="258">
        <v>0</v>
      </c>
      <c r="M143" s="258">
        <v>0</v>
      </c>
      <c r="N143" s="258">
        <v>0</v>
      </c>
      <c r="O143" s="258">
        <v>0</v>
      </c>
      <c r="P143" s="259">
        <v>833.08</v>
      </c>
      <c r="Q143" s="258">
        <v>0</v>
      </c>
      <c r="R143" s="262">
        <v>507.43</v>
      </c>
      <c r="S143" s="266">
        <v>53.51</v>
      </c>
      <c r="T143" s="258">
        <v>0</v>
      </c>
      <c r="U143" s="261">
        <f t="shared" si="8"/>
        <v>1394.02</v>
      </c>
      <c r="Y143" s="199" t="b">
        <f t="shared" si="9"/>
        <v>1</v>
      </c>
      <c r="Z143" s="588" t="s">
        <v>676</v>
      </c>
      <c r="AA143" s="199" t="b">
        <f t="shared" si="10"/>
        <v>0</v>
      </c>
      <c r="AB143" s="370" t="s">
        <v>676</v>
      </c>
    </row>
    <row r="144" spans="1:30" x14ac:dyDescent="0.25">
      <c r="A144" s="255" t="s">
        <v>86</v>
      </c>
      <c r="B144" s="255">
        <v>1</v>
      </c>
      <c r="C144" s="255">
        <v>343</v>
      </c>
      <c r="D144" s="255" t="s">
        <v>549</v>
      </c>
      <c r="E144" s="292" t="s">
        <v>352</v>
      </c>
      <c r="F144" s="257">
        <v>0</v>
      </c>
      <c r="G144" s="258">
        <v>0</v>
      </c>
      <c r="H144" s="258">
        <v>0</v>
      </c>
      <c r="I144" s="259">
        <v>661.09</v>
      </c>
      <c r="J144" s="258">
        <v>0</v>
      </c>
      <c r="K144" s="258">
        <v>0</v>
      </c>
      <c r="L144" s="258">
        <v>0</v>
      </c>
      <c r="M144" s="258">
        <v>0</v>
      </c>
      <c r="N144" s="258">
        <v>0</v>
      </c>
      <c r="O144" s="258">
        <v>0</v>
      </c>
      <c r="P144" s="259">
        <v>529.17999999999995</v>
      </c>
      <c r="Q144" s="259">
        <v>0</v>
      </c>
      <c r="R144" s="262">
        <v>606.15</v>
      </c>
      <c r="S144" s="262">
        <v>111.46</v>
      </c>
      <c r="T144" s="258">
        <v>0</v>
      </c>
      <c r="U144" s="261">
        <f t="shared" si="8"/>
        <v>1907.88</v>
      </c>
      <c r="Y144" s="199" t="b">
        <f t="shared" si="9"/>
        <v>1</v>
      </c>
      <c r="Z144" s="84" t="s">
        <v>352</v>
      </c>
      <c r="AA144" s="199" t="b">
        <f t="shared" si="10"/>
        <v>1</v>
      </c>
      <c r="AB144" s="362" t="s">
        <v>352</v>
      </c>
    </row>
    <row r="145" spans="1:28" x14ac:dyDescent="0.25">
      <c r="A145" s="255" t="s">
        <v>86</v>
      </c>
      <c r="B145" s="255">
        <v>1</v>
      </c>
      <c r="C145" s="255">
        <v>315</v>
      </c>
      <c r="D145" s="255" t="s">
        <v>549</v>
      </c>
      <c r="E145" s="292" t="s">
        <v>299</v>
      </c>
      <c r="F145" s="257">
        <v>0</v>
      </c>
      <c r="G145" s="258">
        <v>0</v>
      </c>
      <c r="H145" s="258">
        <v>0</v>
      </c>
      <c r="I145" s="259">
        <v>2375.54</v>
      </c>
      <c r="J145" s="258">
        <v>0</v>
      </c>
      <c r="K145" s="258">
        <v>0</v>
      </c>
      <c r="L145" s="258">
        <v>0</v>
      </c>
      <c r="M145" s="258">
        <v>0</v>
      </c>
      <c r="N145" s="258">
        <v>0</v>
      </c>
      <c r="O145" s="258">
        <v>0</v>
      </c>
      <c r="P145" s="258">
        <v>0</v>
      </c>
      <c r="Q145" s="259">
        <v>0</v>
      </c>
      <c r="R145" s="262">
        <v>1203.72</v>
      </c>
      <c r="S145" s="262">
        <v>88.28</v>
      </c>
      <c r="T145" s="258">
        <v>0</v>
      </c>
      <c r="U145" s="261">
        <f t="shared" si="8"/>
        <v>3667.5400000000004</v>
      </c>
      <c r="Y145" s="199" t="b">
        <f t="shared" si="9"/>
        <v>1</v>
      </c>
      <c r="Z145" s="84" t="s">
        <v>299</v>
      </c>
      <c r="AA145" s="199" t="b">
        <f t="shared" si="10"/>
        <v>1</v>
      </c>
      <c r="AB145" s="362" t="s">
        <v>299</v>
      </c>
    </row>
    <row r="146" spans="1:28" x14ac:dyDescent="0.25">
      <c r="A146" s="255" t="s">
        <v>84</v>
      </c>
      <c r="B146" s="255">
        <v>1</v>
      </c>
      <c r="C146" s="255">
        <v>86</v>
      </c>
      <c r="D146" s="255" t="s">
        <v>549</v>
      </c>
      <c r="E146" s="292" t="s">
        <v>594</v>
      </c>
      <c r="F146" s="257">
        <v>0</v>
      </c>
      <c r="G146" s="258">
        <v>0</v>
      </c>
      <c r="H146" s="258">
        <v>0</v>
      </c>
      <c r="I146" s="259">
        <v>1223.5999999999999</v>
      </c>
      <c r="J146" s="258">
        <v>0</v>
      </c>
      <c r="K146" s="258">
        <v>0</v>
      </c>
      <c r="L146" s="258">
        <v>0</v>
      </c>
      <c r="M146" s="258">
        <v>0</v>
      </c>
      <c r="N146" s="268">
        <v>23.74</v>
      </c>
      <c r="O146" s="258">
        <v>0</v>
      </c>
      <c r="P146" s="259">
        <v>212.52</v>
      </c>
      <c r="Q146" s="259">
        <v>0</v>
      </c>
      <c r="R146" s="262">
        <v>1155.3399999999999</v>
      </c>
      <c r="S146" s="262">
        <v>31.99</v>
      </c>
      <c r="T146" s="259">
        <v>78.28</v>
      </c>
      <c r="U146" s="261">
        <f t="shared" si="8"/>
        <v>2725.47</v>
      </c>
      <c r="Y146" s="199" t="b">
        <f t="shared" si="9"/>
        <v>1</v>
      </c>
      <c r="Z146" s="84" t="s">
        <v>46</v>
      </c>
      <c r="AA146" s="199" t="b">
        <f t="shared" si="10"/>
        <v>0</v>
      </c>
      <c r="AB146" s="362" t="s">
        <v>46</v>
      </c>
    </row>
    <row r="147" spans="1:28" x14ac:dyDescent="0.25">
      <c r="A147" s="255" t="s">
        <v>84</v>
      </c>
      <c r="B147" s="255">
        <v>1</v>
      </c>
      <c r="C147" s="255">
        <v>49</v>
      </c>
      <c r="E147" s="292" t="s">
        <v>837</v>
      </c>
      <c r="F147" s="257">
        <v>0</v>
      </c>
      <c r="G147" s="258">
        <v>0</v>
      </c>
      <c r="H147" s="258">
        <v>0</v>
      </c>
      <c r="I147" s="258">
        <v>0</v>
      </c>
      <c r="J147" s="259">
        <v>0</v>
      </c>
      <c r="K147" s="259">
        <v>0</v>
      </c>
      <c r="L147" s="258">
        <v>0</v>
      </c>
      <c r="M147" s="258">
        <v>0</v>
      </c>
      <c r="N147" s="258">
        <v>0</v>
      </c>
      <c r="O147" s="258">
        <v>0</v>
      </c>
      <c r="P147" s="258">
        <v>0</v>
      </c>
      <c r="Q147" s="258">
        <v>0</v>
      </c>
      <c r="R147" s="258">
        <v>0</v>
      </c>
      <c r="S147" s="258">
        <v>0</v>
      </c>
      <c r="T147" s="258">
        <v>0</v>
      </c>
      <c r="U147" s="261">
        <f t="shared" si="8"/>
        <v>0</v>
      </c>
      <c r="V147" s="263"/>
      <c r="Y147" s="199" t="b">
        <f t="shared" si="9"/>
        <v>1</v>
      </c>
      <c r="Z147" s="589" t="s">
        <v>37</v>
      </c>
      <c r="AA147" s="199" t="b">
        <f t="shared" si="10"/>
        <v>0</v>
      </c>
      <c r="AB147" s="367" t="s">
        <v>37</v>
      </c>
    </row>
    <row r="148" spans="1:28" x14ac:dyDescent="0.25">
      <c r="A148" s="255" t="s">
        <v>84</v>
      </c>
      <c r="B148" s="255">
        <v>1</v>
      </c>
      <c r="C148" s="255">
        <v>259</v>
      </c>
      <c r="E148" s="292" t="s">
        <v>147</v>
      </c>
      <c r="F148" s="257">
        <v>0</v>
      </c>
      <c r="G148" s="258">
        <v>0</v>
      </c>
      <c r="H148" s="258">
        <v>0</v>
      </c>
      <c r="I148" s="258">
        <v>2703.26</v>
      </c>
      <c r="J148" s="258">
        <v>0</v>
      </c>
      <c r="K148" s="258">
        <v>0</v>
      </c>
      <c r="L148" s="258">
        <v>0</v>
      </c>
      <c r="M148" s="258">
        <v>0</v>
      </c>
      <c r="N148" s="268">
        <v>221.66</v>
      </c>
      <c r="O148" s="258">
        <v>0</v>
      </c>
      <c r="P148" s="259">
        <v>212.52</v>
      </c>
      <c r="Q148" s="258">
        <v>0</v>
      </c>
      <c r="R148" s="262">
        <v>1155.3399999999999</v>
      </c>
      <c r="S148" s="262">
        <v>18.309999999999999</v>
      </c>
      <c r="T148" s="260">
        <v>195.7</v>
      </c>
      <c r="U148" s="261">
        <f t="shared" si="8"/>
        <v>4506.79</v>
      </c>
      <c r="Y148" s="199" t="b">
        <f t="shared" si="9"/>
        <v>1</v>
      </c>
      <c r="Z148" s="84" t="s">
        <v>147</v>
      </c>
      <c r="AA148" s="199" t="b">
        <f t="shared" si="10"/>
        <v>1</v>
      </c>
      <c r="AB148" s="362" t="s">
        <v>147</v>
      </c>
    </row>
    <row r="149" spans="1:28" x14ac:dyDescent="0.25">
      <c r="A149" s="255" t="s">
        <v>86</v>
      </c>
      <c r="B149" s="255">
        <v>1</v>
      </c>
      <c r="C149" s="255">
        <v>430</v>
      </c>
      <c r="E149" s="294" t="s">
        <v>690</v>
      </c>
      <c r="F149" s="257">
        <v>0</v>
      </c>
      <c r="G149" s="258">
        <v>0</v>
      </c>
      <c r="H149" s="258">
        <v>0</v>
      </c>
      <c r="I149" s="258">
        <v>452.76</v>
      </c>
      <c r="J149" s="258">
        <v>0</v>
      </c>
      <c r="K149" s="258">
        <v>0</v>
      </c>
      <c r="L149" s="258">
        <v>0</v>
      </c>
      <c r="M149" s="258">
        <v>0</v>
      </c>
      <c r="N149" s="258">
        <v>0</v>
      </c>
      <c r="O149" s="258">
        <v>0</v>
      </c>
      <c r="P149" s="258">
        <v>420.79</v>
      </c>
      <c r="Q149" s="258">
        <v>0</v>
      </c>
      <c r="R149" s="258">
        <v>933.4</v>
      </c>
      <c r="S149" s="262">
        <v>43.67</v>
      </c>
      <c r="T149" s="260">
        <v>78.28</v>
      </c>
      <c r="U149" s="261">
        <f t="shared" si="8"/>
        <v>1928.8999999999999</v>
      </c>
      <c r="Y149" s="199" t="b">
        <f t="shared" si="9"/>
        <v>1</v>
      </c>
      <c r="Z149" s="588" t="s">
        <v>678</v>
      </c>
      <c r="AA149" s="199" t="b">
        <f t="shared" si="10"/>
        <v>0</v>
      </c>
      <c r="AB149" s="370" t="s">
        <v>678</v>
      </c>
    </row>
    <row r="150" spans="1:28" x14ac:dyDescent="0.25">
      <c r="A150" s="255" t="s">
        <v>84</v>
      </c>
      <c r="B150" s="255">
        <v>1</v>
      </c>
      <c r="C150" s="255">
        <v>445</v>
      </c>
      <c r="E150" s="292" t="s">
        <v>713</v>
      </c>
      <c r="F150" s="257">
        <v>0</v>
      </c>
      <c r="G150" s="258">
        <v>0</v>
      </c>
      <c r="H150" s="258">
        <v>0</v>
      </c>
      <c r="I150" s="258">
        <v>0</v>
      </c>
      <c r="J150" s="258">
        <v>0</v>
      </c>
      <c r="K150" s="258">
        <v>0</v>
      </c>
      <c r="L150" s="258">
        <v>0</v>
      </c>
      <c r="M150" s="258">
        <v>0</v>
      </c>
      <c r="N150" s="258">
        <v>0</v>
      </c>
      <c r="O150" s="258">
        <v>0</v>
      </c>
      <c r="P150" s="258">
        <v>959.94</v>
      </c>
      <c r="Q150" s="258">
        <v>0</v>
      </c>
      <c r="R150" s="258">
        <v>380.57</v>
      </c>
      <c r="S150" s="262">
        <v>53.51</v>
      </c>
      <c r="T150" s="260">
        <v>117.42</v>
      </c>
      <c r="U150" s="261">
        <f t="shared" si="8"/>
        <v>1511.44</v>
      </c>
      <c r="Y150" s="199" t="b">
        <f t="shared" si="9"/>
        <v>1</v>
      </c>
      <c r="Z150" s="587" t="s">
        <v>713</v>
      </c>
      <c r="AA150" s="199" t="b">
        <f t="shared" si="10"/>
        <v>1</v>
      </c>
      <c r="AB150" s="369" t="s">
        <v>713</v>
      </c>
    </row>
    <row r="151" spans="1:28" x14ac:dyDescent="0.25">
      <c r="A151" s="255" t="s">
        <v>86</v>
      </c>
      <c r="B151" s="255">
        <v>1</v>
      </c>
      <c r="C151" s="255">
        <v>193</v>
      </c>
      <c r="D151" s="255" t="s">
        <v>549</v>
      </c>
      <c r="E151" s="292" t="s">
        <v>616</v>
      </c>
      <c r="F151" s="257">
        <v>0</v>
      </c>
      <c r="G151" s="258">
        <v>1334</v>
      </c>
      <c r="H151" s="258">
        <v>0</v>
      </c>
      <c r="I151" s="259">
        <v>1050.3699999999999</v>
      </c>
      <c r="J151" s="258">
        <v>0</v>
      </c>
      <c r="K151" s="258">
        <v>0</v>
      </c>
      <c r="L151" s="258">
        <v>0</v>
      </c>
      <c r="M151" s="258">
        <v>0</v>
      </c>
      <c r="N151" s="258">
        <v>0</v>
      </c>
      <c r="O151" s="258">
        <v>0</v>
      </c>
      <c r="P151" s="259">
        <v>790.58</v>
      </c>
      <c r="Q151" s="259">
        <v>0</v>
      </c>
      <c r="R151" s="262">
        <v>481.54</v>
      </c>
      <c r="S151" s="262">
        <v>77.41</v>
      </c>
      <c r="T151" s="260">
        <v>39.14</v>
      </c>
      <c r="U151" s="261">
        <f t="shared" si="8"/>
        <v>3773.0399999999995</v>
      </c>
      <c r="Y151" s="199" t="b">
        <f t="shared" si="9"/>
        <v>1</v>
      </c>
      <c r="Z151" s="586" t="s">
        <v>72</v>
      </c>
      <c r="AA151" s="199" t="b">
        <f t="shared" si="10"/>
        <v>0</v>
      </c>
      <c r="AB151" s="366" t="s">
        <v>72</v>
      </c>
    </row>
    <row r="152" spans="1:28" x14ac:dyDescent="0.25">
      <c r="A152" s="255" t="s">
        <v>84</v>
      </c>
      <c r="B152" s="255">
        <v>1</v>
      </c>
      <c r="C152" s="255">
        <v>159</v>
      </c>
      <c r="E152" s="292" t="s">
        <v>62</v>
      </c>
      <c r="F152" s="257">
        <v>0</v>
      </c>
      <c r="G152" s="258">
        <v>0</v>
      </c>
      <c r="H152" s="258">
        <v>0</v>
      </c>
      <c r="I152" s="258">
        <v>3501.68</v>
      </c>
      <c r="J152" s="258">
        <v>0</v>
      </c>
      <c r="K152" s="258">
        <v>0</v>
      </c>
      <c r="L152" s="258">
        <v>0</v>
      </c>
      <c r="M152" s="258">
        <v>0</v>
      </c>
      <c r="N152" s="258">
        <v>0</v>
      </c>
      <c r="O152" s="258">
        <v>0</v>
      </c>
      <c r="P152" s="259">
        <v>637.55999999999995</v>
      </c>
      <c r="Q152" s="258">
        <v>0</v>
      </c>
      <c r="R152" s="262">
        <v>730.3</v>
      </c>
      <c r="S152" s="262">
        <v>27.88</v>
      </c>
      <c r="T152" s="258">
        <v>39.14</v>
      </c>
      <c r="U152" s="261">
        <f t="shared" si="8"/>
        <v>4936.5600000000004</v>
      </c>
      <c r="Y152" s="199" t="b">
        <f t="shared" si="9"/>
        <v>1</v>
      </c>
      <c r="Z152" s="84" t="s">
        <v>62</v>
      </c>
      <c r="AA152" s="199" t="b">
        <f t="shared" si="10"/>
        <v>1</v>
      </c>
      <c r="AB152" s="362" t="s">
        <v>62</v>
      </c>
    </row>
    <row r="153" spans="1:28" x14ac:dyDescent="0.25">
      <c r="A153" s="255" t="s">
        <v>84</v>
      </c>
      <c r="B153" s="255">
        <v>1</v>
      </c>
      <c r="C153" s="255">
        <v>91</v>
      </c>
      <c r="D153" s="255" t="s">
        <v>549</v>
      </c>
      <c r="E153" s="292" t="s">
        <v>599</v>
      </c>
      <c r="F153" s="257">
        <v>0</v>
      </c>
      <c r="G153" s="258">
        <v>0</v>
      </c>
      <c r="H153" s="258">
        <v>0</v>
      </c>
      <c r="I153" s="259">
        <v>1738.86</v>
      </c>
      <c r="J153" s="258">
        <v>0</v>
      </c>
      <c r="K153" s="258">
        <v>0</v>
      </c>
      <c r="L153" s="258">
        <v>0</v>
      </c>
      <c r="M153" s="258">
        <v>0</v>
      </c>
      <c r="N153" s="258">
        <v>0</v>
      </c>
      <c r="O153" s="258">
        <v>0</v>
      </c>
      <c r="P153" s="259">
        <v>637.55999999999995</v>
      </c>
      <c r="Q153" s="259">
        <v>0</v>
      </c>
      <c r="R153" s="262">
        <v>730.3</v>
      </c>
      <c r="S153" s="262">
        <v>31.06</v>
      </c>
      <c r="T153" s="258">
        <v>0</v>
      </c>
      <c r="U153" s="261">
        <f t="shared" si="8"/>
        <v>3137.78</v>
      </c>
      <c r="Y153" s="199" t="b">
        <f t="shared" si="9"/>
        <v>1</v>
      </c>
      <c r="Z153" s="84" t="s">
        <v>51</v>
      </c>
      <c r="AA153" s="199" t="b">
        <f t="shared" si="10"/>
        <v>0</v>
      </c>
      <c r="AB153" s="362" t="s">
        <v>51</v>
      </c>
    </row>
    <row r="154" spans="1:28" x14ac:dyDescent="0.25">
      <c r="A154" s="255" t="s">
        <v>84</v>
      </c>
      <c r="B154" s="255">
        <v>1</v>
      </c>
      <c r="C154" s="255">
        <v>482</v>
      </c>
      <c r="E154" s="292" t="s">
        <v>821</v>
      </c>
      <c r="F154" s="257">
        <v>0</v>
      </c>
      <c r="G154" s="258">
        <v>0</v>
      </c>
      <c r="H154" s="258">
        <v>0</v>
      </c>
      <c r="I154" s="259">
        <v>592.07000000000005</v>
      </c>
      <c r="J154" s="258">
        <v>0</v>
      </c>
      <c r="K154" s="258">
        <v>0</v>
      </c>
      <c r="L154" s="258">
        <v>0</v>
      </c>
      <c r="M154" s="258">
        <v>0</v>
      </c>
      <c r="N154" s="258">
        <v>0</v>
      </c>
      <c r="O154" s="258">
        <v>0</v>
      </c>
      <c r="P154" s="259">
        <v>833.08</v>
      </c>
      <c r="Q154" s="259">
        <v>0</v>
      </c>
      <c r="R154" s="262">
        <v>507.43</v>
      </c>
      <c r="S154" s="262">
        <v>0</v>
      </c>
      <c r="T154" s="258">
        <v>0</v>
      </c>
      <c r="U154" s="261">
        <f t="shared" si="8"/>
        <v>1932.5800000000002</v>
      </c>
      <c r="Y154" s="199" t="b">
        <f t="shared" si="9"/>
        <v>1</v>
      </c>
      <c r="Z154" s="584" t="s">
        <v>821</v>
      </c>
      <c r="AA154" s="199" t="b">
        <f t="shared" si="10"/>
        <v>1</v>
      </c>
      <c r="AB154" s="176" t="s">
        <v>821</v>
      </c>
    </row>
    <row r="155" spans="1:28" x14ac:dyDescent="0.25">
      <c r="A155" s="255" t="s">
        <v>86</v>
      </c>
      <c r="B155" s="255">
        <v>1</v>
      </c>
      <c r="C155" s="255">
        <v>326</v>
      </c>
      <c r="E155" s="292" t="s">
        <v>322</v>
      </c>
      <c r="F155" s="257">
        <v>0</v>
      </c>
      <c r="G155" s="258">
        <v>0</v>
      </c>
      <c r="H155" s="258">
        <v>0</v>
      </c>
      <c r="I155" s="258">
        <v>0</v>
      </c>
      <c r="J155" s="258">
        <v>0</v>
      </c>
      <c r="K155" s="258">
        <v>0</v>
      </c>
      <c r="L155" s="258">
        <v>0</v>
      </c>
      <c r="M155" s="258">
        <v>0</v>
      </c>
      <c r="N155" s="258">
        <v>0</v>
      </c>
      <c r="O155" s="258">
        <v>0</v>
      </c>
      <c r="P155" s="259">
        <v>680.07</v>
      </c>
      <c r="Q155" s="258">
        <v>0</v>
      </c>
      <c r="R155" s="262">
        <v>414.23</v>
      </c>
      <c r="S155" s="262">
        <v>133.83000000000001</v>
      </c>
      <c r="T155" s="258">
        <v>0</v>
      </c>
      <c r="U155" s="261">
        <f t="shared" si="8"/>
        <v>1228.1300000000001</v>
      </c>
      <c r="Y155" s="199" t="b">
        <f t="shared" si="9"/>
        <v>1</v>
      </c>
      <c r="Z155" s="84" t="s">
        <v>322</v>
      </c>
      <c r="AA155" s="199" t="b">
        <f t="shared" si="10"/>
        <v>1</v>
      </c>
      <c r="AB155" s="362" t="s">
        <v>322</v>
      </c>
    </row>
    <row r="156" spans="1:28" x14ac:dyDescent="0.25">
      <c r="A156" s="509" t="s">
        <v>84</v>
      </c>
      <c r="B156" s="509"/>
      <c r="C156" s="509">
        <v>501</v>
      </c>
      <c r="D156" s="509"/>
      <c r="E156" s="510" t="s">
        <v>1042</v>
      </c>
      <c r="F156" s="511">
        <v>0</v>
      </c>
      <c r="G156" s="511">
        <v>0</v>
      </c>
      <c r="H156" s="511">
        <v>0</v>
      </c>
      <c r="I156" s="511">
        <v>0</v>
      </c>
      <c r="J156" s="511">
        <v>0</v>
      </c>
      <c r="K156" s="511">
        <v>0</v>
      </c>
      <c r="L156" s="511">
        <v>0</v>
      </c>
      <c r="M156" s="511">
        <v>0</v>
      </c>
      <c r="N156" s="511">
        <v>0</v>
      </c>
      <c r="O156" s="511">
        <v>0</v>
      </c>
      <c r="P156" s="511">
        <v>0</v>
      </c>
      <c r="Q156" s="511">
        <v>0</v>
      </c>
      <c r="R156" s="511">
        <v>0</v>
      </c>
      <c r="S156" s="511">
        <v>0</v>
      </c>
      <c r="T156" s="511">
        <v>0</v>
      </c>
      <c r="U156" s="511">
        <v>0</v>
      </c>
      <c r="Y156" s="199" t="b">
        <f t="shared" si="9"/>
        <v>1</v>
      </c>
      <c r="Z156" s="594" t="s">
        <v>1042</v>
      </c>
      <c r="AA156" s="199" t="b">
        <f t="shared" si="10"/>
        <v>1</v>
      </c>
      <c r="AB156" s="601" t="s">
        <v>1042</v>
      </c>
    </row>
    <row r="157" spans="1:28" x14ac:dyDescent="0.25">
      <c r="A157" s="255" t="s">
        <v>84</v>
      </c>
      <c r="B157" s="255">
        <v>1</v>
      </c>
      <c r="C157" s="255">
        <v>221</v>
      </c>
      <c r="D157" s="255" t="s">
        <v>549</v>
      </c>
      <c r="E157" s="292" t="s">
        <v>109</v>
      </c>
      <c r="F157" s="257">
        <v>0</v>
      </c>
      <c r="G157" s="258">
        <v>0</v>
      </c>
      <c r="H157" s="258">
        <v>0</v>
      </c>
      <c r="I157" s="259">
        <v>2979.3</v>
      </c>
      <c r="J157" s="258">
        <v>0</v>
      </c>
      <c r="K157" s="258">
        <v>0</v>
      </c>
      <c r="L157" s="258">
        <v>0</v>
      </c>
      <c r="M157" s="258">
        <v>0</v>
      </c>
      <c r="N157" s="258">
        <v>0</v>
      </c>
      <c r="O157" s="258">
        <v>0</v>
      </c>
      <c r="P157" s="259">
        <v>833.08</v>
      </c>
      <c r="Q157" s="259">
        <v>0</v>
      </c>
      <c r="R157" s="262">
        <v>507.43</v>
      </c>
      <c r="S157" s="262">
        <v>58.48</v>
      </c>
      <c r="T157" s="260">
        <v>39.14</v>
      </c>
      <c r="U157" s="261">
        <f t="shared" ref="U157:U194" si="11">SUM(F157:T157)</f>
        <v>4417.43</v>
      </c>
      <c r="Y157" s="199" t="b">
        <f t="shared" si="9"/>
        <v>1</v>
      </c>
      <c r="Z157" s="84" t="s">
        <v>413</v>
      </c>
      <c r="AA157" s="199" t="b">
        <f t="shared" si="10"/>
        <v>0</v>
      </c>
      <c r="AB157" s="362" t="s">
        <v>413</v>
      </c>
    </row>
    <row r="158" spans="1:28" x14ac:dyDescent="0.25">
      <c r="A158" s="255" t="s">
        <v>84</v>
      </c>
      <c r="B158" s="255">
        <v>1</v>
      </c>
      <c r="C158" s="255">
        <v>13</v>
      </c>
      <c r="E158" s="292" t="s">
        <v>558</v>
      </c>
      <c r="F158" s="257">
        <v>0</v>
      </c>
      <c r="G158" s="258">
        <v>0</v>
      </c>
      <c r="H158" s="258">
        <v>0</v>
      </c>
      <c r="I158" s="258">
        <v>0</v>
      </c>
      <c r="J158" s="258">
        <v>0</v>
      </c>
      <c r="K158" s="258">
        <v>0</v>
      </c>
      <c r="L158" s="258">
        <v>0</v>
      </c>
      <c r="M158" s="258">
        <v>0</v>
      </c>
      <c r="N158" s="258">
        <v>0</v>
      </c>
      <c r="O158" s="258">
        <v>0</v>
      </c>
      <c r="P158" s="259">
        <v>969.74</v>
      </c>
      <c r="Q158" s="258">
        <v>0</v>
      </c>
      <c r="R158" s="262">
        <v>384.45</v>
      </c>
      <c r="S158" s="262">
        <v>44.99</v>
      </c>
      <c r="T158" s="258">
        <v>0</v>
      </c>
      <c r="U158" s="261">
        <f t="shared" si="11"/>
        <v>1399.18</v>
      </c>
      <c r="Y158" s="199" t="b">
        <f t="shared" si="9"/>
        <v>1</v>
      </c>
      <c r="Z158" s="84" t="s">
        <v>427</v>
      </c>
      <c r="AA158" s="199" t="b">
        <f t="shared" si="10"/>
        <v>0</v>
      </c>
      <c r="AB158" s="362" t="s">
        <v>427</v>
      </c>
    </row>
    <row r="159" spans="1:28" x14ac:dyDescent="0.25">
      <c r="A159" s="509" t="s">
        <v>86</v>
      </c>
      <c r="B159" s="509">
        <v>1</v>
      </c>
      <c r="C159" s="509">
        <v>502</v>
      </c>
      <c r="D159" s="509"/>
      <c r="E159" s="513" t="s">
        <v>1036</v>
      </c>
      <c r="F159" s="511">
        <v>0</v>
      </c>
      <c r="G159" s="514">
        <v>0</v>
      </c>
      <c r="H159" s="514">
        <v>0</v>
      </c>
      <c r="I159" s="514">
        <v>0</v>
      </c>
      <c r="J159" s="514">
        <v>0</v>
      </c>
      <c r="K159" s="514">
        <v>0</v>
      </c>
      <c r="L159" s="514">
        <v>0</v>
      </c>
      <c r="M159" s="514">
        <v>0</v>
      </c>
      <c r="N159" s="514">
        <v>0</v>
      </c>
      <c r="O159" s="514">
        <v>0</v>
      </c>
      <c r="P159" s="515">
        <v>0</v>
      </c>
      <c r="Q159" s="514">
        <v>0</v>
      </c>
      <c r="R159" s="516">
        <v>0</v>
      </c>
      <c r="S159" s="514">
        <v>88.28</v>
      </c>
      <c r="T159" s="517">
        <v>0</v>
      </c>
      <c r="U159" s="518">
        <f t="shared" si="11"/>
        <v>88.28</v>
      </c>
      <c r="Y159" s="199" t="b">
        <f t="shared" si="9"/>
        <v>1</v>
      </c>
      <c r="Z159" s="595" t="s">
        <v>1036</v>
      </c>
      <c r="AA159" s="199" t="b">
        <f t="shared" si="10"/>
        <v>1</v>
      </c>
      <c r="AB159" s="602" t="s">
        <v>1036</v>
      </c>
    </row>
    <row r="160" spans="1:28" x14ac:dyDescent="0.25">
      <c r="A160" s="255" t="s">
        <v>84</v>
      </c>
      <c r="B160" s="255">
        <v>1</v>
      </c>
      <c r="C160" s="255">
        <v>15</v>
      </c>
      <c r="E160" s="292" t="s">
        <v>559</v>
      </c>
      <c r="F160" s="257">
        <v>0</v>
      </c>
      <c r="G160" s="258">
        <v>0</v>
      </c>
      <c r="H160" s="258">
        <v>0</v>
      </c>
      <c r="I160" s="258">
        <v>0</v>
      </c>
      <c r="J160" s="258">
        <v>0</v>
      </c>
      <c r="K160" s="258">
        <v>0</v>
      </c>
      <c r="L160" s="258">
        <v>0</v>
      </c>
      <c r="M160" s="258">
        <v>454.75</v>
      </c>
      <c r="N160" s="258">
        <v>0</v>
      </c>
      <c r="O160" s="258">
        <v>0</v>
      </c>
      <c r="P160" s="259">
        <v>631.19000000000005</v>
      </c>
      <c r="Q160" s="258">
        <v>0</v>
      </c>
      <c r="R160" s="262">
        <v>723</v>
      </c>
      <c r="S160" s="262">
        <v>44.25</v>
      </c>
      <c r="T160" s="258">
        <v>0</v>
      </c>
      <c r="U160" s="261">
        <f t="shared" si="11"/>
        <v>1853.19</v>
      </c>
      <c r="Y160" s="199" t="b">
        <f t="shared" si="9"/>
        <v>1</v>
      </c>
      <c r="Z160" s="84" t="s">
        <v>10</v>
      </c>
      <c r="AA160" s="199" t="b">
        <f t="shared" si="10"/>
        <v>0</v>
      </c>
      <c r="AB160" s="362" t="s">
        <v>10</v>
      </c>
    </row>
    <row r="161" spans="1:28" x14ac:dyDescent="0.25">
      <c r="E161" s="572" t="s">
        <v>849</v>
      </c>
      <c r="P161" s="259"/>
      <c r="T161" s="258"/>
      <c r="U161" s="261">
        <v>0</v>
      </c>
      <c r="Y161" s="199" t="b">
        <f t="shared" si="9"/>
        <v>1</v>
      </c>
      <c r="Z161" s="596" t="s">
        <v>849</v>
      </c>
      <c r="AA161" s="199" t="b">
        <f t="shared" si="10"/>
        <v>1</v>
      </c>
      <c r="AB161" s="572" t="s">
        <v>849</v>
      </c>
    </row>
    <row r="162" spans="1:28" x14ac:dyDescent="0.25">
      <c r="A162" s="255" t="s">
        <v>84</v>
      </c>
      <c r="B162" s="255">
        <v>1</v>
      </c>
      <c r="C162" s="255">
        <v>253</v>
      </c>
      <c r="E162" s="292" t="s">
        <v>144</v>
      </c>
      <c r="F162" s="257">
        <v>0</v>
      </c>
      <c r="G162" s="258">
        <v>0</v>
      </c>
      <c r="H162" s="258">
        <v>0</v>
      </c>
      <c r="I162" s="258">
        <v>763.39</v>
      </c>
      <c r="J162" s="258">
        <v>0</v>
      </c>
      <c r="K162" s="258">
        <v>0</v>
      </c>
      <c r="L162" s="258">
        <v>0</v>
      </c>
      <c r="M162" s="258">
        <v>0</v>
      </c>
      <c r="N162" s="258">
        <v>0</v>
      </c>
      <c r="O162" s="258">
        <v>0</v>
      </c>
      <c r="P162" s="259">
        <v>850.08</v>
      </c>
      <c r="Q162" s="258">
        <v>0</v>
      </c>
      <c r="R162" s="262">
        <v>517.78</v>
      </c>
      <c r="S162" s="262">
        <v>18.309999999999999</v>
      </c>
      <c r="T162" s="259">
        <v>39.14</v>
      </c>
      <c r="U162" s="261">
        <f t="shared" si="11"/>
        <v>2188.6999999999998</v>
      </c>
      <c r="Y162" s="199" t="b">
        <f t="shared" si="9"/>
        <v>1</v>
      </c>
      <c r="Z162" s="84" t="s">
        <v>144</v>
      </c>
      <c r="AA162" s="199" t="b">
        <f t="shared" si="10"/>
        <v>1</v>
      </c>
      <c r="AB162" s="362" t="s">
        <v>144</v>
      </c>
    </row>
    <row r="163" spans="1:28" x14ac:dyDescent="0.25">
      <c r="A163" s="255" t="s">
        <v>84</v>
      </c>
      <c r="B163" s="255">
        <v>1</v>
      </c>
      <c r="C163" s="255">
        <v>500</v>
      </c>
      <c r="E163" s="294" t="s">
        <v>467</v>
      </c>
      <c r="F163" s="257">
        <v>0</v>
      </c>
      <c r="G163" s="258">
        <v>0</v>
      </c>
      <c r="H163" s="258">
        <v>0</v>
      </c>
      <c r="I163" s="260">
        <v>2340.4699999999998</v>
      </c>
      <c r="J163" s="258">
        <v>0</v>
      </c>
      <c r="K163" s="258">
        <v>0</v>
      </c>
      <c r="L163" s="258">
        <v>0</v>
      </c>
      <c r="M163" s="258">
        <v>0</v>
      </c>
      <c r="N163" s="258">
        <v>0</v>
      </c>
      <c r="O163" s="258">
        <v>0</v>
      </c>
      <c r="P163" s="259">
        <v>790.57</v>
      </c>
      <c r="Q163" s="258">
        <v>179.68</v>
      </c>
      <c r="R163" s="262">
        <v>481.54</v>
      </c>
      <c r="S163" s="260">
        <v>69.09</v>
      </c>
      <c r="T163" s="260">
        <v>195.7</v>
      </c>
      <c r="U163" s="261">
        <f t="shared" si="11"/>
        <v>4057.0499999999997</v>
      </c>
      <c r="Y163" s="199" t="b">
        <f t="shared" si="9"/>
        <v>1</v>
      </c>
      <c r="Z163" s="583" t="s">
        <v>467</v>
      </c>
      <c r="AA163" s="199" t="b">
        <f t="shared" si="10"/>
        <v>1</v>
      </c>
      <c r="AB163" s="359" t="s">
        <v>467</v>
      </c>
    </row>
    <row r="164" spans="1:28" x14ac:dyDescent="0.25">
      <c r="A164" s="255" t="s">
        <v>86</v>
      </c>
      <c r="B164" s="255">
        <v>1</v>
      </c>
      <c r="C164" s="255">
        <v>463</v>
      </c>
      <c r="E164" s="292" t="s">
        <v>761</v>
      </c>
      <c r="F164" s="257">
        <v>0</v>
      </c>
      <c r="G164" s="258">
        <v>0</v>
      </c>
      <c r="H164" s="258">
        <v>0</v>
      </c>
      <c r="I164" s="258">
        <v>0</v>
      </c>
      <c r="J164" s="258">
        <v>0</v>
      </c>
      <c r="K164" s="258">
        <v>0</v>
      </c>
      <c r="L164" s="258">
        <v>0</v>
      </c>
      <c r="M164" s="258">
        <v>0</v>
      </c>
      <c r="N164" s="258">
        <v>0</v>
      </c>
      <c r="O164" s="258">
        <v>0</v>
      </c>
      <c r="P164" s="259">
        <v>705.57</v>
      </c>
      <c r="Q164" s="258">
        <v>0</v>
      </c>
      <c r="R164" s="262">
        <v>429.76</v>
      </c>
      <c r="S164" s="258">
        <v>107.47</v>
      </c>
      <c r="T164" s="260">
        <v>78.28</v>
      </c>
      <c r="U164" s="261">
        <f t="shared" si="11"/>
        <v>1321.08</v>
      </c>
      <c r="Y164" s="199" t="b">
        <f t="shared" si="9"/>
        <v>1</v>
      </c>
      <c r="Z164" s="585" t="s">
        <v>752</v>
      </c>
      <c r="AA164" s="199" t="b">
        <f t="shared" si="10"/>
        <v>0</v>
      </c>
      <c r="AB164" s="218" t="s">
        <v>752</v>
      </c>
    </row>
    <row r="165" spans="1:28" x14ac:dyDescent="0.25">
      <c r="A165" s="255" t="s">
        <v>84</v>
      </c>
      <c r="B165" s="255">
        <v>1</v>
      </c>
      <c r="C165" s="255">
        <v>222</v>
      </c>
      <c r="E165" s="292" t="s">
        <v>80</v>
      </c>
      <c r="F165" s="257">
        <v>0</v>
      </c>
      <c r="G165" s="258">
        <v>0</v>
      </c>
      <c r="H165" s="258">
        <v>0</v>
      </c>
      <c r="I165" s="258">
        <v>2327.2399999999998</v>
      </c>
      <c r="J165" s="258">
        <v>2261.77</v>
      </c>
      <c r="K165" s="258">
        <v>0</v>
      </c>
      <c r="L165" s="258">
        <v>0</v>
      </c>
      <c r="M165" s="258">
        <v>609.11</v>
      </c>
      <c r="N165" s="258">
        <v>0</v>
      </c>
      <c r="O165" s="258">
        <v>0</v>
      </c>
      <c r="P165" s="259">
        <v>208.27</v>
      </c>
      <c r="Q165" s="258">
        <v>0</v>
      </c>
      <c r="R165" s="262">
        <v>1132.24</v>
      </c>
      <c r="S165" s="262">
        <v>58.48</v>
      </c>
      <c r="T165" s="259">
        <v>156.56</v>
      </c>
      <c r="U165" s="261">
        <f t="shared" si="11"/>
        <v>6753.67</v>
      </c>
      <c r="Y165" s="199" t="b">
        <f t="shared" si="9"/>
        <v>1</v>
      </c>
      <c r="Z165" s="84" t="s">
        <v>80</v>
      </c>
      <c r="AA165" s="199" t="b">
        <f t="shared" si="10"/>
        <v>1</v>
      </c>
      <c r="AB165" s="362" t="s">
        <v>80</v>
      </c>
    </row>
    <row r="166" spans="1:28" x14ac:dyDescent="0.25">
      <c r="A166" s="255" t="s">
        <v>84</v>
      </c>
      <c r="B166" s="255">
        <v>1</v>
      </c>
      <c r="C166" s="255">
        <v>472</v>
      </c>
      <c r="E166" s="292" t="s">
        <v>784</v>
      </c>
      <c r="F166" s="257">
        <v>0</v>
      </c>
      <c r="G166" s="257">
        <v>0</v>
      </c>
      <c r="H166" s="257">
        <v>0</v>
      </c>
      <c r="I166" s="257">
        <v>0</v>
      </c>
      <c r="J166" s="257">
        <v>0</v>
      </c>
      <c r="K166" s="257">
        <v>0</v>
      </c>
      <c r="L166" s="257">
        <v>0</v>
      </c>
      <c r="M166" s="257">
        <v>0</v>
      </c>
      <c r="N166" s="257">
        <v>0</v>
      </c>
      <c r="O166" s="257">
        <v>0</v>
      </c>
      <c r="P166" s="257">
        <v>833.08</v>
      </c>
      <c r="Q166" s="258">
        <v>0</v>
      </c>
      <c r="R166" s="257">
        <v>507.43</v>
      </c>
      <c r="S166" s="257">
        <v>53.51</v>
      </c>
      <c r="T166" s="257">
        <v>0</v>
      </c>
      <c r="U166" s="261">
        <f t="shared" si="11"/>
        <v>1394.02</v>
      </c>
      <c r="Y166" s="199" t="b">
        <f t="shared" si="9"/>
        <v>1</v>
      </c>
      <c r="Z166" s="587" t="s">
        <v>784</v>
      </c>
      <c r="AA166" s="199" t="b">
        <f t="shared" si="10"/>
        <v>1</v>
      </c>
      <c r="AB166" s="369" t="s">
        <v>784</v>
      </c>
    </row>
    <row r="167" spans="1:28" x14ac:dyDescent="0.25">
      <c r="A167" s="255" t="s">
        <v>84</v>
      </c>
      <c r="B167" s="255">
        <v>1</v>
      </c>
      <c r="C167" s="255">
        <v>43</v>
      </c>
      <c r="E167" s="292" t="s">
        <v>580</v>
      </c>
      <c r="F167" s="257">
        <v>0</v>
      </c>
      <c r="G167" s="258">
        <v>0</v>
      </c>
      <c r="H167" s="258">
        <v>0</v>
      </c>
      <c r="I167" s="258">
        <v>710.38</v>
      </c>
      <c r="J167" s="258">
        <v>0</v>
      </c>
      <c r="K167" s="258">
        <v>0</v>
      </c>
      <c r="L167" s="258">
        <v>0</v>
      </c>
      <c r="M167" s="258">
        <v>0</v>
      </c>
      <c r="N167" s="258">
        <v>0</v>
      </c>
      <c r="O167" s="258">
        <v>0</v>
      </c>
      <c r="P167" s="259">
        <v>561.05999999999995</v>
      </c>
      <c r="Q167" s="258">
        <v>0</v>
      </c>
      <c r="R167" s="262">
        <v>642.66999999999996</v>
      </c>
      <c r="S167" s="258">
        <v>88.28</v>
      </c>
      <c r="T167" s="258">
        <v>39.14</v>
      </c>
      <c r="U167" s="261">
        <f t="shared" si="11"/>
        <v>2041.5300000000002</v>
      </c>
      <c r="Y167" s="199" t="b">
        <f t="shared" si="9"/>
        <v>1</v>
      </c>
      <c r="Z167" s="586" t="s">
        <v>32</v>
      </c>
      <c r="AA167" s="199" t="b">
        <f t="shared" si="10"/>
        <v>0</v>
      </c>
      <c r="AB167" s="366" t="s">
        <v>32</v>
      </c>
    </row>
    <row r="168" spans="1:28" x14ac:dyDescent="0.25">
      <c r="A168" s="255" t="s">
        <v>86</v>
      </c>
      <c r="B168" s="255">
        <v>1</v>
      </c>
      <c r="C168" s="255">
        <v>22</v>
      </c>
      <c r="D168" s="255" t="s">
        <v>549</v>
      </c>
      <c r="E168" s="292" t="s">
        <v>565</v>
      </c>
      <c r="F168" s="257">
        <v>0</v>
      </c>
      <c r="G168" s="258">
        <v>0</v>
      </c>
      <c r="H168" s="258">
        <v>0</v>
      </c>
      <c r="I168" s="259">
        <v>1887.77</v>
      </c>
      <c r="J168" s="258">
        <v>0</v>
      </c>
      <c r="K168" s="258">
        <v>0</v>
      </c>
      <c r="L168" s="258">
        <v>0</v>
      </c>
      <c r="M168" s="258">
        <v>0</v>
      </c>
      <c r="N168" s="258">
        <v>0</v>
      </c>
      <c r="O168" s="258">
        <v>0</v>
      </c>
      <c r="P168" s="258">
        <v>0</v>
      </c>
      <c r="Q168" s="259">
        <v>0</v>
      </c>
      <c r="R168" s="262">
        <v>1272.1099999999999</v>
      </c>
      <c r="S168" s="262">
        <v>78.180000000000007</v>
      </c>
      <c r="T168" s="260">
        <v>78.28</v>
      </c>
      <c r="U168" s="261">
        <f t="shared" si="11"/>
        <v>3316.34</v>
      </c>
      <c r="Y168" s="199" t="b">
        <f t="shared" si="9"/>
        <v>1</v>
      </c>
      <c r="Z168" s="84" t="s">
        <v>16</v>
      </c>
      <c r="AA168" s="199" t="b">
        <f t="shared" si="10"/>
        <v>0</v>
      </c>
      <c r="AB168" s="362" t="s">
        <v>16</v>
      </c>
    </row>
    <row r="169" spans="1:28" x14ac:dyDescent="0.25">
      <c r="A169" s="255" t="s">
        <v>84</v>
      </c>
      <c r="B169" s="255">
        <v>1</v>
      </c>
      <c r="C169" s="255">
        <v>220</v>
      </c>
      <c r="D169" s="255" t="s">
        <v>549</v>
      </c>
      <c r="E169" s="292" t="s">
        <v>108</v>
      </c>
      <c r="F169" s="257">
        <v>0</v>
      </c>
      <c r="G169" s="258">
        <v>0</v>
      </c>
      <c r="H169" s="258">
        <v>0</v>
      </c>
      <c r="I169" s="259">
        <v>639.01</v>
      </c>
      <c r="J169" s="258">
        <v>0</v>
      </c>
      <c r="K169" s="258">
        <v>0</v>
      </c>
      <c r="L169" s="258">
        <v>0</v>
      </c>
      <c r="M169" s="258">
        <v>0</v>
      </c>
      <c r="N169" s="258">
        <v>0</v>
      </c>
      <c r="O169" s="258">
        <v>0</v>
      </c>
      <c r="P169" s="259">
        <v>212.52</v>
      </c>
      <c r="Q169" s="259">
        <v>0</v>
      </c>
      <c r="R169" s="262">
        <v>1155.3399999999999</v>
      </c>
      <c r="S169" s="262">
        <v>27.88</v>
      </c>
      <c r="T169" s="260">
        <v>39.14</v>
      </c>
      <c r="U169" s="261">
        <f t="shared" si="11"/>
        <v>2073.89</v>
      </c>
      <c r="Y169" s="199" t="b">
        <f t="shared" si="9"/>
        <v>1</v>
      </c>
      <c r="Z169" s="84" t="s">
        <v>412</v>
      </c>
      <c r="AA169" s="199" t="b">
        <f t="shared" si="10"/>
        <v>0</v>
      </c>
      <c r="AB169" s="362" t="s">
        <v>412</v>
      </c>
    </row>
    <row r="170" spans="1:28" x14ac:dyDescent="0.25">
      <c r="A170" s="255" t="s">
        <v>84</v>
      </c>
      <c r="B170" s="255">
        <v>1</v>
      </c>
      <c r="C170" s="255">
        <v>224</v>
      </c>
      <c r="E170" s="292" t="s">
        <v>81</v>
      </c>
      <c r="F170" s="257">
        <v>0</v>
      </c>
      <c r="G170" s="258">
        <v>0</v>
      </c>
      <c r="H170" s="258">
        <v>0</v>
      </c>
      <c r="I170" s="258">
        <v>2307.17</v>
      </c>
      <c r="J170" s="258">
        <v>0</v>
      </c>
      <c r="K170" s="258">
        <v>0</v>
      </c>
      <c r="L170" s="258">
        <v>0</v>
      </c>
      <c r="M170" s="258">
        <v>0</v>
      </c>
      <c r="N170" s="258">
        <v>0</v>
      </c>
      <c r="O170" s="258">
        <v>0</v>
      </c>
      <c r="P170" s="259">
        <v>624.80999999999995</v>
      </c>
      <c r="Q170" s="258">
        <v>0</v>
      </c>
      <c r="R170" s="262">
        <v>715.7</v>
      </c>
      <c r="S170" s="258">
        <v>0</v>
      </c>
      <c r="T170" s="259">
        <v>78.28</v>
      </c>
      <c r="U170" s="261">
        <f t="shared" si="11"/>
        <v>3725.9600000000005</v>
      </c>
      <c r="Y170" s="199" t="b">
        <f t="shared" si="9"/>
        <v>1</v>
      </c>
      <c r="Z170" s="84" t="s">
        <v>81</v>
      </c>
      <c r="AA170" s="199" t="b">
        <f t="shared" si="10"/>
        <v>1</v>
      </c>
      <c r="AB170" s="362" t="s">
        <v>81</v>
      </c>
    </row>
    <row r="171" spans="1:28" x14ac:dyDescent="0.25">
      <c r="A171" s="255" t="s">
        <v>84</v>
      </c>
      <c r="B171" s="255">
        <v>1</v>
      </c>
      <c r="C171" s="254">
        <v>25</v>
      </c>
      <c r="D171" s="254"/>
      <c r="E171" s="292" t="s">
        <v>567</v>
      </c>
      <c r="F171" s="257">
        <v>0</v>
      </c>
      <c r="G171" s="258">
        <v>0</v>
      </c>
      <c r="H171" s="258">
        <v>0</v>
      </c>
      <c r="I171" s="258">
        <v>3516.82</v>
      </c>
      <c r="J171" s="258">
        <v>0</v>
      </c>
      <c r="K171" s="258">
        <v>0</v>
      </c>
      <c r="L171" s="258">
        <v>0</v>
      </c>
      <c r="M171" s="258">
        <v>0</v>
      </c>
      <c r="N171" s="258">
        <v>0</v>
      </c>
      <c r="O171" s="258">
        <v>0</v>
      </c>
      <c r="P171" s="259">
        <v>210.4</v>
      </c>
      <c r="Q171" s="258">
        <v>0</v>
      </c>
      <c r="R171" s="262">
        <v>1143.79</v>
      </c>
      <c r="S171" s="262">
        <v>46.47</v>
      </c>
      <c r="T171" s="260">
        <v>117.42</v>
      </c>
      <c r="U171" s="261">
        <f t="shared" si="11"/>
        <v>5034.9000000000005</v>
      </c>
      <c r="Y171" s="199" t="b">
        <f t="shared" si="9"/>
        <v>1</v>
      </c>
      <c r="Z171" s="84" t="s">
        <v>18</v>
      </c>
      <c r="AA171" s="199" t="b">
        <f t="shared" si="10"/>
        <v>0</v>
      </c>
      <c r="AB171" s="362" t="s">
        <v>18</v>
      </c>
    </row>
    <row r="172" spans="1:28" x14ac:dyDescent="0.25">
      <c r="A172" s="255" t="s">
        <v>86</v>
      </c>
      <c r="B172" s="255">
        <v>1</v>
      </c>
      <c r="C172" s="255">
        <v>10</v>
      </c>
      <c r="E172" s="292" t="s">
        <v>555</v>
      </c>
      <c r="F172" s="257">
        <v>0</v>
      </c>
      <c r="G172" s="258">
        <v>0</v>
      </c>
      <c r="H172" s="258">
        <v>0</v>
      </c>
      <c r="I172" s="258">
        <v>0</v>
      </c>
      <c r="J172" s="258">
        <v>0</v>
      </c>
      <c r="K172" s="258">
        <v>0</v>
      </c>
      <c r="L172" s="258">
        <v>0</v>
      </c>
      <c r="M172" s="258">
        <v>0</v>
      </c>
      <c r="N172" s="258">
        <v>0</v>
      </c>
      <c r="O172" s="258">
        <v>0</v>
      </c>
      <c r="P172" s="259">
        <v>187.02</v>
      </c>
      <c r="Q172" s="258">
        <v>0</v>
      </c>
      <c r="R172" s="262">
        <v>1016.7</v>
      </c>
      <c r="S172" s="262">
        <v>99.1</v>
      </c>
      <c r="T172" s="258">
        <v>0</v>
      </c>
      <c r="U172" s="261">
        <f t="shared" si="11"/>
        <v>1302.82</v>
      </c>
      <c r="Y172" s="199" t="b">
        <f t="shared" si="9"/>
        <v>1</v>
      </c>
      <c r="Z172" s="84" t="s">
        <v>8</v>
      </c>
      <c r="AA172" s="199" t="b">
        <f t="shared" si="10"/>
        <v>0</v>
      </c>
      <c r="AB172" s="362" t="s">
        <v>8</v>
      </c>
    </row>
    <row r="173" spans="1:28" x14ac:dyDescent="0.25">
      <c r="A173" s="255" t="s">
        <v>84</v>
      </c>
      <c r="B173" s="255">
        <v>1</v>
      </c>
      <c r="C173" s="254">
        <v>319</v>
      </c>
      <c r="D173" s="254"/>
      <c r="E173" s="292" t="s">
        <v>624</v>
      </c>
      <c r="F173" s="257">
        <v>0</v>
      </c>
      <c r="G173" s="258">
        <v>0</v>
      </c>
      <c r="H173" s="258">
        <v>0</v>
      </c>
      <c r="I173" s="259">
        <v>418.93</v>
      </c>
      <c r="J173" s="258">
        <v>0</v>
      </c>
      <c r="K173" s="258">
        <v>0</v>
      </c>
      <c r="L173" s="258">
        <v>0</v>
      </c>
      <c r="M173" s="258">
        <v>0</v>
      </c>
      <c r="N173" s="258">
        <v>0</v>
      </c>
      <c r="O173" s="258">
        <v>0</v>
      </c>
      <c r="P173" s="259">
        <v>748.08</v>
      </c>
      <c r="Q173" s="258">
        <v>0</v>
      </c>
      <c r="R173" s="262">
        <v>455.65</v>
      </c>
      <c r="S173" s="262">
        <v>88.28</v>
      </c>
      <c r="T173" s="259">
        <v>39.14</v>
      </c>
      <c r="U173" s="261">
        <f t="shared" si="11"/>
        <v>1750.08</v>
      </c>
      <c r="Y173" s="199" t="b">
        <f t="shared" si="9"/>
        <v>1</v>
      </c>
      <c r="Z173" s="84" t="s">
        <v>306</v>
      </c>
      <c r="AA173" s="199" t="b">
        <f t="shared" si="10"/>
        <v>0</v>
      </c>
      <c r="AB173" s="362" t="s">
        <v>306</v>
      </c>
    </row>
    <row r="174" spans="1:28" x14ac:dyDescent="0.25">
      <c r="A174" s="255" t="s">
        <v>84</v>
      </c>
      <c r="B174" s="255">
        <v>1</v>
      </c>
      <c r="C174" s="255">
        <v>212</v>
      </c>
      <c r="E174" s="292" t="s">
        <v>78</v>
      </c>
      <c r="F174" s="257">
        <v>0</v>
      </c>
      <c r="G174" s="258">
        <v>0</v>
      </c>
      <c r="H174" s="258">
        <v>0</v>
      </c>
      <c r="I174" s="258">
        <v>1438.09</v>
      </c>
      <c r="J174" s="258">
        <v>0</v>
      </c>
      <c r="K174" s="258">
        <v>0</v>
      </c>
      <c r="L174" s="258">
        <f>3*1518</f>
        <v>4554</v>
      </c>
      <c r="M174" s="258">
        <v>0</v>
      </c>
      <c r="N174" s="258">
        <v>0</v>
      </c>
      <c r="O174" s="258">
        <v>0</v>
      </c>
      <c r="P174" s="259">
        <v>631.19000000000005</v>
      </c>
      <c r="Q174" s="258">
        <v>0</v>
      </c>
      <c r="R174" s="262">
        <v>723</v>
      </c>
      <c r="S174" s="260">
        <v>43.68</v>
      </c>
      <c r="T174" s="260">
        <v>117.42</v>
      </c>
      <c r="U174" s="261">
        <f t="shared" si="11"/>
        <v>7507.380000000001</v>
      </c>
      <c r="Y174" s="199" t="b">
        <f t="shared" si="9"/>
        <v>1</v>
      </c>
      <c r="Z174" s="84" t="s">
        <v>78</v>
      </c>
      <c r="AA174" s="199" t="b">
        <f t="shared" si="10"/>
        <v>1</v>
      </c>
      <c r="AB174" s="362" t="s">
        <v>78</v>
      </c>
    </row>
    <row r="175" spans="1:28" x14ac:dyDescent="0.25">
      <c r="A175" s="255" t="s">
        <v>84</v>
      </c>
      <c r="B175" s="255">
        <v>1</v>
      </c>
      <c r="C175" s="255">
        <v>90</v>
      </c>
      <c r="D175" s="255" t="s">
        <v>549</v>
      </c>
      <c r="E175" s="292" t="s">
        <v>598</v>
      </c>
      <c r="F175" s="257">
        <v>0</v>
      </c>
      <c r="G175" s="258">
        <v>0</v>
      </c>
      <c r="H175" s="258">
        <v>570.89</v>
      </c>
      <c r="I175" s="259">
        <v>1762.63</v>
      </c>
      <c r="J175" s="258">
        <v>0</v>
      </c>
      <c r="K175" s="258">
        <v>0</v>
      </c>
      <c r="L175" s="258">
        <v>0</v>
      </c>
      <c r="M175" s="258">
        <v>0</v>
      </c>
      <c r="N175" s="258">
        <v>0</v>
      </c>
      <c r="O175" s="258">
        <v>0</v>
      </c>
      <c r="P175" s="259">
        <v>374.04</v>
      </c>
      <c r="Q175" s="259">
        <v>0</v>
      </c>
      <c r="R175" s="262">
        <v>829.69</v>
      </c>
      <c r="S175" s="262">
        <v>88.28</v>
      </c>
      <c r="T175" s="259">
        <v>117.42</v>
      </c>
      <c r="U175" s="261">
        <f t="shared" si="11"/>
        <v>3742.9500000000003</v>
      </c>
      <c r="Y175" s="199" t="b">
        <f t="shared" si="9"/>
        <v>1</v>
      </c>
      <c r="Z175" s="586" t="s">
        <v>50</v>
      </c>
      <c r="AA175" s="199" t="b">
        <f t="shared" si="10"/>
        <v>0</v>
      </c>
      <c r="AB175" s="366" t="s">
        <v>50</v>
      </c>
    </row>
    <row r="176" spans="1:28" x14ac:dyDescent="0.25">
      <c r="A176" s="255" t="s">
        <v>84</v>
      </c>
      <c r="B176" s="255">
        <v>1</v>
      </c>
      <c r="C176" s="255">
        <v>497</v>
      </c>
      <c r="E176" s="294" t="s">
        <v>461</v>
      </c>
      <c r="F176" s="257">
        <v>0</v>
      </c>
      <c r="G176" s="258">
        <v>0</v>
      </c>
      <c r="H176" s="258">
        <v>0</v>
      </c>
      <c r="I176" s="258">
        <v>546.53</v>
      </c>
      <c r="J176" s="258">
        <v>0</v>
      </c>
      <c r="K176" s="258">
        <v>0</v>
      </c>
      <c r="L176" s="258">
        <v>0</v>
      </c>
      <c r="M176" s="258">
        <v>0</v>
      </c>
      <c r="N176" s="258">
        <v>0</v>
      </c>
      <c r="O176" s="258">
        <v>0</v>
      </c>
      <c r="P176" s="259">
        <v>790.57</v>
      </c>
      <c r="Q176" s="258">
        <v>179.68</v>
      </c>
      <c r="R176" s="262">
        <v>481.54</v>
      </c>
      <c r="S176" s="260">
        <v>69.09</v>
      </c>
      <c r="T176" s="259">
        <v>117.42</v>
      </c>
      <c r="U176" s="261">
        <f t="shared" si="11"/>
        <v>2184.83</v>
      </c>
      <c r="Y176" s="199" t="b">
        <f t="shared" si="9"/>
        <v>1</v>
      </c>
      <c r="Z176" s="597" t="s">
        <v>461</v>
      </c>
      <c r="AA176" s="199" t="b">
        <f t="shared" si="10"/>
        <v>1</v>
      </c>
      <c r="AB176" s="374" t="s">
        <v>461</v>
      </c>
    </row>
    <row r="177" spans="1:31" x14ac:dyDescent="0.25">
      <c r="A177" s="255" t="s">
        <v>84</v>
      </c>
      <c r="B177" s="255">
        <v>1</v>
      </c>
      <c r="C177" s="255">
        <v>491</v>
      </c>
      <c r="E177" s="294" t="s">
        <v>485</v>
      </c>
      <c r="F177" s="257">
        <v>0</v>
      </c>
      <c r="G177" s="258">
        <v>0</v>
      </c>
      <c r="H177" s="258">
        <v>0</v>
      </c>
      <c r="I177" s="258">
        <v>2334.87</v>
      </c>
      <c r="J177" s="258">
        <v>0</v>
      </c>
      <c r="K177" s="258">
        <v>0</v>
      </c>
      <c r="L177" s="258">
        <v>0</v>
      </c>
      <c r="M177" s="258">
        <v>0</v>
      </c>
      <c r="N177" s="258">
        <v>0</v>
      </c>
      <c r="O177" s="258">
        <v>0</v>
      </c>
      <c r="P177" s="259">
        <v>790.57</v>
      </c>
      <c r="Q177" s="258">
        <v>179.68</v>
      </c>
      <c r="R177" s="262">
        <v>481.54</v>
      </c>
      <c r="S177" s="260">
        <v>69.09</v>
      </c>
      <c r="T177" s="260">
        <v>0</v>
      </c>
      <c r="U177" s="261">
        <f t="shared" si="11"/>
        <v>3855.75</v>
      </c>
      <c r="Y177" s="199" t="b">
        <f t="shared" si="9"/>
        <v>1</v>
      </c>
      <c r="Z177" s="597" t="s">
        <v>485</v>
      </c>
      <c r="AA177" s="199" t="b">
        <f t="shared" si="10"/>
        <v>1</v>
      </c>
      <c r="AB177" s="374" t="s">
        <v>485</v>
      </c>
    </row>
    <row r="178" spans="1:31" x14ac:dyDescent="0.25">
      <c r="A178" s="255" t="s">
        <v>84</v>
      </c>
      <c r="B178" s="255">
        <v>1</v>
      </c>
      <c r="C178" s="255">
        <v>211</v>
      </c>
      <c r="E178" s="292" t="s">
        <v>77</v>
      </c>
      <c r="F178" s="257">
        <v>0</v>
      </c>
      <c r="G178" s="258">
        <v>0</v>
      </c>
      <c r="H178" s="258">
        <v>0</v>
      </c>
      <c r="I178" s="258">
        <v>418.93</v>
      </c>
      <c r="J178" s="258">
        <v>0</v>
      </c>
      <c r="K178" s="258">
        <v>0</v>
      </c>
      <c r="L178" s="258">
        <v>0</v>
      </c>
      <c r="M178" s="258">
        <v>0</v>
      </c>
      <c r="N178" s="258">
        <v>0</v>
      </c>
      <c r="O178" s="258">
        <v>0</v>
      </c>
      <c r="P178" s="259">
        <v>561.05999999999995</v>
      </c>
      <c r="Q178" s="258">
        <v>0</v>
      </c>
      <c r="R178" s="262">
        <v>642.66999999999996</v>
      </c>
      <c r="S178" s="262">
        <v>88.28</v>
      </c>
      <c r="T178" s="259">
        <v>117.42</v>
      </c>
      <c r="U178" s="261">
        <f t="shared" si="11"/>
        <v>1828.36</v>
      </c>
      <c r="Y178" s="199" t="b">
        <f t="shared" si="9"/>
        <v>1</v>
      </c>
      <c r="Z178" s="586" t="s">
        <v>77</v>
      </c>
      <c r="AA178" s="199" t="b">
        <f t="shared" si="10"/>
        <v>1</v>
      </c>
      <c r="AB178" s="366" t="s">
        <v>77</v>
      </c>
    </row>
    <row r="179" spans="1:31" x14ac:dyDescent="0.25">
      <c r="A179" s="255" t="s">
        <v>86</v>
      </c>
      <c r="B179" s="255">
        <v>1</v>
      </c>
      <c r="C179" s="255">
        <v>162</v>
      </c>
      <c r="D179" s="255" t="s">
        <v>549</v>
      </c>
      <c r="E179" s="292" t="s">
        <v>610</v>
      </c>
      <c r="F179" s="257">
        <v>0</v>
      </c>
      <c r="G179" s="258">
        <v>0</v>
      </c>
      <c r="H179" s="258">
        <v>0</v>
      </c>
      <c r="I179" s="259">
        <v>412.34</v>
      </c>
      <c r="J179" s="258">
        <v>0</v>
      </c>
      <c r="K179" s="258">
        <v>0</v>
      </c>
      <c r="L179" s="258">
        <v>0</v>
      </c>
      <c r="M179" s="258">
        <v>0</v>
      </c>
      <c r="N179" s="258">
        <v>0</v>
      </c>
      <c r="O179" s="258">
        <v>0</v>
      </c>
      <c r="P179" s="259">
        <v>624.80999999999995</v>
      </c>
      <c r="Q179" s="259">
        <v>0</v>
      </c>
      <c r="R179" s="262">
        <v>715.7</v>
      </c>
      <c r="S179" s="262">
        <v>49.15</v>
      </c>
      <c r="T179" s="260">
        <v>39.14</v>
      </c>
      <c r="U179" s="261">
        <f t="shared" si="11"/>
        <v>1841.14</v>
      </c>
      <c r="Y179" s="199" t="b">
        <f t="shared" si="9"/>
        <v>1</v>
      </c>
      <c r="Z179" s="84" t="s">
        <v>64</v>
      </c>
      <c r="AA179" s="199" t="b">
        <f t="shared" si="10"/>
        <v>0</v>
      </c>
      <c r="AB179" s="362" t="s">
        <v>64</v>
      </c>
    </row>
    <row r="180" spans="1:31" x14ac:dyDescent="0.25">
      <c r="A180" s="255" t="s">
        <v>84</v>
      </c>
      <c r="B180" s="255">
        <v>1</v>
      </c>
      <c r="C180" s="255">
        <v>217</v>
      </c>
      <c r="D180" s="255" t="s">
        <v>549</v>
      </c>
      <c r="E180" s="292" t="s">
        <v>79</v>
      </c>
      <c r="F180" s="257">
        <v>0</v>
      </c>
      <c r="G180" s="258">
        <v>0</v>
      </c>
      <c r="H180" s="258">
        <v>0</v>
      </c>
      <c r="I180" s="259">
        <v>940.46</v>
      </c>
      <c r="J180" s="258">
        <v>0</v>
      </c>
      <c r="K180" s="258">
        <v>0</v>
      </c>
      <c r="L180" s="258">
        <v>0</v>
      </c>
      <c r="M180" s="258">
        <v>0</v>
      </c>
      <c r="N180" s="258">
        <v>0</v>
      </c>
      <c r="O180" s="258">
        <v>0</v>
      </c>
      <c r="P180" s="259">
        <v>624.80999999999995</v>
      </c>
      <c r="Q180" s="259">
        <v>0</v>
      </c>
      <c r="R180" s="262">
        <v>715.7</v>
      </c>
      <c r="S180" s="258">
        <v>0</v>
      </c>
      <c r="T180" s="259">
        <v>78.28</v>
      </c>
      <c r="U180" s="261">
        <f t="shared" si="11"/>
        <v>2359.2500000000005</v>
      </c>
      <c r="Y180" s="199" t="b">
        <f t="shared" si="9"/>
        <v>1</v>
      </c>
      <c r="Z180" s="84" t="s">
        <v>79</v>
      </c>
      <c r="AA180" s="199" t="b">
        <f t="shared" si="10"/>
        <v>1</v>
      </c>
      <c r="AB180" s="362" t="s">
        <v>79</v>
      </c>
    </row>
    <row r="181" spans="1:31" x14ac:dyDescent="0.25">
      <c r="A181" s="255" t="s">
        <v>86</v>
      </c>
      <c r="B181" s="255">
        <v>1</v>
      </c>
      <c r="C181" s="255">
        <v>5</v>
      </c>
      <c r="E181" s="292" t="s">
        <v>552</v>
      </c>
      <c r="F181" s="257">
        <v>0</v>
      </c>
      <c r="G181" s="258">
        <v>0</v>
      </c>
      <c r="H181" s="258">
        <v>0</v>
      </c>
      <c r="I181" s="258">
        <v>904.19</v>
      </c>
      <c r="J181" s="258">
        <v>0</v>
      </c>
      <c r="K181" s="258">
        <v>0</v>
      </c>
      <c r="L181" s="258">
        <v>0</v>
      </c>
      <c r="M181" s="258">
        <v>0</v>
      </c>
      <c r="N181" s="258">
        <v>0</v>
      </c>
      <c r="O181" s="258">
        <v>0</v>
      </c>
      <c r="P181" s="259">
        <v>631.19000000000005</v>
      </c>
      <c r="Q181" s="258">
        <v>0</v>
      </c>
      <c r="R181" s="262">
        <v>723</v>
      </c>
      <c r="S181" s="262">
        <v>41.63</v>
      </c>
      <c r="T181" s="258">
        <v>0</v>
      </c>
      <c r="U181" s="261">
        <f t="shared" si="11"/>
        <v>2300.0100000000002</v>
      </c>
      <c r="Y181" s="199" t="b">
        <f t="shared" si="9"/>
        <v>1</v>
      </c>
      <c r="Z181" s="84" t="s">
        <v>6</v>
      </c>
      <c r="AA181" s="199" t="b">
        <f t="shared" si="10"/>
        <v>0</v>
      </c>
      <c r="AB181" s="362" t="s">
        <v>6</v>
      </c>
    </row>
    <row r="182" spans="1:31" x14ac:dyDescent="0.25">
      <c r="A182" s="255" t="s">
        <v>86</v>
      </c>
      <c r="B182" s="255">
        <v>1</v>
      </c>
      <c r="C182" s="255">
        <v>421</v>
      </c>
      <c r="E182" s="292" t="s">
        <v>647</v>
      </c>
      <c r="F182" s="257">
        <v>0</v>
      </c>
      <c r="G182" s="258">
        <v>0</v>
      </c>
      <c r="H182" s="258">
        <v>0</v>
      </c>
      <c r="I182" s="258">
        <v>1199.1199999999999</v>
      </c>
      <c r="J182" s="258">
        <v>0</v>
      </c>
      <c r="K182" s="258">
        <v>0</v>
      </c>
      <c r="L182" s="258">
        <v>0</v>
      </c>
      <c r="M182" s="258">
        <v>0</v>
      </c>
      <c r="N182" s="258">
        <v>0</v>
      </c>
      <c r="O182" s="258">
        <v>0</v>
      </c>
      <c r="P182" s="259">
        <v>748.08</v>
      </c>
      <c r="Q182" s="258">
        <v>0</v>
      </c>
      <c r="R182" s="262">
        <v>455.65</v>
      </c>
      <c r="S182" s="262">
        <v>88.28</v>
      </c>
      <c r="T182" s="260">
        <v>39.14</v>
      </c>
      <c r="U182" s="261">
        <f t="shared" si="11"/>
        <v>2530.27</v>
      </c>
      <c r="Y182" s="199" t="b">
        <f t="shared" si="9"/>
        <v>1</v>
      </c>
      <c r="Z182" s="584" t="s">
        <v>639</v>
      </c>
      <c r="AA182" s="199" t="b">
        <f t="shared" si="10"/>
        <v>0</v>
      </c>
      <c r="AB182" s="176" t="s">
        <v>639</v>
      </c>
    </row>
    <row r="183" spans="1:31" x14ac:dyDescent="0.25">
      <c r="A183" s="255" t="s">
        <v>86</v>
      </c>
      <c r="B183" s="255">
        <v>1</v>
      </c>
      <c r="C183" s="255">
        <v>250</v>
      </c>
      <c r="D183" s="255" t="s">
        <v>549</v>
      </c>
      <c r="E183" s="292" t="s">
        <v>142</v>
      </c>
      <c r="F183" s="257">
        <v>0</v>
      </c>
      <c r="G183" s="258">
        <v>0</v>
      </c>
      <c r="H183" s="258">
        <v>0</v>
      </c>
      <c r="I183" s="259">
        <v>968.45</v>
      </c>
      <c r="J183" s="258">
        <v>0</v>
      </c>
      <c r="K183" s="258">
        <v>0</v>
      </c>
      <c r="L183" s="258">
        <v>0</v>
      </c>
      <c r="M183" s="258">
        <v>0</v>
      </c>
      <c r="N183" s="258">
        <v>80.739999999999995</v>
      </c>
      <c r="O183" s="258">
        <v>0</v>
      </c>
      <c r="P183" s="259">
        <v>850.08</v>
      </c>
      <c r="Q183" s="259">
        <v>0</v>
      </c>
      <c r="R183" s="262">
        <v>517.78</v>
      </c>
      <c r="S183" s="262">
        <v>18.309999999999999</v>
      </c>
      <c r="T183" s="259">
        <v>117.42</v>
      </c>
      <c r="U183" s="261">
        <f t="shared" si="11"/>
        <v>2552.7800000000002</v>
      </c>
      <c r="Y183" s="199" t="b">
        <f t="shared" si="9"/>
        <v>1</v>
      </c>
      <c r="Z183" s="84" t="s">
        <v>142</v>
      </c>
      <c r="AA183" s="199" t="b">
        <f t="shared" si="10"/>
        <v>1</v>
      </c>
      <c r="AB183" s="362" t="s">
        <v>142</v>
      </c>
    </row>
    <row r="184" spans="1:31" x14ac:dyDescent="0.25">
      <c r="A184" s="255" t="s">
        <v>84</v>
      </c>
      <c r="B184" s="255">
        <v>1</v>
      </c>
      <c r="C184" s="255">
        <v>210</v>
      </c>
      <c r="E184" s="292" t="s">
        <v>76</v>
      </c>
      <c r="F184" s="257">
        <v>0</v>
      </c>
      <c r="G184" s="258">
        <v>0</v>
      </c>
      <c r="H184" s="258">
        <v>0</v>
      </c>
      <c r="I184" s="258">
        <v>1788.34</v>
      </c>
      <c r="J184" s="258">
        <v>0</v>
      </c>
      <c r="K184" s="258">
        <v>0</v>
      </c>
      <c r="L184" s="258">
        <v>0</v>
      </c>
      <c r="M184" s="258">
        <v>0</v>
      </c>
      <c r="N184" s="258">
        <v>0</v>
      </c>
      <c r="O184" s="258">
        <v>0</v>
      </c>
      <c r="P184" s="259">
        <v>833.08</v>
      </c>
      <c r="Q184" s="258">
        <v>0</v>
      </c>
      <c r="R184" s="262">
        <v>507.43</v>
      </c>
      <c r="S184" s="262">
        <v>58.48</v>
      </c>
      <c r="T184" s="258">
        <v>0</v>
      </c>
      <c r="U184" s="261">
        <f t="shared" si="11"/>
        <v>3187.33</v>
      </c>
      <c r="Y184" s="199" t="b">
        <f t="shared" si="9"/>
        <v>1</v>
      </c>
      <c r="Z184" s="84" t="s">
        <v>76</v>
      </c>
      <c r="AA184" s="199" t="b">
        <f t="shared" si="10"/>
        <v>1</v>
      </c>
      <c r="AB184" s="362" t="s">
        <v>76</v>
      </c>
    </row>
    <row r="185" spans="1:31" x14ac:dyDescent="0.25">
      <c r="A185" s="255" t="s">
        <v>84</v>
      </c>
      <c r="B185" s="255">
        <v>1</v>
      </c>
      <c r="C185" s="255">
        <v>155</v>
      </c>
      <c r="E185" s="292" t="s">
        <v>608</v>
      </c>
      <c r="F185" s="257">
        <v>0</v>
      </c>
      <c r="G185" s="258">
        <v>0</v>
      </c>
      <c r="H185" s="258">
        <v>0</v>
      </c>
      <c r="I185" s="258">
        <v>592.07000000000005</v>
      </c>
      <c r="J185" s="258">
        <v>0</v>
      </c>
      <c r="K185" s="258">
        <v>0</v>
      </c>
      <c r="L185" s="258">
        <v>0</v>
      </c>
      <c r="M185" s="258">
        <v>0</v>
      </c>
      <c r="N185" s="258">
        <v>0</v>
      </c>
      <c r="O185" s="258">
        <v>0</v>
      </c>
      <c r="P185" s="259">
        <v>841.58</v>
      </c>
      <c r="Q185" s="258">
        <v>0</v>
      </c>
      <c r="R185" s="262">
        <v>512.61</v>
      </c>
      <c r="S185" s="258">
        <v>44.99</v>
      </c>
      <c r="T185" s="259">
        <v>39.14</v>
      </c>
      <c r="U185" s="261">
        <f t="shared" si="11"/>
        <v>2030.3900000000003</v>
      </c>
      <c r="Y185" s="199" t="b">
        <f t="shared" si="9"/>
        <v>1</v>
      </c>
      <c r="Z185" s="84" t="s">
        <v>60</v>
      </c>
      <c r="AA185" s="199" t="b">
        <f t="shared" si="10"/>
        <v>0</v>
      </c>
      <c r="AB185" s="362" t="s">
        <v>60</v>
      </c>
    </row>
    <row r="186" spans="1:31" x14ac:dyDescent="0.25">
      <c r="A186" s="255" t="s">
        <v>84</v>
      </c>
      <c r="B186" s="255">
        <v>1</v>
      </c>
      <c r="C186" s="255">
        <v>413</v>
      </c>
      <c r="E186" s="292" t="s">
        <v>631</v>
      </c>
      <c r="F186" s="257">
        <v>0</v>
      </c>
      <c r="G186" s="258">
        <v>0</v>
      </c>
      <c r="H186" s="258">
        <v>0</v>
      </c>
      <c r="I186" s="258">
        <v>0</v>
      </c>
      <c r="J186" s="258">
        <v>0</v>
      </c>
      <c r="K186" s="258">
        <v>0</v>
      </c>
      <c r="L186" s="258">
        <v>0</v>
      </c>
      <c r="M186" s="258">
        <v>0</v>
      </c>
      <c r="N186" s="258">
        <v>0</v>
      </c>
      <c r="O186" s="258">
        <v>0</v>
      </c>
      <c r="P186" s="259">
        <v>0</v>
      </c>
      <c r="Q186" s="258">
        <v>0</v>
      </c>
      <c r="R186" s="262">
        <v>0</v>
      </c>
      <c r="S186" s="258">
        <v>52.07</v>
      </c>
      <c r="T186" s="260">
        <v>0</v>
      </c>
      <c r="U186" s="261">
        <f t="shared" si="11"/>
        <v>52.07</v>
      </c>
      <c r="Y186" s="199" t="b">
        <f t="shared" si="9"/>
        <v>1</v>
      </c>
      <c r="Z186" s="598" t="s">
        <v>631</v>
      </c>
      <c r="AA186" s="199" t="b">
        <f t="shared" si="10"/>
        <v>1</v>
      </c>
      <c r="AB186" s="571" t="s">
        <v>631</v>
      </c>
    </row>
    <row r="187" spans="1:31" x14ac:dyDescent="0.25">
      <c r="A187" s="255" t="s">
        <v>86</v>
      </c>
      <c r="B187" s="255">
        <v>1</v>
      </c>
      <c r="C187" s="255">
        <v>38</v>
      </c>
      <c r="D187" s="255" t="s">
        <v>549</v>
      </c>
      <c r="E187" s="292" t="s">
        <v>576</v>
      </c>
      <c r="F187" s="257">
        <v>0</v>
      </c>
      <c r="G187" s="258">
        <v>0</v>
      </c>
      <c r="H187" s="258">
        <v>0</v>
      </c>
      <c r="I187" s="259">
        <v>1445.03</v>
      </c>
      <c r="J187" s="258">
        <v>0</v>
      </c>
      <c r="K187" s="258">
        <v>0</v>
      </c>
      <c r="L187" s="258">
        <v>0</v>
      </c>
      <c r="M187" s="258">
        <v>0</v>
      </c>
      <c r="N187" s="258">
        <v>0</v>
      </c>
      <c r="O187" s="258">
        <v>0</v>
      </c>
      <c r="P187" s="259">
        <v>561.05999999999995</v>
      </c>
      <c r="Q187" s="259">
        <v>0</v>
      </c>
      <c r="R187" s="262">
        <v>642.66999999999996</v>
      </c>
      <c r="S187" s="262">
        <v>88.28</v>
      </c>
      <c r="T187" s="259">
        <v>78.28</v>
      </c>
      <c r="U187" s="261">
        <f t="shared" si="11"/>
        <v>2815.32</v>
      </c>
      <c r="Y187" s="199" t="b">
        <f t="shared" si="9"/>
        <v>1</v>
      </c>
      <c r="Z187" s="586" t="s">
        <v>28</v>
      </c>
      <c r="AA187" s="199" t="b">
        <f t="shared" si="10"/>
        <v>0</v>
      </c>
      <c r="AB187" s="366" t="s">
        <v>28</v>
      </c>
    </row>
    <row r="188" spans="1:31" x14ac:dyDescent="0.25">
      <c r="A188" s="255" t="s">
        <v>86</v>
      </c>
      <c r="B188" s="255">
        <v>1</v>
      </c>
      <c r="C188" s="255">
        <v>226</v>
      </c>
      <c r="E188" s="292" t="s">
        <v>116</v>
      </c>
      <c r="F188" s="257">
        <v>0</v>
      </c>
      <c r="G188" s="258">
        <v>0</v>
      </c>
      <c r="H188" s="258">
        <v>0</v>
      </c>
      <c r="I188" s="258">
        <v>1570.88</v>
      </c>
      <c r="J188" s="258">
        <v>0</v>
      </c>
      <c r="K188" s="258">
        <v>0</v>
      </c>
      <c r="L188" s="258">
        <v>0</v>
      </c>
      <c r="M188" s="258">
        <v>0</v>
      </c>
      <c r="N188" s="268">
        <v>181.27</v>
      </c>
      <c r="O188" s="258">
        <v>0</v>
      </c>
      <c r="P188" s="259">
        <v>637.55999999999995</v>
      </c>
      <c r="Q188" s="258">
        <v>0</v>
      </c>
      <c r="R188" s="262">
        <v>730.3</v>
      </c>
      <c r="S188" s="262">
        <v>0</v>
      </c>
      <c r="T188" s="258">
        <v>78.28</v>
      </c>
      <c r="U188" s="261">
        <f t="shared" si="11"/>
        <v>3198.2900000000004</v>
      </c>
      <c r="Y188" s="199" t="b">
        <f t="shared" si="9"/>
        <v>1</v>
      </c>
      <c r="Z188" s="84" t="s">
        <v>116</v>
      </c>
      <c r="AA188" s="199" t="b">
        <f t="shared" si="10"/>
        <v>1</v>
      </c>
      <c r="AB188" s="362" t="s">
        <v>116</v>
      </c>
    </row>
    <row r="189" spans="1:31" x14ac:dyDescent="0.25">
      <c r="A189" s="255" t="s">
        <v>86</v>
      </c>
      <c r="B189" s="255">
        <v>1</v>
      </c>
      <c r="C189" s="255">
        <v>30</v>
      </c>
      <c r="D189" s="255" t="s">
        <v>549</v>
      </c>
      <c r="E189" s="292" t="s">
        <v>571</v>
      </c>
      <c r="F189" s="257">
        <v>0</v>
      </c>
      <c r="G189" s="258">
        <v>0</v>
      </c>
      <c r="H189" s="258">
        <v>0</v>
      </c>
      <c r="I189" s="259">
        <v>664.47</v>
      </c>
      <c r="J189" s="258">
        <v>0</v>
      </c>
      <c r="K189" s="258">
        <v>0</v>
      </c>
      <c r="L189" s="258">
        <v>0</v>
      </c>
      <c r="M189" s="258">
        <v>0</v>
      </c>
      <c r="N189" s="258">
        <v>0</v>
      </c>
      <c r="O189" s="258">
        <v>0</v>
      </c>
      <c r="P189" s="259">
        <v>561.05999999999995</v>
      </c>
      <c r="Q189" s="259">
        <v>0</v>
      </c>
      <c r="R189" s="262">
        <v>642.66999999999996</v>
      </c>
      <c r="S189" s="262">
        <v>88.28</v>
      </c>
      <c r="T189" s="259">
        <v>156.56</v>
      </c>
      <c r="U189" s="261">
        <f t="shared" si="11"/>
        <v>2113.04</v>
      </c>
      <c r="Y189" s="199" t="b">
        <f t="shared" si="9"/>
        <v>1</v>
      </c>
      <c r="Z189" s="599" t="s">
        <v>22</v>
      </c>
      <c r="AA189" s="199" t="b">
        <f t="shared" si="10"/>
        <v>0</v>
      </c>
      <c r="AB189" s="376" t="s">
        <v>22</v>
      </c>
    </row>
    <row r="190" spans="1:31" x14ac:dyDescent="0.25">
      <c r="A190" s="255" t="s">
        <v>84</v>
      </c>
      <c r="B190" s="255">
        <v>1</v>
      </c>
      <c r="C190" s="255">
        <v>348</v>
      </c>
      <c r="E190" s="292" t="s">
        <v>370</v>
      </c>
      <c r="F190" s="257">
        <v>0</v>
      </c>
      <c r="G190" s="258">
        <v>0</v>
      </c>
      <c r="H190" s="258">
        <v>0</v>
      </c>
      <c r="I190" s="258">
        <v>0</v>
      </c>
      <c r="J190" s="258">
        <v>0</v>
      </c>
      <c r="K190" s="258">
        <v>0</v>
      </c>
      <c r="L190" s="258">
        <v>0</v>
      </c>
      <c r="M190" s="258">
        <v>0</v>
      </c>
      <c r="N190" s="258">
        <v>0</v>
      </c>
      <c r="O190" s="258">
        <v>0</v>
      </c>
      <c r="P190" s="259">
        <v>705.57</v>
      </c>
      <c r="Q190" s="258">
        <v>0</v>
      </c>
      <c r="R190" s="262">
        <v>429.76</v>
      </c>
      <c r="S190" s="258">
        <v>111.46</v>
      </c>
      <c r="T190" s="258">
        <v>0</v>
      </c>
      <c r="U190" s="261">
        <f t="shared" si="11"/>
        <v>1246.79</v>
      </c>
      <c r="Y190" s="199" t="b">
        <f t="shared" si="9"/>
        <v>1</v>
      </c>
      <c r="Z190" s="84" t="s">
        <v>370</v>
      </c>
      <c r="AA190" s="199" t="b">
        <f t="shared" si="10"/>
        <v>1</v>
      </c>
      <c r="AB190" s="362" t="s">
        <v>370</v>
      </c>
    </row>
    <row r="191" spans="1:31" x14ac:dyDescent="0.25">
      <c r="A191" s="255" t="s">
        <v>84</v>
      </c>
      <c r="B191" s="255">
        <v>1</v>
      </c>
      <c r="C191" s="255">
        <v>433</v>
      </c>
      <c r="E191" s="292" t="s">
        <v>684</v>
      </c>
      <c r="F191" s="257">
        <v>0</v>
      </c>
      <c r="G191" s="258">
        <v>0</v>
      </c>
      <c r="H191" s="258">
        <v>0</v>
      </c>
      <c r="I191" s="258">
        <v>923.5</v>
      </c>
      <c r="J191" s="258">
        <v>0</v>
      </c>
      <c r="K191" s="258">
        <v>0</v>
      </c>
      <c r="L191" s="258">
        <v>0</v>
      </c>
      <c r="M191" s="258">
        <v>0</v>
      </c>
      <c r="N191" s="258">
        <v>0</v>
      </c>
      <c r="O191" s="258">
        <v>0</v>
      </c>
      <c r="P191" s="259">
        <v>833.08</v>
      </c>
      <c r="Q191" s="258">
        <v>0</v>
      </c>
      <c r="R191" s="262">
        <v>507.43</v>
      </c>
      <c r="S191" s="258">
        <v>0</v>
      </c>
      <c r="T191" s="258">
        <v>0</v>
      </c>
      <c r="U191" s="261">
        <f t="shared" si="11"/>
        <v>2264.0099999999998</v>
      </c>
      <c r="Y191" s="199" t="b">
        <f t="shared" si="9"/>
        <v>1</v>
      </c>
      <c r="Z191" s="588" t="s">
        <v>684</v>
      </c>
      <c r="AA191" s="199" t="b">
        <f t="shared" si="10"/>
        <v>1</v>
      </c>
      <c r="AB191" s="370" t="s">
        <v>684</v>
      </c>
      <c r="AE191" s="512"/>
    </row>
    <row r="192" spans="1:31" x14ac:dyDescent="0.25">
      <c r="A192" s="255" t="s">
        <v>84</v>
      </c>
      <c r="B192" s="255">
        <v>1</v>
      </c>
      <c r="C192" s="255">
        <v>2</v>
      </c>
      <c r="D192" s="255" t="s">
        <v>549</v>
      </c>
      <c r="E192" s="292" t="s">
        <v>550</v>
      </c>
      <c r="F192" s="257">
        <v>0</v>
      </c>
      <c r="G192" s="258">
        <v>0</v>
      </c>
      <c r="H192" s="258">
        <v>0</v>
      </c>
      <c r="I192" s="259">
        <v>3345.52</v>
      </c>
      <c r="J192" s="258">
        <v>0</v>
      </c>
      <c r="K192" s="258">
        <v>0</v>
      </c>
      <c r="L192" s="258">
        <v>0</v>
      </c>
      <c r="M192" s="258">
        <v>0</v>
      </c>
      <c r="N192" s="258">
        <v>0</v>
      </c>
      <c r="O192" s="258">
        <v>0</v>
      </c>
      <c r="P192" s="259">
        <v>592.94000000000005</v>
      </c>
      <c r="Q192" s="259">
        <v>0</v>
      </c>
      <c r="R192" s="262">
        <v>679.18</v>
      </c>
      <c r="S192" s="262">
        <v>67.09</v>
      </c>
      <c r="T192" s="259">
        <v>78.28</v>
      </c>
      <c r="U192" s="261">
        <f t="shared" si="11"/>
        <v>4763.01</v>
      </c>
      <c r="Y192" s="199" t="b">
        <f t="shared" si="9"/>
        <v>1</v>
      </c>
      <c r="Z192" s="84" t="s">
        <v>4</v>
      </c>
      <c r="AA192" s="199" t="b">
        <f t="shared" si="10"/>
        <v>0</v>
      </c>
      <c r="AB192" s="362" t="s">
        <v>4</v>
      </c>
      <c r="AE192" s="512"/>
    </row>
    <row r="193" spans="1:31" s="512" customFormat="1" x14ac:dyDescent="0.25">
      <c r="A193" s="255" t="s">
        <v>86</v>
      </c>
      <c r="B193" s="255">
        <v>1</v>
      </c>
      <c r="C193" s="255">
        <v>420</v>
      </c>
      <c r="D193" s="255"/>
      <c r="E193" s="292" t="s">
        <v>648</v>
      </c>
      <c r="F193" s="257">
        <v>0</v>
      </c>
      <c r="G193" s="258">
        <v>0</v>
      </c>
      <c r="H193" s="258">
        <v>0</v>
      </c>
      <c r="I193" s="258">
        <v>0</v>
      </c>
      <c r="J193" s="258">
        <v>0</v>
      </c>
      <c r="K193" s="258">
        <v>0</v>
      </c>
      <c r="L193" s="258">
        <v>0</v>
      </c>
      <c r="M193" s="258">
        <v>0</v>
      </c>
      <c r="N193" s="258">
        <v>0</v>
      </c>
      <c r="O193" s="258">
        <v>0</v>
      </c>
      <c r="P193" s="259">
        <v>748.08</v>
      </c>
      <c r="Q193" s="258">
        <v>0</v>
      </c>
      <c r="R193" s="262">
        <v>455.65</v>
      </c>
      <c r="S193" s="258">
        <v>88.28</v>
      </c>
      <c r="T193" s="259">
        <v>39.14</v>
      </c>
      <c r="U193" s="261">
        <f t="shared" si="11"/>
        <v>1331.15</v>
      </c>
      <c r="Y193" s="199" t="b">
        <f t="shared" si="9"/>
        <v>1</v>
      </c>
      <c r="Z193" s="584" t="s">
        <v>640</v>
      </c>
      <c r="AA193" s="199" t="b">
        <f t="shared" si="10"/>
        <v>0</v>
      </c>
      <c r="AB193" s="176" t="s">
        <v>640</v>
      </c>
      <c r="AE193" s="256"/>
    </row>
    <row r="194" spans="1:31" s="512" customFormat="1" x14ac:dyDescent="0.25">
      <c r="A194" s="255" t="s">
        <v>84</v>
      </c>
      <c r="B194" s="255">
        <v>1</v>
      </c>
      <c r="C194" s="255">
        <v>487</v>
      </c>
      <c r="D194" s="255"/>
      <c r="E194" s="292" t="s">
        <v>840</v>
      </c>
      <c r="F194" s="257">
        <v>0</v>
      </c>
      <c r="G194" s="258">
        <v>0</v>
      </c>
      <c r="H194" s="258">
        <v>0</v>
      </c>
      <c r="I194" s="258">
        <v>0</v>
      </c>
      <c r="J194" s="258">
        <v>0</v>
      </c>
      <c r="K194" s="258">
        <v>0</v>
      </c>
      <c r="L194" s="258">
        <v>0</v>
      </c>
      <c r="M194" s="258">
        <v>0</v>
      </c>
      <c r="N194" s="258">
        <v>0</v>
      </c>
      <c r="O194" s="258">
        <v>0</v>
      </c>
      <c r="P194" s="258">
        <v>352.78</v>
      </c>
      <c r="Q194" s="259">
        <v>0</v>
      </c>
      <c r="R194" s="258">
        <v>782.55</v>
      </c>
      <c r="S194" s="262">
        <v>111.46</v>
      </c>
      <c r="T194" s="259">
        <v>0</v>
      </c>
      <c r="U194" s="261">
        <f t="shared" si="11"/>
        <v>1246.79</v>
      </c>
      <c r="Y194" s="199" t="b">
        <f t="shared" si="9"/>
        <v>1</v>
      </c>
      <c r="Z194" s="600" t="s">
        <v>840</v>
      </c>
      <c r="AA194" s="199" t="b">
        <f t="shared" si="10"/>
        <v>1</v>
      </c>
      <c r="AB194" s="201" t="s">
        <v>840</v>
      </c>
      <c r="AE194" s="256"/>
    </row>
    <row r="195" spans="1:31" x14ac:dyDescent="0.25">
      <c r="A195" s="274" t="s">
        <v>86</v>
      </c>
      <c r="B195" s="274">
        <v>1</v>
      </c>
      <c r="C195" s="274">
        <v>20045</v>
      </c>
      <c r="D195" s="274" t="s">
        <v>549</v>
      </c>
      <c r="E195" s="295" t="s">
        <v>151</v>
      </c>
      <c r="F195" s="275">
        <v>0</v>
      </c>
      <c r="G195" s="276">
        <v>0</v>
      </c>
      <c r="H195" s="276">
        <v>0</v>
      </c>
      <c r="I195" s="277">
        <v>592.66999999999996</v>
      </c>
      <c r="J195" s="276">
        <v>0</v>
      </c>
      <c r="K195" s="276">
        <v>0</v>
      </c>
      <c r="L195" s="276">
        <v>0</v>
      </c>
      <c r="M195" s="276">
        <v>0</v>
      </c>
      <c r="N195" s="276">
        <v>0</v>
      </c>
      <c r="O195" s="276">
        <v>0</v>
      </c>
      <c r="P195" s="277">
        <v>0</v>
      </c>
      <c r="Q195" s="277">
        <v>0</v>
      </c>
      <c r="R195" s="279">
        <v>0</v>
      </c>
      <c r="S195" s="276">
        <v>0</v>
      </c>
      <c r="T195" s="277">
        <v>0</v>
      </c>
      <c r="U195" s="278">
        <f>SUM(F195:T195)</f>
        <v>592.66999999999996</v>
      </c>
      <c r="Y195" s="199" t="b">
        <f t="shared" si="9"/>
        <v>1</v>
      </c>
      <c r="Z195" s="127" t="s">
        <v>408</v>
      </c>
      <c r="AA195" s="199" t="b">
        <f t="shared" si="10"/>
        <v>0</v>
      </c>
      <c r="AB195" s="127" t="s">
        <v>408</v>
      </c>
    </row>
    <row r="196" spans="1:31" x14ac:dyDescent="0.25">
      <c r="A196" s="274" t="s">
        <v>84</v>
      </c>
      <c r="B196" s="274">
        <v>1</v>
      </c>
      <c r="C196" s="274">
        <v>20039</v>
      </c>
      <c r="D196" s="274" t="s">
        <v>549</v>
      </c>
      <c r="E196" s="295" t="s">
        <v>353</v>
      </c>
      <c r="F196" s="275">
        <v>0</v>
      </c>
      <c r="G196" s="276">
        <v>0</v>
      </c>
      <c r="H196" s="276">
        <v>0</v>
      </c>
      <c r="I196" s="277">
        <v>1637.97</v>
      </c>
      <c r="J196" s="276">
        <v>0</v>
      </c>
      <c r="K196" s="276">
        <v>0</v>
      </c>
      <c r="L196" s="276">
        <v>0</v>
      </c>
      <c r="M196" s="276">
        <v>0</v>
      </c>
      <c r="N196" s="276">
        <v>0</v>
      </c>
      <c r="O196" s="276">
        <v>0</v>
      </c>
      <c r="P196" s="276">
        <v>0</v>
      </c>
      <c r="Q196" s="277">
        <v>0</v>
      </c>
      <c r="R196" s="276">
        <v>0</v>
      </c>
      <c r="S196" s="276">
        <v>0</v>
      </c>
      <c r="T196" s="276">
        <v>0</v>
      </c>
      <c r="U196" s="278">
        <f>SUM(F196:T196)</f>
        <v>1637.97</v>
      </c>
      <c r="Y196" s="199" t="b">
        <f t="shared" ref="Y196:Y197" si="12">Z196=AB196</f>
        <v>1</v>
      </c>
      <c r="Z196" s="81" t="s">
        <v>353</v>
      </c>
      <c r="AA196" s="199" t="b">
        <f t="shared" si="10"/>
        <v>1</v>
      </c>
      <c r="AB196" s="81" t="s">
        <v>353</v>
      </c>
      <c r="AE196" s="270"/>
    </row>
    <row r="197" spans="1:31" x14ac:dyDescent="0.25">
      <c r="A197" s="274" t="s">
        <v>84</v>
      </c>
      <c r="B197" s="274">
        <v>1</v>
      </c>
      <c r="C197" s="274">
        <v>20043</v>
      </c>
      <c r="D197" s="274" t="s">
        <v>549</v>
      </c>
      <c r="E197" s="295" t="s">
        <v>166</v>
      </c>
      <c r="F197" s="275">
        <v>0</v>
      </c>
      <c r="G197" s="276">
        <v>0</v>
      </c>
      <c r="H197" s="276">
        <v>0</v>
      </c>
      <c r="I197" s="277">
        <v>1303.1099999999999</v>
      </c>
      <c r="J197" s="276">
        <v>0</v>
      </c>
      <c r="K197" s="276">
        <v>0</v>
      </c>
      <c r="L197" s="276">
        <v>0</v>
      </c>
      <c r="M197" s="276">
        <v>0</v>
      </c>
      <c r="N197" s="276">
        <v>0</v>
      </c>
      <c r="O197" s="276">
        <v>0</v>
      </c>
      <c r="P197" s="276">
        <v>0</v>
      </c>
      <c r="Q197" s="277">
        <v>0</v>
      </c>
      <c r="R197" s="276">
        <v>0</v>
      </c>
      <c r="S197" s="276">
        <v>0</v>
      </c>
      <c r="T197" s="276">
        <v>0</v>
      </c>
      <c r="U197" s="278">
        <f>SUM(F197:T197)</f>
        <v>1303.1099999999999</v>
      </c>
      <c r="Y197" s="199" t="b">
        <f t="shared" si="12"/>
        <v>1</v>
      </c>
      <c r="Z197" s="127" t="s">
        <v>166</v>
      </c>
      <c r="AA197" s="199" t="b">
        <f t="shared" ref="AA197" si="13">E197=AB197</f>
        <v>1</v>
      </c>
      <c r="AB197" s="127" t="s">
        <v>166</v>
      </c>
    </row>
    <row r="198" spans="1:31" s="270" customFormat="1" x14ac:dyDescent="0.25">
      <c r="A198" s="254"/>
      <c r="B198" s="254"/>
      <c r="C198" s="254"/>
      <c r="D198" s="254"/>
      <c r="E198" s="501">
        <f>COUNTA(E2:E197)</f>
        <v>196</v>
      </c>
      <c r="F198" s="470">
        <f>SUBTOTAL(9,F2:F197)</f>
        <v>1918.0399999999997</v>
      </c>
      <c r="G198" s="471">
        <f t="shared" ref="G198:L198" si="14">SUM(G2:G197)</f>
        <v>16467.04</v>
      </c>
      <c r="H198" s="471">
        <f t="shared" si="14"/>
        <v>2773.5</v>
      </c>
      <c r="I198" s="471">
        <f t="shared" si="14"/>
        <v>223518.21</v>
      </c>
      <c r="J198" s="471">
        <f t="shared" si="14"/>
        <v>2261.77</v>
      </c>
      <c r="K198" s="471">
        <f t="shared" si="14"/>
        <v>0</v>
      </c>
      <c r="L198" s="471">
        <f t="shared" si="14"/>
        <v>13662</v>
      </c>
      <c r="M198" s="471">
        <f>SUBTOTAL(9,M2:M197)</f>
        <v>1915.85</v>
      </c>
      <c r="N198" s="471">
        <f t="shared" ref="N198:U198" si="15">SUM(N2:N197)</f>
        <v>1082.75</v>
      </c>
      <c r="O198" s="471">
        <f t="shared" si="15"/>
        <v>0</v>
      </c>
      <c r="P198" s="470">
        <f t="shared" si="15"/>
        <v>113718.30000000012</v>
      </c>
      <c r="Q198" s="472">
        <f t="shared" si="15"/>
        <v>2496.96</v>
      </c>
      <c r="R198" s="472">
        <f t="shared" si="15"/>
        <v>121338.03999999982</v>
      </c>
      <c r="S198" s="472">
        <f t="shared" si="15"/>
        <v>10467.990000000007</v>
      </c>
      <c r="T198" s="473">
        <f t="shared" si="15"/>
        <v>10332.960000000003</v>
      </c>
      <c r="U198" s="473">
        <f t="shared" si="15"/>
        <v>521953.41000000027</v>
      </c>
      <c r="Y198" s="437"/>
      <c r="Z198" s="183"/>
      <c r="AA198" s="199"/>
      <c r="AB198" s="199"/>
      <c r="AE198" s="256"/>
    </row>
    <row r="199" spans="1:31" x14ac:dyDescent="0.25">
      <c r="E199" s="294"/>
      <c r="F199" s="502"/>
      <c r="G199" s="503"/>
      <c r="H199" s="504"/>
      <c r="I199" s="505"/>
      <c r="J199" s="505"/>
      <c r="K199" s="505"/>
      <c r="L199" s="506"/>
      <c r="M199" s="505"/>
      <c r="N199" s="507"/>
      <c r="O199" s="505"/>
      <c r="P199" s="505">
        <v>0.01</v>
      </c>
      <c r="Q199" s="505"/>
      <c r="R199" s="508">
        <f>R198-143599.56</f>
        <v>-22261.520000000179</v>
      </c>
      <c r="S199" s="508"/>
      <c r="T199" s="508"/>
      <c r="U199" s="261"/>
      <c r="W199" s="293"/>
      <c r="Y199" s="437"/>
      <c r="Z199" s="183"/>
      <c r="AA199" s="552"/>
      <c r="AB199" s="199"/>
    </row>
    <row r="200" spans="1:31" x14ac:dyDescent="0.25">
      <c r="A200" s="256"/>
      <c r="B200" s="256"/>
      <c r="C200" s="256"/>
      <c r="D200" s="256"/>
      <c r="E200" s="293"/>
      <c r="H200" s="258">
        <v>-0.01</v>
      </c>
      <c r="M200" s="258">
        <v>-0.01</v>
      </c>
      <c r="N200" s="258">
        <v>-0.01</v>
      </c>
      <c r="P200" s="258">
        <v>-0.03</v>
      </c>
      <c r="Q200" s="258">
        <v>0.04</v>
      </c>
      <c r="R200" s="258">
        <v>0.01</v>
      </c>
      <c r="S200" s="258"/>
      <c r="T200" s="258"/>
      <c r="U200" s="258"/>
      <c r="Y200" s="437"/>
      <c r="Z200" s="183"/>
      <c r="AA200" s="199"/>
      <c r="AB200" s="199"/>
    </row>
    <row r="201" spans="1:31" x14ac:dyDescent="0.25">
      <c r="A201" s="256"/>
      <c r="B201" s="256"/>
      <c r="C201" s="256"/>
      <c r="D201" s="256"/>
      <c r="E201" s="293"/>
      <c r="F201" s="259"/>
      <c r="G201" s="271"/>
      <c r="H201" s="271"/>
      <c r="L201" s="271"/>
      <c r="M201" s="271"/>
      <c r="N201" s="271"/>
      <c r="O201" s="271"/>
      <c r="P201" s="271"/>
      <c r="Q201" s="271"/>
      <c r="R201" s="271"/>
      <c r="S201" s="271"/>
      <c r="T201" s="271"/>
      <c r="U201" s="258"/>
      <c r="Y201" s="437"/>
      <c r="Z201" s="183"/>
      <c r="AA201" s="199"/>
      <c r="AB201" s="199"/>
    </row>
    <row r="202" spans="1:31" x14ac:dyDescent="0.25">
      <c r="A202" s="215"/>
      <c r="B202" s="215"/>
      <c r="C202" s="215"/>
      <c r="D202" s="215"/>
      <c r="E202" s="217" t="s">
        <v>855</v>
      </c>
      <c r="F202" s="272">
        <v>1918.0399999999997</v>
      </c>
      <c r="G202" s="273">
        <v>16467.04</v>
      </c>
      <c r="H202" s="273">
        <v>2773.5</v>
      </c>
      <c r="I202" s="273">
        <v>223518.21000000008</v>
      </c>
      <c r="J202" s="273">
        <v>2261.77</v>
      </c>
      <c r="K202" s="273">
        <v>0</v>
      </c>
      <c r="L202" s="273">
        <v>13662</v>
      </c>
      <c r="M202" s="273">
        <v>1915.85</v>
      </c>
      <c r="N202" s="273">
        <v>1082.75</v>
      </c>
      <c r="O202" s="273">
        <v>0</v>
      </c>
      <c r="P202" s="273">
        <v>113718.3000000001</v>
      </c>
      <c r="Q202" s="273">
        <v>2496.96</v>
      </c>
      <c r="R202" s="273">
        <v>121338.03999999985</v>
      </c>
      <c r="S202" s="273">
        <v>10467.990000000007</v>
      </c>
      <c r="T202" s="273">
        <v>10332.96000000001</v>
      </c>
      <c r="U202" s="216">
        <v>521953.41000000021</v>
      </c>
      <c r="Y202" s="437"/>
      <c r="Z202" s="183"/>
      <c r="AA202" s="552"/>
      <c r="AB202" s="199"/>
    </row>
    <row r="203" spans="1:31" x14ac:dyDescent="0.25">
      <c r="Y203" s="437"/>
      <c r="Z203" s="183"/>
      <c r="AA203" s="199"/>
      <c r="AB203" s="199"/>
    </row>
    <row r="204" spans="1:31" x14ac:dyDescent="0.25">
      <c r="Y204" s="437"/>
      <c r="Z204" s="183"/>
      <c r="AA204" s="199"/>
      <c r="AB204" s="199"/>
    </row>
    <row r="205" spans="1:31" x14ac:dyDescent="0.25">
      <c r="Y205" s="437"/>
      <c r="Z205" s="183"/>
      <c r="AA205" s="199"/>
      <c r="AB205" s="199"/>
    </row>
    <row r="206" spans="1:31" x14ac:dyDescent="0.25">
      <c r="Y206" s="437"/>
      <c r="Z206" s="183"/>
      <c r="AA206" s="199"/>
      <c r="AB206" s="199"/>
    </row>
    <row r="207" spans="1:31" x14ac:dyDescent="0.25">
      <c r="Y207" s="437"/>
      <c r="Z207" s="183"/>
      <c r="AA207" s="199"/>
      <c r="AB207" s="199"/>
    </row>
    <row r="208" spans="1:31" x14ac:dyDescent="0.25">
      <c r="Y208" s="437"/>
      <c r="Z208" s="183"/>
      <c r="AA208" s="552"/>
      <c r="AB208" s="199"/>
    </row>
    <row r="209" spans="25:28" x14ac:dyDescent="0.25">
      <c r="Y209" s="437"/>
      <c r="Z209" s="183"/>
      <c r="AA209" s="199"/>
      <c r="AB209" s="199"/>
    </row>
    <row r="210" spans="25:28" x14ac:dyDescent="0.25">
      <c r="Y210" s="437"/>
      <c r="Z210" s="183"/>
      <c r="AA210" s="552"/>
      <c r="AB210" s="199"/>
    </row>
    <row r="211" spans="25:28" x14ac:dyDescent="0.25">
      <c r="Y211" s="437"/>
      <c r="Z211" s="183"/>
      <c r="AA211" s="199"/>
      <c r="AB211" s="199"/>
    </row>
    <row r="212" spans="25:28" x14ac:dyDescent="0.25">
      <c r="Y212" s="437"/>
      <c r="Z212" s="183"/>
      <c r="AA212" s="552"/>
      <c r="AB212" s="199"/>
    </row>
    <row r="213" spans="25:28" x14ac:dyDescent="0.25">
      <c r="Y213" s="437"/>
      <c r="Z213" s="183"/>
      <c r="AA213" s="199"/>
      <c r="AB213" s="199"/>
    </row>
    <row r="214" spans="25:28" x14ac:dyDescent="0.25">
      <c r="Y214" s="437"/>
      <c r="Z214" s="183"/>
      <c r="AA214" s="199"/>
      <c r="AB214" s="199"/>
    </row>
    <row r="215" spans="25:28" x14ac:dyDescent="0.25">
      <c r="Y215" s="437"/>
      <c r="Z215" s="183"/>
      <c r="AA215" s="199"/>
      <c r="AB215" s="199"/>
    </row>
    <row r="216" spans="25:28" x14ac:dyDescent="0.25">
      <c r="Y216" s="437"/>
      <c r="Z216" s="183"/>
      <c r="AA216" s="552"/>
      <c r="AB216" s="199"/>
    </row>
    <row r="217" spans="25:28" x14ac:dyDescent="0.25">
      <c r="Y217" s="437"/>
      <c r="Z217" s="183"/>
      <c r="AA217" s="199"/>
      <c r="AB217" s="199"/>
    </row>
    <row r="218" spans="25:28" x14ac:dyDescent="0.25">
      <c r="Y218" s="437"/>
      <c r="Z218" s="183"/>
      <c r="AA218" s="199"/>
      <c r="AB218" s="199"/>
    </row>
    <row r="219" spans="25:28" x14ac:dyDescent="0.25">
      <c r="Y219" s="437"/>
      <c r="Z219" s="183"/>
      <c r="AA219" s="552"/>
      <c r="AB219" s="199"/>
    </row>
    <row r="220" spans="25:28" x14ac:dyDescent="0.25">
      <c r="Y220" s="437"/>
      <c r="Z220" s="183"/>
      <c r="AA220" s="199"/>
      <c r="AB220" s="199"/>
    </row>
    <row r="221" spans="25:28" x14ac:dyDescent="0.25">
      <c r="Y221" s="437"/>
      <c r="Z221" s="183"/>
      <c r="AA221" s="199"/>
      <c r="AB221" s="199"/>
    </row>
    <row r="222" spans="25:28" x14ac:dyDescent="0.25">
      <c r="Y222" s="437"/>
      <c r="Z222" s="183"/>
      <c r="AA222" s="552"/>
      <c r="AB222" s="199"/>
    </row>
    <row r="223" spans="25:28" x14ac:dyDescent="0.25">
      <c r="Y223" s="437"/>
      <c r="Z223" s="183"/>
      <c r="AA223" s="199"/>
      <c r="AB223" s="199"/>
    </row>
    <row r="224" spans="25:28" x14ac:dyDescent="0.25">
      <c r="Y224" s="437"/>
      <c r="Z224" s="183"/>
      <c r="AA224" s="199"/>
      <c r="AB224" s="199"/>
    </row>
    <row r="225" spans="25:28" x14ac:dyDescent="0.25">
      <c r="Y225" s="437"/>
      <c r="Z225" s="183"/>
      <c r="AA225" s="199"/>
      <c r="AB225" s="199"/>
    </row>
    <row r="226" spans="25:28" x14ac:dyDescent="0.25">
      <c r="Y226" s="437"/>
      <c r="Z226" s="183"/>
      <c r="AA226" s="552"/>
      <c r="AB226" s="199"/>
    </row>
    <row r="227" spans="25:28" x14ac:dyDescent="0.25">
      <c r="Y227" s="437"/>
      <c r="Z227" s="183"/>
      <c r="AA227" s="199"/>
      <c r="AB227" s="199"/>
    </row>
    <row r="228" spans="25:28" x14ac:dyDescent="0.25">
      <c r="Y228" s="437"/>
      <c r="Z228" s="183"/>
      <c r="AA228" s="199"/>
      <c r="AB228" s="199"/>
    </row>
    <row r="229" spans="25:28" x14ac:dyDescent="0.25">
      <c r="Y229" s="437"/>
      <c r="Z229" s="183"/>
      <c r="AA229" s="199"/>
      <c r="AB229" s="199"/>
    </row>
    <row r="230" spans="25:28" x14ac:dyDescent="0.25">
      <c r="Y230" s="437"/>
      <c r="Z230" s="183"/>
      <c r="AA230" s="199"/>
      <c r="AB230" s="199"/>
    </row>
    <row r="231" spans="25:28" x14ac:dyDescent="0.25">
      <c r="Y231" s="437"/>
      <c r="Z231" s="183"/>
      <c r="AA231" s="199"/>
      <c r="AB231" s="199"/>
    </row>
    <row r="232" spans="25:28" x14ac:dyDescent="0.25">
      <c r="Y232" s="437"/>
      <c r="Z232" s="183"/>
      <c r="AA232" s="199"/>
      <c r="AB232" s="199"/>
    </row>
    <row r="233" spans="25:28" x14ac:dyDescent="0.25">
      <c r="Y233" s="437"/>
      <c r="Z233" s="183"/>
      <c r="AA233" s="552"/>
      <c r="AB233" s="199"/>
    </row>
    <row r="234" spans="25:28" x14ac:dyDescent="0.25">
      <c r="Y234" s="437"/>
      <c r="Z234" s="183"/>
      <c r="AA234" s="199"/>
      <c r="AB234" s="199"/>
    </row>
    <row r="235" spans="25:28" x14ac:dyDescent="0.25">
      <c r="Y235" s="437"/>
      <c r="Z235" s="183"/>
      <c r="AA235" s="199"/>
      <c r="AB235" s="199"/>
    </row>
    <row r="236" spans="25:28" x14ac:dyDescent="0.25">
      <c r="Y236" s="437"/>
      <c r="Z236" s="183"/>
      <c r="AA236" s="199"/>
      <c r="AB236" s="199"/>
    </row>
    <row r="237" spans="25:28" x14ac:dyDescent="0.25">
      <c r="Y237" s="437"/>
      <c r="Z237" s="183"/>
      <c r="AA237" s="199"/>
      <c r="AB237" s="199"/>
    </row>
    <row r="238" spans="25:28" x14ac:dyDescent="0.25">
      <c r="Y238" s="437"/>
      <c r="Z238" s="183"/>
      <c r="AA238" s="199"/>
      <c r="AB238" s="199"/>
    </row>
    <row r="239" spans="25:28" x14ac:dyDescent="0.25">
      <c r="Y239" s="437"/>
      <c r="Z239" s="183"/>
      <c r="AA239" s="199"/>
      <c r="AB239" s="199"/>
    </row>
    <row r="240" spans="25:28" x14ac:dyDescent="0.25">
      <c r="Y240" s="437"/>
      <c r="Z240" s="183"/>
      <c r="AA240" s="199"/>
      <c r="AB240" s="199"/>
    </row>
    <row r="241" spans="25:28" x14ac:dyDescent="0.25">
      <c r="Y241" s="437"/>
      <c r="Z241" s="183"/>
      <c r="AA241" s="199"/>
      <c r="AB241" s="199"/>
    </row>
    <row r="242" spans="25:28" x14ac:dyDescent="0.25">
      <c r="Y242" s="437"/>
      <c r="Z242" s="183"/>
      <c r="AA242" s="552"/>
      <c r="AB242" s="199"/>
    </row>
    <row r="243" spans="25:28" x14ac:dyDescent="0.25">
      <c r="Y243" s="437"/>
      <c r="Z243" s="183"/>
      <c r="AA243" s="199"/>
      <c r="AB243" s="199"/>
    </row>
    <row r="244" spans="25:28" x14ac:dyDescent="0.25">
      <c r="Y244" s="183"/>
      <c r="Z244" s="183"/>
      <c r="AA244" s="199"/>
      <c r="AB244" s="199"/>
    </row>
    <row r="245" spans="25:28" x14ac:dyDescent="0.25">
      <c r="Y245" s="183"/>
      <c r="Z245" s="183"/>
      <c r="AA245" s="199"/>
      <c r="AB245" s="199"/>
    </row>
    <row r="246" spans="25:28" x14ac:dyDescent="0.25">
      <c r="Y246" s="183"/>
      <c r="Z246" s="183"/>
      <c r="AA246" s="199"/>
      <c r="AB246" s="199"/>
    </row>
    <row r="247" spans="25:28" x14ac:dyDescent="0.25">
      <c r="Y247" s="183"/>
      <c r="Z247" s="183"/>
      <c r="AA247" s="199"/>
      <c r="AB247" s="199"/>
    </row>
    <row r="248" spans="25:28" x14ac:dyDescent="0.25">
      <c r="Y248" s="183"/>
      <c r="Z248" s="183"/>
      <c r="AA248" s="199"/>
      <c r="AB248" s="199"/>
    </row>
    <row r="249" spans="25:28" x14ac:dyDescent="0.25">
      <c r="Y249" s="183"/>
      <c r="Z249" s="183"/>
      <c r="AA249" s="199"/>
      <c r="AB249" s="199"/>
    </row>
    <row r="250" spans="25:28" x14ac:dyDescent="0.25">
      <c r="Y250" s="183"/>
      <c r="Z250" s="183"/>
      <c r="AA250" s="199"/>
      <c r="AB250" s="199"/>
    </row>
    <row r="251" spans="25:28" x14ac:dyDescent="0.25">
      <c r="Y251" s="183"/>
      <c r="Z251" s="183"/>
      <c r="AA251" s="199"/>
      <c r="AB251" s="199"/>
    </row>
    <row r="252" spans="25:28" x14ac:dyDescent="0.25">
      <c r="Y252" s="183"/>
      <c r="Z252" s="183"/>
      <c r="AA252" s="199"/>
      <c r="AB252" s="199"/>
    </row>
    <row r="253" spans="25:28" x14ac:dyDescent="0.25">
      <c r="Y253" s="183"/>
      <c r="Z253" s="183"/>
      <c r="AA253" s="199"/>
      <c r="AB253" s="199"/>
    </row>
    <row r="254" spans="25:28" x14ac:dyDescent="0.25">
      <c r="Y254" s="183"/>
      <c r="Z254" s="183"/>
      <c r="AA254" s="199"/>
      <c r="AB254" s="199"/>
    </row>
    <row r="255" spans="25:28" x14ac:dyDescent="0.25">
      <c r="Y255" s="183"/>
      <c r="Z255" s="183"/>
      <c r="AA255" s="199"/>
      <c r="AB255" s="199"/>
    </row>
    <row r="256" spans="25:28" x14ac:dyDescent="0.25">
      <c r="Y256" s="183"/>
      <c r="Z256" s="183"/>
      <c r="AA256" s="199"/>
      <c r="AB256" s="199"/>
    </row>
    <row r="257" spans="25:28" x14ac:dyDescent="0.25">
      <c r="Y257" s="183"/>
      <c r="Z257" s="183"/>
      <c r="AA257" s="199"/>
      <c r="AB257" s="199"/>
    </row>
    <row r="258" spans="25:28" x14ac:dyDescent="0.25">
      <c r="Y258" s="183"/>
      <c r="Z258" s="183"/>
      <c r="AA258" s="199"/>
      <c r="AB258" s="199"/>
    </row>
    <row r="259" spans="25:28" x14ac:dyDescent="0.25">
      <c r="Y259" s="183"/>
      <c r="Z259" s="183"/>
      <c r="AA259" s="199"/>
      <c r="AB259" s="199"/>
    </row>
    <row r="260" spans="25:28" x14ac:dyDescent="0.25">
      <c r="Y260" s="183"/>
      <c r="Z260" s="183"/>
      <c r="AA260" s="199"/>
      <c r="AB260" s="199"/>
    </row>
    <row r="261" spans="25:28" x14ac:dyDescent="0.25">
      <c r="Y261" s="183"/>
      <c r="Z261" s="183"/>
      <c r="AA261" s="199"/>
      <c r="AB261" s="199"/>
    </row>
    <row r="262" spans="25:28" x14ac:dyDescent="0.25">
      <c r="Y262" s="183"/>
      <c r="Z262" s="183"/>
      <c r="AA262" s="199"/>
      <c r="AB262" s="199"/>
    </row>
    <row r="263" spans="25:28" x14ac:dyDescent="0.25">
      <c r="Y263" s="437"/>
      <c r="Z263" s="183"/>
      <c r="AA263" s="183"/>
      <c r="AB263" s="182"/>
    </row>
    <row r="264" spans="25:28" x14ac:dyDescent="0.25">
      <c r="Y264" s="437"/>
      <c r="Z264" s="183"/>
      <c r="AA264" s="183"/>
      <c r="AB264" s="182"/>
    </row>
    <row r="265" spans="25:28" x14ac:dyDescent="0.25">
      <c r="Y265" s="437"/>
      <c r="Z265" s="183"/>
      <c r="AA265" s="183"/>
      <c r="AB265" s="182"/>
    </row>
    <row r="266" spans="25:28" x14ac:dyDescent="0.25">
      <c r="Y266" s="183"/>
      <c r="Z266" s="183"/>
      <c r="AA266" s="183"/>
      <c r="AB266" s="182"/>
    </row>
  </sheetData>
  <sortState xmlns:xlrd2="http://schemas.microsoft.com/office/spreadsheetml/2017/richdata2" ref="A195:U197">
    <sortCondition ref="E195:E197"/>
  </sortState>
  <pageMargins left="0.511811024" right="0.511811024" top="0.78740157499999996" bottom="0.78740157499999996" header="0.31496062000000002" footer="0.31496062000000002"/>
  <pageSetup paperSize="9" scale="33" fitToHeight="0" orientation="landscape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8D3D76BF-0D03-4C74-AA68-8B7640AEC3F5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'BENEF - MAR-2025'!E32:E32</xm:f>
              <xm:sqref>E32</xm:sqref>
            </x14:sparkline>
          </x14:sparklines>
        </x14:sparklineGroup>
      </x14:sparklineGroup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F627C-9A31-4AF4-983E-EDA6A59E75EE}">
  <dimension ref="A1:AJ269"/>
  <sheetViews>
    <sheetView workbookViewId="0">
      <pane ySplit="1" topLeftCell="A263" activePane="bottomLeft" state="frozen"/>
      <selection pane="bottomLeft" activeCell="A17" sqref="A17:XFD17"/>
    </sheetView>
  </sheetViews>
  <sheetFormatPr defaultColWidth="9.140625" defaultRowHeight="15" x14ac:dyDescent="0.25"/>
  <cols>
    <col min="1" max="1" width="9.28515625" style="182" bestFit="1" customWidth="1" collapsed="1"/>
    <col min="2" max="2" width="12.7109375" style="182" bestFit="1" customWidth="1" collapsed="1"/>
    <col min="3" max="3" width="13.7109375" style="182" bestFit="1" customWidth="1" collapsed="1"/>
    <col min="4" max="4" width="36.42578125" style="183" bestFit="1" customWidth="1" collapsed="1"/>
    <col min="5" max="5" width="14" style="182" bestFit="1" customWidth="1" collapsed="1"/>
    <col min="6" max="6" width="14.5703125" style="182" customWidth="1" collapsed="1"/>
    <col min="7" max="7" width="13.7109375" style="182" bestFit="1" customWidth="1" collapsed="1"/>
    <col min="8" max="8" width="13.140625" style="182" bestFit="1" customWidth="1" collapsed="1"/>
    <col min="9" max="9" width="13.85546875" style="182" bestFit="1" customWidth="1" collapsed="1"/>
    <col min="10" max="10" width="15" style="182" bestFit="1" customWidth="1" collapsed="1"/>
    <col min="11" max="11" width="14.140625" style="182" bestFit="1" customWidth="1" collapsed="1"/>
    <col min="12" max="12" width="15.85546875" style="182" bestFit="1" customWidth="1" collapsed="1"/>
    <col min="13" max="13" width="15.7109375" style="182" bestFit="1" customWidth="1" collapsed="1"/>
    <col min="14" max="14" width="12.28515625" style="182" bestFit="1" customWidth="1" collapsed="1"/>
    <col min="15" max="15" width="15.85546875" style="182" bestFit="1" customWidth="1" collapsed="1"/>
    <col min="16" max="16" width="15.28515625" style="182" bestFit="1" customWidth="1" collapsed="1"/>
    <col min="17" max="17" width="15.42578125" style="182" bestFit="1" customWidth="1" collapsed="1"/>
    <col min="18" max="18" width="12.7109375" style="182" bestFit="1" customWidth="1" collapsed="1"/>
    <col min="19" max="20" width="12.28515625" style="182" bestFit="1" customWidth="1"/>
    <col min="21" max="21" width="15.28515625" style="182" bestFit="1" customWidth="1" collapsed="1"/>
    <col min="22" max="22" width="13.7109375" style="534" bestFit="1" customWidth="1" collapsed="1"/>
    <col min="23" max="23" width="10.85546875" style="534" bestFit="1" customWidth="1" collapsed="1"/>
    <col min="24" max="24" width="7.85546875" style="547" bestFit="1" customWidth="1" collapsed="1"/>
    <col min="25" max="25" width="17.7109375" style="182" customWidth="1" collapsed="1"/>
    <col min="26" max="26" width="9.140625" style="182" customWidth="1" collapsed="1"/>
    <col min="27" max="27" width="29.85546875" style="182" customWidth="1" collapsed="1"/>
    <col min="28" max="28" width="9.140625" style="182" customWidth="1" collapsed="1"/>
    <col min="29" max="29" width="30.7109375" style="182" customWidth="1" collapsed="1"/>
    <col min="30" max="30" width="9.28515625" style="182" customWidth="1" collapsed="1"/>
    <col min="31" max="31" width="32.28515625" style="182" customWidth="1" collapsed="1"/>
    <col min="32" max="32" width="22.7109375" style="182" customWidth="1" collapsed="1"/>
    <col min="33" max="33" width="13.7109375" style="182" customWidth="1" collapsed="1"/>
    <col min="34" max="34" width="15.5703125" style="182" customWidth="1" collapsed="1"/>
    <col min="35" max="35" width="9.28515625" style="182" customWidth="1" collapsed="1"/>
    <col min="36" max="16384" width="9.140625" style="182"/>
  </cols>
  <sheetData>
    <row r="1" spans="1:36" ht="15" customHeight="1" x14ac:dyDescent="0.25">
      <c r="A1" s="194" t="s">
        <v>127</v>
      </c>
      <c r="B1" s="194" t="s">
        <v>119</v>
      </c>
      <c r="C1" s="194" t="s">
        <v>92</v>
      </c>
      <c r="D1" s="198" t="s">
        <v>93</v>
      </c>
      <c r="E1" s="194" t="s">
        <v>153</v>
      </c>
      <c r="F1" s="194" t="s">
        <v>94</v>
      </c>
      <c r="G1" s="194" t="s">
        <v>126</v>
      </c>
      <c r="H1" s="194" t="s">
        <v>95</v>
      </c>
      <c r="I1" s="194" t="s">
        <v>96</v>
      </c>
      <c r="J1" s="194" t="s">
        <v>833</v>
      </c>
      <c r="K1" s="194" t="s">
        <v>1085</v>
      </c>
      <c r="L1" s="194" t="s">
        <v>97</v>
      </c>
      <c r="M1" s="194" t="s">
        <v>98</v>
      </c>
      <c r="N1" s="194" t="s">
        <v>117</v>
      </c>
      <c r="O1" s="194" t="s">
        <v>97</v>
      </c>
      <c r="P1" s="194" t="s">
        <v>134</v>
      </c>
      <c r="Q1" s="194" t="s">
        <v>1084</v>
      </c>
      <c r="R1" s="194" t="s">
        <v>1086</v>
      </c>
      <c r="S1" s="194" t="s">
        <v>1089</v>
      </c>
      <c r="T1" s="194" t="s">
        <v>1088</v>
      </c>
      <c r="U1" s="194" t="s">
        <v>868</v>
      </c>
      <c r="V1" s="532" t="s">
        <v>122</v>
      </c>
      <c r="W1" s="532" t="s">
        <v>1087</v>
      </c>
      <c r="X1" s="548" t="s">
        <v>774</v>
      </c>
      <c r="Y1" s="194"/>
      <c r="Z1" s="194"/>
      <c r="AA1" s="194"/>
      <c r="AB1" s="194"/>
      <c r="AC1" s="194"/>
      <c r="AD1" s="194"/>
      <c r="AE1" s="194"/>
      <c r="AF1" s="194"/>
      <c r="AG1" s="194"/>
      <c r="AH1" s="194"/>
      <c r="AI1" s="194"/>
      <c r="AJ1" s="194"/>
    </row>
    <row r="2" spans="1:36" ht="15" customHeight="1" x14ac:dyDescent="0.25">
      <c r="A2" s="196" t="s">
        <v>1037</v>
      </c>
      <c r="B2" s="196" t="s">
        <v>847</v>
      </c>
      <c r="C2" s="197">
        <v>271</v>
      </c>
      <c r="D2" s="199" t="s">
        <v>164</v>
      </c>
      <c r="E2" s="196" t="s">
        <v>266</v>
      </c>
      <c r="F2" s="195">
        <v>31040.48</v>
      </c>
      <c r="G2" s="195">
        <v>0</v>
      </c>
      <c r="H2" s="195">
        <v>0</v>
      </c>
      <c r="I2" s="195">
        <v>0</v>
      </c>
      <c r="J2" s="195">
        <v>0</v>
      </c>
      <c r="K2" s="195">
        <v>0</v>
      </c>
      <c r="L2" s="195">
        <v>0</v>
      </c>
      <c r="M2" s="195">
        <v>0</v>
      </c>
      <c r="N2" s="195">
        <v>0</v>
      </c>
      <c r="O2" s="195">
        <v>0</v>
      </c>
      <c r="P2" s="195">
        <v>1819.36</v>
      </c>
      <c r="Q2" s="195">
        <v>0</v>
      </c>
      <c r="R2" s="195">
        <v>0</v>
      </c>
      <c r="S2" s="195">
        <v>0</v>
      </c>
      <c r="T2" s="195">
        <v>0</v>
      </c>
      <c r="U2" s="195">
        <v>0</v>
      </c>
      <c r="V2" s="533">
        <f t="shared" ref="V2:V22" si="0">SUM(G2:U2)</f>
        <v>1819.36</v>
      </c>
      <c r="W2" s="533">
        <f t="shared" ref="W2:W22" si="1">F2-V2</f>
        <v>29221.119999999999</v>
      </c>
      <c r="X2" s="549" t="s">
        <v>167</v>
      </c>
      <c r="Y2" s="196"/>
      <c r="Z2" s="197"/>
      <c r="AA2" s="196"/>
      <c r="AB2" s="197"/>
      <c r="AC2" s="196"/>
      <c r="AD2" s="197"/>
      <c r="AE2" s="196"/>
      <c r="AF2" s="196"/>
      <c r="AG2" s="197"/>
      <c r="AH2" s="196"/>
      <c r="AI2" s="197"/>
      <c r="AJ2" s="196"/>
    </row>
    <row r="3" spans="1:36" s="214" customFormat="1" ht="15" customHeight="1" x14ac:dyDescent="0.25">
      <c r="A3" s="196" t="s">
        <v>1037</v>
      </c>
      <c r="B3" s="196" t="s">
        <v>847</v>
      </c>
      <c r="C3" s="197">
        <v>37</v>
      </c>
      <c r="D3" s="199" t="s">
        <v>27</v>
      </c>
      <c r="E3" s="196" t="s">
        <v>199</v>
      </c>
      <c r="F3" s="195">
        <v>24485.279999999999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1762.63</v>
      </c>
      <c r="Q3" s="195">
        <v>0</v>
      </c>
      <c r="R3" s="195">
        <v>1465.02</v>
      </c>
      <c r="S3" s="195">
        <v>0</v>
      </c>
      <c r="T3" s="195">
        <v>0</v>
      </c>
      <c r="U3" s="195">
        <v>0</v>
      </c>
      <c r="V3" s="533">
        <f t="shared" si="0"/>
        <v>3227.65</v>
      </c>
      <c r="W3" s="533">
        <f t="shared" si="1"/>
        <v>21257.629999999997</v>
      </c>
      <c r="X3" s="549" t="s">
        <v>167</v>
      </c>
      <c r="Y3" s="211"/>
      <c r="Z3" s="213"/>
      <c r="AA3" s="211"/>
      <c r="AB3" s="213"/>
      <c r="AC3" s="211"/>
      <c r="AD3" s="213"/>
      <c r="AE3" s="211"/>
      <c r="AF3" s="211"/>
      <c r="AG3" s="213"/>
      <c r="AH3" s="211"/>
      <c r="AI3" s="213"/>
      <c r="AJ3" s="211"/>
    </row>
    <row r="4" spans="1:36" ht="15" customHeight="1" x14ac:dyDescent="0.25">
      <c r="A4" s="529" t="s">
        <v>1037</v>
      </c>
      <c r="B4" s="529" t="s">
        <v>847</v>
      </c>
      <c r="C4" s="530">
        <v>432</v>
      </c>
      <c r="D4" s="552" t="s">
        <v>682</v>
      </c>
      <c r="E4" s="529" t="s">
        <v>683</v>
      </c>
      <c r="F4" s="553">
        <v>8717.56</v>
      </c>
      <c r="G4" s="553">
        <v>0</v>
      </c>
      <c r="H4" s="553">
        <v>0</v>
      </c>
      <c r="I4" s="553">
        <v>0</v>
      </c>
      <c r="J4" s="553">
        <v>0</v>
      </c>
      <c r="K4" s="553">
        <v>0</v>
      </c>
      <c r="L4" s="553">
        <v>0</v>
      </c>
      <c r="M4" s="553">
        <v>0</v>
      </c>
      <c r="N4" s="553">
        <v>0</v>
      </c>
      <c r="O4" s="553">
        <v>0</v>
      </c>
      <c r="P4" s="553">
        <v>0</v>
      </c>
      <c r="Q4" s="553">
        <v>0</v>
      </c>
      <c r="R4" s="553">
        <v>0</v>
      </c>
      <c r="S4" s="553">
        <v>188.38</v>
      </c>
      <c r="T4" s="553">
        <v>129.09</v>
      </c>
      <c r="U4" s="553">
        <v>0</v>
      </c>
      <c r="V4" s="554">
        <f t="shared" si="0"/>
        <v>317.47000000000003</v>
      </c>
      <c r="W4" s="554">
        <f t="shared" si="1"/>
        <v>8400.09</v>
      </c>
      <c r="X4" s="550" t="s">
        <v>167</v>
      </c>
      <c r="Y4" s="196"/>
      <c r="Z4" s="197"/>
      <c r="AA4" s="196"/>
      <c r="AB4" s="197"/>
      <c r="AC4" s="196"/>
      <c r="AD4" s="197"/>
      <c r="AE4" s="196"/>
      <c r="AF4" s="196"/>
      <c r="AG4" s="197"/>
      <c r="AH4" s="196"/>
      <c r="AI4" s="197"/>
      <c r="AJ4" s="196"/>
    </row>
    <row r="5" spans="1:36" ht="15" customHeight="1" x14ac:dyDescent="0.25">
      <c r="A5" s="529" t="s">
        <v>1037</v>
      </c>
      <c r="B5" s="529" t="s">
        <v>847</v>
      </c>
      <c r="C5" s="530">
        <v>407</v>
      </c>
      <c r="D5" s="552" t="s">
        <v>484</v>
      </c>
      <c r="E5" s="529" t="s">
        <v>534</v>
      </c>
      <c r="F5" s="553">
        <v>3826.67</v>
      </c>
      <c r="G5" s="553">
        <v>0</v>
      </c>
      <c r="H5" s="553">
        <v>0</v>
      </c>
      <c r="I5" s="553">
        <v>0</v>
      </c>
      <c r="J5" s="553">
        <v>0</v>
      </c>
      <c r="K5" s="553">
        <v>0</v>
      </c>
      <c r="L5" s="553">
        <v>0</v>
      </c>
      <c r="M5" s="553">
        <v>0</v>
      </c>
      <c r="N5" s="553">
        <v>0</v>
      </c>
      <c r="O5" s="553">
        <v>0</v>
      </c>
      <c r="P5" s="553">
        <v>0</v>
      </c>
      <c r="Q5" s="553">
        <v>0</v>
      </c>
      <c r="R5" s="553">
        <v>0</v>
      </c>
      <c r="S5" s="553">
        <v>237.69</v>
      </c>
      <c r="T5" s="553">
        <v>132.24</v>
      </c>
      <c r="U5" s="553">
        <v>0</v>
      </c>
      <c r="V5" s="554">
        <f t="shared" si="0"/>
        <v>369.93</v>
      </c>
      <c r="W5" s="554">
        <f t="shared" si="1"/>
        <v>3456.7400000000002</v>
      </c>
      <c r="X5" s="550" t="s">
        <v>167</v>
      </c>
      <c r="Y5" s="196"/>
      <c r="Z5" s="197"/>
      <c r="AA5" s="196"/>
      <c r="AB5" s="197"/>
      <c r="AC5" s="196"/>
      <c r="AD5" s="197"/>
      <c r="AE5" s="196"/>
      <c r="AF5" s="196"/>
      <c r="AG5" s="197"/>
      <c r="AH5" s="196"/>
      <c r="AI5" s="197"/>
      <c r="AJ5" s="196"/>
    </row>
    <row r="6" spans="1:36" ht="15" customHeight="1" x14ac:dyDescent="0.25">
      <c r="A6" s="196" t="s">
        <v>1037</v>
      </c>
      <c r="B6" s="196" t="s">
        <v>847</v>
      </c>
      <c r="C6" s="197">
        <v>490</v>
      </c>
      <c r="D6" s="199" t="s">
        <v>484</v>
      </c>
      <c r="E6" s="196" t="s">
        <v>534</v>
      </c>
      <c r="F6" s="195">
        <v>20083.61</v>
      </c>
      <c r="G6" s="195">
        <v>0</v>
      </c>
      <c r="H6" s="195">
        <v>0</v>
      </c>
      <c r="I6" s="195">
        <v>1459</v>
      </c>
      <c r="J6" s="195">
        <v>0</v>
      </c>
      <c r="K6" s="195">
        <v>0</v>
      </c>
      <c r="L6" s="195">
        <v>933.55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533">
        <f t="shared" si="0"/>
        <v>2392.5500000000002</v>
      </c>
      <c r="W6" s="533">
        <f t="shared" si="1"/>
        <v>17691.060000000001</v>
      </c>
      <c r="X6" s="549" t="s">
        <v>167</v>
      </c>
      <c r="Y6" s="196"/>
      <c r="Z6" s="197"/>
      <c r="AA6" s="196"/>
      <c r="AB6" s="197"/>
      <c r="AC6" s="196"/>
      <c r="AD6" s="197"/>
      <c r="AE6" s="196"/>
      <c r="AF6" s="196"/>
      <c r="AG6" s="197"/>
      <c r="AH6" s="196"/>
      <c r="AI6" s="197"/>
      <c r="AJ6" s="196"/>
    </row>
    <row r="7" spans="1:36" ht="15" customHeight="1" x14ac:dyDescent="0.25">
      <c r="A7" s="196" t="s">
        <v>1037</v>
      </c>
      <c r="B7" s="196" t="s">
        <v>847</v>
      </c>
      <c r="C7" s="197">
        <v>35</v>
      </c>
      <c r="D7" s="199" t="s">
        <v>26</v>
      </c>
      <c r="E7" s="196" t="s">
        <v>198</v>
      </c>
      <c r="F7" s="195">
        <v>26361.1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1393.97</v>
      </c>
      <c r="Q7" s="195">
        <v>0</v>
      </c>
      <c r="R7" s="195">
        <v>866.8</v>
      </c>
      <c r="S7" s="195">
        <v>0</v>
      </c>
      <c r="T7" s="195">
        <v>0</v>
      </c>
      <c r="U7" s="195">
        <v>0</v>
      </c>
      <c r="V7" s="533">
        <f t="shared" si="0"/>
        <v>2260.77</v>
      </c>
      <c r="W7" s="533">
        <f t="shared" si="1"/>
        <v>24100.329999999998</v>
      </c>
      <c r="X7" s="549" t="s">
        <v>167</v>
      </c>
      <c r="Y7" s="196"/>
      <c r="Z7" s="197"/>
      <c r="AA7" s="196"/>
      <c r="AB7" s="197"/>
      <c r="AC7" s="196"/>
      <c r="AD7" s="197"/>
      <c r="AE7" s="196"/>
      <c r="AF7" s="196"/>
      <c r="AG7" s="197"/>
      <c r="AH7" s="196"/>
      <c r="AI7" s="197"/>
      <c r="AJ7" s="196"/>
    </row>
    <row r="8" spans="1:36" s="467" customFormat="1" ht="15" customHeight="1" x14ac:dyDescent="0.25">
      <c r="A8" s="463" t="s">
        <v>1037</v>
      </c>
      <c r="B8" s="463" t="s">
        <v>847</v>
      </c>
      <c r="C8" s="464">
        <v>201</v>
      </c>
      <c r="D8" s="465" t="s">
        <v>75</v>
      </c>
      <c r="E8" s="463" t="s">
        <v>865</v>
      </c>
      <c r="F8" s="466">
        <v>11258.48</v>
      </c>
      <c r="G8" s="466">
        <v>0</v>
      </c>
      <c r="H8" s="466">
        <v>0</v>
      </c>
      <c r="I8" s="466">
        <v>0</v>
      </c>
      <c r="J8" s="466">
        <v>0</v>
      </c>
      <c r="K8" s="466">
        <v>0</v>
      </c>
      <c r="L8" s="466">
        <v>2855.84</v>
      </c>
      <c r="M8" s="466">
        <v>0</v>
      </c>
      <c r="N8" s="466">
        <v>0</v>
      </c>
      <c r="O8" s="466">
        <v>0</v>
      </c>
      <c r="P8" s="466">
        <v>0</v>
      </c>
      <c r="Q8" s="466">
        <v>0</v>
      </c>
      <c r="R8" s="466">
        <v>0</v>
      </c>
      <c r="S8" s="466">
        <v>0</v>
      </c>
      <c r="T8" s="466">
        <v>0</v>
      </c>
      <c r="U8" s="466">
        <v>0</v>
      </c>
      <c r="V8" s="556">
        <f t="shared" si="0"/>
        <v>2855.84</v>
      </c>
      <c r="W8" s="556">
        <f t="shared" si="1"/>
        <v>8402.64</v>
      </c>
      <c r="X8" s="557" t="s">
        <v>167</v>
      </c>
      <c r="Y8" s="463"/>
      <c r="Z8" s="464"/>
      <c r="AA8" s="463"/>
      <c r="AB8" s="464"/>
      <c r="AC8" s="463"/>
      <c r="AD8" s="464"/>
      <c r="AE8" s="463"/>
      <c r="AF8" s="463"/>
      <c r="AG8" s="464"/>
      <c r="AH8" s="463"/>
      <c r="AI8" s="464"/>
      <c r="AJ8" s="463"/>
    </row>
    <row r="9" spans="1:36" ht="15" customHeight="1" x14ac:dyDescent="0.25">
      <c r="A9" s="196" t="s">
        <v>1037</v>
      </c>
      <c r="B9" s="196" t="s">
        <v>847</v>
      </c>
      <c r="C9" s="197">
        <v>20</v>
      </c>
      <c r="D9" s="199" t="s">
        <v>14</v>
      </c>
      <c r="E9" s="196" t="s">
        <v>186</v>
      </c>
      <c r="F9" s="195">
        <v>16270.11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781.12</v>
      </c>
      <c r="P9" s="195">
        <v>2616.5100000000002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533">
        <f t="shared" si="0"/>
        <v>3397.63</v>
      </c>
      <c r="W9" s="533">
        <f t="shared" si="1"/>
        <v>12872.48</v>
      </c>
      <c r="X9" s="549" t="s">
        <v>167</v>
      </c>
      <c r="Y9" s="196"/>
      <c r="Z9" s="197"/>
      <c r="AA9" s="196"/>
      <c r="AB9" s="197"/>
      <c r="AC9" s="196"/>
      <c r="AD9" s="197"/>
      <c r="AE9" s="196"/>
      <c r="AF9" s="196"/>
      <c r="AG9" s="197"/>
      <c r="AH9" s="196"/>
      <c r="AI9" s="197"/>
      <c r="AJ9" s="196"/>
    </row>
    <row r="10" spans="1:36" ht="15" customHeight="1" x14ac:dyDescent="0.25">
      <c r="A10" s="196" t="s">
        <v>1037</v>
      </c>
      <c r="B10" s="196" t="s">
        <v>847</v>
      </c>
      <c r="C10" s="197">
        <v>146</v>
      </c>
      <c r="D10" s="199" t="s">
        <v>56</v>
      </c>
      <c r="E10" s="196" t="s">
        <v>228</v>
      </c>
      <c r="F10" s="195">
        <v>15768.36</v>
      </c>
      <c r="G10" s="195">
        <v>0</v>
      </c>
      <c r="H10" s="195">
        <v>0</v>
      </c>
      <c r="I10" s="195">
        <v>3036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18.239999999999998</v>
      </c>
      <c r="S10" s="195">
        <v>0</v>
      </c>
      <c r="T10" s="195">
        <v>0</v>
      </c>
      <c r="U10" s="195">
        <v>0</v>
      </c>
      <c r="V10" s="533">
        <f t="shared" si="0"/>
        <v>3054.24</v>
      </c>
      <c r="W10" s="533">
        <f t="shared" si="1"/>
        <v>12714.12</v>
      </c>
      <c r="X10" s="549" t="s">
        <v>167</v>
      </c>
      <c r="Y10" s="196"/>
      <c r="Z10" s="197"/>
      <c r="AA10" s="196"/>
      <c r="AB10" s="197"/>
      <c r="AC10" s="196"/>
      <c r="AD10" s="197"/>
      <c r="AE10" s="196"/>
      <c r="AF10" s="196"/>
      <c r="AG10" s="197"/>
      <c r="AH10" s="196"/>
      <c r="AI10" s="197"/>
      <c r="AJ10" s="196"/>
    </row>
    <row r="11" spans="1:36" ht="15" customHeight="1" x14ac:dyDescent="0.25">
      <c r="A11" s="196" t="s">
        <v>1037</v>
      </c>
      <c r="B11" s="196" t="s">
        <v>847</v>
      </c>
      <c r="C11" s="197">
        <v>50</v>
      </c>
      <c r="D11" s="199" t="s">
        <v>38</v>
      </c>
      <c r="E11" s="196" t="s">
        <v>209</v>
      </c>
      <c r="F11" s="195">
        <v>23362.19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3345.52</v>
      </c>
      <c r="Q11" s="195">
        <v>0</v>
      </c>
      <c r="R11" s="195">
        <v>2542.7600000000002</v>
      </c>
      <c r="S11" s="195">
        <v>0</v>
      </c>
      <c r="T11" s="195">
        <v>0</v>
      </c>
      <c r="U11" s="195">
        <v>0</v>
      </c>
      <c r="V11" s="533">
        <f t="shared" si="0"/>
        <v>5888.2800000000007</v>
      </c>
      <c r="W11" s="533">
        <f t="shared" si="1"/>
        <v>17473.909999999996</v>
      </c>
      <c r="X11" s="549" t="s">
        <v>167</v>
      </c>
      <c r="Y11" s="196"/>
      <c r="Z11" s="197"/>
      <c r="AA11" s="196"/>
      <c r="AB11" s="197"/>
      <c r="AC11" s="196"/>
      <c r="AD11" s="197"/>
      <c r="AE11" s="196"/>
      <c r="AF11" s="196"/>
      <c r="AG11" s="197"/>
      <c r="AH11" s="196"/>
      <c r="AI11" s="197"/>
      <c r="AJ11" s="196"/>
    </row>
    <row r="12" spans="1:36" ht="15" customHeight="1" x14ac:dyDescent="0.25">
      <c r="A12" s="196" t="s">
        <v>1037</v>
      </c>
      <c r="B12" s="196" t="s">
        <v>847</v>
      </c>
      <c r="C12" s="197">
        <v>349</v>
      </c>
      <c r="D12" s="199" t="s">
        <v>362</v>
      </c>
      <c r="E12" s="196" t="s">
        <v>372</v>
      </c>
      <c r="F12" s="195">
        <v>36615.379999999997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2787.94</v>
      </c>
      <c r="Q12" s="195">
        <v>0</v>
      </c>
      <c r="R12" s="195">
        <v>2118.8200000000002</v>
      </c>
      <c r="S12" s="195">
        <v>0</v>
      </c>
      <c r="T12" s="195">
        <v>0</v>
      </c>
      <c r="U12" s="195">
        <v>0</v>
      </c>
      <c r="V12" s="533">
        <f t="shared" si="0"/>
        <v>4906.76</v>
      </c>
      <c r="W12" s="533">
        <f t="shared" si="1"/>
        <v>31708.619999999995</v>
      </c>
      <c r="X12" s="549" t="s">
        <v>167</v>
      </c>
      <c r="Y12" s="196"/>
      <c r="Z12" s="197"/>
      <c r="AA12" s="196"/>
      <c r="AB12" s="197"/>
      <c r="AC12" s="196"/>
      <c r="AD12" s="197"/>
      <c r="AE12" s="196"/>
      <c r="AF12" s="196"/>
      <c r="AG12" s="197"/>
      <c r="AH12" s="196"/>
      <c r="AI12" s="197"/>
      <c r="AJ12" s="196"/>
    </row>
    <row r="13" spans="1:36" ht="15" customHeight="1" x14ac:dyDescent="0.25">
      <c r="A13" s="196" t="s">
        <v>1037</v>
      </c>
      <c r="B13" s="196" t="s">
        <v>847</v>
      </c>
      <c r="C13" s="197">
        <v>461</v>
      </c>
      <c r="D13" s="199" t="s">
        <v>754</v>
      </c>
      <c r="E13" s="196" t="s">
        <v>767</v>
      </c>
      <c r="F13" s="195">
        <v>15659.6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1184.1400000000001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638.17999999999995</v>
      </c>
      <c r="S13" s="195">
        <v>0</v>
      </c>
      <c r="T13" s="195">
        <v>0</v>
      </c>
      <c r="U13" s="195">
        <v>0</v>
      </c>
      <c r="V13" s="533">
        <f t="shared" si="0"/>
        <v>1822.3200000000002</v>
      </c>
      <c r="W13" s="533">
        <f t="shared" si="1"/>
        <v>13837.28</v>
      </c>
      <c r="X13" s="549" t="s">
        <v>167</v>
      </c>
      <c r="Y13" s="196"/>
      <c r="Z13" s="197"/>
      <c r="AA13" s="196"/>
      <c r="AB13" s="197"/>
      <c r="AC13" s="196"/>
      <c r="AD13" s="197"/>
      <c r="AE13" s="196"/>
      <c r="AF13" s="196"/>
      <c r="AG13" s="197"/>
      <c r="AH13" s="196"/>
      <c r="AI13" s="197"/>
      <c r="AJ13" s="196"/>
    </row>
    <row r="14" spans="1:36" ht="15" customHeight="1" x14ac:dyDescent="0.25">
      <c r="A14" s="196" t="s">
        <v>1037</v>
      </c>
      <c r="B14" s="196" t="s">
        <v>847</v>
      </c>
      <c r="C14" s="197">
        <v>434</v>
      </c>
      <c r="D14" s="199" t="s">
        <v>696</v>
      </c>
      <c r="E14" s="196" t="s">
        <v>706</v>
      </c>
      <c r="F14" s="195">
        <v>10292.51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749.68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533">
        <f t="shared" si="0"/>
        <v>749.68</v>
      </c>
      <c r="W14" s="533">
        <f t="shared" si="1"/>
        <v>9542.83</v>
      </c>
      <c r="X14" s="549" t="s">
        <v>167</v>
      </c>
      <c r="Y14" s="196"/>
      <c r="Z14" s="197"/>
      <c r="AA14" s="196"/>
      <c r="AB14" s="197"/>
      <c r="AC14" s="196"/>
      <c r="AD14" s="197"/>
      <c r="AE14" s="196"/>
      <c r="AF14" s="196"/>
      <c r="AG14" s="197"/>
      <c r="AH14" s="196"/>
      <c r="AI14" s="197"/>
      <c r="AJ14" s="196"/>
    </row>
    <row r="15" spans="1:36" ht="15" customHeight="1" x14ac:dyDescent="0.25">
      <c r="A15" s="196" t="s">
        <v>1037</v>
      </c>
      <c r="B15" s="196" t="s">
        <v>847</v>
      </c>
      <c r="C15" s="197">
        <v>39</v>
      </c>
      <c r="D15" s="199" t="s">
        <v>29</v>
      </c>
      <c r="E15" s="196" t="s">
        <v>201</v>
      </c>
      <c r="F15" s="195">
        <v>11704.52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70.28</v>
      </c>
      <c r="S15" s="195">
        <v>0</v>
      </c>
      <c r="T15" s="195">
        <v>0</v>
      </c>
      <c r="U15" s="195">
        <v>0</v>
      </c>
      <c r="V15" s="533">
        <f t="shared" si="0"/>
        <v>70.28</v>
      </c>
      <c r="W15" s="533">
        <f t="shared" si="1"/>
        <v>11634.24</v>
      </c>
      <c r="X15" s="549" t="s">
        <v>167</v>
      </c>
      <c r="Y15" s="196"/>
      <c r="Z15" s="197"/>
      <c r="AA15" s="196"/>
      <c r="AB15" s="197"/>
      <c r="AC15" s="196"/>
      <c r="AD15" s="197"/>
      <c r="AE15" s="196"/>
      <c r="AF15" s="196"/>
      <c r="AG15" s="197"/>
      <c r="AH15" s="196"/>
      <c r="AI15" s="197"/>
      <c r="AJ15" s="196"/>
    </row>
    <row r="16" spans="1:36" ht="15" customHeight="1" x14ac:dyDescent="0.25">
      <c r="A16" s="196" t="s">
        <v>1037</v>
      </c>
      <c r="B16" s="196" t="s">
        <v>847</v>
      </c>
      <c r="C16" s="197">
        <v>248</v>
      </c>
      <c r="D16" s="199" t="s">
        <v>137</v>
      </c>
      <c r="E16" s="196" t="s">
        <v>258</v>
      </c>
      <c r="F16" s="195">
        <v>29578.9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1454.08</v>
      </c>
      <c r="Q16" s="195">
        <v>0</v>
      </c>
      <c r="R16" s="195">
        <v>140.62</v>
      </c>
      <c r="S16" s="195">
        <v>0</v>
      </c>
      <c r="T16" s="195">
        <v>0</v>
      </c>
      <c r="U16" s="195">
        <v>0</v>
      </c>
      <c r="V16" s="533">
        <f t="shared" si="0"/>
        <v>1594.6999999999998</v>
      </c>
      <c r="W16" s="533">
        <f t="shared" si="1"/>
        <v>27984.2</v>
      </c>
      <c r="X16" s="549" t="s">
        <v>167</v>
      </c>
      <c r="Y16" s="196"/>
      <c r="Z16" s="197"/>
      <c r="AA16" s="196"/>
      <c r="AB16" s="197"/>
      <c r="AC16" s="196"/>
      <c r="AD16" s="197"/>
      <c r="AE16" s="196"/>
      <c r="AF16" s="196"/>
      <c r="AG16" s="197"/>
      <c r="AH16" s="196"/>
      <c r="AI16" s="197"/>
      <c r="AJ16" s="196"/>
    </row>
    <row r="17" spans="1:36" s="467" customFormat="1" ht="15" customHeight="1" x14ac:dyDescent="0.25">
      <c r="A17" s="463" t="s">
        <v>1037</v>
      </c>
      <c r="B17" s="463" t="s">
        <v>847</v>
      </c>
      <c r="C17" s="464">
        <v>419</v>
      </c>
      <c r="D17" s="465" t="s">
        <v>637</v>
      </c>
      <c r="E17" s="463" t="s">
        <v>652</v>
      </c>
      <c r="F17" s="466">
        <v>25563.040000000001</v>
      </c>
      <c r="G17" s="466">
        <v>0</v>
      </c>
      <c r="H17" s="466">
        <v>0</v>
      </c>
      <c r="I17" s="466">
        <v>1518</v>
      </c>
      <c r="J17" s="466">
        <v>0</v>
      </c>
      <c r="K17" s="466">
        <v>0</v>
      </c>
      <c r="L17" s="466">
        <v>704.03</v>
      </c>
      <c r="M17" s="466">
        <v>0</v>
      </c>
      <c r="N17" s="466">
        <v>0</v>
      </c>
      <c r="O17" s="466">
        <v>0</v>
      </c>
      <c r="P17" s="466">
        <v>0</v>
      </c>
      <c r="Q17" s="466">
        <v>0</v>
      </c>
      <c r="R17" s="466">
        <v>356.46</v>
      </c>
      <c r="S17" s="466">
        <v>0</v>
      </c>
      <c r="T17" s="466">
        <v>0</v>
      </c>
      <c r="U17" s="466">
        <v>0</v>
      </c>
      <c r="V17" s="556">
        <f t="shared" si="0"/>
        <v>2578.4899999999998</v>
      </c>
      <c r="W17" s="556">
        <f t="shared" si="1"/>
        <v>22984.550000000003</v>
      </c>
      <c r="X17" s="557" t="s">
        <v>167</v>
      </c>
      <c r="Y17" s="463"/>
      <c r="Z17" s="464"/>
      <c r="AA17" s="463"/>
      <c r="AB17" s="464"/>
      <c r="AC17" s="463"/>
      <c r="AD17" s="464"/>
      <c r="AE17" s="463"/>
      <c r="AF17" s="463"/>
      <c r="AG17" s="464"/>
      <c r="AH17" s="463"/>
      <c r="AI17" s="464"/>
      <c r="AJ17" s="463"/>
    </row>
    <row r="18" spans="1:36" ht="15" customHeight="1" x14ac:dyDescent="0.25">
      <c r="A18" s="196" t="s">
        <v>1037</v>
      </c>
      <c r="B18" s="196" t="s">
        <v>847</v>
      </c>
      <c r="C18" s="197">
        <v>12</v>
      </c>
      <c r="D18" s="199" t="s">
        <v>9</v>
      </c>
      <c r="E18" s="196" t="s">
        <v>180</v>
      </c>
      <c r="F18" s="195">
        <v>13701.24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1864.44</v>
      </c>
      <c r="Q18" s="195">
        <v>0</v>
      </c>
      <c r="R18" s="195">
        <v>61.49</v>
      </c>
      <c r="S18" s="195">
        <v>0</v>
      </c>
      <c r="T18" s="195">
        <v>0</v>
      </c>
      <c r="U18" s="195">
        <v>0</v>
      </c>
      <c r="V18" s="533">
        <f t="shared" si="0"/>
        <v>1925.93</v>
      </c>
      <c r="W18" s="533">
        <f t="shared" si="1"/>
        <v>11775.31</v>
      </c>
      <c r="X18" s="549" t="s">
        <v>167</v>
      </c>
      <c r="Y18" s="196"/>
      <c r="Z18" s="197"/>
      <c r="AA18" s="196"/>
      <c r="AB18" s="197"/>
      <c r="AC18" s="196"/>
      <c r="AD18" s="197"/>
      <c r="AE18" s="196"/>
      <c r="AF18" s="196"/>
      <c r="AG18" s="197"/>
      <c r="AH18" s="196"/>
      <c r="AI18" s="197"/>
      <c r="AJ18" s="196"/>
    </row>
    <row r="19" spans="1:36" ht="15" customHeight="1" x14ac:dyDescent="0.25">
      <c r="A19" s="196" t="s">
        <v>1037</v>
      </c>
      <c r="B19" s="196" t="s">
        <v>847</v>
      </c>
      <c r="C19" s="197">
        <v>318</v>
      </c>
      <c r="D19" s="199" t="s">
        <v>300</v>
      </c>
      <c r="E19" s="196" t="s">
        <v>305</v>
      </c>
      <c r="F19" s="195">
        <v>33184.129999999997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2633.72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1702.1</v>
      </c>
      <c r="S19" s="195">
        <v>0</v>
      </c>
      <c r="T19" s="195">
        <v>0</v>
      </c>
      <c r="U19" s="195">
        <v>0</v>
      </c>
      <c r="V19" s="533">
        <f t="shared" si="0"/>
        <v>4335.82</v>
      </c>
      <c r="W19" s="533">
        <f t="shared" si="1"/>
        <v>28848.309999999998</v>
      </c>
      <c r="X19" s="549" t="s">
        <v>167</v>
      </c>
      <c r="Y19" s="196"/>
      <c r="Z19" s="197"/>
      <c r="AA19" s="196"/>
      <c r="AB19" s="197"/>
      <c r="AC19" s="196"/>
      <c r="AD19" s="197"/>
      <c r="AE19" s="196"/>
      <c r="AF19" s="196"/>
      <c r="AG19" s="197"/>
      <c r="AH19" s="196"/>
      <c r="AI19" s="197"/>
      <c r="AJ19" s="196"/>
    </row>
    <row r="20" spans="1:36" ht="15" customHeight="1" x14ac:dyDescent="0.25">
      <c r="A20" s="196" t="s">
        <v>1037</v>
      </c>
      <c r="B20" s="196" t="s">
        <v>847</v>
      </c>
      <c r="C20" s="197">
        <v>346</v>
      </c>
      <c r="D20" s="199" t="s">
        <v>368</v>
      </c>
      <c r="E20" s="196" t="s">
        <v>369</v>
      </c>
      <c r="F20" s="195">
        <v>23741.48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783.29</v>
      </c>
      <c r="S20" s="195">
        <v>0</v>
      </c>
      <c r="T20" s="195">
        <v>0</v>
      </c>
      <c r="U20" s="195">
        <v>0</v>
      </c>
      <c r="V20" s="533">
        <f t="shared" si="0"/>
        <v>783.29</v>
      </c>
      <c r="W20" s="533">
        <f t="shared" si="1"/>
        <v>22958.19</v>
      </c>
      <c r="X20" s="549" t="s">
        <v>167</v>
      </c>
      <c r="Y20" s="196"/>
      <c r="Z20" s="197"/>
      <c r="AA20" s="196"/>
      <c r="AB20" s="197"/>
      <c r="AC20" s="196"/>
      <c r="AD20" s="197"/>
      <c r="AE20" s="196"/>
      <c r="AF20" s="196"/>
      <c r="AG20" s="197"/>
      <c r="AH20" s="196"/>
      <c r="AI20" s="197"/>
      <c r="AJ20" s="196"/>
    </row>
    <row r="21" spans="1:36" ht="15" customHeight="1" x14ac:dyDescent="0.25">
      <c r="A21" s="196" t="s">
        <v>1037</v>
      </c>
      <c r="B21" s="196" t="s">
        <v>847</v>
      </c>
      <c r="C21" s="197">
        <v>452</v>
      </c>
      <c r="D21" s="199" t="s">
        <v>719</v>
      </c>
      <c r="E21" s="196" t="s">
        <v>740</v>
      </c>
      <c r="F21" s="195">
        <v>13837.28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533">
        <f t="shared" si="0"/>
        <v>0</v>
      </c>
      <c r="W21" s="533">
        <f t="shared" si="1"/>
        <v>13837.28</v>
      </c>
      <c r="X21" s="549" t="s">
        <v>167</v>
      </c>
      <c r="Y21" s="196"/>
      <c r="Z21" s="197"/>
      <c r="AA21" s="196"/>
      <c r="AB21" s="197"/>
      <c r="AC21" s="196"/>
      <c r="AD21" s="197"/>
      <c r="AE21" s="196"/>
      <c r="AF21" s="196"/>
      <c r="AG21" s="197"/>
      <c r="AH21" s="196"/>
      <c r="AI21" s="197"/>
      <c r="AJ21" s="196"/>
    </row>
    <row r="22" spans="1:36" ht="15" customHeight="1" x14ac:dyDescent="0.25">
      <c r="A22" s="196" t="s">
        <v>1037</v>
      </c>
      <c r="B22" s="196" t="s">
        <v>847</v>
      </c>
      <c r="C22" s="197">
        <v>47</v>
      </c>
      <c r="D22" s="199" t="s">
        <v>35</v>
      </c>
      <c r="E22" s="196" t="s">
        <v>207</v>
      </c>
      <c r="F22" s="195">
        <v>22984.400000000001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3345.52</v>
      </c>
      <c r="Q22" s="195">
        <v>0</v>
      </c>
      <c r="R22" s="195">
        <v>2542.7600000000002</v>
      </c>
      <c r="S22" s="195">
        <v>0</v>
      </c>
      <c r="T22" s="195">
        <v>0</v>
      </c>
      <c r="U22" s="195">
        <v>0</v>
      </c>
      <c r="V22" s="533">
        <f t="shared" si="0"/>
        <v>5888.2800000000007</v>
      </c>
      <c r="W22" s="533">
        <f t="shared" si="1"/>
        <v>17096.120000000003</v>
      </c>
      <c r="X22" s="549" t="s">
        <v>167</v>
      </c>
      <c r="Y22" s="196"/>
      <c r="Z22" s="197"/>
      <c r="AA22" s="196"/>
      <c r="AB22" s="197"/>
      <c r="AC22" s="196"/>
      <c r="AD22" s="197"/>
      <c r="AE22" s="196"/>
      <c r="AF22" s="196"/>
      <c r="AG22" s="197"/>
      <c r="AH22" s="196"/>
      <c r="AI22" s="197"/>
      <c r="AJ22" s="196"/>
    </row>
    <row r="23" spans="1:36" s="214" customFormat="1" ht="15" customHeight="1" x14ac:dyDescent="0.25">
      <c r="A23" s="211"/>
      <c r="B23" s="211"/>
      <c r="C23" s="213"/>
      <c r="D23" s="367" t="s">
        <v>73</v>
      </c>
      <c r="E23" s="211"/>
      <c r="F23" s="212">
        <v>0</v>
      </c>
      <c r="G23" s="212">
        <v>0</v>
      </c>
      <c r="H23" s="212">
        <v>0</v>
      </c>
      <c r="I23" s="212">
        <v>0</v>
      </c>
      <c r="J23" s="212">
        <v>0</v>
      </c>
      <c r="K23" s="212">
        <v>0</v>
      </c>
      <c r="L23" s="212">
        <v>0</v>
      </c>
      <c r="M23" s="212">
        <v>0</v>
      </c>
      <c r="N23" s="212">
        <v>0</v>
      </c>
      <c r="O23" s="212">
        <v>0</v>
      </c>
      <c r="P23" s="212">
        <v>0</v>
      </c>
      <c r="Q23" s="212">
        <v>0</v>
      </c>
      <c r="R23" s="212">
        <v>0</v>
      </c>
      <c r="S23" s="212">
        <v>0</v>
      </c>
      <c r="T23" s="212">
        <v>0</v>
      </c>
      <c r="U23" s="212">
        <v>0</v>
      </c>
      <c r="V23" s="212">
        <v>0</v>
      </c>
      <c r="W23" s="212">
        <v>0</v>
      </c>
      <c r="X23" s="569" t="s">
        <v>167</v>
      </c>
      <c r="Y23" s="211"/>
      <c r="Z23" s="213"/>
      <c r="AA23" s="211"/>
      <c r="AB23" s="213"/>
      <c r="AC23" s="211"/>
      <c r="AD23" s="213"/>
      <c r="AE23" s="211"/>
      <c r="AF23" s="211"/>
      <c r="AG23" s="213"/>
      <c r="AH23" s="211"/>
      <c r="AI23" s="213"/>
      <c r="AJ23" s="211"/>
    </row>
    <row r="24" spans="1:36" ht="15" customHeight="1" x14ac:dyDescent="0.25">
      <c r="A24" s="196" t="s">
        <v>1037</v>
      </c>
      <c r="B24" s="196" t="s">
        <v>847</v>
      </c>
      <c r="C24" s="197">
        <v>431</v>
      </c>
      <c r="D24" s="199" t="s">
        <v>680</v>
      </c>
      <c r="E24" s="196" t="s">
        <v>681</v>
      </c>
      <c r="F24" s="195">
        <v>12601.53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1308.75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533">
        <f t="shared" ref="V24:V55" si="2">SUM(G24:U24)</f>
        <v>1308.75</v>
      </c>
      <c r="W24" s="533">
        <f t="shared" ref="W24:W55" si="3">F24-V24</f>
        <v>11292.78</v>
      </c>
      <c r="X24" s="549" t="s">
        <v>167</v>
      </c>
      <c r="Y24" s="196"/>
      <c r="Z24" s="197"/>
      <c r="AA24" s="196"/>
      <c r="AB24" s="197"/>
      <c r="AC24" s="196"/>
      <c r="AD24" s="197"/>
      <c r="AE24" s="196"/>
      <c r="AF24" s="196"/>
      <c r="AG24" s="197"/>
      <c r="AH24" s="196"/>
      <c r="AI24" s="197"/>
      <c r="AJ24" s="196"/>
    </row>
    <row r="25" spans="1:36" ht="15" customHeight="1" x14ac:dyDescent="0.25">
      <c r="A25" s="196" t="s">
        <v>1037</v>
      </c>
      <c r="B25" s="196" t="s">
        <v>847</v>
      </c>
      <c r="C25" s="197">
        <v>447</v>
      </c>
      <c r="D25" s="199" t="s">
        <v>715</v>
      </c>
      <c r="E25" s="196" t="s">
        <v>736</v>
      </c>
      <c r="F25" s="195">
        <v>13845.69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533">
        <f t="shared" si="2"/>
        <v>0</v>
      </c>
      <c r="W25" s="533">
        <f t="shared" si="3"/>
        <v>13845.69</v>
      </c>
      <c r="X25" s="549" t="s">
        <v>167</v>
      </c>
      <c r="Y25" s="196"/>
      <c r="Z25" s="197"/>
      <c r="AA25" s="196"/>
      <c r="AB25" s="197"/>
      <c r="AC25" s="196"/>
      <c r="AD25" s="197"/>
      <c r="AE25" s="196"/>
      <c r="AF25" s="196"/>
      <c r="AG25" s="197"/>
      <c r="AH25" s="196"/>
      <c r="AI25" s="197"/>
      <c r="AJ25" s="196"/>
    </row>
    <row r="26" spans="1:36" ht="15" customHeight="1" x14ac:dyDescent="0.25">
      <c r="A26" s="529" t="s">
        <v>1037</v>
      </c>
      <c r="B26" s="529" t="s">
        <v>847</v>
      </c>
      <c r="C26" s="530">
        <v>406</v>
      </c>
      <c r="D26" s="552" t="s">
        <v>483</v>
      </c>
      <c r="E26" s="529" t="s">
        <v>533</v>
      </c>
      <c r="F26" s="553">
        <v>3796.98</v>
      </c>
      <c r="G26" s="553">
        <v>0</v>
      </c>
      <c r="H26" s="553">
        <v>0</v>
      </c>
      <c r="I26" s="553">
        <v>0</v>
      </c>
      <c r="J26" s="553">
        <v>0</v>
      </c>
      <c r="K26" s="553">
        <v>0</v>
      </c>
      <c r="L26" s="553">
        <v>0</v>
      </c>
      <c r="M26" s="553">
        <v>0</v>
      </c>
      <c r="N26" s="553">
        <v>0</v>
      </c>
      <c r="O26" s="553">
        <v>0</v>
      </c>
      <c r="P26" s="553">
        <v>0</v>
      </c>
      <c r="Q26" s="553">
        <v>0</v>
      </c>
      <c r="R26" s="553">
        <v>0</v>
      </c>
      <c r="S26" s="553">
        <v>132.79</v>
      </c>
      <c r="T26" s="553">
        <v>236.09</v>
      </c>
      <c r="U26" s="553">
        <v>0</v>
      </c>
      <c r="V26" s="554">
        <f t="shared" si="2"/>
        <v>368.88</v>
      </c>
      <c r="W26" s="554">
        <f t="shared" si="3"/>
        <v>3428.1</v>
      </c>
      <c r="X26" s="550" t="s">
        <v>167</v>
      </c>
      <c r="Y26" s="196"/>
      <c r="Z26" s="197"/>
      <c r="AA26" s="196"/>
      <c r="AB26" s="197"/>
      <c r="AC26" s="196"/>
      <c r="AD26" s="197"/>
      <c r="AE26" s="196"/>
      <c r="AF26" s="196"/>
      <c r="AG26" s="197"/>
      <c r="AH26" s="196"/>
      <c r="AI26" s="197"/>
      <c r="AJ26" s="196"/>
    </row>
    <row r="27" spans="1:36" s="214" customFormat="1" ht="15" customHeight="1" x14ac:dyDescent="0.25">
      <c r="A27" s="196" t="s">
        <v>1037</v>
      </c>
      <c r="B27" s="196" t="s">
        <v>847</v>
      </c>
      <c r="C27" s="197">
        <v>498</v>
      </c>
      <c r="D27" s="199" t="s">
        <v>483</v>
      </c>
      <c r="E27" s="196" t="s">
        <v>533</v>
      </c>
      <c r="F27" s="195">
        <v>15698.87</v>
      </c>
      <c r="G27" s="195">
        <v>0</v>
      </c>
      <c r="H27" s="195">
        <v>0</v>
      </c>
      <c r="I27" s="195">
        <v>1464</v>
      </c>
      <c r="J27" s="195">
        <v>0</v>
      </c>
      <c r="K27" s="195">
        <v>0</v>
      </c>
      <c r="L27" s="195">
        <v>389.68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533">
        <f t="shared" si="2"/>
        <v>1853.68</v>
      </c>
      <c r="W27" s="533">
        <f t="shared" si="3"/>
        <v>13845.19</v>
      </c>
      <c r="X27" s="549" t="s">
        <v>167</v>
      </c>
      <c r="Y27" s="211"/>
      <c r="Z27" s="213"/>
      <c r="AA27" s="211"/>
      <c r="AB27" s="213"/>
      <c r="AC27" s="211"/>
      <c r="AD27" s="213"/>
      <c r="AE27" s="211"/>
      <c r="AF27" s="211"/>
      <c r="AG27" s="213"/>
      <c r="AH27" s="211"/>
      <c r="AI27" s="213"/>
      <c r="AJ27" s="211"/>
    </row>
    <row r="28" spans="1:36" ht="15" customHeight="1" x14ac:dyDescent="0.25">
      <c r="A28" s="196" t="s">
        <v>1037</v>
      </c>
      <c r="B28" s="196" t="s">
        <v>847</v>
      </c>
      <c r="C28" s="197">
        <v>200</v>
      </c>
      <c r="D28" s="199" t="s">
        <v>74</v>
      </c>
      <c r="E28" s="196" t="s">
        <v>245</v>
      </c>
      <c r="F28" s="195">
        <v>21352.16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2402.4499999999998</v>
      </c>
      <c r="M28" s="195">
        <v>289.11</v>
      </c>
      <c r="N28" s="195">
        <v>0</v>
      </c>
      <c r="O28" s="195">
        <v>0</v>
      </c>
      <c r="P28" s="195">
        <v>0</v>
      </c>
      <c r="Q28" s="195">
        <v>0</v>
      </c>
      <c r="R28" s="195">
        <v>196.41</v>
      </c>
      <c r="S28" s="195">
        <v>0</v>
      </c>
      <c r="T28" s="195">
        <v>0</v>
      </c>
      <c r="U28" s="195">
        <v>0</v>
      </c>
      <c r="V28" s="533">
        <f t="shared" si="2"/>
        <v>2887.97</v>
      </c>
      <c r="W28" s="533">
        <f t="shared" si="3"/>
        <v>18464.189999999999</v>
      </c>
      <c r="X28" s="549" t="s">
        <v>167</v>
      </c>
      <c r="Y28" s="196"/>
      <c r="Z28" s="197"/>
      <c r="AA28" s="196"/>
      <c r="AB28" s="197"/>
      <c r="AC28" s="196"/>
      <c r="AD28" s="197"/>
      <c r="AE28" s="196"/>
      <c r="AF28" s="196"/>
      <c r="AG28" s="197"/>
      <c r="AH28" s="196"/>
      <c r="AI28" s="197"/>
      <c r="AJ28" s="196"/>
    </row>
    <row r="29" spans="1:36" ht="15" customHeight="1" x14ac:dyDescent="0.25">
      <c r="A29" s="529" t="s">
        <v>1037</v>
      </c>
      <c r="B29" s="529" t="s">
        <v>847</v>
      </c>
      <c r="C29" s="530">
        <v>363</v>
      </c>
      <c r="D29" s="552" t="s">
        <v>452</v>
      </c>
      <c r="E29" s="529" t="s">
        <v>495</v>
      </c>
      <c r="F29" s="553">
        <v>4500.55</v>
      </c>
      <c r="G29" s="553">
        <v>0</v>
      </c>
      <c r="H29" s="553">
        <v>0</v>
      </c>
      <c r="I29" s="553">
        <v>0</v>
      </c>
      <c r="J29" s="553">
        <v>0</v>
      </c>
      <c r="K29" s="553">
        <v>0</v>
      </c>
      <c r="L29" s="553">
        <v>0</v>
      </c>
      <c r="M29" s="553">
        <v>0</v>
      </c>
      <c r="N29" s="553">
        <v>0</v>
      </c>
      <c r="O29" s="553">
        <v>0</v>
      </c>
      <c r="P29" s="553">
        <v>0</v>
      </c>
      <c r="Q29" s="553">
        <v>0</v>
      </c>
      <c r="R29" s="553">
        <v>0</v>
      </c>
      <c r="S29" s="553">
        <v>262.87</v>
      </c>
      <c r="T29" s="553">
        <v>123.27</v>
      </c>
      <c r="U29" s="553">
        <v>0</v>
      </c>
      <c r="V29" s="554">
        <f t="shared" si="2"/>
        <v>386.14</v>
      </c>
      <c r="W29" s="554">
        <f t="shared" si="3"/>
        <v>4114.41</v>
      </c>
      <c r="X29" s="550" t="s">
        <v>167</v>
      </c>
      <c r="Y29" s="196"/>
      <c r="Z29" s="197"/>
      <c r="AA29" s="196"/>
      <c r="AB29" s="197"/>
      <c r="AC29" s="196"/>
      <c r="AD29" s="197"/>
      <c r="AE29" s="196"/>
      <c r="AF29" s="196"/>
      <c r="AG29" s="197"/>
      <c r="AH29" s="196"/>
      <c r="AI29" s="197"/>
      <c r="AJ29" s="196"/>
    </row>
    <row r="30" spans="1:36" ht="15" customHeight="1" x14ac:dyDescent="0.25">
      <c r="A30" s="529" t="s">
        <v>1037</v>
      </c>
      <c r="B30" s="529" t="s">
        <v>847</v>
      </c>
      <c r="C30" s="530">
        <v>379</v>
      </c>
      <c r="D30" s="552" t="s">
        <v>1076</v>
      </c>
      <c r="E30" s="529" t="s">
        <v>1075</v>
      </c>
      <c r="F30" s="553">
        <v>968.2</v>
      </c>
      <c r="G30" s="553">
        <v>0</v>
      </c>
      <c r="H30" s="553">
        <v>0</v>
      </c>
      <c r="I30" s="553">
        <v>0</v>
      </c>
      <c r="J30" s="553">
        <v>0</v>
      </c>
      <c r="K30" s="553">
        <v>0</v>
      </c>
      <c r="L30" s="553">
        <v>0</v>
      </c>
      <c r="M30" s="553">
        <v>0</v>
      </c>
      <c r="N30" s="553">
        <v>0</v>
      </c>
      <c r="O30" s="553">
        <v>0</v>
      </c>
      <c r="P30" s="553">
        <v>0</v>
      </c>
      <c r="Q30" s="553">
        <v>0</v>
      </c>
      <c r="R30" s="553">
        <v>0</v>
      </c>
      <c r="S30" s="553">
        <v>95.26</v>
      </c>
      <c r="T30" s="553">
        <v>57.37</v>
      </c>
      <c r="U30" s="553">
        <v>0</v>
      </c>
      <c r="V30" s="554">
        <f t="shared" si="2"/>
        <v>152.63</v>
      </c>
      <c r="W30" s="554">
        <f t="shared" si="3"/>
        <v>815.57</v>
      </c>
      <c r="X30" s="550" t="s">
        <v>167</v>
      </c>
      <c r="Y30" s="196"/>
      <c r="Z30" s="197"/>
      <c r="AA30" s="196"/>
      <c r="AB30" s="197"/>
      <c r="AC30" s="196"/>
      <c r="AD30" s="197"/>
      <c r="AE30" s="196"/>
      <c r="AF30" s="196"/>
      <c r="AG30" s="197"/>
      <c r="AH30" s="196"/>
      <c r="AI30" s="197"/>
      <c r="AJ30" s="196"/>
    </row>
    <row r="31" spans="1:36" ht="15" customHeight="1" x14ac:dyDescent="0.25">
      <c r="A31" s="196" t="s">
        <v>1037</v>
      </c>
      <c r="B31" s="196" t="s">
        <v>847</v>
      </c>
      <c r="C31" s="197">
        <v>84</v>
      </c>
      <c r="D31" s="199" t="s">
        <v>45</v>
      </c>
      <c r="E31" s="196" t="s">
        <v>217</v>
      </c>
      <c r="F31" s="195">
        <v>9674.93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1287.33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533">
        <f t="shared" si="2"/>
        <v>1287.33</v>
      </c>
      <c r="W31" s="533">
        <f t="shared" si="3"/>
        <v>8387.6</v>
      </c>
      <c r="X31" s="549" t="s">
        <v>167</v>
      </c>
      <c r="Y31" s="196"/>
      <c r="Z31" s="197"/>
      <c r="AA31" s="196"/>
      <c r="AB31" s="197"/>
      <c r="AC31" s="196"/>
      <c r="AD31" s="197"/>
      <c r="AE31" s="196"/>
      <c r="AF31" s="196"/>
      <c r="AG31" s="197"/>
      <c r="AH31" s="196"/>
      <c r="AI31" s="197"/>
      <c r="AJ31" s="196"/>
    </row>
    <row r="32" spans="1:36" ht="15" customHeight="1" x14ac:dyDescent="0.25">
      <c r="A32" s="529" t="s">
        <v>1037</v>
      </c>
      <c r="B32" s="529" t="s">
        <v>847</v>
      </c>
      <c r="C32" s="530">
        <v>422</v>
      </c>
      <c r="D32" s="552" t="s">
        <v>1064</v>
      </c>
      <c r="E32" s="529" t="s">
        <v>1063</v>
      </c>
      <c r="F32" s="553">
        <v>3311.5</v>
      </c>
      <c r="G32" s="553">
        <v>0</v>
      </c>
      <c r="H32" s="553">
        <v>0</v>
      </c>
      <c r="I32" s="553">
        <v>0</v>
      </c>
      <c r="J32" s="553">
        <v>0</v>
      </c>
      <c r="K32" s="553">
        <v>0</v>
      </c>
      <c r="L32" s="553">
        <v>0</v>
      </c>
      <c r="M32" s="553">
        <v>0</v>
      </c>
      <c r="N32" s="553">
        <v>0</v>
      </c>
      <c r="O32" s="553">
        <v>0</v>
      </c>
      <c r="P32" s="553">
        <v>0</v>
      </c>
      <c r="Q32" s="553">
        <v>0</v>
      </c>
      <c r="R32" s="553">
        <v>0</v>
      </c>
      <c r="S32" s="553">
        <v>78.180000000000007</v>
      </c>
      <c r="T32" s="553">
        <v>47.62</v>
      </c>
      <c r="U32" s="553">
        <v>0</v>
      </c>
      <c r="V32" s="554">
        <f t="shared" si="2"/>
        <v>125.80000000000001</v>
      </c>
      <c r="W32" s="554">
        <f t="shared" si="3"/>
        <v>3185.7</v>
      </c>
      <c r="X32" s="550" t="s">
        <v>167</v>
      </c>
      <c r="Y32" s="196"/>
      <c r="Z32" s="197"/>
      <c r="AA32" s="196"/>
      <c r="AB32" s="197"/>
      <c r="AC32" s="196"/>
      <c r="AD32" s="197"/>
      <c r="AE32" s="196"/>
      <c r="AF32" s="196"/>
      <c r="AG32" s="197"/>
      <c r="AH32" s="196"/>
      <c r="AI32" s="197"/>
      <c r="AJ32" s="196"/>
    </row>
    <row r="33" spans="1:36" ht="15" customHeight="1" x14ac:dyDescent="0.25">
      <c r="A33" s="196" t="s">
        <v>1037</v>
      </c>
      <c r="B33" s="196" t="s">
        <v>847</v>
      </c>
      <c r="C33" s="197">
        <v>88</v>
      </c>
      <c r="D33" s="199" t="s">
        <v>48</v>
      </c>
      <c r="E33" s="196" t="s">
        <v>220</v>
      </c>
      <c r="F33" s="195">
        <v>20945.54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2770.2</v>
      </c>
      <c r="Q33" s="195">
        <v>0</v>
      </c>
      <c r="R33" s="195">
        <v>840.18</v>
      </c>
      <c r="S33" s="195">
        <v>0</v>
      </c>
      <c r="T33" s="195">
        <v>0</v>
      </c>
      <c r="U33" s="195">
        <v>0</v>
      </c>
      <c r="V33" s="533">
        <f t="shared" si="2"/>
        <v>3610.3799999999997</v>
      </c>
      <c r="W33" s="533">
        <f t="shared" si="3"/>
        <v>17335.16</v>
      </c>
      <c r="X33" s="549" t="s">
        <v>167</v>
      </c>
      <c r="Y33" s="196"/>
      <c r="Z33" s="197"/>
      <c r="AA33" s="196"/>
      <c r="AB33" s="197"/>
      <c r="AC33" s="196"/>
      <c r="AD33" s="197"/>
      <c r="AE33" s="196"/>
      <c r="AF33" s="196"/>
      <c r="AG33" s="197"/>
      <c r="AH33" s="196"/>
      <c r="AI33" s="197"/>
      <c r="AJ33" s="196"/>
    </row>
    <row r="34" spans="1:36" ht="15" customHeight="1" x14ac:dyDescent="0.25">
      <c r="A34" s="196" t="s">
        <v>1037</v>
      </c>
      <c r="B34" s="196" t="s">
        <v>847</v>
      </c>
      <c r="C34" s="197">
        <v>448</v>
      </c>
      <c r="D34" s="199" t="s">
        <v>716</v>
      </c>
      <c r="E34" s="196" t="s">
        <v>737</v>
      </c>
      <c r="F34" s="195">
        <v>19490.37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1604.39</v>
      </c>
      <c r="Q34" s="195">
        <v>0</v>
      </c>
      <c r="R34" s="195">
        <v>1038.0899999999999</v>
      </c>
      <c r="S34" s="195">
        <v>0</v>
      </c>
      <c r="T34" s="195">
        <v>0</v>
      </c>
      <c r="U34" s="195">
        <v>0</v>
      </c>
      <c r="V34" s="533">
        <f t="shared" si="2"/>
        <v>2642.48</v>
      </c>
      <c r="W34" s="533">
        <f t="shared" si="3"/>
        <v>16847.89</v>
      </c>
      <c r="X34" s="549" t="s">
        <v>167</v>
      </c>
      <c r="Y34" s="196"/>
      <c r="Z34" s="197"/>
      <c r="AA34" s="196"/>
      <c r="AB34" s="197"/>
      <c r="AC34" s="196"/>
      <c r="AD34" s="197"/>
      <c r="AE34" s="196"/>
      <c r="AF34" s="196"/>
      <c r="AG34" s="197"/>
      <c r="AH34" s="196"/>
      <c r="AI34" s="197"/>
      <c r="AJ34" s="196"/>
    </row>
    <row r="35" spans="1:36" ht="15" customHeight="1" x14ac:dyDescent="0.25">
      <c r="A35" s="196" t="s">
        <v>1037</v>
      </c>
      <c r="B35" s="196" t="s">
        <v>847</v>
      </c>
      <c r="C35" s="197">
        <v>476</v>
      </c>
      <c r="D35" s="199" t="s">
        <v>790</v>
      </c>
      <c r="E35" s="196" t="s">
        <v>795</v>
      </c>
      <c r="F35" s="195">
        <v>14739.31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949.97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533">
        <f t="shared" si="2"/>
        <v>949.97</v>
      </c>
      <c r="W35" s="533">
        <f t="shared" si="3"/>
        <v>13789.34</v>
      </c>
      <c r="X35" s="549" t="s">
        <v>167</v>
      </c>
      <c r="Y35" s="196"/>
      <c r="Z35" s="197"/>
      <c r="AA35" s="196"/>
      <c r="AB35" s="197"/>
      <c r="AC35" s="196"/>
      <c r="AD35" s="197"/>
      <c r="AE35" s="196"/>
      <c r="AF35" s="196"/>
      <c r="AG35" s="197"/>
      <c r="AH35" s="196"/>
      <c r="AI35" s="197"/>
      <c r="AJ35" s="196"/>
    </row>
    <row r="36" spans="1:36" ht="15" customHeight="1" x14ac:dyDescent="0.25">
      <c r="A36" s="196" t="s">
        <v>1037</v>
      </c>
      <c r="B36" s="196" t="s">
        <v>847</v>
      </c>
      <c r="C36" s="197">
        <v>454</v>
      </c>
      <c r="D36" s="199" t="s">
        <v>721</v>
      </c>
      <c r="E36" s="196" t="s">
        <v>742</v>
      </c>
      <c r="F36" s="195">
        <v>15251.32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966.15</v>
      </c>
      <c r="Q36" s="195">
        <v>0</v>
      </c>
      <c r="R36" s="195">
        <v>447.89</v>
      </c>
      <c r="S36" s="195">
        <v>0</v>
      </c>
      <c r="T36" s="195">
        <v>0</v>
      </c>
      <c r="U36" s="195">
        <v>0</v>
      </c>
      <c r="V36" s="533">
        <f t="shared" si="2"/>
        <v>1414.04</v>
      </c>
      <c r="W36" s="533">
        <f t="shared" si="3"/>
        <v>13837.279999999999</v>
      </c>
      <c r="X36" s="549" t="s">
        <v>167</v>
      </c>
      <c r="Y36" s="196"/>
      <c r="Z36" s="197"/>
      <c r="AA36" s="196"/>
      <c r="AB36" s="197"/>
      <c r="AC36" s="196"/>
      <c r="AD36" s="197"/>
      <c r="AE36" s="196"/>
      <c r="AF36" s="196"/>
      <c r="AG36" s="197"/>
      <c r="AH36" s="196"/>
      <c r="AI36" s="197"/>
      <c r="AJ36" s="196"/>
    </row>
    <row r="37" spans="1:36" ht="15" customHeight="1" x14ac:dyDescent="0.25">
      <c r="A37" s="196" t="s">
        <v>1037</v>
      </c>
      <c r="B37" s="196" t="s">
        <v>847</v>
      </c>
      <c r="C37" s="197">
        <v>23</v>
      </c>
      <c r="D37" s="199" t="s">
        <v>17</v>
      </c>
      <c r="E37" s="196" t="s">
        <v>188</v>
      </c>
      <c r="F37" s="195">
        <v>17312.169999999998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1080.99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533">
        <f t="shared" si="2"/>
        <v>1080.99</v>
      </c>
      <c r="W37" s="533">
        <f t="shared" si="3"/>
        <v>16231.179999999998</v>
      </c>
      <c r="X37" s="549" t="s">
        <v>167</v>
      </c>
      <c r="Y37" s="196"/>
      <c r="Z37" s="197"/>
      <c r="AA37" s="196"/>
      <c r="AB37" s="197"/>
      <c r="AC37" s="196"/>
      <c r="AD37" s="197"/>
      <c r="AE37" s="196"/>
      <c r="AF37" s="196"/>
      <c r="AG37" s="197"/>
      <c r="AH37" s="196"/>
      <c r="AI37" s="197"/>
      <c r="AJ37" s="196"/>
    </row>
    <row r="38" spans="1:36" ht="15" customHeight="1" x14ac:dyDescent="0.25">
      <c r="A38" s="196" t="s">
        <v>1037</v>
      </c>
      <c r="B38" s="196" t="s">
        <v>847</v>
      </c>
      <c r="C38" s="197">
        <v>40</v>
      </c>
      <c r="D38" s="199" t="s">
        <v>30</v>
      </c>
      <c r="E38" s="196" t="s">
        <v>202</v>
      </c>
      <c r="F38" s="195">
        <v>20811.330000000002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533">
        <f t="shared" si="2"/>
        <v>0</v>
      </c>
      <c r="W38" s="533">
        <f t="shared" si="3"/>
        <v>20811.330000000002</v>
      </c>
      <c r="X38" s="549" t="s">
        <v>167</v>
      </c>
      <c r="Y38" s="196"/>
      <c r="Z38" s="197"/>
      <c r="AA38" s="196"/>
      <c r="AB38" s="197"/>
      <c r="AC38" s="196"/>
      <c r="AD38" s="197"/>
      <c r="AE38" s="196"/>
      <c r="AF38" s="196"/>
      <c r="AG38" s="197"/>
      <c r="AH38" s="196"/>
      <c r="AI38" s="197"/>
      <c r="AJ38" s="196"/>
    </row>
    <row r="39" spans="1:36" ht="15" customHeight="1" x14ac:dyDescent="0.25">
      <c r="A39" s="196" t="s">
        <v>1037</v>
      </c>
      <c r="B39" s="196" t="s">
        <v>847</v>
      </c>
      <c r="C39" s="197">
        <v>481</v>
      </c>
      <c r="D39" s="199" t="s">
        <v>803</v>
      </c>
      <c r="E39" s="196" t="s">
        <v>817</v>
      </c>
      <c r="F39" s="195">
        <v>15101.88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1360.49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533">
        <f t="shared" si="2"/>
        <v>1360.49</v>
      </c>
      <c r="W39" s="533">
        <f t="shared" si="3"/>
        <v>13741.39</v>
      </c>
      <c r="X39" s="549" t="s">
        <v>167</v>
      </c>
      <c r="Y39" s="196"/>
      <c r="Z39" s="197"/>
      <c r="AA39" s="196"/>
      <c r="AB39" s="197"/>
      <c r="AC39" s="196"/>
      <c r="AD39" s="197"/>
      <c r="AE39" s="196"/>
      <c r="AF39" s="196"/>
      <c r="AG39" s="197"/>
      <c r="AH39" s="196"/>
      <c r="AI39" s="197"/>
      <c r="AJ39" s="196"/>
    </row>
    <row r="40" spans="1:36" ht="15" customHeight="1" x14ac:dyDescent="0.25">
      <c r="A40" s="529" t="s">
        <v>1037</v>
      </c>
      <c r="B40" s="529" t="s">
        <v>847</v>
      </c>
      <c r="C40" s="530">
        <v>414</v>
      </c>
      <c r="D40" s="552" t="s">
        <v>1068</v>
      </c>
      <c r="E40" s="529" t="s">
        <v>1067</v>
      </c>
      <c r="F40" s="553">
        <v>6026.85</v>
      </c>
      <c r="G40" s="553">
        <v>0</v>
      </c>
      <c r="H40" s="553">
        <v>0</v>
      </c>
      <c r="I40" s="553">
        <v>0</v>
      </c>
      <c r="J40" s="553">
        <v>0</v>
      </c>
      <c r="K40" s="553">
        <v>0</v>
      </c>
      <c r="L40" s="553">
        <v>0</v>
      </c>
      <c r="M40" s="553">
        <v>0</v>
      </c>
      <c r="N40" s="553">
        <v>0</v>
      </c>
      <c r="O40" s="553">
        <v>0</v>
      </c>
      <c r="P40" s="553">
        <v>0</v>
      </c>
      <c r="Q40" s="553">
        <v>0</v>
      </c>
      <c r="R40" s="553">
        <v>0</v>
      </c>
      <c r="S40" s="553">
        <v>130.07</v>
      </c>
      <c r="T40" s="553">
        <v>156.66999999999999</v>
      </c>
      <c r="U40" s="553">
        <v>0</v>
      </c>
      <c r="V40" s="554">
        <f t="shared" si="2"/>
        <v>286.74</v>
      </c>
      <c r="W40" s="554">
        <f t="shared" si="3"/>
        <v>5740.1100000000006</v>
      </c>
      <c r="X40" s="550" t="s">
        <v>167</v>
      </c>
      <c r="Y40" s="196"/>
      <c r="Z40" s="197"/>
      <c r="AA40" s="196"/>
      <c r="AB40" s="197"/>
      <c r="AC40" s="196"/>
      <c r="AD40" s="197"/>
      <c r="AE40" s="196"/>
      <c r="AF40" s="196"/>
      <c r="AG40" s="197"/>
      <c r="AH40" s="196"/>
      <c r="AI40" s="197"/>
      <c r="AJ40" s="196"/>
    </row>
    <row r="41" spans="1:36" s="214" customFormat="1" ht="15" customHeight="1" x14ac:dyDescent="0.25">
      <c r="A41" s="196" t="s">
        <v>1037</v>
      </c>
      <c r="B41" s="196" t="s">
        <v>847</v>
      </c>
      <c r="C41" s="197">
        <v>313</v>
      </c>
      <c r="D41" s="199" t="s">
        <v>298</v>
      </c>
      <c r="E41" s="196" t="s">
        <v>296</v>
      </c>
      <c r="F41" s="195">
        <v>32826.35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533">
        <f t="shared" si="2"/>
        <v>0</v>
      </c>
      <c r="W41" s="533">
        <f t="shared" si="3"/>
        <v>32826.35</v>
      </c>
      <c r="X41" s="549" t="s">
        <v>167</v>
      </c>
      <c r="Y41" s="211"/>
      <c r="Z41" s="213"/>
      <c r="AA41" s="211"/>
      <c r="AB41" s="213"/>
      <c r="AC41" s="211"/>
      <c r="AD41" s="213"/>
      <c r="AE41" s="211"/>
      <c r="AF41" s="211"/>
      <c r="AG41" s="213"/>
      <c r="AH41" s="211"/>
      <c r="AI41" s="213"/>
      <c r="AJ41" s="211"/>
    </row>
    <row r="42" spans="1:36" ht="15" customHeight="1" x14ac:dyDescent="0.25">
      <c r="A42" s="196" t="s">
        <v>1037</v>
      </c>
      <c r="B42" s="196" t="s">
        <v>847</v>
      </c>
      <c r="C42" s="197">
        <v>149</v>
      </c>
      <c r="D42" s="199" t="s">
        <v>104</v>
      </c>
      <c r="E42" s="196" t="s">
        <v>230</v>
      </c>
      <c r="F42" s="195">
        <v>18136.82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4554</v>
      </c>
      <c r="O42" s="195">
        <v>0</v>
      </c>
      <c r="P42" s="195">
        <v>1719.9</v>
      </c>
      <c r="Q42" s="195">
        <v>0</v>
      </c>
      <c r="R42" s="195">
        <v>132.02000000000001</v>
      </c>
      <c r="S42" s="195">
        <v>0</v>
      </c>
      <c r="T42" s="195">
        <v>0</v>
      </c>
      <c r="U42" s="195">
        <v>0</v>
      </c>
      <c r="V42" s="533">
        <f t="shared" si="2"/>
        <v>6405.92</v>
      </c>
      <c r="W42" s="533">
        <f t="shared" si="3"/>
        <v>11730.9</v>
      </c>
      <c r="X42" s="549" t="s">
        <v>167</v>
      </c>
      <c r="Y42" s="196"/>
      <c r="Z42" s="197"/>
      <c r="AA42" s="196"/>
      <c r="AB42" s="197"/>
      <c r="AC42" s="196"/>
      <c r="AD42" s="197"/>
      <c r="AE42" s="196"/>
      <c r="AF42" s="196"/>
      <c r="AG42" s="197"/>
      <c r="AH42" s="196"/>
      <c r="AI42" s="197"/>
      <c r="AJ42" s="196"/>
    </row>
    <row r="43" spans="1:36" ht="15" customHeight="1" x14ac:dyDescent="0.25">
      <c r="A43" s="529" t="s">
        <v>1037</v>
      </c>
      <c r="B43" s="529" t="s">
        <v>847</v>
      </c>
      <c r="C43" s="530">
        <v>154</v>
      </c>
      <c r="D43" s="552" t="s">
        <v>1080</v>
      </c>
      <c r="E43" s="529" t="s">
        <v>1079</v>
      </c>
      <c r="F43" s="553">
        <v>469.64</v>
      </c>
      <c r="G43" s="553">
        <v>0</v>
      </c>
      <c r="H43" s="553">
        <v>0</v>
      </c>
      <c r="I43" s="553">
        <v>0</v>
      </c>
      <c r="J43" s="553">
        <v>0</v>
      </c>
      <c r="K43" s="553">
        <v>0</v>
      </c>
      <c r="L43" s="553">
        <v>0</v>
      </c>
      <c r="M43" s="553">
        <v>0</v>
      </c>
      <c r="N43" s="553">
        <v>0</v>
      </c>
      <c r="O43" s="553">
        <v>0</v>
      </c>
      <c r="P43" s="553">
        <v>0</v>
      </c>
      <c r="Q43" s="553">
        <v>0</v>
      </c>
      <c r="R43" s="553">
        <v>0</v>
      </c>
      <c r="S43" s="195">
        <v>0</v>
      </c>
      <c r="T43" s="195">
        <v>0</v>
      </c>
      <c r="U43" s="553">
        <v>0</v>
      </c>
      <c r="V43" s="554">
        <f t="shared" si="2"/>
        <v>0</v>
      </c>
      <c r="W43" s="554">
        <f t="shared" si="3"/>
        <v>469.64</v>
      </c>
      <c r="X43" s="550" t="s">
        <v>167</v>
      </c>
      <c r="Y43" s="196"/>
      <c r="Z43" s="197"/>
      <c r="AA43" s="196"/>
      <c r="AB43" s="197"/>
      <c r="AC43" s="196"/>
      <c r="AD43" s="197"/>
      <c r="AE43" s="196"/>
      <c r="AF43" s="196"/>
      <c r="AG43" s="197"/>
      <c r="AH43" s="196"/>
      <c r="AI43" s="197"/>
      <c r="AJ43" s="196"/>
    </row>
    <row r="44" spans="1:36" ht="15" customHeight="1" x14ac:dyDescent="0.25">
      <c r="A44" s="196" t="s">
        <v>1037</v>
      </c>
      <c r="B44" s="196" t="s">
        <v>847</v>
      </c>
      <c r="C44" s="197">
        <v>168</v>
      </c>
      <c r="D44" s="199" t="s">
        <v>66</v>
      </c>
      <c r="E44" s="196" t="s">
        <v>237</v>
      </c>
      <c r="F44" s="195">
        <v>12239.39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592.07000000000005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533">
        <f t="shared" si="2"/>
        <v>592.07000000000005</v>
      </c>
      <c r="W44" s="533">
        <f t="shared" si="3"/>
        <v>11647.32</v>
      </c>
      <c r="X44" s="549" t="s">
        <v>167</v>
      </c>
      <c r="Y44" s="196"/>
      <c r="Z44" s="197"/>
      <c r="AA44" s="196"/>
      <c r="AB44" s="197"/>
      <c r="AC44" s="196"/>
      <c r="AD44" s="197"/>
      <c r="AE44" s="196"/>
      <c r="AF44" s="196"/>
      <c r="AG44" s="197"/>
      <c r="AH44" s="196"/>
      <c r="AI44" s="197"/>
      <c r="AJ44" s="196"/>
    </row>
    <row r="45" spans="1:36" ht="15" customHeight="1" x14ac:dyDescent="0.25">
      <c r="A45" s="196" t="s">
        <v>1037</v>
      </c>
      <c r="B45" s="196" t="s">
        <v>847</v>
      </c>
      <c r="C45" s="197">
        <v>469</v>
      </c>
      <c r="D45" s="199" t="s">
        <v>781</v>
      </c>
      <c r="E45" s="196" t="s">
        <v>780</v>
      </c>
      <c r="F45" s="195">
        <v>7033.62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458.37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533">
        <f t="shared" si="2"/>
        <v>458.37</v>
      </c>
      <c r="W45" s="533">
        <f t="shared" si="3"/>
        <v>6575.25</v>
      </c>
      <c r="X45" s="549" t="s">
        <v>167</v>
      </c>
      <c r="Y45" s="196"/>
      <c r="Z45" s="197"/>
      <c r="AA45" s="196"/>
      <c r="AB45" s="197"/>
      <c r="AC45" s="196"/>
      <c r="AD45" s="197"/>
      <c r="AE45" s="196"/>
      <c r="AF45" s="196"/>
      <c r="AG45" s="197"/>
      <c r="AH45" s="196"/>
      <c r="AI45" s="197"/>
      <c r="AJ45" s="196"/>
    </row>
    <row r="46" spans="1:36" ht="15" customHeight="1" x14ac:dyDescent="0.25">
      <c r="A46" s="529" t="s">
        <v>1037</v>
      </c>
      <c r="B46" s="529" t="s">
        <v>847</v>
      </c>
      <c r="C46" s="530">
        <v>470</v>
      </c>
      <c r="D46" s="552" t="s">
        <v>1050</v>
      </c>
      <c r="E46" s="529" t="s">
        <v>1049</v>
      </c>
      <c r="F46" s="553">
        <v>1127.3800000000001</v>
      </c>
      <c r="G46" s="553">
        <v>0</v>
      </c>
      <c r="H46" s="553">
        <v>0</v>
      </c>
      <c r="I46" s="553">
        <v>0</v>
      </c>
      <c r="J46" s="553">
        <v>0</v>
      </c>
      <c r="K46" s="553">
        <v>0</v>
      </c>
      <c r="L46" s="553">
        <v>0</v>
      </c>
      <c r="M46" s="553">
        <v>0</v>
      </c>
      <c r="N46" s="553">
        <v>0</v>
      </c>
      <c r="O46" s="553">
        <v>0</v>
      </c>
      <c r="P46" s="553">
        <v>0</v>
      </c>
      <c r="Q46" s="553">
        <v>0</v>
      </c>
      <c r="R46" s="553">
        <v>0</v>
      </c>
      <c r="S46" s="553">
        <v>142.35</v>
      </c>
      <c r="T46" s="553">
        <v>86.06</v>
      </c>
      <c r="U46" s="553">
        <v>0</v>
      </c>
      <c r="V46" s="554">
        <f t="shared" si="2"/>
        <v>228.41</v>
      </c>
      <c r="W46" s="554">
        <f t="shared" si="3"/>
        <v>898.97000000000014</v>
      </c>
      <c r="X46" s="550" t="s">
        <v>167</v>
      </c>
      <c r="Y46" s="196"/>
      <c r="Z46" s="197"/>
      <c r="AA46" s="196"/>
      <c r="AB46" s="197"/>
      <c r="AC46" s="196"/>
      <c r="AD46" s="197"/>
      <c r="AE46" s="196"/>
      <c r="AF46" s="196"/>
      <c r="AG46" s="197"/>
      <c r="AH46" s="196"/>
      <c r="AI46" s="197"/>
      <c r="AJ46" s="196"/>
    </row>
    <row r="47" spans="1:36" ht="15" customHeight="1" x14ac:dyDescent="0.25">
      <c r="A47" s="196" t="s">
        <v>1037</v>
      </c>
      <c r="B47" s="196" t="s">
        <v>847</v>
      </c>
      <c r="C47" s="197">
        <v>468</v>
      </c>
      <c r="D47" s="199" t="s">
        <v>777</v>
      </c>
      <c r="E47" s="196" t="s">
        <v>782</v>
      </c>
      <c r="F47" s="195">
        <v>14225.65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412.34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533">
        <f t="shared" si="2"/>
        <v>412.34</v>
      </c>
      <c r="W47" s="533">
        <f t="shared" si="3"/>
        <v>13813.31</v>
      </c>
      <c r="X47" s="549" t="s">
        <v>167</v>
      </c>
      <c r="Y47" s="196"/>
      <c r="Z47" s="197"/>
      <c r="AA47" s="196"/>
      <c r="AB47" s="197"/>
      <c r="AC47" s="196"/>
      <c r="AD47" s="197"/>
      <c r="AE47" s="196"/>
      <c r="AF47" s="196"/>
      <c r="AG47" s="197"/>
      <c r="AH47" s="196"/>
      <c r="AI47" s="197"/>
      <c r="AJ47" s="196"/>
    </row>
    <row r="48" spans="1:36" ht="15" customHeight="1" x14ac:dyDescent="0.25">
      <c r="A48" s="196" t="s">
        <v>1037</v>
      </c>
      <c r="B48" s="196" t="s">
        <v>847</v>
      </c>
      <c r="C48" s="197">
        <v>16</v>
      </c>
      <c r="D48" s="199" t="s">
        <v>11</v>
      </c>
      <c r="E48" s="196" t="s">
        <v>183</v>
      </c>
      <c r="F48" s="195">
        <v>13751.88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1628.21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533">
        <f t="shared" si="2"/>
        <v>1628.21</v>
      </c>
      <c r="W48" s="533">
        <f t="shared" si="3"/>
        <v>12123.669999999998</v>
      </c>
      <c r="X48" s="549" t="s">
        <v>167</v>
      </c>
      <c r="Y48" s="196"/>
      <c r="Z48" s="197"/>
      <c r="AA48" s="196"/>
      <c r="AB48" s="197"/>
      <c r="AC48" s="196"/>
      <c r="AD48" s="197"/>
      <c r="AE48" s="196"/>
      <c r="AF48" s="196"/>
      <c r="AG48" s="197"/>
      <c r="AH48" s="196"/>
      <c r="AI48" s="197"/>
      <c r="AJ48" s="196"/>
    </row>
    <row r="49" spans="1:36" s="531" customFormat="1" ht="15" customHeight="1" x14ac:dyDescent="0.25">
      <c r="A49" s="196" t="s">
        <v>1037</v>
      </c>
      <c r="B49" s="196" t="s">
        <v>847</v>
      </c>
      <c r="C49" s="197">
        <v>473</v>
      </c>
      <c r="D49" s="199" t="s">
        <v>787</v>
      </c>
      <c r="E49" s="196" t="s">
        <v>792</v>
      </c>
      <c r="F49" s="195">
        <v>18073.490000000002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935.93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533">
        <f t="shared" si="2"/>
        <v>935.93</v>
      </c>
      <c r="W49" s="533">
        <f t="shared" si="3"/>
        <v>17137.560000000001</v>
      </c>
      <c r="X49" s="549" t="s">
        <v>167</v>
      </c>
      <c r="Y49" s="529"/>
      <c r="Z49" s="530"/>
      <c r="AA49" s="529"/>
      <c r="AB49" s="530"/>
      <c r="AC49" s="529"/>
      <c r="AD49" s="530"/>
      <c r="AE49" s="529"/>
      <c r="AF49" s="529"/>
      <c r="AG49" s="530"/>
      <c r="AH49" s="529"/>
      <c r="AI49" s="530"/>
      <c r="AJ49" s="529"/>
    </row>
    <row r="50" spans="1:36" ht="15" customHeight="1" x14ac:dyDescent="0.25">
      <c r="A50" s="529" t="s">
        <v>1037</v>
      </c>
      <c r="B50" s="529" t="s">
        <v>847</v>
      </c>
      <c r="C50" s="530">
        <v>372</v>
      </c>
      <c r="D50" s="552" t="s">
        <v>504</v>
      </c>
      <c r="E50" s="529" t="s">
        <v>505</v>
      </c>
      <c r="F50" s="553">
        <v>3848.2</v>
      </c>
      <c r="G50" s="553">
        <v>0</v>
      </c>
      <c r="H50" s="553">
        <v>0</v>
      </c>
      <c r="I50" s="553">
        <v>0</v>
      </c>
      <c r="J50" s="553">
        <v>0</v>
      </c>
      <c r="K50" s="553">
        <v>0</v>
      </c>
      <c r="L50" s="553">
        <v>0</v>
      </c>
      <c r="M50" s="553">
        <v>0</v>
      </c>
      <c r="N50" s="553">
        <v>0</v>
      </c>
      <c r="O50" s="553">
        <v>0</v>
      </c>
      <c r="P50" s="553">
        <v>0</v>
      </c>
      <c r="Q50" s="553">
        <v>0</v>
      </c>
      <c r="R50" s="553">
        <v>0</v>
      </c>
      <c r="S50" s="553">
        <v>51.93</v>
      </c>
      <c r="T50" s="553">
        <v>310.67</v>
      </c>
      <c r="U50" s="553">
        <v>0</v>
      </c>
      <c r="V50" s="554">
        <f t="shared" si="2"/>
        <v>362.6</v>
      </c>
      <c r="W50" s="554">
        <f t="shared" si="3"/>
        <v>3485.6</v>
      </c>
      <c r="X50" s="550" t="s">
        <v>167</v>
      </c>
      <c r="Y50" s="196"/>
      <c r="Z50" s="197"/>
      <c r="AA50" s="196"/>
      <c r="AB50" s="197"/>
      <c r="AC50" s="196"/>
      <c r="AD50" s="197"/>
      <c r="AE50" s="196"/>
      <c r="AF50" s="196"/>
      <c r="AG50" s="197"/>
      <c r="AH50" s="196"/>
      <c r="AI50" s="197"/>
      <c r="AJ50" s="196"/>
    </row>
    <row r="51" spans="1:36" ht="15" customHeight="1" x14ac:dyDescent="0.25">
      <c r="A51" s="196" t="s">
        <v>1037</v>
      </c>
      <c r="B51" s="196" t="s">
        <v>847</v>
      </c>
      <c r="C51" s="197">
        <v>351</v>
      </c>
      <c r="D51" s="199" t="s">
        <v>375</v>
      </c>
      <c r="E51" s="196" t="s">
        <v>376</v>
      </c>
      <c r="F51" s="195">
        <v>31029.73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1341.25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866.8</v>
      </c>
      <c r="S51" s="195">
        <v>0</v>
      </c>
      <c r="T51" s="195">
        <v>0</v>
      </c>
      <c r="U51" s="195">
        <v>0</v>
      </c>
      <c r="V51" s="533">
        <f t="shared" si="2"/>
        <v>2208.0500000000002</v>
      </c>
      <c r="W51" s="533">
        <f t="shared" si="3"/>
        <v>28821.68</v>
      </c>
      <c r="X51" s="549" t="s">
        <v>167</v>
      </c>
      <c r="Y51" s="196"/>
      <c r="Z51" s="197"/>
      <c r="AA51" s="196"/>
      <c r="AB51" s="197"/>
      <c r="AC51" s="196"/>
      <c r="AD51" s="197"/>
      <c r="AE51" s="196"/>
      <c r="AF51" s="196"/>
      <c r="AG51" s="197"/>
      <c r="AH51" s="196"/>
      <c r="AI51" s="197"/>
      <c r="AJ51" s="196"/>
    </row>
    <row r="52" spans="1:36" ht="15" customHeight="1" x14ac:dyDescent="0.25">
      <c r="A52" s="529" t="s">
        <v>1037</v>
      </c>
      <c r="B52" s="529" t="s">
        <v>847</v>
      </c>
      <c r="C52" s="530">
        <v>331</v>
      </c>
      <c r="D52" s="552" t="s">
        <v>332</v>
      </c>
      <c r="E52" s="529" t="s">
        <v>334</v>
      </c>
      <c r="F52" s="553">
        <v>6455.49</v>
      </c>
      <c r="G52" s="553">
        <v>0</v>
      </c>
      <c r="H52" s="553">
        <v>0</v>
      </c>
      <c r="I52" s="553">
        <v>0</v>
      </c>
      <c r="J52" s="553">
        <v>0</v>
      </c>
      <c r="K52" s="553">
        <v>0</v>
      </c>
      <c r="L52" s="553">
        <v>0</v>
      </c>
      <c r="M52" s="553">
        <v>0</v>
      </c>
      <c r="N52" s="553">
        <v>0</v>
      </c>
      <c r="O52" s="553">
        <v>0</v>
      </c>
      <c r="P52" s="553">
        <v>0</v>
      </c>
      <c r="Q52" s="553">
        <v>354.18</v>
      </c>
      <c r="R52" s="553">
        <v>0</v>
      </c>
      <c r="S52" s="553">
        <v>186.49</v>
      </c>
      <c r="T52" s="553">
        <v>127.94</v>
      </c>
      <c r="U52" s="553">
        <v>0</v>
      </c>
      <c r="V52" s="554">
        <f t="shared" si="2"/>
        <v>668.61000000000013</v>
      </c>
      <c r="W52" s="554">
        <f t="shared" si="3"/>
        <v>5786.8799999999992</v>
      </c>
      <c r="X52" s="550" t="s">
        <v>167</v>
      </c>
      <c r="Y52" s="196"/>
      <c r="Z52" s="197"/>
      <c r="AA52" s="196"/>
      <c r="AB52" s="197"/>
      <c r="AC52" s="196"/>
      <c r="AD52" s="197"/>
      <c r="AE52" s="196"/>
      <c r="AF52" s="196"/>
      <c r="AG52" s="197"/>
      <c r="AH52" s="196"/>
      <c r="AI52" s="197"/>
      <c r="AJ52" s="196"/>
    </row>
    <row r="53" spans="1:36" ht="15" customHeight="1" x14ac:dyDescent="0.25">
      <c r="A53" s="196" t="s">
        <v>1037</v>
      </c>
      <c r="B53" s="196" t="s">
        <v>847</v>
      </c>
      <c r="C53" s="197">
        <v>465</v>
      </c>
      <c r="D53" s="199" t="s">
        <v>750</v>
      </c>
      <c r="E53" s="196" t="s">
        <v>763</v>
      </c>
      <c r="F53" s="195">
        <v>17305.189999999999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1982.7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1281.5</v>
      </c>
      <c r="S53" s="195">
        <v>0</v>
      </c>
      <c r="T53" s="195">
        <v>0</v>
      </c>
      <c r="U53" s="195">
        <v>0</v>
      </c>
      <c r="V53" s="533">
        <f t="shared" si="2"/>
        <v>3264.2</v>
      </c>
      <c r="W53" s="533">
        <f t="shared" si="3"/>
        <v>14040.989999999998</v>
      </c>
      <c r="X53" s="549" t="s">
        <v>167</v>
      </c>
      <c r="Y53" s="196"/>
      <c r="Z53" s="197"/>
      <c r="AA53" s="196"/>
      <c r="AB53" s="197"/>
      <c r="AC53" s="196"/>
      <c r="AD53" s="197"/>
      <c r="AE53" s="196"/>
      <c r="AF53" s="196"/>
      <c r="AG53" s="197"/>
      <c r="AH53" s="196"/>
      <c r="AI53" s="197"/>
      <c r="AJ53" s="196"/>
    </row>
    <row r="54" spans="1:36" ht="15" customHeight="1" x14ac:dyDescent="0.25">
      <c r="A54" s="211" t="s">
        <v>1037</v>
      </c>
      <c r="B54" s="211" t="s">
        <v>847</v>
      </c>
      <c r="C54" s="213">
        <v>31</v>
      </c>
      <c r="D54" s="235" t="s">
        <v>23</v>
      </c>
      <c r="E54" s="211" t="s">
        <v>195</v>
      </c>
      <c r="F54" s="212">
        <v>8042.94</v>
      </c>
      <c r="G54" s="212">
        <v>0</v>
      </c>
      <c r="H54" s="212">
        <v>0</v>
      </c>
      <c r="I54" s="212">
        <v>0</v>
      </c>
      <c r="J54" s="212">
        <v>0</v>
      </c>
      <c r="K54" s="212">
        <v>0</v>
      </c>
      <c r="L54" s="212">
        <v>0</v>
      </c>
      <c r="M54" s="212">
        <v>0</v>
      </c>
      <c r="N54" s="212">
        <v>0</v>
      </c>
      <c r="O54" s="212">
        <v>0</v>
      </c>
      <c r="P54" s="212">
        <v>2787.94</v>
      </c>
      <c r="Q54" s="212">
        <v>0</v>
      </c>
      <c r="R54" s="212">
        <v>2118.8200000000002</v>
      </c>
      <c r="S54" s="212">
        <v>0</v>
      </c>
      <c r="T54" s="212">
        <v>0</v>
      </c>
      <c r="U54" s="212">
        <v>0</v>
      </c>
      <c r="V54" s="573">
        <f t="shared" si="2"/>
        <v>4906.76</v>
      </c>
      <c r="W54" s="573">
        <f t="shared" si="3"/>
        <v>3136.1799999999994</v>
      </c>
      <c r="X54" s="569" t="s">
        <v>167</v>
      </c>
      <c r="Y54" s="196"/>
      <c r="Z54" s="197"/>
      <c r="AA54" s="196"/>
      <c r="AB54" s="197"/>
      <c r="AC54" s="196"/>
      <c r="AD54" s="197"/>
      <c r="AE54" s="196"/>
      <c r="AF54" s="196"/>
      <c r="AG54" s="197"/>
      <c r="AH54" s="196"/>
      <c r="AI54" s="197"/>
      <c r="AJ54" s="196"/>
    </row>
    <row r="55" spans="1:36" ht="15" customHeight="1" x14ac:dyDescent="0.25">
      <c r="A55" s="529" t="s">
        <v>1037</v>
      </c>
      <c r="B55" s="529" t="s">
        <v>847</v>
      </c>
      <c r="C55" s="530">
        <v>405</v>
      </c>
      <c r="D55" s="552" t="s">
        <v>482</v>
      </c>
      <c r="E55" s="529" t="s">
        <v>532</v>
      </c>
      <c r="F55" s="553">
        <v>4062.65</v>
      </c>
      <c r="G55" s="553">
        <v>0</v>
      </c>
      <c r="H55" s="553">
        <v>0</v>
      </c>
      <c r="I55" s="553">
        <v>0</v>
      </c>
      <c r="J55" s="553">
        <v>0</v>
      </c>
      <c r="K55" s="553">
        <v>0</v>
      </c>
      <c r="L55" s="553">
        <v>0</v>
      </c>
      <c r="M55" s="553">
        <v>0</v>
      </c>
      <c r="N55" s="553">
        <v>0</v>
      </c>
      <c r="O55" s="553">
        <v>0</v>
      </c>
      <c r="P55" s="553">
        <v>0</v>
      </c>
      <c r="Q55" s="553">
        <v>59.54</v>
      </c>
      <c r="R55" s="553">
        <v>0</v>
      </c>
      <c r="S55" s="553">
        <v>245.61</v>
      </c>
      <c r="T55" s="553">
        <v>123.27</v>
      </c>
      <c r="U55" s="553">
        <v>0</v>
      </c>
      <c r="V55" s="554">
        <f t="shared" si="2"/>
        <v>428.42</v>
      </c>
      <c r="W55" s="554">
        <f t="shared" si="3"/>
        <v>3634.23</v>
      </c>
      <c r="X55" s="550" t="s">
        <v>167</v>
      </c>
      <c r="Y55" s="196"/>
      <c r="Z55" s="197"/>
      <c r="AA55" s="196"/>
      <c r="AB55" s="197"/>
      <c r="AC55" s="196"/>
      <c r="AD55" s="197"/>
      <c r="AE55" s="196"/>
      <c r="AF55" s="196"/>
      <c r="AG55" s="197"/>
      <c r="AH55" s="196"/>
      <c r="AI55" s="197"/>
      <c r="AJ55" s="196"/>
    </row>
    <row r="56" spans="1:36" ht="15" customHeight="1" x14ac:dyDescent="0.25">
      <c r="A56" s="196" t="s">
        <v>1037</v>
      </c>
      <c r="B56" s="196" t="s">
        <v>847</v>
      </c>
      <c r="C56" s="197">
        <v>499</v>
      </c>
      <c r="D56" s="199" t="s">
        <v>482</v>
      </c>
      <c r="E56" s="196" t="s">
        <v>532</v>
      </c>
      <c r="F56" s="195">
        <v>13845.19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533">
        <f t="shared" ref="V56:V87" si="4">SUM(G56:U56)</f>
        <v>0</v>
      </c>
      <c r="W56" s="533">
        <f t="shared" ref="W56:W87" si="5">F56-V56</f>
        <v>13845.19</v>
      </c>
      <c r="X56" s="549" t="s">
        <v>167</v>
      </c>
      <c r="Y56" s="196"/>
      <c r="Z56" s="197"/>
      <c r="AA56" s="196"/>
      <c r="AB56" s="197"/>
      <c r="AC56" s="196"/>
      <c r="AD56" s="197"/>
      <c r="AE56" s="196"/>
      <c r="AF56" s="196"/>
      <c r="AG56" s="197"/>
      <c r="AH56" s="196"/>
      <c r="AI56" s="197"/>
      <c r="AJ56" s="196"/>
    </row>
    <row r="57" spans="1:36" ht="15" customHeight="1" x14ac:dyDescent="0.25">
      <c r="A57" s="196" t="s">
        <v>1037</v>
      </c>
      <c r="B57" s="196" t="s">
        <v>847</v>
      </c>
      <c r="C57" s="197">
        <v>89</v>
      </c>
      <c r="D57" s="199" t="s">
        <v>49</v>
      </c>
      <c r="E57" s="196" t="s">
        <v>221</v>
      </c>
      <c r="F57" s="195">
        <v>28288.85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1679.44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533">
        <f t="shared" si="4"/>
        <v>1679.44</v>
      </c>
      <c r="W57" s="533">
        <f t="shared" si="5"/>
        <v>26609.41</v>
      </c>
      <c r="X57" s="549" t="s">
        <v>167</v>
      </c>
      <c r="Y57" s="196"/>
      <c r="Z57" s="197"/>
      <c r="AA57" s="196"/>
      <c r="AB57" s="197"/>
      <c r="AC57" s="196"/>
      <c r="AD57" s="197"/>
      <c r="AE57" s="196"/>
      <c r="AF57" s="196"/>
      <c r="AG57" s="197"/>
      <c r="AH57" s="196"/>
      <c r="AI57" s="197"/>
      <c r="AJ57" s="196"/>
    </row>
    <row r="58" spans="1:36" ht="15" customHeight="1" x14ac:dyDescent="0.25">
      <c r="A58" s="196" t="s">
        <v>1037</v>
      </c>
      <c r="B58" s="196" t="s">
        <v>847</v>
      </c>
      <c r="C58" s="197">
        <v>279</v>
      </c>
      <c r="D58" s="199" t="s">
        <v>165</v>
      </c>
      <c r="E58" s="196" t="s">
        <v>268</v>
      </c>
      <c r="F58" s="195">
        <v>6803.39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1388.66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479.3</v>
      </c>
      <c r="S58" s="195">
        <v>0</v>
      </c>
      <c r="T58" s="195">
        <v>0</v>
      </c>
      <c r="U58" s="195">
        <v>0</v>
      </c>
      <c r="V58" s="533">
        <f t="shared" si="4"/>
        <v>1867.96</v>
      </c>
      <c r="W58" s="533">
        <f t="shared" si="5"/>
        <v>4935.43</v>
      </c>
      <c r="X58" s="549" t="s">
        <v>167</v>
      </c>
      <c r="Y58" s="196"/>
      <c r="Z58" s="197"/>
      <c r="AA58" s="196"/>
      <c r="AB58" s="197"/>
      <c r="AC58" s="196"/>
      <c r="AD58" s="197"/>
      <c r="AE58" s="196"/>
      <c r="AF58" s="196"/>
      <c r="AG58" s="197"/>
      <c r="AH58" s="196"/>
      <c r="AI58" s="197"/>
      <c r="AJ58" s="196"/>
    </row>
    <row r="59" spans="1:36" ht="15" customHeight="1" x14ac:dyDescent="0.25">
      <c r="A59" s="529" t="s">
        <v>1037</v>
      </c>
      <c r="B59" s="529" t="s">
        <v>847</v>
      </c>
      <c r="C59" s="530">
        <v>436</v>
      </c>
      <c r="D59" s="552" t="s">
        <v>1062</v>
      </c>
      <c r="E59" s="529" t="s">
        <v>1061</v>
      </c>
      <c r="F59" s="553">
        <v>1164.67</v>
      </c>
      <c r="G59" s="553">
        <v>0</v>
      </c>
      <c r="H59" s="553">
        <v>0</v>
      </c>
      <c r="I59" s="553">
        <v>0</v>
      </c>
      <c r="J59" s="553">
        <v>0</v>
      </c>
      <c r="K59" s="553">
        <v>0</v>
      </c>
      <c r="L59" s="553">
        <v>0</v>
      </c>
      <c r="M59" s="553">
        <v>0</v>
      </c>
      <c r="N59" s="553">
        <v>0</v>
      </c>
      <c r="O59" s="553">
        <v>0</v>
      </c>
      <c r="P59" s="553">
        <v>0</v>
      </c>
      <c r="Q59" s="553">
        <v>88.3</v>
      </c>
      <c r="R59" s="553">
        <v>0</v>
      </c>
      <c r="S59" s="553">
        <v>23.55</v>
      </c>
      <c r="T59" s="553">
        <v>128.01</v>
      </c>
      <c r="U59" s="553">
        <v>0</v>
      </c>
      <c r="V59" s="554">
        <f t="shared" si="4"/>
        <v>239.85999999999999</v>
      </c>
      <c r="W59" s="554">
        <f t="shared" si="5"/>
        <v>924.81000000000006</v>
      </c>
      <c r="X59" s="550" t="s">
        <v>167</v>
      </c>
      <c r="Y59" s="196"/>
      <c r="Z59" s="197"/>
      <c r="AA59" s="196"/>
      <c r="AB59" s="197"/>
      <c r="AC59" s="196"/>
      <c r="AD59" s="197"/>
      <c r="AE59" s="196"/>
      <c r="AF59" s="196"/>
      <c r="AG59" s="197"/>
      <c r="AH59" s="196"/>
      <c r="AI59" s="197"/>
      <c r="AJ59" s="196"/>
    </row>
    <row r="60" spans="1:36" ht="15" customHeight="1" x14ac:dyDescent="0.25">
      <c r="A60" s="196" t="s">
        <v>1037</v>
      </c>
      <c r="B60" s="196" t="s">
        <v>847</v>
      </c>
      <c r="C60" s="197">
        <v>451</v>
      </c>
      <c r="D60" s="199" t="s">
        <v>718</v>
      </c>
      <c r="E60" s="196" t="s">
        <v>739</v>
      </c>
      <c r="F60" s="195">
        <v>15672.8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1042.8599999999999</v>
      </c>
      <c r="Q60" s="195">
        <v>0</v>
      </c>
      <c r="R60" s="195">
        <v>792.66</v>
      </c>
      <c r="S60" s="195">
        <v>0</v>
      </c>
      <c r="T60" s="195">
        <v>0</v>
      </c>
      <c r="U60" s="195">
        <v>0</v>
      </c>
      <c r="V60" s="533">
        <f t="shared" si="4"/>
        <v>1835.52</v>
      </c>
      <c r="W60" s="533">
        <f t="shared" si="5"/>
        <v>13837.279999999999</v>
      </c>
      <c r="X60" s="549" t="s">
        <v>167</v>
      </c>
      <c r="Y60" s="196"/>
      <c r="Z60" s="197"/>
      <c r="AA60" s="196"/>
      <c r="AB60" s="197"/>
      <c r="AC60" s="196"/>
      <c r="AD60" s="197"/>
      <c r="AE60" s="196"/>
      <c r="AF60" s="196"/>
      <c r="AG60" s="197"/>
      <c r="AH60" s="196"/>
      <c r="AI60" s="197"/>
      <c r="AJ60" s="196"/>
    </row>
    <row r="61" spans="1:36" ht="15" customHeight="1" x14ac:dyDescent="0.25">
      <c r="A61" s="529" t="s">
        <v>1037</v>
      </c>
      <c r="B61" s="529" t="s">
        <v>847</v>
      </c>
      <c r="C61" s="530">
        <v>381</v>
      </c>
      <c r="D61" s="552" t="s">
        <v>511</v>
      </c>
      <c r="E61" s="529" t="s">
        <v>512</v>
      </c>
      <c r="F61" s="553">
        <v>3016.13</v>
      </c>
      <c r="G61" s="553">
        <v>0</v>
      </c>
      <c r="H61" s="553">
        <v>0</v>
      </c>
      <c r="I61" s="553">
        <v>0</v>
      </c>
      <c r="J61" s="553">
        <v>0</v>
      </c>
      <c r="K61" s="553">
        <v>0</v>
      </c>
      <c r="L61" s="553">
        <v>0</v>
      </c>
      <c r="M61" s="553">
        <v>0</v>
      </c>
      <c r="N61" s="553">
        <v>0</v>
      </c>
      <c r="O61" s="553">
        <v>0</v>
      </c>
      <c r="P61" s="553">
        <v>0</v>
      </c>
      <c r="Q61" s="553">
        <v>0</v>
      </c>
      <c r="R61" s="553">
        <v>0</v>
      </c>
      <c r="S61" s="553">
        <v>178.74</v>
      </c>
      <c r="T61" s="553">
        <v>263.73</v>
      </c>
      <c r="U61" s="553">
        <v>0</v>
      </c>
      <c r="V61" s="554">
        <f t="shared" si="4"/>
        <v>442.47</v>
      </c>
      <c r="W61" s="554">
        <f t="shared" si="5"/>
        <v>2573.66</v>
      </c>
      <c r="X61" s="550" t="s">
        <v>167</v>
      </c>
      <c r="Y61" s="196"/>
      <c r="Z61" s="197"/>
      <c r="AA61" s="196"/>
      <c r="AB61" s="197"/>
      <c r="AC61" s="196"/>
      <c r="AD61" s="197"/>
      <c r="AE61" s="196"/>
      <c r="AF61" s="196"/>
      <c r="AG61" s="197"/>
      <c r="AH61" s="196"/>
      <c r="AI61" s="197"/>
      <c r="AJ61" s="196"/>
    </row>
    <row r="62" spans="1:36" ht="15" customHeight="1" x14ac:dyDescent="0.25">
      <c r="A62" s="196" t="s">
        <v>1037</v>
      </c>
      <c r="B62" s="196" t="s">
        <v>847</v>
      </c>
      <c r="C62" s="197">
        <v>353</v>
      </c>
      <c r="D62" s="199" t="s">
        <v>379</v>
      </c>
      <c r="E62" s="196" t="s">
        <v>380</v>
      </c>
      <c r="F62" s="195">
        <v>16539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533">
        <f t="shared" si="4"/>
        <v>0</v>
      </c>
      <c r="W62" s="533">
        <f t="shared" si="5"/>
        <v>16539</v>
      </c>
      <c r="X62" s="549" t="s">
        <v>167</v>
      </c>
      <c r="Y62" s="196"/>
      <c r="Z62" s="197"/>
      <c r="AA62" s="196"/>
      <c r="AB62" s="197"/>
      <c r="AC62" s="196"/>
      <c r="AD62" s="197"/>
      <c r="AE62" s="196"/>
      <c r="AF62" s="196"/>
      <c r="AG62" s="197"/>
      <c r="AH62" s="196"/>
      <c r="AI62" s="197"/>
      <c r="AJ62" s="196"/>
    </row>
    <row r="63" spans="1:36" ht="15" customHeight="1" x14ac:dyDescent="0.25">
      <c r="A63" s="196" t="s">
        <v>1037</v>
      </c>
      <c r="B63" s="196" t="s">
        <v>847</v>
      </c>
      <c r="C63" s="197">
        <v>453</v>
      </c>
      <c r="D63" s="199" t="s">
        <v>720</v>
      </c>
      <c r="E63" s="196" t="s">
        <v>741</v>
      </c>
      <c r="F63" s="195">
        <v>15711.6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451.27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533">
        <f t="shared" si="4"/>
        <v>451.27</v>
      </c>
      <c r="W63" s="533">
        <f t="shared" si="5"/>
        <v>15260.33</v>
      </c>
      <c r="X63" s="549" t="s">
        <v>167</v>
      </c>
      <c r="Y63" s="196"/>
      <c r="Z63" s="197"/>
      <c r="AA63" s="196"/>
      <c r="AB63" s="197"/>
      <c r="AC63" s="196"/>
      <c r="AD63" s="197"/>
      <c r="AE63" s="196"/>
      <c r="AF63" s="196"/>
      <c r="AG63" s="197"/>
      <c r="AH63" s="196"/>
      <c r="AI63" s="197"/>
      <c r="AJ63" s="196"/>
    </row>
    <row r="64" spans="1:36" ht="15" customHeight="1" x14ac:dyDescent="0.25">
      <c r="A64" s="196" t="s">
        <v>1037</v>
      </c>
      <c r="B64" s="196" t="s">
        <v>847</v>
      </c>
      <c r="C64" s="197">
        <v>450</v>
      </c>
      <c r="D64" s="199" t="s">
        <v>717</v>
      </c>
      <c r="E64" s="196" t="s">
        <v>738</v>
      </c>
      <c r="F64" s="195">
        <v>14428.33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529.82000000000005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61.23</v>
      </c>
      <c r="S64" s="195">
        <v>0</v>
      </c>
      <c r="T64" s="195">
        <v>0</v>
      </c>
      <c r="U64" s="195">
        <v>0</v>
      </c>
      <c r="V64" s="533">
        <f t="shared" si="4"/>
        <v>591.05000000000007</v>
      </c>
      <c r="W64" s="533">
        <f t="shared" si="5"/>
        <v>13837.28</v>
      </c>
      <c r="X64" s="549" t="s">
        <v>167</v>
      </c>
      <c r="Y64" s="196"/>
      <c r="Z64" s="197"/>
      <c r="AA64" s="196"/>
      <c r="AB64" s="197"/>
      <c r="AC64" s="196"/>
      <c r="AD64" s="197"/>
      <c r="AE64" s="196"/>
      <c r="AF64" s="196"/>
      <c r="AG64" s="197"/>
      <c r="AH64" s="196"/>
      <c r="AI64" s="197"/>
      <c r="AJ64" s="196"/>
    </row>
    <row r="65" spans="1:36" ht="15" customHeight="1" x14ac:dyDescent="0.25">
      <c r="A65" s="196" t="s">
        <v>1037</v>
      </c>
      <c r="B65" s="196" t="s">
        <v>847</v>
      </c>
      <c r="C65" s="197">
        <v>489</v>
      </c>
      <c r="D65" s="199" t="s">
        <v>871</v>
      </c>
      <c r="E65" s="196" t="s">
        <v>872</v>
      </c>
      <c r="F65" s="195">
        <v>10343.02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1164.08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533">
        <f t="shared" si="4"/>
        <v>1164.08</v>
      </c>
      <c r="W65" s="533">
        <f t="shared" si="5"/>
        <v>9178.94</v>
      </c>
      <c r="X65" s="549" t="s">
        <v>167</v>
      </c>
      <c r="Y65" s="196"/>
      <c r="Z65" s="197"/>
      <c r="AA65" s="196"/>
      <c r="AB65" s="197"/>
      <c r="AC65" s="196"/>
      <c r="AD65" s="197"/>
      <c r="AE65" s="196"/>
      <c r="AF65" s="196"/>
      <c r="AG65" s="197"/>
      <c r="AH65" s="196"/>
      <c r="AI65" s="197"/>
      <c r="AJ65" s="196"/>
    </row>
    <row r="66" spans="1:36" ht="15" customHeight="1" x14ac:dyDescent="0.25">
      <c r="A66" s="196" t="s">
        <v>1037</v>
      </c>
      <c r="B66" s="196" t="s">
        <v>847</v>
      </c>
      <c r="C66" s="197">
        <v>355</v>
      </c>
      <c r="D66" s="199" t="s">
        <v>381</v>
      </c>
      <c r="E66" s="196" t="s">
        <v>382</v>
      </c>
      <c r="F66" s="195">
        <v>24406.29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783.52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506.4</v>
      </c>
      <c r="S66" s="195">
        <v>0</v>
      </c>
      <c r="T66" s="195">
        <v>0</v>
      </c>
      <c r="U66" s="195">
        <v>0</v>
      </c>
      <c r="V66" s="533">
        <f t="shared" si="4"/>
        <v>1289.92</v>
      </c>
      <c r="W66" s="533">
        <f t="shared" si="5"/>
        <v>23116.370000000003</v>
      </c>
      <c r="X66" s="549" t="s">
        <v>167</v>
      </c>
      <c r="Y66" s="196"/>
      <c r="Z66" s="197"/>
      <c r="AA66" s="196"/>
      <c r="AB66" s="197"/>
      <c r="AC66" s="196"/>
      <c r="AD66" s="197"/>
      <c r="AE66" s="196"/>
      <c r="AF66" s="196"/>
      <c r="AG66" s="197"/>
      <c r="AH66" s="196"/>
      <c r="AI66" s="197"/>
      <c r="AJ66" s="196"/>
    </row>
    <row r="67" spans="1:36" s="531" customFormat="1" ht="15" customHeight="1" x14ac:dyDescent="0.25">
      <c r="A67" s="196" t="s">
        <v>1037</v>
      </c>
      <c r="B67" s="196" t="s">
        <v>847</v>
      </c>
      <c r="C67" s="197">
        <v>361</v>
      </c>
      <c r="D67" s="199" t="s">
        <v>446</v>
      </c>
      <c r="E67" s="196" t="s">
        <v>447</v>
      </c>
      <c r="F67" s="195">
        <v>24660.74</v>
      </c>
      <c r="G67" s="195">
        <v>0</v>
      </c>
      <c r="H67" s="195">
        <v>0</v>
      </c>
      <c r="I67" s="195">
        <v>1518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533">
        <f t="shared" si="4"/>
        <v>1518</v>
      </c>
      <c r="W67" s="533">
        <f t="shared" si="5"/>
        <v>23142.74</v>
      </c>
      <c r="X67" s="549" t="s">
        <v>167</v>
      </c>
      <c r="Y67" s="529"/>
      <c r="Z67" s="530"/>
      <c r="AA67" s="529"/>
      <c r="AB67" s="530"/>
      <c r="AC67" s="529"/>
      <c r="AD67" s="530"/>
      <c r="AE67" s="529"/>
      <c r="AF67" s="529"/>
      <c r="AG67" s="530"/>
      <c r="AH67" s="529"/>
      <c r="AI67" s="530"/>
      <c r="AJ67" s="529"/>
    </row>
    <row r="68" spans="1:36" ht="15" customHeight="1" x14ac:dyDescent="0.25">
      <c r="A68" s="196" t="s">
        <v>1037</v>
      </c>
      <c r="B68" s="196" t="s">
        <v>847</v>
      </c>
      <c r="C68" s="197">
        <v>76</v>
      </c>
      <c r="D68" s="199" t="s">
        <v>40</v>
      </c>
      <c r="E68" s="196" t="s">
        <v>212</v>
      </c>
      <c r="F68" s="195">
        <v>31573.74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1816.4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469.64</v>
      </c>
      <c r="S68" s="195">
        <v>0</v>
      </c>
      <c r="T68" s="195">
        <v>0</v>
      </c>
      <c r="U68" s="195">
        <v>0</v>
      </c>
      <c r="V68" s="533">
        <f t="shared" si="4"/>
        <v>2286.04</v>
      </c>
      <c r="W68" s="533">
        <f t="shared" si="5"/>
        <v>29287.7</v>
      </c>
      <c r="X68" s="549" t="s">
        <v>167</v>
      </c>
      <c r="Y68" s="196"/>
      <c r="Z68" s="197"/>
      <c r="AA68" s="196"/>
      <c r="AB68" s="197"/>
      <c r="AC68" s="196"/>
      <c r="AD68" s="197"/>
      <c r="AE68" s="196"/>
      <c r="AF68" s="196"/>
      <c r="AG68" s="197"/>
      <c r="AH68" s="196"/>
      <c r="AI68" s="197"/>
      <c r="AJ68" s="196"/>
    </row>
    <row r="69" spans="1:36" ht="15" customHeight="1" x14ac:dyDescent="0.25">
      <c r="A69" s="196" t="s">
        <v>1037</v>
      </c>
      <c r="B69" s="196" t="s">
        <v>847</v>
      </c>
      <c r="C69" s="197">
        <v>79</v>
      </c>
      <c r="D69" s="199" t="s">
        <v>41</v>
      </c>
      <c r="E69" s="196" t="s">
        <v>213</v>
      </c>
      <c r="F69" s="195">
        <v>15035.34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3190.88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533">
        <f t="shared" si="4"/>
        <v>3190.88</v>
      </c>
      <c r="W69" s="533">
        <f t="shared" si="5"/>
        <v>11844.46</v>
      </c>
      <c r="X69" s="549" t="s">
        <v>167</v>
      </c>
      <c r="Y69" s="196"/>
      <c r="Z69" s="197"/>
      <c r="AA69" s="196"/>
      <c r="AB69" s="197"/>
      <c r="AC69" s="196"/>
      <c r="AD69" s="197"/>
      <c r="AE69" s="196"/>
      <c r="AF69" s="196"/>
      <c r="AG69" s="197"/>
      <c r="AH69" s="196"/>
      <c r="AI69" s="197"/>
      <c r="AJ69" s="196"/>
    </row>
    <row r="70" spans="1:36" ht="15" customHeight="1" x14ac:dyDescent="0.25">
      <c r="A70" s="196" t="s">
        <v>1037</v>
      </c>
      <c r="B70" s="196" t="s">
        <v>847</v>
      </c>
      <c r="C70" s="197">
        <v>152</v>
      </c>
      <c r="D70" s="199" t="s">
        <v>59</v>
      </c>
      <c r="E70" s="196" t="s">
        <v>231</v>
      </c>
      <c r="F70" s="195">
        <v>9897.16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728.71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85.8</v>
      </c>
      <c r="S70" s="195">
        <v>0</v>
      </c>
      <c r="T70" s="195">
        <v>0</v>
      </c>
      <c r="U70" s="195">
        <v>0</v>
      </c>
      <c r="V70" s="533">
        <f t="shared" si="4"/>
        <v>814.51</v>
      </c>
      <c r="W70" s="533">
        <f t="shared" si="5"/>
        <v>9082.65</v>
      </c>
      <c r="X70" s="549" t="s">
        <v>167</v>
      </c>
      <c r="Y70" s="196"/>
      <c r="Z70" s="197"/>
      <c r="AA70" s="196"/>
      <c r="AB70" s="197"/>
      <c r="AC70" s="196"/>
      <c r="AD70" s="197"/>
      <c r="AE70" s="196"/>
      <c r="AF70" s="196"/>
      <c r="AG70" s="197"/>
      <c r="AH70" s="196"/>
      <c r="AI70" s="197"/>
      <c r="AJ70" s="196"/>
    </row>
    <row r="71" spans="1:36" ht="15" customHeight="1" x14ac:dyDescent="0.25">
      <c r="A71" s="196" t="s">
        <v>1037</v>
      </c>
      <c r="B71" s="196" t="s">
        <v>847</v>
      </c>
      <c r="C71" s="197">
        <v>148</v>
      </c>
      <c r="D71" s="199" t="s">
        <v>57</v>
      </c>
      <c r="E71" s="196" t="s">
        <v>229</v>
      </c>
      <c r="F71" s="195">
        <v>16209.49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2692.01</v>
      </c>
      <c r="Q71" s="195">
        <v>0</v>
      </c>
      <c r="R71" s="195">
        <v>716.07</v>
      </c>
      <c r="S71" s="195">
        <v>0</v>
      </c>
      <c r="T71" s="195">
        <v>0</v>
      </c>
      <c r="U71" s="195">
        <v>0</v>
      </c>
      <c r="V71" s="533">
        <f t="shared" si="4"/>
        <v>3408.0800000000004</v>
      </c>
      <c r="W71" s="533">
        <f t="shared" si="5"/>
        <v>12801.41</v>
      </c>
      <c r="X71" s="549" t="s">
        <v>167</v>
      </c>
      <c r="Y71" s="196"/>
      <c r="Z71" s="197"/>
      <c r="AA71" s="196"/>
      <c r="AB71" s="197"/>
      <c r="AC71" s="196"/>
      <c r="AD71" s="197"/>
      <c r="AE71" s="196"/>
      <c r="AF71" s="196"/>
      <c r="AG71" s="197"/>
      <c r="AH71" s="196"/>
      <c r="AI71" s="197"/>
      <c r="AJ71" s="196"/>
    </row>
    <row r="72" spans="1:36" s="531" customFormat="1" ht="15" customHeight="1" x14ac:dyDescent="0.25">
      <c r="A72" s="529" t="s">
        <v>1037</v>
      </c>
      <c r="B72" s="529" t="s">
        <v>847</v>
      </c>
      <c r="C72" s="530">
        <v>357</v>
      </c>
      <c r="D72" s="552" t="s">
        <v>385</v>
      </c>
      <c r="E72" s="529" t="s">
        <v>386</v>
      </c>
      <c r="F72" s="553">
        <v>6523.91</v>
      </c>
      <c r="G72" s="553">
        <v>0</v>
      </c>
      <c r="H72" s="553">
        <v>0</v>
      </c>
      <c r="I72" s="553">
        <v>0</v>
      </c>
      <c r="J72" s="553">
        <v>0</v>
      </c>
      <c r="K72" s="553">
        <v>0</v>
      </c>
      <c r="L72" s="553">
        <v>0</v>
      </c>
      <c r="M72" s="553">
        <v>0</v>
      </c>
      <c r="N72" s="553">
        <v>0</v>
      </c>
      <c r="O72" s="553">
        <v>0</v>
      </c>
      <c r="P72" s="553">
        <v>0</v>
      </c>
      <c r="Q72" s="553">
        <v>0</v>
      </c>
      <c r="R72" s="553">
        <v>0</v>
      </c>
      <c r="S72" s="553">
        <v>227.94</v>
      </c>
      <c r="T72" s="553">
        <v>153.18</v>
      </c>
      <c r="U72" s="553">
        <v>0</v>
      </c>
      <c r="V72" s="554">
        <f t="shared" si="4"/>
        <v>381.12</v>
      </c>
      <c r="W72" s="554">
        <f t="shared" si="5"/>
        <v>6142.79</v>
      </c>
      <c r="X72" s="550" t="s">
        <v>167</v>
      </c>
      <c r="Y72" s="529"/>
      <c r="Z72" s="530"/>
      <c r="AA72" s="529"/>
      <c r="AB72" s="530"/>
      <c r="AC72" s="529"/>
      <c r="AD72" s="530"/>
      <c r="AE72" s="529"/>
      <c r="AF72" s="529"/>
      <c r="AG72" s="530"/>
      <c r="AH72" s="529"/>
      <c r="AI72" s="530"/>
      <c r="AJ72" s="529"/>
    </row>
    <row r="73" spans="1:36" s="531" customFormat="1" ht="15" customHeight="1" x14ac:dyDescent="0.25">
      <c r="A73" s="196" t="s">
        <v>1037</v>
      </c>
      <c r="B73" s="196" t="s">
        <v>847</v>
      </c>
      <c r="C73" s="197">
        <v>474</v>
      </c>
      <c r="D73" s="199" t="s">
        <v>786</v>
      </c>
      <c r="E73" s="196" t="s">
        <v>793</v>
      </c>
      <c r="F73" s="195">
        <v>16628.91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2720.98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533">
        <f t="shared" si="4"/>
        <v>2720.98</v>
      </c>
      <c r="W73" s="533">
        <f t="shared" si="5"/>
        <v>13907.93</v>
      </c>
      <c r="X73" s="549" t="s">
        <v>167</v>
      </c>
      <c r="Y73" s="529"/>
      <c r="Z73" s="530"/>
      <c r="AA73" s="529"/>
      <c r="AB73" s="530"/>
      <c r="AC73" s="529"/>
      <c r="AD73" s="530"/>
      <c r="AE73" s="529"/>
      <c r="AF73" s="529"/>
      <c r="AG73" s="530"/>
      <c r="AH73" s="529"/>
      <c r="AI73" s="530"/>
      <c r="AJ73" s="529"/>
    </row>
    <row r="74" spans="1:36" ht="15" customHeight="1" x14ac:dyDescent="0.25">
      <c r="A74" s="196" t="s">
        <v>1037</v>
      </c>
      <c r="B74" s="196" t="s">
        <v>847</v>
      </c>
      <c r="C74" s="197">
        <v>350</v>
      </c>
      <c r="D74" s="199" t="s">
        <v>373</v>
      </c>
      <c r="E74" s="196" t="s">
        <v>374</v>
      </c>
      <c r="F74" s="195">
        <v>25306.11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1393.97</v>
      </c>
      <c r="Q74" s="195">
        <v>0</v>
      </c>
      <c r="R74" s="195">
        <v>1059.4100000000001</v>
      </c>
      <c r="S74" s="195">
        <v>0</v>
      </c>
      <c r="T74" s="195">
        <v>0</v>
      </c>
      <c r="U74" s="195">
        <v>0</v>
      </c>
      <c r="V74" s="533">
        <f t="shared" si="4"/>
        <v>2453.38</v>
      </c>
      <c r="W74" s="533">
        <f t="shared" si="5"/>
        <v>22852.73</v>
      </c>
      <c r="X74" s="549" t="s">
        <v>167</v>
      </c>
      <c r="Y74" s="196"/>
      <c r="Z74" s="197"/>
      <c r="AA74" s="196"/>
      <c r="AB74" s="197"/>
      <c r="AC74" s="196"/>
      <c r="AD74" s="197"/>
      <c r="AE74" s="196"/>
      <c r="AF74" s="196"/>
      <c r="AG74" s="197"/>
      <c r="AH74" s="196"/>
      <c r="AI74" s="197"/>
      <c r="AJ74" s="196"/>
    </row>
    <row r="75" spans="1:36" ht="15" customHeight="1" x14ac:dyDescent="0.25">
      <c r="A75" s="196" t="s">
        <v>1037</v>
      </c>
      <c r="B75" s="196" t="s">
        <v>847</v>
      </c>
      <c r="C75" s="197">
        <v>337</v>
      </c>
      <c r="D75" s="199" t="s">
        <v>338</v>
      </c>
      <c r="E75" s="196" t="s">
        <v>339</v>
      </c>
      <c r="F75" s="195">
        <v>18111.75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533">
        <f t="shared" si="4"/>
        <v>0</v>
      </c>
      <c r="W75" s="533">
        <f t="shared" si="5"/>
        <v>18111.75</v>
      </c>
      <c r="X75" s="549" t="s">
        <v>167</v>
      </c>
      <c r="Y75" s="196"/>
      <c r="Z75" s="197"/>
      <c r="AA75" s="196"/>
      <c r="AB75" s="197"/>
      <c r="AC75" s="196"/>
      <c r="AD75" s="197"/>
      <c r="AE75" s="196"/>
      <c r="AF75" s="196"/>
      <c r="AG75" s="197"/>
      <c r="AH75" s="196"/>
      <c r="AI75" s="197"/>
      <c r="AJ75" s="196"/>
    </row>
    <row r="76" spans="1:36" ht="15" customHeight="1" x14ac:dyDescent="0.25">
      <c r="A76" s="196" t="s">
        <v>1037</v>
      </c>
      <c r="B76" s="196" t="s">
        <v>847</v>
      </c>
      <c r="C76" s="197">
        <v>80</v>
      </c>
      <c r="D76" s="199" t="s">
        <v>42</v>
      </c>
      <c r="E76" s="196" t="s">
        <v>214</v>
      </c>
      <c r="F76" s="195">
        <v>18128.349999999999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3870.06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2457.4</v>
      </c>
      <c r="S76" s="195">
        <v>0</v>
      </c>
      <c r="T76" s="195">
        <v>0</v>
      </c>
      <c r="U76" s="195">
        <v>0</v>
      </c>
      <c r="V76" s="533">
        <f t="shared" si="4"/>
        <v>6327.46</v>
      </c>
      <c r="W76" s="533">
        <f t="shared" si="5"/>
        <v>11800.89</v>
      </c>
      <c r="X76" s="549" t="s">
        <v>167</v>
      </c>
      <c r="Y76" s="196"/>
      <c r="Z76" s="197"/>
      <c r="AA76" s="196"/>
      <c r="AB76" s="197"/>
      <c r="AC76" s="196"/>
      <c r="AD76" s="197"/>
      <c r="AE76" s="196"/>
      <c r="AF76" s="196"/>
      <c r="AG76" s="197"/>
      <c r="AH76" s="196"/>
      <c r="AI76" s="197"/>
      <c r="AJ76" s="196"/>
    </row>
    <row r="77" spans="1:36" ht="15" customHeight="1" x14ac:dyDescent="0.25">
      <c r="A77" s="196" t="s">
        <v>1037</v>
      </c>
      <c r="B77" s="196" t="s">
        <v>847</v>
      </c>
      <c r="C77" s="197">
        <v>214</v>
      </c>
      <c r="D77" s="199" t="s">
        <v>106</v>
      </c>
      <c r="E77" s="196" t="s">
        <v>249</v>
      </c>
      <c r="F77" s="195">
        <v>6748.06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1848.83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533">
        <f t="shared" si="4"/>
        <v>1848.83</v>
      </c>
      <c r="W77" s="533">
        <f t="shared" si="5"/>
        <v>4899.2300000000005</v>
      </c>
      <c r="X77" s="549" t="s">
        <v>167</v>
      </c>
      <c r="Y77" s="196"/>
      <c r="Z77" s="197"/>
      <c r="AA77" s="196"/>
      <c r="AB77" s="197"/>
      <c r="AC77" s="196"/>
      <c r="AD77" s="197"/>
      <c r="AE77" s="196"/>
      <c r="AF77" s="196"/>
      <c r="AG77" s="197"/>
      <c r="AH77" s="196"/>
      <c r="AI77" s="197"/>
      <c r="AJ77" s="196"/>
    </row>
    <row r="78" spans="1:36" ht="15" customHeight="1" x14ac:dyDescent="0.25">
      <c r="A78" s="196" t="s">
        <v>1037</v>
      </c>
      <c r="B78" s="196" t="s">
        <v>847</v>
      </c>
      <c r="C78" s="197">
        <v>9</v>
      </c>
      <c r="D78" s="199" t="s">
        <v>7</v>
      </c>
      <c r="E78" s="196" t="s">
        <v>177</v>
      </c>
      <c r="F78" s="195">
        <v>18956.37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1788.34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1155.8</v>
      </c>
      <c r="S78" s="195">
        <v>0</v>
      </c>
      <c r="T78" s="195">
        <v>0</v>
      </c>
      <c r="U78" s="195">
        <v>0</v>
      </c>
      <c r="V78" s="533">
        <f t="shared" si="4"/>
        <v>2944.14</v>
      </c>
      <c r="W78" s="533">
        <f t="shared" si="5"/>
        <v>16012.23</v>
      </c>
      <c r="X78" s="549" t="s">
        <v>167</v>
      </c>
      <c r="Y78" s="196"/>
      <c r="Z78" s="197"/>
      <c r="AA78" s="196"/>
      <c r="AB78" s="197"/>
      <c r="AC78" s="196"/>
      <c r="AD78" s="197"/>
      <c r="AE78" s="196"/>
      <c r="AF78" s="196"/>
      <c r="AG78" s="197"/>
      <c r="AH78" s="196"/>
      <c r="AI78" s="197"/>
      <c r="AJ78" s="196"/>
    </row>
    <row r="79" spans="1:36" ht="15" customHeight="1" x14ac:dyDescent="0.25">
      <c r="A79" s="529" t="s">
        <v>1037</v>
      </c>
      <c r="B79" s="529" t="s">
        <v>847</v>
      </c>
      <c r="C79" s="530">
        <v>388</v>
      </c>
      <c r="D79" s="552" t="s">
        <v>469</v>
      </c>
      <c r="E79" s="529" t="s">
        <v>516</v>
      </c>
      <c r="F79" s="553">
        <v>3775.01</v>
      </c>
      <c r="G79" s="553">
        <v>0</v>
      </c>
      <c r="H79" s="553">
        <v>0</v>
      </c>
      <c r="I79" s="553">
        <v>0</v>
      </c>
      <c r="J79" s="553">
        <v>0</v>
      </c>
      <c r="K79" s="553">
        <v>0</v>
      </c>
      <c r="L79" s="553">
        <v>0</v>
      </c>
      <c r="M79" s="553">
        <v>0</v>
      </c>
      <c r="N79" s="553">
        <v>0</v>
      </c>
      <c r="O79" s="553">
        <v>0</v>
      </c>
      <c r="P79" s="553">
        <v>0</v>
      </c>
      <c r="Q79" s="553">
        <v>0</v>
      </c>
      <c r="R79" s="553">
        <v>0</v>
      </c>
      <c r="S79" s="553">
        <v>155.77000000000001</v>
      </c>
      <c r="T79" s="553">
        <v>206.83</v>
      </c>
      <c r="U79" s="553">
        <v>0</v>
      </c>
      <c r="V79" s="554">
        <f t="shared" si="4"/>
        <v>362.6</v>
      </c>
      <c r="W79" s="554">
        <f t="shared" si="5"/>
        <v>3412.4100000000003</v>
      </c>
      <c r="X79" s="550" t="s">
        <v>167</v>
      </c>
      <c r="Y79" s="196"/>
      <c r="Z79" s="197"/>
      <c r="AA79" s="196"/>
      <c r="AB79" s="197"/>
      <c r="AC79" s="196"/>
      <c r="AD79" s="197"/>
      <c r="AE79" s="196"/>
      <c r="AF79" s="196"/>
      <c r="AG79" s="197"/>
      <c r="AH79" s="196"/>
      <c r="AI79" s="197"/>
      <c r="AJ79" s="196"/>
    </row>
    <row r="80" spans="1:36" ht="15" customHeight="1" x14ac:dyDescent="0.25">
      <c r="A80" s="196" t="s">
        <v>1037</v>
      </c>
      <c r="B80" s="196" t="s">
        <v>847</v>
      </c>
      <c r="C80" s="197">
        <v>479</v>
      </c>
      <c r="D80" s="199" t="s">
        <v>804</v>
      </c>
      <c r="E80" s="196" t="s">
        <v>815</v>
      </c>
      <c r="F80" s="195">
        <v>14740.13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533">
        <f t="shared" si="4"/>
        <v>0</v>
      </c>
      <c r="W80" s="533">
        <f t="shared" si="5"/>
        <v>14740.13</v>
      </c>
      <c r="X80" s="549" t="s">
        <v>167</v>
      </c>
      <c r="Y80" s="196"/>
      <c r="Z80" s="197"/>
      <c r="AA80" s="196"/>
      <c r="AB80" s="197"/>
      <c r="AC80" s="196"/>
      <c r="AD80" s="197"/>
      <c r="AE80" s="196"/>
      <c r="AF80" s="196"/>
      <c r="AG80" s="197"/>
      <c r="AH80" s="196"/>
      <c r="AI80" s="197"/>
      <c r="AJ80" s="196"/>
    </row>
    <row r="81" spans="1:36" ht="15" customHeight="1" x14ac:dyDescent="0.25">
      <c r="A81" s="529" t="s">
        <v>1037</v>
      </c>
      <c r="B81" s="529" t="s">
        <v>847</v>
      </c>
      <c r="C81" s="530">
        <v>371</v>
      </c>
      <c r="D81" s="552" t="s">
        <v>459</v>
      </c>
      <c r="E81" s="529" t="s">
        <v>503</v>
      </c>
      <c r="F81" s="553">
        <v>4686.87</v>
      </c>
      <c r="G81" s="553">
        <v>0</v>
      </c>
      <c r="H81" s="553">
        <v>0</v>
      </c>
      <c r="I81" s="553">
        <v>0</v>
      </c>
      <c r="J81" s="553">
        <v>0</v>
      </c>
      <c r="K81" s="553">
        <v>0</v>
      </c>
      <c r="L81" s="553">
        <v>0</v>
      </c>
      <c r="M81" s="553">
        <v>0</v>
      </c>
      <c r="N81" s="553">
        <v>0</v>
      </c>
      <c r="O81" s="553">
        <v>0</v>
      </c>
      <c r="P81" s="553">
        <v>0</v>
      </c>
      <c r="Q81" s="553">
        <v>934.56</v>
      </c>
      <c r="R81" s="553">
        <v>0</v>
      </c>
      <c r="S81" s="553">
        <v>207.69</v>
      </c>
      <c r="T81" s="553">
        <v>154.91</v>
      </c>
      <c r="U81" s="553">
        <v>0</v>
      </c>
      <c r="V81" s="554">
        <f t="shared" si="4"/>
        <v>1297.1600000000001</v>
      </c>
      <c r="W81" s="554">
        <f t="shared" si="5"/>
        <v>3389.71</v>
      </c>
      <c r="X81" s="550" t="s">
        <v>167</v>
      </c>
      <c r="Y81" s="196"/>
      <c r="Z81" s="197"/>
      <c r="AA81" s="196"/>
      <c r="AB81" s="197"/>
      <c r="AC81" s="196"/>
      <c r="AD81" s="197"/>
      <c r="AE81" s="196"/>
      <c r="AF81" s="196"/>
      <c r="AG81" s="197"/>
      <c r="AH81" s="196"/>
      <c r="AI81" s="197"/>
      <c r="AJ81" s="196"/>
    </row>
    <row r="82" spans="1:36" s="467" customFormat="1" ht="15" customHeight="1" x14ac:dyDescent="0.25">
      <c r="A82" s="463" t="s">
        <v>1037</v>
      </c>
      <c r="B82" s="463" t="s">
        <v>847</v>
      </c>
      <c r="C82" s="464">
        <v>415</v>
      </c>
      <c r="D82" s="465" t="s">
        <v>633</v>
      </c>
      <c r="E82" s="463" t="s">
        <v>634</v>
      </c>
      <c r="F82" s="466">
        <v>23333.08</v>
      </c>
      <c r="G82" s="466">
        <v>0</v>
      </c>
      <c r="H82" s="466">
        <v>0</v>
      </c>
      <c r="I82" s="466">
        <v>0</v>
      </c>
      <c r="J82" s="466">
        <v>0</v>
      </c>
      <c r="K82" s="466">
        <v>0</v>
      </c>
      <c r="L82" s="466">
        <v>0</v>
      </c>
      <c r="M82" s="466">
        <v>0</v>
      </c>
      <c r="N82" s="466">
        <v>0</v>
      </c>
      <c r="O82" s="466">
        <v>0</v>
      </c>
      <c r="P82" s="466">
        <v>0</v>
      </c>
      <c r="Q82" s="466">
        <v>0</v>
      </c>
      <c r="R82" s="466">
        <v>0</v>
      </c>
      <c r="S82" s="466">
        <v>0</v>
      </c>
      <c r="T82" s="466">
        <v>0</v>
      </c>
      <c r="U82" s="466">
        <v>0</v>
      </c>
      <c r="V82" s="556">
        <f t="shared" si="4"/>
        <v>0</v>
      </c>
      <c r="W82" s="556">
        <f t="shared" si="5"/>
        <v>23333.08</v>
      </c>
      <c r="X82" s="557" t="s">
        <v>167</v>
      </c>
      <c r="Y82" s="463"/>
      <c r="Z82" s="464"/>
      <c r="AA82" s="463"/>
      <c r="AB82" s="464"/>
      <c r="AC82" s="463"/>
      <c r="AD82" s="464"/>
      <c r="AE82" s="463"/>
      <c r="AF82" s="463"/>
      <c r="AG82" s="464"/>
      <c r="AH82" s="463"/>
      <c r="AI82" s="464"/>
      <c r="AJ82" s="463"/>
    </row>
    <row r="83" spans="1:36" ht="15" customHeight="1" x14ac:dyDescent="0.25">
      <c r="A83" s="196" t="s">
        <v>1037</v>
      </c>
      <c r="B83" s="196" t="s">
        <v>847</v>
      </c>
      <c r="C83" s="197">
        <v>24</v>
      </c>
      <c r="D83" s="199" t="s">
        <v>832</v>
      </c>
      <c r="E83" s="196" t="s">
        <v>189</v>
      </c>
      <c r="F83" s="195">
        <v>15011.14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2159.6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533">
        <f t="shared" si="4"/>
        <v>2159.6</v>
      </c>
      <c r="W83" s="533">
        <f t="shared" si="5"/>
        <v>12851.539999999999</v>
      </c>
      <c r="X83" s="549" t="s">
        <v>167</v>
      </c>
      <c r="Y83" s="196"/>
      <c r="Z83" s="197"/>
      <c r="AA83" s="196"/>
      <c r="AB83" s="197"/>
      <c r="AC83" s="196"/>
      <c r="AD83" s="197"/>
      <c r="AE83" s="196"/>
      <c r="AF83" s="196"/>
      <c r="AG83" s="197"/>
      <c r="AH83" s="196"/>
      <c r="AI83" s="197"/>
      <c r="AJ83" s="196"/>
    </row>
    <row r="84" spans="1:36" ht="15" customHeight="1" x14ac:dyDescent="0.25">
      <c r="A84" s="196" t="s">
        <v>1037</v>
      </c>
      <c r="B84" s="196" t="s">
        <v>847</v>
      </c>
      <c r="C84" s="197">
        <v>457</v>
      </c>
      <c r="D84" s="199" t="s">
        <v>724</v>
      </c>
      <c r="E84" s="196" t="s">
        <v>745</v>
      </c>
      <c r="F84" s="195">
        <v>17959.41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3191.77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930.36</v>
      </c>
      <c r="S84" s="195">
        <v>0</v>
      </c>
      <c r="T84" s="195">
        <v>0</v>
      </c>
      <c r="U84" s="195">
        <v>0</v>
      </c>
      <c r="V84" s="533">
        <f t="shared" si="4"/>
        <v>4122.13</v>
      </c>
      <c r="W84" s="533">
        <f t="shared" si="5"/>
        <v>13837.279999999999</v>
      </c>
      <c r="X84" s="549" t="s">
        <v>167</v>
      </c>
      <c r="Y84" s="196"/>
      <c r="Z84" s="197"/>
      <c r="AA84" s="196"/>
      <c r="AB84" s="197"/>
      <c r="AC84" s="196"/>
      <c r="AD84" s="197"/>
      <c r="AE84" s="196"/>
      <c r="AF84" s="196"/>
      <c r="AG84" s="197"/>
      <c r="AH84" s="196"/>
      <c r="AI84" s="197"/>
      <c r="AJ84" s="196"/>
    </row>
    <row r="85" spans="1:36" ht="15" customHeight="1" x14ac:dyDescent="0.25">
      <c r="A85" s="529" t="s">
        <v>1037</v>
      </c>
      <c r="B85" s="529" t="s">
        <v>847</v>
      </c>
      <c r="C85" s="530">
        <v>370</v>
      </c>
      <c r="D85" s="552" t="s">
        <v>458</v>
      </c>
      <c r="E85" s="529" t="s">
        <v>502</v>
      </c>
      <c r="F85" s="553">
        <v>3675.9</v>
      </c>
      <c r="G85" s="553">
        <v>0</v>
      </c>
      <c r="H85" s="553">
        <v>0</v>
      </c>
      <c r="I85" s="553">
        <v>0</v>
      </c>
      <c r="J85" s="553">
        <v>0</v>
      </c>
      <c r="K85" s="553">
        <v>0</v>
      </c>
      <c r="L85" s="553">
        <v>0</v>
      </c>
      <c r="M85" s="553">
        <v>0</v>
      </c>
      <c r="N85" s="553">
        <v>0</v>
      </c>
      <c r="O85" s="553">
        <v>0</v>
      </c>
      <c r="P85" s="553">
        <v>0</v>
      </c>
      <c r="Q85" s="553">
        <v>0</v>
      </c>
      <c r="R85" s="553">
        <v>0</v>
      </c>
      <c r="S85" s="553">
        <v>207.69</v>
      </c>
      <c r="T85" s="553">
        <v>154.91</v>
      </c>
      <c r="U85" s="553">
        <v>0</v>
      </c>
      <c r="V85" s="554">
        <f t="shared" si="4"/>
        <v>362.6</v>
      </c>
      <c r="W85" s="554">
        <f t="shared" si="5"/>
        <v>3313.3</v>
      </c>
      <c r="X85" s="550" t="s">
        <v>167</v>
      </c>
      <c r="Y85" s="196"/>
      <c r="Z85" s="197"/>
      <c r="AA85" s="196"/>
      <c r="AB85" s="197"/>
      <c r="AC85" s="196"/>
      <c r="AD85" s="197"/>
      <c r="AE85" s="196"/>
      <c r="AF85" s="196"/>
      <c r="AG85" s="197"/>
      <c r="AH85" s="196"/>
      <c r="AI85" s="197"/>
      <c r="AJ85" s="196"/>
    </row>
    <row r="86" spans="1:36" ht="15" customHeight="1" x14ac:dyDescent="0.25">
      <c r="A86" s="196" t="s">
        <v>1037</v>
      </c>
      <c r="B86" s="196" t="s">
        <v>847</v>
      </c>
      <c r="C86" s="197">
        <v>145</v>
      </c>
      <c r="D86" s="199" t="s">
        <v>55</v>
      </c>
      <c r="E86" s="196" t="s">
        <v>227</v>
      </c>
      <c r="F86" s="195">
        <v>30296.560000000001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1466.67</v>
      </c>
      <c r="M86" s="195">
        <v>0</v>
      </c>
      <c r="N86" s="195">
        <v>4554</v>
      </c>
      <c r="O86" s="195">
        <v>0</v>
      </c>
      <c r="P86" s="195">
        <v>0</v>
      </c>
      <c r="Q86" s="195">
        <v>0</v>
      </c>
      <c r="R86" s="195">
        <v>918.14</v>
      </c>
      <c r="S86" s="195">
        <v>0</v>
      </c>
      <c r="T86" s="195">
        <v>0</v>
      </c>
      <c r="U86" s="195">
        <v>0</v>
      </c>
      <c r="V86" s="533">
        <f t="shared" si="4"/>
        <v>6938.81</v>
      </c>
      <c r="W86" s="533">
        <f t="shared" si="5"/>
        <v>23357.75</v>
      </c>
      <c r="X86" s="549" t="s">
        <v>167</v>
      </c>
      <c r="Y86" s="196"/>
      <c r="Z86" s="197"/>
      <c r="AA86" s="196"/>
      <c r="AB86" s="197"/>
      <c r="AC86" s="196"/>
      <c r="AD86" s="197"/>
      <c r="AE86" s="196"/>
      <c r="AF86" s="196"/>
      <c r="AG86" s="197"/>
      <c r="AH86" s="196"/>
      <c r="AI86" s="197"/>
      <c r="AJ86" s="196"/>
    </row>
    <row r="87" spans="1:36" ht="15" customHeight="1" x14ac:dyDescent="0.25">
      <c r="A87" s="196" t="s">
        <v>1037</v>
      </c>
      <c r="B87" s="196" t="s">
        <v>847</v>
      </c>
      <c r="C87" s="197">
        <v>455</v>
      </c>
      <c r="D87" s="199" t="s">
        <v>722</v>
      </c>
      <c r="E87" s="196" t="s">
        <v>743</v>
      </c>
      <c r="F87" s="195">
        <v>14909.7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509.41</v>
      </c>
      <c r="Q87" s="195">
        <v>0</v>
      </c>
      <c r="R87" s="195">
        <v>387.2</v>
      </c>
      <c r="S87" s="195">
        <v>0</v>
      </c>
      <c r="T87" s="195">
        <v>0</v>
      </c>
      <c r="U87" s="195">
        <v>0</v>
      </c>
      <c r="V87" s="533">
        <f t="shared" si="4"/>
        <v>896.61</v>
      </c>
      <c r="W87" s="533">
        <f t="shared" si="5"/>
        <v>14013.09</v>
      </c>
      <c r="X87" s="549" t="s">
        <v>167</v>
      </c>
      <c r="Y87" s="196"/>
      <c r="Z87" s="197"/>
      <c r="AA87" s="196"/>
      <c r="AB87" s="197"/>
      <c r="AC87" s="196"/>
      <c r="AD87" s="197"/>
      <c r="AE87" s="196"/>
      <c r="AF87" s="196"/>
      <c r="AG87" s="197"/>
      <c r="AH87" s="196"/>
      <c r="AI87" s="197"/>
      <c r="AJ87" s="196"/>
    </row>
    <row r="88" spans="1:36" ht="15" customHeight="1" x14ac:dyDescent="0.25">
      <c r="A88" s="529" t="s">
        <v>1037</v>
      </c>
      <c r="B88" s="529" t="s">
        <v>847</v>
      </c>
      <c r="C88" s="530">
        <v>386</v>
      </c>
      <c r="D88" s="552" t="s">
        <v>1074</v>
      </c>
      <c r="E88" s="529" t="s">
        <v>1073</v>
      </c>
      <c r="F88" s="553">
        <v>4500.8500000000004</v>
      </c>
      <c r="G88" s="553">
        <v>0</v>
      </c>
      <c r="H88" s="553">
        <v>0</v>
      </c>
      <c r="I88" s="553">
        <v>0</v>
      </c>
      <c r="J88" s="553">
        <v>0</v>
      </c>
      <c r="K88" s="553">
        <v>0</v>
      </c>
      <c r="L88" s="553">
        <v>0</v>
      </c>
      <c r="M88" s="553">
        <v>0</v>
      </c>
      <c r="N88" s="553">
        <v>0</v>
      </c>
      <c r="O88" s="553">
        <v>0</v>
      </c>
      <c r="P88" s="553">
        <v>0</v>
      </c>
      <c r="Q88" s="553">
        <v>1040.6400000000001</v>
      </c>
      <c r="R88" s="553">
        <v>0</v>
      </c>
      <c r="S88" s="553">
        <v>334.19</v>
      </c>
      <c r="T88" s="553">
        <v>14.34</v>
      </c>
      <c r="U88" s="553">
        <v>0</v>
      </c>
      <c r="V88" s="554">
        <f t="shared" ref="V88:V119" si="6">SUM(G88:U88)</f>
        <v>1389.17</v>
      </c>
      <c r="W88" s="554">
        <f t="shared" ref="W88:W119" si="7">F88-V88</f>
        <v>3111.6800000000003</v>
      </c>
      <c r="X88" s="550" t="s">
        <v>167</v>
      </c>
      <c r="Y88" s="196"/>
      <c r="Z88" s="197"/>
      <c r="AA88" s="196"/>
      <c r="AB88" s="197"/>
      <c r="AC88" s="196"/>
      <c r="AD88" s="197"/>
      <c r="AE88" s="196"/>
      <c r="AF88" s="196"/>
      <c r="AG88" s="197"/>
      <c r="AH88" s="196"/>
      <c r="AI88" s="197"/>
      <c r="AJ88" s="196"/>
    </row>
    <row r="89" spans="1:36" ht="15" customHeight="1" x14ac:dyDescent="0.25">
      <c r="A89" s="529" t="s">
        <v>1037</v>
      </c>
      <c r="B89" s="529" t="s">
        <v>847</v>
      </c>
      <c r="C89" s="530">
        <v>398</v>
      </c>
      <c r="D89" s="552" t="s">
        <v>477</v>
      </c>
      <c r="E89" s="529" t="s">
        <v>526</v>
      </c>
      <c r="F89" s="553">
        <v>1977.65</v>
      </c>
      <c r="G89" s="553">
        <v>0</v>
      </c>
      <c r="H89" s="553">
        <v>0</v>
      </c>
      <c r="I89" s="553">
        <v>0</v>
      </c>
      <c r="J89" s="553">
        <v>0</v>
      </c>
      <c r="K89" s="553">
        <v>0</v>
      </c>
      <c r="L89" s="553">
        <v>0</v>
      </c>
      <c r="M89" s="553">
        <v>0</v>
      </c>
      <c r="N89" s="553">
        <v>0</v>
      </c>
      <c r="O89" s="553">
        <v>0</v>
      </c>
      <c r="P89" s="553">
        <v>0</v>
      </c>
      <c r="Q89" s="553">
        <v>0</v>
      </c>
      <c r="R89" s="553">
        <v>0</v>
      </c>
      <c r="S89" s="553">
        <v>255.8</v>
      </c>
      <c r="T89" s="553">
        <v>157.77000000000001</v>
      </c>
      <c r="U89" s="553">
        <v>0</v>
      </c>
      <c r="V89" s="554">
        <f t="shared" si="6"/>
        <v>413.57000000000005</v>
      </c>
      <c r="W89" s="554">
        <f t="shared" si="7"/>
        <v>1564.08</v>
      </c>
      <c r="X89" s="550" t="s">
        <v>167</v>
      </c>
      <c r="Y89" s="196"/>
      <c r="Z89" s="197"/>
      <c r="AA89" s="196"/>
      <c r="AB89" s="197"/>
      <c r="AC89" s="196"/>
      <c r="AD89" s="197"/>
      <c r="AE89" s="196"/>
      <c r="AF89" s="196"/>
      <c r="AG89" s="197"/>
      <c r="AH89" s="196"/>
      <c r="AI89" s="197"/>
      <c r="AJ89" s="196"/>
    </row>
    <row r="90" spans="1:36" ht="15" customHeight="1" x14ac:dyDescent="0.25">
      <c r="A90" s="196" t="s">
        <v>1037</v>
      </c>
      <c r="B90" s="196" t="s">
        <v>847</v>
      </c>
      <c r="C90" s="197">
        <v>325</v>
      </c>
      <c r="D90" s="199" t="s">
        <v>318</v>
      </c>
      <c r="E90" s="196" t="s">
        <v>319</v>
      </c>
      <c r="F90" s="195">
        <v>33168.839999999997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2397.89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1549.8</v>
      </c>
      <c r="S90" s="195">
        <v>0</v>
      </c>
      <c r="T90" s="195">
        <v>0</v>
      </c>
      <c r="U90" s="195">
        <v>0</v>
      </c>
      <c r="V90" s="533">
        <f t="shared" si="6"/>
        <v>3947.6899999999996</v>
      </c>
      <c r="W90" s="533">
        <f t="shared" si="7"/>
        <v>29221.149999999998</v>
      </c>
      <c r="X90" s="549" t="s">
        <v>167</v>
      </c>
      <c r="Y90" s="196"/>
      <c r="Z90" s="197"/>
      <c r="AA90" s="196"/>
      <c r="AB90" s="197"/>
      <c r="AC90" s="196"/>
      <c r="AD90" s="197"/>
      <c r="AE90" s="196"/>
      <c r="AF90" s="196"/>
      <c r="AG90" s="197"/>
      <c r="AH90" s="196"/>
      <c r="AI90" s="197"/>
      <c r="AJ90" s="196"/>
    </row>
    <row r="91" spans="1:36" ht="15" customHeight="1" x14ac:dyDescent="0.25">
      <c r="A91" s="529" t="s">
        <v>1037</v>
      </c>
      <c r="B91" s="529" t="s">
        <v>847</v>
      </c>
      <c r="C91" s="530">
        <v>164</v>
      </c>
      <c r="D91" s="552" t="s">
        <v>65</v>
      </c>
      <c r="E91" s="529" t="s">
        <v>236</v>
      </c>
      <c r="F91" s="553">
        <v>16902.95</v>
      </c>
      <c r="G91" s="553">
        <v>0</v>
      </c>
      <c r="H91" s="553">
        <v>0</v>
      </c>
      <c r="I91" s="553">
        <v>0</v>
      </c>
      <c r="J91" s="553">
        <v>0</v>
      </c>
      <c r="K91" s="553">
        <v>0</v>
      </c>
      <c r="L91" s="553">
        <v>0</v>
      </c>
      <c r="M91" s="553">
        <v>0</v>
      </c>
      <c r="N91" s="553">
        <v>0</v>
      </c>
      <c r="O91" s="553">
        <v>0</v>
      </c>
      <c r="P91" s="553">
        <v>0</v>
      </c>
      <c r="Q91" s="553">
        <v>282.56</v>
      </c>
      <c r="R91" s="553">
        <v>0</v>
      </c>
      <c r="S91" s="195">
        <v>0</v>
      </c>
      <c r="T91" s="553">
        <v>14.34</v>
      </c>
      <c r="U91" s="553">
        <v>0</v>
      </c>
      <c r="V91" s="554">
        <f t="shared" si="6"/>
        <v>296.89999999999998</v>
      </c>
      <c r="W91" s="554">
        <f t="shared" si="7"/>
        <v>16606.05</v>
      </c>
      <c r="X91" s="550" t="s">
        <v>167</v>
      </c>
      <c r="Y91" s="196"/>
      <c r="Z91" s="197"/>
      <c r="AA91" s="196"/>
      <c r="AB91" s="197"/>
      <c r="AC91" s="196"/>
      <c r="AD91" s="197"/>
      <c r="AE91" s="196"/>
      <c r="AF91" s="196"/>
      <c r="AG91" s="197"/>
      <c r="AH91" s="196"/>
      <c r="AI91" s="197"/>
      <c r="AJ91" s="196"/>
    </row>
    <row r="92" spans="1:36" ht="15" customHeight="1" x14ac:dyDescent="0.25">
      <c r="A92" s="529" t="s">
        <v>1037</v>
      </c>
      <c r="B92" s="529" t="s">
        <v>847</v>
      </c>
      <c r="C92" s="530">
        <v>404</v>
      </c>
      <c r="D92" s="552" t="s">
        <v>481</v>
      </c>
      <c r="E92" s="529" t="s">
        <v>531</v>
      </c>
      <c r="F92" s="553">
        <v>2064.67</v>
      </c>
      <c r="G92" s="553">
        <v>0</v>
      </c>
      <c r="H92" s="553">
        <v>0</v>
      </c>
      <c r="I92" s="553">
        <v>0</v>
      </c>
      <c r="J92" s="553">
        <v>0</v>
      </c>
      <c r="K92" s="553">
        <v>0</v>
      </c>
      <c r="L92" s="553">
        <v>0</v>
      </c>
      <c r="M92" s="553">
        <v>0</v>
      </c>
      <c r="N92" s="553">
        <v>0</v>
      </c>
      <c r="O92" s="553">
        <v>0</v>
      </c>
      <c r="P92" s="553">
        <v>0</v>
      </c>
      <c r="Q92" s="553">
        <v>0</v>
      </c>
      <c r="R92" s="553">
        <v>0</v>
      </c>
      <c r="S92" s="553">
        <v>211.92</v>
      </c>
      <c r="T92" s="553">
        <v>157.77000000000001</v>
      </c>
      <c r="U92" s="553">
        <v>0</v>
      </c>
      <c r="V92" s="554">
        <f t="shared" si="6"/>
        <v>369.69</v>
      </c>
      <c r="W92" s="554">
        <f t="shared" si="7"/>
        <v>1694.98</v>
      </c>
      <c r="X92" s="550" t="s">
        <v>167</v>
      </c>
      <c r="Y92" s="196"/>
      <c r="Z92" s="197"/>
      <c r="AA92" s="196"/>
      <c r="AB92" s="197"/>
      <c r="AC92" s="196"/>
      <c r="AD92" s="197"/>
      <c r="AE92" s="196"/>
      <c r="AF92" s="196"/>
      <c r="AG92" s="197"/>
      <c r="AH92" s="196"/>
      <c r="AI92" s="197"/>
      <c r="AJ92" s="196"/>
    </row>
    <row r="93" spans="1:36" ht="15" customHeight="1" x14ac:dyDescent="0.25">
      <c r="A93" s="196" t="s">
        <v>1037</v>
      </c>
      <c r="B93" s="196" t="s">
        <v>847</v>
      </c>
      <c r="C93" s="197">
        <v>218</v>
      </c>
      <c r="D93" s="199" t="s">
        <v>107</v>
      </c>
      <c r="E93" s="196" t="s">
        <v>251</v>
      </c>
      <c r="F93" s="195">
        <v>24284.92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783.7</v>
      </c>
      <c r="Q93" s="195">
        <v>0</v>
      </c>
      <c r="R93" s="195">
        <v>595.76</v>
      </c>
      <c r="S93" s="195">
        <v>0</v>
      </c>
      <c r="T93" s="195">
        <v>0</v>
      </c>
      <c r="U93" s="195">
        <v>0</v>
      </c>
      <c r="V93" s="533">
        <f t="shared" si="6"/>
        <v>1379.46</v>
      </c>
      <c r="W93" s="533">
        <f t="shared" si="7"/>
        <v>22905.46</v>
      </c>
      <c r="X93" s="549" t="s">
        <v>167</v>
      </c>
      <c r="Y93" s="196"/>
      <c r="Z93" s="197"/>
      <c r="AA93" s="196"/>
      <c r="AB93" s="197"/>
      <c r="AC93" s="196"/>
      <c r="AD93" s="197"/>
      <c r="AE93" s="196"/>
      <c r="AF93" s="196"/>
      <c r="AG93" s="197"/>
      <c r="AH93" s="196"/>
      <c r="AI93" s="197"/>
      <c r="AJ93" s="196"/>
    </row>
    <row r="94" spans="1:36" s="333" customFormat="1" ht="15" customHeight="1" x14ac:dyDescent="0.25">
      <c r="A94" s="196" t="s">
        <v>1037</v>
      </c>
      <c r="B94" s="196" t="s">
        <v>847</v>
      </c>
      <c r="C94" s="197">
        <v>46</v>
      </c>
      <c r="D94" s="199" t="s">
        <v>34</v>
      </c>
      <c r="E94" s="196" t="s">
        <v>206</v>
      </c>
      <c r="F94" s="195">
        <v>20277.810000000001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1788.34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1040.22</v>
      </c>
      <c r="S94" s="195">
        <v>0</v>
      </c>
      <c r="T94" s="195">
        <v>0</v>
      </c>
      <c r="U94" s="195">
        <v>0</v>
      </c>
      <c r="V94" s="533">
        <f t="shared" si="6"/>
        <v>2828.56</v>
      </c>
      <c r="W94" s="533">
        <f t="shared" si="7"/>
        <v>17449.25</v>
      </c>
      <c r="X94" s="549" t="s">
        <v>167</v>
      </c>
      <c r="Y94" s="344"/>
      <c r="Z94" s="345"/>
      <c r="AA94" s="344"/>
      <c r="AB94" s="345"/>
      <c r="AC94" s="344"/>
      <c r="AD94" s="345"/>
      <c r="AE94" s="344"/>
      <c r="AF94" s="344"/>
      <c r="AG94" s="345"/>
      <c r="AH94" s="344"/>
      <c r="AI94" s="345"/>
      <c r="AJ94" s="344"/>
    </row>
    <row r="95" spans="1:36" ht="15" customHeight="1" x14ac:dyDescent="0.25">
      <c r="A95" s="196" t="s">
        <v>1037</v>
      </c>
      <c r="B95" s="196" t="s">
        <v>847</v>
      </c>
      <c r="C95" s="197">
        <v>48</v>
      </c>
      <c r="D95" s="199" t="s">
        <v>36</v>
      </c>
      <c r="E95" s="196" t="s">
        <v>208</v>
      </c>
      <c r="F95" s="195">
        <v>13955.12</v>
      </c>
      <c r="G95" s="195">
        <v>0</v>
      </c>
      <c r="H95" s="195">
        <v>0</v>
      </c>
      <c r="I95" s="195">
        <v>519.04</v>
      </c>
      <c r="J95" s="195">
        <v>0</v>
      </c>
      <c r="K95" s="195">
        <v>0</v>
      </c>
      <c r="L95" s="195">
        <v>1906.67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533">
        <f t="shared" si="6"/>
        <v>2425.71</v>
      </c>
      <c r="W95" s="533">
        <f t="shared" si="7"/>
        <v>11529.41</v>
      </c>
      <c r="X95" s="549" t="s">
        <v>167</v>
      </c>
      <c r="Y95" s="196"/>
      <c r="Z95" s="197"/>
      <c r="AA95" s="196"/>
      <c r="AB95" s="197"/>
      <c r="AC95" s="196"/>
      <c r="AD95" s="197"/>
      <c r="AE95" s="196"/>
      <c r="AF95" s="196"/>
      <c r="AG95" s="197"/>
      <c r="AH95" s="196"/>
      <c r="AI95" s="197"/>
      <c r="AJ95" s="196"/>
    </row>
    <row r="96" spans="1:36" ht="15" customHeight="1" x14ac:dyDescent="0.25">
      <c r="A96" s="529" t="s">
        <v>1037</v>
      </c>
      <c r="B96" s="529" t="s">
        <v>847</v>
      </c>
      <c r="C96" s="530">
        <v>417</v>
      </c>
      <c r="D96" s="552" t="s">
        <v>638</v>
      </c>
      <c r="E96" s="529" t="s">
        <v>649</v>
      </c>
      <c r="F96" s="553">
        <v>7004.97</v>
      </c>
      <c r="G96" s="553">
        <v>0</v>
      </c>
      <c r="H96" s="553">
        <v>0</v>
      </c>
      <c r="I96" s="553">
        <v>0</v>
      </c>
      <c r="J96" s="553">
        <v>0</v>
      </c>
      <c r="K96" s="553">
        <v>0</v>
      </c>
      <c r="L96" s="553">
        <v>0</v>
      </c>
      <c r="M96" s="553">
        <v>0</v>
      </c>
      <c r="N96" s="553">
        <v>0</v>
      </c>
      <c r="O96" s="553">
        <v>0</v>
      </c>
      <c r="P96" s="553">
        <v>0</v>
      </c>
      <c r="Q96" s="553">
        <v>0</v>
      </c>
      <c r="R96" s="553">
        <v>0</v>
      </c>
      <c r="S96" s="553">
        <v>175.9</v>
      </c>
      <c r="T96" s="553">
        <v>121.48</v>
      </c>
      <c r="U96" s="553">
        <v>0</v>
      </c>
      <c r="V96" s="554">
        <f t="shared" si="6"/>
        <v>297.38</v>
      </c>
      <c r="W96" s="554">
        <f t="shared" si="7"/>
        <v>6707.59</v>
      </c>
      <c r="X96" s="550" t="s">
        <v>167</v>
      </c>
      <c r="Y96" s="196"/>
      <c r="Z96" s="197"/>
      <c r="AA96" s="196"/>
      <c r="AB96" s="197"/>
      <c r="AC96" s="196"/>
      <c r="AD96" s="197"/>
      <c r="AE96" s="196"/>
      <c r="AF96" s="196"/>
      <c r="AG96" s="197"/>
      <c r="AH96" s="196"/>
      <c r="AI96" s="197"/>
      <c r="AJ96" s="196"/>
    </row>
    <row r="97" spans="1:36" ht="15" customHeight="1" x14ac:dyDescent="0.25">
      <c r="A97" s="529" t="s">
        <v>1037</v>
      </c>
      <c r="B97" s="529" t="s">
        <v>847</v>
      </c>
      <c r="C97" s="530">
        <v>424</v>
      </c>
      <c r="D97" s="552" t="s">
        <v>663</v>
      </c>
      <c r="E97" s="529" t="s">
        <v>668</v>
      </c>
      <c r="F97" s="553">
        <v>4289.8500000000004</v>
      </c>
      <c r="G97" s="553">
        <v>0</v>
      </c>
      <c r="H97" s="553">
        <v>0</v>
      </c>
      <c r="I97" s="553">
        <v>0</v>
      </c>
      <c r="J97" s="553">
        <v>0</v>
      </c>
      <c r="K97" s="553">
        <v>0</v>
      </c>
      <c r="L97" s="553">
        <v>0</v>
      </c>
      <c r="M97" s="553">
        <v>0</v>
      </c>
      <c r="N97" s="553">
        <v>0</v>
      </c>
      <c r="O97" s="553">
        <v>0</v>
      </c>
      <c r="P97" s="553">
        <v>0</v>
      </c>
      <c r="Q97" s="553">
        <v>0</v>
      </c>
      <c r="R97" s="553">
        <v>0</v>
      </c>
      <c r="S97" s="553">
        <v>186.49</v>
      </c>
      <c r="T97" s="553">
        <v>127.94</v>
      </c>
      <c r="U97" s="553">
        <v>0</v>
      </c>
      <c r="V97" s="554">
        <f t="shared" si="6"/>
        <v>314.43</v>
      </c>
      <c r="W97" s="554">
        <f t="shared" si="7"/>
        <v>3975.4200000000005</v>
      </c>
      <c r="X97" s="550" t="s">
        <v>167</v>
      </c>
      <c r="Y97" s="196"/>
      <c r="Z97" s="197"/>
      <c r="AA97" s="196"/>
      <c r="AB97" s="197"/>
      <c r="AC97" s="196"/>
      <c r="AD97" s="197"/>
      <c r="AE97" s="196"/>
      <c r="AF97" s="196"/>
      <c r="AG97" s="197"/>
      <c r="AH97" s="196"/>
      <c r="AI97" s="197"/>
      <c r="AJ97" s="196"/>
    </row>
    <row r="98" spans="1:36" ht="15" customHeight="1" x14ac:dyDescent="0.25">
      <c r="A98" s="196" t="s">
        <v>1037</v>
      </c>
      <c r="B98" s="196" t="s">
        <v>847</v>
      </c>
      <c r="C98" s="197">
        <v>26</v>
      </c>
      <c r="D98" s="199" t="s">
        <v>19</v>
      </c>
      <c r="E98" s="196" t="s">
        <v>191</v>
      </c>
      <c r="F98" s="195">
        <v>18052.41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1968.96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242.44</v>
      </c>
      <c r="S98" s="195">
        <v>0</v>
      </c>
      <c r="T98" s="195">
        <v>0</v>
      </c>
      <c r="U98" s="195">
        <v>0</v>
      </c>
      <c r="V98" s="533">
        <f t="shared" si="6"/>
        <v>2211.4</v>
      </c>
      <c r="W98" s="533">
        <f t="shared" si="7"/>
        <v>15841.01</v>
      </c>
      <c r="X98" s="549" t="s">
        <v>167</v>
      </c>
      <c r="Y98" s="196"/>
      <c r="Z98" s="197"/>
      <c r="AA98" s="196"/>
      <c r="AB98" s="197"/>
      <c r="AC98" s="196"/>
      <c r="AD98" s="197"/>
      <c r="AE98" s="196"/>
      <c r="AF98" s="196"/>
      <c r="AG98" s="197"/>
      <c r="AH98" s="196"/>
      <c r="AI98" s="197"/>
      <c r="AJ98" s="196"/>
    </row>
    <row r="99" spans="1:36" ht="15" customHeight="1" x14ac:dyDescent="0.25">
      <c r="A99" s="196" t="s">
        <v>1037</v>
      </c>
      <c r="B99" s="196" t="s">
        <v>847</v>
      </c>
      <c r="C99" s="197">
        <v>324</v>
      </c>
      <c r="D99" s="199" t="s">
        <v>316</v>
      </c>
      <c r="E99" s="196" t="s">
        <v>317</v>
      </c>
      <c r="F99" s="195">
        <v>28584.12</v>
      </c>
      <c r="G99" s="195">
        <v>0</v>
      </c>
      <c r="H99" s="195">
        <v>0</v>
      </c>
      <c r="I99" s="195">
        <v>0</v>
      </c>
      <c r="J99" s="195">
        <v>0</v>
      </c>
      <c r="K99" s="195">
        <v>0</v>
      </c>
      <c r="L99" s="195">
        <v>0</v>
      </c>
      <c r="M99" s="195">
        <v>0</v>
      </c>
      <c r="N99" s="195">
        <v>0</v>
      </c>
      <c r="O99" s="195">
        <v>0</v>
      </c>
      <c r="P99" s="195">
        <v>602.91999999999996</v>
      </c>
      <c r="Q99" s="195">
        <v>0</v>
      </c>
      <c r="R99" s="195">
        <v>0</v>
      </c>
      <c r="S99" s="195">
        <v>0</v>
      </c>
      <c r="T99" s="195">
        <v>0</v>
      </c>
      <c r="U99" s="195">
        <v>0</v>
      </c>
      <c r="V99" s="533">
        <f t="shared" si="6"/>
        <v>602.91999999999996</v>
      </c>
      <c r="W99" s="533">
        <f t="shared" si="7"/>
        <v>27981.200000000001</v>
      </c>
      <c r="X99" s="549" t="s">
        <v>167</v>
      </c>
      <c r="Y99" s="196"/>
      <c r="Z99" s="197"/>
      <c r="AA99" s="196"/>
      <c r="AB99" s="197"/>
      <c r="AC99" s="196"/>
      <c r="AD99" s="197"/>
      <c r="AE99" s="196"/>
      <c r="AF99" s="196"/>
      <c r="AG99" s="197"/>
      <c r="AH99" s="196"/>
      <c r="AI99" s="197"/>
      <c r="AJ99" s="196"/>
    </row>
    <row r="100" spans="1:36" ht="15" customHeight="1" x14ac:dyDescent="0.25">
      <c r="A100" s="196" t="s">
        <v>1037</v>
      </c>
      <c r="B100" s="196" t="s">
        <v>847</v>
      </c>
      <c r="C100" s="197">
        <v>191</v>
      </c>
      <c r="D100" s="199" t="s">
        <v>71</v>
      </c>
      <c r="E100" s="196" t="s">
        <v>241</v>
      </c>
      <c r="F100" s="195">
        <v>23390.59</v>
      </c>
      <c r="G100" s="195">
        <v>0</v>
      </c>
      <c r="H100" s="195">
        <v>0</v>
      </c>
      <c r="I100" s="195">
        <v>0</v>
      </c>
      <c r="J100" s="195">
        <v>0</v>
      </c>
      <c r="K100" s="195">
        <v>0</v>
      </c>
      <c r="L100" s="195">
        <v>418.93</v>
      </c>
      <c r="M100" s="195">
        <v>0</v>
      </c>
      <c r="N100" s="195">
        <v>0</v>
      </c>
      <c r="O100" s="195">
        <v>0</v>
      </c>
      <c r="P100" s="195">
        <v>0</v>
      </c>
      <c r="Q100" s="195">
        <v>0</v>
      </c>
      <c r="R100" s="195">
        <v>81.239999999999995</v>
      </c>
      <c r="S100" s="195">
        <v>0</v>
      </c>
      <c r="T100" s="195">
        <v>0</v>
      </c>
      <c r="U100" s="195">
        <v>0</v>
      </c>
      <c r="V100" s="533">
        <f t="shared" si="6"/>
        <v>500.17</v>
      </c>
      <c r="W100" s="533">
        <f t="shared" si="7"/>
        <v>22890.420000000002</v>
      </c>
      <c r="X100" s="549" t="s">
        <v>167</v>
      </c>
      <c r="Y100" s="196"/>
      <c r="Z100" s="197"/>
      <c r="AA100" s="196"/>
      <c r="AB100" s="197"/>
      <c r="AC100" s="196"/>
      <c r="AD100" s="197"/>
      <c r="AE100" s="196"/>
      <c r="AF100" s="196"/>
      <c r="AG100" s="197"/>
      <c r="AH100" s="196"/>
      <c r="AI100" s="197"/>
      <c r="AJ100" s="196"/>
    </row>
    <row r="101" spans="1:36" ht="15" customHeight="1" x14ac:dyDescent="0.25">
      <c r="A101" s="529" t="s">
        <v>1037</v>
      </c>
      <c r="B101" s="529" t="s">
        <v>847</v>
      </c>
      <c r="C101" s="530">
        <v>261</v>
      </c>
      <c r="D101" s="552" t="s">
        <v>151</v>
      </c>
      <c r="E101" s="529" t="s">
        <v>265</v>
      </c>
      <c r="F101" s="553">
        <v>2382.5100000000002</v>
      </c>
      <c r="G101" s="553">
        <v>0</v>
      </c>
      <c r="H101" s="553">
        <v>0</v>
      </c>
      <c r="I101" s="553">
        <v>0</v>
      </c>
      <c r="J101" s="553">
        <v>0</v>
      </c>
      <c r="K101" s="553">
        <v>0</v>
      </c>
      <c r="L101" s="553">
        <v>0</v>
      </c>
      <c r="M101" s="553">
        <v>0</v>
      </c>
      <c r="N101" s="553">
        <v>0</v>
      </c>
      <c r="O101" s="553">
        <v>0</v>
      </c>
      <c r="P101" s="553">
        <v>0</v>
      </c>
      <c r="Q101" s="553">
        <v>0</v>
      </c>
      <c r="R101" s="553">
        <v>525.47</v>
      </c>
      <c r="S101" s="195">
        <v>0</v>
      </c>
      <c r="T101" s="553">
        <v>0</v>
      </c>
      <c r="U101" s="553">
        <v>0</v>
      </c>
      <c r="V101" s="554">
        <f t="shared" si="6"/>
        <v>525.47</v>
      </c>
      <c r="W101" s="554">
        <f t="shared" si="7"/>
        <v>1857.0400000000002</v>
      </c>
      <c r="X101" s="550" t="s">
        <v>167</v>
      </c>
      <c r="Y101" s="196"/>
      <c r="Z101" s="197"/>
      <c r="AA101" s="196"/>
      <c r="AB101" s="197"/>
      <c r="AC101" s="196"/>
      <c r="AD101" s="197"/>
      <c r="AE101" s="196"/>
      <c r="AF101" s="196"/>
      <c r="AG101" s="197"/>
      <c r="AH101" s="196"/>
      <c r="AI101" s="197"/>
      <c r="AJ101" s="196"/>
    </row>
    <row r="102" spans="1:36" ht="15" customHeight="1" x14ac:dyDescent="0.25">
      <c r="A102" s="529" t="s">
        <v>1037</v>
      </c>
      <c r="B102" s="529" t="s">
        <v>847</v>
      </c>
      <c r="C102" s="530">
        <v>369</v>
      </c>
      <c r="D102" s="552" t="s">
        <v>1078</v>
      </c>
      <c r="E102" s="529" t="s">
        <v>1077</v>
      </c>
      <c r="F102" s="553">
        <v>2321.79</v>
      </c>
      <c r="G102" s="553">
        <v>0</v>
      </c>
      <c r="H102" s="553">
        <v>0</v>
      </c>
      <c r="I102" s="553">
        <v>0</v>
      </c>
      <c r="J102" s="553">
        <v>0</v>
      </c>
      <c r="K102" s="553">
        <v>0</v>
      </c>
      <c r="L102" s="553">
        <v>0</v>
      </c>
      <c r="M102" s="553">
        <v>0</v>
      </c>
      <c r="N102" s="553">
        <v>0</v>
      </c>
      <c r="O102" s="553">
        <v>0</v>
      </c>
      <c r="P102" s="553">
        <v>0</v>
      </c>
      <c r="Q102" s="553">
        <v>204.68</v>
      </c>
      <c r="R102" s="553">
        <v>0</v>
      </c>
      <c r="S102" s="553">
        <v>86.54</v>
      </c>
      <c r="T102" s="553">
        <v>99.13</v>
      </c>
      <c r="U102" s="553">
        <v>0</v>
      </c>
      <c r="V102" s="554">
        <f t="shared" si="6"/>
        <v>390.35</v>
      </c>
      <c r="W102" s="554">
        <f t="shared" si="7"/>
        <v>1931.44</v>
      </c>
      <c r="X102" s="550" t="s">
        <v>167</v>
      </c>
      <c r="Y102" s="196"/>
      <c r="Z102" s="197"/>
      <c r="AA102" s="196"/>
      <c r="AB102" s="197"/>
      <c r="AC102" s="196"/>
      <c r="AD102" s="197"/>
      <c r="AE102" s="196"/>
      <c r="AF102" s="196"/>
      <c r="AG102" s="197"/>
      <c r="AH102" s="196"/>
      <c r="AI102" s="197"/>
      <c r="AJ102" s="196"/>
    </row>
    <row r="103" spans="1:36" ht="15" customHeight="1" x14ac:dyDescent="0.25">
      <c r="A103" s="196" t="s">
        <v>1037</v>
      </c>
      <c r="B103" s="196" t="s">
        <v>847</v>
      </c>
      <c r="C103" s="197">
        <v>21</v>
      </c>
      <c r="D103" s="199" t="s">
        <v>15</v>
      </c>
      <c r="E103" s="196" t="s">
        <v>187</v>
      </c>
      <c r="F103" s="195">
        <v>24134.48</v>
      </c>
      <c r="G103" s="195">
        <v>0</v>
      </c>
      <c r="H103" s="195">
        <v>0</v>
      </c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2496.2399999999998</v>
      </c>
      <c r="Q103" s="195">
        <v>0</v>
      </c>
      <c r="R103" s="195">
        <v>547.59</v>
      </c>
      <c r="S103" s="195">
        <v>0</v>
      </c>
      <c r="T103" s="195">
        <v>0</v>
      </c>
      <c r="U103" s="195">
        <v>0</v>
      </c>
      <c r="V103" s="533">
        <f t="shared" si="6"/>
        <v>3043.83</v>
      </c>
      <c r="W103" s="533">
        <f t="shared" si="7"/>
        <v>21090.65</v>
      </c>
      <c r="X103" s="549" t="s">
        <v>167</v>
      </c>
      <c r="Y103" s="196"/>
      <c r="Z103" s="197"/>
      <c r="AA103" s="196"/>
      <c r="AB103" s="197"/>
      <c r="AC103" s="196"/>
      <c r="AD103" s="197"/>
      <c r="AE103" s="196"/>
      <c r="AF103" s="196"/>
      <c r="AG103" s="197"/>
      <c r="AH103" s="196"/>
      <c r="AI103" s="197"/>
      <c r="AJ103" s="196"/>
    </row>
    <row r="104" spans="1:36" ht="15" customHeight="1" x14ac:dyDescent="0.25">
      <c r="A104" s="529" t="s">
        <v>1037</v>
      </c>
      <c r="B104" s="529" t="s">
        <v>847</v>
      </c>
      <c r="C104" s="530">
        <v>467</v>
      </c>
      <c r="D104" s="552" t="s">
        <v>1052</v>
      </c>
      <c r="E104" s="529" t="s">
        <v>1051</v>
      </c>
      <c r="F104" s="553">
        <v>601.29999999999995</v>
      </c>
      <c r="G104" s="553">
        <v>0</v>
      </c>
      <c r="H104" s="553">
        <v>0</v>
      </c>
      <c r="I104" s="553">
        <v>0</v>
      </c>
      <c r="J104" s="553">
        <v>0</v>
      </c>
      <c r="K104" s="553">
        <v>0</v>
      </c>
      <c r="L104" s="553">
        <v>0</v>
      </c>
      <c r="M104" s="553">
        <v>0</v>
      </c>
      <c r="N104" s="553">
        <v>0</v>
      </c>
      <c r="O104" s="553">
        <v>0</v>
      </c>
      <c r="P104" s="553">
        <v>0</v>
      </c>
      <c r="Q104" s="553">
        <v>0</v>
      </c>
      <c r="R104" s="553">
        <v>0</v>
      </c>
      <c r="S104" s="553">
        <v>23.08</v>
      </c>
      <c r="T104" s="553">
        <v>14.06</v>
      </c>
      <c r="U104" s="553">
        <v>0</v>
      </c>
      <c r="V104" s="554">
        <f t="shared" si="6"/>
        <v>37.14</v>
      </c>
      <c r="W104" s="554">
        <f t="shared" si="7"/>
        <v>564.16</v>
      </c>
      <c r="X104" s="550" t="s">
        <v>167</v>
      </c>
      <c r="Y104" s="196"/>
      <c r="Z104" s="197"/>
      <c r="AA104" s="196"/>
      <c r="AB104" s="197"/>
      <c r="AC104" s="196"/>
      <c r="AD104" s="197"/>
      <c r="AE104" s="196"/>
      <c r="AF104" s="196"/>
      <c r="AG104" s="197"/>
      <c r="AH104" s="196"/>
      <c r="AI104" s="197"/>
      <c r="AJ104" s="196"/>
    </row>
    <row r="105" spans="1:36" ht="15" customHeight="1" x14ac:dyDescent="0.25">
      <c r="A105" s="196" t="s">
        <v>1037</v>
      </c>
      <c r="B105" s="196" t="s">
        <v>847</v>
      </c>
      <c r="C105" s="197">
        <v>330</v>
      </c>
      <c r="D105" s="199" t="s">
        <v>327</v>
      </c>
      <c r="E105" s="196" t="s">
        <v>329</v>
      </c>
      <c r="F105" s="195">
        <v>32013.33</v>
      </c>
      <c r="G105" s="195">
        <v>0</v>
      </c>
      <c r="H105" s="195">
        <v>0</v>
      </c>
      <c r="I105" s="195">
        <v>0</v>
      </c>
      <c r="J105" s="195">
        <v>0</v>
      </c>
      <c r="K105" s="195">
        <v>0</v>
      </c>
      <c r="L105" s="195">
        <v>1695.99</v>
      </c>
      <c r="M105" s="195">
        <v>0</v>
      </c>
      <c r="N105" s="195">
        <v>0</v>
      </c>
      <c r="O105" s="195">
        <v>0</v>
      </c>
      <c r="P105" s="195">
        <v>0</v>
      </c>
      <c r="Q105" s="195">
        <v>0</v>
      </c>
      <c r="R105" s="195">
        <v>1096.2</v>
      </c>
      <c r="S105" s="195">
        <v>0</v>
      </c>
      <c r="T105" s="195">
        <v>0</v>
      </c>
      <c r="U105" s="195">
        <v>0</v>
      </c>
      <c r="V105" s="533">
        <f t="shared" si="6"/>
        <v>2792.19</v>
      </c>
      <c r="W105" s="533">
        <f t="shared" si="7"/>
        <v>29221.140000000003</v>
      </c>
      <c r="X105" s="549" t="s">
        <v>167</v>
      </c>
      <c r="Y105" s="196"/>
      <c r="Z105" s="197"/>
      <c r="AA105" s="196"/>
      <c r="AB105" s="197"/>
      <c r="AC105" s="196"/>
      <c r="AD105" s="197"/>
      <c r="AE105" s="196"/>
      <c r="AF105" s="196"/>
      <c r="AG105" s="197"/>
      <c r="AH105" s="196"/>
      <c r="AI105" s="197"/>
      <c r="AJ105" s="196"/>
    </row>
    <row r="106" spans="1:36" s="531" customFormat="1" ht="15" customHeight="1" x14ac:dyDescent="0.25">
      <c r="A106" s="529" t="s">
        <v>1037</v>
      </c>
      <c r="B106" s="529" t="s">
        <v>847</v>
      </c>
      <c r="C106" s="530">
        <v>486</v>
      </c>
      <c r="D106" s="552" t="s">
        <v>1044</v>
      </c>
      <c r="E106" s="529" t="s">
        <v>1043</v>
      </c>
      <c r="F106" s="553">
        <v>3911.6</v>
      </c>
      <c r="G106" s="553">
        <v>0</v>
      </c>
      <c r="H106" s="553">
        <v>0</v>
      </c>
      <c r="I106" s="553">
        <v>0</v>
      </c>
      <c r="J106" s="553">
        <v>0</v>
      </c>
      <c r="K106" s="553">
        <v>0</v>
      </c>
      <c r="L106" s="553">
        <v>0</v>
      </c>
      <c r="M106" s="553">
        <v>0</v>
      </c>
      <c r="N106" s="553">
        <v>0</v>
      </c>
      <c r="O106" s="553">
        <v>0</v>
      </c>
      <c r="P106" s="553">
        <v>0</v>
      </c>
      <c r="Q106" s="553">
        <v>0</v>
      </c>
      <c r="R106" s="553">
        <v>0</v>
      </c>
      <c r="S106" s="553">
        <v>125.27</v>
      </c>
      <c r="T106" s="553">
        <v>85.77</v>
      </c>
      <c r="U106" s="553">
        <v>0</v>
      </c>
      <c r="V106" s="554">
        <f t="shared" si="6"/>
        <v>211.04</v>
      </c>
      <c r="W106" s="554">
        <f t="shared" si="7"/>
        <v>3700.56</v>
      </c>
      <c r="X106" s="550" t="s">
        <v>167</v>
      </c>
      <c r="Y106" s="529"/>
      <c r="Z106" s="530"/>
      <c r="AA106" s="529"/>
      <c r="AB106" s="530"/>
      <c r="AC106" s="529"/>
      <c r="AD106" s="530"/>
      <c r="AE106" s="529"/>
      <c r="AF106" s="529"/>
      <c r="AG106" s="530"/>
      <c r="AH106" s="529"/>
      <c r="AI106" s="530"/>
      <c r="AJ106" s="529"/>
    </row>
    <row r="107" spans="1:36" ht="15" customHeight="1" x14ac:dyDescent="0.25">
      <c r="A107" s="196" t="s">
        <v>1037</v>
      </c>
      <c r="B107" s="196" t="s">
        <v>847</v>
      </c>
      <c r="C107" s="197">
        <v>254</v>
      </c>
      <c r="D107" s="199" t="s">
        <v>145</v>
      </c>
      <c r="E107" s="196" t="s">
        <v>262</v>
      </c>
      <c r="F107" s="195">
        <v>8086.34</v>
      </c>
      <c r="G107" s="195">
        <v>0</v>
      </c>
      <c r="H107" s="195">
        <v>0</v>
      </c>
      <c r="I107" s="195">
        <v>0</v>
      </c>
      <c r="J107" s="195">
        <v>0</v>
      </c>
      <c r="K107" s="195">
        <v>0</v>
      </c>
      <c r="L107" s="195">
        <v>0</v>
      </c>
      <c r="M107" s="195">
        <v>0</v>
      </c>
      <c r="N107" s="195">
        <v>0</v>
      </c>
      <c r="O107" s="195">
        <v>0</v>
      </c>
      <c r="P107" s="195">
        <v>0</v>
      </c>
      <c r="Q107" s="195">
        <v>0</v>
      </c>
      <c r="R107" s="195">
        <v>0</v>
      </c>
      <c r="S107" s="195">
        <v>0</v>
      </c>
      <c r="T107" s="195">
        <v>0</v>
      </c>
      <c r="U107" s="195">
        <v>0</v>
      </c>
      <c r="V107" s="533">
        <f t="shared" si="6"/>
        <v>0</v>
      </c>
      <c r="W107" s="533">
        <f t="shared" si="7"/>
        <v>8086.34</v>
      </c>
      <c r="X107" s="549" t="s">
        <v>167</v>
      </c>
      <c r="Y107" s="196"/>
      <c r="Z107" s="197"/>
      <c r="AA107" s="196"/>
      <c r="AB107" s="197"/>
      <c r="AC107" s="196"/>
      <c r="AD107" s="197"/>
      <c r="AE107" s="196"/>
      <c r="AF107" s="196"/>
      <c r="AG107" s="197"/>
      <c r="AH107" s="196"/>
      <c r="AI107" s="197"/>
      <c r="AJ107" s="196"/>
    </row>
    <row r="108" spans="1:36" s="531" customFormat="1" ht="15" customHeight="1" x14ac:dyDescent="0.25">
      <c r="A108" s="196" t="s">
        <v>1037</v>
      </c>
      <c r="B108" s="196" t="s">
        <v>847</v>
      </c>
      <c r="C108" s="197">
        <v>196</v>
      </c>
      <c r="D108" s="199" t="s">
        <v>105</v>
      </c>
      <c r="E108" s="196" t="s">
        <v>244</v>
      </c>
      <c r="F108" s="195">
        <v>24500.74</v>
      </c>
      <c r="G108" s="195">
        <v>0</v>
      </c>
      <c r="H108" s="195">
        <v>645.4</v>
      </c>
      <c r="I108" s="195">
        <v>0</v>
      </c>
      <c r="J108" s="195">
        <v>0</v>
      </c>
      <c r="K108" s="195">
        <v>0</v>
      </c>
      <c r="L108" s="195">
        <v>696.79</v>
      </c>
      <c r="M108" s="195">
        <v>0</v>
      </c>
      <c r="N108" s="195">
        <v>0</v>
      </c>
      <c r="O108" s="195">
        <v>0</v>
      </c>
      <c r="P108" s="195">
        <v>0</v>
      </c>
      <c r="Q108" s="195">
        <v>0</v>
      </c>
      <c r="R108" s="195">
        <v>0</v>
      </c>
      <c r="S108" s="195">
        <v>0</v>
      </c>
      <c r="T108" s="195">
        <v>0</v>
      </c>
      <c r="U108" s="195">
        <v>0</v>
      </c>
      <c r="V108" s="533">
        <f t="shared" si="6"/>
        <v>1342.19</v>
      </c>
      <c r="W108" s="533">
        <f t="shared" si="7"/>
        <v>23158.550000000003</v>
      </c>
      <c r="X108" s="549" t="s">
        <v>167</v>
      </c>
      <c r="Y108" s="529"/>
      <c r="Z108" s="530"/>
      <c r="AA108" s="529"/>
      <c r="AB108" s="530"/>
      <c r="AC108" s="529"/>
      <c r="AD108" s="530"/>
      <c r="AE108" s="529"/>
      <c r="AF108" s="529"/>
      <c r="AG108" s="530"/>
      <c r="AH108" s="529"/>
      <c r="AI108" s="530"/>
      <c r="AJ108" s="529"/>
    </row>
    <row r="109" spans="1:36" ht="15" customHeight="1" x14ac:dyDescent="0.25">
      <c r="A109" s="196" t="s">
        <v>1037</v>
      </c>
      <c r="B109" s="196" t="s">
        <v>847</v>
      </c>
      <c r="C109" s="197">
        <v>358</v>
      </c>
      <c r="D109" s="199" t="s">
        <v>387</v>
      </c>
      <c r="E109" s="196" t="s">
        <v>388</v>
      </c>
      <c r="F109" s="195">
        <v>21226.19</v>
      </c>
      <c r="G109" s="195">
        <v>0</v>
      </c>
      <c r="H109" s="195">
        <v>0</v>
      </c>
      <c r="I109" s="195">
        <v>0</v>
      </c>
      <c r="J109" s="195">
        <v>0</v>
      </c>
      <c r="K109" s="195">
        <v>0</v>
      </c>
      <c r="L109" s="195">
        <v>422.29</v>
      </c>
      <c r="M109" s="195">
        <v>0</v>
      </c>
      <c r="N109" s="195">
        <v>0</v>
      </c>
      <c r="O109" s="195">
        <v>0</v>
      </c>
      <c r="P109" s="195">
        <v>0</v>
      </c>
      <c r="Q109" s="195">
        <v>0</v>
      </c>
      <c r="R109" s="195">
        <v>92.49</v>
      </c>
      <c r="S109" s="195">
        <v>0</v>
      </c>
      <c r="T109" s="195">
        <v>0</v>
      </c>
      <c r="U109" s="195">
        <v>0</v>
      </c>
      <c r="V109" s="533">
        <f t="shared" si="6"/>
        <v>514.78</v>
      </c>
      <c r="W109" s="533">
        <f t="shared" si="7"/>
        <v>20711.41</v>
      </c>
      <c r="X109" s="549" t="s">
        <v>167</v>
      </c>
      <c r="Y109" s="196"/>
      <c r="Z109" s="197"/>
      <c r="AA109" s="196"/>
      <c r="AB109" s="197"/>
      <c r="AC109" s="196"/>
      <c r="AD109" s="197"/>
      <c r="AE109" s="196"/>
      <c r="AF109" s="196"/>
      <c r="AG109" s="197"/>
      <c r="AH109" s="196"/>
      <c r="AI109" s="197"/>
      <c r="AJ109" s="196"/>
    </row>
    <row r="110" spans="1:36" ht="15" customHeight="1" x14ac:dyDescent="0.25">
      <c r="A110" s="196" t="s">
        <v>1037</v>
      </c>
      <c r="B110" s="196" t="s">
        <v>847</v>
      </c>
      <c r="C110" s="197">
        <v>188</v>
      </c>
      <c r="D110" s="199" t="s">
        <v>70</v>
      </c>
      <c r="E110" s="196" t="s">
        <v>240</v>
      </c>
      <c r="F110" s="195">
        <v>25729.9</v>
      </c>
      <c r="G110" s="195">
        <v>0</v>
      </c>
      <c r="H110" s="195">
        <v>0</v>
      </c>
      <c r="I110" s="195">
        <v>0</v>
      </c>
      <c r="J110" s="195">
        <v>0</v>
      </c>
      <c r="K110" s="195">
        <v>0</v>
      </c>
      <c r="L110" s="195">
        <v>791.75</v>
      </c>
      <c r="M110" s="195">
        <v>0</v>
      </c>
      <c r="N110" s="195">
        <v>0</v>
      </c>
      <c r="O110" s="195">
        <v>0</v>
      </c>
      <c r="P110" s="195">
        <v>0</v>
      </c>
      <c r="Q110" s="195">
        <v>0</v>
      </c>
      <c r="R110" s="195">
        <v>395.51</v>
      </c>
      <c r="S110" s="195">
        <v>0</v>
      </c>
      <c r="T110" s="195">
        <v>0</v>
      </c>
      <c r="U110" s="195">
        <v>0</v>
      </c>
      <c r="V110" s="533">
        <f t="shared" si="6"/>
        <v>1187.26</v>
      </c>
      <c r="W110" s="533">
        <f t="shared" si="7"/>
        <v>24542.640000000003</v>
      </c>
      <c r="X110" s="549" t="s">
        <v>167</v>
      </c>
      <c r="Y110" s="196"/>
      <c r="Z110" s="197"/>
      <c r="AA110" s="196"/>
      <c r="AB110" s="197"/>
      <c r="AC110" s="196"/>
      <c r="AD110" s="197"/>
      <c r="AE110" s="196"/>
      <c r="AF110" s="196"/>
      <c r="AG110" s="197"/>
      <c r="AH110" s="196"/>
      <c r="AI110" s="197"/>
      <c r="AJ110" s="196"/>
    </row>
    <row r="111" spans="1:36" ht="15" customHeight="1" x14ac:dyDescent="0.25">
      <c r="A111" s="196" t="s">
        <v>1037</v>
      </c>
      <c r="B111" s="196" t="s">
        <v>847</v>
      </c>
      <c r="C111" s="197">
        <v>338</v>
      </c>
      <c r="D111" s="199" t="s">
        <v>347</v>
      </c>
      <c r="E111" s="196" t="s">
        <v>348</v>
      </c>
      <c r="F111" s="195">
        <v>30676.48</v>
      </c>
      <c r="G111" s="195">
        <v>0</v>
      </c>
      <c r="H111" s="195">
        <v>916.3</v>
      </c>
      <c r="I111" s="195">
        <v>0</v>
      </c>
      <c r="J111" s="195">
        <v>0</v>
      </c>
      <c r="K111" s="195">
        <v>0</v>
      </c>
      <c r="L111" s="195">
        <v>0</v>
      </c>
      <c r="M111" s="195">
        <v>0</v>
      </c>
      <c r="N111" s="195">
        <v>0</v>
      </c>
      <c r="O111" s="195">
        <v>0</v>
      </c>
      <c r="P111" s="195">
        <v>306.27999999999997</v>
      </c>
      <c r="Q111" s="195">
        <v>0</v>
      </c>
      <c r="R111" s="195">
        <v>232.76</v>
      </c>
      <c r="S111" s="195">
        <v>0</v>
      </c>
      <c r="T111" s="195">
        <v>0</v>
      </c>
      <c r="U111" s="195">
        <v>0</v>
      </c>
      <c r="V111" s="533">
        <f t="shared" si="6"/>
        <v>1455.34</v>
      </c>
      <c r="W111" s="533">
        <f t="shared" si="7"/>
        <v>29221.14</v>
      </c>
      <c r="X111" s="549" t="s">
        <v>167</v>
      </c>
      <c r="Y111" s="196"/>
      <c r="Z111" s="197"/>
      <c r="AA111" s="196"/>
      <c r="AB111" s="197"/>
      <c r="AC111" s="196"/>
      <c r="AD111" s="197"/>
      <c r="AE111" s="196"/>
      <c r="AF111" s="196"/>
      <c r="AG111" s="197"/>
      <c r="AH111" s="196"/>
      <c r="AI111" s="197"/>
      <c r="AJ111" s="196"/>
    </row>
    <row r="112" spans="1:36" ht="15" customHeight="1" x14ac:dyDescent="0.25">
      <c r="A112" s="196" t="s">
        <v>1037</v>
      </c>
      <c r="B112" s="196" t="s">
        <v>847</v>
      </c>
      <c r="C112" s="197">
        <v>251</v>
      </c>
      <c r="D112" s="199" t="s">
        <v>143</v>
      </c>
      <c r="E112" s="196" t="s">
        <v>260</v>
      </c>
      <c r="F112" s="195">
        <v>45481.42</v>
      </c>
      <c r="G112" s="195">
        <v>0</v>
      </c>
      <c r="H112" s="195">
        <v>0</v>
      </c>
      <c r="I112" s="195">
        <v>2792</v>
      </c>
      <c r="J112" s="195">
        <v>0</v>
      </c>
      <c r="K112" s="195">
        <v>0</v>
      </c>
      <c r="L112" s="195">
        <v>0</v>
      </c>
      <c r="M112" s="195">
        <v>0</v>
      </c>
      <c r="N112" s="195">
        <v>0</v>
      </c>
      <c r="O112" s="195">
        <v>0</v>
      </c>
      <c r="P112" s="195">
        <v>1123.8800000000001</v>
      </c>
      <c r="Q112" s="195">
        <v>0</v>
      </c>
      <c r="R112" s="195">
        <v>854.26</v>
      </c>
      <c r="S112" s="195">
        <v>0</v>
      </c>
      <c r="T112" s="195">
        <v>0</v>
      </c>
      <c r="U112" s="195">
        <v>0</v>
      </c>
      <c r="V112" s="533">
        <f t="shared" si="6"/>
        <v>4770.1400000000003</v>
      </c>
      <c r="W112" s="533">
        <f t="shared" si="7"/>
        <v>40711.279999999999</v>
      </c>
      <c r="X112" s="549" t="s">
        <v>167</v>
      </c>
      <c r="Y112" s="196"/>
      <c r="Z112" s="197"/>
      <c r="AA112" s="196"/>
      <c r="AB112" s="197"/>
      <c r="AC112" s="196"/>
      <c r="AD112" s="197"/>
      <c r="AE112" s="196"/>
      <c r="AF112" s="196"/>
      <c r="AG112" s="197"/>
      <c r="AH112" s="196"/>
      <c r="AI112" s="197"/>
      <c r="AJ112" s="196"/>
    </row>
    <row r="113" spans="1:36" ht="15" customHeight="1" x14ac:dyDescent="0.25">
      <c r="A113" s="529" t="s">
        <v>1037</v>
      </c>
      <c r="B113" s="529" t="s">
        <v>847</v>
      </c>
      <c r="C113" s="530">
        <v>368</v>
      </c>
      <c r="D113" s="552" t="s">
        <v>500</v>
      </c>
      <c r="E113" s="529" t="s">
        <v>501</v>
      </c>
      <c r="F113" s="553">
        <v>4069.1</v>
      </c>
      <c r="G113" s="553">
        <v>0</v>
      </c>
      <c r="H113" s="553">
        <v>0</v>
      </c>
      <c r="I113" s="553">
        <v>0</v>
      </c>
      <c r="J113" s="553">
        <v>0</v>
      </c>
      <c r="K113" s="553">
        <v>0</v>
      </c>
      <c r="L113" s="553">
        <v>0</v>
      </c>
      <c r="M113" s="553">
        <v>0</v>
      </c>
      <c r="N113" s="553">
        <v>0</v>
      </c>
      <c r="O113" s="553">
        <v>0</v>
      </c>
      <c r="P113" s="553">
        <v>0</v>
      </c>
      <c r="Q113" s="553">
        <v>316.8</v>
      </c>
      <c r="R113" s="553">
        <v>0</v>
      </c>
      <c r="S113" s="553">
        <v>302.57</v>
      </c>
      <c r="T113" s="553">
        <v>60.02</v>
      </c>
      <c r="U113" s="553">
        <v>0</v>
      </c>
      <c r="V113" s="554">
        <f t="shared" si="6"/>
        <v>679.39</v>
      </c>
      <c r="W113" s="554">
        <f t="shared" si="7"/>
        <v>3389.71</v>
      </c>
      <c r="X113" s="550" t="s">
        <v>167</v>
      </c>
      <c r="Y113" s="196"/>
      <c r="Z113" s="197"/>
      <c r="AA113" s="196"/>
      <c r="AB113" s="197"/>
      <c r="AC113" s="196"/>
      <c r="AD113" s="197"/>
      <c r="AE113" s="196"/>
      <c r="AF113" s="196"/>
      <c r="AG113" s="197"/>
      <c r="AH113" s="196"/>
      <c r="AI113" s="197"/>
      <c r="AJ113" s="196"/>
    </row>
    <row r="114" spans="1:36" ht="15" customHeight="1" x14ac:dyDescent="0.25">
      <c r="A114" s="196" t="s">
        <v>1037</v>
      </c>
      <c r="B114" s="196" t="s">
        <v>847</v>
      </c>
      <c r="C114" s="197">
        <v>93</v>
      </c>
      <c r="D114" s="199" t="s">
        <v>53</v>
      </c>
      <c r="E114" s="196" t="s">
        <v>225</v>
      </c>
      <c r="F114" s="195">
        <v>11455.43</v>
      </c>
      <c r="G114" s="195">
        <v>0</v>
      </c>
      <c r="H114" s="195">
        <v>0</v>
      </c>
      <c r="I114" s="195">
        <v>0</v>
      </c>
      <c r="J114" s="195">
        <v>0</v>
      </c>
      <c r="K114" s="195">
        <v>0</v>
      </c>
      <c r="L114" s="195">
        <v>1810.73</v>
      </c>
      <c r="M114" s="195">
        <v>0</v>
      </c>
      <c r="N114" s="195">
        <v>0</v>
      </c>
      <c r="O114" s="195">
        <v>0</v>
      </c>
      <c r="P114" s="195">
        <v>0</v>
      </c>
      <c r="Q114" s="195">
        <v>0</v>
      </c>
      <c r="R114" s="195">
        <v>0</v>
      </c>
      <c r="S114" s="195">
        <v>0</v>
      </c>
      <c r="T114" s="195">
        <v>0</v>
      </c>
      <c r="U114" s="195">
        <v>0</v>
      </c>
      <c r="V114" s="533">
        <f t="shared" si="6"/>
        <v>1810.73</v>
      </c>
      <c r="W114" s="533">
        <f t="shared" si="7"/>
        <v>9644.7000000000007</v>
      </c>
      <c r="X114" s="549" t="s">
        <v>167</v>
      </c>
      <c r="Y114" s="196"/>
      <c r="Z114" s="197"/>
      <c r="AA114" s="196"/>
      <c r="AB114" s="197"/>
      <c r="AC114" s="196"/>
      <c r="AD114" s="197"/>
      <c r="AE114" s="196"/>
      <c r="AF114" s="196"/>
      <c r="AG114" s="197"/>
      <c r="AH114" s="196"/>
      <c r="AI114" s="197"/>
      <c r="AJ114" s="196"/>
    </row>
    <row r="115" spans="1:36" ht="15" customHeight="1" x14ac:dyDescent="0.25">
      <c r="A115" s="196" t="s">
        <v>1037</v>
      </c>
      <c r="B115" s="196" t="s">
        <v>847</v>
      </c>
      <c r="C115" s="197">
        <v>8</v>
      </c>
      <c r="D115" s="199" t="s">
        <v>100</v>
      </c>
      <c r="E115" s="196" t="s">
        <v>176</v>
      </c>
      <c r="F115" s="195">
        <v>12123.42</v>
      </c>
      <c r="G115" s="195">
        <v>0</v>
      </c>
      <c r="H115" s="195">
        <v>0</v>
      </c>
      <c r="I115" s="195">
        <v>0</v>
      </c>
      <c r="J115" s="195">
        <v>0</v>
      </c>
      <c r="K115" s="195">
        <v>0</v>
      </c>
      <c r="L115" s="195">
        <v>2378.62</v>
      </c>
      <c r="M115" s="195">
        <v>0</v>
      </c>
      <c r="N115" s="195">
        <v>0</v>
      </c>
      <c r="O115" s="195">
        <v>0</v>
      </c>
      <c r="P115" s="195">
        <v>0</v>
      </c>
      <c r="Q115" s="195">
        <v>0</v>
      </c>
      <c r="R115" s="195">
        <v>0</v>
      </c>
      <c r="S115" s="195">
        <v>0</v>
      </c>
      <c r="T115" s="195">
        <v>0</v>
      </c>
      <c r="U115" s="195">
        <v>0</v>
      </c>
      <c r="V115" s="533">
        <f t="shared" si="6"/>
        <v>2378.62</v>
      </c>
      <c r="W115" s="533">
        <f t="shared" si="7"/>
        <v>9744.7999999999993</v>
      </c>
      <c r="X115" s="549" t="s">
        <v>167</v>
      </c>
      <c r="Y115" s="196"/>
      <c r="Z115" s="197"/>
      <c r="AA115" s="196"/>
      <c r="AB115" s="197"/>
      <c r="AC115" s="196"/>
      <c r="AD115" s="197"/>
      <c r="AE115" s="196"/>
      <c r="AF115" s="196"/>
      <c r="AG115" s="197"/>
      <c r="AH115" s="196"/>
      <c r="AI115" s="197"/>
      <c r="AJ115" s="196"/>
    </row>
    <row r="116" spans="1:36" ht="15" customHeight="1" x14ac:dyDescent="0.25">
      <c r="A116" s="196" t="s">
        <v>1037</v>
      </c>
      <c r="B116" s="196" t="s">
        <v>847</v>
      </c>
      <c r="C116" s="197">
        <v>44</v>
      </c>
      <c r="D116" s="199" t="s">
        <v>33</v>
      </c>
      <c r="E116" s="196" t="s">
        <v>205</v>
      </c>
      <c r="F116" s="195">
        <v>43172.82</v>
      </c>
      <c r="G116" s="195">
        <v>0</v>
      </c>
      <c r="H116" s="195">
        <v>0</v>
      </c>
      <c r="I116" s="195">
        <v>0</v>
      </c>
      <c r="J116" s="195">
        <v>0</v>
      </c>
      <c r="K116" s="195">
        <v>0</v>
      </c>
      <c r="L116" s="195">
        <v>2101.0100000000002</v>
      </c>
      <c r="M116" s="195">
        <v>0</v>
      </c>
      <c r="N116" s="195">
        <v>0</v>
      </c>
      <c r="O116" s="195">
        <v>0</v>
      </c>
      <c r="P116" s="195">
        <v>0</v>
      </c>
      <c r="Q116" s="195">
        <v>0</v>
      </c>
      <c r="R116" s="195">
        <v>1094.9100000000001</v>
      </c>
      <c r="S116" s="195">
        <v>0</v>
      </c>
      <c r="T116" s="195">
        <v>0</v>
      </c>
      <c r="U116" s="195">
        <v>0</v>
      </c>
      <c r="V116" s="533">
        <f t="shared" si="6"/>
        <v>3195.92</v>
      </c>
      <c r="W116" s="533">
        <f t="shared" si="7"/>
        <v>39976.9</v>
      </c>
      <c r="X116" s="549" t="s">
        <v>167</v>
      </c>
      <c r="Y116" s="196"/>
      <c r="Z116" s="197"/>
      <c r="AA116" s="196"/>
      <c r="AB116" s="197"/>
      <c r="AC116" s="196"/>
      <c r="AD116" s="197"/>
      <c r="AE116" s="196"/>
      <c r="AF116" s="196"/>
      <c r="AG116" s="197"/>
      <c r="AH116" s="196"/>
      <c r="AI116" s="197"/>
      <c r="AJ116" s="196"/>
    </row>
    <row r="117" spans="1:36" ht="15" customHeight="1" x14ac:dyDescent="0.25">
      <c r="A117" s="196" t="s">
        <v>1037</v>
      </c>
      <c r="B117" s="196" t="s">
        <v>847</v>
      </c>
      <c r="C117" s="197">
        <v>396</v>
      </c>
      <c r="D117" s="199" t="s">
        <v>475</v>
      </c>
      <c r="E117" s="196" t="s">
        <v>524</v>
      </c>
      <c r="F117" s="195">
        <v>11755.35</v>
      </c>
      <c r="G117" s="195">
        <v>0</v>
      </c>
      <c r="H117" s="195">
        <v>0</v>
      </c>
      <c r="I117" s="195">
        <v>0</v>
      </c>
      <c r="J117" s="195">
        <v>0</v>
      </c>
      <c r="K117" s="195">
        <v>0</v>
      </c>
      <c r="L117" s="195">
        <v>0</v>
      </c>
      <c r="M117" s="195">
        <v>562.88</v>
      </c>
      <c r="N117" s="195">
        <v>0</v>
      </c>
      <c r="O117" s="195">
        <v>0</v>
      </c>
      <c r="P117" s="195">
        <v>1168.32</v>
      </c>
      <c r="Q117" s="195">
        <v>0</v>
      </c>
      <c r="R117" s="195">
        <v>120.5</v>
      </c>
      <c r="S117" s="195">
        <v>0</v>
      </c>
      <c r="T117" s="195">
        <v>0</v>
      </c>
      <c r="U117" s="195">
        <v>0</v>
      </c>
      <c r="V117" s="533">
        <f t="shared" si="6"/>
        <v>1851.6999999999998</v>
      </c>
      <c r="W117" s="533">
        <f t="shared" si="7"/>
        <v>9903.6500000000015</v>
      </c>
      <c r="X117" s="549" t="s">
        <v>167</v>
      </c>
      <c r="Y117" s="196"/>
      <c r="Z117" s="197"/>
      <c r="AA117" s="196"/>
      <c r="AB117" s="197"/>
      <c r="AC117" s="196"/>
      <c r="AD117" s="197"/>
      <c r="AE117" s="196"/>
      <c r="AF117" s="196"/>
      <c r="AG117" s="197"/>
      <c r="AH117" s="196"/>
      <c r="AI117" s="197"/>
      <c r="AJ117" s="196"/>
    </row>
    <row r="118" spans="1:36" ht="15" customHeight="1" x14ac:dyDescent="0.25">
      <c r="A118" s="529" t="s">
        <v>1037</v>
      </c>
      <c r="B118" s="529" t="s">
        <v>847</v>
      </c>
      <c r="C118" s="530">
        <v>484</v>
      </c>
      <c r="D118" s="552" t="s">
        <v>1046</v>
      </c>
      <c r="E118" s="529" t="s">
        <v>1045</v>
      </c>
      <c r="F118" s="553">
        <v>124.66</v>
      </c>
      <c r="G118" s="553">
        <v>0</v>
      </c>
      <c r="H118" s="553">
        <v>0</v>
      </c>
      <c r="I118" s="553">
        <v>0</v>
      </c>
      <c r="J118" s="553">
        <v>0</v>
      </c>
      <c r="K118" s="553">
        <v>0</v>
      </c>
      <c r="L118" s="553">
        <v>0</v>
      </c>
      <c r="M118" s="553">
        <v>0</v>
      </c>
      <c r="N118" s="553">
        <v>0</v>
      </c>
      <c r="O118" s="553">
        <v>0</v>
      </c>
      <c r="P118" s="553">
        <v>0</v>
      </c>
      <c r="Q118" s="553">
        <v>0</v>
      </c>
      <c r="R118" s="553">
        <v>0</v>
      </c>
      <c r="S118" s="553">
        <v>0</v>
      </c>
      <c r="T118" s="553">
        <v>0</v>
      </c>
      <c r="U118" s="553">
        <v>0</v>
      </c>
      <c r="V118" s="554">
        <f t="shared" si="6"/>
        <v>0</v>
      </c>
      <c r="W118" s="554">
        <f t="shared" si="7"/>
        <v>124.66</v>
      </c>
      <c r="X118" s="550" t="s">
        <v>167</v>
      </c>
      <c r="Y118" s="196"/>
      <c r="Z118" s="197"/>
      <c r="AA118" s="196"/>
      <c r="AB118" s="197"/>
      <c r="AC118" s="196"/>
      <c r="AD118" s="197"/>
      <c r="AE118" s="196"/>
      <c r="AF118" s="196"/>
      <c r="AG118" s="197"/>
      <c r="AH118" s="196"/>
      <c r="AI118" s="197"/>
      <c r="AJ118" s="196"/>
    </row>
    <row r="119" spans="1:36" s="531" customFormat="1" ht="15" customHeight="1" x14ac:dyDescent="0.25">
      <c r="A119" s="529" t="s">
        <v>1037</v>
      </c>
      <c r="B119" s="529" t="s">
        <v>847</v>
      </c>
      <c r="C119" s="530">
        <v>394</v>
      </c>
      <c r="D119" s="552" t="s">
        <v>522</v>
      </c>
      <c r="E119" s="529" t="s">
        <v>523</v>
      </c>
      <c r="F119" s="553">
        <v>3658.3</v>
      </c>
      <c r="G119" s="553">
        <v>0</v>
      </c>
      <c r="H119" s="553">
        <v>0</v>
      </c>
      <c r="I119" s="553">
        <v>0</v>
      </c>
      <c r="J119" s="553">
        <v>0</v>
      </c>
      <c r="K119" s="553">
        <v>0</v>
      </c>
      <c r="L119" s="553">
        <v>0</v>
      </c>
      <c r="M119" s="553">
        <v>0</v>
      </c>
      <c r="N119" s="553">
        <v>0</v>
      </c>
      <c r="O119" s="553">
        <v>0</v>
      </c>
      <c r="P119" s="553">
        <v>0</v>
      </c>
      <c r="Q119" s="553">
        <v>0</v>
      </c>
      <c r="R119" s="553">
        <v>0</v>
      </c>
      <c r="S119" s="553">
        <v>241.92</v>
      </c>
      <c r="T119" s="553">
        <v>156.34</v>
      </c>
      <c r="U119" s="553">
        <v>0</v>
      </c>
      <c r="V119" s="554">
        <f t="shared" si="6"/>
        <v>398.26</v>
      </c>
      <c r="W119" s="554">
        <f t="shared" si="7"/>
        <v>3260.04</v>
      </c>
      <c r="X119" s="550" t="s">
        <v>167</v>
      </c>
      <c r="Y119" s="529"/>
      <c r="Z119" s="530"/>
      <c r="AA119" s="529"/>
      <c r="AB119" s="530"/>
      <c r="AC119" s="529"/>
      <c r="AD119" s="530"/>
      <c r="AE119" s="529"/>
      <c r="AF119" s="529"/>
      <c r="AG119" s="530"/>
      <c r="AH119" s="529"/>
      <c r="AI119" s="530"/>
      <c r="AJ119" s="529"/>
    </row>
    <row r="120" spans="1:36" ht="15" customHeight="1" x14ac:dyDescent="0.25">
      <c r="A120" s="196" t="s">
        <v>1037</v>
      </c>
      <c r="B120" s="196" t="s">
        <v>847</v>
      </c>
      <c r="C120" s="197">
        <v>83</v>
      </c>
      <c r="D120" s="199" t="s">
        <v>44</v>
      </c>
      <c r="E120" s="196" t="s">
        <v>216</v>
      </c>
      <c r="F120" s="195">
        <v>22184.83</v>
      </c>
      <c r="G120" s="195">
        <v>0</v>
      </c>
      <c r="H120" s="195">
        <v>0</v>
      </c>
      <c r="I120" s="195">
        <v>0</v>
      </c>
      <c r="J120" s="195">
        <v>0</v>
      </c>
      <c r="K120" s="195">
        <v>0</v>
      </c>
      <c r="L120" s="195">
        <v>2807.95</v>
      </c>
      <c r="M120" s="195">
        <v>0</v>
      </c>
      <c r="N120" s="195">
        <v>0</v>
      </c>
      <c r="O120" s="195">
        <v>0</v>
      </c>
      <c r="P120" s="195">
        <v>0</v>
      </c>
      <c r="Q120" s="195">
        <v>0</v>
      </c>
      <c r="R120" s="195">
        <v>0</v>
      </c>
      <c r="S120" s="195">
        <v>0</v>
      </c>
      <c r="T120" s="195">
        <v>0</v>
      </c>
      <c r="U120" s="195">
        <v>0</v>
      </c>
      <c r="V120" s="533">
        <f t="shared" ref="V120:V151" si="8">SUM(G120:U120)</f>
        <v>2807.95</v>
      </c>
      <c r="W120" s="533">
        <f t="shared" ref="W120:W151" si="9">F120-V120</f>
        <v>19376.88</v>
      </c>
      <c r="X120" s="549" t="s">
        <v>167</v>
      </c>
      <c r="Y120" s="196"/>
      <c r="Z120" s="197"/>
      <c r="AA120" s="196"/>
      <c r="AB120" s="197"/>
      <c r="AC120" s="196"/>
      <c r="AD120" s="197"/>
      <c r="AE120" s="196"/>
      <c r="AF120" s="196"/>
      <c r="AG120" s="197"/>
      <c r="AH120" s="196"/>
      <c r="AI120" s="197"/>
      <c r="AJ120" s="196"/>
    </row>
    <row r="121" spans="1:36" s="531" customFormat="1" ht="15" customHeight="1" x14ac:dyDescent="0.25">
      <c r="A121" s="196" t="s">
        <v>1037</v>
      </c>
      <c r="B121" s="196" t="s">
        <v>847</v>
      </c>
      <c r="C121" s="197">
        <v>92</v>
      </c>
      <c r="D121" s="199" t="s">
        <v>52</v>
      </c>
      <c r="E121" s="196" t="s">
        <v>224</v>
      </c>
      <c r="F121" s="195">
        <v>19074.41</v>
      </c>
      <c r="G121" s="195">
        <v>0</v>
      </c>
      <c r="H121" s="195">
        <v>0</v>
      </c>
      <c r="I121" s="195">
        <v>0</v>
      </c>
      <c r="J121" s="195">
        <v>0</v>
      </c>
      <c r="K121" s="195">
        <v>0</v>
      </c>
      <c r="L121" s="195">
        <v>2642.83</v>
      </c>
      <c r="M121" s="195">
        <v>0</v>
      </c>
      <c r="N121" s="195">
        <v>0</v>
      </c>
      <c r="O121" s="195">
        <v>0</v>
      </c>
      <c r="P121" s="195">
        <v>0</v>
      </c>
      <c r="Q121" s="195">
        <v>0</v>
      </c>
      <c r="R121" s="195">
        <v>0</v>
      </c>
      <c r="S121" s="195">
        <v>0</v>
      </c>
      <c r="T121" s="195">
        <v>0</v>
      </c>
      <c r="U121" s="195">
        <v>0</v>
      </c>
      <c r="V121" s="533">
        <f t="shared" si="8"/>
        <v>2642.83</v>
      </c>
      <c r="W121" s="533">
        <f t="shared" si="9"/>
        <v>16431.580000000002</v>
      </c>
      <c r="X121" s="549" t="s">
        <v>167</v>
      </c>
      <c r="Y121" s="529"/>
      <c r="Z121" s="530"/>
      <c r="AA121" s="529"/>
      <c r="AB121" s="530"/>
      <c r="AC121" s="529"/>
      <c r="AD121" s="530"/>
      <c r="AE121" s="529"/>
      <c r="AF121" s="529"/>
      <c r="AG121" s="530"/>
      <c r="AH121" s="529"/>
      <c r="AI121" s="530"/>
      <c r="AJ121" s="529"/>
    </row>
    <row r="122" spans="1:36" s="531" customFormat="1" ht="15" customHeight="1" x14ac:dyDescent="0.25">
      <c r="A122" s="196" t="s">
        <v>1037</v>
      </c>
      <c r="B122" s="196" t="s">
        <v>847</v>
      </c>
      <c r="C122" s="197">
        <v>95</v>
      </c>
      <c r="D122" s="199" t="s">
        <v>54</v>
      </c>
      <c r="E122" s="196" t="s">
        <v>226</v>
      </c>
      <c r="F122" s="195">
        <v>9908.4500000000007</v>
      </c>
      <c r="G122" s="195">
        <v>0</v>
      </c>
      <c r="H122" s="195">
        <v>0</v>
      </c>
      <c r="I122" s="195">
        <v>0</v>
      </c>
      <c r="J122" s="195">
        <v>0</v>
      </c>
      <c r="K122" s="195">
        <v>0</v>
      </c>
      <c r="L122" s="195">
        <v>543</v>
      </c>
      <c r="M122" s="195">
        <v>0</v>
      </c>
      <c r="N122" s="195">
        <v>0</v>
      </c>
      <c r="O122" s="195">
        <v>0</v>
      </c>
      <c r="P122" s="195">
        <v>0</v>
      </c>
      <c r="Q122" s="195">
        <v>0</v>
      </c>
      <c r="R122" s="195">
        <v>0</v>
      </c>
      <c r="S122" s="195">
        <v>0</v>
      </c>
      <c r="T122" s="195">
        <v>0</v>
      </c>
      <c r="U122" s="195">
        <v>0</v>
      </c>
      <c r="V122" s="533">
        <f t="shared" si="8"/>
        <v>543</v>
      </c>
      <c r="W122" s="533">
        <f t="shared" si="9"/>
        <v>9365.4500000000007</v>
      </c>
      <c r="X122" s="549" t="s">
        <v>167</v>
      </c>
      <c r="Y122" s="529"/>
      <c r="Z122" s="530"/>
      <c r="AA122" s="529"/>
      <c r="AB122" s="530"/>
      <c r="AC122" s="529"/>
      <c r="AD122" s="530"/>
      <c r="AE122" s="529"/>
      <c r="AF122" s="529"/>
      <c r="AG122" s="530"/>
      <c r="AH122" s="529"/>
      <c r="AI122" s="530"/>
      <c r="AJ122" s="529"/>
    </row>
    <row r="123" spans="1:36" ht="15" customHeight="1" x14ac:dyDescent="0.25">
      <c r="A123" s="529" t="s">
        <v>1037</v>
      </c>
      <c r="B123" s="529" t="s">
        <v>847</v>
      </c>
      <c r="C123" s="530">
        <v>423</v>
      </c>
      <c r="D123" s="552" t="s">
        <v>658</v>
      </c>
      <c r="E123" s="529" t="s">
        <v>659</v>
      </c>
      <c r="F123" s="553">
        <v>6871.82</v>
      </c>
      <c r="G123" s="553">
        <v>0</v>
      </c>
      <c r="H123" s="553">
        <v>0</v>
      </c>
      <c r="I123" s="553">
        <v>0</v>
      </c>
      <c r="J123" s="553">
        <v>0</v>
      </c>
      <c r="K123" s="553">
        <v>0</v>
      </c>
      <c r="L123" s="553">
        <v>0</v>
      </c>
      <c r="M123" s="553">
        <v>0</v>
      </c>
      <c r="N123" s="553">
        <v>0</v>
      </c>
      <c r="O123" s="553">
        <v>0</v>
      </c>
      <c r="P123" s="553">
        <v>0</v>
      </c>
      <c r="Q123" s="553">
        <v>0</v>
      </c>
      <c r="R123" s="553">
        <v>0</v>
      </c>
      <c r="S123" s="553">
        <v>283.04000000000002</v>
      </c>
      <c r="T123" s="553">
        <v>14.34</v>
      </c>
      <c r="U123" s="553">
        <v>0</v>
      </c>
      <c r="V123" s="554">
        <f t="shared" si="8"/>
        <v>297.38</v>
      </c>
      <c r="W123" s="554">
        <f t="shared" si="9"/>
        <v>6574.44</v>
      </c>
      <c r="X123" s="550" t="s">
        <v>167</v>
      </c>
      <c r="Y123" s="196"/>
      <c r="Z123" s="197"/>
      <c r="AA123" s="196"/>
      <c r="AB123" s="197"/>
      <c r="AC123" s="196"/>
      <c r="AD123" s="197"/>
      <c r="AE123" s="196"/>
      <c r="AF123" s="196"/>
      <c r="AG123" s="197"/>
      <c r="AH123" s="196"/>
      <c r="AI123" s="197"/>
      <c r="AJ123" s="196"/>
    </row>
    <row r="124" spans="1:36" ht="15" customHeight="1" x14ac:dyDescent="0.25">
      <c r="A124" s="196" t="s">
        <v>1037</v>
      </c>
      <c r="B124" s="196" t="s">
        <v>847</v>
      </c>
      <c r="C124" s="197">
        <v>485</v>
      </c>
      <c r="D124" s="199" t="s">
        <v>831</v>
      </c>
      <c r="E124" s="196" t="s">
        <v>830</v>
      </c>
      <c r="F124" s="195">
        <v>21829.82</v>
      </c>
      <c r="G124" s="195">
        <v>0</v>
      </c>
      <c r="H124" s="195">
        <v>0</v>
      </c>
      <c r="I124" s="195">
        <v>0</v>
      </c>
      <c r="J124" s="195">
        <v>0</v>
      </c>
      <c r="K124" s="195">
        <v>0</v>
      </c>
      <c r="L124" s="195">
        <v>0</v>
      </c>
      <c r="M124" s="195">
        <v>0</v>
      </c>
      <c r="N124" s="195">
        <v>0</v>
      </c>
      <c r="O124" s="195">
        <v>0</v>
      </c>
      <c r="P124" s="195">
        <v>0</v>
      </c>
      <c r="Q124" s="195">
        <v>0</v>
      </c>
      <c r="R124" s="195">
        <v>0</v>
      </c>
      <c r="S124" s="195">
        <v>0</v>
      </c>
      <c r="T124" s="195">
        <v>0</v>
      </c>
      <c r="U124" s="195">
        <v>0</v>
      </c>
      <c r="V124" s="533">
        <f t="shared" si="8"/>
        <v>0</v>
      </c>
      <c r="W124" s="533">
        <f t="shared" si="9"/>
        <v>21829.82</v>
      </c>
      <c r="X124" s="549" t="s">
        <v>167</v>
      </c>
      <c r="Y124" s="196"/>
      <c r="Z124" s="197"/>
      <c r="AA124" s="196"/>
      <c r="AB124" s="197"/>
      <c r="AC124" s="196"/>
      <c r="AD124" s="197"/>
      <c r="AE124" s="196"/>
      <c r="AF124" s="196"/>
      <c r="AG124" s="197"/>
      <c r="AH124" s="196"/>
      <c r="AI124" s="197"/>
      <c r="AJ124" s="196"/>
    </row>
    <row r="125" spans="1:36" ht="15" customHeight="1" x14ac:dyDescent="0.25">
      <c r="A125" s="196" t="s">
        <v>1037</v>
      </c>
      <c r="B125" s="196" t="s">
        <v>847</v>
      </c>
      <c r="C125" s="197">
        <v>33</v>
      </c>
      <c r="D125" s="199" t="s">
        <v>24</v>
      </c>
      <c r="E125" s="196" t="s">
        <v>196</v>
      </c>
      <c r="F125" s="195">
        <v>19978.78</v>
      </c>
      <c r="G125" s="195">
        <v>0</v>
      </c>
      <c r="H125" s="195">
        <v>0</v>
      </c>
      <c r="I125" s="195">
        <v>0</v>
      </c>
      <c r="J125" s="195">
        <v>0</v>
      </c>
      <c r="K125" s="195">
        <v>0</v>
      </c>
      <c r="L125" s="195">
        <v>2847.21</v>
      </c>
      <c r="M125" s="195">
        <v>0</v>
      </c>
      <c r="N125" s="195">
        <v>0</v>
      </c>
      <c r="O125" s="195">
        <v>0</v>
      </c>
      <c r="P125" s="195">
        <v>0</v>
      </c>
      <c r="Q125" s="195">
        <v>0</v>
      </c>
      <c r="R125" s="195">
        <v>0</v>
      </c>
      <c r="S125" s="195">
        <v>0</v>
      </c>
      <c r="T125" s="195">
        <v>0</v>
      </c>
      <c r="U125" s="195">
        <v>0</v>
      </c>
      <c r="V125" s="533">
        <f t="shared" si="8"/>
        <v>2847.21</v>
      </c>
      <c r="W125" s="533">
        <f t="shared" si="9"/>
        <v>17131.57</v>
      </c>
      <c r="X125" s="549" t="s">
        <v>167</v>
      </c>
      <c r="Y125" s="196"/>
      <c r="Z125" s="197"/>
      <c r="AA125" s="196"/>
      <c r="AB125" s="197"/>
      <c r="AC125" s="196"/>
      <c r="AD125" s="197"/>
      <c r="AE125" s="196"/>
      <c r="AF125" s="196"/>
      <c r="AG125" s="197"/>
      <c r="AH125" s="196"/>
      <c r="AI125" s="197"/>
      <c r="AJ125" s="196"/>
    </row>
    <row r="126" spans="1:36" ht="15" customHeight="1" x14ac:dyDescent="0.25">
      <c r="A126" s="196" t="s">
        <v>1037</v>
      </c>
      <c r="B126" s="196" t="s">
        <v>847</v>
      </c>
      <c r="C126" s="197">
        <v>81</v>
      </c>
      <c r="D126" s="199" t="s">
        <v>43</v>
      </c>
      <c r="E126" s="196" t="s">
        <v>215</v>
      </c>
      <c r="F126" s="195">
        <v>17746.38</v>
      </c>
      <c r="G126" s="195">
        <v>0</v>
      </c>
      <c r="H126" s="195">
        <v>0</v>
      </c>
      <c r="I126" s="195">
        <v>0</v>
      </c>
      <c r="J126" s="195">
        <v>0</v>
      </c>
      <c r="K126" s="195">
        <v>0</v>
      </c>
      <c r="L126" s="195">
        <v>0</v>
      </c>
      <c r="M126" s="195">
        <v>0</v>
      </c>
      <c r="N126" s="195">
        <v>0</v>
      </c>
      <c r="O126" s="195">
        <v>0</v>
      </c>
      <c r="P126" s="195">
        <v>0</v>
      </c>
      <c r="Q126" s="195">
        <v>0</v>
      </c>
      <c r="R126" s="195">
        <v>0</v>
      </c>
      <c r="S126" s="195">
        <v>0</v>
      </c>
      <c r="T126" s="195">
        <v>0</v>
      </c>
      <c r="U126" s="195">
        <v>0</v>
      </c>
      <c r="V126" s="533">
        <f t="shared" si="8"/>
        <v>0</v>
      </c>
      <c r="W126" s="533">
        <f t="shared" si="9"/>
        <v>17746.38</v>
      </c>
      <c r="X126" s="549" t="s">
        <v>167</v>
      </c>
      <c r="Y126" s="196"/>
      <c r="Z126" s="197"/>
      <c r="AA126" s="196"/>
      <c r="AB126" s="197"/>
      <c r="AC126" s="196"/>
      <c r="AD126" s="197"/>
      <c r="AE126" s="196"/>
      <c r="AF126" s="196"/>
      <c r="AG126" s="197"/>
      <c r="AH126" s="196"/>
      <c r="AI126" s="197"/>
      <c r="AJ126" s="196"/>
    </row>
    <row r="127" spans="1:36" ht="15" customHeight="1" x14ac:dyDescent="0.25">
      <c r="A127" s="196" t="s">
        <v>1037</v>
      </c>
      <c r="B127" s="196" t="s">
        <v>847</v>
      </c>
      <c r="C127" s="197">
        <v>321</v>
      </c>
      <c r="D127" s="199" t="s">
        <v>309</v>
      </c>
      <c r="E127" s="196" t="s">
        <v>312</v>
      </c>
      <c r="F127" s="195">
        <v>32647.19</v>
      </c>
      <c r="G127" s="195">
        <v>0</v>
      </c>
      <c r="H127" s="195">
        <v>0</v>
      </c>
      <c r="I127" s="195">
        <v>0</v>
      </c>
      <c r="J127" s="195">
        <v>0</v>
      </c>
      <c r="K127" s="195">
        <v>0</v>
      </c>
      <c r="L127" s="195">
        <v>1685.08</v>
      </c>
      <c r="M127" s="195">
        <v>0</v>
      </c>
      <c r="N127" s="195">
        <v>0</v>
      </c>
      <c r="O127" s="195">
        <v>0</v>
      </c>
      <c r="P127" s="195">
        <v>0</v>
      </c>
      <c r="Q127" s="195">
        <v>0</v>
      </c>
      <c r="R127" s="195">
        <v>4.47</v>
      </c>
      <c r="S127" s="195">
        <v>0</v>
      </c>
      <c r="T127" s="195">
        <v>0</v>
      </c>
      <c r="U127" s="195">
        <v>0</v>
      </c>
      <c r="V127" s="533">
        <f t="shared" si="8"/>
        <v>1689.55</v>
      </c>
      <c r="W127" s="533">
        <f t="shared" si="9"/>
        <v>30957.64</v>
      </c>
      <c r="X127" s="549" t="s">
        <v>167</v>
      </c>
      <c r="Y127" s="196"/>
      <c r="Z127" s="197"/>
      <c r="AA127" s="196"/>
      <c r="AB127" s="197"/>
      <c r="AC127" s="196"/>
      <c r="AD127" s="197"/>
      <c r="AE127" s="196"/>
      <c r="AF127" s="196"/>
      <c r="AG127" s="197"/>
      <c r="AH127" s="196"/>
      <c r="AI127" s="197"/>
      <c r="AJ127" s="196"/>
    </row>
    <row r="128" spans="1:36" ht="15" customHeight="1" x14ac:dyDescent="0.25">
      <c r="A128" s="196" t="s">
        <v>1037</v>
      </c>
      <c r="B128" s="196" t="s">
        <v>847</v>
      </c>
      <c r="C128" s="197">
        <v>151</v>
      </c>
      <c r="D128" s="199" t="s">
        <v>58</v>
      </c>
      <c r="E128" s="196" t="s">
        <v>842</v>
      </c>
      <c r="F128" s="195">
        <v>14212.87</v>
      </c>
      <c r="G128" s="195">
        <v>0</v>
      </c>
      <c r="H128" s="195">
        <v>0</v>
      </c>
      <c r="I128" s="195">
        <v>0</v>
      </c>
      <c r="J128" s="195">
        <v>0</v>
      </c>
      <c r="K128" s="195">
        <v>0</v>
      </c>
      <c r="L128" s="195">
        <v>502.72</v>
      </c>
      <c r="M128" s="195">
        <v>0</v>
      </c>
      <c r="N128" s="195">
        <v>0</v>
      </c>
      <c r="O128" s="195">
        <v>0</v>
      </c>
      <c r="P128" s="195">
        <v>0</v>
      </c>
      <c r="Q128" s="195">
        <v>0</v>
      </c>
      <c r="R128" s="195">
        <v>194.94</v>
      </c>
      <c r="S128" s="195">
        <v>0</v>
      </c>
      <c r="T128" s="195">
        <v>0</v>
      </c>
      <c r="U128" s="195">
        <v>0</v>
      </c>
      <c r="V128" s="533">
        <f t="shared" si="8"/>
        <v>697.66000000000008</v>
      </c>
      <c r="W128" s="533">
        <f t="shared" si="9"/>
        <v>13515.210000000001</v>
      </c>
      <c r="X128" s="549" t="s">
        <v>167</v>
      </c>
      <c r="Y128" s="196"/>
      <c r="Z128" s="197"/>
      <c r="AA128" s="196"/>
      <c r="AB128" s="197"/>
      <c r="AC128" s="196"/>
      <c r="AD128" s="197"/>
      <c r="AE128" s="196"/>
      <c r="AF128" s="196"/>
      <c r="AG128" s="197"/>
      <c r="AH128" s="196"/>
      <c r="AI128" s="197"/>
      <c r="AJ128" s="196"/>
    </row>
    <row r="129" spans="1:36" ht="15" customHeight="1" x14ac:dyDescent="0.25">
      <c r="A129" s="196" t="s">
        <v>1037</v>
      </c>
      <c r="B129" s="196" t="s">
        <v>847</v>
      </c>
      <c r="C129" s="197">
        <v>170</v>
      </c>
      <c r="D129" s="199" t="s">
        <v>839</v>
      </c>
      <c r="E129" s="196" t="s">
        <v>838</v>
      </c>
      <c r="F129" s="195">
        <v>14544.1</v>
      </c>
      <c r="G129" s="195">
        <v>0</v>
      </c>
      <c r="H129" s="195">
        <v>0</v>
      </c>
      <c r="I129" s="195">
        <v>0</v>
      </c>
      <c r="J129" s="195">
        <v>0</v>
      </c>
      <c r="K129" s="195">
        <v>0</v>
      </c>
      <c r="L129" s="195">
        <v>0</v>
      </c>
      <c r="M129" s="195">
        <v>0</v>
      </c>
      <c r="N129" s="195">
        <v>0</v>
      </c>
      <c r="O129" s="195">
        <v>0</v>
      </c>
      <c r="P129" s="195">
        <v>0</v>
      </c>
      <c r="Q129" s="195">
        <v>0</v>
      </c>
      <c r="R129" s="195">
        <v>0</v>
      </c>
      <c r="S129" s="195">
        <v>0</v>
      </c>
      <c r="T129" s="195">
        <v>0</v>
      </c>
      <c r="U129" s="195">
        <v>0</v>
      </c>
      <c r="V129" s="533">
        <f t="shared" si="8"/>
        <v>0</v>
      </c>
      <c r="W129" s="533">
        <f t="shared" si="9"/>
        <v>14544.1</v>
      </c>
      <c r="X129" s="549" t="s">
        <v>167</v>
      </c>
      <c r="Y129" s="196"/>
      <c r="Z129" s="197"/>
      <c r="AA129" s="196"/>
      <c r="AB129" s="197"/>
      <c r="AC129" s="196"/>
      <c r="AD129" s="197"/>
      <c r="AE129" s="196"/>
      <c r="AF129" s="196"/>
      <c r="AG129" s="197"/>
      <c r="AH129" s="196"/>
      <c r="AI129" s="197"/>
      <c r="AJ129" s="196"/>
    </row>
    <row r="130" spans="1:36" ht="15" customHeight="1" x14ac:dyDescent="0.25">
      <c r="A130" s="529" t="s">
        <v>1037</v>
      </c>
      <c r="B130" s="529" t="s">
        <v>847</v>
      </c>
      <c r="C130" s="530">
        <v>402</v>
      </c>
      <c r="D130" s="552" t="s">
        <v>528</v>
      </c>
      <c r="E130" s="529" t="s">
        <v>529</v>
      </c>
      <c r="F130" s="553">
        <v>3848.18</v>
      </c>
      <c r="G130" s="553">
        <v>0</v>
      </c>
      <c r="H130" s="553">
        <v>0</v>
      </c>
      <c r="I130" s="553">
        <v>0</v>
      </c>
      <c r="J130" s="553">
        <v>0</v>
      </c>
      <c r="K130" s="553">
        <v>0</v>
      </c>
      <c r="L130" s="553">
        <v>0</v>
      </c>
      <c r="M130" s="553">
        <v>0</v>
      </c>
      <c r="N130" s="553">
        <v>0</v>
      </c>
      <c r="O130" s="553">
        <v>0</v>
      </c>
      <c r="P130" s="553">
        <v>0</v>
      </c>
      <c r="Q130" s="553">
        <v>0</v>
      </c>
      <c r="R130" s="553">
        <v>0</v>
      </c>
      <c r="S130" s="553">
        <v>103.81</v>
      </c>
      <c r="T130" s="553">
        <v>258.75</v>
      </c>
      <c r="U130" s="553">
        <v>0</v>
      </c>
      <c r="V130" s="554">
        <f t="shared" si="8"/>
        <v>362.56</v>
      </c>
      <c r="W130" s="554">
        <f t="shared" si="9"/>
        <v>3485.62</v>
      </c>
      <c r="X130" s="550" t="s">
        <v>167</v>
      </c>
      <c r="Y130" s="196"/>
      <c r="Z130" s="197"/>
      <c r="AA130" s="196"/>
      <c r="AB130" s="197"/>
      <c r="AC130" s="196"/>
      <c r="AD130" s="197"/>
      <c r="AE130" s="196"/>
      <c r="AF130" s="196"/>
      <c r="AG130" s="197"/>
      <c r="AH130" s="196"/>
      <c r="AI130" s="197"/>
      <c r="AJ130" s="196"/>
    </row>
    <row r="131" spans="1:36" ht="15" customHeight="1" x14ac:dyDescent="0.25">
      <c r="A131" s="196" t="s">
        <v>1037</v>
      </c>
      <c r="B131" s="196" t="s">
        <v>847</v>
      </c>
      <c r="C131" s="197">
        <v>494</v>
      </c>
      <c r="D131" s="199" t="s">
        <v>528</v>
      </c>
      <c r="E131" s="196" t="s">
        <v>529</v>
      </c>
      <c r="F131" s="195">
        <v>13845.19</v>
      </c>
      <c r="G131" s="195">
        <v>0</v>
      </c>
      <c r="H131" s="195">
        <v>0</v>
      </c>
      <c r="I131" s="195">
        <v>0</v>
      </c>
      <c r="J131" s="195">
        <v>0</v>
      </c>
      <c r="K131" s="195">
        <v>0</v>
      </c>
      <c r="L131" s="195">
        <v>0</v>
      </c>
      <c r="M131" s="195">
        <v>0</v>
      </c>
      <c r="N131" s="195">
        <v>0</v>
      </c>
      <c r="O131" s="195">
        <v>0</v>
      </c>
      <c r="P131" s="195">
        <v>0</v>
      </c>
      <c r="Q131" s="195">
        <v>0</v>
      </c>
      <c r="R131" s="195">
        <v>0</v>
      </c>
      <c r="S131" s="195">
        <v>0</v>
      </c>
      <c r="T131" s="195">
        <v>0</v>
      </c>
      <c r="U131" s="195">
        <v>0</v>
      </c>
      <c r="V131" s="533">
        <f t="shared" si="8"/>
        <v>0</v>
      </c>
      <c r="W131" s="533">
        <f t="shared" si="9"/>
        <v>13845.19</v>
      </c>
      <c r="X131" s="549" t="s">
        <v>167</v>
      </c>
      <c r="Y131" s="196"/>
      <c r="Z131" s="197"/>
      <c r="AA131" s="196"/>
      <c r="AB131" s="197"/>
      <c r="AC131" s="196"/>
      <c r="AD131" s="197"/>
      <c r="AE131" s="196"/>
      <c r="AF131" s="196"/>
      <c r="AG131" s="197"/>
      <c r="AH131" s="196"/>
      <c r="AI131" s="197"/>
      <c r="AJ131" s="196"/>
    </row>
    <row r="132" spans="1:36" ht="15" customHeight="1" x14ac:dyDescent="0.25">
      <c r="A132" s="529" t="s">
        <v>1037</v>
      </c>
      <c r="B132" s="529" t="s">
        <v>847</v>
      </c>
      <c r="C132" s="530">
        <v>441</v>
      </c>
      <c r="D132" s="552" t="s">
        <v>709</v>
      </c>
      <c r="E132" s="529" t="s">
        <v>730</v>
      </c>
      <c r="F132" s="553">
        <v>5759.24</v>
      </c>
      <c r="G132" s="553">
        <v>0</v>
      </c>
      <c r="H132" s="553">
        <v>0</v>
      </c>
      <c r="I132" s="553">
        <v>0</v>
      </c>
      <c r="J132" s="553">
        <v>0</v>
      </c>
      <c r="K132" s="553">
        <v>0</v>
      </c>
      <c r="L132" s="553">
        <v>0</v>
      </c>
      <c r="M132" s="553">
        <v>0</v>
      </c>
      <c r="N132" s="553">
        <v>0</v>
      </c>
      <c r="O132" s="553">
        <v>0</v>
      </c>
      <c r="P132" s="553">
        <v>0</v>
      </c>
      <c r="Q132" s="553">
        <v>0</v>
      </c>
      <c r="R132" s="553">
        <v>0</v>
      </c>
      <c r="S132" s="553">
        <v>175.9</v>
      </c>
      <c r="T132" s="553">
        <v>121.48</v>
      </c>
      <c r="U132" s="553">
        <v>0</v>
      </c>
      <c r="V132" s="554">
        <f t="shared" si="8"/>
        <v>297.38</v>
      </c>
      <c r="W132" s="554">
        <f t="shared" si="9"/>
        <v>5461.86</v>
      </c>
      <c r="X132" s="550" t="s">
        <v>167</v>
      </c>
      <c r="Y132" s="196"/>
      <c r="Z132" s="197"/>
      <c r="AA132" s="196"/>
      <c r="AB132" s="197"/>
      <c r="AC132" s="196"/>
      <c r="AD132" s="197"/>
      <c r="AE132" s="196"/>
      <c r="AF132" s="196"/>
      <c r="AG132" s="197"/>
      <c r="AH132" s="196"/>
      <c r="AI132" s="197"/>
      <c r="AJ132" s="196"/>
    </row>
    <row r="133" spans="1:36" ht="15" customHeight="1" x14ac:dyDescent="0.25">
      <c r="A133" s="529" t="s">
        <v>1037</v>
      </c>
      <c r="B133" s="529" t="s">
        <v>847</v>
      </c>
      <c r="C133" s="530">
        <v>385</v>
      </c>
      <c r="D133" s="552" t="s">
        <v>468</v>
      </c>
      <c r="E133" s="529" t="s">
        <v>515</v>
      </c>
      <c r="F133" s="553">
        <v>3986.53</v>
      </c>
      <c r="G133" s="553">
        <v>0</v>
      </c>
      <c r="H133" s="553">
        <v>0</v>
      </c>
      <c r="I133" s="553">
        <v>0</v>
      </c>
      <c r="J133" s="553">
        <v>0</v>
      </c>
      <c r="K133" s="553">
        <v>0</v>
      </c>
      <c r="L133" s="553">
        <v>0</v>
      </c>
      <c r="M133" s="553">
        <v>0</v>
      </c>
      <c r="N133" s="553">
        <v>0</v>
      </c>
      <c r="O133" s="553">
        <v>0</v>
      </c>
      <c r="P133" s="553">
        <v>0</v>
      </c>
      <c r="Q133" s="553">
        <v>250.2</v>
      </c>
      <c r="R133" s="553">
        <v>0</v>
      </c>
      <c r="S133" s="553">
        <v>207.69</v>
      </c>
      <c r="T133" s="553">
        <v>154.91</v>
      </c>
      <c r="U133" s="553">
        <v>0</v>
      </c>
      <c r="V133" s="554">
        <f t="shared" si="8"/>
        <v>612.79999999999995</v>
      </c>
      <c r="W133" s="554">
        <f t="shared" si="9"/>
        <v>3373.7300000000005</v>
      </c>
      <c r="X133" s="550" t="s">
        <v>167</v>
      </c>
      <c r="Y133" s="196"/>
      <c r="Z133" s="197"/>
      <c r="AA133" s="196"/>
      <c r="AB133" s="197"/>
      <c r="AC133" s="196"/>
      <c r="AD133" s="197"/>
      <c r="AE133" s="196"/>
      <c r="AF133" s="196"/>
      <c r="AG133" s="197"/>
      <c r="AH133" s="196"/>
      <c r="AI133" s="197"/>
      <c r="AJ133" s="196"/>
    </row>
    <row r="134" spans="1:36" ht="15" customHeight="1" x14ac:dyDescent="0.25">
      <c r="A134" s="529" t="s">
        <v>1037</v>
      </c>
      <c r="B134" s="529" t="s">
        <v>847</v>
      </c>
      <c r="C134" s="530">
        <v>376</v>
      </c>
      <c r="D134" s="552" t="s">
        <v>508</v>
      </c>
      <c r="E134" s="529" t="s">
        <v>509</v>
      </c>
      <c r="F134" s="553">
        <v>3752.31</v>
      </c>
      <c r="G134" s="553">
        <v>0</v>
      </c>
      <c r="H134" s="553">
        <v>0</v>
      </c>
      <c r="I134" s="553">
        <v>0</v>
      </c>
      <c r="J134" s="553">
        <v>0</v>
      </c>
      <c r="K134" s="553">
        <v>0</v>
      </c>
      <c r="L134" s="553">
        <v>0</v>
      </c>
      <c r="M134" s="553">
        <v>0</v>
      </c>
      <c r="N134" s="553">
        <v>0</v>
      </c>
      <c r="O134" s="553">
        <v>0</v>
      </c>
      <c r="P134" s="553">
        <v>0</v>
      </c>
      <c r="Q134" s="553">
        <v>0</v>
      </c>
      <c r="R134" s="553">
        <v>0</v>
      </c>
      <c r="S134" s="553">
        <v>155.77000000000001</v>
      </c>
      <c r="T134" s="553">
        <v>206.83</v>
      </c>
      <c r="U134" s="553">
        <v>0</v>
      </c>
      <c r="V134" s="554">
        <f t="shared" si="8"/>
        <v>362.6</v>
      </c>
      <c r="W134" s="554">
        <f t="shared" si="9"/>
        <v>3389.71</v>
      </c>
      <c r="X134" s="550" t="s">
        <v>167</v>
      </c>
      <c r="Y134" s="196"/>
      <c r="Z134" s="197"/>
      <c r="AA134" s="196"/>
      <c r="AB134" s="197"/>
      <c r="AC134" s="196"/>
      <c r="AD134" s="197"/>
      <c r="AE134" s="196"/>
      <c r="AF134" s="196"/>
      <c r="AG134" s="197"/>
      <c r="AH134" s="196"/>
      <c r="AI134" s="197"/>
      <c r="AJ134" s="196"/>
    </row>
    <row r="135" spans="1:36" ht="15" customHeight="1" x14ac:dyDescent="0.25">
      <c r="A135" s="529" t="s">
        <v>1037</v>
      </c>
      <c r="B135" s="529" t="s">
        <v>847</v>
      </c>
      <c r="C135" s="530">
        <v>401</v>
      </c>
      <c r="D135" s="552" t="s">
        <v>478</v>
      </c>
      <c r="E135" s="529" t="s">
        <v>527</v>
      </c>
      <c r="F135" s="553">
        <v>3848.21</v>
      </c>
      <c r="G135" s="553">
        <v>0</v>
      </c>
      <c r="H135" s="553">
        <v>0</v>
      </c>
      <c r="I135" s="553">
        <v>0</v>
      </c>
      <c r="J135" s="553">
        <v>0</v>
      </c>
      <c r="K135" s="553">
        <v>0</v>
      </c>
      <c r="L135" s="553">
        <v>0</v>
      </c>
      <c r="M135" s="553">
        <v>0</v>
      </c>
      <c r="N135" s="553">
        <v>0</v>
      </c>
      <c r="O135" s="553">
        <v>0</v>
      </c>
      <c r="P135" s="553">
        <v>0</v>
      </c>
      <c r="Q135" s="553">
        <v>0</v>
      </c>
      <c r="R135" s="553">
        <v>0</v>
      </c>
      <c r="S135" s="553">
        <v>0</v>
      </c>
      <c r="T135" s="553">
        <v>362.59</v>
      </c>
      <c r="U135" s="553">
        <v>0</v>
      </c>
      <c r="V135" s="554">
        <f t="shared" si="8"/>
        <v>362.59</v>
      </c>
      <c r="W135" s="554">
        <f t="shared" si="9"/>
        <v>3485.62</v>
      </c>
      <c r="X135" s="550" t="s">
        <v>167</v>
      </c>
      <c r="Y135" s="196"/>
      <c r="Z135" s="197"/>
      <c r="AA135" s="196"/>
      <c r="AB135" s="197"/>
      <c r="AC135" s="196"/>
      <c r="AD135" s="197"/>
      <c r="AE135" s="196"/>
      <c r="AF135" s="196"/>
      <c r="AG135" s="197"/>
      <c r="AH135" s="196"/>
      <c r="AI135" s="197"/>
      <c r="AJ135" s="196"/>
    </row>
    <row r="136" spans="1:36" ht="15" customHeight="1" x14ac:dyDescent="0.25">
      <c r="A136" s="196" t="s">
        <v>1037</v>
      </c>
      <c r="B136" s="196" t="s">
        <v>847</v>
      </c>
      <c r="C136" s="197">
        <v>464</v>
      </c>
      <c r="D136" s="199" t="s">
        <v>751</v>
      </c>
      <c r="E136" s="196" t="s">
        <v>764</v>
      </c>
      <c r="F136" s="195">
        <v>4488.9799999999996</v>
      </c>
      <c r="G136" s="195">
        <v>0</v>
      </c>
      <c r="H136" s="195">
        <v>0</v>
      </c>
      <c r="I136" s="195">
        <v>0</v>
      </c>
      <c r="J136" s="195">
        <v>0</v>
      </c>
      <c r="K136" s="195">
        <v>0</v>
      </c>
      <c r="L136" s="195">
        <v>0</v>
      </c>
      <c r="M136" s="195">
        <v>0</v>
      </c>
      <c r="N136" s="195">
        <v>0</v>
      </c>
      <c r="O136" s="195">
        <v>0</v>
      </c>
      <c r="P136" s="195">
        <v>0</v>
      </c>
      <c r="Q136" s="195">
        <v>0</v>
      </c>
      <c r="R136" s="195">
        <v>0</v>
      </c>
      <c r="S136" s="195">
        <v>197.09</v>
      </c>
      <c r="T136" s="195">
        <v>134.38999999999999</v>
      </c>
      <c r="U136" s="195">
        <v>0</v>
      </c>
      <c r="V136" s="533">
        <f t="shared" si="8"/>
        <v>331.48</v>
      </c>
      <c r="W136" s="533">
        <f t="shared" si="9"/>
        <v>4157.5</v>
      </c>
      <c r="X136" s="549" t="s">
        <v>167</v>
      </c>
      <c r="Y136" s="196"/>
      <c r="Z136" s="197"/>
      <c r="AA136" s="196"/>
      <c r="AB136" s="197"/>
      <c r="AC136" s="196"/>
      <c r="AD136" s="197"/>
      <c r="AE136" s="196"/>
      <c r="AF136" s="196"/>
      <c r="AG136" s="197"/>
      <c r="AH136" s="196"/>
      <c r="AI136" s="197"/>
      <c r="AJ136" s="196"/>
    </row>
    <row r="137" spans="1:36" ht="15" customHeight="1" x14ac:dyDescent="0.25">
      <c r="A137" s="196" t="s">
        <v>1037</v>
      </c>
      <c r="B137" s="196" t="s">
        <v>847</v>
      </c>
      <c r="C137" s="197">
        <v>427</v>
      </c>
      <c r="D137" s="199" t="s">
        <v>674</v>
      </c>
      <c r="E137" s="196" t="s">
        <v>675</v>
      </c>
      <c r="F137" s="195">
        <v>14251.5</v>
      </c>
      <c r="G137" s="195">
        <v>0</v>
      </c>
      <c r="H137" s="195">
        <v>0</v>
      </c>
      <c r="I137" s="195">
        <v>0</v>
      </c>
      <c r="J137" s="195">
        <v>0</v>
      </c>
      <c r="K137" s="195">
        <v>0</v>
      </c>
      <c r="L137" s="195">
        <v>0</v>
      </c>
      <c r="M137" s="195">
        <v>0</v>
      </c>
      <c r="N137" s="195">
        <v>0</v>
      </c>
      <c r="O137" s="195">
        <v>0</v>
      </c>
      <c r="P137" s="195">
        <v>0</v>
      </c>
      <c r="Q137" s="195">
        <v>0</v>
      </c>
      <c r="R137" s="195">
        <v>0</v>
      </c>
      <c r="S137" s="195">
        <v>0</v>
      </c>
      <c r="T137" s="195">
        <v>0</v>
      </c>
      <c r="U137" s="195">
        <v>0</v>
      </c>
      <c r="V137" s="533">
        <f t="shared" si="8"/>
        <v>0</v>
      </c>
      <c r="W137" s="533">
        <f t="shared" si="9"/>
        <v>14251.5</v>
      </c>
      <c r="X137" s="549" t="s">
        <v>167</v>
      </c>
      <c r="Y137" s="196"/>
      <c r="Z137" s="197"/>
      <c r="AA137" s="196"/>
      <c r="AB137" s="197"/>
      <c r="AC137" s="196"/>
      <c r="AD137" s="197"/>
      <c r="AE137" s="196"/>
      <c r="AF137" s="196"/>
      <c r="AG137" s="197"/>
      <c r="AH137" s="196"/>
      <c r="AI137" s="197"/>
      <c r="AJ137" s="196"/>
    </row>
    <row r="138" spans="1:36" ht="15" customHeight="1" x14ac:dyDescent="0.25">
      <c r="A138" s="196" t="s">
        <v>1037</v>
      </c>
      <c r="B138" s="196" t="s">
        <v>847</v>
      </c>
      <c r="C138" s="197">
        <v>156</v>
      </c>
      <c r="D138" s="199" t="s">
        <v>61</v>
      </c>
      <c r="E138" s="196" t="s">
        <v>233</v>
      </c>
      <c r="F138" s="195">
        <v>5961.86</v>
      </c>
      <c r="G138" s="195">
        <v>0</v>
      </c>
      <c r="H138" s="195">
        <v>0</v>
      </c>
      <c r="I138" s="195">
        <v>0</v>
      </c>
      <c r="J138" s="195">
        <v>0</v>
      </c>
      <c r="K138" s="195">
        <v>0</v>
      </c>
      <c r="L138" s="195">
        <v>700.08</v>
      </c>
      <c r="M138" s="195">
        <v>0</v>
      </c>
      <c r="N138" s="195">
        <v>0</v>
      </c>
      <c r="O138" s="195">
        <v>0</v>
      </c>
      <c r="P138" s="195">
        <v>0</v>
      </c>
      <c r="Q138" s="195">
        <v>0</v>
      </c>
      <c r="R138" s="195">
        <v>0</v>
      </c>
      <c r="S138" s="195">
        <v>0</v>
      </c>
      <c r="T138" s="195">
        <v>0</v>
      </c>
      <c r="U138" s="195">
        <v>0</v>
      </c>
      <c r="V138" s="533">
        <f t="shared" si="8"/>
        <v>700.08</v>
      </c>
      <c r="W138" s="533">
        <f t="shared" si="9"/>
        <v>5261.78</v>
      </c>
      <c r="X138" s="549" t="s">
        <v>167</v>
      </c>
      <c r="Y138" s="196"/>
      <c r="Z138" s="197"/>
      <c r="AA138" s="196"/>
      <c r="AB138" s="197"/>
      <c r="AC138" s="196"/>
      <c r="AD138" s="197"/>
      <c r="AE138" s="196"/>
      <c r="AF138" s="196"/>
      <c r="AG138" s="197"/>
      <c r="AH138" s="196"/>
      <c r="AI138" s="197"/>
      <c r="AJ138" s="196"/>
    </row>
    <row r="139" spans="1:36" ht="15" customHeight="1" x14ac:dyDescent="0.25">
      <c r="A139" s="196" t="s">
        <v>1037</v>
      </c>
      <c r="B139" s="196" t="s">
        <v>847</v>
      </c>
      <c r="C139" s="197">
        <v>483</v>
      </c>
      <c r="D139" s="199" t="s">
        <v>820</v>
      </c>
      <c r="E139" s="196" t="s">
        <v>823</v>
      </c>
      <c r="F139" s="195">
        <v>14379.71</v>
      </c>
      <c r="G139" s="195">
        <v>0</v>
      </c>
      <c r="H139" s="195">
        <v>0</v>
      </c>
      <c r="I139" s="195">
        <v>0</v>
      </c>
      <c r="J139" s="195">
        <v>0</v>
      </c>
      <c r="K139" s="195">
        <v>0</v>
      </c>
      <c r="L139" s="195">
        <v>0</v>
      </c>
      <c r="M139" s="195">
        <v>0</v>
      </c>
      <c r="N139" s="195">
        <v>0</v>
      </c>
      <c r="O139" s="195">
        <v>0</v>
      </c>
      <c r="P139" s="195">
        <v>476.38</v>
      </c>
      <c r="Q139" s="195">
        <v>0</v>
      </c>
      <c r="R139" s="195">
        <v>296.19</v>
      </c>
      <c r="S139" s="195">
        <v>0</v>
      </c>
      <c r="T139" s="195">
        <v>0</v>
      </c>
      <c r="U139" s="195">
        <v>0</v>
      </c>
      <c r="V139" s="533">
        <f t="shared" si="8"/>
        <v>772.56999999999994</v>
      </c>
      <c r="W139" s="533">
        <f t="shared" si="9"/>
        <v>13607.14</v>
      </c>
      <c r="X139" s="549" t="s">
        <v>167</v>
      </c>
      <c r="Y139" s="196"/>
      <c r="Z139" s="197"/>
      <c r="AA139" s="196"/>
      <c r="AB139" s="197"/>
      <c r="AC139" s="196"/>
      <c r="AD139" s="197"/>
      <c r="AE139" s="196"/>
      <c r="AF139" s="196"/>
      <c r="AG139" s="197"/>
      <c r="AH139" s="196"/>
      <c r="AI139" s="197"/>
      <c r="AJ139" s="196"/>
    </row>
    <row r="140" spans="1:36" s="531" customFormat="1" ht="15" customHeight="1" x14ac:dyDescent="0.25">
      <c r="A140" s="529" t="s">
        <v>1037</v>
      </c>
      <c r="B140" s="529" t="s">
        <v>847</v>
      </c>
      <c r="C140" s="530">
        <v>477</v>
      </c>
      <c r="D140" s="552" t="s">
        <v>805</v>
      </c>
      <c r="E140" s="529" t="s">
        <v>814</v>
      </c>
      <c r="F140" s="553">
        <v>4329.05</v>
      </c>
      <c r="G140" s="553">
        <v>0</v>
      </c>
      <c r="H140" s="553">
        <v>0</v>
      </c>
      <c r="I140" s="553">
        <v>0</v>
      </c>
      <c r="J140" s="553">
        <v>0</v>
      </c>
      <c r="K140" s="553">
        <v>0</v>
      </c>
      <c r="L140" s="553">
        <v>0</v>
      </c>
      <c r="M140" s="553">
        <v>0</v>
      </c>
      <c r="N140" s="553">
        <v>0</v>
      </c>
      <c r="O140" s="553">
        <v>0</v>
      </c>
      <c r="P140" s="553">
        <v>0</v>
      </c>
      <c r="Q140" s="553">
        <v>97.98</v>
      </c>
      <c r="R140" s="553">
        <v>0</v>
      </c>
      <c r="S140" s="553">
        <v>317.14</v>
      </c>
      <c r="T140" s="553">
        <v>14.34</v>
      </c>
      <c r="U140" s="553">
        <v>0</v>
      </c>
      <c r="V140" s="554">
        <f t="shared" si="8"/>
        <v>429.46</v>
      </c>
      <c r="W140" s="554">
        <f t="shared" si="9"/>
        <v>3899.59</v>
      </c>
      <c r="X140" s="550" t="s">
        <v>167</v>
      </c>
      <c r="Y140" s="529"/>
      <c r="Z140" s="530"/>
      <c r="AA140" s="529"/>
      <c r="AB140" s="530"/>
      <c r="AC140" s="529"/>
      <c r="AD140" s="530"/>
      <c r="AE140" s="529"/>
      <c r="AF140" s="529"/>
      <c r="AG140" s="530"/>
      <c r="AH140" s="529"/>
      <c r="AI140" s="530"/>
      <c r="AJ140" s="529"/>
    </row>
    <row r="141" spans="1:36" s="531" customFormat="1" ht="15" customHeight="1" x14ac:dyDescent="0.25">
      <c r="A141" s="529" t="s">
        <v>1037</v>
      </c>
      <c r="B141" s="529" t="s">
        <v>847</v>
      </c>
      <c r="C141" s="530">
        <v>382</v>
      </c>
      <c r="D141" s="552" t="s">
        <v>466</v>
      </c>
      <c r="E141" s="529" t="s">
        <v>513</v>
      </c>
      <c r="F141" s="553">
        <v>2031.73</v>
      </c>
      <c r="G141" s="553">
        <v>0</v>
      </c>
      <c r="H141" s="553">
        <v>0</v>
      </c>
      <c r="I141" s="553">
        <v>0</v>
      </c>
      <c r="J141" s="553">
        <v>0</v>
      </c>
      <c r="K141" s="553">
        <v>0</v>
      </c>
      <c r="L141" s="553">
        <v>0</v>
      </c>
      <c r="M141" s="553">
        <v>0</v>
      </c>
      <c r="N141" s="553">
        <v>0</v>
      </c>
      <c r="O141" s="553">
        <v>0</v>
      </c>
      <c r="P141" s="553">
        <v>0</v>
      </c>
      <c r="Q141" s="553">
        <v>0</v>
      </c>
      <c r="R141" s="553">
        <v>0</v>
      </c>
      <c r="S141" s="553">
        <v>211.92</v>
      </c>
      <c r="T141" s="553">
        <v>157.77000000000001</v>
      </c>
      <c r="U141" s="553">
        <v>0</v>
      </c>
      <c r="V141" s="554">
        <f t="shared" si="8"/>
        <v>369.69</v>
      </c>
      <c r="W141" s="554">
        <f t="shared" si="9"/>
        <v>1662.04</v>
      </c>
      <c r="X141" s="550" t="s">
        <v>167</v>
      </c>
      <c r="Y141" s="529"/>
      <c r="Z141" s="530"/>
      <c r="AA141" s="529"/>
      <c r="AB141" s="530"/>
      <c r="AC141" s="529"/>
      <c r="AD141" s="530"/>
      <c r="AE141" s="529"/>
      <c r="AF141" s="529"/>
      <c r="AG141" s="530"/>
      <c r="AH141" s="529"/>
      <c r="AI141" s="530"/>
      <c r="AJ141" s="529"/>
    </row>
    <row r="142" spans="1:36" s="531" customFormat="1" ht="15" customHeight="1" x14ac:dyDescent="0.25">
      <c r="A142" s="196" t="s">
        <v>1037</v>
      </c>
      <c r="B142" s="196" t="s">
        <v>847</v>
      </c>
      <c r="C142" s="197">
        <v>495</v>
      </c>
      <c r="D142" s="199" t="s">
        <v>466</v>
      </c>
      <c r="E142" s="196" t="s">
        <v>513</v>
      </c>
      <c r="F142" s="195">
        <v>14283.91</v>
      </c>
      <c r="G142" s="195">
        <v>0</v>
      </c>
      <c r="H142" s="195">
        <v>0</v>
      </c>
      <c r="I142" s="195">
        <v>0</v>
      </c>
      <c r="J142" s="195">
        <v>0</v>
      </c>
      <c r="K142" s="195">
        <v>0</v>
      </c>
      <c r="L142" s="195">
        <v>0</v>
      </c>
      <c r="M142" s="195">
        <v>0</v>
      </c>
      <c r="N142" s="195">
        <v>0</v>
      </c>
      <c r="O142" s="195">
        <v>0</v>
      </c>
      <c r="P142" s="195">
        <v>438.72</v>
      </c>
      <c r="Q142" s="195">
        <v>0</v>
      </c>
      <c r="R142" s="195">
        <v>0</v>
      </c>
      <c r="S142" s="195">
        <v>0</v>
      </c>
      <c r="T142" s="195">
        <v>0</v>
      </c>
      <c r="U142" s="195">
        <v>0</v>
      </c>
      <c r="V142" s="533">
        <f t="shared" si="8"/>
        <v>438.72</v>
      </c>
      <c r="W142" s="533">
        <f t="shared" si="9"/>
        <v>13845.19</v>
      </c>
      <c r="X142" s="549" t="s">
        <v>167</v>
      </c>
      <c r="Y142" s="529"/>
      <c r="Z142" s="530"/>
      <c r="AA142" s="529"/>
      <c r="AB142" s="530"/>
      <c r="AC142" s="529"/>
      <c r="AD142" s="530"/>
      <c r="AE142" s="529"/>
      <c r="AF142" s="529"/>
      <c r="AG142" s="530"/>
      <c r="AH142" s="529"/>
      <c r="AI142" s="530"/>
      <c r="AJ142" s="529"/>
    </row>
    <row r="143" spans="1:36" s="531" customFormat="1" ht="15" customHeight="1" x14ac:dyDescent="0.25">
      <c r="A143" s="196" t="s">
        <v>1037</v>
      </c>
      <c r="B143" s="196" t="s">
        <v>847</v>
      </c>
      <c r="C143" s="197">
        <v>247</v>
      </c>
      <c r="D143" s="199" t="s">
        <v>136</v>
      </c>
      <c r="E143" s="196" t="s">
        <v>257</v>
      </c>
      <c r="F143" s="195">
        <v>30325.3</v>
      </c>
      <c r="G143" s="195">
        <v>0</v>
      </c>
      <c r="H143" s="195">
        <v>0</v>
      </c>
      <c r="I143" s="195">
        <v>0</v>
      </c>
      <c r="J143" s="195">
        <v>0</v>
      </c>
      <c r="K143" s="195">
        <v>0</v>
      </c>
      <c r="L143" s="195">
        <v>548.13</v>
      </c>
      <c r="M143" s="195">
        <v>0</v>
      </c>
      <c r="N143" s="195">
        <v>0</v>
      </c>
      <c r="O143" s="195">
        <v>0</v>
      </c>
      <c r="P143" s="195">
        <v>0</v>
      </c>
      <c r="Q143" s="195">
        <v>0</v>
      </c>
      <c r="R143" s="195">
        <v>411.77</v>
      </c>
      <c r="S143" s="195">
        <v>0</v>
      </c>
      <c r="T143" s="195">
        <v>0</v>
      </c>
      <c r="U143" s="195">
        <v>0</v>
      </c>
      <c r="V143" s="533">
        <f t="shared" si="8"/>
        <v>959.9</v>
      </c>
      <c r="W143" s="533">
        <f t="shared" si="9"/>
        <v>29365.399999999998</v>
      </c>
      <c r="X143" s="549" t="s">
        <v>167</v>
      </c>
      <c r="Y143" s="529"/>
      <c r="Z143" s="530"/>
      <c r="AA143" s="529"/>
      <c r="AB143" s="530"/>
      <c r="AC143" s="529"/>
      <c r="AD143" s="530"/>
      <c r="AE143" s="529"/>
      <c r="AF143" s="529"/>
      <c r="AG143" s="530"/>
      <c r="AH143" s="529"/>
      <c r="AI143" s="530"/>
      <c r="AJ143" s="529"/>
    </row>
    <row r="144" spans="1:36" s="531" customFormat="1" ht="15" customHeight="1" x14ac:dyDescent="0.25">
      <c r="A144" s="196" t="s">
        <v>1037</v>
      </c>
      <c r="B144" s="196" t="s">
        <v>847</v>
      </c>
      <c r="C144" s="197">
        <v>446</v>
      </c>
      <c r="D144" s="199" t="s">
        <v>714</v>
      </c>
      <c r="E144" s="196" t="s">
        <v>735</v>
      </c>
      <c r="F144" s="195">
        <v>24953.3</v>
      </c>
      <c r="G144" s="195">
        <v>0</v>
      </c>
      <c r="H144" s="195">
        <v>0</v>
      </c>
      <c r="I144" s="195">
        <v>1309</v>
      </c>
      <c r="J144" s="195">
        <v>0</v>
      </c>
      <c r="K144" s="195">
        <v>0</v>
      </c>
      <c r="L144" s="195">
        <v>1377.07</v>
      </c>
      <c r="M144" s="195">
        <v>0</v>
      </c>
      <c r="N144" s="195">
        <v>0</v>
      </c>
      <c r="O144" s="195">
        <v>0</v>
      </c>
      <c r="P144" s="195">
        <v>0</v>
      </c>
      <c r="Q144" s="195">
        <v>0</v>
      </c>
      <c r="R144" s="195">
        <v>890</v>
      </c>
      <c r="S144" s="195">
        <v>0</v>
      </c>
      <c r="T144" s="195">
        <v>0</v>
      </c>
      <c r="U144" s="195">
        <v>0</v>
      </c>
      <c r="V144" s="533">
        <f t="shared" si="8"/>
        <v>3576.0699999999997</v>
      </c>
      <c r="W144" s="533">
        <f t="shared" si="9"/>
        <v>21377.23</v>
      </c>
      <c r="X144" s="549" t="s">
        <v>167</v>
      </c>
      <c r="Y144" s="529"/>
      <c r="Z144" s="530"/>
      <c r="AA144" s="529"/>
      <c r="AB144" s="530"/>
      <c r="AC144" s="529"/>
      <c r="AD144" s="530"/>
      <c r="AE144" s="529"/>
      <c r="AF144" s="529"/>
      <c r="AG144" s="530"/>
      <c r="AH144" s="529"/>
      <c r="AI144" s="530"/>
      <c r="AJ144" s="529"/>
    </row>
    <row r="145" spans="1:36" s="531" customFormat="1" ht="15" customHeight="1" x14ac:dyDescent="0.25">
      <c r="A145" s="196" t="s">
        <v>1037</v>
      </c>
      <c r="B145" s="196" t="s">
        <v>847</v>
      </c>
      <c r="C145" s="197">
        <v>435</v>
      </c>
      <c r="D145" s="199" t="s">
        <v>697</v>
      </c>
      <c r="E145" s="196" t="s">
        <v>707</v>
      </c>
      <c r="F145" s="195">
        <v>16390.54</v>
      </c>
      <c r="G145" s="195">
        <v>0</v>
      </c>
      <c r="H145" s="195">
        <v>0</v>
      </c>
      <c r="I145" s="195">
        <v>0</v>
      </c>
      <c r="J145" s="195">
        <v>0</v>
      </c>
      <c r="K145" s="195">
        <v>0</v>
      </c>
      <c r="L145" s="195">
        <v>1599.31</v>
      </c>
      <c r="M145" s="195">
        <v>0</v>
      </c>
      <c r="N145" s="195">
        <v>0</v>
      </c>
      <c r="O145" s="195">
        <v>0</v>
      </c>
      <c r="P145" s="195">
        <v>0</v>
      </c>
      <c r="Q145" s="195">
        <v>0</v>
      </c>
      <c r="R145" s="195">
        <v>238.4</v>
      </c>
      <c r="S145" s="195">
        <v>0</v>
      </c>
      <c r="T145" s="195">
        <v>0</v>
      </c>
      <c r="U145" s="195">
        <v>0</v>
      </c>
      <c r="V145" s="533">
        <f t="shared" si="8"/>
        <v>1837.71</v>
      </c>
      <c r="W145" s="533">
        <f t="shared" si="9"/>
        <v>14552.830000000002</v>
      </c>
      <c r="X145" s="549" t="s">
        <v>167</v>
      </c>
      <c r="Y145" s="529"/>
      <c r="Z145" s="530"/>
      <c r="AA145" s="529"/>
      <c r="AB145" s="530"/>
      <c r="AC145" s="529"/>
      <c r="AD145" s="530"/>
      <c r="AE145" s="529"/>
      <c r="AF145" s="529"/>
      <c r="AG145" s="530"/>
      <c r="AH145" s="529"/>
      <c r="AI145" s="530"/>
      <c r="AJ145" s="529"/>
    </row>
    <row r="146" spans="1:36" s="531" customFormat="1" ht="15" customHeight="1" x14ac:dyDescent="0.25">
      <c r="A146" s="529" t="s">
        <v>1037</v>
      </c>
      <c r="B146" s="529" t="s">
        <v>847</v>
      </c>
      <c r="C146" s="530">
        <v>400</v>
      </c>
      <c r="D146" s="552" t="s">
        <v>1070</v>
      </c>
      <c r="E146" s="529" t="s">
        <v>1069</v>
      </c>
      <c r="F146" s="553">
        <v>34.880000000000003</v>
      </c>
      <c r="G146" s="553">
        <v>0</v>
      </c>
      <c r="H146" s="553">
        <v>0</v>
      </c>
      <c r="I146" s="553">
        <v>0</v>
      </c>
      <c r="J146" s="553">
        <v>0</v>
      </c>
      <c r="K146" s="553">
        <v>0</v>
      </c>
      <c r="L146" s="553">
        <v>0</v>
      </c>
      <c r="M146" s="553">
        <v>0</v>
      </c>
      <c r="N146" s="553">
        <v>0</v>
      </c>
      <c r="O146" s="553">
        <v>0</v>
      </c>
      <c r="P146" s="553">
        <v>0</v>
      </c>
      <c r="Q146" s="553">
        <v>34.880000000000003</v>
      </c>
      <c r="R146" s="553">
        <v>0</v>
      </c>
      <c r="S146" s="553">
        <v>0</v>
      </c>
      <c r="T146" s="553">
        <v>0</v>
      </c>
      <c r="U146" s="553">
        <v>0</v>
      </c>
      <c r="V146" s="554">
        <f t="shared" si="8"/>
        <v>34.880000000000003</v>
      </c>
      <c r="W146" s="554">
        <f t="shared" si="9"/>
        <v>0</v>
      </c>
      <c r="X146" s="550" t="s">
        <v>167</v>
      </c>
      <c r="Y146" s="529"/>
      <c r="Z146" s="530"/>
      <c r="AA146" s="529"/>
      <c r="AB146" s="530"/>
      <c r="AC146" s="529"/>
      <c r="AD146" s="530"/>
      <c r="AE146" s="529"/>
      <c r="AF146" s="529"/>
      <c r="AG146" s="530"/>
      <c r="AH146" s="529"/>
      <c r="AI146" s="530"/>
      <c r="AJ146" s="529"/>
    </row>
    <row r="147" spans="1:36" s="531" customFormat="1" ht="15" customHeight="1" x14ac:dyDescent="0.25">
      <c r="A147" s="196" t="s">
        <v>1037</v>
      </c>
      <c r="B147" s="196" t="s">
        <v>847</v>
      </c>
      <c r="C147" s="197">
        <v>34</v>
      </c>
      <c r="D147" s="199" t="s">
        <v>25</v>
      </c>
      <c r="E147" s="196" t="s">
        <v>197</v>
      </c>
      <c r="F147" s="195">
        <v>14135.53</v>
      </c>
      <c r="G147" s="195">
        <v>0</v>
      </c>
      <c r="H147" s="195">
        <v>0</v>
      </c>
      <c r="I147" s="195">
        <v>0</v>
      </c>
      <c r="J147" s="195">
        <v>0</v>
      </c>
      <c r="K147" s="195">
        <v>0</v>
      </c>
      <c r="L147" s="195">
        <v>1068.81</v>
      </c>
      <c r="M147" s="195">
        <v>0</v>
      </c>
      <c r="N147" s="195">
        <v>0</v>
      </c>
      <c r="O147" s="195">
        <v>0</v>
      </c>
      <c r="P147" s="195">
        <v>0</v>
      </c>
      <c r="Q147" s="195">
        <v>0</v>
      </c>
      <c r="R147" s="195">
        <v>2.81</v>
      </c>
      <c r="S147" s="195">
        <v>0</v>
      </c>
      <c r="T147" s="195">
        <v>0</v>
      </c>
      <c r="U147" s="195">
        <v>0</v>
      </c>
      <c r="V147" s="533">
        <f t="shared" si="8"/>
        <v>1071.6199999999999</v>
      </c>
      <c r="W147" s="533">
        <f t="shared" si="9"/>
        <v>13063.91</v>
      </c>
      <c r="X147" s="549" t="s">
        <v>167</v>
      </c>
      <c r="Y147" s="529"/>
      <c r="Z147" s="530"/>
      <c r="AA147" s="529"/>
      <c r="AB147" s="530"/>
      <c r="AC147" s="529"/>
      <c r="AD147" s="530"/>
      <c r="AE147" s="529"/>
      <c r="AF147" s="529"/>
      <c r="AG147" s="530"/>
      <c r="AH147" s="529"/>
      <c r="AI147" s="530"/>
      <c r="AJ147" s="529"/>
    </row>
    <row r="148" spans="1:36" s="531" customFormat="1" ht="15" customHeight="1" x14ac:dyDescent="0.25">
      <c r="A148" s="529" t="s">
        <v>1037</v>
      </c>
      <c r="B148" s="529" t="s">
        <v>847</v>
      </c>
      <c r="C148" s="530">
        <v>397</v>
      </c>
      <c r="D148" s="552" t="s">
        <v>476</v>
      </c>
      <c r="E148" s="529" t="s">
        <v>525</v>
      </c>
      <c r="F148" s="553">
        <v>4406.2700000000004</v>
      </c>
      <c r="G148" s="553">
        <v>0</v>
      </c>
      <c r="H148" s="553">
        <v>0</v>
      </c>
      <c r="I148" s="553">
        <v>0</v>
      </c>
      <c r="J148" s="553">
        <v>0</v>
      </c>
      <c r="K148" s="553">
        <v>0</v>
      </c>
      <c r="L148" s="553">
        <v>0</v>
      </c>
      <c r="M148" s="553">
        <v>0</v>
      </c>
      <c r="N148" s="553">
        <v>0</v>
      </c>
      <c r="O148" s="553">
        <v>0</v>
      </c>
      <c r="P148" s="553">
        <v>0</v>
      </c>
      <c r="Q148" s="553">
        <v>1091.33</v>
      </c>
      <c r="R148" s="553">
        <v>0</v>
      </c>
      <c r="S148" s="553">
        <v>0</v>
      </c>
      <c r="T148" s="553">
        <v>366.14</v>
      </c>
      <c r="U148" s="553">
        <v>0</v>
      </c>
      <c r="V148" s="554">
        <f t="shared" si="8"/>
        <v>1457.4699999999998</v>
      </c>
      <c r="W148" s="554">
        <f t="shared" si="9"/>
        <v>2948.8000000000006</v>
      </c>
      <c r="X148" s="550" t="s">
        <v>167</v>
      </c>
      <c r="Y148" s="529"/>
      <c r="Z148" s="530"/>
      <c r="AA148" s="529"/>
      <c r="AB148" s="530"/>
      <c r="AC148" s="529"/>
      <c r="AD148" s="530"/>
      <c r="AE148" s="529"/>
      <c r="AF148" s="529"/>
      <c r="AG148" s="530"/>
      <c r="AH148" s="529"/>
      <c r="AI148" s="530"/>
      <c r="AJ148" s="529"/>
    </row>
    <row r="149" spans="1:36" s="531" customFormat="1" ht="15" customHeight="1" x14ac:dyDescent="0.25">
      <c r="A149" s="529" t="s">
        <v>1037</v>
      </c>
      <c r="B149" s="529" t="s">
        <v>847</v>
      </c>
      <c r="C149" s="530">
        <v>399</v>
      </c>
      <c r="D149" s="552" t="s">
        <v>1072</v>
      </c>
      <c r="E149" s="529" t="s">
        <v>1071</v>
      </c>
      <c r="F149" s="553">
        <v>3482.57</v>
      </c>
      <c r="G149" s="553">
        <v>0</v>
      </c>
      <c r="H149" s="553">
        <v>0</v>
      </c>
      <c r="I149" s="553">
        <v>0</v>
      </c>
      <c r="J149" s="553">
        <v>0</v>
      </c>
      <c r="K149" s="553">
        <v>0</v>
      </c>
      <c r="L149" s="553">
        <v>0</v>
      </c>
      <c r="M149" s="553">
        <v>0</v>
      </c>
      <c r="N149" s="553">
        <v>0</v>
      </c>
      <c r="O149" s="553">
        <v>0</v>
      </c>
      <c r="P149" s="553">
        <v>0</v>
      </c>
      <c r="Q149" s="553">
        <v>0</v>
      </c>
      <c r="R149" s="553">
        <v>0</v>
      </c>
      <c r="S149" s="553">
        <v>207.69</v>
      </c>
      <c r="T149" s="553">
        <v>140.84</v>
      </c>
      <c r="U149" s="553">
        <v>0</v>
      </c>
      <c r="V149" s="554">
        <f t="shared" si="8"/>
        <v>348.53</v>
      </c>
      <c r="W149" s="554">
        <f t="shared" si="9"/>
        <v>3134.04</v>
      </c>
      <c r="X149" s="550" t="s">
        <v>167</v>
      </c>
      <c r="Y149" s="529"/>
      <c r="Z149" s="530"/>
      <c r="AA149" s="529"/>
      <c r="AB149" s="530"/>
      <c r="AC149" s="529"/>
      <c r="AD149" s="530"/>
      <c r="AE149" s="529"/>
      <c r="AF149" s="529"/>
      <c r="AG149" s="530"/>
      <c r="AH149" s="529"/>
      <c r="AI149" s="530"/>
      <c r="AJ149" s="529"/>
    </row>
    <row r="150" spans="1:36" s="531" customFormat="1" ht="15" customHeight="1" x14ac:dyDescent="0.25">
      <c r="A150" s="196" t="s">
        <v>1037</v>
      </c>
      <c r="B150" s="196" t="s">
        <v>847</v>
      </c>
      <c r="C150" s="197">
        <v>187</v>
      </c>
      <c r="D150" s="199" t="s">
        <v>69</v>
      </c>
      <c r="E150" s="196" t="s">
        <v>870</v>
      </c>
      <c r="F150" s="195">
        <v>7191.04</v>
      </c>
      <c r="G150" s="195">
        <v>0</v>
      </c>
      <c r="H150" s="195">
        <v>0</v>
      </c>
      <c r="I150" s="195">
        <v>0</v>
      </c>
      <c r="J150" s="195">
        <v>0</v>
      </c>
      <c r="K150" s="195">
        <v>0</v>
      </c>
      <c r="L150" s="195">
        <v>0</v>
      </c>
      <c r="M150" s="195">
        <v>0</v>
      </c>
      <c r="N150" s="195">
        <v>0</v>
      </c>
      <c r="O150" s="195">
        <v>0</v>
      </c>
      <c r="P150" s="195">
        <v>0</v>
      </c>
      <c r="Q150" s="195">
        <v>0</v>
      </c>
      <c r="R150" s="195">
        <v>0</v>
      </c>
      <c r="S150" s="195">
        <v>0</v>
      </c>
      <c r="T150" s="195">
        <v>0</v>
      </c>
      <c r="U150" s="195">
        <v>0</v>
      </c>
      <c r="V150" s="533">
        <f t="shared" si="8"/>
        <v>0</v>
      </c>
      <c r="W150" s="533">
        <f t="shared" si="9"/>
        <v>7191.04</v>
      </c>
      <c r="X150" s="549" t="s">
        <v>167</v>
      </c>
      <c r="Y150" s="529"/>
      <c r="Z150" s="530"/>
      <c r="AA150" s="529"/>
      <c r="AB150" s="530"/>
      <c r="AC150" s="529"/>
      <c r="AD150" s="530"/>
      <c r="AE150" s="529"/>
      <c r="AF150" s="529"/>
      <c r="AG150" s="530"/>
      <c r="AH150" s="529"/>
      <c r="AI150" s="530"/>
      <c r="AJ150" s="529"/>
    </row>
    <row r="151" spans="1:36" s="531" customFormat="1" ht="15" customHeight="1" x14ac:dyDescent="0.25">
      <c r="A151" s="211" t="s">
        <v>1037</v>
      </c>
      <c r="B151" s="211" t="s">
        <v>847</v>
      </c>
      <c r="C151" s="213">
        <v>4</v>
      </c>
      <c r="D151" s="235" t="s">
        <v>5</v>
      </c>
      <c r="E151" s="211" t="s">
        <v>1083</v>
      </c>
      <c r="F151" s="212">
        <v>641.61</v>
      </c>
      <c r="G151" s="212">
        <v>624.84</v>
      </c>
      <c r="H151" s="212">
        <v>0</v>
      </c>
      <c r="I151" s="212">
        <v>0</v>
      </c>
      <c r="J151" s="212">
        <v>0</v>
      </c>
      <c r="K151" s="212">
        <v>0</v>
      </c>
      <c r="L151" s="212">
        <v>0</v>
      </c>
      <c r="M151" s="212">
        <v>0</v>
      </c>
      <c r="N151" s="212">
        <v>0</v>
      </c>
      <c r="O151" s="212">
        <v>0</v>
      </c>
      <c r="P151" s="212">
        <v>0</v>
      </c>
      <c r="Q151" s="212">
        <v>0</v>
      </c>
      <c r="R151" s="212">
        <v>0</v>
      </c>
      <c r="S151" s="212">
        <v>0</v>
      </c>
      <c r="T151" s="212">
        <v>0</v>
      </c>
      <c r="U151" s="212">
        <v>0</v>
      </c>
      <c r="V151" s="573">
        <f t="shared" si="8"/>
        <v>624.84</v>
      </c>
      <c r="W151" s="573">
        <f t="shared" si="9"/>
        <v>16.769999999999982</v>
      </c>
      <c r="X151" s="569" t="s">
        <v>167</v>
      </c>
      <c r="Y151" s="529"/>
      <c r="Z151" s="530"/>
      <c r="AA151" s="529"/>
      <c r="AB151" s="530"/>
      <c r="AC151" s="529"/>
      <c r="AD151" s="530"/>
      <c r="AE151" s="529"/>
      <c r="AF151" s="529"/>
      <c r="AG151" s="530"/>
      <c r="AH151" s="529"/>
      <c r="AI151" s="530"/>
      <c r="AJ151" s="529"/>
    </row>
    <row r="152" spans="1:36" s="531" customFormat="1" ht="15" customHeight="1" x14ac:dyDescent="0.25">
      <c r="A152" s="529" t="s">
        <v>1037</v>
      </c>
      <c r="B152" s="529" t="s">
        <v>847</v>
      </c>
      <c r="C152" s="530">
        <v>362</v>
      </c>
      <c r="D152" s="552" t="s">
        <v>451</v>
      </c>
      <c r="E152" s="529" t="s">
        <v>494</v>
      </c>
      <c r="F152" s="553">
        <v>4780.38</v>
      </c>
      <c r="G152" s="553">
        <v>0</v>
      </c>
      <c r="H152" s="553">
        <v>0</v>
      </c>
      <c r="I152" s="553">
        <v>0</v>
      </c>
      <c r="J152" s="553">
        <v>0</v>
      </c>
      <c r="K152" s="553">
        <v>0</v>
      </c>
      <c r="L152" s="553">
        <v>0</v>
      </c>
      <c r="M152" s="553">
        <v>0</v>
      </c>
      <c r="N152" s="553">
        <v>0</v>
      </c>
      <c r="O152" s="553">
        <v>0</v>
      </c>
      <c r="P152" s="553">
        <v>0</v>
      </c>
      <c r="Q152" s="553">
        <v>932.17</v>
      </c>
      <c r="R152" s="553">
        <v>0</v>
      </c>
      <c r="S152" s="553">
        <v>207.69</v>
      </c>
      <c r="T152" s="553">
        <v>154.91</v>
      </c>
      <c r="U152" s="553">
        <v>0</v>
      </c>
      <c r="V152" s="554">
        <f t="shared" ref="V152:V183" si="10">SUM(G152:U152)</f>
        <v>1294.77</v>
      </c>
      <c r="W152" s="554">
        <f t="shared" ref="W152:W183" si="11">F152-V152</f>
        <v>3485.61</v>
      </c>
      <c r="X152" s="550" t="s">
        <v>167</v>
      </c>
      <c r="Y152" s="529"/>
      <c r="Z152" s="530"/>
      <c r="AA152" s="529"/>
      <c r="AB152" s="530"/>
      <c r="AC152" s="529"/>
      <c r="AD152" s="530"/>
      <c r="AE152" s="529"/>
      <c r="AF152" s="529"/>
      <c r="AG152" s="530"/>
      <c r="AH152" s="529"/>
      <c r="AI152" s="530"/>
      <c r="AJ152" s="529"/>
    </row>
    <row r="153" spans="1:36" s="531" customFormat="1" ht="15" customHeight="1" x14ac:dyDescent="0.25">
      <c r="A153" s="196" t="s">
        <v>1037</v>
      </c>
      <c r="B153" s="196" t="s">
        <v>847</v>
      </c>
      <c r="C153" s="197">
        <v>493</v>
      </c>
      <c r="D153" s="199" t="s">
        <v>451</v>
      </c>
      <c r="E153" s="196" t="s">
        <v>494</v>
      </c>
      <c r="F153" s="195">
        <v>16239.82</v>
      </c>
      <c r="G153" s="195">
        <v>0</v>
      </c>
      <c r="H153" s="195">
        <v>0</v>
      </c>
      <c r="I153" s="195">
        <v>0</v>
      </c>
      <c r="J153" s="195">
        <v>0</v>
      </c>
      <c r="K153" s="195">
        <v>0</v>
      </c>
      <c r="L153" s="195">
        <v>0</v>
      </c>
      <c r="M153" s="195">
        <v>0</v>
      </c>
      <c r="N153" s="195">
        <v>0</v>
      </c>
      <c r="O153" s="195">
        <v>0</v>
      </c>
      <c r="P153" s="195">
        <v>2394.63</v>
      </c>
      <c r="Q153" s="195">
        <v>0</v>
      </c>
      <c r="R153" s="195">
        <v>0</v>
      </c>
      <c r="S153" s="195">
        <v>0</v>
      </c>
      <c r="T153" s="195">
        <v>0</v>
      </c>
      <c r="U153" s="195">
        <v>0</v>
      </c>
      <c r="V153" s="533">
        <f t="shared" si="10"/>
        <v>2394.63</v>
      </c>
      <c r="W153" s="533">
        <f t="shared" si="11"/>
        <v>13845.189999999999</v>
      </c>
      <c r="X153" s="549" t="s">
        <v>167</v>
      </c>
      <c r="Y153" s="529"/>
      <c r="Z153" s="530"/>
      <c r="AA153" s="529"/>
      <c r="AB153" s="530"/>
      <c r="AC153" s="529"/>
      <c r="AD153" s="530"/>
      <c r="AE153" s="529"/>
      <c r="AF153" s="529"/>
      <c r="AG153" s="530"/>
      <c r="AH153" s="529"/>
      <c r="AI153" s="530"/>
      <c r="AJ153" s="529"/>
    </row>
    <row r="154" spans="1:36" s="531" customFormat="1" ht="15" customHeight="1" x14ac:dyDescent="0.25">
      <c r="A154" s="196" t="s">
        <v>1037</v>
      </c>
      <c r="B154" s="196" t="s">
        <v>847</v>
      </c>
      <c r="C154" s="197">
        <v>339</v>
      </c>
      <c r="D154" s="199" t="s">
        <v>346</v>
      </c>
      <c r="E154" s="196" t="s">
        <v>350</v>
      </c>
      <c r="F154" s="195">
        <v>30256.43</v>
      </c>
      <c r="G154" s="195">
        <v>0</v>
      </c>
      <c r="H154" s="195">
        <v>0</v>
      </c>
      <c r="I154" s="195">
        <v>0</v>
      </c>
      <c r="J154" s="195">
        <v>0</v>
      </c>
      <c r="K154" s="195">
        <v>0</v>
      </c>
      <c r="L154" s="195">
        <v>0</v>
      </c>
      <c r="M154" s="195">
        <v>0</v>
      </c>
      <c r="N154" s="195">
        <v>0</v>
      </c>
      <c r="O154" s="195">
        <v>0</v>
      </c>
      <c r="P154" s="195">
        <v>0</v>
      </c>
      <c r="Q154" s="195">
        <v>0</v>
      </c>
      <c r="R154" s="195">
        <v>0</v>
      </c>
      <c r="S154" s="195">
        <v>0</v>
      </c>
      <c r="T154" s="195">
        <v>0</v>
      </c>
      <c r="U154" s="195">
        <v>0</v>
      </c>
      <c r="V154" s="533">
        <f t="shared" si="10"/>
        <v>0</v>
      </c>
      <c r="W154" s="533">
        <f t="shared" si="11"/>
        <v>30256.43</v>
      </c>
      <c r="X154" s="549" t="s">
        <v>167</v>
      </c>
      <c r="Y154" s="529"/>
      <c r="Z154" s="530"/>
      <c r="AA154" s="529"/>
      <c r="AB154" s="530"/>
      <c r="AC154" s="529"/>
      <c r="AD154" s="530"/>
      <c r="AE154" s="529"/>
      <c r="AF154" s="529"/>
      <c r="AG154" s="530"/>
      <c r="AH154" s="529"/>
      <c r="AI154" s="530"/>
      <c r="AJ154" s="529"/>
    </row>
    <row r="155" spans="1:36" s="531" customFormat="1" ht="15" customHeight="1" x14ac:dyDescent="0.25">
      <c r="A155" s="196" t="s">
        <v>1037</v>
      </c>
      <c r="B155" s="196" t="s">
        <v>847</v>
      </c>
      <c r="C155" s="197">
        <v>87</v>
      </c>
      <c r="D155" s="199" t="s">
        <v>47</v>
      </c>
      <c r="E155" s="196" t="s">
        <v>219</v>
      </c>
      <c r="F155" s="195">
        <v>16607.990000000002</v>
      </c>
      <c r="G155" s="195">
        <v>0</v>
      </c>
      <c r="H155" s="195">
        <v>0</v>
      </c>
      <c r="I155" s="195">
        <v>0</v>
      </c>
      <c r="J155" s="195">
        <v>0</v>
      </c>
      <c r="K155" s="195">
        <v>0</v>
      </c>
      <c r="L155" s="195">
        <v>0</v>
      </c>
      <c r="M155" s="195">
        <v>0</v>
      </c>
      <c r="N155" s="195">
        <v>0</v>
      </c>
      <c r="O155" s="195">
        <v>0</v>
      </c>
      <c r="P155" s="195">
        <v>1895.16</v>
      </c>
      <c r="Q155" s="195">
        <v>0</v>
      </c>
      <c r="R155" s="195">
        <v>0</v>
      </c>
      <c r="S155" s="195">
        <v>0</v>
      </c>
      <c r="T155" s="195">
        <v>0</v>
      </c>
      <c r="U155" s="195">
        <v>0</v>
      </c>
      <c r="V155" s="533">
        <f t="shared" si="10"/>
        <v>1895.16</v>
      </c>
      <c r="W155" s="533">
        <f t="shared" si="11"/>
        <v>14712.830000000002</v>
      </c>
      <c r="X155" s="549" t="s">
        <v>167</v>
      </c>
      <c r="Y155" s="529"/>
      <c r="Z155" s="530"/>
      <c r="AA155" s="529"/>
      <c r="AB155" s="530"/>
      <c r="AC155" s="529"/>
      <c r="AD155" s="530"/>
      <c r="AE155" s="529"/>
      <c r="AF155" s="529"/>
      <c r="AG155" s="530"/>
      <c r="AH155" s="529"/>
      <c r="AI155" s="530"/>
      <c r="AJ155" s="529"/>
    </row>
    <row r="156" spans="1:36" s="531" customFormat="1" ht="15" customHeight="1" x14ac:dyDescent="0.25">
      <c r="A156" s="529" t="s">
        <v>1037</v>
      </c>
      <c r="B156" s="529" t="s">
        <v>847</v>
      </c>
      <c r="C156" s="530">
        <v>392</v>
      </c>
      <c r="D156" s="552" t="s">
        <v>520</v>
      </c>
      <c r="E156" s="529" t="s">
        <v>521</v>
      </c>
      <c r="F156" s="553">
        <v>3321.21</v>
      </c>
      <c r="G156" s="553">
        <v>0</v>
      </c>
      <c r="H156" s="553">
        <v>0</v>
      </c>
      <c r="I156" s="553">
        <v>0</v>
      </c>
      <c r="J156" s="553">
        <v>0</v>
      </c>
      <c r="K156" s="553">
        <v>0</v>
      </c>
      <c r="L156" s="553">
        <v>0</v>
      </c>
      <c r="M156" s="553">
        <v>0</v>
      </c>
      <c r="N156" s="553">
        <v>0</v>
      </c>
      <c r="O156" s="553">
        <v>0</v>
      </c>
      <c r="P156" s="553">
        <v>0</v>
      </c>
      <c r="Q156" s="553">
        <v>45</v>
      </c>
      <c r="R156" s="553">
        <v>0</v>
      </c>
      <c r="S156" s="553">
        <v>104.91</v>
      </c>
      <c r="T156" s="553">
        <v>261.24</v>
      </c>
      <c r="U156" s="553">
        <v>0</v>
      </c>
      <c r="V156" s="554">
        <f t="shared" si="10"/>
        <v>411.15</v>
      </c>
      <c r="W156" s="554">
        <f t="shared" si="11"/>
        <v>2910.06</v>
      </c>
      <c r="X156" s="550" t="s">
        <v>167</v>
      </c>
      <c r="Y156" s="529"/>
      <c r="Z156" s="530"/>
      <c r="AA156" s="529"/>
      <c r="AB156" s="530"/>
      <c r="AC156" s="529"/>
      <c r="AD156" s="530"/>
      <c r="AE156" s="529"/>
      <c r="AF156" s="529"/>
      <c r="AG156" s="530"/>
      <c r="AH156" s="529"/>
      <c r="AI156" s="530"/>
      <c r="AJ156" s="529"/>
    </row>
    <row r="157" spans="1:36" s="531" customFormat="1" ht="15" customHeight="1" x14ac:dyDescent="0.25">
      <c r="A157" s="196" t="s">
        <v>1037</v>
      </c>
      <c r="B157" s="196" t="s">
        <v>847</v>
      </c>
      <c r="C157" s="197">
        <v>317</v>
      </c>
      <c r="D157" s="199" t="s">
        <v>303</v>
      </c>
      <c r="E157" s="196" t="s">
        <v>304</v>
      </c>
      <c r="F157" s="195">
        <v>29393.45</v>
      </c>
      <c r="G157" s="195">
        <v>0</v>
      </c>
      <c r="H157" s="195">
        <v>0</v>
      </c>
      <c r="I157" s="195">
        <v>0</v>
      </c>
      <c r="J157" s="195">
        <v>0</v>
      </c>
      <c r="K157" s="195">
        <v>0</v>
      </c>
      <c r="L157" s="195">
        <v>0</v>
      </c>
      <c r="M157" s="195">
        <v>0</v>
      </c>
      <c r="N157" s="195">
        <v>0</v>
      </c>
      <c r="O157" s="195">
        <v>0</v>
      </c>
      <c r="P157" s="195">
        <v>0</v>
      </c>
      <c r="Q157" s="195">
        <v>0</v>
      </c>
      <c r="R157" s="195">
        <v>245.55</v>
      </c>
      <c r="S157" s="195">
        <v>0</v>
      </c>
      <c r="T157" s="195">
        <v>0</v>
      </c>
      <c r="U157" s="195">
        <v>0</v>
      </c>
      <c r="V157" s="533">
        <f t="shared" si="10"/>
        <v>245.55</v>
      </c>
      <c r="W157" s="533">
        <f t="shared" si="11"/>
        <v>29147.9</v>
      </c>
      <c r="X157" s="549" t="s">
        <v>167</v>
      </c>
      <c r="Y157" s="529"/>
      <c r="Z157" s="530"/>
      <c r="AA157" s="529"/>
      <c r="AB157" s="530"/>
      <c r="AC157" s="529"/>
      <c r="AD157" s="530"/>
      <c r="AE157" s="529"/>
      <c r="AF157" s="529"/>
      <c r="AG157" s="530"/>
      <c r="AH157" s="529"/>
      <c r="AI157" s="530"/>
      <c r="AJ157" s="529"/>
    </row>
    <row r="158" spans="1:36" s="531" customFormat="1" ht="15" customHeight="1" x14ac:dyDescent="0.25">
      <c r="A158" s="196" t="s">
        <v>1037</v>
      </c>
      <c r="B158" s="196" t="s">
        <v>847</v>
      </c>
      <c r="C158" s="197">
        <v>28</v>
      </c>
      <c r="D158" s="199" t="s">
        <v>21</v>
      </c>
      <c r="E158" s="196" t="s">
        <v>193</v>
      </c>
      <c r="F158" s="195">
        <v>23896.7</v>
      </c>
      <c r="G158" s="195">
        <v>0</v>
      </c>
      <c r="H158" s="195">
        <v>356.34</v>
      </c>
      <c r="I158" s="195">
        <v>0</v>
      </c>
      <c r="J158" s="195">
        <v>0</v>
      </c>
      <c r="K158" s="195">
        <v>0</v>
      </c>
      <c r="L158" s="195">
        <v>0</v>
      </c>
      <c r="M158" s="195">
        <v>0</v>
      </c>
      <c r="N158" s="195">
        <v>0</v>
      </c>
      <c r="O158" s="195">
        <v>0</v>
      </c>
      <c r="P158" s="195">
        <v>1447.19</v>
      </c>
      <c r="Q158" s="195">
        <v>0</v>
      </c>
      <c r="R158" s="195">
        <v>0</v>
      </c>
      <c r="S158" s="195">
        <v>0</v>
      </c>
      <c r="T158" s="195">
        <v>0</v>
      </c>
      <c r="U158" s="195">
        <v>0</v>
      </c>
      <c r="V158" s="533">
        <f t="shared" si="10"/>
        <v>1803.53</v>
      </c>
      <c r="W158" s="533">
        <f t="shared" si="11"/>
        <v>22093.170000000002</v>
      </c>
      <c r="X158" s="549" t="s">
        <v>167</v>
      </c>
      <c r="Y158" s="529"/>
      <c r="Z158" s="530"/>
      <c r="AA158" s="529"/>
      <c r="AB158" s="530"/>
      <c r="AC158" s="529"/>
      <c r="AD158" s="530"/>
      <c r="AE158" s="529"/>
      <c r="AF158" s="529"/>
      <c r="AG158" s="530"/>
      <c r="AH158" s="529"/>
      <c r="AI158" s="530"/>
      <c r="AJ158" s="529"/>
    </row>
    <row r="159" spans="1:36" s="531" customFormat="1" ht="15" customHeight="1" x14ac:dyDescent="0.25">
      <c r="A159" s="529" t="s">
        <v>1037</v>
      </c>
      <c r="B159" s="529" t="s">
        <v>847</v>
      </c>
      <c r="C159" s="530">
        <v>403</v>
      </c>
      <c r="D159" s="552" t="s">
        <v>480</v>
      </c>
      <c r="E159" s="529" t="s">
        <v>530</v>
      </c>
      <c r="F159" s="553">
        <v>3672.4</v>
      </c>
      <c r="G159" s="553">
        <v>0</v>
      </c>
      <c r="H159" s="553">
        <v>0</v>
      </c>
      <c r="I159" s="553">
        <v>0</v>
      </c>
      <c r="J159" s="553">
        <v>0</v>
      </c>
      <c r="K159" s="553">
        <v>0</v>
      </c>
      <c r="L159" s="553">
        <v>0</v>
      </c>
      <c r="M159" s="553">
        <v>0</v>
      </c>
      <c r="N159" s="553">
        <v>0</v>
      </c>
      <c r="O159" s="553">
        <v>0</v>
      </c>
      <c r="P159" s="553">
        <v>0</v>
      </c>
      <c r="Q159" s="553">
        <v>0</v>
      </c>
      <c r="R159" s="553">
        <v>0</v>
      </c>
      <c r="S159" s="553">
        <v>334.19</v>
      </c>
      <c r="T159" s="553">
        <v>28.4</v>
      </c>
      <c r="U159" s="553">
        <v>0</v>
      </c>
      <c r="V159" s="554">
        <f t="shared" si="10"/>
        <v>362.59</v>
      </c>
      <c r="W159" s="554">
        <f t="shared" si="11"/>
        <v>3309.81</v>
      </c>
      <c r="X159" s="550" t="s">
        <v>167</v>
      </c>
      <c r="Y159" s="529"/>
      <c r="Z159" s="530"/>
      <c r="AA159" s="529"/>
      <c r="AB159" s="530"/>
      <c r="AC159" s="529"/>
      <c r="AD159" s="530"/>
      <c r="AE159" s="529"/>
      <c r="AF159" s="529"/>
      <c r="AG159" s="530"/>
      <c r="AH159" s="529"/>
      <c r="AI159" s="530"/>
      <c r="AJ159" s="529"/>
    </row>
    <row r="160" spans="1:36" s="531" customFormat="1" ht="15" customHeight="1" x14ac:dyDescent="0.25">
      <c r="A160" s="529" t="s">
        <v>1037</v>
      </c>
      <c r="B160" s="529" t="s">
        <v>847</v>
      </c>
      <c r="C160" s="530">
        <v>437</v>
      </c>
      <c r="D160" s="552" t="s">
        <v>1060</v>
      </c>
      <c r="E160" s="529" t="s">
        <v>1059</v>
      </c>
      <c r="F160" s="553">
        <v>1350.54</v>
      </c>
      <c r="G160" s="553">
        <v>0</v>
      </c>
      <c r="H160" s="553">
        <v>0</v>
      </c>
      <c r="I160" s="553">
        <v>0</v>
      </c>
      <c r="J160" s="553">
        <v>0</v>
      </c>
      <c r="K160" s="553">
        <v>0</v>
      </c>
      <c r="L160" s="553">
        <v>0</v>
      </c>
      <c r="M160" s="553">
        <v>0</v>
      </c>
      <c r="N160" s="553">
        <v>0</v>
      </c>
      <c r="O160" s="553">
        <v>0</v>
      </c>
      <c r="P160" s="553">
        <v>0</v>
      </c>
      <c r="Q160" s="553">
        <v>0</v>
      </c>
      <c r="R160" s="553">
        <v>0</v>
      </c>
      <c r="S160" s="553">
        <v>134.86000000000001</v>
      </c>
      <c r="T160" s="553">
        <v>86.06</v>
      </c>
      <c r="U160" s="553">
        <v>0</v>
      </c>
      <c r="V160" s="554">
        <f t="shared" si="10"/>
        <v>220.92000000000002</v>
      </c>
      <c r="W160" s="554">
        <f t="shared" si="11"/>
        <v>1129.6199999999999</v>
      </c>
      <c r="X160" s="550" t="s">
        <v>167</v>
      </c>
      <c r="Y160" s="529"/>
      <c r="Z160" s="530"/>
      <c r="AA160" s="529"/>
      <c r="AB160" s="530"/>
      <c r="AC160" s="529"/>
      <c r="AD160" s="530"/>
      <c r="AE160" s="529"/>
      <c r="AF160" s="529"/>
      <c r="AG160" s="530"/>
      <c r="AH160" s="529"/>
      <c r="AI160" s="530"/>
      <c r="AJ160" s="529"/>
    </row>
    <row r="161" spans="1:36" s="531" customFormat="1" ht="15" customHeight="1" x14ac:dyDescent="0.25">
      <c r="A161" s="196" t="s">
        <v>1037</v>
      </c>
      <c r="B161" s="196" t="s">
        <v>847</v>
      </c>
      <c r="C161" s="197">
        <v>6</v>
      </c>
      <c r="D161" s="199" t="s">
        <v>99</v>
      </c>
      <c r="E161" s="196" t="s">
        <v>175</v>
      </c>
      <c r="F161" s="195">
        <v>27963.19</v>
      </c>
      <c r="G161" s="195">
        <v>0</v>
      </c>
      <c r="H161" s="195">
        <v>0</v>
      </c>
      <c r="I161" s="195">
        <v>0</v>
      </c>
      <c r="J161" s="195">
        <v>0</v>
      </c>
      <c r="K161" s="195">
        <v>0</v>
      </c>
      <c r="L161" s="195">
        <v>2425.02</v>
      </c>
      <c r="M161" s="195">
        <v>0</v>
      </c>
      <c r="N161" s="195">
        <v>0</v>
      </c>
      <c r="O161" s="195">
        <v>0</v>
      </c>
      <c r="P161" s="195">
        <v>0</v>
      </c>
      <c r="Q161" s="195">
        <v>0</v>
      </c>
      <c r="R161" s="195">
        <v>0</v>
      </c>
      <c r="S161" s="195">
        <v>0</v>
      </c>
      <c r="T161" s="195">
        <v>0</v>
      </c>
      <c r="U161" s="195">
        <v>0</v>
      </c>
      <c r="V161" s="533">
        <f t="shared" si="10"/>
        <v>2425.02</v>
      </c>
      <c r="W161" s="533">
        <f t="shared" si="11"/>
        <v>25538.17</v>
      </c>
      <c r="X161" s="549" t="s">
        <v>167</v>
      </c>
      <c r="Y161" s="529"/>
      <c r="Z161" s="530"/>
      <c r="AA161" s="529"/>
      <c r="AB161" s="530"/>
      <c r="AC161" s="529"/>
      <c r="AD161" s="530"/>
      <c r="AE161" s="529"/>
      <c r="AF161" s="529"/>
      <c r="AG161" s="530"/>
      <c r="AH161" s="529"/>
      <c r="AI161" s="530"/>
      <c r="AJ161" s="529"/>
    </row>
    <row r="162" spans="1:36" s="531" customFormat="1" ht="15" customHeight="1" x14ac:dyDescent="0.25">
      <c r="A162" s="196" t="s">
        <v>1037</v>
      </c>
      <c r="B162" s="196" t="s">
        <v>847</v>
      </c>
      <c r="C162" s="197">
        <v>11</v>
      </c>
      <c r="D162" s="199" t="s">
        <v>101</v>
      </c>
      <c r="E162" s="196" t="s">
        <v>179</v>
      </c>
      <c r="F162" s="195">
        <v>28737.3</v>
      </c>
      <c r="G162" s="195">
        <v>0</v>
      </c>
      <c r="H162" s="195">
        <v>0</v>
      </c>
      <c r="I162" s="195">
        <v>0</v>
      </c>
      <c r="J162" s="195">
        <v>0</v>
      </c>
      <c r="K162" s="195">
        <v>0</v>
      </c>
      <c r="L162" s="195">
        <v>2682.5</v>
      </c>
      <c r="M162" s="195">
        <v>0</v>
      </c>
      <c r="N162" s="195">
        <v>0</v>
      </c>
      <c r="O162" s="195">
        <v>0</v>
      </c>
      <c r="P162" s="195">
        <v>0</v>
      </c>
      <c r="Q162" s="195">
        <v>0</v>
      </c>
      <c r="R162" s="195">
        <v>0</v>
      </c>
      <c r="S162" s="195">
        <v>0</v>
      </c>
      <c r="T162" s="195">
        <v>0</v>
      </c>
      <c r="U162" s="195">
        <v>0</v>
      </c>
      <c r="V162" s="533">
        <f t="shared" si="10"/>
        <v>2682.5</v>
      </c>
      <c r="W162" s="533">
        <f t="shared" si="11"/>
        <v>26054.799999999999</v>
      </c>
      <c r="X162" s="549" t="s">
        <v>167</v>
      </c>
      <c r="Y162" s="529"/>
      <c r="Z162" s="530"/>
      <c r="AA162" s="529"/>
      <c r="AB162" s="530"/>
      <c r="AC162" s="529"/>
      <c r="AD162" s="530"/>
      <c r="AE162" s="529"/>
      <c r="AF162" s="529"/>
      <c r="AG162" s="530"/>
      <c r="AH162" s="529"/>
      <c r="AI162" s="530"/>
      <c r="AJ162" s="529"/>
    </row>
    <row r="163" spans="1:36" s="531" customFormat="1" ht="15" customHeight="1" x14ac:dyDescent="0.25">
      <c r="A163" s="196" t="s">
        <v>1037</v>
      </c>
      <c r="B163" s="196" t="s">
        <v>847</v>
      </c>
      <c r="C163" s="197">
        <v>345</v>
      </c>
      <c r="D163" s="199" t="s">
        <v>366</v>
      </c>
      <c r="E163" s="196" t="s">
        <v>367</v>
      </c>
      <c r="F163" s="195">
        <v>8251.32</v>
      </c>
      <c r="G163" s="195">
        <v>467.07</v>
      </c>
      <c r="H163" s="195">
        <v>0</v>
      </c>
      <c r="I163" s="195">
        <v>0</v>
      </c>
      <c r="J163" s="195">
        <v>0</v>
      </c>
      <c r="K163" s="195">
        <v>0</v>
      </c>
      <c r="L163" s="195">
        <v>0</v>
      </c>
      <c r="M163" s="195">
        <v>0</v>
      </c>
      <c r="N163" s="195">
        <v>0</v>
      </c>
      <c r="O163" s="195">
        <v>0</v>
      </c>
      <c r="P163" s="195">
        <v>0</v>
      </c>
      <c r="Q163" s="195">
        <v>0</v>
      </c>
      <c r="R163" s="195">
        <v>0</v>
      </c>
      <c r="S163" s="195">
        <v>0</v>
      </c>
      <c r="T163" s="195">
        <v>0</v>
      </c>
      <c r="U163" s="195">
        <v>0</v>
      </c>
      <c r="V163" s="533">
        <f t="shared" si="10"/>
        <v>467.07</v>
      </c>
      <c r="W163" s="533">
        <f t="shared" si="11"/>
        <v>7784.25</v>
      </c>
      <c r="X163" s="549" t="s">
        <v>167</v>
      </c>
      <c r="Y163" s="529"/>
      <c r="Z163" s="530"/>
      <c r="AA163" s="529"/>
      <c r="AB163" s="530"/>
      <c r="AC163" s="529"/>
      <c r="AD163" s="530"/>
      <c r="AE163" s="529"/>
      <c r="AF163" s="529"/>
      <c r="AG163" s="530"/>
      <c r="AH163" s="529"/>
      <c r="AI163" s="530"/>
      <c r="AJ163" s="529"/>
    </row>
    <row r="164" spans="1:36" s="531" customFormat="1" ht="15" customHeight="1" x14ac:dyDescent="0.25">
      <c r="A164" s="529" t="s">
        <v>1037</v>
      </c>
      <c r="B164" s="529" t="s">
        <v>847</v>
      </c>
      <c r="C164" s="530">
        <v>277</v>
      </c>
      <c r="D164" s="552" t="s">
        <v>166</v>
      </c>
      <c r="E164" s="529" t="s">
        <v>267</v>
      </c>
      <c r="F164" s="553">
        <v>465.51</v>
      </c>
      <c r="G164" s="553">
        <v>0</v>
      </c>
      <c r="H164" s="553">
        <v>0</v>
      </c>
      <c r="I164" s="553">
        <v>0</v>
      </c>
      <c r="J164" s="553">
        <v>0</v>
      </c>
      <c r="K164" s="553">
        <v>0</v>
      </c>
      <c r="L164" s="553">
        <v>0</v>
      </c>
      <c r="M164" s="553">
        <v>0</v>
      </c>
      <c r="N164" s="553">
        <v>0</v>
      </c>
      <c r="O164" s="553">
        <v>0</v>
      </c>
      <c r="P164" s="553">
        <v>0</v>
      </c>
      <c r="Q164" s="553">
        <v>465.51</v>
      </c>
      <c r="R164" s="553">
        <v>0</v>
      </c>
      <c r="S164" s="195">
        <v>0</v>
      </c>
      <c r="T164" s="553">
        <v>0</v>
      </c>
      <c r="U164" s="553">
        <v>0</v>
      </c>
      <c r="V164" s="554">
        <f t="shared" si="10"/>
        <v>465.51</v>
      </c>
      <c r="W164" s="554">
        <f t="shared" si="11"/>
        <v>0</v>
      </c>
      <c r="X164" s="550" t="s">
        <v>167</v>
      </c>
      <c r="Y164" s="529"/>
      <c r="Z164" s="530"/>
      <c r="AA164" s="529"/>
      <c r="AB164" s="530"/>
      <c r="AC164" s="529"/>
      <c r="AD164" s="530"/>
      <c r="AE164" s="529"/>
      <c r="AF164" s="529"/>
      <c r="AG164" s="530"/>
      <c r="AH164" s="529"/>
      <c r="AI164" s="530"/>
      <c r="AJ164" s="529"/>
    </row>
    <row r="165" spans="1:36" s="531" customFormat="1" ht="15" customHeight="1" x14ac:dyDescent="0.25">
      <c r="A165" s="529" t="s">
        <v>1037</v>
      </c>
      <c r="B165" s="529" t="s">
        <v>847</v>
      </c>
      <c r="C165" s="530">
        <v>442</v>
      </c>
      <c r="D165" s="552" t="s">
        <v>710</v>
      </c>
      <c r="E165" s="529" t="s">
        <v>731</v>
      </c>
      <c r="F165" s="553">
        <v>4381.68</v>
      </c>
      <c r="G165" s="553">
        <v>0</v>
      </c>
      <c r="H165" s="553">
        <v>0</v>
      </c>
      <c r="I165" s="553">
        <v>0</v>
      </c>
      <c r="J165" s="553">
        <v>0</v>
      </c>
      <c r="K165" s="553">
        <v>0</v>
      </c>
      <c r="L165" s="553">
        <v>0</v>
      </c>
      <c r="M165" s="553">
        <v>0</v>
      </c>
      <c r="N165" s="553">
        <v>0</v>
      </c>
      <c r="O165" s="553">
        <v>0</v>
      </c>
      <c r="P165" s="553">
        <v>0</v>
      </c>
      <c r="Q165" s="553">
        <v>0</v>
      </c>
      <c r="R165" s="553">
        <v>0</v>
      </c>
      <c r="S165" s="553">
        <v>197.09</v>
      </c>
      <c r="T165" s="553">
        <v>134.38999999999999</v>
      </c>
      <c r="U165" s="553">
        <v>0</v>
      </c>
      <c r="V165" s="554">
        <f t="shared" si="10"/>
        <v>331.48</v>
      </c>
      <c r="W165" s="554">
        <f t="shared" si="11"/>
        <v>4050.2000000000003</v>
      </c>
      <c r="X165" s="550" t="s">
        <v>167</v>
      </c>
      <c r="Y165" s="529"/>
      <c r="Z165" s="530"/>
      <c r="AA165" s="529"/>
      <c r="AB165" s="530"/>
      <c r="AC165" s="529"/>
      <c r="AD165" s="530"/>
      <c r="AE165" s="529"/>
      <c r="AF165" s="529"/>
      <c r="AG165" s="530"/>
      <c r="AH165" s="529"/>
      <c r="AI165" s="530"/>
      <c r="AJ165" s="529"/>
    </row>
    <row r="166" spans="1:36" s="531" customFormat="1" ht="15" customHeight="1" x14ac:dyDescent="0.25">
      <c r="A166" s="529" t="s">
        <v>1037</v>
      </c>
      <c r="B166" s="529" t="s">
        <v>847</v>
      </c>
      <c r="C166" s="530">
        <v>82</v>
      </c>
      <c r="D166" s="552" t="s">
        <v>1082</v>
      </c>
      <c r="E166" s="529" t="s">
        <v>1081</v>
      </c>
      <c r="F166" s="553">
        <v>2167.35</v>
      </c>
      <c r="G166" s="553">
        <v>0</v>
      </c>
      <c r="H166" s="553">
        <v>0</v>
      </c>
      <c r="I166" s="553">
        <v>0</v>
      </c>
      <c r="J166" s="553">
        <v>0</v>
      </c>
      <c r="K166" s="553">
        <v>0</v>
      </c>
      <c r="L166" s="553">
        <v>0</v>
      </c>
      <c r="M166" s="553">
        <v>0</v>
      </c>
      <c r="N166" s="553">
        <v>0</v>
      </c>
      <c r="O166" s="553">
        <v>0</v>
      </c>
      <c r="P166" s="553">
        <v>0</v>
      </c>
      <c r="Q166" s="553">
        <v>0</v>
      </c>
      <c r="R166" s="553">
        <v>0</v>
      </c>
      <c r="S166" s="195">
        <v>0</v>
      </c>
      <c r="T166" s="195">
        <v>0</v>
      </c>
      <c r="U166" s="553">
        <v>0</v>
      </c>
      <c r="V166" s="554">
        <f t="shared" si="10"/>
        <v>0</v>
      </c>
      <c r="W166" s="554">
        <f t="shared" si="11"/>
        <v>2167.35</v>
      </c>
      <c r="X166" s="555" t="s">
        <v>167</v>
      </c>
      <c r="Y166" s="529"/>
      <c r="Z166" s="530"/>
      <c r="AA166" s="529"/>
      <c r="AB166" s="530"/>
      <c r="AC166" s="529"/>
      <c r="AD166" s="530"/>
      <c r="AE166" s="529"/>
      <c r="AF166" s="529"/>
      <c r="AG166" s="530"/>
      <c r="AH166" s="529"/>
      <c r="AI166" s="530"/>
      <c r="AJ166" s="529"/>
    </row>
    <row r="167" spans="1:36" ht="15" customHeight="1" x14ac:dyDescent="0.25">
      <c r="A167" s="196" t="s">
        <v>1037</v>
      </c>
      <c r="B167" s="196" t="s">
        <v>847</v>
      </c>
      <c r="C167" s="197">
        <v>462</v>
      </c>
      <c r="D167" s="199" t="s">
        <v>753</v>
      </c>
      <c r="E167" s="196" t="s">
        <v>766</v>
      </c>
      <c r="F167" s="195">
        <v>14873.52</v>
      </c>
      <c r="G167" s="195">
        <v>0</v>
      </c>
      <c r="H167" s="195">
        <v>0</v>
      </c>
      <c r="I167" s="195">
        <v>0</v>
      </c>
      <c r="J167" s="195">
        <v>0</v>
      </c>
      <c r="K167" s="195">
        <v>0</v>
      </c>
      <c r="L167" s="195">
        <v>0</v>
      </c>
      <c r="M167" s="195">
        <v>0</v>
      </c>
      <c r="N167" s="195">
        <v>0</v>
      </c>
      <c r="O167" s="195">
        <v>0</v>
      </c>
      <c r="P167" s="195">
        <v>2368.09</v>
      </c>
      <c r="Q167" s="195">
        <v>0</v>
      </c>
      <c r="R167" s="195">
        <v>0</v>
      </c>
      <c r="S167" s="195">
        <v>0</v>
      </c>
      <c r="T167" s="195">
        <v>0</v>
      </c>
      <c r="U167" s="195">
        <v>0</v>
      </c>
      <c r="V167" s="533">
        <f t="shared" si="10"/>
        <v>2368.09</v>
      </c>
      <c r="W167" s="533">
        <f t="shared" si="11"/>
        <v>12505.43</v>
      </c>
      <c r="X167" s="549" t="s">
        <v>167</v>
      </c>
      <c r="Y167" s="196"/>
      <c r="Z167" s="197"/>
      <c r="AA167" s="196"/>
      <c r="AB167" s="197"/>
      <c r="AC167" s="196"/>
      <c r="AD167" s="197"/>
      <c r="AE167" s="196"/>
      <c r="AF167" s="196"/>
      <c r="AG167" s="197"/>
      <c r="AH167" s="196"/>
      <c r="AI167" s="197"/>
      <c r="AJ167" s="196"/>
    </row>
    <row r="168" spans="1:36" s="531" customFormat="1" ht="15" customHeight="1" x14ac:dyDescent="0.25">
      <c r="A168" s="196" t="s">
        <v>1037</v>
      </c>
      <c r="B168" s="196" t="s">
        <v>847</v>
      </c>
      <c r="C168" s="197">
        <v>438</v>
      </c>
      <c r="D168" s="199" t="s">
        <v>708</v>
      </c>
      <c r="E168" s="196" t="s">
        <v>729</v>
      </c>
      <c r="F168" s="195">
        <v>15691.97</v>
      </c>
      <c r="G168" s="195">
        <v>0</v>
      </c>
      <c r="H168" s="195">
        <v>0</v>
      </c>
      <c r="I168" s="195">
        <v>0</v>
      </c>
      <c r="J168" s="195">
        <v>0</v>
      </c>
      <c r="K168" s="195">
        <v>0</v>
      </c>
      <c r="L168" s="195">
        <v>1097.43</v>
      </c>
      <c r="M168" s="195">
        <v>0</v>
      </c>
      <c r="N168" s="195">
        <v>0</v>
      </c>
      <c r="O168" s="195">
        <v>0</v>
      </c>
      <c r="P168" s="195">
        <v>0</v>
      </c>
      <c r="Q168" s="195">
        <v>0</v>
      </c>
      <c r="R168" s="195">
        <v>709.3</v>
      </c>
      <c r="S168" s="195">
        <v>0</v>
      </c>
      <c r="T168" s="195">
        <v>0</v>
      </c>
      <c r="U168" s="195">
        <v>0</v>
      </c>
      <c r="V168" s="533">
        <f t="shared" si="10"/>
        <v>1806.73</v>
      </c>
      <c r="W168" s="533">
        <f t="shared" si="11"/>
        <v>13885.24</v>
      </c>
      <c r="X168" s="549" t="s">
        <v>167</v>
      </c>
      <c r="Y168" s="529"/>
      <c r="Z168" s="530"/>
      <c r="AA168" s="529"/>
      <c r="AB168" s="530"/>
      <c r="AC168" s="529"/>
      <c r="AD168" s="530"/>
      <c r="AE168" s="529"/>
      <c r="AF168" s="529"/>
      <c r="AG168" s="530"/>
      <c r="AH168" s="529"/>
      <c r="AI168" s="530"/>
      <c r="AJ168" s="529"/>
    </row>
    <row r="169" spans="1:36" s="531" customFormat="1" ht="15" customHeight="1" x14ac:dyDescent="0.25">
      <c r="A169" s="196" t="s">
        <v>1037</v>
      </c>
      <c r="B169" s="196" t="s">
        <v>847</v>
      </c>
      <c r="C169" s="197">
        <v>18</v>
      </c>
      <c r="D169" s="199" t="s">
        <v>12</v>
      </c>
      <c r="E169" s="196" t="s">
        <v>184</v>
      </c>
      <c r="F169" s="195">
        <v>24227.58</v>
      </c>
      <c r="G169" s="195">
        <v>0</v>
      </c>
      <c r="H169" s="195">
        <v>0</v>
      </c>
      <c r="I169" s="195">
        <v>0</v>
      </c>
      <c r="J169" s="195">
        <v>0</v>
      </c>
      <c r="K169" s="195">
        <v>0</v>
      </c>
      <c r="L169" s="195">
        <v>0</v>
      </c>
      <c r="M169" s="195">
        <v>0</v>
      </c>
      <c r="N169" s="195">
        <v>0</v>
      </c>
      <c r="O169" s="195">
        <v>0</v>
      </c>
      <c r="P169" s="195">
        <v>3190.88</v>
      </c>
      <c r="Q169" s="195">
        <v>0</v>
      </c>
      <c r="R169" s="195">
        <v>0</v>
      </c>
      <c r="S169" s="195">
        <v>0</v>
      </c>
      <c r="T169" s="195">
        <v>0</v>
      </c>
      <c r="U169" s="195">
        <v>0</v>
      </c>
      <c r="V169" s="533">
        <f t="shared" si="10"/>
        <v>3190.88</v>
      </c>
      <c r="W169" s="533">
        <f t="shared" si="11"/>
        <v>21036.7</v>
      </c>
      <c r="X169" s="549" t="s">
        <v>167</v>
      </c>
      <c r="Y169" s="529"/>
      <c r="Z169" s="530"/>
      <c r="AA169" s="529"/>
      <c r="AB169" s="530"/>
      <c r="AC169" s="529"/>
      <c r="AD169" s="530"/>
      <c r="AE169" s="529"/>
      <c r="AF169" s="529"/>
      <c r="AG169" s="530"/>
      <c r="AH169" s="529"/>
      <c r="AI169" s="530"/>
      <c r="AJ169" s="529"/>
    </row>
    <row r="170" spans="1:36" s="531" customFormat="1" ht="15" customHeight="1" x14ac:dyDescent="0.25">
      <c r="A170" s="529" t="s">
        <v>1037</v>
      </c>
      <c r="B170" s="529" t="s">
        <v>847</v>
      </c>
      <c r="C170" s="530">
        <v>458</v>
      </c>
      <c r="D170" s="552" t="s">
        <v>1056</v>
      </c>
      <c r="E170" s="529" t="s">
        <v>1055</v>
      </c>
      <c r="F170" s="553">
        <v>4917.92</v>
      </c>
      <c r="G170" s="553">
        <v>0</v>
      </c>
      <c r="H170" s="553">
        <v>0</v>
      </c>
      <c r="I170" s="553">
        <v>0</v>
      </c>
      <c r="J170" s="553">
        <v>0</v>
      </c>
      <c r="K170" s="553">
        <v>0</v>
      </c>
      <c r="L170" s="553">
        <v>0</v>
      </c>
      <c r="M170" s="553">
        <v>0</v>
      </c>
      <c r="N170" s="553">
        <v>0</v>
      </c>
      <c r="O170" s="553">
        <v>0</v>
      </c>
      <c r="P170" s="553">
        <v>0</v>
      </c>
      <c r="Q170" s="553">
        <v>51.17</v>
      </c>
      <c r="R170" s="553">
        <v>0</v>
      </c>
      <c r="S170" s="553">
        <v>34.619999999999997</v>
      </c>
      <c r="T170" s="553">
        <v>225.32</v>
      </c>
      <c r="U170" s="553">
        <v>0</v>
      </c>
      <c r="V170" s="554">
        <f t="shared" si="10"/>
        <v>311.11</v>
      </c>
      <c r="W170" s="554">
        <f t="shared" si="11"/>
        <v>4606.8100000000004</v>
      </c>
      <c r="X170" s="550" t="s">
        <v>167</v>
      </c>
      <c r="Y170" s="529"/>
      <c r="Z170" s="530"/>
      <c r="AA170" s="529"/>
      <c r="AB170" s="530"/>
      <c r="AC170" s="529"/>
      <c r="AD170" s="530"/>
      <c r="AE170" s="529"/>
      <c r="AF170" s="529"/>
      <c r="AG170" s="530"/>
      <c r="AH170" s="529"/>
      <c r="AI170" s="530"/>
      <c r="AJ170" s="529"/>
    </row>
    <row r="171" spans="1:36" s="531" customFormat="1" ht="15" customHeight="1" x14ac:dyDescent="0.25">
      <c r="A171" s="529" t="s">
        <v>1037</v>
      </c>
      <c r="B171" s="529" t="s">
        <v>847</v>
      </c>
      <c r="C171" s="530">
        <v>367</v>
      </c>
      <c r="D171" s="552" t="s">
        <v>456</v>
      </c>
      <c r="E171" s="529" t="s">
        <v>499</v>
      </c>
      <c r="F171" s="553">
        <v>3940.35</v>
      </c>
      <c r="G171" s="553">
        <v>0</v>
      </c>
      <c r="H171" s="553">
        <v>0</v>
      </c>
      <c r="I171" s="553">
        <v>0</v>
      </c>
      <c r="J171" s="553">
        <v>0</v>
      </c>
      <c r="K171" s="553">
        <v>0</v>
      </c>
      <c r="L171" s="553">
        <v>0</v>
      </c>
      <c r="M171" s="553">
        <v>0</v>
      </c>
      <c r="N171" s="553">
        <v>0</v>
      </c>
      <c r="O171" s="553">
        <v>0</v>
      </c>
      <c r="P171" s="553">
        <v>0</v>
      </c>
      <c r="Q171" s="553">
        <v>188.01</v>
      </c>
      <c r="R171" s="553">
        <v>0</v>
      </c>
      <c r="S171" s="553">
        <v>207.69</v>
      </c>
      <c r="T171" s="553">
        <v>154.91</v>
      </c>
      <c r="U171" s="553">
        <v>0</v>
      </c>
      <c r="V171" s="554">
        <f t="shared" si="10"/>
        <v>550.61</v>
      </c>
      <c r="W171" s="554">
        <f t="shared" si="11"/>
        <v>3389.74</v>
      </c>
      <c r="X171" s="550" t="s">
        <v>167</v>
      </c>
      <c r="Y171" s="529"/>
      <c r="Z171" s="530"/>
      <c r="AA171" s="529"/>
      <c r="AB171" s="530"/>
      <c r="AC171" s="529"/>
      <c r="AD171" s="530"/>
      <c r="AE171" s="529"/>
      <c r="AF171" s="529"/>
      <c r="AG171" s="530"/>
      <c r="AH171" s="529"/>
      <c r="AI171" s="530"/>
      <c r="AJ171" s="529"/>
    </row>
    <row r="172" spans="1:36" s="531" customFormat="1" ht="15" customHeight="1" x14ac:dyDescent="0.25">
      <c r="A172" s="196" t="s">
        <v>1037</v>
      </c>
      <c r="B172" s="196" t="s">
        <v>847</v>
      </c>
      <c r="C172" s="197">
        <v>492</v>
      </c>
      <c r="D172" s="199" t="s">
        <v>456</v>
      </c>
      <c r="E172" s="196" t="s">
        <v>499</v>
      </c>
      <c r="F172" s="195">
        <v>16871.900000000001</v>
      </c>
      <c r="G172" s="195">
        <v>0</v>
      </c>
      <c r="H172" s="195">
        <v>0</v>
      </c>
      <c r="I172" s="195">
        <v>1518</v>
      </c>
      <c r="J172" s="195">
        <v>0</v>
      </c>
      <c r="K172" s="195">
        <v>0</v>
      </c>
      <c r="L172" s="195">
        <v>1508.71</v>
      </c>
      <c r="M172" s="195">
        <v>0</v>
      </c>
      <c r="N172" s="195">
        <v>0</v>
      </c>
      <c r="O172" s="195">
        <v>0</v>
      </c>
      <c r="P172" s="195">
        <v>0</v>
      </c>
      <c r="Q172" s="195">
        <v>0</v>
      </c>
      <c r="R172" s="195">
        <v>0</v>
      </c>
      <c r="S172" s="195">
        <v>0</v>
      </c>
      <c r="T172" s="195">
        <v>0</v>
      </c>
      <c r="U172" s="195">
        <v>0</v>
      </c>
      <c r="V172" s="533">
        <f t="shared" si="10"/>
        <v>3026.71</v>
      </c>
      <c r="W172" s="533">
        <f t="shared" si="11"/>
        <v>13845.190000000002</v>
      </c>
      <c r="X172" s="549" t="s">
        <v>167</v>
      </c>
      <c r="Y172" s="529"/>
      <c r="Z172" s="530"/>
      <c r="AA172" s="529"/>
      <c r="AB172" s="530"/>
      <c r="AC172" s="529"/>
      <c r="AD172" s="530"/>
      <c r="AE172" s="529"/>
      <c r="AF172" s="529"/>
      <c r="AG172" s="530"/>
      <c r="AH172" s="529"/>
      <c r="AI172" s="530"/>
      <c r="AJ172" s="529"/>
    </row>
    <row r="173" spans="1:36" s="531" customFormat="1" ht="15" customHeight="1" x14ac:dyDescent="0.25">
      <c r="A173" s="196" t="s">
        <v>1037</v>
      </c>
      <c r="B173" s="196" t="s">
        <v>847</v>
      </c>
      <c r="C173" s="197">
        <v>69</v>
      </c>
      <c r="D173" s="199" t="s">
        <v>103</v>
      </c>
      <c r="E173" s="196" t="s">
        <v>211</v>
      </c>
      <c r="F173" s="195">
        <v>48262.36</v>
      </c>
      <c r="G173" s="195">
        <v>0</v>
      </c>
      <c r="H173" s="195">
        <v>0</v>
      </c>
      <c r="I173" s="195">
        <v>0</v>
      </c>
      <c r="J173" s="195">
        <v>0</v>
      </c>
      <c r="K173" s="195">
        <v>0</v>
      </c>
      <c r="L173" s="195">
        <v>0</v>
      </c>
      <c r="M173" s="195">
        <v>0</v>
      </c>
      <c r="N173" s="195">
        <v>4554</v>
      </c>
      <c r="O173" s="195">
        <v>0</v>
      </c>
      <c r="P173" s="195">
        <v>2459.39</v>
      </c>
      <c r="Q173" s="195">
        <v>0</v>
      </c>
      <c r="R173" s="195">
        <v>998.42</v>
      </c>
      <c r="S173" s="195">
        <v>0</v>
      </c>
      <c r="T173" s="195">
        <v>0</v>
      </c>
      <c r="U173" s="195">
        <v>0</v>
      </c>
      <c r="V173" s="533">
        <f t="shared" si="10"/>
        <v>8011.8099999999995</v>
      </c>
      <c r="W173" s="533">
        <f t="shared" si="11"/>
        <v>40250.550000000003</v>
      </c>
      <c r="X173" s="549" t="s">
        <v>167</v>
      </c>
      <c r="Y173" s="529"/>
      <c r="Z173" s="530"/>
      <c r="AA173" s="529"/>
      <c r="AB173" s="530"/>
      <c r="AC173" s="529"/>
      <c r="AD173" s="530"/>
      <c r="AE173" s="529"/>
      <c r="AF173" s="529"/>
      <c r="AG173" s="530"/>
      <c r="AH173" s="529"/>
      <c r="AI173" s="530"/>
      <c r="AJ173" s="529"/>
    </row>
    <row r="174" spans="1:36" s="531" customFormat="1" ht="15" customHeight="1" x14ac:dyDescent="0.25">
      <c r="A174" s="196" t="s">
        <v>1037</v>
      </c>
      <c r="B174" s="196" t="s">
        <v>847</v>
      </c>
      <c r="C174" s="197">
        <v>443</v>
      </c>
      <c r="D174" s="199" t="s">
        <v>711</v>
      </c>
      <c r="E174" s="196" t="s">
        <v>732</v>
      </c>
      <c r="F174" s="195">
        <v>4598.95</v>
      </c>
      <c r="G174" s="195">
        <v>0</v>
      </c>
      <c r="H174" s="195">
        <v>0</v>
      </c>
      <c r="I174" s="195">
        <v>0</v>
      </c>
      <c r="J174" s="195">
        <v>0</v>
      </c>
      <c r="K174" s="195">
        <v>0</v>
      </c>
      <c r="L174" s="195">
        <v>0</v>
      </c>
      <c r="M174" s="195">
        <v>0</v>
      </c>
      <c r="N174" s="195">
        <v>0</v>
      </c>
      <c r="O174" s="195">
        <v>0</v>
      </c>
      <c r="P174" s="195">
        <v>0</v>
      </c>
      <c r="Q174" s="195">
        <v>0</v>
      </c>
      <c r="R174" s="195">
        <v>0</v>
      </c>
      <c r="S174" s="195">
        <v>0</v>
      </c>
      <c r="T174" s="195">
        <v>0</v>
      </c>
      <c r="U174" s="195">
        <v>0</v>
      </c>
      <c r="V174" s="533">
        <f t="shared" si="10"/>
        <v>0</v>
      </c>
      <c r="W174" s="533">
        <f t="shared" si="11"/>
        <v>4598.95</v>
      </c>
      <c r="X174" s="549" t="s">
        <v>167</v>
      </c>
      <c r="Y174" s="529"/>
      <c r="Z174" s="530"/>
      <c r="AA174" s="529"/>
      <c r="AB174" s="530"/>
      <c r="AC174" s="529"/>
      <c r="AD174" s="530"/>
      <c r="AE174" s="529"/>
      <c r="AF174" s="529"/>
      <c r="AG174" s="530"/>
      <c r="AH174" s="529"/>
      <c r="AI174" s="530"/>
      <c r="AJ174" s="529"/>
    </row>
    <row r="175" spans="1:36" s="531" customFormat="1" ht="15" customHeight="1" x14ac:dyDescent="0.25">
      <c r="A175" s="196" t="s">
        <v>1037</v>
      </c>
      <c r="B175" s="196" t="s">
        <v>847</v>
      </c>
      <c r="C175" s="197">
        <v>456</v>
      </c>
      <c r="D175" s="199" t="s">
        <v>723</v>
      </c>
      <c r="E175" s="196" t="s">
        <v>744</v>
      </c>
      <c r="F175" s="195">
        <v>13837.28</v>
      </c>
      <c r="G175" s="195">
        <v>0</v>
      </c>
      <c r="H175" s="195">
        <v>0</v>
      </c>
      <c r="I175" s="195">
        <v>0</v>
      </c>
      <c r="J175" s="195">
        <v>0</v>
      </c>
      <c r="K175" s="195">
        <v>0</v>
      </c>
      <c r="L175" s="195">
        <v>0</v>
      </c>
      <c r="M175" s="195">
        <v>0</v>
      </c>
      <c r="N175" s="195">
        <v>0</v>
      </c>
      <c r="O175" s="195">
        <v>0</v>
      </c>
      <c r="P175" s="195">
        <v>0</v>
      </c>
      <c r="Q175" s="195">
        <v>0</v>
      </c>
      <c r="R175" s="195">
        <v>0</v>
      </c>
      <c r="S175" s="195">
        <v>0</v>
      </c>
      <c r="T175" s="195">
        <v>0</v>
      </c>
      <c r="U175" s="195">
        <v>0</v>
      </c>
      <c r="V175" s="533">
        <f t="shared" si="10"/>
        <v>0</v>
      </c>
      <c r="W175" s="533">
        <f t="shared" si="11"/>
        <v>13837.28</v>
      </c>
      <c r="X175" s="549" t="s">
        <v>167</v>
      </c>
      <c r="Y175" s="529"/>
      <c r="Z175" s="530"/>
      <c r="AA175" s="529"/>
      <c r="AB175" s="530"/>
      <c r="AC175" s="529"/>
      <c r="AD175" s="530"/>
      <c r="AE175" s="529"/>
      <c r="AF175" s="529"/>
      <c r="AG175" s="530"/>
      <c r="AH175" s="529"/>
      <c r="AI175" s="530"/>
      <c r="AJ175" s="529"/>
    </row>
    <row r="176" spans="1:36" s="531" customFormat="1" ht="15" customHeight="1" x14ac:dyDescent="0.25">
      <c r="A176" s="196" t="s">
        <v>1037</v>
      </c>
      <c r="B176" s="196" t="s">
        <v>847</v>
      </c>
      <c r="C176" s="197">
        <v>425</v>
      </c>
      <c r="D176" s="199" t="s">
        <v>672</v>
      </c>
      <c r="E176" s="196" t="s">
        <v>673</v>
      </c>
      <c r="F176" s="195">
        <v>12193.79</v>
      </c>
      <c r="G176" s="195">
        <v>0</v>
      </c>
      <c r="H176" s="195">
        <v>0</v>
      </c>
      <c r="I176" s="195">
        <v>0</v>
      </c>
      <c r="J176" s="195">
        <v>0</v>
      </c>
      <c r="K176" s="195">
        <v>0</v>
      </c>
      <c r="L176" s="195">
        <v>592.07000000000005</v>
      </c>
      <c r="M176" s="195">
        <v>0</v>
      </c>
      <c r="N176" s="195">
        <v>0</v>
      </c>
      <c r="O176" s="195">
        <v>0</v>
      </c>
      <c r="P176" s="195">
        <v>0</v>
      </c>
      <c r="Q176" s="195">
        <v>0</v>
      </c>
      <c r="R176" s="195">
        <v>0</v>
      </c>
      <c r="S176" s="195">
        <v>0</v>
      </c>
      <c r="T176" s="195">
        <v>0</v>
      </c>
      <c r="U176" s="195">
        <v>0</v>
      </c>
      <c r="V176" s="533">
        <f t="shared" si="10"/>
        <v>592.07000000000005</v>
      </c>
      <c r="W176" s="533">
        <f t="shared" si="11"/>
        <v>11601.720000000001</v>
      </c>
      <c r="X176" s="549" t="s">
        <v>167</v>
      </c>
      <c r="Y176" s="529"/>
      <c r="Z176" s="530"/>
      <c r="AA176" s="529"/>
      <c r="AB176" s="530"/>
      <c r="AC176" s="529"/>
      <c r="AD176" s="530"/>
      <c r="AE176" s="529"/>
      <c r="AF176" s="529"/>
      <c r="AG176" s="530"/>
      <c r="AH176" s="529"/>
      <c r="AI176" s="530"/>
      <c r="AJ176" s="529"/>
    </row>
    <row r="177" spans="1:36" s="531" customFormat="1" ht="15" customHeight="1" x14ac:dyDescent="0.25">
      <c r="A177" s="529" t="s">
        <v>1037</v>
      </c>
      <c r="B177" s="529" t="s">
        <v>847</v>
      </c>
      <c r="C177" s="530">
        <v>418</v>
      </c>
      <c r="D177" s="552" t="s">
        <v>650</v>
      </c>
      <c r="E177" s="529" t="s">
        <v>651</v>
      </c>
      <c r="F177" s="553">
        <v>7408.18</v>
      </c>
      <c r="G177" s="553">
        <v>0</v>
      </c>
      <c r="H177" s="553">
        <v>0</v>
      </c>
      <c r="I177" s="553">
        <v>0</v>
      </c>
      <c r="J177" s="553">
        <v>0</v>
      </c>
      <c r="K177" s="553">
        <v>0</v>
      </c>
      <c r="L177" s="553">
        <v>0</v>
      </c>
      <c r="M177" s="553">
        <v>0</v>
      </c>
      <c r="N177" s="553">
        <v>0</v>
      </c>
      <c r="O177" s="553">
        <v>0</v>
      </c>
      <c r="P177" s="553">
        <v>0</v>
      </c>
      <c r="Q177" s="553">
        <v>130.13999999999999</v>
      </c>
      <c r="R177" s="553">
        <v>0</v>
      </c>
      <c r="S177" s="553">
        <v>0</v>
      </c>
      <c r="T177" s="553">
        <v>297.38</v>
      </c>
      <c r="U177" s="553">
        <v>0</v>
      </c>
      <c r="V177" s="554">
        <f t="shared" si="10"/>
        <v>427.52</v>
      </c>
      <c r="W177" s="554">
        <f t="shared" si="11"/>
        <v>6980.66</v>
      </c>
      <c r="X177" s="550" t="s">
        <v>167</v>
      </c>
      <c r="Y177" s="529"/>
      <c r="Z177" s="530"/>
      <c r="AA177" s="529"/>
      <c r="AB177" s="530"/>
      <c r="AC177" s="529"/>
      <c r="AD177" s="530"/>
      <c r="AE177" s="529"/>
      <c r="AF177" s="529"/>
      <c r="AG177" s="530"/>
      <c r="AH177" s="529"/>
      <c r="AI177" s="530"/>
      <c r="AJ177" s="529"/>
    </row>
    <row r="178" spans="1:36" s="531" customFormat="1" ht="15" customHeight="1" x14ac:dyDescent="0.25">
      <c r="A178" s="196" t="s">
        <v>1037</v>
      </c>
      <c r="B178" s="196" t="s">
        <v>847</v>
      </c>
      <c r="C178" s="197">
        <v>260</v>
      </c>
      <c r="D178" s="199" t="s">
        <v>150</v>
      </c>
      <c r="E178" s="196" t="s">
        <v>264</v>
      </c>
      <c r="F178" s="195">
        <v>13038.22</v>
      </c>
      <c r="G178" s="195">
        <v>0</v>
      </c>
      <c r="H178" s="195">
        <v>0</v>
      </c>
      <c r="I178" s="195">
        <v>0</v>
      </c>
      <c r="J178" s="195">
        <v>0</v>
      </c>
      <c r="K178" s="195">
        <v>0</v>
      </c>
      <c r="L178" s="195">
        <v>592.07000000000005</v>
      </c>
      <c r="M178" s="195">
        <v>0</v>
      </c>
      <c r="N178" s="195">
        <v>0</v>
      </c>
      <c r="O178" s="195">
        <v>0</v>
      </c>
      <c r="P178" s="195">
        <v>0</v>
      </c>
      <c r="Q178" s="195">
        <v>0</v>
      </c>
      <c r="R178" s="195">
        <v>382.6</v>
      </c>
      <c r="S178" s="195">
        <v>0</v>
      </c>
      <c r="T178" s="195">
        <v>0</v>
      </c>
      <c r="U178" s="195">
        <v>0</v>
      </c>
      <c r="V178" s="533">
        <f t="shared" si="10"/>
        <v>974.67000000000007</v>
      </c>
      <c r="W178" s="533">
        <f t="shared" si="11"/>
        <v>12063.55</v>
      </c>
      <c r="X178" s="549" t="s">
        <v>167</v>
      </c>
      <c r="Y178" s="529"/>
      <c r="Z178" s="530"/>
      <c r="AA178" s="529"/>
      <c r="AB178" s="530"/>
      <c r="AC178" s="529"/>
      <c r="AD178" s="530"/>
      <c r="AE178" s="529"/>
      <c r="AF178" s="529"/>
      <c r="AG178" s="530"/>
      <c r="AH178" s="529"/>
      <c r="AI178" s="530"/>
      <c r="AJ178" s="529"/>
    </row>
    <row r="179" spans="1:36" s="531" customFormat="1" ht="15" customHeight="1" x14ac:dyDescent="0.25">
      <c r="A179" s="196" t="s">
        <v>1037</v>
      </c>
      <c r="B179" s="196" t="s">
        <v>847</v>
      </c>
      <c r="C179" s="197">
        <v>444</v>
      </c>
      <c r="D179" s="199" t="s">
        <v>712</v>
      </c>
      <c r="E179" s="196" t="s">
        <v>733</v>
      </c>
      <c r="F179" s="195">
        <v>5057.3599999999997</v>
      </c>
      <c r="G179" s="195">
        <v>0</v>
      </c>
      <c r="H179" s="195">
        <v>0</v>
      </c>
      <c r="I179" s="195">
        <v>0</v>
      </c>
      <c r="J179" s="195">
        <v>0</v>
      </c>
      <c r="K179" s="195">
        <v>0</v>
      </c>
      <c r="L179" s="195">
        <v>535.29</v>
      </c>
      <c r="M179" s="195">
        <v>0</v>
      </c>
      <c r="N179" s="195">
        <v>0</v>
      </c>
      <c r="O179" s="195">
        <v>0</v>
      </c>
      <c r="P179" s="195">
        <v>0</v>
      </c>
      <c r="Q179" s="195">
        <v>0</v>
      </c>
      <c r="R179" s="195">
        <v>0</v>
      </c>
      <c r="S179" s="195">
        <v>0</v>
      </c>
      <c r="T179" s="195">
        <v>0</v>
      </c>
      <c r="U179" s="195">
        <v>0</v>
      </c>
      <c r="V179" s="533">
        <f t="shared" si="10"/>
        <v>535.29</v>
      </c>
      <c r="W179" s="533">
        <f t="shared" si="11"/>
        <v>4522.07</v>
      </c>
      <c r="X179" s="549" t="s">
        <v>167</v>
      </c>
      <c r="Y179" s="529"/>
      <c r="Z179" s="530"/>
      <c r="AA179" s="529"/>
      <c r="AB179" s="530"/>
      <c r="AC179" s="529"/>
      <c r="AD179" s="530"/>
      <c r="AE179" s="529"/>
      <c r="AF179" s="529"/>
      <c r="AG179" s="530"/>
      <c r="AH179" s="529"/>
      <c r="AI179" s="530"/>
      <c r="AJ179" s="529"/>
    </row>
    <row r="180" spans="1:36" s="531" customFormat="1" ht="15" customHeight="1" x14ac:dyDescent="0.25">
      <c r="A180" s="196" t="s">
        <v>1037</v>
      </c>
      <c r="B180" s="196" t="s">
        <v>847</v>
      </c>
      <c r="C180" s="197">
        <v>161</v>
      </c>
      <c r="D180" s="199" t="s">
        <v>63</v>
      </c>
      <c r="E180" s="196" t="s">
        <v>234</v>
      </c>
      <c r="F180" s="195">
        <v>12244.98</v>
      </c>
      <c r="G180" s="195">
        <v>0</v>
      </c>
      <c r="H180" s="195">
        <v>0</v>
      </c>
      <c r="I180" s="195">
        <v>0</v>
      </c>
      <c r="J180" s="195">
        <v>0</v>
      </c>
      <c r="K180" s="195">
        <v>0</v>
      </c>
      <c r="L180" s="195">
        <v>0</v>
      </c>
      <c r="M180" s="195">
        <v>0</v>
      </c>
      <c r="N180" s="195">
        <v>0</v>
      </c>
      <c r="O180" s="195">
        <v>0</v>
      </c>
      <c r="P180" s="195">
        <v>602.70000000000005</v>
      </c>
      <c r="Q180" s="195">
        <v>0</v>
      </c>
      <c r="R180" s="195">
        <v>0</v>
      </c>
      <c r="S180" s="195">
        <v>0</v>
      </c>
      <c r="T180" s="195">
        <v>0</v>
      </c>
      <c r="U180" s="195">
        <v>0</v>
      </c>
      <c r="V180" s="533">
        <f t="shared" si="10"/>
        <v>602.70000000000005</v>
      </c>
      <c r="W180" s="533">
        <f t="shared" si="11"/>
        <v>11642.279999999999</v>
      </c>
      <c r="X180" s="549" t="s">
        <v>167</v>
      </c>
      <c r="Y180" s="529"/>
      <c r="Z180" s="530"/>
      <c r="AA180" s="529"/>
      <c r="AB180" s="530"/>
      <c r="AC180" s="529"/>
      <c r="AD180" s="530"/>
      <c r="AE180" s="529"/>
      <c r="AF180" s="529"/>
      <c r="AG180" s="530"/>
      <c r="AH180" s="529"/>
      <c r="AI180" s="530"/>
      <c r="AJ180" s="529"/>
    </row>
    <row r="181" spans="1:36" s="531" customFormat="1" ht="15" customHeight="1" x14ac:dyDescent="0.25">
      <c r="A181" s="196" t="s">
        <v>1037</v>
      </c>
      <c r="B181" s="196" t="s">
        <v>847</v>
      </c>
      <c r="C181" s="197">
        <v>344</v>
      </c>
      <c r="D181" s="199" t="s">
        <v>364</v>
      </c>
      <c r="E181" s="196" t="s">
        <v>365</v>
      </c>
      <c r="F181" s="195">
        <v>25437.94</v>
      </c>
      <c r="G181" s="195">
        <v>0</v>
      </c>
      <c r="H181" s="195">
        <v>0</v>
      </c>
      <c r="I181" s="195">
        <v>0</v>
      </c>
      <c r="J181" s="195">
        <v>0</v>
      </c>
      <c r="K181" s="195">
        <v>0</v>
      </c>
      <c r="L181" s="195">
        <v>0</v>
      </c>
      <c r="M181" s="195">
        <v>0</v>
      </c>
      <c r="N181" s="195">
        <v>0</v>
      </c>
      <c r="O181" s="195">
        <v>0</v>
      </c>
      <c r="P181" s="195">
        <v>1393.97</v>
      </c>
      <c r="Q181" s="195">
        <v>0</v>
      </c>
      <c r="R181" s="195">
        <v>1059.4100000000001</v>
      </c>
      <c r="S181" s="195">
        <v>0</v>
      </c>
      <c r="T181" s="195">
        <v>0</v>
      </c>
      <c r="U181" s="195">
        <v>0</v>
      </c>
      <c r="V181" s="533">
        <f t="shared" si="10"/>
        <v>2453.38</v>
      </c>
      <c r="W181" s="533">
        <f t="shared" si="11"/>
        <v>22984.559999999998</v>
      </c>
      <c r="X181" s="549" t="s">
        <v>167</v>
      </c>
      <c r="Y181" s="529"/>
      <c r="Z181" s="530"/>
      <c r="AA181" s="529"/>
      <c r="AB181" s="530"/>
      <c r="AC181" s="529"/>
      <c r="AD181" s="530"/>
      <c r="AE181" s="529"/>
      <c r="AF181" s="529"/>
      <c r="AG181" s="530"/>
      <c r="AH181" s="529"/>
      <c r="AI181" s="530"/>
      <c r="AJ181" s="529"/>
    </row>
    <row r="182" spans="1:36" s="531" customFormat="1" ht="15" customHeight="1" x14ac:dyDescent="0.25">
      <c r="A182" s="196" t="s">
        <v>1037</v>
      </c>
      <c r="B182" s="196" t="s">
        <v>847</v>
      </c>
      <c r="C182" s="197">
        <v>356</v>
      </c>
      <c r="D182" s="199" t="s">
        <v>383</v>
      </c>
      <c r="E182" s="196" t="s">
        <v>384</v>
      </c>
      <c r="F182" s="195">
        <v>9771.92</v>
      </c>
      <c r="G182" s="195">
        <v>0</v>
      </c>
      <c r="H182" s="195">
        <v>0</v>
      </c>
      <c r="I182" s="195">
        <v>0</v>
      </c>
      <c r="J182" s="195">
        <v>0</v>
      </c>
      <c r="K182" s="195">
        <v>0</v>
      </c>
      <c r="L182" s="195">
        <v>1065.58</v>
      </c>
      <c r="M182" s="195">
        <v>0</v>
      </c>
      <c r="N182" s="195">
        <v>0</v>
      </c>
      <c r="O182" s="195">
        <v>0</v>
      </c>
      <c r="P182" s="195">
        <v>0</v>
      </c>
      <c r="Q182" s="195">
        <v>0</v>
      </c>
      <c r="R182" s="195">
        <v>472.9</v>
      </c>
      <c r="S182" s="195">
        <v>0</v>
      </c>
      <c r="T182" s="195">
        <v>0</v>
      </c>
      <c r="U182" s="195">
        <v>0</v>
      </c>
      <c r="V182" s="533">
        <f t="shared" si="10"/>
        <v>1538.48</v>
      </c>
      <c r="W182" s="533">
        <f t="shared" si="11"/>
        <v>8233.44</v>
      </c>
      <c r="X182" s="549" t="s">
        <v>167</v>
      </c>
      <c r="Y182" s="529"/>
      <c r="Z182" s="530"/>
      <c r="AA182" s="529"/>
      <c r="AB182" s="530"/>
      <c r="AC182" s="529"/>
      <c r="AD182" s="530"/>
      <c r="AE182" s="529"/>
      <c r="AF182" s="529"/>
      <c r="AG182" s="530"/>
      <c r="AH182" s="529"/>
      <c r="AI182" s="530"/>
      <c r="AJ182" s="529"/>
    </row>
    <row r="183" spans="1:36" s="531" customFormat="1" ht="15" customHeight="1" x14ac:dyDescent="0.25">
      <c r="A183" s="196" t="s">
        <v>1037</v>
      </c>
      <c r="B183" s="196" t="s">
        <v>847</v>
      </c>
      <c r="C183" s="197">
        <v>172</v>
      </c>
      <c r="D183" s="199" t="s">
        <v>68</v>
      </c>
      <c r="E183" s="196" t="s">
        <v>239</v>
      </c>
      <c r="F183" s="195">
        <v>13626.96</v>
      </c>
      <c r="G183" s="195">
        <v>0</v>
      </c>
      <c r="H183" s="195">
        <v>0</v>
      </c>
      <c r="I183" s="195">
        <v>0</v>
      </c>
      <c r="J183" s="195">
        <v>0</v>
      </c>
      <c r="K183" s="195">
        <v>0</v>
      </c>
      <c r="L183" s="195">
        <v>1363.08</v>
      </c>
      <c r="M183" s="195">
        <v>0</v>
      </c>
      <c r="N183" s="195">
        <v>0</v>
      </c>
      <c r="O183" s="195">
        <v>0</v>
      </c>
      <c r="P183" s="195">
        <v>0</v>
      </c>
      <c r="Q183" s="195">
        <v>0</v>
      </c>
      <c r="R183" s="195">
        <v>0</v>
      </c>
      <c r="S183" s="195">
        <v>0</v>
      </c>
      <c r="T183" s="195">
        <v>0</v>
      </c>
      <c r="U183" s="195">
        <v>0</v>
      </c>
      <c r="V183" s="533">
        <f t="shared" si="10"/>
        <v>1363.08</v>
      </c>
      <c r="W183" s="533">
        <f t="shared" si="11"/>
        <v>12263.88</v>
      </c>
      <c r="X183" s="549" t="s">
        <v>167</v>
      </c>
      <c r="Y183" s="529"/>
      <c r="Z183" s="530"/>
      <c r="AA183" s="529"/>
      <c r="AB183" s="530"/>
      <c r="AC183" s="529"/>
      <c r="AD183" s="530"/>
      <c r="AE183" s="529"/>
      <c r="AF183" s="529"/>
      <c r="AG183" s="530"/>
      <c r="AH183" s="529"/>
      <c r="AI183" s="530"/>
      <c r="AJ183" s="529"/>
    </row>
    <row r="184" spans="1:36" s="531" customFormat="1" ht="15" customHeight="1" x14ac:dyDescent="0.25">
      <c r="A184" s="196" t="s">
        <v>1037</v>
      </c>
      <c r="B184" s="196" t="s">
        <v>847</v>
      </c>
      <c r="C184" s="197">
        <v>52</v>
      </c>
      <c r="D184" s="199" t="s">
        <v>39</v>
      </c>
      <c r="E184" s="196" t="s">
        <v>210</v>
      </c>
      <c r="F184" s="195">
        <v>19188.900000000001</v>
      </c>
      <c r="G184" s="195">
        <v>0</v>
      </c>
      <c r="H184" s="195">
        <v>0</v>
      </c>
      <c r="I184" s="195">
        <v>0</v>
      </c>
      <c r="J184" s="195">
        <v>0</v>
      </c>
      <c r="K184" s="195">
        <v>0</v>
      </c>
      <c r="L184" s="195">
        <v>0</v>
      </c>
      <c r="M184" s="195">
        <v>0</v>
      </c>
      <c r="N184" s="195">
        <v>0</v>
      </c>
      <c r="O184" s="195">
        <v>0</v>
      </c>
      <c r="P184" s="195">
        <v>0</v>
      </c>
      <c r="Q184" s="195">
        <v>0</v>
      </c>
      <c r="R184" s="195">
        <v>0</v>
      </c>
      <c r="S184" s="195">
        <v>0</v>
      </c>
      <c r="T184" s="195">
        <v>0</v>
      </c>
      <c r="U184" s="195">
        <v>0</v>
      </c>
      <c r="V184" s="533">
        <f t="shared" ref="V184:V202" si="12">SUM(G184:U184)</f>
        <v>0</v>
      </c>
      <c r="W184" s="533">
        <f t="shared" ref="W184:W202" si="13">F184-V184</f>
        <v>19188.900000000001</v>
      </c>
      <c r="X184" s="549" t="s">
        <v>167</v>
      </c>
      <c r="Y184" s="529"/>
      <c r="Z184" s="530"/>
      <c r="AA184" s="529"/>
      <c r="AB184" s="530"/>
      <c r="AC184" s="529"/>
      <c r="AD184" s="530"/>
      <c r="AE184" s="529"/>
      <c r="AF184" s="529"/>
      <c r="AG184" s="530"/>
      <c r="AH184" s="529"/>
      <c r="AI184" s="530"/>
      <c r="AJ184" s="529"/>
    </row>
    <row r="185" spans="1:36" s="531" customFormat="1" ht="15" customHeight="1" x14ac:dyDescent="0.25">
      <c r="A185" s="196" t="s">
        <v>1037</v>
      </c>
      <c r="B185" s="196" t="s">
        <v>847</v>
      </c>
      <c r="C185" s="197">
        <v>42</v>
      </c>
      <c r="D185" s="199" t="s">
        <v>31</v>
      </c>
      <c r="E185" s="196" t="s">
        <v>203</v>
      </c>
      <c r="F185" s="195">
        <v>44983.24</v>
      </c>
      <c r="G185" s="195">
        <v>0</v>
      </c>
      <c r="H185" s="195">
        <v>0</v>
      </c>
      <c r="I185" s="195">
        <v>0</v>
      </c>
      <c r="J185" s="195">
        <v>0</v>
      </c>
      <c r="K185" s="195">
        <v>0</v>
      </c>
      <c r="L185" s="195">
        <v>0</v>
      </c>
      <c r="M185" s="195">
        <v>0</v>
      </c>
      <c r="N185" s="195">
        <v>0</v>
      </c>
      <c r="O185" s="195">
        <v>0</v>
      </c>
      <c r="P185" s="195">
        <v>0</v>
      </c>
      <c r="Q185" s="195">
        <v>0</v>
      </c>
      <c r="R185" s="195">
        <v>0</v>
      </c>
      <c r="S185" s="195">
        <v>0</v>
      </c>
      <c r="T185" s="195">
        <v>0</v>
      </c>
      <c r="U185" s="195">
        <v>0</v>
      </c>
      <c r="V185" s="533">
        <f t="shared" si="12"/>
        <v>0</v>
      </c>
      <c r="W185" s="533">
        <f t="shared" si="13"/>
        <v>44983.24</v>
      </c>
      <c r="X185" s="549" t="s">
        <v>167</v>
      </c>
      <c r="Y185" s="529"/>
      <c r="Z185" s="530"/>
      <c r="AA185" s="529"/>
      <c r="AB185" s="530"/>
      <c r="AC185" s="529"/>
      <c r="AD185" s="530"/>
      <c r="AE185" s="529"/>
      <c r="AF185" s="529"/>
      <c r="AG185" s="530"/>
      <c r="AH185" s="529"/>
      <c r="AI185" s="530"/>
      <c r="AJ185" s="529"/>
    </row>
    <row r="186" spans="1:36" s="531" customFormat="1" ht="15" customHeight="1" x14ac:dyDescent="0.25">
      <c r="A186" s="196" t="s">
        <v>1037</v>
      </c>
      <c r="B186" s="196" t="s">
        <v>847</v>
      </c>
      <c r="C186" s="197">
        <v>466</v>
      </c>
      <c r="D186" s="199" t="s">
        <v>749</v>
      </c>
      <c r="E186" s="196" t="s">
        <v>762</v>
      </c>
      <c r="F186" s="195">
        <v>6794.65</v>
      </c>
      <c r="G186" s="195">
        <v>0</v>
      </c>
      <c r="H186" s="195">
        <v>0</v>
      </c>
      <c r="I186" s="195">
        <v>0</v>
      </c>
      <c r="J186" s="195">
        <v>0</v>
      </c>
      <c r="K186" s="195">
        <v>0</v>
      </c>
      <c r="L186" s="195">
        <v>0</v>
      </c>
      <c r="M186" s="195">
        <v>0</v>
      </c>
      <c r="N186" s="195">
        <v>0</v>
      </c>
      <c r="O186" s="195">
        <v>0</v>
      </c>
      <c r="P186" s="195">
        <v>2329.38</v>
      </c>
      <c r="Q186" s="195">
        <v>0</v>
      </c>
      <c r="R186" s="195">
        <v>0</v>
      </c>
      <c r="S186" s="195">
        <v>0</v>
      </c>
      <c r="T186" s="195">
        <v>0</v>
      </c>
      <c r="U186" s="195">
        <v>0</v>
      </c>
      <c r="V186" s="533">
        <f t="shared" si="12"/>
        <v>2329.38</v>
      </c>
      <c r="W186" s="533">
        <f t="shared" si="13"/>
        <v>4465.2699999999995</v>
      </c>
      <c r="X186" s="549" t="s">
        <v>167</v>
      </c>
      <c r="Y186" s="529"/>
      <c r="Z186" s="530"/>
      <c r="AA186" s="529"/>
      <c r="AB186" s="530"/>
      <c r="AC186" s="529"/>
      <c r="AD186" s="530"/>
      <c r="AE186" s="529"/>
      <c r="AF186" s="529"/>
      <c r="AG186" s="530"/>
      <c r="AH186" s="529"/>
      <c r="AI186" s="530"/>
      <c r="AJ186" s="529"/>
    </row>
    <row r="187" spans="1:36" ht="15" customHeight="1" x14ac:dyDescent="0.25">
      <c r="A187" s="529" t="s">
        <v>1037</v>
      </c>
      <c r="B187" s="529" t="s">
        <v>847</v>
      </c>
      <c r="C187" s="530">
        <v>391</v>
      </c>
      <c r="D187" s="552" t="s">
        <v>472</v>
      </c>
      <c r="E187" s="529" t="s">
        <v>519</v>
      </c>
      <c r="F187" s="553">
        <v>3337.76</v>
      </c>
      <c r="G187" s="553">
        <v>0</v>
      </c>
      <c r="H187" s="553">
        <v>0</v>
      </c>
      <c r="I187" s="553">
        <v>0</v>
      </c>
      <c r="J187" s="553">
        <v>0</v>
      </c>
      <c r="K187" s="553">
        <v>0</v>
      </c>
      <c r="L187" s="553">
        <v>0</v>
      </c>
      <c r="M187" s="553">
        <v>0</v>
      </c>
      <c r="N187" s="553">
        <v>0</v>
      </c>
      <c r="O187" s="553">
        <v>0</v>
      </c>
      <c r="P187" s="553">
        <v>0</v>
      </c>
      <c r="Q187" s="553">
        <v>0</v>
      </c>
      <c r="R187" s="553">
        <v>0</v>
      </c>
      <c r="S187" s="553">
        <v>184.12</v>
      </c>
      <c r="T187" s="553">
        <v>208.79</v>
      </c>
      <c r="U187" s="553">
        <v>0</v>
      </c>
      <c r="V187" s="554">
        <f t="shared" si="12"/>
        <v>392.90999999999997</v>
      </c>
      <c r="W187" s="554">
        <f t="shared" si="13"/>
        <v>2944.8500000000004</v>
      </c>
      <c r="X187" s="550" t="s">
        <v>167</v>
      </c>
      <c r="Y187" s="196"/>
      <c r="Z187" s="197"/>
      <c r="AA187" s="196"/>
      <c r="AB187" s="197"/>
      <c r="AC187" s="196"/>
      <c r="AD187" s="197"/>
      <c r="AE187" s="196"/>
      <c r="AF187" s="196"/>
      <c r="AG187" s="197"/>
      <c r="AH187" s="196"/>
      <c r="AI187" s="197"/>
      <c r="AJ187" s="196"/>
    </row>
    <row r="188" spans="1:36" ht="15" customHeight="1" x14ac:dyDescent="0.25">
      <c r="A188" s="196" t="s">
        <v>1037</v>
      </c>
      <c r="B188" s="196" t="s">
        <v>847</v>
      </c>
      <c r="C188" s="197">
        <v>195</v>
      </c>
      <c r="D188" s="199" t="s">
        <v>783</v>
      </c>
      <c r="E188" s="196" t="s">
        <v>243</v>
      </c>
      <c r="F188" s="195">
        <v>5070.04</v>
      </c>
      <c r="G188" s="195">
        <v>0</v>
      </c>
      <c r="H188" s="195">
        <v>0</v>
      </c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533">
        <f t="shared" si="12"/>
        <v>0</v>
      </c>
      <c r="W188" s="533">
        <f t="shared" si="13"/>
        <v>5070.04</v>
      </c>
      <c r="X188" s="549" t="s">
        <v>167</v>
      </c>
      <c r="Y188" s="196"/>
      <c r="Z188" s="197"/>
      <c r="AA188" s="196"/>
      <c r="AB188" s="197"/>
      <c r="AC188" s="196"/>
      <c r="AD188" s="197"/>
      <c r="AE188" s="196"/>
      <c r="AF188" s="196"/>
      <c r="AG188" s="197"/>
      <c r="AH188" s="196"/>
      <c r="AI188" s="197"/>
      <c r="AJ188" s="196"/>
    </row>
    <row r="189" spans="1:36" s="531" customFormat="1" ht="15" customHeight="1" x14ac:dyDescent="0.25">
      <c r="A189" s="529" t="s">
        <v>1037</v>
      </c>
      <c r="B189" s="529" t="s">
        <v>847</v>
      </c>
      <c r="C189" s="530">
        <v>335</v>
      </c>
      <c r="D189" s="552" t="s">
        <v>333</v>
      </c>
      <c r="E189" s="529" t="s">
        <v>335</v>
      </c>
      <c r="F189" s="553">
        <v>6532.62</v>
      </c>
      <c r="G189" s="553">
        <v>0</v>
      </c>
      <c r="H189" s="553">
        <v>0</v>
      </c>
      <c r="I189" s="553">
        <v>0</v>
      </c>
      <c r="J189" s="553">
        <v>0</v>
      </c>
      <c r="K189" s="553">
        <v>0</v>
      </c>
      <c r="L189" s="553">
        <v>0</v>
      </c>
      <c r="M189" s="553">
        <v>0</v>
      </c>
      <c r="N189" s="553">
        <v>0</v>
      </c>
      <c r="O189" s="553">
        <v>0</v>
      </c>
      <c r="P189" s="553">
        <v>0</v>
      </c>
      <c r="Q189" s="553">
        <v>147.52000000000001</v>
      </c>
      <c r="R189" s="553">
        <v>0</v>
      </c>
      <c r="S189" s="553">
        <v>0</v>
      </c>
      <c r="T189" s="553">
        <v>347.78</v>
      </c>
      <c r="U189" s="553">
        <v>0</v>
      </c>
      <c r="V189" s="554">
        <f t="shared" si="12"/>
        <v>495.29999999999995</v>
      </c>
      <c r="W189" s="554">
        <f t="shared" si="13"/>
        <v>6037.32</v>
      </c>
      <c r="X189" s="550" t="s">
        <v>167</v>
      </c>
      <c r="Y189" s="529"/>
      <c r="Z189" s="530"/>
      <c r="AA189" s="529"/>
      <c r="AB189" s="530"/>
      <c r="AC189" s="529"/>
      <c r="AD189" s="530"/>
      <c r="AE189" s="529"/>
      <c r="AF189" s="529"/>
      <c r="AG189" s="530"/>
      <c r="AH189" s="529"/>
      <c r="AI189" s="530"/>
      <c r="AJ189" s="529"/>
    </row>
    <row r="190" spans="1:36" s="531" customFormat="1" ht="15" customHeight="1" x14ac:dyDescent="0.25">
      <c r="A190" s="196" t="s">
        <v>1037</v>
      </c>
      <c r="B190" s="196" t="s">
        <v>847</v>
      </c>
      <c r="C190" s="197">
        <v>245</v>
      </c>
      <c r="D190" s="199" t="s">
        <v>135</v>
      </c>
      <c r="E190" s="196" t="s">
        <v>256</v>
      </c>
      <c r="F190" s="195">
        <v>15289.97</v>
      </c>
      <c r="G190" s="195">
        <v>0</v>
      </c>
      <c r="H190" s="195">
        <v>0</v>
      </c>
      <c r="I190" s="195">
        <v>0</v>
      </c>
      <c r="J190" s="195">
        <v>0</v>
      </c>
      <c r="K190" s="195">
        <v>0</v>
      </c>
      <c r="L190" s="195">
        <v>0</v>
      </c>
      <c r="M190" s="195">
        <v>0</v>
      </c>
      <c r="N190" s="195">
        <v>0</v>
      </c>
      <c r="O190" s="195">
        <v>0</v>
      </c>
      <c r="P190" s="195">
        <v>508.28</v>
      </c>
      <c r="Q190" s="195">
        <v>0</v>
      </c>
      <c r="R190" s="195">
        <v>0</v>
      </c>
      <c r="S190" s="195">
        <v>0</v>
      </c>
      <c r="T190" s="195">
        <v>0</v>
      </c>
      <c r="U190" s="195">
        <v>0</v>
      </c>
      <c r="V190" s="533">
        <f t="shared" si="12"/>
        <v>508.28</v>
      </c>
      <c r="W190" s="533">
        <f t="shared" si="13"/>
        <v>14781.689999999999</v>
      </c>
      <c r="X190" s="549" t="s">
        <v>167</v>
      </c>
      <c r="Y190" s="529"/>
      <c r="Z190" s="530"/>
      <c r="AA190" s="529"/>
      <c r="AB190" s="530"/>
      <c r="AC190" s="529"/>
      <c r="AD190" s="530"/>
      <c r="AE190" s="529"/>
      <c r="AF190" s="529"/>
      <c r="AG190" s="530"/>
      <c r="AH190" s="529"/>
      <c r="AI190" s="530"/>
      <c r="AJ190" s="529"/>
    </row>
    <row r="191" spans="1:36" s="531" customFormat="1" ht="15" customHeight="1" x14ac:dyDescent="0.25">
      <c r="A191" s="196" t="s">
        <v>1037</v>
      </c>
      <c r="B191" s="196" t="s">
        <v>847</v>
      </c>
      <c r="C191" s="197">
        <v>19</v>
      </c>
      <c r="D191" s="199" t="s">
        <v>13</v>
      </c>
      <c r="E191" s="196" t="s">
        <v>185</v>
      </c>
      <c r="F191" s="195">
        <v>22572.03</v>
      </c>
      <c r="G191" s="195">
        <v>0</v>
      </c>
      <c r="H191" s="195">
        <v>0</v>
      </c>
      <c r="I191" s="195">
        <v>0</v>
      </c>
      <c r="J191" s="195">
        <v>0</v>
      </c>
      <c r="K191" s="195">
        <v>0</v>
      </c>
      <c r="L191" s="195">
        <v>0</v>
      </c>
      <c r="M191" s="195">
        <v>0</v>
      </c>
      <c r="N191" s="195">
        <v>0</v>
      </c>
      <c r="O191" s="195">
        <v>629.24</v>
      </c>
      <c r="P191" s="195">
        <v>0</v>
      </c>
      <c r="Q191" s="195">
        <v>0</v>
      </c>
      <c r="R191" s="195">
        <v>0</v>
      </c>
      <c r="S191" s="195">
        <v>0</v>
      </c>
      <c r="T191" s="195">
        <v>0</v>
      </c>
      <c r="U191" s="195">
        <v>0</v>
      </c>
      <c r="V191" s="533">
        <f t="shared" si="12"/>
        <v>629.24</v>
      </c>
      <c r="W191" s="533">
        <f t="shared" si="13"/>
        <v>21942.789999999997</v>
      </c>
      <c r="X191" s="549" t="s">
        <v>167</v>
      </c>
      <c r="Y191" s="529"/>
      <c r="Z191" s="530"/>
      <c r="AA191" s="529"/>
      <c r="AB191" s="530"/>
      <c r="AC191" s="529"/>
      <c r="AD191" s="530"/>
      <c r="AE191" s="529"/>
      <c r="AF191" s="529"/>
      <c r="AG191" s="530"/>
      <c r="AH191" s="529"/>
      <c r="AI191" s="530"/>
      <c r="AJ191" s="529"/>
    </row>
    <row r="192" spans="1:36" ht="15" customHeight="1" x14ac:dyDescent="0.25">
      <c r="A192" s="196" t="s">
        <v>1037</v>
      </c>
      <c r="B192" s="196" t="s">
        <v>847</v>
      </c>
      <c r="C192" s="197">
        <v>475</v>
      </c>
      <c r="D192" s="199" t="s">
        <v>785</v>
      </c>
      <c r="E192" s="196" t="s">
        <v>794</v>
      </c>
      <c r="F192" s="195">
        <v>16277.19</v>
      </c>
      <c r="G192" s="195">
        <v>0</v>
      </c>
      <c r="H192" s="195">
        <v>0</v>
      </c>
      <c r="I192" s="195">
        <v>0</v>
      </c>
      <c r="J192" s="195">
        <v>0</v>
      </c>
      <c r="K192" s="195">
        <v>0</v>
      </c>
      <c r="L192" s="195">
        <v>709.05</v>
      </c>
      <c r="M192" s="195">
        <v>0</v>
      </c>
      <c r="N192" s="195">
        <v>0</v>
      </c>
      <c r="O192" s="195">
        <v>0</v>
      </c>
      <c r="P192" s="195">
        <v>0</v>
      </c>
      <c r="Q192" s="195">
        <v>0</v>
      </c>
      <c r="R192" s="195">
        <v>0</v>
      </c>
      <c r="S192" s="195">
        <v>0</v>
      </c>
      <c r="T192" s="195">
        <v>0</v>
      </c>
      <c r="U192" s="195">
        <v>0</v>
      </c>
      <c r="V192" s="533">
        <f t="shared" si="12"/>
        <v>709.05</v>
      </c>
      <c r="W192" s="533">
        <f t="shared" si="13"/>
        <v>15568.140000000001</v>
      </c>
      <c r="X192" s="549" t="s">
        <v>167</v>
      </c>
      <c r="Y192" s="196"/>
      <c r="Z192" s="197"/>
      <c r="AA192" s="196"/>
      <c r="AB192" s="197"/>
      <c r="AC192" s="196"/>
      <c r="AD192" s="197"/>
      <c r="AE192" s="196"/>
      <c r="AF192" s="196"/>
      <c r="AG192" s="197"/>
      <c r="AH192" s="196"/>
      <c r="AI192" s="197"/>
      <c r="AJ192" s="196"/>
    </row>
    <row r="193" spans="1:36" ht="15" customHeight="1" x14ac:dyDescent="0.25">
      <c r="A193" s="529" t="s">
        <v>1037</v>
      </c>
      <c r="B193" s="529" t="s">
        <v>847</v>
      </c>
      <c r="C193" s="530">
        <v>390</v>
      </c>
      <c r="D193" s="552" t="s">
        <v>471</v>
      </c>
      <c r="E193" s="529" t="s">
        <v>518</v>
      </c>
      <c r="F193" s="553">
        <v>1978.31</v>
      </c>
      <c r="G193" s="553">
        <v>0</v>
      </c>
      <c r="H193" s="553">
        <v>0</v>
      </c>
      <c r="I193" s="553">
        <v>0</v>
      </c>
      <c r="J193" s="553">
        <v>0</v>
      </c>
      <c r="K193" s="553">
        <v>0</v>
      </c>
      <c r="L193" s="553">
        <v>0</v>
      </c>
      <c r="M193" s="553">
        <v>0</v>
      </c>
      <c r="N193" s="553">
        <v>0</v>
      </c>
      <c r="O193" s="553">
        <v>0</v>
      </c>
      <c r="P193" s="553">
        <v>0</v>
      </c>
      <c r="Q193" s="553">
        <v>481.13</v>
      </c>
      <c r="R193" s="553">
        <v>0</v>
      </c>
      <c r="S193" s="553">
        <v>105.96</v>
      </c>
      <c r="T193" s="553">
        <v>263.73</v>
      </c>
      <c r="U193" s="553">
        <v>0</v>
      </c>
      <c r="V193" s="554">
        <f t="shared" si="12"/>
        <v>850.82</v>
      </c>
      <c r="W193" s="554">
        <f t="shared" si="13"/>
        <v>1127.4899999999998</v>
      </c>
      <c r="X193" s="550" t="s">
        <v>167</v>
      </c>
      <c r="Y193" s="196"/>
      <c r="Z193" s="197"/>
      <c r="AA193" s="196"/>
      <c r="AB193" s="197"/>
      <c r="AC193" s="196"/>
      <c r="AD193" s="197"/>
      <c r="AE193" s="196"/>
      <c r="AF193" s="196"/>
      <c r="AG193" s="197"/>
      <c r="AH193" s="196"/>
      <c r="AI193" s="197"/>
      <c r="AJ193" s="196"/>
    </row>
    <row r="194" spans="1:36" ht="15" customHeight="1" x14ac:dyDescent="0.25">
      <c r="A194" s="529" t="s">
        <v>1037</v>
      </c>
      <c r="B194" s="529" t="s">
        <v>847</v>
      </c>
      <c r="C194" s="530">
        <v>375</v>
      </c>
      <c r="D194" s="552" t="s">
        <v>462</v>
      </c>
      <c r="E194" s="529" t="s">
        <v>507</v>
      </c>
      <c r="F194" s="553">
        <v>3949.8</v>
      </c>
      <c r="G194" s="553">
        <v>0</v>
      </c>
      <c r="H194" s="553">
        <v>0</v>
      </c>
      <c r="I194" s="553">
        <v>0</v>
      </c>
      <c r="J194" s="553">
        <v>0</v>
      </c>
      <c r="K194" s="553">
        <v>0</v>
      </c>
      <c r="L194" s="553">
        <v>0</v>
      </c>
      <c r="M194" s="553">
        <v>0</v>
      </c>
      <c r="N194" s="553">
        <v>0</v>
      </c>
      <c r="O194" s="553">
        <v>0</v>
      </c>
      <c r="P194" s="553">
        <v>0</v>
      </c>
      <c r="Q194" s="553">
        <v>197.46</v>
      </c>
      <c r="R194" s="553">
        <v>0</v>
      </c>
      <c r="S194" s="553">
        <v>270.95</v>
      </c>
      <c r="T194" s="553">
        <v>91.65</v>
      </c>
      <c r="U194" s="553">
        <v>0</v>
      </c>
      <c r="V194" s="554">
        <f t="shared" si="12"/>
        <v>560.05999999999995</v>
      </c>
      <c r="W194" s="554">
        <f t="shared" si="13"/>
        <v>3389.7400000000002</v>
      </c>
      <c r="X194" s="550" t="s">
        <v>167</v>
      </c>
      <c r="Y194" s="196"/>
      <c r="Z194" s="197"/>
      <c r="AA194" s="196"/>
      <c r="AB194" s="197"/>
      <c r="AC194" s="196"/>
      <c r="AD194" s="197"/>
      <c r="AE194" s="196"/>
      <c r="AF194" s="196"/>
      <c r="AG194" s="197"/>
      <c r="AH194" s="196"/>
      <c r="AI194" s="197"/>
      <c r="AJ194" s="196"/>
    </row>
    <row r="195" spans="1:36" ht="15" customHeight="1" x14ac:dyDescent="0.25">
      <c r="A195" s="196" t="s">
        <v>1037</v>
      </c>
      <c r="B195" s="196" t="s">
        <v>847</v>
      </c>
      <c r="C195" s="197">
        <v>496</v>
      </c>
      <c r="D195" s="199" t="s">
        <v>462</v>
      </c>
      <c r="E195" s="196" t="s">
        <v>507</v>
      </c>
      <c r="F195" s="195">
        <v>14302.56</v>
      </c>
      <c r="G195" s="195">
        <v>0</v>
      </c>
      <c r="H195" s="195">
        <v>0</v>
      </c>
      <c r="I195" s="195">
        <v>0</v>
      </c>
      <c r="J195" s="195">
        <v>0</v>
      </c>
      <c r="K195" s="195">
        <v>0</v>
      </c>
      <c r="L195" s="195">
        <v>457.37</v>
      </c>
      <c r="M195" s="195">
        <v>0</v>
      </c>
      <c r="N195" s="195">
        <v>0</v>
      </c>
      <c r="O195" s="195">
        <v>0</v>
      </c>
      <c r="P195" s="195">
        <v>0</v>
      </c>
      <c r="Q195" s="195">
        <v>0</v>
      </c>
      <c r="R195" s="195">
        <v>0</v>
      </c>
      <c r="S195" s="195">
        <v>0</v>
      </c>
      <c r="T195" s="195">
        <v>0</v>
      </c>
      <c r="U195" s="195">
        <v>0</v>
      </c>
      <c r="V195" s="533">
        <f t="shared" si="12"/>
        <v>457.37</v>
      </c>
      <c r="W195" s="533">
        <f t="shared" si="13"/>
        <v>13845.189999999999</v>
      </c>
      <c r="X195" s="549" t="s">
        <v>167</v>
      </c>
      <c r="Y195" s="196"/>
      <c r="Z195" s="197"/>
      <c r="AA195" s="196"/>
      <c r="AB195" s="197"/>
      <c r="AC195" s="196"/>
      <c r="AD195" s="197"/>
      <c r="AE195" s="196"/>
      <c r="AF195" s="196"/>
      <c r="AG195" s="197"/>
      <c r="AH195" s="196"/>
      <c r="AI195" s="197"/>
      <c r="AJ195" s="196"/>
    </row>
    <row r="196" spans="1:36" ht="15" customHeight="1" x14ac:dyDescent="0.25">
      <c r="A196" s="196" t="s">
        <v>1037</v>
      </c>
      <c r="B196" s="196" t="s">
        <v>847</v>
      </c>
      <c r="C196" s="197">
        <v>169</v>
      </c>
      <c r="D196" s="199" t="s">
        <v>67</v>
      </c>
      <c r="E196" s="196" t="s">
        <v>238</v>
      </c>
      <c r="F196" s="195">
        <v>12841.04</v>
      </c>
      <c r="G196" s="195">
        <v>0</v>
      </c>
      <c r="H196" s="195">
        <v>0</v>
      </c>
      <c r="I196" s="195">
        <v>0</v>
      </c>
      <c r="J196" s="195">
        <v>0</v>
      </c>
      <c r="K196" s="195">
        <v>0</v>
      </c>
      <c r="L196" s="195">
        <v>1336.36</v>
      </c>
      <c r="M196" s="195">
        <v>0</v>
      </c>
      <c r="N196" s="195">
        <v>0</v>
      </c>
      <c r="O196" s="195">
        <v>0</v>
      </c>
      <c r="P196" s="195">
        <v>0</v>
      </c>
      <c r="Q196" s="195">
        <v>0</v>
      </c>
      <c r="R196" s="195">
        <v>0</v>
      </c>
      <c r="S196" s="195">
        <v>0</v>
      </c>
      <c r="T196" s="195">
        <v>0</v>
      </c>
      <c r="U196" s="195">
        <v>0</v>
      </c>
      <c r="V196" s="533">
        <f t="shared" si="12"/>
        <v>1336.36</v>
      </c>
      <c r="W196" s="533">
        <f t="shared" si="13"/>
        <v>11504.68</v>
      </c>
      <c r="X196" s="549" t="s">
        <v>167</v>
      </c>
      <c r="Y196" s="196"/>
      <c r="Z196" s="197"/>
      <c r="AA196" s="196"/>
      <c r="AB196" s="197"/>
      <c r="AC196" s="196"/>
      <c r="AD196" s="197"/>
      <c r="AE196" s="196"/>
      <c r="AF196" s="196"/>
      <c r="AG196" s="197"/>
      <c r="AH196" s="196"/>
      <c r="AI196" s="197"/>
      <c r="AJ196" s="196"/>
    </row>
    <row r="197" spans="1:36" s="531" customFormat="1" ht="15" customHeight="1" x14ac:dyDescent="0.25">
      <c r="A197" s="196" t="s">
        <v>1037</v>
      </c>
      <c r="B197" s="196" t="s">
        <v>847</v>
      </c>
      <c r="C197" s="197">
        <v>27</v>
      </c>
      <c r="D197" s="199" t="s">
        <v>20</v>
      </c>
      <c r="E197" s="196" t="s">
        <v>192</v>
      </c>
      <c r="F197" s="195">
        <v>18929.8</v>
      </c>
      <c r="G197" s="195">
        <v>0</v>
      </c>
      <c r="H197" s="195">
        <v>0</v>
      </c>
      <c r="I197" s="195">
        <v>0</v>
      </c>
      <c r="J197" s="195">
        <v>0</v>
      </c>
      <c r="K197" s="195">
        <v>0</v>
      </c>
      <c r="L197" s="195">
        <v>0</v>
      </c>
      <c r="M197" s="195">
        <v>0</v>
      </c>
      <c r="N197" s="195">
        <v>0</v>
      </c>
      <c r="O197" s="195">
        <v>792.25</v>
      </c>
      <c r="P197" s="195">
        <v>1641.21</v>
      </c>
      <c r="Q197" s="195">
        <v>0</v>
      </c>
      <c r="R197" s="195">
        <v>435.47</v>
      </c>
      <c r="S197" s="195">
        <v>0</v>
      </c>
      <c r="T197" s="195">
        <v>0</v>
      </c>
      <c r="U197" s="195">
        <v>0</v>
      </c>
      <c r="V197" s="533">
        <f t="shared" si="12"/>
        <v>2868.9300000000003</v>
      </c>
      <c r="W197" s="533">
        <f t="shared" si="13"/>
        <v>16060.869999999999</v>
      </c>
      <c r="X197" s="549" t="s">
        <v>167</v>
      </c>
      <c r="Y197" s="529"/>
      <c r="Z197" s="530"/>
      <c r="AA197" s="529"/>
      <c r="AB197" s="530"/>
      <c r="AC197" s="529"/>
      <c r="AD197" s="530"/>
      <c r="AE197" s="529"/>
      <c r="AF197" s="529"/>
      <c r="AG197" s="530"/>
      <c r="AH197" s="529"/>
      <c r="AI197" s="530"/>
      <c r="AJ197" s="529"/>
    </row>
    <row r="198" spans="1:36" ht="15" customHeight="1" x14ac:dyDescent="0.25">
      <c r="A198" s="196" t="s">
        <v>1037</v>
      </c>
      <c r="B198" s="196" t="s">
        <v>847</v>
      </c>
      <c r="C198" s="197">
        <v>429</v>
      </c>
      <c r="D198" s="199" t="s">
        <v>676</v>
      </c>
      <c r="E198" s="196" t="s">
        <v>677</v>
      </c>
      <c r="F198" s="195">
        <v>14029.06</v>
      </c>
      <c r="G198" s="195">
        <v>0</v>
      </c>
      <c r="H198" s="195">
        <v>0</v>
      </c>
      <c r="I198" s="195">
        <v>0</v>
      </c>
      <c r="J198" s="195">
        <v>0</v>
      </c>
      <c r="K198" s="195">
        <v>0</v>
      </c>
      <c r="L198" s="195">
        <v>0</v>
      </c>
      <c r="M198" s="195">
        <v>0</v>
      </c>
      <c r="N198" s="195">
        <v>0</v>
      </c>
      <c r="O198" s="195">
        <v>0</v>
      </c>
      <c r="P198" s="195">
        <v>0</v>
      </c>
      <c r="Q198" s="195">
        <v>0</v>
      </c>
      <c r="R198" s="195">
        <v>0</v>
      </c>
      <c r="S198" s="195">
        <v>0</v>
      </c>
      <c r="T198" s="195">
        <v>0</v>
      </c>
      <c r="U198" s="195">
        <v>0</v>
      </c>
      <c r="V198" s="533">
        <f t="shared" si="12"/>
        <v>0</v>
      </c>
      <c r="W198" s="533">
        <f t="shared" si="13"/>
        <v>14029.06</v>
      </c>
      <c r="X198" s="549" t="s">
        <v>167</v>
      </c>
      <c r="Y198" s="196"/>
      <c r="Z198" s="197"/>
      <c r="AA198" s="196"/>
      <c r="AB198" s="197"/>
      <c r="AC198" s="196"/>
      <c r="AD198" s="197"/>
      <c r="AE198" s="196"/>
      <c r="AF198" s="196"/>
      <c r="AG198" s="197"/>
      <c r="AH198" s="196"/>
      <c r="AI198" s="197"/>
      <c r="AJ198" s="196"/>
    </row>
    <row r="199" spans="1:36" ht="15" customHeight="1" x14ac:dyDescent="0.25">
      <c r="A199" s="196" t="s">
        <v>1037</v>
      </c>
      <c r="B199" s="196" t="s">
        <v>847</v>
      </c>
      <c r="C199" s="197">
        <v>343</v>
      </c>
      <c r="D199" s="199" t="s">
        <v>310</v>
      </c>
      <c r="E199" s="196" t="s">
        <v>313</v>
      </c>
      <c r="F199" s="195">
        <v>30219.7</v>
      </c>
      <c r="G199" s="195">
        <v>0</v>
      </c>
      <c r="H199" s="195">
        <v>0</v>
      </c>
      <c r="I199" s="195">
        <v>0</v>
      </c>
      <c r="J199" s="195">
        <v>0</v>
      </c>
      <c r="K199" s="195">
        <v>0</v>
      </c>
      <c r="L199" s="195">
        <v>0</v>
      </c>
      <c r="M199" s="195">
        <v>0</v>
      </c>
      <c r="N199" s="195">
        <v>0</v>
      </c>
      <c r="O199" s="195">
        <v>0</v>
      </c>
      <c r="P199" s="195">
        <v>661.09</v>
      </c>
      <c r="Q199" s="195">
        <v>0</v>
      </c>
      <c r="R199" s="195">
        <v>502.59</v>
      </c>
      <c r="S199" s="195">
        <v>0</v>
      </c>
      <c r="T199" s="195">
        <v>0</v>
      </c>
      <c r="U199" s="195">
        <v>0</v>
      </c>
      <c r="V199" s="533">
        <f t="shared" si="12"/>
        <v>1163.68</v>
      </c>
      <c r="W199" s="533">
        <f t="shared" si="13"/>
        <v>29056.02</v>
      </c>
      <c r="X199" s="549" t="s">
        <v>167</v>
      </c>
      <c r="Y199" s="196"/>
      <c r="Z199" s="197"/>
      <c r="AA199" s="196"/>
      <c r="AB199" s="197"/>
      <c r="AC199" s="196"/>
      <c r="AD199" s="197"/>
      <c r="AE199" s="196"/>
      <c r="AF199" s="196"/>
      <c r="AG199" s="197"/>
      <c r="AH199" s="196"/>
      <c r="AI199" s="197"/>
      <c r="AJ199" s="196"/>
    </row>
    <row r="200" spans="1:36" ht="15" customHeight="1" x14ac:dyDescent="0.25">
      <c r="A200" s="196" t="s">
        <v>1037</v>
      </c>
      <c r="B200" s="196" t="s">
        <v>847</v>
      </c>
      <c r="C200" s="197">
        <v>315</v>
      </c>
      <c r="D200" s="199" t="s">
        <v>299</v>
      </c>
      <c r="E200" s="196" t="s">
        <v>302</v>
      </c>
      <c r="F200" s="195">
        <v>25223</v>
      </c>
      <c r="G200" s="195">
        <v>0</v>
      </c>
      <c r="H200" s="195">
        <v>0</v>
      </c>
      <c r="I200" s="195">
        <v>0</v>
      </c>
      <c r="J200" s="195">
        <v>0</v>
      </c>
      <c r="K200" s="195">
        <v>0</v>
      </c>
      <c r="L200" s="195">
        <v>0</v>
      </c>
      <c r="M200" s="195">
        <v>0</v>
      </c>
      <c r="N200" s="195">
        <v>0</v>
      </c>
      <c r="O200" s="195">
        <v>0</v>
      </c>
      <c r="P200" s="195">
        <v>2375.54</v>
      </c>
      <c r="Q200" s="195">
        <v>0</v>
      </c>
      <c r="R200" s="195">
        <v>0</v>
      </c>
      <c r="S200" s="195">
        <v>0</v>
      </c>
      <c r="T200" s="195">
        <v>0</v>
      </c>
      <c r="U200" s="195">
        <v>0</v>
      </c>
      <c r="V200" s="533">
        <f t="shared" si="12"/>
        <v>2375.54</v>
      </c>
      <c r="W200" s="533">
        <f t="shared" si="13"/>
        <v>22847.46</v>
      </c>
      <c r="X200" s="549" t="s">
        <v>167</v>
      </c>
      <c r="Y200" s="196"/>
      <c r="Z200" s="197"/>
      <c r="AA200" s="196"/>
      <c r="AB200" s="197"/>
      <c r="AC200" s="196"/>
      <c r="AD200" s="197"/>
      <c r="AE200" s="196"/>
      <c r="AF200" s="196"/>
      <c r="AG200" s="197"/>
      <c r="AH200" s="196"/>
      <c r="AI200" s="197"/>
      <c r="AJ200" s="196"/>
    </row>
    <row r="201" spans="1:36" s="531" customFormat="1" ht="15" customHeight="1" x14ac:dyDescent="0.25">
      <c r="A201" s="529" t="s">
        <v>1037</v>
      </c>
      <c r="B201" s="529" t="s">
        <v>847</v>
      </c>
      <c r="C201" s="530">
        <v>389</v>
      </c>
      <c r="D201" s="552" t="s">
        <v>470</v>
      </c>
      <c r="E201" s="529" t="s">
        <v>517</v>
      </c>
      <c r="F201" s="553">
        <v>1475.55</v>
      </c>
      <c r="G201" s="553">
        <v>0</v>
      </c>
      <c r="H201" s="553">
        <v>0</v>
      </c>
      <c r="I201" s="553">
        <v>0</v>
      </c>
      <c r="J201" s="553">
        <v>0</v>
      </c>
      <c r="K201" s="553">
        <v>0</v>
      </c>
      <c r="L201" s="553">
        <v>0</v>
      </c>
      <c r="M201" s="553">
        <v>0</v>
      </c>
      <c r="N201" s="553">
        <v>0</v>
      </c>
      <c r="O201" s="553">
        <v>0</v>
      </c>
      <c r="P201" s="553">
        <v>0</v>
      </c>
      <c r="Q201" s="553">
        <v>0</v>
      </c>
      <c r="R201" s="553">
        <v>0</v>
      </c>
      <c r="S201" s="553">
        <v>113.45</v>
      </c>
      <c r="T201" s="553">
        <v>263.73</v>
      </c>
      <c r="U201" s="553">
        <v>0</v>
      </c>
      <c r="V201" s="554">
        <f t="shared" si="12"/>
        <v>377.18</v>
      </c>
      <c r="W201" s="554">
        <f t="shared" si="13"/>
        <v>1098.3699999999999</v>
      </c>
      <c r="X201" s="550" t="s">
        <v>167</v>
      </c>
      <c r="Y201" s="529"/>
      <c r="Z201" s="530"/>
      <c r="AA201" s="529"/>
      <c r="AB201" s="530"/>
      <c r="AC201" s="529"/>
      <c r="AD201" s="530"/>
      <c r="AE201" s="529"/>
      <c r="AF201" s="529"/>
      <c r="AG201" s="530"/>
      <c r="AH201" s="529"/>
      <c r="AI201" s="530"/>
      <c r="AJ201" s="529"/>
    </row>
    <row r="202" spans="1:36" s="531" customFormat="1" ht="15" customHeight="1" x14ac:dyDescent="0.25">
      <c r="A202" s="196" t="s">
        <v>1037</v>
      </c>
      <c r="B202" s="196" t="s">
        <v>847</v>
      </c>
      <c r="C202" s="197">
        <v>86</v>
      </c>
      <c r="D202" s="199" t="s">
        <v>46</v>
      </c>
      <c r="E202" s="196" t="s">
        <v>218</v>
      </c>
      <c r="F202" s="195">
        <v>9728.74</v>
      </c>
      <c r="G202" s="195">
        <v>0</v>
      </c>
      <c r="H202" s="195">
        <v>0</v>
      </c>
      <c r="I202" s="195">
        <v>0</v>
      </c>
      <c r="J202" s="195">
        <v>0</v>
      </c>
      <c r="K202" s="195">
        <v>0</v>
      </c>
      <c r="L202" s="195">
        <v>0</v>
      </c>
      <c r="M202" s="195">
        <v>0</v>
      </c>
      <c r="N202" s="195">
        <v>0</v>
      </c>
      <c r="O202" s="195">
        <v>0</v>
      </c>
      <c r="P202" s="195">
        <v>1223.5999999999999</v>
      </c>
      <c r="Q202" s="195">
        <v>0</v>
      </c>
      <c r="R202" s="195">
        <v>117.54</v>
      </c>
      <c r="S202" s="195">
        <v>0</v>
      </c>
      <c r="T202" s="195">
        <v>0</v>
      </c>
      <c r="U202" s="195">
        <v>0</v>
      </c>
      <c r="V202" s="533">
        <f t="shared" si="12"/>
        <v>1341.1399999999999</v>
      </c>
      <c r="W202" s="533">
        <f t="shared" si="13"/>
        <v>8387.6</v>
      </c>
      <c r="X202" s="549" t="s">
        <v>167</v>
      </c>
      <c r="Y202" s="529"/>
      <c r="Z202" s="530"/>
      <c r="AA202" s="529"/>
      <c r="AB202" s="530"/>
      <c r="AC202" s="529"/>
      <c r="AD202" s="530"/>
      <c r="AE202" s="529"/>
      <c r="AF202" s="529"/>
      <c r="AG202" s="530"/>
      <c r="AH202" s="529"/>
      <c r="AI202" s="530"/>
      <c r="AJ202" s="529"/>
    </row>
    <row r="203" spans="1:36" ht="15" customHeight="1" x14ac:dyDescent="0.25">
      <c r="A203" s="211"/>
      <c r="B203" s="211"/>
      <c r="C203" s="213">
        <v>49</v>
      </c>
      <c r="D203" s="367" t="s">
        <v>37</v>
      </c>
      <c r="E203" s="211"/>
      <c r="F203" s="212">
        <v>0</v>
      </c>
      <c r="G203" s="212">
        <v>0</v>
      </c>
      <c r="H203" s="212">
        <v>0</v>
      </c>
      <c r="I203" s="212">
        <v>0</v>
      </c>
      <c r="J203" s="212">
        <v>0</v>
      </c>
      <c r="K203" s="212">
        <v>0</v>
      </c>
      <c r="L203" s="212">
        <v>0</v>
      </c>
      <c r="M203" s="212">
        <v>0</v>
      </c>
      <c r="N203" s="212">
        <v>0</v>
      </c>
      <c r="O203" s="212">
        <v>0</v>
      </c>
      <c r="P203" s="212">
        <v>0</v>
      </c>
      <c r="Q203" s="212">
        <v>0</v>
      </c>
      <c r="R203" s="212">
        <v>0</v>
      </c>
      <c r="S203" s="212">
        <v>0</v>
      </c>
      <c r="T203" s="212">
        <v>0</v>
      </c>
      <c r="U203" s="212">
        <v>0</v>
      </c>
      <c r="V203" s="212">
        <v>0</v>
      </c>
      <c r="W203" s="212">
        <v>0</v>
      </c>
      <c r="X203" s="569"/>
      <c r="Y203" s="196"/>
      <c r="Z203" s="197"/>
      <c r="AA203" s="196"/>
      <c r="AB203" s="197"/>
      <c r="AC203" s="196"/>
      <c r="AD203" s="197"/>
      <c r="AE203" s="196"/>
      <c r="AF203" s="196"/>
      <c r="AG203" s="197"/>
      <c r="AH203" s="196"/>
      <c r="AI203" s="197"/>
      <c r="AJ203" s="196"/>
    </row>
    <row r="204" spans="1:36" s="531" customFormat="1" ht="15" customHeight="1" x14ac:dyDescent="0.25">
      <c r="A204" s="196" t="s">
        <v>1037</v>
      </c>
      <c r="B204" s="196" t="s">
        <v>847</v>
      </c>
      <c r="C204" s="197">
        <v>259</v>
      </c>
      <c r="D204" s="199" t="s">
        <v>147</v>
      </c>
      <c r="E204" s="196" t="s">
        <v>263</v>
      </c>
      <c r="F204" s="195">
        <v>9959.4</v>
      </c>
      <c r="G204" s="195">
        <v>0</v>
      </c>
      <c r="H204" s="195">
        <v>0</v>
      </c>
      <c r="I204" s="195">
        <v>0</v>
      </c>
      <c r="J204" s="195">
        <v>0</v>
      </c>
      <c r="K204" s="195">
        <v>0</v>
      </c>
      <c r="L204" s="195">
        <v>2703.26</v>
      </c>
      <c r="M204" s="195">
        <v>0</v>
      </c>
      <c r="N204" s="195">
        <v>0</v>
      </c>
      <c r="O204" s="195">
        <v>0</v>
      </c>
      <c r="P204" s="195">
        <v>0</v>
      </c>
      <c r="Q204" s="195">
        <v>0</v>
      </c>
      <c r="R204" s="195">
        <v>1000.8</v>
      </c>
      <c r="S204" s="195">
        <v>0</v>
      </c>
      <c r="T204" s="195">
        <v>0</v>
      </c>
      <c r="U204" s="195">
        <v>0</v>
      </c>
      <c r="V204" s="533">
        <f t="shared" ref="V204:V235" si="14">SUM(G204:U204)</f>
        <v>3704.0600000000004</v>
      </c>
      <c r="W204" s="533">
        <f t="shared" ref="W204:W235" si="15">F204-V204</f>
        <v>6255.3399999999992</v>
      </c>
      <c r="X204" s="549" t="s">
        <v>167</v>
      </c>
      <c r="Y204" s="529"/>
      <c r="Z204" s="530"/>
      <c r="AA204" s="529"/>
      <c r="AB204" s="530"/>
      <c r="AC204" s="529"/>
      <c r="AD204" s="530"/>
      <c r="AE204" s="529"/>
      <c r="AF204" s="529"/>
      <c r="AG204" s="530"/>
      <c r="AH204" s="529"/>
      <c r="AI204" s="530"/>
      <c r="AJ204" s="529"/>
    </row>
    <row r="205" spans="1:36" s="531" customFormat="1" ht="15" customHeight="1" x14ac:dyDescent="0.25">
      <c r="A205" s="196" t="s">
        <v>1037</v>
      </c>
      <c r="B205" s="196" t="s">
        <v>847</v>
      </c>
      <c r="C205" s="197">
        <v>430</v>
      </c>
      <c r="D205" s="199" t="s">
        <v>678</v>
      </c>
      <c r="E205" s="196" t="s">
        <v>679</v>
      </c>
      <c r="F205" s="195">
        <v>11784.68</v>
      </c>
      <c r="G205" s="195">
        <v>0</v>
      </c>
      <c r="H205" s="195">
        <v>0</v>
      </c>
      <c r="I205" s="195">
        <v>0</v>
      </c>
      <c r="J205" s="195">
        <v>0</v>
      </c>
      <c r="K205" s="195">
        <v>0</v>
      </c>
      <c r="L205" s="195">
        <v>452.76</v>
      </c>
      <c r="M205" s="195">
        <v>0</v>
      </c>
      <c r="N205" s="195">
        <v>0</v>
      </c>
      <c r="O205" s="195">
        <v>0</v>
      </c>
      <c r="P205" s="195">
        <v>0</v>
      </c>
      <c r="Q205" s="195">
        <v>0</v>
      </c>
      <c r="R205" s="195">
        <v>0</v>
      </c>
      <c r="S205" s="195">
        <v>0</v>
      </c>
      <c r="T205" s="195">
        <v>0</v>
      </c>
      <c r="U205" s="195">
        <v>0</v>
      </c>
      <c r="V205" s="533">
        <f t="shared" si="14"/>
        <v>452.76</v>
      </c>
      <c r="W205" s="533">
        <f t="shared" si="15"/>
        <v>11331.92</v>
      </c>
      <c r="X205" s="549" t="s">
        <v>167</v>
      </c>
      <c r="Y205" s="529"/>
      <c r="Z205" s="530"/>
      <c r="AA205" s="529"/>
      <c r="AB205" s="530"/>
      <c r="AC205" s="529"/>
      <c r="AD205" s="530"/>
      <c r="AE205" s="529"/>
      <c r="AF205" s="529"/>
      <c r="AG205" s="530"/>
      <c r="AH205" s="529"/>
      <c r="AI205" s="530"/>
      <c r="AJ205" s="529"/>
    </row>
    <row r="206" spans="1:36" ht="15" customHeight="1" x14ac:dyDescent="0.25">
      <c r="A206" s="196" t="s">
        <v>1037</v>
      </c>
      <c r="B206" s="196" t="s">
        <v>847</v>
      </c>
      <c r="C206" s="197">
        <v>445</v>
      </c>
      <c r="D206" s="199" t="s">
        <v>713</v>
      </c>
      <c r="E206" s="196" t="s">
        <v>734</v>
      </c>
      <c r="F206" s="195">
        <v>13901.21</v>
      </c>
      <c r="G206" s="195">
        <v>0</v>
      </c>
      <c r="H206" s="195">
        <v>0</v>
      </c>
      <c r="I206" s="195">
        <v>0</v>
      </c>
      <c r="J206" s="195">
        <v>0</v>
      </c>
      <c r="K206" s="195">
        <v>0</v>
      </c>
      <c r="L206" s="195">
        <v>0</v>
      </c>
      <c r="M206" s="195">
        <v>0</v>
      </c>
      <c r="N206" s="195">
        <v>0</v>
      </c>
      <c r="O206" s="195">
        <v>0</v>
      </c>
      <c r="P206" s="195">
        <v>0</v>
      </c>
      <c r="Q206" s="195">
        <v>0</v>
      </c>
      <c r="R206" s="195">
        <v>0</v>
      </c>
      <c r="S206" s="195">
        <v>0</v>
      </c>
      <c r="T206" s="195">
        <v>0</v>
      </c>
      <c r="U206" s="195">
        <v>0</v>
      </c>
      <c r="V206" s="533">
        <f t="shared" si="14"/>
        <v>0</v>
      </c>
      <c r="W206" s="533">
        <f t="shared" si="15"/>
        <v>13901.21</v>
      </c>
      <c r="X206" s="549" t="s">
        <v>167</v>
      </c>
      <c r="Y206" s="196"/>
      <c r="Z206" s="197"/>
      <c r="AA206" s="196"/>
      <c r="AB206" s="197"/>
      <c r="AC206" s="196"/>
      <c r="AD206" s="197"/>
      <c r="AE206" s="196"/>
      <c r="AF206" s="196"/>
      <c r="AG206" s="197"/>
      <c r="AH206" s="196"/>
      <c r="AI206" s="197"/>
      <c r="AJ206" s="196"/>
    </row>
    <row r="207" spans="1:36" ht="15" customHeight="1" x14ac:dyDescent="0.25">
      <c r="A207" s="196" t="s">
        <v>1037</v>
      </c>
      <c r="B207" s="196" t="s">
        <v>847</v>
      </c>
      <c r="C207" s="197">
        <v>193</v>
      </c>
      <c r="D207" s="199" t="s">
        <v>72</v>
      </c>
      <c r="E207" s="196" t="s">
        <v>242</v>
      </c>
      <c r="F207" s="195">
        <v>23475.25</v>
      </c>
      <c r="G207" s="195">
        <v>0</v>
      </c>
      <c r="H207" s="195">
        <v>0</v>
      </c>
      <c r="I207" s="195">
        <v>1334</v>
      </c>
      <c r="J207" s="195">
        <v>0</v>
      </c>
      <c r="K207" s="195">
        <v>0</v>
      </c>
      <c r="L207" s="195">
        <v>0</v>
      </c>
      <c r="M207" s="195">
        <v>0</v>
      </c>
      <c r="N207" s="195">
        <v>0</v>
      </c>
      <c r="O207" s="195">
        <v>0</v>
      </c>
      <c r="P207" s="195">
        <v>1050.3699999999999</v>
      </c>
      <c r="Q207" s="195">
        <v>0</v>
      </c>
      <c r="R207" s="195">
        <v>798.49</v>
      </c>
      <c r="S207" s="195">
        <v>0</v>
      </c>
      <c r="T207" s="195">
        <v>0</v>
      </c>
      <c r="U207" s="195">
        <v>0</v>
      </c>
      <c r="V207" s="533">
        <f t="shared" si="14"/>
        <v>3182.8599999999997</v>
      </c>
      <c r="W207" s="533">
        <f t="shared" si="15"/>
        <v>20292.39</v>
      </c>
      <c r="X207" s="549" t="s">
        <v>167</v>
      </c>
      <c r="Y207" s="196"/>
      <c r="Z207" s="197"/>
      <c r="AA207" s="196"/>
      <c r="AB207" s="197"/>
      <c r="AC207" s="196"/>
      <c r="AD207" s="197"/>
      <c r="AE207" s="196"/>
      <c r="AF207" s="196"/>
      <c r="AG207" s="197"/>
      <c r="AH207" s="196"/>
      <c r="AI207" s="197"/>
      <c r="AJ207" s="196"/>
    </row>
    <row r="208" spans="1:36" ht="15" customHeight="1" x14ac:dyDescent="0.25">
      <c r="A208" s="196" t="s">
        <v>1037</v>
      </c>
      <c r="B208" s="196" t="s">
        <v>847</v>
      </c>
      <c r="C208" s="197">
        <v>159</v>
      </c>
      <c r="D208" s="199" t="s">
        <v>62</v>
      </c>
      <c r="E208" s="196" t="s">
        <v>284</v>
      </c>
      <c r="F208" s="195">
        <v>12648.9</v>
      </c>
      <c r="G208" s="195">
        <v>0</v>
      </c>
      <c r="H208" s="195">
        <v>0</v>
      </c>
      <c r="I208" s="195">
        <v>0</v>
      </c>
      <c r="J208" s="195">
        <v>0</v>
      </c>
      <c r="K208" s="195">
        <v>0</v>
      </c>
      <c r="L208" s="195">
        <v>3501.68</v>
      </c>
      <c r="M208" s="195">
        <v>0</v>
      </c>
      <c r="N208" s="195">
        <v>0</v>
      </c>
      <c r="O208" s="195">
        <v>0</v>
      </c>
      <c r="P208" s="195">
        <v>0</v>
      </c>
      <c r="Q208" s="195">
        <v>0</v>
      </c>
      <c r="R208" s="195">
        <v>1887.32</v>
      </c>
      <c r="S208" s="195">
        <v>0</v>
      </c>
      <c r="T208" s="195">
        <v>0</v>
      </c>
      <c r="U208" s="195">
        <v>0</v>
      </c>
      <c r="V208" s="533">
        <f t="shared" si="14"/>
        <v>5389</v>
      </c>
      <c r="W208" s="533">
        <f t="shared" si="15"/>
        <v>7259.9</v>
      </c>
      <c r="X208" s="549" t="s">
        <v>167</v>
      </c>
      <c r="Y208" s="196"/>
      <c r="Z208" s="197"/>
      <c r="AA208" s="196"/>
      <c r="AB208" s="197"/>
      <c r="AC208" s="196"/>
      <c r="AD208" s="197"/>
      <c r="AE208" s="196"/>
      <c r="AF208" s="196"/>
      <c r="AG208" s="197"/>
      <c r="AH208" s="196"/>
      <c r="AI208" s="197"/>
      <c r="AJ208" s="196"/>
    </row>
    <row r="209" spans="1:36" ht="15" customHeight="1" x14ac:dyDescent="0.25">
      <c r="A209" s="196" t="s">
        <v>1037</v>
      </c>
      <c r="B209" s="196" t="s">
        <v>847</v>
      </c>
      <c r="C209" s="197">
        <v>91</v>
      </c>
      <c r="D209" s="199" t="s">
        <v>51</v>
      </c>
      <c r="E209" s="196" t="s">
        <v>223</v>
      </c>
      <c r="F209" s="195">
        <v>16915.03</v>
      </c>
      <c r="G209" s="195">
        <v>0</v>
      </c>
      <c r="H209" s="195">
        <v>0</v>
      </c>
      <c r="I209" s="195">
        <v>0</v>
      </c>
      <c r="J209" s="195">
        <v>0</v>
      </c>
      <c r="K209" s="195">
        <v>0</v>
      </c>
      <c r="L209" s="195">
        <v>0</v>
      </c>
      <c r="M209" s="195">
        <v>0</v>
      </c>
      <c r="N209" s="195">
        <v>0</v>
      </c>
      <c r="O209" s="195">
        <v>0</v>
      </c>
      <c r="P209" s="195">
        <v>1738.86</v>
      </c>
      <c r="Q209" s="195">
        <v>0</v>
      </c>
      <c r="R209" s="195">
        <v>0</v>
      </c>
      <c r="S209" s="195">
        <v>0</v>
      </c>
      <c r="T209" s="195">
        <v>0</v>
      </c>
      <c r="U209" s="195">
        <v>0</v>
      </c>
      <c r="V209" s="533">
        <f t="shared" si="14"/>
        <v>1738.86</v>
      </c>
      <c r="W209" s="533">
        <f t="shared" si="15"/>
        <v>15176.169999999998</v>
      </c>
      <c r="X209" s="549" t="s">
        <v>167</v>
      </c>
      <c r="Y209" s="196"/>
      <c r="Z209" s="197"/>
      <c r="AA209" s="196"/>
      <c r="AB209" s="197"/>
      <c r="AC209" s="196"/>
      <c r="AD209" s="197"/>
      <c r="AE209" s="196"/>
      <c r="AF209" s="196"/>
      <c r="AG209" s="197"/>
      <c r="AH209" s="196"/>
      <c r="AI209" s="197"/>
      <c r="AJ209" s="196"/>
    </row>
    <row r="210" spans="1:36" ht="15" customHeight="1" x14ac:dyDescent="0.25">
      <c r="A210" s="196" t="s">
        <v>1037</v>
      </c>
      <c r="B210" s="196" t="s">
        <v>847</v>
      </c>
      <c r="C210" s="197">
        <v>482</v>
      </c>
      <c r="D210" s="199" t="s">
        <v>821</v>
      </c>
      <c r="E210" s="196" t="s">
        <v>822</v>
      </c>
      <c r="F210" s="195">
        <v>14668.12</v>
      </c>
      <c r="G210" s="195">
        <v>0</v>
      </c>
      <c r="H210" s="195">
        <v>0</v>
      </c>
      <c r="I210" s="195">
        <v>0</v>
      </c>
      <c r="J210" s="195">
        <v>0</v>
      </c>
      <c r="K210" s="195">
        <v>0</v>
      </c>
      <c r="L210" s="195">
        <v>592.07000000000005</v>
      </c>
      <c r="M210" s="195">
        <v>0</v>
      </c>
      <c r="N210" s="195">
        <v>0</v>
      </c>
      <c r="O210" s="195">
        <v>0</v>
      </c>
      <c r="P210" s="195">
        <v>0</v>
      </c>
      <c r="Q210" s="195">
        <v>0</v>
      </c>
      <c r="R210" s="195">
        <v>382.6</v>
      </c>
      <c r="S210" s="195">
        <v>0</v>
      </c>
      <c r="T210" s="195">
        <v>0</v>
      </c>
      <c r="U210" s="195">
        <v>0</v>
      </c>
      <c r="V210" s="533">
        <f t="shared" si="14"/>
        <v>974.67000000000007</v>
      </c>
      <c r="W210" s="533">
        <f t="shared" si="15"/>
        <v>13693.45</v>
      </c>
      <c r="X210" s="549" t="s">
        <v>167</v>
      </c>
      <c r="Y210" s="196"/>
      <c r="Z210" s="197"/>
      <c r="AA210" s="196"/>
      <c r="AB210" s="197"/>
      <c r="AC210" s="196"/>
      <c r="AD210" s="197"/>
      <c r="AE210" s="196"/>
      <c r="AF210" s="196"/>
      <c r="AG210" s="197"/>
      <c r="AH210" s="196"/>
      <c r="AI210" s="197"/>
      <c r="AJ210" s="196"/>
    </row>
    <row r="211" spans="1:36" ht="15" customHeight="1" x14ac:dyDescent="0.25">
      <c r="A211" s="196" t="s">
        <v>1037</v>
      </c>
      <c r="B211" s="196" t="s">
        <v>847</v>
      </c>
      <c r="C211" s="197">
        <v>326</v>
      </c>
      <c r="D211" s="199" t="s">
        <v>322</v>
      </c>
      <c r="E211" s="196" t="s">
        <v>323</v>
      </c>
      <c r="F211" s="195">
        <v>35082.65</v>
      </c>
      <c r="G211" s="195">
        <v>0</v>
      </c>
      <c r="H211" s="195">
        <v>0</v>
      </c>
      <c r="I211" s="195">
        <v>0</v>
      </c>
      <c r="J211" s="195">
        <v>0</v>
      </c>
      <c r="K211" s="195">
        <v>0</v>
      </c>
      <c r="L211" s="195">
        <v>0</v>
      </c>
      <c r="M211" s="195">
        <v>0</v>
      </c>
      <c r="N211" s="195">
        <v>0</v>
      </c>
      <c r="O211" s="195">
        <v>0</v>
      </c>
      <c r="P211" s="195">
        <v>0</v>
      </c>
      <c r="Q211" s="195">
        <v>0</v>
      </c>
      <c r="R211" s="195">
        <v>0</v>
      </c>
      <c r="S211" s="195">
        <v>0</v>
      </c>
      <c r="T211" s="195">
        <v>0</v>
      </c>
      <c r="U211" s="195">
        <v>0</v>
      </c>
      <c r="V211" s="533">
        <f t="shared" si="14"/>
        <v>0</v>
      </c>
      <c r="W211" s="533">
        <f t="shared" si="15"/>
        <v>35082.65</v>
      </c>
      <c r="X211" s="549" t="s">
        <v>167</v>
      </c>
      <c r="Y211" s="196"/>
      <c r="Z211" s="197"/>
      <c r="AA211" s="196"/>
      <c r="AB211" s="197"/>
      <c r="AC211" s="196"/>
      <c r="AD211" s="197"/>
      <c r="AE211" s="196"/>
      <c r="AF211" s="196"/>
      <c r="AG211" s="197"/>
      <c r="AH211" s="196"/>
      <c r="AI211" s="197"/>
      <c r="AJ211" s="196"/>
    </row>
    <row r="212" spans="1:36" ht="15" customHeight="1" x14ac:dyDescent="0.25">
      <c r="A212" s="196" t="s">
        <v>1037</v>
      </c>
      <c r="B212" s="196" t="s">
        <v>847</v>
      </c>
      <c r="C212" s="197">
        <v>501</v>
      </c>
      <c r="D212" s="199" t="s">
        <v>1042</v>
      </c>
      <c r="E212" s="196" t="s">
        <v>1041</v>
      </c>
      <c r="F212" s="195">
        <v>3674.37</v>
      </c>
      <c r="G212" s="195">
        <v>0</v>
      </c>
      <c r="H212" s="195">
        <v>0</v>
      </c>
      <c r="I212" s="195">
        <v>0</v>
      </c>
      <c r="J212" s="195">
        <v>0</v>
      </c>
      <c r="K212" s="195">
        <v>0</v>
      </c>
      <c r="L212" s="195">
        <v>0</v>
      </c>
      <c r="M212" s="195">
        <v>0</v>
      </c>
      <c r="N212" s="195">
        <v>0</v>
      </c>
      <c r="O212" s="195">
        <v>0</v>
      </c>
      <c r="P212" s="195">
        <v>0</v>
      </c>
      <c r="Q212" s="195">
        <v>0</v>
      </c>
      <c r="R212" s="195">
        <v>0</v>
      </c>
      <c r="S212" s="195">
        <v>0</v>
      </c>
      <c r="T212" s="195">
        <v>0</v>
      </c>
      <c r="U212" s="195">
        <v>0</v>
      </c>
      <c r="V212" s="533">
        <f t="shared" si="14"/>
        <v>0</v>
      </c>
      <c r="W212" s="533">
        <f t="shared" si="15"/>
        <v>3674.37</v>
      </c>
      <c r="X212" s="549" t="s">
        <v>167</v>
      </c>
      <c r="Y212" s="196"/>
      <c r="Z212" s="197"/>
      <c r="AA212" s="196"/>
      <c r="AB212" s="197"/>
      <c r="AC212" s="196"/>
      <c r="AD212" s="197"/>
      <c r="AE212" s="196"/>
      <c r="AF212" s="196"/>
      <c r="AG212" s="197"/>
      <c r="AH212" s="196"/>
      <c r="AI212" s="197"/>
      <c r="AJ212" s="196"/>
    </row>
    <row r="213" spans="1:36" ht="15" customHeight="1" x14ac:dyDescent="0.25">
      <c r="A213" s="196" t="s">
        <v>1037</v>
      </c>
      <c r="B213" s="196" t="s">
        <v>847</v>
      </c>
      <c r="C213" s="197">
        <v>221</v>
      </c>
      <c r="D213" s="199" t="s">
        <v>109</v>
      </c>
      <c r="E213" s="196" t="s">
        <v>252</v>
      </c>
      <c r="F213" s="195">
        <v>19437.45</v>
      </c>
      <c r="G213" s="195">
        <v>0</v>
      </c>
      <c r="H213" s="195">
        <v>0</v>
      </c>
      <c r="I213" s="195">
        <v>0</v>
      </c>
      <c r="J213" s="195">
        <v>0</v>
      </c>
      <c r="K213" s="195">
        <v>0</v>
      </c>
      <c r="L213" s="195">
        <v>0</v>
      </c>
      <c r="M213" s="195">
        <v>0</v>
      </c>
      <c r="N213" s="195">
        <v>0</v>
      </c>
      <c r="O213" s="195">
        <v>0</v>
      </c>
      <c r="P213" s="195">
        <v>2979.3</v>
      </c>
      <c r="Q213" s="195">
        <v>0</v>
      </c>
      <c r="R213" s="195">
        <v>1271.3800000000001</v>
      </c>
      <c r="S213" s="195">
        <v>0</v>
      </c>
      <c r="T213" s="195">
        <v>0</v>
      </c>
      <c r="U213" s="195">
        <v>0</v>
      </c>
      <c r="V213" s="533">
        <f t="shared" si="14"/>
        <v>4250.68</v>
      </c>
      <c r="W213" s="533">
        <f t="shared" si="15"/>
        <v>15186.77</v>
      </c>
      <c r="X213" s="549" t="s">
        <v>167</v>
      </c>
      <c r="Y213" s="196"/>
      <c r="Z213" s="197"/>
      <c r="AA213" s="196"/>
      <c r="AB213" s="197"/>
      <c r="AC213" s="196"/>
      <c r="AD213" s="197"/>
      <c r="AE213" s="196"/>
      <c r="AF213" s="196"/>
      <c r="AG213" s="197"/>
      <c r="AH213" s="196"/>
      <c r="AI213" s="197"/>
      <c r="AJ213" s="196"/>
    </row>
    <row r="214" spans="1:36" ht="15" customHeight="1" x14ac:dyDescent="0.25">
      <c r="A214" s="529" t="s">
        <v>1037</v>
      </c>
      <c r="B214" s="529" t="s">
        <v>847</v>
      </c>
      <c r="C214" s="530">
        <v>416</v>
      </c>
      <c r="D214" s="552" t="s">
        <v>1066</v>
      </c>
      <c r="E214" s="529" t="s">
        <v>1065</v>
      </c>
      <c r="F214" s="553">
        <v>3300</v>
      </c>
      <c r="G214" s="553">
        <v>0</v>
      </c>
      <c r="H214" s="553">
        <v>0</v>
      </c>
      <c r="I214" s="553">
        <v>0</v>
      </c>
      <c r="J214" s="553">
        <v>0</v>
      </c>
      <c r="K214" s="553">
        <v>0</v>
      </c>
      <c r="L214" s="553">
        <v>0</v>
      </c>
      <c r="M214" s="553">
        <v>0</v>
      </c>
      <c r="N214" s="553">
        <v>0</v>
      </c>
      <c r="O214" s="553">
        <v>0</v>
      </c>
      <c r="P214" s="553">
        <v>0</v>
      </c>
      <c r="Q214" s="553">
        <v>0</v>
      </c>
      <c r="R214" s="553">
        <v>0</v>
      </c>
      <c r="S214" s="553">
        <v>125.8</v>
      </c>
      <c r="T214" s="553">
        <v>0</v>
      </c>
      <c r="U214" s="553">
        <v>0</v>
      </c>
      <c r="V214" s="554">
        <f t="shared" si="14"/>
        <v>125.8</v>
      </c>
      <c r="W214" s="554">
        <f t="shared" si="15"/>
        <v>3174.2</v>
      </c>
      <c r="X214" s="550" t="s">
        <v>167</v>
      </c>
      <c r="Y214" s="196"/>
      <c r="Z214" s="197"/>
      <c r="AA214" s="196"/>
      <c r="AB214" s="197"/>
      <c r="AC214" s="196"/>
      <c r="AD214" s="197"/>
      <c r="AE214" s="196"/>
      <c r="AF214" s="196"/>
      <c r="AG214" s="197"/>
      <c r="AH214" s="196"/>
      <c r="AI214" s="197"/>
      <c r="AJ214" s="196"/>
    </row>
    <row r="215" spans="1:36" ht="15" customHeight="1" x14ac:dyDescent="0.25">
      <c r="A215" s="196" t="s">
        <v>1037</v>
      </c>
      <c r="B215" s="196" t="s">
        <v>847</v>
      </c>
      <c r="C215" s="197">
        <v>13</v>
      </c>
      <c r="D215" s="199" t="s">
        <v>102</v>
      </c>
      <c r="E215" s="196" t="s">
        <v>181</v>
      </c>
      <c r="F215" s="195">
        <v>11662.27</v>
      </c>
      <c r="G215" s="195">
        <v>0</v>
      </c>
      <c r="H215" s="195">
        <v>0</v>
      </c>
      <c r="I215" s="195">
        <v>0</v>
      </c>
      <c r="J215" s="195">
        <v>0</v>
      </c>
      <c r="K215" s="195">
        <v>0</v>
      </c>
      <c r="L215" s="195">
        <v>0</v>
      </c>
      <c r="M215" s="195">
        <v>0</v>
      </c>
      <c r="N215" s="195">
        <v>0</v>
      </c>
      <c r="O215" s="195">
        <v>0</v>
      </c>
      <c r="P215" s="195">
        <v>0</v>
      </c>
      <c r="Q215" s="195">
        <v>0</v>
      </c>
      <c r="R215" s="195">
        <v>0</v>
      </c>
      <c r="S215" s="195">
        <v>0</v>
      </c>
      <c r="T215" s="195">
        <v>0</v>
      </c>
      <c r="U215" s="195">
        <v>0</v>
      </c>
      <c r="V215" s="533">
        <f t="shared" si="14"/>
        <v>0</v>
      </c>
      <c r="W215" s="533">
        <f t="shared" si="15"/>
        <v>11662.27</v>
      </c>
      <c r="X215" s="549" t="s">
        <v>167</v>
      </c>
      <c r="Y215" s="196"/>
      <c r="Z215" s="197"/>
      <c r="AA215" s="196"/>
      <c r="AB215" s="197"/>
      <c r="AC215" s="196"/>
      <c r="AD215" s="197"/>
      <c r="AE215" s="196"/>
      <c r="AF215" s="196"/>
      <c r="AG215" s="197"/>
      <c r="AH215" s="196"/>
      <c r="AI215" s="197"/>
      <c r="AJ215" s="196"/>
    </row>
    <row r="216" spans="1:36" ht="15" customHeight="1" x14ac:dyDescent="0.25">
      <c r="A216" s="196" t="s">
        <v>1037</v>
      </c>
      <c r="B216" s="196" t="s">
        <v>847</v>
      </c>
      <c r="C216" s="197">
        <v>502</v>
      </c>
      <c r="D216" s="199" t="s">
        <v>1036</v>
      </c>
      <c r="E216" s="196" t="s">
        <v>1040</v>
      </c>
      <c r="F216" s="195">
        <v>4695.0200000000004</v>
      </c>
      <c r="G216" s="195">
        <v>0</v>
      </c>
      <c r="H216" s="195">
        <v>0</v>
      </c>
      <c r="I216" s="195">
        <v>0</v>
      </c>
      <c r="J216" s="195">
        <v>0</v>
      </c>
      <c r="K216" s="195">
        <v>0</v>
      </c>
      <c r="L216" s="195">
        <v>0</v>
      </c>
      <c r="M216" s="195">
        <v>0</v>
      </c>
      <c r="N216" s="195">
        <v>0</v>
      </c>
      <c r="O216" s="195">
        <v>0</v>
      </c>
      <c r="P216" s="195">
        <v>0</v>
      </c>
      <c r="Q216" s="195">
        <v>0</v>
      </c>
      <c r="R216" s="195">
        <v>0</v>
      </c>
      <c r="S216" s="195">
        <v>0</v>
      </c>
      <c r="T216" s="195">
        <v>0</v>
      </c>
      <c r="U216" s="195">
        <v>0</v>
      </c>
      <c r="V216" s="533">
        <f t="shared" si="14"/>
        <v>0</v>
      </c>
      <c r="W216" s="533">
        <f t="shared" si="15"/>
        <v>4695.0200000000004</v>
      </c>
      <c r="X216" s="549" t="s">
        <v>167</v>
      </c>
      <c r="Y216" s="196"/>
      <c r="Z216" s="197"/>
      <c r="AA216" s="196"/>
      <c r="AB216" s="197"/>
      <c r="AC216" s="196"/>
      <c r="AD216" s="197"/>
      <c r="AE216" s="196"/>
      <c r="AF216" s="196"/>
      <c r="AG216" s="197"/>
      <c r="AH216" s="196"/>
      <c r="AI216" s="197"/>
      <c r="AJ216" s="196"/>
    </row>
    <row r="217" spans="1:36" ht="15" customHeight="1" x14ac:dyDescent="0.25">
      <c r="A217" s="196" t="s">
        <v>1037</v>
      </c>
      <c r="B217" s="196" t="s">
        <v>847</v>
      </c>
      <c r="C217" s="197">
        <v>449</v>
      </c>
      <c r="D217" s="199" t="s">
        <v>1058</v>
      </c>
      <c r="E217" s="196" t="s">
        <v>1057</v>
      </c>
      <c r="F217" s="195">
        <v>3858.42</v>
      </c>
      <c r="G217" s="195">
        <v>0</v>
      </c>
      <c r="H217" s="195">
        <v>0</v>
      </c>
      <c r="I217" s="195">
        <v>0</v>
      </c>
      <c r="J217" s="195">
        <v>0</v>
      </c>
      <c r="K217" s="195">
        <v>0</v>
      </c>
      <c r="L217" s="195">
        <v>0</v>
      </c>
      <c r="M217" s="195">
        <v>0</v>
      </c>
      <c r="N217" s="195">
        <v>0</v>
      </c>
      <c r="O217" s="195">
        <v>0</v>
      </c>
      <c r="P217" s="195">
        <v>0</v>
      </c>
      <c r="Q217" s="195">
        <v>754.92</v>
      </c>
      <c r="R217" s="195">
        <v>0</v>
      </c>
      <c r="S217" s="195">
        <v>161.54</v>
      </c>
      <c r="T217" s="195">
        <v>98.4</v>
      </c>
      <c r="U217" s="195">
        <v>0</v>
      </c>
      <c r="V217" s="533">
        <f t="shared" si="14"/>
        <v>1014.8599999999999</v>
      </c>
      <c r="W217" s="533">
        <f t="shared" si="15"/>
        <v>2843.5600000000004</v>
      </c>
      <c r="X217" s="549" t="s">
        <v>167</v>
      </c>
      <c r="Y217" s="196"/>
      <c r="Z217" s="197"/>
      <c r="AA217" s="196"/>
      <c r="AB217" s="197"/>
      <c r="AC217" s="196"/>
      <c r="AD217" s="197"/>
      <c r="AE217" s="196"/>
      <c r="AF217" s="196"/>
      <c r="AG217" s="197"/>
      <c r="AH217" s="196"/>
      <c r="AI217" s="197"/>
      <c r="AJ217" s="196"/>
    </row>
    <row r="218" spans="1:36" ht="15" customHeight="1" x14ac:dyDescent="0.25">
      <c r="A218" s="196" t="s">
        <v>1037</v>
      </c>
      <c r="B218" s="196" t="s">
        <v>847</v>
      </c>
      <c r="C218" s="197">
        <v>15</v>
      </c>
      <c r="D218" s="199" t="s">
        <v>10</v>
      </c>
      <c r="E218" s="196" t="s">
        <v>182</v>
      </c>
      <c r="F218" s="195">
        <v>11923.09</v>
      </c>
      <c r="G218" s="195">
        <v>0</v>
      </c>
      <c r="H218" s="195">
        <v>0</v>
      </c>
      <c r="I218" s="195">
        <v>0</v>
      </c>
      <c r="J218" s="195">
        <v>0</v>
      </c>
      <c r="K218" s="195">
        <v>0</v>
      </c>
      <c r="L218" s="195">
        <v>0</v>
      </c>
      <c r="M218" s="195">
        <v>454.75</v>
      </c>
      <c r="N218" s="195">
        <v>0</v>
      </c>
      <c r="O218" s="195">
        <v>0</v>
      </c>
      <c r="P218" s="195">
        <v>0</v>
      </c>
      <c r="Q218" s="195">
        <v>0</v>
      </c>
      <c r="R218" s="195">
        <v>0</v>
      </c>
      <c r="S218" s="195">
        <v>0</v>
      </c>
      <c r="T218" s="195">
        <v>0</v>
      </c>
      <c r="U218" s="195">
        <v>0</v>
      </c>
      <c r="V218" s="533">
        <f t="shared" si="14"/>
        <v>454.75</v>
      </c>
      <c r="W218" s="533">
        <f t="shared" si="15"/>
        <v>11468.34</v>
      </c>
      <c r="X218" s="549" t="s">
        <v>167</v>
      </c>
      <c r="Y218" s="196"/>
      <c r="Z218" s="197"/>
      <c r="AA218" s="196"/>
      <c r="AB218" s="197"/>
      <c r="AC218" s="196"/>
      <c r="AD218" s="197"/>
      <c r="AE218" s="196"/>
      <c r="AF218" s="196"/>
      <c r="AG218" s="197"/>
      <c r="AH218" s="196"/>
      <c r="AI218" s="197"/>
      <c r="AJ218" s="196"/>
    </row>
    <row r="219" spans="1:36" ht="15" customHeight="1" x14ac:dyDescent="0.25">
      <c r="A219" s="529" t="s">
        <v>1037</v>
      </c>
      <c r="B219" s="529" t="s">
        <v>847</v>
      </c>
      <c r="C219" s="530">
        <v>488</v>
      </c>
      <c r="D219" s="552" t="s">
        <v>849</v>
      </c>
      <c r="E219" s="529" t="s">
        <v>848</v>
      </c>
      <c r="F219" s="553">
        <v>28944.38</v>
      </c>
      <c r="G219" s="553">
        <v>0</v>
      </c>
      <c r="H219" s="553">
        <v>0</v>
      </c>
      <c r="I219" s="553">
        <v>0</v>
      </c>
      <c r="J219" s="553">
        <v>0</v>
      </c>
      <c r="K219" s="553">
        <v>0</v>
      </c>
      <c r="L219" s="553">
        <v>0</v>
      </c>
      <c r="M219" s="553">
        <v>0</v>
      </c>
      <c r="N219" s="553">
        <v>0</v>
      </c>
      <c r="O219" s="553">
        <v>0</v>
      </c>
      <c r="P219" s="553">
        <v>0</v>
      </c>
      <c r="Q219" s="553">
        <v>0</v>
      </c>
      <c r="R219" s="553">
        <v>0</v>
      </c>
      <c r="S219" s="553">
        <v>135.93</v>
      </c>
      <c r="T219" s="553">
        <v>85.77</v>
      </c>
      <c r="U219" s="553">
        <v>0</v>
      </c>
      <c r="V219" s="554">
        <f t="shared" si="14"/>
        <v>221.7</v>
      </c>
      <c r="W219" s="554">
        <f t="shared" si="15"/>
        <v>28722.68</v>
      </c>
      <c r="X219" s="550" t="s">
        <v>167</v>
      </c>
      <c r="Y219" s="196"/>
      <c r="Z219" s="197"/>
      <c r="AA219" s="196"/>
      <c r="AB219" s="197"/>
      <c r="AC219" s="196"/>
      <c r="AD219" s="197"/>
      <c r="AE219" s="196"/>
      <c r="AF219" s="196"/>
      <c r="AG219" s="197"/>
      <c r="AH219" s="196"/>
      <c r="AI219" s="197"/>
      <c r="AJ219" s="196"/>
    </row>
    <row r="220" spans="1:36" ht="15" customHeight="1" x14ac:dyDescent="0.25">
      <c r="A220" s="196" t="s">
        <v>1037</v>
      </c>
      <c r="B220" s="196" t="s">
        <v>847</v>
      </c>
      <c r="C220" s="197">
        <v>253</v>
      </c>
      <c r="D220" s="199" t="s">
        <v>146</v>
      </c>
      <c r="E220" s="196" t="s">
        <v>261</v>
      </c>
      <c r="F220" s="195">
        <v>6568.33</v>
      </c>
      <c r="G220" s="195">
        <v>0</v>
      </c>
      <c r="H220" s="195">
        <v>0</v>
      </c>
      <c r="I220" s="195">
        <v>0</v>
      </c>
      <c r="J220" s="195">
        <v>0</v>
      </c>
      <c r="K220" s="195">
        <v>0</v>
      </c>
      <c r="L220" s="195">
        <v>763.39</v>
      </c>
      <c r="M220" s="195">
        <v>0</v>
      </c>
      <c r="N220" s="195">
        <v>0</v>
      </c>
      <c r="O220" s="195">
        <v>0</v>
      </c>
      <c r="P220" s="195">
        <v>0</v>
      </c>
      <c r="Q220" s="195">
        <v>0</v>
      </c>
      <c r="R220" s="195">
        <v>0</v>
      </c>
      <c r="S220" s="195">
        <v>0</v>
      </c>
      <c r="T220" s="195">
        <v>0</v>
      </c>
      <c r="U220" s="195">
        <v>0</v>
      </c>
      <c r="V220" s="533">
        <f t="shared" si="14"/>
        <v>763.39</v>
      </c>
      <c r="W220" s="533">
        <f t="shared" si="15"/>
        <v>5804.94</v>
      </c>
      <c r="X220" s="549" t="s">
        <v>167</v>
      </c>
      <c r="Y220" s="196"/>
      <c r="Z220" s="197"/>
      <c r="AA220" s="196"/>
      <c r="AB220" s="197"/>
      <c r="AC220" s="196"/>
      <c r="AD220" s="197"/>
      <c r="AE220" s="196"/>
      <c r="AF220" s="196"/>
      <c r="AG220" s="197"/>
      <c r="AH220" s="196"/>
      <c r="AI220" s="197"/>
      <c r="AJ220" s="196"/>
    </row>
    <row r="221" spans="1:36" s="531" customFormat="1" ht="15" customHeight="1" x14ac:dyDescent="0.25">
      <c r="A221" s="529" t="s">
        <v>1037</v>
      </c>
      <c r="B221" s="529" t="s">
        <v>847</v>
      </c>
      <c r="C221" s="530">
        <v>383</v>
      </c>
      <c r="D221" s="552" t="s">
        <v>467</v>
      </c>
      <c r="E221" s="529" t="s">
        <v>514</v>
      </c>
      <c r="F221" s="553">
        <v>5227.24</v>
      </c>
      <c r="G221" s="553">
        <v>0</v>
      </c>
      <c r="H221" s="553">
        <v>0</v>
      </c>
      <c r="I221" s="553">
        <v>0</v>
      </c>
      <c r="J221" s="553">
        <v>0</v>
      </c>
      <c r="K221" s="553">
        <v>0</v>
      </c>
      <c r="L221" s="553">
        <v>0</v>
      </c>
      <c r="M221" s="553">
        <v>0</v>
      </c>
      <c r="N221" s="553">
        <v>0</v>
      </c>
      <c r="O221" s="553">
        <v>0</v>
      </c>
      <c r="P221" s="553">
        <v>0</v>
      </c>
      <c r="Q221" s="553">
        <v>1474.92</v>
      </c>
      <c r="R221" s="553">
        <v>0</v>
      </c>
      <c r="S221" s="553">
        <v>207.69</v>
      </c>
      <c r="T221" s="553">
        <v>154.91</v>
      </c>
      <c r="U221" s="553">
        <v>0</v>
      </c>
      <c r="V221" s="554">
        <f t="shared" si="14"/>
        <v>1837.5200000000002</v>
      </c>
      <c r="W221" s="554">
        <f t="shared" si="15"/>
        <v>3389.7199999999993</v>
      </c>
      <c r="X221" s="550" t="s">
        <v>167</v>
      </c>
      <c r="Y221" s="529"/>
      <c r="Z221" s="530"/>
      <c r="AA221" s="529"/>
      <c r="AB221" s="530"/>
      <c r="AC221" s="529"/>
      <c r="AD221" s="530"/>
      <c r="AE221" s="529"/>
      <c r="AF221" s="529"/>
      <c r="AG221" s="530"/>
      <c r="AH221" s="529"/>
      <c r="AI221" s="530"/>
      <c r="AJ221" s="529"/>
    </row>
    <row r="222" spans="1:36" s="531" customFormat="1" ht="15" customHeight="1" x14ac:dyDescent="0.25">
      <c r="A222" s="196" t="s">
        <v>1037</v>
      </c>
      <c r="B222" s="196" t="s">
        <v>847</v>
      </c>
      <c r="C222" s="197">
        <v>500</v>
      </c>
      <c r="D222" s="199" t="s">
        <v>467</v>
      </c>
      <c r="E222" s="196" t="s">
        <v>514</v>
      </c>
      <c r="F222" s="195">
        <v>16185.66</v>
      </c>
      <c r="G222" s="195">
        <v>0</v>
      </c>
      <c r="H222" s="195">
        <v>0</v>
      </c>
      <c r="I222" s="195">
        <v>0</v>
      </c>
      <c r="J222" s="195">
        <v>0</v>
      </c>
      <c r="K222" s="195">
        <v>0</v>
      </c>
      <c r="L222" s="195">
        <v>2340.4699999999998</v>
      </c>
      <c r="M222" s="195">
        <v>0</v>
      </c>
      <c r="N222" s="195">
        <v>0</v>
      </c>
      <c r="O222" s="195">
        <v>0</v>
      </c>
      <c r="P222" s="195">
        <v>0</v>
      </c>
      <c r="Q222" s="195">
        <v>0</v>
      </c>
      <c r="R222" s="195">
        <v>0</v>
      </c>
      <c r="S222" s="195">
        <v>0</v>
      </c>
      <c r="T222" s="195">
        <v>0</v>
      </c>
      <c r="U222" s="195">
        <v>0</v>
      </c>
      <c r="V222" s="533">
        <f t="shared" si="14"/>
        <v>2340.4699999999998</v>
      </c>
      <c r="W222" s="533">
        <f t="shared" si="15"/>
        <v>13845.19</v>
      </c>
      <c r="X222" s="549" t="s">
        <v>167</v>
      </c>
      <c r="Y222" s="529"/>
      <c r="Z222" s="530"/>
      <c r="AA222" s="529"/>
      <c r="AB222" s="530"/>
      <c r="AC222" s="529"/>
      <c r="AD222" s="530"/>
      <c r="AE222" s="529"/>
      <c r="AF222" s="529"/>
      <c r="AG222" s="530"/>
      <c r="AH222" s="529"/>
      <c r="AI222" s="530"/>
      <c r="AJ222" s="529"/>
    </row>
    <row r="223" spans="1:36" ht="15" customHeight="1" x14ac:dyDescent="0.25">
      <c r="A223" s="196" t="s">
        <v>1037</v>
      </c>
      <c r="B223" s="196" t="s">
        <v>847</v>
      </c>
      <c r="C223" s="197">
        <v>463</v>
      </c>
      <c r="D223" s="199" t="s">
        <v>752</v>
      </c>
      <c r="E223" s="196" t="s">
        <v>765</v>
      </c>
      <c r="F223" s="195">
        <v>27788.59</v>
      </c>
      <c r="G223" s="195">
        <v>0</v>
      </c>
      <c r="H223" s="195">
        <v>0</v>
      </c>
      <c r="I223" s="195">
        <v>0</v>
      </c>
      <c r="J223" s="195">
        <v>0</v>
      </c>
      <c r="K223" s="195">
        <v>0</v>
      </c>
      <c r="L223" s="195">
        <v>0</v>
      </c>
      <c r="M223" s="195">
        <v>0</v>
      </c>
      <c r="N223" s="195">
        <v>0</v>
      </c>
      <c r="O223" s="195">
        <v>0</v>
      </c>
      <c r="P223" s="195">
        <v>0</v>
      </c>
      <c r="Q223" s="195">
        <v>0</v>
      </c>
      <c r="R223" s="195">
        <v>0</v>
      </c>
      <c r="S223" s="195">
        <v>0</v>
      </c>
      <c r="T223" s="195">
        <v>0</v>
      </c>
      <c r="U223" s="195">
        <v>0</v>
      </c>
      <c r="V223" s="533">
        <f t="shared" si="14"/>
        <v>0</v>
      </c>
      <c r="W223" s="533">
        <f t="shared" si="15"/>
        <v>27788.59</v>
      </c>
      <c r="X223" s="549" t="s">
        <v>167</v>
      </c>
      <c r="Y223" s="196"/>
      <c r="Z223" s="197"/>
      <c r="AA223" s="196"/>
      <c r="AB223" s="197"/>
      <c r="AC223" s="196"/>
      <c r="AD223" s="197"/>
      <c r="AE223" s="196"/>
      <c r="AF223" s="196"/>
      <c r="AG223" s="197"/>
      <c r="AH223" s="196"/>
      <c r="AI223" s="197"/>
      <c r="AJ223" s="196"/>
    </row>
    <row r="224" spans="1:36" ht="15" customHeight="1" x14ac:dyDescent="0.25">
      <c r="A224" s="344" t="s">
        <v>1037</v>
      </c>
      <c r="B224" s="344" t="s">
        <v>847</v>
      </c>
      <c r="C224" s="345">
        <v>222</v>
      </c>
      <c r="D224" s="348" t="s">
        <v>80</v>
      </c>
      <c r="E224" s="344" t="s">
        <v>253</v>
      </c>
      <c r="F224" s="330">
        <v>21309.39</v>
      </c>
      <c r="G224" s="330">
        <v>0</v>
      </c>
      <c r="H224" s="330">
        <v>0</v>
      </c>
      <c r="I224" s="330">
        <v>0</v>
      </c>
      <c r="J224" s="330">
        <v>0</v>
      </c>
      <c r="K224" s="330">
        <v>2261.77</v>
      </c>
      <c r="L224" s="330">
        <v>2327.2399999999998</v>
      </c>
      <c r="M224" s="330">
        <v>609.11</v>
      </c>
      <c r="N224" s="330">
        <v>0</v>
      </c>
      <c r="O224" s="330">
        <v>0</v>
      </c>
      <c r="P224" s="330">
        <v>0</v>
      </c>
      <c r="Q224" s="330">
        <v>0</v>
      </c>
      <c r="R224" s="330">
        <v>781.29</v>
      </c>
      <c r="S224" s="195">
        <v>0</v>
      </c>
      <c r="T224" s="195">
        <v>0</v>
      </c>
      <c r="U224" s="330">
        <v>0</v>
      </c>
      <c r="V224" s="546">
        <f t="shared" si="14"/>
        <v>5979.41</v>
      </c>
      <c r="W224" s="533">
        <f t="shared" si="15"/>
        <v>15329.98</v>
      </c>
      <c r="X224" s="347" t="s">
        <v>167</v>
      </c>
      <c r="Y224" s="196"/>
      <c r="Z224" s="197"/>
      <c r="AA224" s="196"/>
      <c r="AB224" s="197"/>
      <c r="AC224" s="196"/>
      <c r="AD224" s="197"/>
      <c r="AE224" s="196"/>
      <c r="AF224" s="196"/>
      <c r="AG224" s="197"/>
      <c r="AH224" s="196"/>
      <c r="AI224" s="197"/>
      <c r="AJ224" s="196"/>
    </row>
    <row r="225" spans="1:36" ht="15" customHeight="1" x14ac:dyDescent="0.25">
      <c r="A225" s="463" t="s">
        <v>1037</v>
      </c>
      <c r="B225" s="463" t="s">
        <v>847</v>
      </c>
      <c r="C225" s="464">
        <v>472</v>
      </c>
      <c r="D225" s="465" t="s">
        <v>784</v>
      </c>
      <c r="E225" s="463" t="s">
        <v>791</v>
      </c>
      <c r="F225" s="466">
        <v>17849.830000000002</v>
      </c>
      <c r="G225" s="466">
        <v>0</v>
      </c>
      <c r="H225" s="466">
        <v>0</v>
      </c>
      <c r="I225" s="466">
        <v>0</v>
      </c>
      <c r="J225" s="466">
        <v>0</v>
      </c>
      <c r="K225" s="466">
        <v>0</v>
      </c>
      <c r="L225" s="466">
        <v>0</v>
      </c>
      <c r="M225" s="466">
        <v>0</v>
      </c>
      <c r="N225" s="466">
        <v>0</v>
      </c>
      <c r="O225" s="466">
        <v>0</v>
      </c>
      <c r="P225" s="466">
        <v>0</v>
      </c>
      <c r="Q225" s="466">
        <v>0</v>
      </c>
      <c r="R225" s="466">
        <v>307.02</v>
      </c>
      <c r="S225" s="466">
        <v>0</v>
      </c>
      <c r="T225" s="466">
        <v>0</v>
      </c>
      <c r="U225" s="466">
        <v>0</v>
      </c>
      <c r="V225" s="556">
        <f t="shared" si="14"/>
        <v>307.02</v>
      </c>
      <c r="W225" s="556">
        <f t="shared" si="15"/>
        <v>17542.810000000001</v>
      </c>
      <c r="X225" s="557" t="s">
        <v>167</v>
      </c>
      <c r="Y225" s="196"/>
      <c r="Z225" s="197"/>
      <c r="AA225" s="196"/>
      <c r="AB225" s="197"/>
      <c r="AC225" s="196"/>
      <c r="AD225" s="197"/>
      <c r="AE225" s="196"/>
      <c r="AF225" s="196"/>
      <c r="AG225" s="197"/>
      <c r="AH225" s="196"/>
      <c r="AI225" s="197"/>
      <c r="AJ225" s="196"/>
    </row>
    <row r="226" spans="1:36" ht="15" customHeight="1" x14ac:dyDescent="0.25">
      <c r="A226" s="196" t="s">
        <v>1037</v>
      </c>
      <c r="B226" s="196" t="s">
        <v>847</v>
      </c>
      <c r="C226" s="197">
        <v>43</v>
      </c>
      <c r="D226" s="199" t="s">
        <v>32</v>
      </c>
      <c r="E226" s="196" t="s">
        <v>204</v>
      </c>
      <c r="F226" s="195">
        <v>24247.02</v>
      </c>
      <c r="G226" s="195">
        <v>0</v>
      </c>
      <c r="H226" s="195">
        <v>0</v>
      </c>
      <c r="I226" s="195">
        <v>0</v>
      </c>
      <c r="J226" s="195">
        <v>0</v>
      </c>
      <c r="K226" s="195">
        <v>0</v>
      </c>
      <c r="L226" s="195">
        <v>710.38</v>
      </c>
      <c r="M226" s="195">
        <v>0</v>
      </c>
      <c r="N226" s="195">
        <v>0</v>
      </c>
      <c r="O226" s="195">
        <v>0</v>
      </c>
      <c r="P226" s="195">
        <v>0</v>
      </c>
      <c r="Q226" s="195">
        <v>0</v>
      </c>
      <c r="R226" s="195">
        <v>459.1</v>
      </c>
      <c r="S226" s="195">
        <v>0</v>
      </c>
      <c r="T226" s="195">
        <v>0</v>
      </c>
      <c r="U226" s="195">
        <v>0</v>
      </c>
      <c r="V226" s="533">
        <f t="shared" si="14"/>
        <v>1169.48</v>
      </c>
      <c r="W226" s="533">
        <f t="shared" si="15"/>
        <v>23077.54</v>
      </c>
      <c r="X226" s="549" t="s">
        <v>167</v>
      </c>
      <c r="Y226" s="196"/>
      <c r="Z226" s="197"/>
      <c r="AA226" s="196"/>
      <c r="AB226" s="197"/>
      <c r="AC226" s="196"/>
      <c r="AD226" s="197"/>
      <c r="AE226" s="196"/>
      <c r="AF226" s="196"/>
      <c r="AG226" s="197"/>
      <c r="AH226" s="196"/>
      <c r="AI226" s="197"/>
      <c r="AJ226" s="196"/>
    </row>
    <row r="227" spans="1:36" ht="15" customHeight="1" x14ac:dyDescent="0.25">
      <c r="A227" s="196" t="s">
        <v>1037</v>
      </c>
      <c r="B227" s="196" t="s">
        <v>847</v>
      </c>
      <c r="C227" s="197">
        <v>22</v>
      </c>
      <c r="D227" s="199" t="s">
        <v>16</v>
      </c>
      <c r="E227" s="196" t="s">
        <v>269</v>
      </c>
      <c r="F227" s="195">
        <v>24092.37</v>
      </c>
      <c r="G227" s="195">
        <v>0</v>
      </c>
      <c r="H227" s="195">
        <v>0</v>
      </c>
      <c r="I227" s="195">
        <v>0</v>
      </c>
      <c r="J227" s="195">
        <v>0</v>
      </c>
      <c r="K227" s="195">
        <v>0</v>
      </c>
      <c r="L227" s="195">
        <v>0</v>
      </c>
      <c r="M227" s="195">
        <v>0</v>
      </c>
      <c r="N227" s="195">
        <v>0</v>
      </c>
      <c r="O227" s="195">
        <v>0</v>
      </c>
      <c r="P227" s="195">
        <v>1887.77</v>
      </c>
      <c r="Q227" s="195">
        <v>0</v>
      </c>
      <c r="R227" s="195">
        <v>1434.84</v>
      </c>
      <c r="S227" s="195">
        <v>0</v>
      </c>
      <c r="T227" s="195">
        <v>0</v>
      </c>
      <c r="U227" s="195">
        <v>0</v>
      </c>
      <c r="V227" s="533">
        <f t="shared" si="14"/>
        <v>3322.6099999999997</v>
      </c>
      <c r="W227" s="533">
        <f t="shared" si="15"/>
        <v>20769.759999999998</v>
      </c>
      <c r="X227" s="549" t="s">
        <v>167</v>
      </c>
      <c r="Y227" s="196"/>
      <c r="Z227" s="197"/>
      <c r="AA227" s="196"/>
      <c r="AB227" s="197"/>
      <c r="AC227" s="196"/>
      <c r="AD227" s="197"/>
      <c r="AE227" s="196"/>
      <c r="AF227" s="196"/>
      <c r="AG227" s="197"/>
      <c r="AH227" s="196"/>
      <c r="AI227" s="197"/>
      <c r="AJ227" s="196"/>
    </row>
    <row r="228" spans="1:36" ht="15" customHeight="1" x14ac:dyDescent="0.25">
      <c r="A228" s="196" t="s">
        <v>1037</v>
      </c>
      <c r="B228" s="196" t="s">
        <v>847</v>
      </c>
      <c r="C228" s="197">
        <v>220</v>
      </c>
      <c r="D228" s="199" t="s">
        <v>108</v>
      </c>
      <c r="E228" s="196" t="s">
        <v>390</v>
      </c>
      <c r="F228" s="195">
        <v>8420.42</v>
      </c>
      <c r="G228" s="195">
        <v>0</v>
      </c>
      <c r="H228" s="195">
        <v>0</v>
      </c>
      <c r="I228" s="195">
        <v>0</v>
      </c>
      <c r="J228" s="195">
        <v>0</v>
      </c>
      <c r="K228" s="195">
        <v>0</v>
      </c>
      <c r="L228" s="195">
        <v>0</v>
      </c>
      <c r="M228" s="195">
        <v>0</v>
      </c>
      <c r="N228" s="195">
        <v>0</v>
      </c>
      <c r="O228" s="195">
        <v>0</v>
      </c>
      <c r="P228" s="195">
        <v>639.01</v>
      </c>
      <c r="Q228" s="195">
        <v>0</v>
      </c>
      <c r="R228" s="195">
        <v>471.53</v>
      </c>
      <c r="S228" s="195">
        <v>0</v>
      </c>
      <c r="T228" s="195">
        <v>0</v>
      </c>
      <c r="U228" s="195">
        <v>0</v>
      </c>
      <c r="V228" s="533">
        <f t="shared" si="14"/>
        <v>1110.54</v>
      </c>
      <c r="W228" s="533">
        <f t="shared" si="15"/>
        <v>7309.88</v>
      </c>
      <c r="X228" s="549" t="s">
        <v>167</v>
      </c>
      <c r="Y228" s="196"/>
      <c r="Z228" s="197"/>
      <c r="AA228" s="196"/>
      <c r="AB228" s="197"/>
      <c r="AC228" s="196"/>
      <c r="AD228" s="197"/>
      <c r="AE228" s="196"/>
      <c r="AF228" s="196"/>
      <c r="AG228" s="197"/>
      <c r="AH228" s="196"/>
      <c r="AI228" s="197"/>
      <c r="AJ228" s="196"/>
    </row>
    <row r="229" spans="1:36" s="531" customFormat="1" ht="15" customHeight="1" x14ac:dyDescent="0.25">
      <c r="A229" s="196" t="s">
        <v>1037</v>
      </c>
      <c r="B229" s="196" t="s">
        <v>847</v>
      </c>
      <c r="C229" s="197">
        <v>224</v>
      </c>
      <c r="D229" s="199" t="s">
        <v>81</v>
      </c>
      <c r="E229" s="196" t="s">
        <v>254</v>
      </c>
      <c r="F229" s="195">
        <v>22972.02</v>
      </c>
      <c r="G229" s="195">
        <v>0</v>
      </c>
      <c r="H229" s="195">
        <v>0</v>
      </c>
      <c r="I229" s="195">
        <v>0</v>
      </c>
      <c r="J229" s="195">
        <v>0</v>
      </c>
      <c r="K229" s="195">
        <v>0</v>
      </c>
      <c r="L229" s="195">
        <v>2307.17</v>
      </c>
      <c r="M229" s="195">
        <v>0</v>
      </c>
      <c r="N229" s="195">
        <v>0</v>
      </c>
      <c r="O229" s="195">
        <v>0</v>
      </c>
      <c r="P229" s="195">
        <v>0</v>
      </c>
      <c r="Q229" s="195">
        <v>0</v>
      </c>
      <c r="R229" s="195">
        <v>0</v>
      </c>
      <c r="S229" s="195">
        <v>0</v>
      </c>
      <c r="T229" s="195">
        <v>0</v>
      </c>
      <c r="U229" s="195">
        <v>0</v>
      </c>
      <c r="V229" s="533">
        <f t="shared" si="14"/>
        <v>2307.17</v>
      </c>
      <c r="W229" s="533">
        <f t="shared" si="15"/>
        <v>20664.849999999999</v>
      </c>
      <c r="X229" s="549" t="s">
        <v>167</v>
      </c>
      <c r="Y229" s="529"/>
      <c r="Z229" s="530"/>
      <c r="AA229" s="529"/>
      <c r="AB229" s="530"/>
      <c r="AC229" s="529"/>
      <c r="AD229" s="530"/>
      <c r="AE229" s="529"/>
      <c r="AF229" s="529"/>
      <c r="AG229" s="530"/>
      <c r="AH229" s="529"/>
      <c r="AI229" s="530"/>
      <c r="AJ229" s="529"/>
    </row>
    <row r="230" spans="1:36" ht="15" customHeight="1" x14ac:dyDescent="0.25">
      <c r="A230" s="196" t="s">
        <v>1037</v>
      </c>
      <c r="B230" s="196" t="s">
        <v>847</v>
      </c>
      <c r="C230" s="197">
        <v>25</v>
      </c>
      <c r="D230" s="199" t="s">
        <v>18</v>
      </c>
      <c r="E230" s="196" t="s">
        <v>190</v>
      </c>
      <c r="F230" s="195">
        <v>21235.97</v>
      </c>
      <c r="G230" s="195">
        <v>0</v>
      </c>
      <c r="H230" s="195">
        <v>0</v>
      </c>
      <c r="I230" s="195">
        <v>0</v>
      </c>
      <c r="J230" s="195">
        <v>0</v>
      </c>
      <c r="K230" s="195">
        <v>0</v>
      </c>
      <c r="L230" s="195">
        <v>3516.82</v>
      </c>
      <c r="M230" s="195">
        <v>0</v>
      </c>
      <c r="N230" s="195">
        <v>0</v>
      </c>
      <c r="O230" s="195">
        <v>0</v>
      </c>
      <c r="P230" s="195">
        <v>0</v>
      </c>
      <c r="Q230" s="195">
        <v>0</v>
      </c>
      <c r="R230" s="195">
        <v>255.54</v>
      </c>
      <c r="S230" s="195">
        <v>0</v>
      </c>
      <c r="T230" s="195">
        <v>0</v>
      </c>
      <c r="U230" s="195">
        <v>0</v>
      </c>
      <c r="V230" s="533">
        <f t="shared" si="14"/>
        <v>3772.36</v>
      </c>
      <c r="W230" s="533">
        <f t="shared" si="15"/>
        <v>17463.61</v>
      </c>
      <c r="X230" s="549" t="s">
        <v>167</v>
      </c>
      <c r="Y230" s="196"/>
      <c r="Z230" s="197"/>
      <c r="AA230" s="196"/>
      <c r="AB230" s="197"/>
      <c r="AC230" s="196"/>
      <c r="AD230" s="197"/>
      <c r="AE230" s="196"/>
      <c r="AF230" s="196"/>
      <c r="AG230" s="197"/>
      <c r="AH230" s="196"/>
      <c r="AI230" s="197"/>
      <c r="AJ230" s="196"/>
    </row>
    <row r="231" spans="1:36" ht="15" customHeight="1" x14ac:dyDescent="0.25">
      <c r="A231" s="196" t="s">
        <v>1037</v>
      </c>
      <c r="B231" s="196" t="s">
        <v>847</v>
      </c>
      <c r="C231" s="197">
        <v>10</v>
      </c>
      <c r="D231" s="199" t="s">
        <v>8</v>
      </c>
      <c r="E231" s="196" t="s">
        <v>178</v>
      </c>
      <c r="F231" s="195">
        <v>25624.03</v>
      </c>
      <c r="G231" s="195">
        <v>0</v>
      </c>
      <c r="H231" s="195">
        <v>0</v>
      </c>
      <c r="I231" s="195">
        <v>0</v>
      </c>
      <c r="J231" s="195">
        <v>0</v>
      </c>
      <c r="K231" s="195">
        <v>0</v>
      </c>
      <c r="L231" s="195">
        <v>0</v>
      </c>
      <c r="M231" s="195">
        <v>0</v>
      </c>
      <c r="N231" s="195">
        <v>0</v>
      </c>
      <c r="O231" s="195">
        <v>0</v>
      </c>
      <c r="P231" s="195">
        <v>0</v>
      </c>
      <c r="Q231" s="195">
        <v>0</v>
      </c>
      <c r="R231" s="195">
        <v>0</v>
      </c>
      <c r="S231" s="195">
        <v>0</v>
      </c>
      <c r="T231" s="195">
        <v>0</v>
      </c>
      <c r="U231" s="195">
        <v>0</v>
      </c>
      <c r="V231" s="533">
        <f t="shared" si="14"/>
        <v>0</v>
      </c>
      <c r="W231" s="533">
        <f t="shared" si="15"/>
        <v>25624.03</v>
      </c>
      <c r="X231" s="549" t="s">
        <v>167</v>
      </c>
      <c r="Y231" s="196"/>
      <c r="Z231" s="197"/>
      <c r="AA231" s="196"/>
      <c r="AB231" s="197"/>
      <c r="AC231" s="196"/>
      <c r="AD231" s="197"/>
      <c r="AE231" s="196"/>
      <c r="AF231" s="196"/>
      <c r="AG231" s="197"/>
      <c r="AH231" s="196"/>
      <c r="AI231" s="197"/>
      <c r="AJ231" s="196"/>
    </row>
    <row r="232" spans="1:36" s="531" customFormat="1" ht="15" customHeight="1" x14ac:dyDescent="0.25">
      <c r="A232" s="196" t="s">
        <v>1037</v>
      </c>
      <c r="B232" s="196" t="s">
        <v>847</v>
      </c>
      <c r="C232" s="197">
        <v>319</v>
      </c>
      <c r="D232" s="199" t="s">
        <v>306</v>
      </c>
      <c r="E232" s="196" t="s">
        <v>307</v>
      </c>
      <c r="F232" s="195">
        <v>25318.38</v>
      </c>
      <c r="G232" s="195">
        <v>0</v>
      </c>
      <c r="H232" s="195">
        <v>0</v>
      </c>
      <c r="I232" s="195">
        <v>0</v>
      </c>
      <c r="J232" s="195">
        <v>0</v>
      </c>
      <c r="K232" s="195">
        <v>0</v>
      </c>
      <c r="L232" s="195">
        <v>418.93</v>
      </c>
      <c r="M232" s="195">
        <v>0</v>
      </c>
      <c r="N232" s="195">
        <v>0</v>
      </c>
      <c r="O232" s="195">
        <v>0</v>
      </c>
      <c r="P232" s="195">
        <v>0</v>
      </c>
      <c r="Q232" s="195">
        <v>0</v>
      </c>
      <c r="R232" s="195">
        <v>270.8</v>
      </c>
      <c r="S232" s="195">
        <v>0</v>
      </c>
      <c r="T232" s="195">
        <v>0</v>
      </c>
      <c r="U232" s="195">
        <v>0</v>
      </c>
      <c r="V232" s="533">
        <f t="shared" si="14"/>
        <v>689.73</v>
      </c>
      <c r="W232" s="533">
        <f t="shared" si="15"/>
        <v>24628.65</v>
      </c>
      <c r="X232" s="549" t="s">
        <v>167</v>
      </c>
      <c r="Y232" s="529"/>
      <c r="Z232" s="530"/>
      <c r="AA232" s="529"/>
      <c r="AB232" s="530"/>
      <c r="AC232" s="529"/>
      <c r="AD232" s="530"/>
      <c r="AE232" s="529"/>
      <c r="AF232" s="529"/>
      <c r="AG232" s="530"/>
      <c r="AH232" s="529"/>
      <c r="AI232" s="530"/>
      <c r="AJ232" s="529"/>
    </row>
    <row r="233" spans="1:36" s="531" customFormat="1" ht="15" customHeight="1" x14ac:dyDescent="0.25">
      <c r="A233" s="196" t="s">
        <v>1037</v>
      </c>
      <c r="B233" s="196" t="s">
        <v>847</v>
      </c>
      <c r="C233" s="197">
        <v>212</v>
      </c>
      <c r="D233" s="199" t="s">
        <v>78</v>
      </c>
      <c r="E233" s="196" t="s">
        <v>248</v>
      </c>
      <c r="F233" s="195">
        <v>17365.5</v>
      </c>
      <c r="G233" s="195">
        <v>0</v>
      </c>
      <c r="H233" s="195">
        <v>0</v>
      </c>
      <c r="I233" s="195">
        <v>0</v>
      </c>
      <c r="J233" s="195">
        <v>0</v>
      </c>
      <c r="K233" s="195">
        <v>0</v>
      </c>
      <c r="L233" s="195">
        <v>1438.09</v>
      </c>
      <c r="M233" s="195">
        <v>0</v>
      </c>
      <c r="N233" s="195">
        <v>4554</v>
      </c>
      <c r="O233" s="195">
        <v>0</v>
      </c>
      <c r="P233" s="195">
        <v>0</v>
      </c>
      <c r="Q233" s="195">
        <v>0</v>
      </c>
      <c r="R233" s="195">
        <v>0</v>
      </c>
      <c r="S233" s="195">
        <v>0</v>
      </c>
      <c r="T233" s="195">
        <v>0</v>
      </c>
      <c r="U233" s="195">
        <v>0</v>
      </c>
      <c r="V233" s="533">
        <f t="shared" si="14"/>
        <v>5992.09</v>
      </c>
      <c r="W233" s="533">
        <f t="shared" si="15"/>
        <v>11373.41</v>
      </c>
      <c r="X233" s="549" t="s">
        <v>167</v>
      </c>
      <c r="Y233" s="529"/>
      <c r="Z233" s="530"/>
      <c r="AA233" s="529"/>
      <c r="AB233" s="530"/>
      <c r="AC233" s="529"/>
      <c r="AD233" s="530"/>
      <c r="AE233" s="529"/>
      <c r="AF233" s="529"/>
      <c r="AG233" s="530"/>
      <c r="AH233" s="529"/>
      <c r="AI233" s="530"/>
      <c r="AJ233" s="529"/>
    </row>
    <row r="234" spans="1:36" s="467" customFormat="1" ht="15" customHeight="1" x14ac:dyDescent="0.25">
      <c r="A234" s="196" t="s">
        <v>1037</v>
      </c>
      <c r="B234" s="196" t="s">
        <v>847</v>
      </c>
      <c r="C234" s="197">
        <v>90</v>
      </c>
      <c r="D234" s="199" t="s">
        <v>50</v>
      </c>
      <c r="E234" s="196" t="s">
        <v>222</v>
      </c>
      <c r="F234" s="195">
        <v>26562.94</v>
      </c>
      <c r="G234" s="195">
        <v>0</v>
      </c>
      <c r="H234" s="195">
        <v>0</v>
      </c>
      <c r="I234" s="195">
        <v>0</v>
      </c>
      <c r="J234" s="195">
        <v>0</v>
      </c>
      <c r="K234" s="195">
        <v>0</v>
      </c>
      <c r="L234" s="195">
        <v>0</v>
      </c>
      <c r="M234" s="195">
        <v>0</v>
      </c>
      <c r="N234" s="195">
        <v>0</v>
      </c>
      <c r="O234" s="195">
        <v>570.89</v>
      </c>
      <c r="P234" s="195">
        <v>1762.63</v>
      </c>
      <c r="Q234" s="195">
        <v>0</v>
      </c>
      <c r="R234" s="195">
        <v>1339.69</v>
      </c>
      <c r="S234" s="195">
        <v>0</v>
      </c>
      <c r="T234" s="195">
        <v>0</v>
      </c>
      <c r="U234" s="195">
        <v>0</v>
      </c>
      <c r="V234" s="533">
        <f t="shared" si="14"/>
        <v>3673.21</v>
      </c>
      <c r="W234" s="533">
        <f t="shared" si="15"/>
        <v>22889.73</v>
      </c>
      <c r="X234" s="549" t="s">
        <v>167</v>
      </c>
      <c r="Y234" s="463"/>
      <c r="Z234" s="464"/>
      <c r="AA234" s="463"/>
      <c r="AB234" s="464"/>
      <c r="AC234" s="463"/>
      <c r="AD234" s="464"/>
      <c r="AE234" s="463"/>
      <c r="AF234" s="463"/>
      <c r="AG234" s="464"/>
      <c r="AH234" s="463"/>
      <c r="AI234" s="464"/>
      <c r="AJ234" s="463"/>
    </row>
    <row r="235" spans="1:36" ht="15" customHeight="1" x14ac:dyDescent="0.25">
      <c r="A235" s="529" t="s">
        <v>1037</v>
      </c>
      <c r="B235" s="529" t="s">
        <v>847</v>
      </c>
      <c r="C235" s="530">
        <v>373</v>
      </c>
      <c r="D235" s="552" t="s">
        <v>461</v>
      </c>
      <c r="E235" s="529" t="s">
        <v>506</v>
      </c>
      <c r="F235" s="553">
        <v>4096.6499999999996</v>
      </c>
      <c r="G235" s="553">
        <v>0</v>
      </c>
      <c r="H235" s="553">
        <v>0</v>
      </c>
      <c r="I235" s="553">
        <v>0</v>
      </c>
      <c r="J235" s="553">
        <v>0</v>
      </c>
      <c r="K235" s="553">
        <v>0</v>
      </c>
      <c r="L235" s="553">
        <v>0</v>
      </c>
      <c r="M235" s="553">
        <v>0</v>
      </c>
      <c r="N235" s="553">
        <v>0</v>
      </c>
      <c r="O235" s="553">
        <v>0</v>
      </c>
      <c r="P235" s="553">
        <v>0</v>
      </c>
      <c r="Q235" s="553">
        <v>344.34</v>
      </c>
      <c r="R235" s="553">
        <v>0</v>
      </c>
      <c r="S235" s="553">
        <v>207.69</v>
      </c>
      <c r="T235" s="553">
        <v>154.91</v>
      </c>
      <c r="U235" s="553">
        <v>0</v>
      </c>
      <c r="V235" s="554">
        <f t="shared" si="14"/>
        <v>706.93999999999994</v>
      </c>
      <c r="W235" s="554">
        <f t="shared" si="15"/>
        <v>3389.7099999999996</v>
      </c>
      <c r="X235" s="550" t="s">
        <v>167</v>
      </c>
      <c r="Y235" s="196"/>
      <c r="Z235" s="197"/>
      <c r="AA235" s="196"/>
      <c r="AB235" s="197"/>
      <c r="AC235" s="196"/>
      <c r="AD235" s="197"/>
      <c r="AE235" s="196"/>
      <c r="AF235" s="196"/>
      <c r="AG235" s="197"/>
      <c r="AH235" s="196"/>
      <c r="AI235" s="197"/>
      <c r="AJ235" s="196"/>
    </row>
    <row r="236" spans="1:36" ht="15" customHeight="1" x14ac:dyDescent="0.25">
      <c r="A236" s="196" t="s">
        <v>1037</v>
      </c>
      <c r="B236" s="196" t="s">
        <v>847</v>
      </c>
      <c r="C236" s="197">
        <v>497</v>
      </c>
      <c r="D236" s="199" t="s">
        <v>461</v>
      </c>
      <c r="E236" s="196" t="s">
        <v>506</v>
      </c>
      <c r="F236" s="195">
        <v>14391.72</v>
      </c>
      <c r="G236" s="195">
        <v>0</v>
      </c>
      <c r="H236" s="195">
        <v>0</v>
      </c>
      <c r="I236" s="195">
        <v>0</v>
      </c>
      <c r="J236" s="195">
        <v>0</v>
      </c>
      <c r="K236" s="195">
        <v>0</v>
      </c>
      <c r="L236" s="195">
        <v>546.53</v>
      </c>
      <c r="M236" s="195">
        <v>0</v>
      </c>
      <c r="N236" s="195">
        <v>0</v>
      </c>
      <c r="O236" s="195">
        <v>0</v>
      </c>
      <c r="P236" s="195">
        <v>0</v>
      </c>
      <c r="Q236" s="195">
        <v>0</v>
      </c>
      <c r="R236" s="195">
        <v>0</v>
      </c>
      <c r="S236" s="195">
        <v>0</v>
      </c>
      <c r="T236" s="195">
        <v>0</v>
      </c>
      <c r="U236" s="195">
        <v>0</v>
      </c>
      <c r="V236" s="533">
        <f t="shared" ref="V236:V263" si="16">SUM(G236:U236)</f>
        <v>546.53</v>
      </c>
      <c r="W236" s="533">
        <f t="shared" ref="W236:W263" si="17">F236-V236</f>
        <v>13845.189999999999</v>
      </c>
      <c r="X236" s="549" t="s">
        <v>167</v>
      </c>
      <c r="Y236" s="196"/>
      <c r="Z236" s="197"/>
      <c r="AA236" s="196"/>
      <c r="AB236" s="197"/>
      <c r="AC236" s="196"/>
      <c r="AD236" s="197"/>
      <c r="AE236" s="196"/>
      <c r="AF236" s="196"/>
      <c r="AG236" s="197"/>
      <c r="AH236" s="196"/>
      <c r="AI236" s="197"/>
      <c r="AJ236" s="196"/>
    </row>
    <row r="237" spans="1:36" ht="15" customHeight="1" x14ac:dyDescent="0.25">
      <c r="A237" s="529" t="s">
        <v>1037</v>
      </c>
      <c r="B237" s="529" t="s">
        <v>847</v>
      </c>
      <c r="C237" s="530">
        <v>409</v>
      </c>
      <c r="D237" s="552" t="s">
        <v>485</v>
      </c>
      <c r="E237" s="529" t="s">
        <v>535</v>
      </c>
      <c r="F237" s="553">
        <v>5088.1899999999996</v>
      </c>
      <c r="G237" s="553">
        <v>0</v>
      </c>
      <c r="H237" s="553">
        <v>0</v>
      </c>
      <c r="I237" s="553">
        <v>0</v>
      </c>
      <c r="J237" s="553">
        <v>0</v>
      </c>
      <c r="K237" s="553">
        <v>0</v>
      </c>
      <c r="L237" s="553">
        <v>0</v>
      </c>
      <c r="M237" s="553">
        <v>0</v>
      </c>
      <c r="N237" s="553">
        <v>0</v>
      </c>
      <c r="O237" s="553">
        <v>0</v>
      </c>
      <c r="P237" s="553">
        <v>0</v>
      </c>
      <c r="Q237" s="553">
        <v>1065.44</v>
      </c>
      <c r="R237" s="553">
        <v>0</v>
      </c>
      <c r="S237" s="553">
        <v>112.26</v>
      </c>
      <c r="T237" s="553">
        <v>258.75</v>
      </c>
      <c r="U237" s="553">
        <v>0</v>
      </c>
      <c r="V237" s="554">
        <f t="shared" si="16"/>
        <v>1436.45</v>
      </c>
      <c r="W237" s="554">
        <f t="shared" si="17"/>
        <v>3651.74</v>
      </c>
      <c r="X237" s="550" t="s">
        <v>167</v>
      </c>
      <c r="Y237" s="196"/>
      <c r="Z237" s="197"/>
      <c r="AA237" s="196"/>
      <c r="AB237" s="197"/>
      <c r="AC237" s="196"/>
      <c r="AD237" s="197"/>
      <c r="AE237" s="196"/>
      <c r="AF237" s="196"/>
      <c r="AG237" s="197"/>
      <c r="AH237" s="196"/>
      <c r="AI237" s="197"/>
      <c r="AJ237" s="196"/>
    </row>
    <row r="238" spans="1:36" ht="15" customHeight="1" x14ac:dyDescent="0.25">
      <c r="A238" s="196" t="s">
        <v>1037</v>
      </c>
      <c r="B238" s="196" t="s">
        <v>847</v>
      </c>
      <c r="C238" s="197">
        <v>491</v>
      </c>
      <c r="D238" s="199" t="s">
        <v>485</v>
      </c>
      <c r="E238" s="196" t="s">
        <v>535</v>
      </c>
      <c r="F238" s="195">
        <v>16180.06</v>
      </c>
      <c r="G238" s="195">
        <v>0</v>
      </c>
      <c r="H238" s="195">
        <v>0</v>
      </c>
      <c r="I238" s="195">
        <v>0</v>
      </c>
      <c r="J238" s="195">
        <v>0</v>
      </c>
      <c r="K238" s="195">
        <v>0</v>
      </c>
      <c r="L238" s="195">
        <v>2334.87</v>
      </c>
      <c r="M238" s="195">
        <v>0</v>
      </c>
      <c r="N238" s="195">
        <v>0</v>
      </c>
      <c r="O238" s="195">
        <v>0</v>
      </c>
      <c r="P238" s="195">
        <v>0</v>
      </c>
      <c r="Q238" s="195">
        <v>0</v>
      </c>
      <c r="R238" s="195">
        <v>0</v>
      </c>
      <c r="S238" s="195">
        <v>0</v>
      </c>
      <c r="T238" s="195">
        <v>0</v>
      </c>
      <c r="U238" s="195">
        <v>0</v>
      </c>
      <c r="V238" s="533">
        <f t="shared" si="16"/>
        <v>2334.87</v>
      </c>
      <c r="W238" s="533">
        <f t="shared" si="17"/>
        <v>13845.189999999999</v>
      </c>
      <c r="X238" s="549" t="s">
        <v>167</v>
      </c>
      <c r="Y238" s="196"/>
      <c r="Z238" s="197"/>
      <c r="AA238" s="196"/>
      <c r="AB238" s="197"/>
      <c r="AC238" s="196"/>
      <c r="AD238" s="197"/>
      <c r="AE238" s="196"/>
      <c r="AF238" s="196"/>
      <c r="AG238" s="197"/>
      <c r="AH238" s="196"/>
      <c r="AI238" s="197"/>
      <c r="AJ238" s="196"/>
    </row>
    <row r="239" spans="1:36" s="531" customFormat="1" ht="15" customHeight="1" x14ac:dyDescent="0.25">
      <c r="A239" s="529" t="s">
        <v>1037</v>
      </c>
      <c r="B239" s="529" t="s">
        <v>847</v>
      </c>
      <c r="C239" s="530">
        <v>380</v>
      </c>
      <c r="D239" s="552" t="s">
        <v>464</v>
      </c>
      <c r="E239" s="529" t="s">
        <v>510</v>
      </c>
      <c r="F239" s="553">
        <v>4378.3999999999996</v>
      </c>
      <c r="G239" s="553">
        <v>0</v>
      </c>
      <c r="H239" s="553">
        <v>0</v>
      </c>
      <c r="I239" s="553">
        <v>0</v>
      </c>
      <c r="J239" s="553">
        <v>0</v>
      </c>
      <c r="K239" s="553">
        <v>0</v>
      </c>
      <c r="L239" s="553">
        <v>0</v>
      </c>
      <c r="M239" s="553">
        <v>0</v>
      </c>
      <c r="N239" s="553">
        <v>0</v>
      </c>
      <c r="O239" s="553">
        <v>0</v>
      </c>
      <c r="P239" s="553">
        <v>0</v>
      </c>
      <c r="Q239" s="553">
        <v>0</v>
      </c>
      <c r="R239" s="553">
        <v>0</v>
      </c>
      <c r="S239" s="553">
        <v>228.03</v>
      </c>
      <c r="T239" s="553">
        <v>154.91</v>
      </c>
      <c r="U239" s="553">
        <v>0</v>
      </c>
      <c r="V239" s="554">
        <f t="shared" si="16"/>
        <v>382.94</v>
      </c>
      <c r="W239" s="554">
        <f t="shared" si="17"/>
        <v>3995.4599999999996</v>
      </c>
      <c r="X239" s="550" t="s">
        <v>167</v>
      </c>
      <c r="Y239" s="529"/>
      <c r="Z239" s="530"/>
      <c r="AA239" s="529"/>
      <c r="AB239" s="530"/>
      <c r="AC239" s="529"/>
      <c r="AD239" s="530"/>
      <c r="AE239" s="529"/>
      <c r="AF239" s="529"/>
      <c r="AG239" s="530"/>
      <c r="AH239" s="529"/>
      <c r="AI239" s="530"/>
      <c r="AJ239" s="529"/>
    </row>
    <row r="240" spans="1:36" ht="15" customHeight="1" x14ac:dyDescent="0.25">
      <c r="A240" s="196" t="s">
        <v>1037</v>
      </c>
      <c r="B240" s="196" t="s">
        <v>847</v>
      </c>
      <c r="C240" s="197">
        <v>211</v>
      </c>
      <c r="D240" s="199" t="s">
        <v>77</v>
      </c>
      <c r="E240" s="196" t="s">
        <v>247</v>
      </c>
      <c r="F240" s="195">
        <v>23839.5</v>
      </c>
      <c r="G240" s="195">
        <v>0</v>
      </c>
      <c r="H240" s="195">
        <v>0</v>
      </c>
      <c r="I240" s="195">
        <v>0</v>
      </c>
      <c r="J240" s="195">
        <v>0</v>
      </c>
      <c r="K240" s="195">
        <v>0</v>
      </c>
      <c r="L240" s="195">
        <v>418.93</v>
      </c>
      <c r="M240" s="195">
        <v>0</v>
      </c>
      <c r="N240" s="195">
        <v>0</v>
      </c>
      <c r="O240" s="195">
        <v>0</v>
      </c>
      <c r="P240" s="195">
        <v>0</v>
      </c>
      <c r="Q240" s="195">
        <v>0</v>
      </c>
      <c r="R240" s="195">
        <v>270.8</v>
      </c>
      <c r="S240" s="195">
        <v>0</v>
      </c>
      <c r="T240" s="195">
        <v>0</v>
      </c>
      <c r="U240" s="195">
        <v>0</v>
      </c>
      <c r="V240" s="533">
        <f t="shared" si="16"/>
        <v>689.73</v>
      </c>
      <c r="W240" s="533">
        <f t="shared" si="17"/>
        <v>23149.77</v>
      </c>
      <c r="X240" s="549" t="s">
        <v>167</v>
      </c>
      <c r="Y240" s="196"/>
      <c r="Z240" s="197"/>
      <c r="AA240" s="196"/>
      <c r="AB240" s="197"/>
      <c r="AC240" s="196"/>
      <c r="AD240" s="197"/>
      <c r="AE240" s="196"/>
      <c r="AF240" s="196"/>
      <c r="AG240" s="197"/>
      <c r="AH240" s="196"/>
      <c r="AI240" s="197"/>
      <c r="AJ240" s="196"/>
    </row>
    <row r="241" spans="1:36" ht="15" customHeight="1" x14ac:dyDescent="0.25">
      <c r="A241" s="196" t="s">
        <v>1037</v>
      </c>
      <c r="B241" s="196" t="s">
        <v>847</v>
      </c>
      <c r="C241" s="197">
        <v>162</v>
      </c>
      <c r="D241" s="199" t="s">
        <v>64</v>
      </c>
      <c r="E241" s="196" t="s">
        <v>235</v>
      </c>
      <c r="F241" s="195">
        <v>18359.68</v>
      </c>
      <c r="G241" s="195">
        <v>0</v>
      </c>
      <c r="H241" s="195">
        <v>0</v>
      </c>
      <c r="I241" s="195">
        <v>0</v>
      </c>
      <c r="J241" s="195">
        <v>0</v>
      </c>
      <c r="K241" s="195">
        <v>0</v>
      </c>
      <c r="L241" s="195">
        <v>0</v>
      </c>
      <c r="M241" s="195">
        <v>0</v>
      </c>
      <c r="N241" s="195">
        <v>0</v>
      </c>
      <c r="O241" s="195">
        <v>0</v>
      </c>
      <c r="P241" s="195">
        <v>412.34</v>
      </c>
      <c r="Q241" s="195">
        <v>0</v>
      </c>
      <c r="R241" s="195">
        <v>229.56</v>
      </c>
      <c r="S241" s="195">
        <v>0</v>
      </c>
      <c r="T241" s="195">
        <v>0</v>
      </c>
      <c r="U241" s="195">
        <v>0</v>
      </c>
      <c r="V241" s="533">
        <f t="shared" si="16"/>
        <v>641.9</v>
      </c>
      <c r="W241" s="533">
        <f t="shared" si="17"/>
        <v>17717.78</v>
      </c>
      <c r="X241" s="549" t="s">
        <v>167</v>
      </c>
      <c r="Y241" s="196"/>
      <c r="Z241" s="197"/>
      <c r="AA241" s="196"/>
      <c r="AB241" s="197"/>
      <c r="AC241" s="196"/>
      <c r="AD241" s="197"/>
      <c r="AE241" s="196"/>
      <c r="AF241" s="196"/>
      <c r="AG241" s="197"/>
      <c r="AH241" s="196"/>
      <c r="AI241" s="197"/>
      <c r="AJ241" s="196"/>
    </row>
    <row r="242" spans="1:36" ht="15" customHeight="1" x14ac:dyDescent="0.25">
      <c r="A242" s="529" t="s">
        <v>1037</v>
      </c>
      <c r="B242" s="529" t="s">
        <v>847</v>
      </c>
      <c r="C242" s="530">
        <v>460</v>
      </c>
      <c r="D242" s="552" t="s">
        <v>1054</v>
      </c>
      <c r="E242" s="529" t="s">
        <v>1053</v>
      </c>
      <c r="F242" s="553">
        <v>639.52</v>
      </c>
      <c r="G242" s="553">
        <v>0</v>
      </c>
      <c r="H242" s="553">
        <v>0</v>
      </c>
      <c r="I242" s="553">
        <v>0</v>
      </c>
      <c r="J242" s="553">
        <v>0</v>
      </c>
      <c r="K242" s="553">
        <v>0</v>
      </c>
      <c r="L242" s="553">
        <v>0</v>
      </c>
      <c r="M242" s="553">
        <v>0</v>
      </c>
      <c r="N242" s="553">
        <v>0</v>
      </c>
      <c r="O242" s="553">
        <v>0</v>
      </c>
      <c r="P242" s="553">
        <v>0</v>
      </c>
      <c r="Q242" s="553">
        <v>0</v>
      </c>
      <c r="R242" s="553">
        <v>0</v>
      </c>
      <c r="S242" s="553">
        <v>0</v>
      </c>
      <c r="T242" s="553">
        <v>37.14</v>
      </c>
      <c r="U242" s="553">
        <v>0</v>
      </c>
      <c r="V242" s="554">
        <f t="shared" si="16"/>
        <v>37.14</v>
      </c>
      <c r="W242" s="554">
        <f t="shared" si="17"/>
        <v>602.38</v>
      </c>
      <c r="X242" s="550" t="s">
        <v>167</v>
      </c>
      <c r="Y242" s="196"/>
      <c r="Z242" s="197"/>
      <c r="AA242" s="196"/>
      <c r="AB242" s="197"/>
      <c r="AC242" s="196"/>
      <c r="AD242" s="197"/>
      <c r="AE242" s="196"/>
      <c r="AF242" s="196"/>
      <c r="AG242" s="197"/>
      <c r="AH242" s="196"/>
      <c r="AI242" s="197"/>
      <c r="AJ242" s="196"/>
    </row>
    <row r="243" spans="1:36" ht="15" customHeight="1" x14ac:dyDescent="0.25">
      <c r="A243" s="196" t="s">
        <v>1037</v>
      </c>
      <c r="B243" s="196" t="s">
        <v>847</v>
      </c>
      <c r="C243" s="197">
        <v>217</v>
      </c>
      <c r="D243" s="199" t="s">
        <v>79</v>
      </c>
      <c r="E243" s="196" t="s">
        <v>250</v>
      </c>
      <c r="F243" s="195">
        <v>16880.45</v>
      </c>
      <c r="G243" s="195">
        <v>0</v>
      </c>
      <c r="H243" s="195">
        <v>0</v>
      </c>
      <c r="I243" s="195">
        <v>0</v>
      </c>
      <c r="J243" s="195">
        <v>0</v>
      </c>
      <c r="K243" s="195">
        <v>0</v>
      </c>
      <c r="L243" s="195">
        <v>0</v>
      </c>
      <c r="M243" s="195">
        <v>0</v>
      </c>
      <c r="N243" s="195">
        <v>0</v>
      </c>
      <c r="O243" s="195">
        <v>0</v>
      </c>
      <c r="P243" s="195">
        <v>940.46</v>
      </c>
      <c r="Q243" s="195">
        <v>0</v>
      </c>
      <c r="R243" s="195">
        <v>714.78</v>
      </c>
      <c r="S243" s="195">
        <v>0</v>
      </c>
      <c r="T243" s="195">
        <v>0</v>
      </c>
      <c r="U243" s="195">
        <v>0</v>
      </c>
      <c r="V243" s="533">
        <f t="shared" si="16"/>
        <v>1655.24</v>
      </c>
      <c r="W243" s="533">
        <f t="shared" si="17"/>
        <v>15225.210000000001</v>
      </c>
      <c r="X243" s="549" t="s">
        <v>167</v>
      </c>
      <c r="Y243" s="196"/>
      <c r="Z243" s="197"/>
      <c r="AA243" s="196"/>
      <c r="AB243" s="197"/>
      <c r="AC243" s="196"/>
      <c r="AD243" s="197"/>
      <c r="AE243" s="196"/>
      <c r="AF243" s="196"/>
      <c r="AG243" s="197"/>
      <c r="AH243" s="196"/>
      <c r="AI243" s="197"/>
      <c r="AJ243" s="196"/>
    </row>
    <row r="244" spans="1:36" ht="15" customHeight="1" x14ac:dyDescent="0.25">
      <c r="A244" s="196" t="s">
        <v>1037</v>
      </c>
      <c r="B244" s="196" t="s">
        <v>847</v>
      </c>
      <c r="C244" s="197">
        <v>5</v>
      </c>
      <c r="D244" s="199" t="s">
        <v>6</v>
      </c>
      <c r="E244" s="196" t="s">
        <v>174</v>
      </c>
      <c r="F244" s="195">
        <v>19947.47</v>
      </c>
      <c r="G244" s="195">
        <v>0</v>
      </c>
      <c r="H244" s="195">
        <v>0</v>
      </c>
      <c r="I244" s="195">
        <v>0</v>
      </c>
      <c r="J244" s="195">
        <v>0</v>
      </c>
      <c r="K244" s="195">
        <v>0</v>
      </c>
      <c r="L244" s="195">
        <v>904.19</v>
      </c>
      <c r="M244" s="195">
        <v>0</v>
      </c>
      <c r="N244" s="195">
        <v>0</v>
      </c>
      <c r="O244" s="195">
        <v>0</v>
      </c>
      <c r="P244" s="195">
        <v>0</v>
      </c>
      <c r="Q244" s="195">
        <v>0</v>
      </c>
      <c r="R244" s="195">
        <v>0</v>
      </c>
      <c r="S244" s="195">
        <v>0</v>
      </c>
      <c r="T244" s="195">
        <v>0</v>
      </c>
      <c r="U244" s="195">
        <v>0</v>
      </c>
      <c r="V244" s="533">
        <f t="shared" si="16"/>
        <v>904.19</v>
      </c>
      <c r="W244" s="533">
        <f t="shared" si="17"/>
        <v>19043.280000000002</v>
      </c>
      <c r="X244" s="549" t="s">
        <v>167</v>
      </c>
      <c r="Y244" s="196"/>
      <c r="Z244" s="197"/>
      <c r="AA244" s="196"/>
      <c r="AB244" s="197"/>
      <c r="AC244" s="196"/>
      <c r="AD244" s="197"/>
      <c r="AE244" s="196"/>
      <c r="AF244" s="196"/>
      <c r="AG244" s="197"/>
      <c r="AH244" s="196"/>
      <c r="AI244" s="197"/>
      <c r="AJ244" s="196"/>
    </row>
    <row r="245" spans="1:36" s="531" customFormat="1" ht="15" customHeight="1" x14ac:dyDescent="0.25">
      <c r="A245" s="196" t="s">
        <v>1037</v>
      </c>
      <c r="B245" s="196" t="s">
        <v>847</v>
      </c>
      <c r="C245" s="197">
        <v>421</v>
      </c>
      <c r="D245" s="199" t="s">
        <v>639</v>
      </c>
      <c r="E245" s="196" t="s">
        <v>655</v>
      </c>
      <c r="F245" s="195">
        <v>24183.68</v>
      </c>
      <c r="G245" s="195">
        <v>0</v>
      </c>
      <c r="H245" s="195">
        <v>0</v>
      </c>
      <c r="I245" s="195">
        <v>0</v>
      </c>
      <c r="J245" s="195">
        <v>0</v>
      </c>
      <c r="K245" s="195">
        <v>0</v>
      </c>
      <c r="L245" s="195">
        <v>1199.1199999999999</v>
      </c>
      <c r="M245" s="195">
        <v>0</v>
      </c>
      <c r="N245" s="195">
        <v>0</v>
      </c>
      <c r="O245" s="195">
        <v>0</v>
      </c>
      <c r="P245" s="195">
        <v>0</v>
      </c>
      <c r="Q245" s="195">
        <v>0</v>
      </c>
      <c r="R245" s="195">
        <v>0</v>
      </c>
      <c r="S245" s="195">
        <v>0</v>
      </c>
      <c r="T245" s="195">
        <v>0</v>
      </c>
      <c r="U245" s="195">
        <v>0</v>
      </c>
      <c r="V245" s="533">
        <f t="shared" si="16"/>
        <v>1199.1199999999999</v>
      </c>
      <c r="W245" s="533">
        <f t="shared" si="17"/>
        <v>22984.560000000001</v>
      </c>
      <c r="X245" s="549" t="s">
        <v>167</v>
      </c>
      <c r="Y245" s="529"/>
      <c r="Z245" s="530"/>
      <c r="AA245" s="529"/>
      <c r="AB245" s="530"/>
      <c r="AC245" s="529"/>
      <c r="AD245" s="530"/>
      <c r="AE245" s="529"/>
      <c r="AF245" s="529"/>
      <c r="AG245" s="530"/>
      <c r="AH245" s="529"/>
      <c r="AI245" s="530"/>
      <c r="AJ245" s="529"/>
    </row>
    <row r="246" spans="1:36" ht="15" customHeight="1" x14ac:dyDescent="0.25">
      <c r="A246" s="196" t="s">
        <v>1037</v>
      </c>
      <c r="B246" s="196" t="s">
        <v>847</v>
      </c>
      <c r="C246" s="197">
        <v>250</v>
      </c>
      <c r="D246" s="199" t="s">
        <v>142</v>
      </c>
      <c r="E246" s="196" t="s">
        <v>259</v>
      </c>
      <c r="F246" s="195">
        <v>6714.1</v>
      </c>
      <c r="G246" s="195">
        <v>0</v>
      </c>
      <c r="H246" s="195">
        <v>0</v>
      </c>
      <c r="I246" s="195">
        <v>0</v>
      </c>
      <c r="J246" s="195">
        <v>0</v>
      </c>
      <c r="K246" s="195">
        <v>0</v>
      </c>
      <c r="L246" s="195">
        <v>0</v>
      </c>
      <c r="M246" s="195">
        <v>0</v>
      </c>
      <c r="N246" s="195">
        <v>0</v>
      </c>
      <c r="O246" s="195">
        <v>0</v>
      </c>
      <c r="P246" s="195">
        <v>968.45</v>
      </c>
      <c r="Q246" s="195">
        <v>0</v>
      </c>
      <c r="R246" s="195">
        <v>736.01</v>
      </c>
      <c r="S246" s="195">
        <v>0</v>
      </c>
      <c r="T246" s="195">
        <v>0</v>
      </c>
      <c r="U246" s="195">
        <v>0</v>
      </c>
      <c r="V246" s="533">
        <f t="shared" si="16"/>
        <v>1704.46</v>
      </c>
      <c r="W246" s="533">
        <f t="shared" si="17"/>
        <v>5009.6400000000003</v>
      </c>
      <c r="X246" s="549" t="s">
        <v>167</v>
      </c>
      <c r="Y246" s="196"/>
      <c r="Z246" s="197"/>
      <c r="AA246" s="196"/>
      <c r="AB246" s="197"/>
      <c r="AC246" s="196"/>
      <c r="AD246" s="197"/>
      <c r="AE246" s="196"/>
      <c r="AF246" s="196"/>
      <c r="AG246" s="197"/>
      <c r="AH246" s="196"/>
      <c r="AI246" s="197"/>
      <c r="AJ246" s="196"/>
    </row>
    <row r="247" spans="1:36" s="531" customFormat="1" ht="15" customHeight="1" x14ac:dyDescent="0.25">
      <c r="A247" s="196" t="s">
        <v>1037</v>
      </c>
      <c r="B247" s="196" t="s">
        <v>847</v>
      </c>
      <c r="C247" s="197">
        <v>210</v>
      </c>
      <c r="D247" s="199" t="s">
        <v>76</v>
      </c>
      <c r="E247" s="196" t="s">
        <v>246</v>
      </c>
      <c r="F247" s="195">
        <v>17695.490000000002</v>
      </c>
      <c r="G247" s="195">
        <v>0</v>
      </c>
      <c r="H247" s="195">
        <v>0</v>
      </c>
      <c r="I247" s="195">
        <v>0</v>
      </c>
      <c r="J247" s="195">
        <v>0</v>
      </c>
      <c r="K247" s="195">
        <v>0</v>
      </c>
      <c r="L247" s="195">
        <v>1788.34</v>
      </c>
      <c r="M247" s="195">
        <v>0</v>
      </c>
      <c r="N247" s="195">
        <v>0</v>
      </c>
      <c r="O247" s="195">
        <v>0</v>
      </c>
      <c r="P247" s="195">
        <v>0</v>
      </c>
      <c r="Q247" s="195">
        <v>0</v>
      </c>
      <c r="R247" s="195">
        <v>702.9</v>
      </c>
      <c r="S247" s="195">
        <v>0</v>
      </c>
      <c r="T247" s="195">
        <v>0</v>
      </c>
      <c r="U247" s="195">
        <v>0</v>
      </c>
      <c r="V247" s="533">
        <f t="shared" si="16"/>
        <v>2491.2399999999998</v>
      </c>
      <c r="W247" s="533">
        <f t="shared" si="17"/>
        <v>15204.250000000002</v>
      </c>
      <c r="X247" s="549" t="s">
        <v>167</v>
      </c>
      <c r="Y247" s="529"/>
      <c r="Z247" s="530"/>
      <c r="AA247" s="529"/>
      <c r="AB247" s="530"/>
      <c r="AC247" s="529"/>
      <c r="AD247" s="530"/>
      <c r="AE247" s="529"/>
      <c r="AF247" s="529"/>
      <c r="AG247" s="530"/>
      <c r="AH247" s="529"/>
      <c r="AI247" s="530"/>
      <c r="AJ247" s="529"/>
    </row>
    <row r="248" spans="1:36" ht="15" customHeight="1" x14ac:dyDescent="0.25">
      <c r="A248" s="196" t="s">
        <v>1037</v>
      </c>
      <c r="B248" s="196" t="s">
        <v>847</v>
      </c>
      <c r="C248" s="197">
        <v>155</v>
      </c>
      <c r="D248" s="199" t="s">
        <v>60</v>
      </c>
      <c r="E248" s="196" t="s">
        <v>232</v>
      </c>
      <c r="F248" s="195">
        <v>12311.66</v>
      </c>
      <c r="G248" s="195">
        <v>0</v>
      </c>
      <c r="H248" s="195">
        <v>0</v>
      </c>
      <c r="I248" s="195">
        <v>0</v>
      </c>
      <c r="J248" s="195">
        <v>0</v>
      </c>
      <c r="K248" s="195">
        <v>0</v>
      </c>
      <c r="L248" s="195">
        <v>592.07000000000005</v>
      </c>
      <c r="M248" s="195">
        <v>0</v>
      </c>
      <c r="N248" s="195">
        <v>0</v>
      </c>
      <c r="O248" s="195">
        <v>0</v>
      </c>
      <c r="P248" s="195">
        <v>0</v>
      </c>
      <c r="Q248" s="195">
        <v>0</v>
      </c>
      <c r="R248" s="195">
        <v>0</v>
      </c>
      <c r="S248" s="195">
        <v>0</v>
      </c>
      <c r="T248" s="195">
        <v>0</v>
      </c>
      <c r="U248" s="195">
        <v>0</v>
      </c>
      <c r="V248" s="533">
        <f t="shared" si="16"/>
        <v>592.07000000000005</v>
      </c>
      <c r="W248" s="533">
        <f t="shared" si="17"/>
        <v>11719.59</v>
      </c>
      <c r="X248" s="549" t="s">
        <v>167</v>
      </c>
      <c r="Y248" s="196"/>
      <c r="Z248" s="197"/>
      <c r="AA248" s="196"/>
      <c r="AB248" s="197"/>
      <c r="AC248" s="196"/>
      <c r="AD248" s="197"/>
      <c r="AE248" s="196"/>
      <c r="AF248" s="196"/>
      <c r="AG248" s="197"/>
      <c r="AH248" s="196"/>
      <c r="AI248" s="197"/>
      <c r="AJ248" s="196"/>
    </row>
    <row r="249" spans="1:36" s="531" customFormat="1" ht="15" customHeight="1" x14ac:dyDescent="0.25">
      <c r="A249" s="529" t="s">
        <v>1037</v>
      </c>
      <c r="B249" s="529" t="s">
        <v>847</v>
      </c>
      <c r="C249" s="530">
        <v>366</v>
      </c>
      <c r="D249" s="552" t="s">
        <v>455</v>
      </c>
      <c r="E249" s="529" t="s">
        <v>498</v>
      </c>
      <c r="F249" s="553">
        <v>4152.1099999999997</v>
      </c>
      <c r="G249" s="553">
        <v>0</v>
      </c>
      <c r="H249" s="553">
        <v>0</v>
      </c>
      <c r="I249" s="553">
        <v>0</v>
      </c>
      <c r="J249" s="553">
        <v>0</v>
      </c>
      <c r="K249" s="553">
        <v>0</v>
      </c>
      <c r="L249" s="553">
        <v>0</v>
      </c>
      <c r="M249" s="553">
        <v>0</v>
      </c>
      <c r="N249" s="553">
        <v>0</v>
      </c>
      <c r="O249" s="553">
        <v>0</v>
      </c>
      <c r="P249" s="553">
        <v>0</v>
      </c>
      <c r="Q249" s="553">
        <v>460.53</v>
      </c>
      <c r="R249" s="553">
        <v>0</v>
      </c>
      <c r="S249" s="553">
        <v>207.69</v>
      </c>
      <c r="T249" s="553">
        <v>154.91</v>
      </c>
      <c r="U249" s="553">
        <v>0</v>
      </c>
      <c r="V249" s="554">
        <f t="shared" si="16"/>
        <v>823.13</v>
      </c>
      <c r="W249" s="554">
        <f t="shared" si="17"/>
        <v>3328.9799999999996</v>
      </c>
      <c r="X249" s="550" t="s">
        <v>167</v>
      </c>
      <c r="Y249" s="529"/>
      <c r="Z249" s="530"/>
      <c r="AA249" s="529"/>
      <c r="AB249" s="530"/>
      <c r="AC249" s="529"/>
      <c r="AD249" s="530"/>
      <c r="AE249" s="529"/>
      <c r="AF249" s="529"/>
      <c r="AG249" s="530"/>
      <c r="AH249" s="529"/>
      <c r="AI249" s="530"/>
      <c r="AJ249" s="529"/>
    </row>
    <row r="250" spans="1:36" ht="15" customHeight="1" x14ac:dyDescent="0.25">
      <c r="A250" s="529" t="s">
        <v>1037</v>
      </c>
      <c r="B250" s="529" t="s">
        <v>847</v>
      </c>
      <c r="C250" s="530">
        <v>328</v>
      </c>
      <c r="D250" s="552" t="s">
        <v>325</v>
      </c>
      <c r="E250" s="529" t="s">
        <v>326</v>
      </c>
      <c r="F250" s="553">
        <v>5865.74</v>
      </c>
      <c r="G250" s="553">
        <v>0</v>
      </c>
      <c r="H250" s="553">
        <v>0</v>
      </c>
      <c r="I250" s="553">
        <v>0</v>
      </c>
      <c r="J250" s="553">
        <v>0</v>
      </c>
      <c r="K250" s="553">
        <v>0</v>
      </c>
      <c r="L250" s="553">
        <v>0</v>
      </c>
      <c r="M250" s="553">
        <v>0</v>
      </c>
      <c r="N250" s="553">
        <v>0</v>
      </c>
      <c r="O250" s="553">
        <v>0</v>
      </c>
      <c r="P250" s="553">
        <v>0</v>
      </c>
      <c r="Q250" s="553">
        <v>0</v>
      </c>
      <c r="R250" s="553">
        <v>0</v>
      </c>
      <c r="S250" s="553">
        <v>207.22</v>
      </c>
      <c r="T250" s="553">
        <v>140.56</v>
      </c>
      <c r="U250" s="553">
        <v>0</v>
      </c>
      <c r="V250" s="554">
        <f t="shared" si="16"/>
        <v>347.78</v>
      </c>
      <c r="W250" s="554">
        <f t="shared" si="17"/>
        <v>5517.96</v>
      </c>
      <c r="X250" s="550" t="s">
        <v>167</v>
      </c>
      <c r="Y250" s="196"/>
      <c r="Z250" s="197"/>
      <c r="AA250" s="196"/>
      <c r="AB250" s="197"/>
      <c r="AC250" s="196"/>
      <c r="AD250" s="197"/>
      <c r="AE250" s="196"/>
      <c r="AF250" s="196"/>
      <c r="AG250" s="197"/>
      <c r="AH250" s="196"/>
      <c r="AI250" s="197"/>
      <c r="AJ250" s="196"/>
    </row>
    <row r="251" spans="1:36" ht="15" customHeight="1" x14ac:dyDescent="0.25">
      <c r="A251" s="196" t="s">
        <v>1037</v>
      </c>
      <c r="B251" s="196" t="s">
        <v>847</v>
      </c>
      <c r="C251" s="197">
        <v>480</v>
      </c>
      <c r="D251" s="199" t="s">
        <v>806</v>
      </c>
      <c r="E251" s="196" t="s">
        <v>816</v>
      </c>
      <c r="F251" s="195">
        <v>4252.8500000000004</v>
      </c>
      <c r="G251" s="195">
        <v>0</v>
      </c>
      <c r="H251" s="195">
        <v>0</v>
      </c>
      <c r="I251" s="195">
        <v>0</v>
      </c>
      <c r="J251" s="195">
        <v>0</v>
      </c>
      <c r="K251" s="195">
        <v>0</v>
      </c>
      <c r="L251" s="195">
        <v>0</v>
      </c>
      <c r="M251" s="195">
        <v>0</v>
      </c>
      <c r="N251" s="195">
        <v>0</v>
      </c>
      <c r="O251" s="195">
        <v>0</v>
      </c>
      <c r="P251" s="195">
        <v>0</v>
      </c>
      <c r="Q251" s="195">
        <v>0</v>
      </c>
      <c r="R251" s="195">
        <v>0</v>
      </c>
      <c r="S251" s="195">
        <v>216.87</v>
      </c>
      <c r="T251" s="195">
        <v>149.87</v>
      </c>
      <c r="U251" s="195">
        <v>0</v>
      </c>
      <c r="V251" s="533">
        <f t="shared" si="16"/>
        <v>366.74</v>
      </c>
      <c r="W251" s="533">
        <f t="shared" si="17"/>
        <v>3886.1100000000006</v>
      </c>
      <c r="X251" s="549" t="s">
        <v>167</v>
      </c>
      <c r="Y251" s="196"/>
      <c r="Z251" s="197"/>
      <c r="AA251" s="196"/>
      <c r="AB251" s="197"/>
      <c r="AC251" s="196"/>
      <c r="AD251" s="197"/>
      <c r="AE251" s="196"/>
      <c r="AF251" s="196"/>
      <c r="AG251" s="197"/>
      <c r="AH251" s="196"/>
      <c r="AI251" s="197"/>
      <c r="AJ251" s="196"/>
    </row>
    <row r="252" spans="1:36" ht="15" customHeight="1" x14ac:dyDescent="0.25">
      <c r="A252" s="529" t="s">
        <v>1037</v>
      </c>
      <c r="B252" s="529" t="s">
        <v>847</v>
      </c>
      <c r="C252" s="530">
        <v>413</v>
      </c>
      <c r="D252" s="552" t="s">
        <v>631</v>
      </c>
      <c r="E252" s="529" t="s">
        <v>632</v>
      </c>
      <c r="F252" s="553">
        <v>20086.57</v>
      </c>
      <c r="G252" s="553">
        <v>0</v>
      </c>
      <c r="H252" s="553">
        <v>0</v>
      </c>
      <c r="I252" s="553">
        <v>0</v>
      </c>
      <c r="J252" s="553">
        <v>0</v>
      </c>
      <c r="K252" s="553">
        <v>0</v>
      </c>
      <c r="L252" s="553">
        <v>0</v>
      </c>
      <c r="M252" s="553">
        <v>0</v>
      </c>
      <c r="N252" s="553">
        <v>0</v>
      </c>
      <c r="O252" s="553">
        <v>0</v>
      </c>
      <c r="P252" s="553">
        <v>0</v>
      </c>
      <c r="Q252" s="553">
        <v>0</v>
      </c>
      <c r="R252" s="553">
        <v>0</v>
      </c>
      <c r="S252" s="553">
        <v>253.84</v>
      </c>
      <c r="T252" s="553">
        <v>168.96</v>
      </c>
      <c r="U252" s="553">
        <v>0</v>
      </c>
      <c r="V252" s="554">
        <f t="shared" si="16"/>
        <v>422.8</v>
      </c>
      <c r="W252" s="554">
        <f t="shared" si="17"/>
        <v>19663.77</v>
      </c>
      <c r="X252" s="550" t="s">
        <v>167</v>
      </c>
      <c r="Y252" s="196"/>
      <c r="Z252" s="197"/>
      <c r="AA252" s="196"/>
      <c r="AB252" s="197"/>
      <c r="AC252" s="196"/>
      <c r="AD252" s="197"/>
      <c r="AE252" s="196"/>
      <c r="AF252" s="196"/>
      <c r="AG252" s="197"/>
      <c r="AH252" s="196"/>
      <c r="AI252" s="197"/>
      <c r="AJ252" s="196"/>
    </row>
    <row r="253" spans="1:36" ht="15" customHeight="1" x14ac:dyDescent="0.25">
      <c r="A253" s="196" t="s">
        <v>1037</v>
      </c>
      <c r="B253" s="196" t="s">
        <v>847</v>
      </c>
      <c r="C253" s="197">
        <v>38</v>
      </c>
      <c r="D253" s="199" t="s">
        <v>28</v>
      </c>
      <c r="E253" s="196" t="s">
        <v>200</v>
      </c>
      <c r="F253" s="195">
        <v>24580</v>
      </c>
      <c r="G253" s="195">
        <v>0</v>
      </c>
      <c r="H253" s="195">
        <v>0</v>
      </c>
      <c r="I253" s="195">
        <v>0</v>
      </c>
      <c r="J253" s="195">
        <v>0</v>
      </c>
      <c r="K253" s="195">
        <v>0</v>
      </c>
      <c r="L253" s="195">
        <v>0</v>
      </c>
      <c r="M253" s="195">
        <v>0</v>
      </c>
      <c r="N253" s="195">
        <v>0</v>
      </c>
      <c r="O253" s="195">
        <v>0</v>
      </c>
      <c r="P253" s="195">
        <v>1445.03</v>
      </c>
      <c r="Q253" s="195">
        <v>0</v>
      </c>
      <c r="R253" s="195">
        <v>176.77</v>
      </c>
      <c r="S253" s="195">
        <v>0</v>
      </c>
      <c r="T253" s="195">
        <v>0</v>
      </c>
      <c r="U253" s="195">
        <v>0</v>
      </c>
      <c r="V253" s="533">
        <f t="shared" si="16"/>
        <v>1621.8</v>
      </c>
      <c r="W253" s="533">
        <f t="shared" si="17"/>
        <v>22958.2</v>
      </c>
      <c r="X253" s="549" t="s">
        <v>167</v>
      </c>
      <c r="Y253" s="196"/>
      <c r="Z253" s="197"/>
      <c r="AA253" s="196"/>
      <c r="AB253" s="197"/>
      <c r="AC253" s="196"/>
      <c r="AD253" s="197"/>
      <c r="AE253" s="196"/>
      <c r="AF253" s="196"/>
      <c r="AG253" s="197"/>
      <c r="AH253" s="196"/>
      <c r="AI253" s="197"/>
      <c r="AJ253" s="196"/>
    </row>
    <row r="254" spans="1:36" ht="15" customHeight="1" x14ac:dyDescent="0.25">
      <c r="A254" s="529" t="s">
        <v>1037</v>
      </c>
      <c r="B254" s="529" t="s">
        <v>847</v>
      </c>
      <c r="C254" s="530">
        <v>471</v>
      </c>
      <c r="D254" s="552" t="s">
        <v>1048</v>
      </c>
      <c r="E254" s="529" t="s">
        <v>1047</v>
      </c>
      <c r="F254" s="553">
        <v>1651.13</v>
      </c>
      <c r="G254" s="553">
        <v>0</v>
      </c>
      <c r="H254" s="553">
        <v>0</v>
      </c>
      <c r="I254" s="553">
        <v>0</v>
      </c>
      <c r="J254" s="553">
        <v>0</v>
      </c>
      <c r="K254" s="553">
        <v>0</v>
      </c>
      <c r="L254" s="553">
        <v>0</v>
      </c>
      <c r="M254" s="553">
        <v>0</v>
      </c>
      <c r="N254" s="553">
        <v>0</v>
      </c>
      <c r="O254" s="553">
        <v>0</v>
      </c>
      <c r="P254" s="553">
        <v>0</v>
      </c>
      <c r="Q254" s="553">
        <v>264.89999999999998</v>
      </c>
      <c r="R254" s="553">
        <v>0</v>
      </c>
      <c r="S254" s="553">
        <v>164.83</v>
      </c>
      <c r="T254" s="553">
        <v>100.4</v>
      </c>
      <c r="U254" s="553">
        <v>0</v>
      </c>
      <c r="V254" s="554">
        <f t="shared" si="16"/>
        <v>530.13</v>
      </c>
      <c r="W254" s="554">
        <f t="shared" si="17"/>
        <v>1121</v>
      </c>
      <c r="X254" s="550" t="s">
        <v>167</v>
      </c>
      <c r="Y254" s="196"/>
      <c r="Z254" s="197"/>
      <c r="AA254" s="196"/>
      <c r="AB254" s="197"/>
      <c r="AC254" s="196"/>
      <c r="AD254" s="197"/>
      <c r="AE254" s="196"/>
      <c r="AF254" s="196"/>
      <c r="AG254" s="197"/>
      <c r="AH254" s="196"/>
      <c r="AI254" s="197"/>
      <c r="AJ254" s="196"/>
    </row>
    <row r="255" spans="1:36" ht="15" customHeight="1" x14ac:dyDescent="0.25">
      <c r="A255" s="196" t="s">
        <v>1037</v>
      </c>
      <c r="B255" s="196" t="s">
        <v>847</v>
      </c>
      <c r="C255" s="197">
        <v>226</v>
      </c>
      <c r="D255" s="199" t="s">
        <v>116</v>
      </c>
      <c r="E255" s="196" t="s">
        <v>255</v>
      </c>
      <c r="F255" s="195">
        <v>6515.61</v>
      </c>
      <c r="G255" s="195">
        <v>0</v>
      </c>
      <c r="H255" s="195">
        <v>0</v>
      </c>
      <c r="I255" s="195">
        <v>0</v>
      </c>
      <c r="J255" s="195">
        <v>0</v>
      </c>
      <c r="K255" s="195">
        <v>0</v>
      </c>
      <c r="L255" s="195">
        <v>1570.88</v>
      </c>
      <c r="M255" s="195">
        <v>0</v>
      </c>
      <c r="N255" s="195">
        <v>0</v>
      </c>
      <c r="O255" s="195">
        <v>0</v>
      </c>
      <c r="P255" s="195">
        <v>0</v>
      </c>
      <c r="Q255" s="195">
        <v>0</v>
      </c>
      <c r="R255" s="195">
        <v>0</v>
      </c>
      <c r="S255" s="195">
        <v>0</v>
      </c>
      <c r="T255" s="195">
        <v>0</v>
      </c>
      <c r="U255" s="195">
        <v>0</v>
      </c>
      <c r="V255" s="533">
        <f t="shared" si="16"/>
        <v>1570.88</v>
      </c>
      <c r="W255" s="533">
        <f t="shared" si="17"/>
        <v>4944.7299999999996</v>
      </c>
      <c r="X255" s="549" t="s">
        <v>167</v>
      </c>
      <c r="Y255" s="196"/>
      <c r="Z255" s="197"/>
      <c r="AA255" s="196"/>
      <c r="AB255" s="197"/>
      <c r="AC255" s="196"/>
      <c r="AD255" s="197"/>
      <c r="AE255" s="196"/>
      <c r="AF255" s="196"/>
      <c r="AG255" s="197"/>
      <c r="AH255" s="196"/>
      <c r="AI255" s="197"/>
      <c r="AJ255" s="196"/>
    </row>
    <row r="256" spans="1:36" ht="15" customHeight="1" x14ac:dyDescent="0.25">
      <c r="A256" s="529" t="s">
        <v>1037</v>
      </c>
      <c r="B256" s="529" t="s">
        <v>847</v>
      </c>
      <c r="C256" s="530">
        <v>365</v>
      </c>
      <c r="D256" s="552" t="s">
        <v>454</v>
      </c>
      <c r="E256" s="529" t="s">
        <v>497</v>
      </c>
      <c r="F256" s="553">
        <v>3797.8</v>
      </c>
      <c r="G256" s="553">
        <v>0</v>
      </c>
      <c r="H256" s="553">
        <v>0</v>
      </c>
      <c r="I256" s="553">
        <v>0</v>
      </c>
      <c r="J256" s="553">
        <v>0</v>
      </c>
      <c r="K256" s="553">
        <v>0</v>
      </c>
      <c r="L256" s="553">
        <v>0</v>
      </c>
      <c r="M256" s="553">
        <v>0</v>
      </c>
      <c r="N256" s="553">
        <v>0</v>
      </c>
      <c r="O256" s="553">
        <v>0</v>
      </c>
      <c r="P256" s="553">
        <v>0</v>
      </c>
      <c r="Q256" s="553">
        <v>0</v>
      </c>
      <c r="R256" s="553">
        <v>0</v>
      </c>
      <c r="S256" s="553">
        <v>207.69</v>
      </c>
      <c r="T256" s="553">
        <v>154.91</v>
      </c>
      <c r="U256" s="553">
        <v>0</v>
      </c>
      <c r="V256" s="554">
        <f t="shared" si="16"/>
        <v>362.6</v>
      </c>
      <c r="W256" s="554">
        <f t="shared" si="17"/>
        <v>3435.2000000000003</v>
      </c>
      <c r="X256" s="550" t="s">
        <v>167</v>
      </c>
      <c r="Y256" s="196"/>
      <c r="Z256" s="197"/>
      <c r="AA256" s="196"/>
      <c r="AB256" s="197"/>
      <c r="AC256" s="196"/>
      <c r="AD256" s="197"/>
      <c r="AE256" s="196"/>
      <c r="AF256" s="196"/>
      <c r="AG256" s="197"/>
      <c r="AH256" s="196"/>
      <c r="AI256" s="197"/>
      <c r="AJ256" s="196"/>
    </row>
    <row r="257" spans="1:36" ht="15" customHeight="1" x14ac:dyDescent="0.25">
      <c r="A257" s="196" t="s">
        <v>1037</v>
      </c>
      <c r="B257" s="196" t="s">
        <v>847</v>
      </c>
      <c r="C257" s="197">
        <v>30</v>
      </c>
      <c r="D257" s="199" t="s">
        <v>22</v>
      </c>
      <c r="E257" s="196" t="s">
        <v>194</v>
      </c>
      <c r="F257" s="195">
        <v>23258.23</v>
      </c>
      <c r="G257" s="195">
        <v>0</v>
      </c>
      <c r="H257" s="195">
        <v>0</v>
      </c>
      <c r="I257" s="195">
        <v>0</v>
      </c>
      <c r="J257" s="195">
        <v>0</v>
      </c>
      <c r="K257" s="195">
        <v>0</v>
      </c>
      <c r="L257" s="195">
        <v>0</v>
      </c>
      <c r="M257" s="195">
        <v>0</v>
      </c>
      <c r="N257" s="195">
        <v>0</v>
      </c>
      <c r="O257" s="195">
        <v>0</v>
      </c>
      <c r="P257" s="195">
        <v>664.47</v>
      </c>
      <c r="Q257" s="195">
        <v>0</v>
      </c>
      <c r="R257" s="195">
        <v>212.78</v>
      </c>
      <c r="S257" s="195">
        <v>0</v>
      </c>
      <c r="T257" s="195">
        <v>0</v>
      </c>
      <c r="U257" s="195">
        <v>0</v>
      </c>
      <c r="V257" s="533">
        <f t="shared" si="16"/>
        <v>877.25</v>
      </c>
      <c r="W257" s="533">
        <f t="shared" si="17"/>
        <v>22380.98</v>
      </c>
      <c r="X257" s="549" t="s">
        <v>167</v>
      </c>
      <c r="Y257" s="196"/>
      <c r="Z257" s="197"/>
      <c r="AA257" s="196"/>
      <c r="AB257" s="197"/>
      <c r="AC257" s="196"/>
      <c r="AD257" s="197"/>
      <c r="AE257" s="196"/>
      <c r="AF257" s="196"/>
      <c r="AG257" s="197"/>
      <c r="AH257" s="196"/>
      <c r="AI257" s="197"/>
      <c r="AJ257" s="196"/>
    </row>
    <row r="258" spans="1:36" ht="15" customHeight="1" x14ac:dyDescent="0.25">
      <c r="A258" s="196" t="s">
        <v>1037</v>
      </c>
      <c r="B258" s="196" t="s">
        <v>847</v>
      </c>
      <c r="C258" s="197">
        <v>348</v>
      </c>
      <c r="D258" s="199" t="s">
        <v>370</v>
      </c>
      <c r="E258" s="196" t="s">
        <v>371</v>
      </c>
      <c r="F258" s="195">
        <v>29245.93</v>
      </c>
      <c r="G258" s="195">
        <v>0</v>
      </c>
      <c r="H258" s="195">
        <v>0</v>
      </c>
      <c r="I258" s="195">
        <v>0</v>
      </c>
      <c r="J258" s="195">
        <v>0</v>
      </c>
      <c r="K258" s="195">
        <v>0</v>
      </c>
      <c r="L258" s="195">
        <v>0</v>
      </c>
      <c r="M258" s="195">
        <v>0</v>
      </c>
      <c r="N258" s="195">
        <v>0</v>
      </c>
      <c r="O258" s="195">
        <v>0</v>
      </c>
      <c r="P258" s="195">
        <v>0</v>
      </c>
      <c r="Q258" s="195">
        <v>0</v>
      </c>
      <c r="R258" s="195">
        <v>0</v>
      </c>
      <c r="S258" s="195">
        <v>0</v>
      </c>
      <c r="T258" s="195">
        <v>0</v>
      </c>
      <c r="U258" s="195">
        <v>0</v>
      </c>
      <c r="V258" s="533">
        <f t="shared" si="16"/>
        <v>0</v>
      </c>
      <c r="W258" s="533">
        <f t="shared" si="17"/>
        <v>29245.93</v>
      </c>
      <c r="X258" s="549" t="s">
        <v>167</v>
      </c>
      <c r="Y258" s="196"/>
      <c r="Z258" s="197"/>
      <c r="AA258" s="196"/>
      <c r="AB258" s="197"/>
      <c r="AC258" s="196"/>
      <c r="AD258" s="197"/>
      <c r="AE258" s="196"/>
      <c r="AF258" s="196"/>
      <c r="AG258" s="197"/>
      <c r="AH258" s="196"/>
      <c r="AI258" s="197"/>
      <c r="AJ258" s="196"/>
    </row>
    <row r="259" spans="1:36" ht="15" customHeight="1" x14ac:dyDescent="0.25">
      <c r="A259" s="196" t="s">
        <v>1037</v>
      </c>
      <c r="B259" s="196" t="s">
        <v>847</v>
      </c>
      <c r="C259" s="197">
        <v>433</v>
      </c>
      <c r="D259" s="199" t="s">
        <v>684</v>
      </c>
      <c r="E259" s="196" t="s">
        <v>685</v>
      </c>
      <c r="F259" s="195">
        <v>20497.740000000002</v>
      </c>
      <c r="G259" s="195">
        <v>0</v>
      </c>
      <c r="H259" s="195">
        <v>0</v>
      </c>
      <c r="I259" s="195">
        <v>0</v>
      </c>
      <c r="J259" s="195">
        <v>0</v>
      </c>
      <c r="K259" s="195">
        <v>0</v>
      </c>
      <c r="L259" s="195">
        <v>923.5</v>
      </c>
      <c r="M259" s="195">
        <v>0</v>
      </c>
      <c r="N259" s="195">
        <v>0</v>
      </c>
      <c r="O259" s="195">
        <v>0</v>
      </c>
      <c r="P259" s="195">
        <v>0</v>
      </c>
      <c r="Q259" s="195">
        <v>0</v>
      </c>
      <c r="R259" s="195">
        <v>400.5</v>
      </c>
      <c r="S259" s="195">
        <v>0</v>
      </c>
      <c r="T259" s="195">
        <v>0</v>
      </c>
      <c r="U259" s="195">
        <v>0</v>
      </c>
      <c r="V259" s="533">
        <f t="shared" si="16"/>
        <v>1324</v>
      </c>
      <c r="W259" s="533">
        <f t="shared" si="17"/>
        <v>19173.740000000002</v>
      </c>
      <c r="X259" s="549" t="s">
        <v>167</v>
      </c>
      <c r="Y259" s="196"/>
      <c r="Z259" s="197"/>
      <c r="AA259" s="196"/>
      <c r="AB259" s="197"/>
      <c r="AC259" s="196"/>
      <c r="AD259" s="197"/>
      <c r="AE259" s="196"/>
      <c r="AF259" s="196"/>
      <c r="AG259" s="197"/>
      <c r="AH259" s="196"/>
      <c r="AI259" s="197"/>
      <c r="AJ259" s="196"/>
    </row>
    <row r="260" spans="1:36" ht="15" customHeight="1" x14ac:dyDescent="0.25">
      <c r="A260" s="529" t="s">
        <v>1037</v>
      </c>
      <c r="B260" s="529" t="s">
        <v>847</v>
      </c>
      <c r="C260" s="530">
        <v>364</v>
      </c>
      <c r="D260" s="552" t="s">
        <v>453</v>
      </c>
      <c r="E260" s="529" t="s">
        <v>496</v>
      </c>
      <c r="F260" s="553">
        <v>4386.59</v>
      </c>
      <c r="G260" s="553">
        <v>0</v>
      </c>
      <c r="H260" s="553">
        <v>0</v>
      </c>
      <c r="I260" s="553">
        <v>0</v>
      </c>
      <c r="J260" s="553">
        <v>0</v>
      </c>
      <c r="K260" s="553">
        <v>0</v>
      </c>
      <c r="L260" s="553">
        <v>0</v>
      </c>
      <c r="M260" s="553">
        <v>0</v>
      </c>
      <c r="N260" s="553">
        <v>0</v>
      </c>
      <c r="O260" s="553">
        <v>0</v>
      </c>
      <c r="P260" s="553">
        <v>0</v>
      </c>
      <c r="Q260" s="553">
        <v>798.64</v>
      </c>
      <c r="R260" s="553">
        <v>0</v>
      </c>
      <c r="S260" s="553">
        <v>347.83</v>
      </c>
      <c r="T260" s="553">
        <v>14.34</v>
      </c>
      <c r="U260" s="553">
        <v>0</v>
      </c>
      <c r="V260" s="554">
        <f t="shared" si="16"/>
        <v>1160.81</v>
      </c>
      <c r="W260" s="554">
        <f t="shared" si="17"/>
        <v>3225.78</v>
      </c>
      <c r="X260" s="550" t="s">
        <v>167</v>
      </c>
      <c r="Y260" s="196"/>
      <c r="Z260" s="197"/>
      <c r="AA260" s="196"/>
      <c r="AB260" s="197"/>
      <c r="AC260" s="196"/>
      <c r="AD260" s="197"/>
      <c r="AE260" s="196"/>
      <c r="AF260" s="196"/>
      <c r="AG260" s="197"/>
      <c r="AH260" s="196"/>
      <c r="AI260" s="197"/>
      <c r="AJ260" s="196"/>
    </row>
    <row r="261" spans="1:36" ht="15" customHeight="1" x14ac:dyDescent="0.25">
      <c r="A261" s="196" t="s">
        <v>1037</v>
      </c>
      <c r="B261" s="196" t="s">
        <v>847</v>
      </c>
      <c r="C261" s="197">
        <v>2</v>
      </c>
      <c r="D261" s="199" t="s">
        <v>4</v>
      </c>
      <c r="E261" s="196" t="s">
        <v>173</v>
      </c>
      <c r="F261" s="195">
        <v>23232.78</v>
      </c>
      <c r="G261" s="195">
        <v>0</v>
      </c>
      <c r="H261" s="195">
        <v>0</v>
      </c>
      <c r="I261" s="195">
        <v>0</v>
      </c>
      <c r="J261" s="195">
        <v>0</v>
      </c>
      <c r="K261" s="195">
        <v>0</v>
      </c>
      <c r="L261" s="195">
        <v>0</v>
      </c>
      <c r="M261" s="195">
        <v>0</v>
      </c>
      <c r="N261" s="195">
        <v>0</v>
      </c>
      <c r="O261" s="195">
        <v>0</v>
      </c>
      <c r="P261" s="195">
        <v>3345.52</v>
      </c>
      <c r="Q261" s="195">
        <v>0</v>
      </c>
      <c r="R261" s="195">
        <v>2362.6999999999998</v>
      </c>
      <c r="S261" s="195">
        <v>0</v>
      </c>
      <c r="T261" s="195">
        <v>0</v>
      </c>
      <c r="U261" s="195">
        <v>0</v>
      </c>
      <c r="V261" s="533">
        <f t="shared" si="16"/>
        <v>5708.2199999999993</v>
      </c>
      <c r="W261" s="533">
        <f t="shared" si="17"/>
        <v>17524.559999999998</v>
      </c>
      <c r="X261" s="549" t="s">
        <v>167</v>
      </c>
      <c r="Y261" s="196"/>
      <c r="Z261" s="197"/>
      <c r="AA261" s="196"/>
      <c r="AB261" s="197"/>
      <c r="AC261" s="196"/>
      <c r="AD261" s="197"/>
      <c r="AE261" s="196"/>
      <c r="AF261" s="196"/>
      <c r="AG261" s="197"/>
      <c r="AH261" s="196"/>
      <c r="AI261" s="197"/>
      <c r="AJ261" s="196"/>
    </row>
    <row r="262" spans="1:36" ht="15" customHeight="1" x14ac:dyDescent="0.25">
      <c r="A262" s="196" t="s">
        <v>1037</v>
      </c>
      <c r="B262" s="196" t="s">
        <v>847</v>
      </c>
      <c r="C262" s="197">
        <v>420</v>
      </c>
      <c r="D262" s="199" t="s">
        <v>653</v>
      </c>
      <c r="E262" s="196" t="s">
        <v>654</v>
      </c>
      <c r="F262" s="195">
        <v>23142.73</v>
      </c>
      <c r="G262" s="195">
        <v>0</v>
      </c>
      <c r="H262" s="195">
        <v>0</v>
      </c>
      <c r="I262" s="195">
        <v>0</v>
      </c>
      <c r="J262" s="195">
        <v>0</v>
      </c>
      <c r="K262" s="195">
        <v>0</v>
      </c>
      <c r="L262" s="195">
        <v>0</v>
      </c>
      <c r="M262" s="195">
        <v>0</v>
      </c>
      <c r="N262" s="195">
        <v>0</v>
      </c>
      <c r="O262" s="195">
        <v>0</v>
      </c>
      <c r="P262" s="195">
        <v>0</v>
      </c>
      <c r="Q262" s="195">
        <v>0</v>
      </c>
      <c r="R262" s="195">
        <v>0</v>
      </c>
      <c r="S262" s="195">
        <v>0</v>
      </c>
      <c r="T262" s="195">
        <v>0</v>
      </c>
      <c r="U262" s="195">
        <v>0</v>
      </c>
      <c r="V262" s="533">
        <f t="shared" si="16"/>
        <v>0</v>
      </c>
      <c r="W262" s="533">
        <f t="shared" si="17"/>
        <v>23142.73</v>
      </c>
      <c r="X262" s="549" t="s">
        <v>167</v>
      </c>
      <c r="Y262" s="196"/>
      <c r="Z262" s="197"/>
      <c r="AA262" s="196"/>
      <c r="AB262" s="197"/>
      <c r="AC262" s="196"/>
      <c r="AD262" s="197"/>
      <c r="AE262" s="196"/>
      <c r="AF262" s="196"/>
      <c r="AG262" s="197"/>
      <c r="AH262" s="196"/>
      <c r="AI262" s="197"/>
      <c r="AJ262" s="196"/>
    </row>
    <row r="263" spans="1:36" ht="15" customHeight="1" x14ac:dyDescent="0.25">
      <c r="A263" s="196" t="s">
        <v>1037</v>
      </c>
      <c r="B263" s="196" t="s">
        <v>847</v>
      </c>
      <c r="C263" s="197">
        <v>487</v>
      </c>
      <c r="D263" s="199" t="s">
        <v>840</v>
      </c>
      <c r="E263" s="196" t="s">
        <v>841</v>
      </c>
      <c r="F263" s="195">
        <v>26674.58</v>
      </c>
      <c r="G263" s="195">
        <v>0</v>
      </c>
      <c r="H263" s="195">
        <v>0</v>
      </c>
      <c r="I263" s="195">
        <v>0</v>
      </c>
      <c r="J263" s="195">
        <v>0</v>
      </c>
      <c r="K263" s="195">
        <v>0</v>
      </c>
      <c r="L263" s="195">
        <v>0</v>
      </c>
      <c r="M263" s="195">
        <v>0</v>
      </c>
      <c r="N263" s="195">
        <v>0</v>
      </c>
      <c r="O263" s="195">
        <v>0</v>
      </c>
      <c r="P263" s="195">
        <v>0</v>
      </c>
      <c r="Q263" s="195">
        <v>0</v>
      </c>
      <c r="R263" s="195">
        <v>0</v>
      </c>
      <c r="S263" s="195">
        <v>0</v>
      </c>
      <c r="T263" s="195">
        <v>0</v>
      </c>
      <c r="U263" s="195">
        <v>0</v>
      </c>
      <c r="V263" s="533">
        <f t="shared" si="16"/>
        <v>0</v>
      </c>
      <c r="W263" s="533">
        <f t="shared" si="17"/>
        <v>26674.58</v>
      </c>
      <c r="X263" s="549" t="s">
        <v>167</v>
      </c>
      <c r="Y263" s="196"/>
      <c r="Z263" s="197"/>
      <c r="AA263" s="196"/>
      <c r="AB263" s="197"/>
      <c r="AC263" s="196"/>
      <c r="AD263" s="197"/>
      <c r="AE263" s="196"/>
      <c r="AF263" s="196"/>
      <c r="AG263" s="197"/>
      <c r="AH263" s="196"/>
      <c r="AI263" s="197"/>
      <c r="AJ263" s="196"/>
    </row>
    <row r="264" spans="1:36" s="531" customFormat="1" ht="15" customHeight="1" x14ac:dyDescent="0.25">
      <c r="A264" s="541" t="s">
        <v>1037</v>
      </c>
      <c r="B264" s="541" t="s">
        <v>847</v>
      </c>
      <c r="C264" s="542">
        <v>20033</v>
      </c>
      <c r="D264" s="543" t="s">
        <v>68</v>
      </c>
      <c r="E264" s="541" t="s">
        <v>239</v>
      </c>
      <c r="F264" s="544">
        <v>496.14</v>
      </c>
      <c r="G264" s="544">
        <v>0</v>
      </c>
      <c r="H264" s="544">
        <v>0</v>
      </c>
      <c r="I264" s="544">
        <v>0</v>
      </c>
      <c r="J264" s="544">
        <v>0</v>
      </c>
      <c r="K264" s="544">
        <v>0</v>
      </c>
      <c r="L264" s="544">
        <v>0</v>
      </c>
      <c r="M264" s="544">
        <v>0</v>
      </c>
      <c r="N264" s="544">
        <v>0</v>
      </c>
      <c r="O264" s="544">
        <v>0</v>
      </c>
      <c r="P264" s="544">
        <v>0</v>
      </c>
      <c r="Q264" s="544">
        <v>496.14</v>
      </c>
      <c r="R264" s="544">
        <v>0</v>
      </c>
      <c r="S264" s="195">
        <v>0</v>
      </c>
      <c r="T264" s="195">
        <v>0</v>
      </c>
      <c r="U264" s="544">
        <v>0</v>
      </c>
      <c r="V264" s="545">
        <f t="shared" ref="V264:V268" si="18">SUM(G264:U264)</f>
        <v>496.14</v>
      </c>
      <c r="W264" s="533">
        <f t="shared" ref="W264:W268" si="19">F264-V264</f>
        <v>0</v>
      </c>
      <c r="X264" s="550" t="s">
        <v>167</v>
      </c>
      <c r="Y264" s="529"/>
      <c r="Z264" s="530"/>
      <c r="AA264" s="529"/>
      <c r="AB264" s="530"/>
      <c r="AC264" s="529"/>
      <c r="AD264" s="530"/>
      <c r="AE264" s="529"/>
      <c r="AF264" s="529"/>
      <c r="AG264" s="530"/>
      <c r="AH264" s="529"/>
      <c r="AI264" s="530"/>
      <c r="AJ264" s="529"/>
    </row>
    <row r="265" spans="1:36" ht="15" customHeight="1" x14ac:dyDescent="0.25">
      <c r="A265" s="334" t="s">
        <v>1037</v>
      </c>
      <c r="B265" s="334" t="s">
        <v>847</v>
      </c>
      <c r="C265" s="335">
        <v>20039</v>
      </c>
      <c r="D265" s="336" t="s">
        <v>353</v>
      </c>
      <c r="E265" s="334" t="s">
        <v>354</v>
      </c>
      <c r="F265" s="338">
        <v>26418.54</v>
      </c>
      <c r="G265" s="338">
        <v>0</v>
      </c>
      <c r="H265" s="338">
        <v>0</v>
      </c>
      <c r="I265" s="338">
        <v>0</v>
      </c>
      <c r="J265" s="338">
        <v>0</v>
      </c>
      <c r="K265" s="338">
        <v>0</v>
      </c>
      <c r="L265" s="338">
        <v>0</v>
      </c>
      <c r="M265" s="338">
        <v>0</v>
      </c>
      <c r="N265" s="338">
        <v>0</v>
      </c>
      <c r="O265" s="338">
        <v>0</v>
      </c>
      <c r="P265" s="338">
        <v>1637.97</v>
      </c>
      <c r="Q265" s="338">
        <v>0</v>
      </c>
      <c r="R265" s="338">
        <v>1230.07</v>
      </c>
      <c r="S265" s="195">
        <v>0</v>
      </c>
      <c r="T265" s="195">
        <v>0</v>
      </c>
      <c r="U265" s="338">
        <v>0</v>
      </c>
      <c r="V265" s="535">
        <f t="shared" si="18"/>
        <v>2868.04</v>
      </c>
      <c r="W265" s="533">
        <f t="shared" si="19"/>
        <v>23550.5</v>
      </c>
      <c r="X265" s="549" t="s">
        <v>167</v>
      </c>
      <c r="Y265" s="196"/>
      <c r="Z265" s="197"/>
      <c r="AA265" s="196"/>
      <c r="AB265" s="197"/>
      <c r="AC265" s="196"/>
      <c r="AD265" s="197"/>
      <c r="AE265" s="196"/>
      <c r="AF265" s="196"/>
      <c r="AG265" s="197"/>
      <c r="AH265" s="196"/>
      <c r="AI265" s="197"/>
      <c r="AJ265" s="196"/>
    </row>
    <row r="266" spans="1:36" ht="15" customHeight="1" x14ac:dyDescent="0.25">
      <c r="A266" s="334" t="s">
        <v>1037</v>
      </c>
      <c r="B266" s="334" t="s">
        <v>847</v>
      </c>
      <c r="C266" s="335">
        <v>20043</v>
      </c>
      <c r="D266" s="336" t="s">
        <v>166</v>
      </c>
      <c r="E266" s="334" t="s">
        <v>267</v>
      </c>
      <c r="F266" s="338">
        <v>27116.94</v>
      </c>
      <c r="G266" s="338">
        <v>0</v>
      </c>
      <c r="H266" s="338">
        <v>0</v>
      </c>
      <c r="I266" s="338">
        <v>0</v>
      </c>
      <c r="J266" s="338">
        <v>0</v>
      </c>
      <c r="K266" s="338">
        <v>0</v>
      </c>
      <c r="L266" s="338">
        <v>0</v>
      </c>
      <c r="M266" s="338">
        <v>0</v>
      </c>
      <c r="N266" s="338">
        <v>0</v>
      </c>
      <c r="O266" s="338">
        <v>0</v>
      </c>
      <c r="P266" s="338">
        <v>1303.1099999999999</v>
      </c>
      <c r="Q266" s="338">
        <v>0</v>
      </c>
      <c r="R266" s="338">
        <v>990.33</v>
      </c>
      <c r="S266" s="195">
        <v>0</v>
      </c>
      <c r="T266" s="195">
        <v>0</v>
      </c>
      <c r="U266" s="338">
        <v>0</v>
      </c>
      <c r="V266" s="535">
        <f t="shared" si="18"/>
        <v>2293.44</v>
      </c>
      <c r="W266" s="533">
        <f t="shared" si="19"/>
        <v>24823.5</v>
      </c>
      <c r="X266" s="549" t="s">
        <v>167</v>
      </c>
      <c r="Y266" s="196"/>
      <c r="Z266" s="197"/>
      <c r="AA266" s="196"/>
      <c r="AB266" s="197"/>
      <c r="AC266" s="196"/>
      <c r="AD266" s="197"/>
      <c r="AE266" s="196"/>
      <c r="AF266" s="196"/>
      <c r="AG266" s="197"/>
      <c r="AH266" s="196"/>
      <c r="AI266" s="197"/>
      <c r="AJ266" s="196"/>
    </row>
    <row r="267" spans="1:36" s="531" customFormat="1" ht="15" customHeight="1" x14ac:dyDescent="0.25">
      <c r="A267" s="541" t="s">
        <v>1037</v>
      </c>
      <c r="B267" s="541" t="s">
        <v>847</v>
      </c>
      <c r="C267" s="542">
        <v>20044</v>
      </c>
      <c r="D267" s="543" t="s">
        <v>1039</v>
      </c>
      <c r="E267" s="541" t="s">
        <v>1038</v>
      </c>
      <c r="F267" s="544">
        <v>45.58</v>
      </c>
      <c r="G267" s="544">
        <v>0</v>
      </c>
      <c r="H267" s="544">
        <v>0</v>
      </c>
      <c r="I267" s="544">
        <v>0</v>
      </c>
      <c r="J267" s="544">
        <v>0</v>
      </c>
      <c r="K267" s="544">
        <v>0</v>
      </c>
      <c r="L267" s="544">
        <v>0</v>
      </c>
      <c r="M267" s="544">
        <v>0</v>
      </c>
      <c r="N267" s="544">
        <v>0</v>
      </c>
      <c r="O267" s="544">
        <v>0</v>
      </c>
      <c r="P267" s="544">
        <v>0</v>
      </c>
      <c r="Q267" s="544">
        <v>45.58</v>
      </c>
      <c r="R267" s="544">
        <v>0</v>
      </c>
      <c r="S267" s="195">
        <v>0</v>
      </c>
      <c r="T267" s="195">
        <v>0</v>
      </c>
      <c r="U267" s="544">
        <v>0</v>
      </c>
      <c r="V267" s="545">
        <f t="shared" si="18"/>
        <v>45.58</v>
      </c>
      <c r="W267" s="533">
        <f t="shared" si="19"/>
        <v>0</v>
      </c>
      <c r="X267" s="550" t="s">
        <v>167</v>
      </c>
      <c r="Y267" s="529"/>
      <c r="Z267" s="530"/>
      <c r="AA267" s="529"/>
      <c r="AB267" s="530"/>
      <c r="AC267" s="529"/>
      <c r="AD267" s="530"/>
      <c r="AE267" s="529"/>
      <c r="AF267" s="529"/>
      <c r="AG267" s="530"/>
      <c r="AH267" s="529"/>
      <c r="AI267" s="530"/>
      <c r="AJ267" s="529"/>
    </row>
    <row r="268" spans="1:36" ht="15" customHeight="1" x14ac:dyDescent="0.25">
      <c r="A268" s="334" t="s">
        <v>1037</v>
      </c>
      <c r="B268" s="334" t="s">
        <v>847</v>
      </c>
      <c r="C268" s="335">
        <v>20045</v>
      </c>
      <c r="D268" s="336" t="s">
        <v>151</v>
      </c>
      <c r="E268" s="334" t="s">
        <v>265</v>
      </c>
      <c r="F268" s="338">
        <v>24611.37</v>
      </c>
      <c r="G268" s="338">
        <v>0</v>
      </c>
      <c r="H268" s="338">
        <v>0</v>
      </c>
      <c r="I268" s="338">
        <v>0</v>
      </c>
      <c r="J268" s="338">
        <v>0</v>
      </c>
      <c r="K268" s="338">
        <v>0</v>
      </c>
      <c r="L268" s="338">
        <v>0</v>
      </c>
      <c r="M268" s="338">
        <v>0</v>
      </c>
      <c r="N268" s="338">
        <v>0</v>
      </c>
      <c r="O268" s="338">
        <v>0</v>
      </c>
      <c r="P268" s="338">
        <v>592.66999999999996</v>
      </c>
      <c r="Q268" s="338">
        <v>0</v>
      </c>
      <c r="R268" s="338">
        <v>468.2</v>
      </c>
      <c r="S268" s="195">
        <v>0</v>
      </c>
      <c r="T268" s="195">
        <v>0</v>
      </c>
      <c r="U268" s="338">
        <v>0</v>
      </c>
      <c r="V268" s="535">
        <f t="shared" si="18"/>
        <v>1060.8699999999999</v>
      </c>
      <c r="W268" s="533">
        <f t="shared" si="19"/>
        <v>23550.5</v>
      </c>
      <c r="X268" s="549" t="s">
        <v>167</v>
      </c>
      <c r="Y268" s="196"/>
      <c r="Z268" s="197"/>
      <c r="AA268" s="196"/>
      <c r="AB268" s="197"/>
      <c r="AC268" s="196"/>
      <c r="AD268" s="197"/>
      <c r="AE268" s="196"/>
      <c r="AF268" s="196"/>
      <c r="AG268" s="197"/>
      <c r="AH268" s="196"/>
      <c r="AI268" s="197"/>
      <c r="AJ268" s="196"/>
    </row>
    <row r="269" spans="1:36" s="540" customFormat="1" x14ac:dyDescent="0.25">
      <c r="A269" s="536"/>
      <c r="B269" s="536"/>
      <c r="C269" s="536"/>
      <c r="D269" s="537">
        <f>COUNTA(D2:D268)</f>
        <v>267</v>
      </c>
      <c r="E269" s="536"/>
      <c r="F269" s="538">
        <f>SUM(F2:F268)</f>
        <v>3911330.790000001</v>
      </c>
      <c r="G269" s="538">
        <f t="shared" ref="G269:U269" si="20">SUM(G2:G268)</f>
        <v>1091.9100000000001</v>
      </c>
      <c r="H269" s="538">
        <f t="shared" si="20"/>
        <v>1918.0399999999997</v>
      </c>
      <c r="I269" s="538">
        <f t="shared" si="20"/>
        <v>16467.04</v>
      </c>
      <c r="J269" s="538">
        <f t="shared" si="20"/>
        <v>0</v>
      </c>
      <c r="K269" s="538">
        <f t="shared" si="20"/>
        <v>2261.77</v>
      </c>
      <c r="L269" s="538">
        <f t="shared" si="20"/>
        <v>118148.69</v>
      </c>
      <c r="M269" s="538">
        <f t="shared" si="20"/>
        <v>1915.85</v>
      </c>
      <c r="N269" s="538">
        <f t="shared" si="20"/>
        <v>18216</v>
      </c>
      <c r="O269" s="538">
        <f t="shared" si="20"/>
        <v>2773.5</v>
      </c>
      <c r="P269" s="538">
        <f t="shared" si="20"/>
        <v>105369.52000000002</v>
      </c>
      <c r="Q269" s="538">
        <f t="shared" si="20"/>
        <v>13099.170000000002</v>
      </c>
      <c r="R269" s="538">
        <f t="shared" si="20"/>
        <v>64835.249999999993</v>
      </c>
      <c r="S269" s="538">
        <f t="shared" si="20"/>
        <v>11237.170000000004</v>
      </c>
      <c r="T269" s="538">
        <f t="shared" si="20"/>
        <v>9880.2299999999977</v>
      </c>
      <c r="U269" s="538">
        <f t="shared" si="20"/>
        <v>0</v>
      </c>
      <c r="V269" s="539">
        <f>SUM(V2:V268)</f>
        <v>367214.13999999996</v>
      </c>
      <c r="W269" s="551"/>
      <c r="X269" s="547"/>
    </row>
  </sheetData>
  <sortState xmlns:xlrd2="http://schemas.microsoft.com/office/spreadsheetml/2017/richdata2" ref="A2:X263">
    <sortCondition ref="D2:D263"/>
  </sortState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D7F89-2994-40BE-AC72-92448DD4F7CC}">
  <dimension ref="A1:AK265"/>
  <sheetViews>
    <sheetView workbookViewId="0">
      <pane ySplit="1" topLeftCell="A254" activePane="bottomLeft" state="frozen"/>
      <selection pane="bottomLeft" activeCell="A17" sqref="A17:XFD17"/>
    </sheetView>
  </sheetViews>
  <sheetFormatPr defaultColWidth="9.140625" defaultRowHeight="15" x14ac:dyDescent="0.25"/>
  <cols>
    <col min="1" max="1" width="9.7109375" style="182" customWidth="1" collapsed="1"/>
    <col min="2" max="2" width="12.5703125" style="182" customWidth="1" collapsed="1"/>
    <col min="3" max="3" width="13.85546875" style="182" customWidth="1" collapsed="1"/>
    <col min="4" max="4" width="34.85546875" style="183" customWidth="1" collapsed="1"/>
    <col min="5" max="5" width="14.42578125" style="182" customWidth="1" collapsed="1"/>
    <col min="6" max="6" width="15" style="182" customWidth="1" collapsed="1"/>
    <col min="7" max="8" width="15.42578125" style="182" customWidth="1" collapsed="1"/>
    <col min="9" max="11" width="15.42578125" style="182" customWidth="1"/>
    <col min="12" max="12" width="15" style="182" customWidth="1" collapsed="1"/>
    <col min="13" max="13" width="12.140625" style="182" customWidth="1" collapsed="1"/>
    <col min="14" max="14" width="15.7109375" style="182" customWidth="1" collapsed="1"/>
    <col min="15" max="15" width="14.5703125" style="182" customWidth="1" collapsed="1"/>
    <col min="16" max="22" width="14.140625" style="182" customWidth="1" collapsed="1"/>
    <col min="23" max="23" width="15.28515625" style="182" customWidth="1" collapsed="1"/>
    <col min="24" max="24" width="30.7109375" style="182" customWidth="1" collapsed="1"/>
    <col min="25" max="25" width="13.7109375" style="182" customWidth="1" collapsed="1"/>
    <col min="26" max="26" width="17.7109375" style="182" customWidth="1" collapsed="1"/>
    <col min="27" max="27" width="9.140625" style="182" customWidth="1" collapsed="1"/>
    <col min="28" max="28" width="29.85546875" style="182" customWidth="1" collapsed="1"/>
    <col min="29" max="29" width="9.140625" style="182" customWidth="1" collapsed="1"/>
    <col min="30" max="30" width="30.7109375" style="182" customWidth="1" collapsed="1"/>
    <col min="31" max="31" width="9.28515625" style="182" customWidth="1" collapsed="1"/>
    <col min="32" max="32" width="32.28515625" style="182" customWidth="1" collapsed="1"/>
    <col min="33" max="33" width="22.7109375" style="182" customWidth="1" collapsed="1"/>
    <col min="34" max="34" width="13.7109375" style="182" customWidth="1" collapsed="1"/>
    <col min="35" max="35" width="15.5703125" style="182" customWidth="1" collapsed="1"/>
    <col min="36" max="36" width="9.28515625" style="182" customWidth="1" collapsed="1"/>
    <col min="37" max="16384" width="9.140625" style="182"/>
  </cols>
  <sheetData>
    <row r="1" spans="1:37" ht="15" customHeight="1" x14ac:dyDescent="0.25">
      <c r="A1" s="194" t="s">
        <v>127</v>
      </c>
      <c r="B1" s="194" t="s">
        <v>119</v>
      </c>
      <c r="C1" s="194" t="s">
        <v>92</v>
      </c>
      <c r="D1" s="198" t="s">
        <v>93</v>
      </c>
      <c r="E1" s="194" t="s">
        <v>153</v>
      </c>
      <c r="F1" s="194" t="s">
        <v>273</v>
      </c>
      <c r="G1" s="194" t="s">
        <v>270</v>
      </c>
      <c r="H1" s="194" t="s">
        <v>112</v>
      </c>
      <c r="I1" s="194" t="s">
        <v>796</v>
      </c>
      <c r="J1" s="194" t="s">
        <v>825</v>
      </c>
      <c r="K1" s="194" t="s">
        <v>448</v>
      </c>
      <c r="L1" s="194" t="s">
        <v>449</v>
      </c>
      <c r="M1" s="194" t="s">
        <v>450</v>
      </c>
      <c r="N1" s="194" t="s">
        <v>879</v>
      </c>
      <c r="O1" s="194" t="s">
        <v>856</v>
      </c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94"/>
      <c r="AE1" s="194"/>
      <c r="AF1" s="194"/>
      <c r="AG1" s="194"/>
      <c r="AH1" s="194"/>
      <c r="AI1" s="194"/>
      <c r="AJ1" s="194"/>
      <c r="AK1" s="194"/>
    </row>
    <row r="2" spans="1:37" ht="15" customHeight="1" x14ac:dyDescent="0.25">
      <c r="A2" s="196" t="s">
        <v>1037</v>
      </c>
      <c r="B2" s="196" t="s">
        <v>847</v>
      </c>
      <c r="C2" s="197">
        <v>271</v>
      </c>
      <c r="D2" s="199" t="s">
        <v>164</v>
      </c>
      <c r="E2" s="196" t="s">
        <v>266</v>
      </c>
      <c r="F2" s="195">
        <v>57310.43</v>
      </c>
      <c r="G2" s="195">
        <v>951.62</v>
      </c>
      <c r="H2" s="195">
        <v>28355.62</v>
      </c>
      <c r="I2" s="195">
        <v>0</v>
      </c>
      <c r="J2" s="195">
        <f t="shared" ref="J2:J23" si="0">H2+I2</f>
        <v>28355.62</v>
      </c>
      <c r="K2" s="195">
        <f t="shared" ref="K2:K23" si="1">J2*1.5%</f>
        <v>425.33429999999998</v>
      </c>
      <c r="L2" s="195">
        <v>8692.7000000000007</v>
      </c>
      <c r="M2" s="195">
        <v>2316.38</v>
      </c>
      <c r="N2" s="195">
        <f t="shared" ref="N2:N23" si="2">L2-K2-G2</f>
        <v>7315.7457000000004</v>
      </c>
      <c r="O2" s="195">
        <f t="shared" ref="O2:O23" si="3">M2+N2</f>
        <v>9632.1257000000005</v>
      </c>
      <c r="P2" s="195"/>
      <c r="Q2" s="195"/>
      <c r="R2" s="195"/>
      <c r="S2" s="195"/>
      <c r="T2" s="195"/>
      <c r="U2" s="195"/>
      <c r="V2" s="195"/>
      <c r="W2" s="196"/>
      <c r="X2" s="196"/>
      <c r="Y2" s="197"/>
      <c r="Z2" s="196"/>
      <c r="AA2" s="197"/>
      <c r="AB2" s="196"/>
      <c r="AC2" s="197"/>
      <c r="AD2" s="196"/>
      <c r="AE2" s="197"/>
      <c r="AF2" s="196"/>
      <c r="AG2" s="196"/>
      <c r="AH2" s="197"/>
      <c r="AI2" s="196"/>
      <c r="AJ2" s="197"/>
      <c r="AK2" s="196"/>
    </row>
    <row r="3" spans="1:37" ht="15" customHeight="1" x14ac:dyDescent="0.25">
      <c r="A3" s="196" t="s">
        <v>1037</v>
      </c>
      <c r="B3" s="196" t="s">
        <v>847</v>
      </c>
      <c r="C3" s="197">
        <v>37</v>
      </c>
      <c r="D3" s="199" t="s">
        <v>27</v>
      </c>
      <c r="E3" s="196" t="s">
        <v>199</v>
      </c>
      <c r="F3" s="195">
        <v>42079.92</v>
      </c>
      <c r="G3" s="195">
        <v>951.62</v>
      </c>
      <c r="H3" s="195">
        <v>20822.29</v>
      </c>
      <c r="I3" s="195">
        <v>0</v>
      </c>
      <c r="J3" s="195">
        <f t="shared" si="0"/>
        <v>20822.29</v>
      </c>
      <c r="K3" s="195">
        <f t="shared" si="1"/>
        <v>312.33435000000003</v>
      </c>
      <c r="L3" s="195">
        <v>6636.11</v>
      </c>
      <c r="M3" s="195">
        <v>1700.61</v>
      </c>
      <c r="N3" s="195">
        <f t="shared" si="2"/>
        <v>5372.1556499999997</v>
      </c>
      <c r="O3" s="195">
        <f t="shared" si="3"/>
        <v>7072.7656499999994</v>
      </c>
      <c r="P3" s="195"/>
      <c r="Q3" s="195"/>
      <c r="R3" s="195"/>
      <c r="S3" s="195"/>
      <c r="T3" s="195"/>
      <c r="U3" s="195"/>
      <c r="V3" s="195"/>
      <c r="W3" s="196"/>
      <c r="X3" s="196"/>
      <c r="Y3" s="197"/>
      <c r="Z3" s="196"/>
      <c r="AA3" s="197"/>
      <c r="AB3" s="196"/>
      <c r="AC3" s="197"/>
      <c r="AD3" s="196"/>
      <c r="AE3" s="197"/>
      <c r="AF3" s="196"/>
      <c r="AG3" s="196"/>
      <c r="AH3" s="197"/>
      <c r="AI3" s="196"/>
      <c r="AJ3" s="197"/>
      <c r="AK3" s="196"/>
    </row>
    <row r="4" spans="1:37" ht="15" customHeight="1" x14ac:dyDescent="0.25">
      <c r="A4" s="196" t="s">
        <v>1037</v>
      </c>
      <c r="B4" s="196" t="s">
        <v>847</v>
      </c>
      <c r="C4" s="197">
        <v>432</v>
      </c>
      <c r="D4" s="199" t="s">
        <v>682</v>
      </c>
      <c r="E4" s="196" t="s">
        <v>683</v>
      </c>
      <c r="F4" s="195">
        <v>13622.83</v>
      </c>
      <c r="G4" s="195">
        <v>0</v>
      </c>
      <c r="H4" s="195">
        <v>6421.74</v>
      </c>
      <c r="I4" s="195">
        <v>0</v>
      </c>
      <c r="J4" s="195">
        <f t="shared" si="0"/>
        <v>6421.74</v>
      </c>
      <c r="K4" s="195">
        <f t="shared" si="1"/>
        <v>96.326099999999997</v>
      </c>
      <c r="L4" s="195">
        <v>1753.14</v>
      </c>
      <c r="M4" s="195">
        <v>0</v>
      </c>
      <c r="N4" s="195">
        <f t="shared" si="2"/>
        <v>1656.8139000000001</v>
      </c>
      <c r="O4" s="195">
        <f t="shared" si="3"/>
        <v>1656.8139000000001</v>
      </c>
      <c r="P4" s="195"/>
      <c r="Q4" s="195"/>
      <c r="R4" s="195"/>
      <c r="S4" s="195"/>
      <c r="T4" s="195"/>
      <c r="U4" s="195"/>
      <c r="V4" s="195"/>
      <c r="W4" s="196"/>
      <c r="X4" s="196"/>
      <c r="Y4" s="197"/>
      <c r="Z4" s="196"/>
      <c r="AA4" s="197"/>
      <c r="AB4" s="196"/>
      <c r="AC4" s="197"/>
      <c r="AD4" s="196"/>
      <c r="AE4" s="197"/>
      <c r="AF4" s="196"/>
      <c r="AG4" s="196"/>
      <c r="AH4" s="197"/>
      <c r="AI4" s="196"/>
      <c r="AJ4" s="197"/>
      <c r="AK4" s="196"/>
    </row>
    <row r="5" spans="1:37" ht="15" customHeight="1" x14ac:dyDescent="0.25">
      <c r="A5" s="196" t="s">
        <v>1037</v>
      </c>
      <c r="B5" s="196" t="s">
        <v>847</v>
      </c>
      <c r="C5" s="197">
        <v>407</v>
      </c>
      <c r="D5" s="199" t="s">
        <v>484</v>
      </c>
      <c r="E5" s="196" t="s">
        <v>534</v>
      </c>
      <c r="F5" s="195">
        <v>5829.41</v>
      </c>
      <c r="G5" s="195">
        <v>0</v>
      </c>
      <c r="H5" s="195">
        <v>2758.16</v>
      </c>
      <c r="I5" s="195">
        <v>0</v>
      </c>
      <c r="J5" s="195">
        <f t="shared" si="0"/>
        <v>2758.16</v>
      </c>
      <c r="K5" s="195">
        <f t="shared" si="1"/>
        <v>41.372399999999999</v>
      </c>
      <c r="L5" s="195">
        <v>752.98</v>
      </c>
      <c r="M5" s="195">
        <v>0</v>
      </c>
      <c r="N5" s="195">
        <f t="shared" si="2"/>
        <v>711.60760000000005</v>
      </c>
      <c r="O5" s="195">
        <f t="shared" si="3"/>
        <v>711.60760000000005</v>
      </c>
      <c r="P5" s="195"/>
      <c r="Q5" s="195"/>
      <c r="R5" s="195"/>
      <c r="S5" s="195"/>
      <c r="T5" s="195"/>
      <c r="U5" s="195"/>
      <c r="V5" s="195"/>
      <c r="W5" s="196"/>
      <c r="X5" s="196"/>
      <c r="Y5" s="197"/>
      <c r="Z5" s="196"/>
      <c r="AA5" s="197"/>
      <c r="AB5" s="196"/>
      <c r="AC5" s="197"/>
      <c r="AD5" s="196"/>
      <c r="AE5" s="197"/>
      <c r="AF5" s="196"/>
      <c r="AG5" s="196"/>
      <c r="AH5" s="197"/>
      <c r="AI5" s="196"/>
      <c r="AJ5" s="197"/>
      <c r="AK5" s="196"/>
    </row>
    <row r="6" spans="1:37" ht="15" customHeight="1" x14ac:dyDescent="0.25">
      <c r="A6" s="196" t="s">
        <v>1037</v>
      </c>
      <c r="B6" s="196" t="s">
        <v>847</v>
      </c>
      <c r="C6" s="197">
        <v>490</v>
      </c>
      <c r="D6" s="199" t="s">
        <v>484</v>
      </c>
      <c r="E6" s="196" t="s">
        <v>534</v>
      </c>
      <c r="F6" s="195">
        <v>38300.120000000003</v>
      </c>
      <c r="G6" s="195">
        <v>951.62</v>
      </c>
      <c r="H6" s="195">
        <v>19150.060000000001</v>
      </c>
      <c r="I6" s="195">
        <v>0</v>
      </c>
      <c r="J6" s="195">
        <f t="shared" si="0"/>
        <v>19150.060000000001</v>
      </c>
      <c r="K6" s="195">
        <f t="shared" si="1"/>
        <v>287.2509</v>
      </c>
      <c r="L6" s="195">
        <v>6179.59</v>
      </c>
      <c r="M6" s="195">
        <v>1532</v>
      </c>
      <c r="N6" s="195">
        <f t="shared" si="2"/>
        <v>4940.7191000000003</v>
      </c>
      <c r="O6" s="195">
        <f t="shared" si="3"/>
        <v>6472.7191000000003</v>
      </c>
      <c r="P6" s="195"/>
      <c r="Q6" s="195"/>
      <c r="R6" s="195"/>
      <c r="S6" s="195"/>
      <c r="T6" s="195"/>
      <c r="U6" s="195"/>
      <c r="V6" s="195"/>
      <c r="W6" s="196"/>
      <c r="X6" s="196"/>
      <c r="Y6" s="197"/>
      <c r="Z6" s="196"/>
      <c r="AA6" s="197"/>
      <c r="AB6" s="196"/>
      <c r="AC6" s="197"/>
      <c r="AD6" s="196"/>
      <c r="AE6" s="197"/>
      <c r="AF6" s="196"/>
      <c r="AG6" s="196"/>
      <c r="AH6" s="197"/>
      <c r="AI6" s="196"/>
      <c r="AJ6" s="197"/>
      <c r="AK6" s="196"/>
    </row>
    <row r="7" spans="1:37" ht="15" customHeight="1" x14ac:dyDescent="0.25">
      <c r="A7" s="196" t="s">
        <v>1037</v>
      </c>
      <c r="B7" s="196" t="s">
        <v>847</v>
      </c>
      <c r="C7" s="197">
        <v>35</v>
      </c>
      <c r="D7" s="199" t="s">
        <v>26</v>
      </c>
      <c r="E7" s="196" t="s">
        <v>198</v>
      </c>
      <c r="F7" s="195">
        <v>47622.95</v>
      </c>
      <c r="G7" s="195">
        <v>951.62</v>
      </c>
      <c r="H7" s="195">
        <v>23522.62</v>
      </c>
      <c r="I7" s="195">
        <v>0</v>
      </c>
      <c r="J7" s="195">
        <f t="shared" si="0"/>
        <v>23522.62</v>
      </c>
      <c r="K7" s="195">
        <f t="shared" si="1"/>
        <v>352.83929999999998</v>
      </c>
      <c r="L7" s="195">
        <v>7373.3</v>
      </c>
      <c r="M7" s="195">
        <v>1928.02</v>
      </c>
      <c r="N7" s="195">
        <f t="shared" si="2"/>
        <v>6068.8407000000007</v>
      </c>
      <c r="O7" s="195">
        <f t="shared" si="3"/>
        <v>7996.8607000000011</v>
      </c>
      <c r="P7" s="195"/>
      <c r="Q7" s="195"/>
      <c r="R7" s="195"/>
      <c r="S7" s="195"/>
      <c r="T7" s="195"/>
      <c r="U7" s="195"/>
      <c r="V7" s="195"/>
      <c r="W7" s="196"/>
      <c r="X7" s="196"/>
      <c r="Y7" s="197"/>
      <c r="Z7" s="196"/>
      <c r="AA7" s="197"/>
      <c r="AB7" s="196"/>
      <c r="AC7" s="197"/>
      <c r="AD7" s="196"/>
      <c r="AE7" s="197"/>
      <c r="AF7" s="196"/>
      <c r="AG7" s="196"/>
      <c r="AH7" s="197"/>
      <c r="AI7" s="196"/>
      <c r="AJ7" s="197"/>
      <c r="AK7" s="196"/>
    </row>
    <row r="8" spans="1:37" ht="15" customHeight="1" x14ac:dyDescent="0.25">
      <c r="A8" s="196" t="s">
        <v>1037</v>
      </c>
      <c r="B8" s="196" t="s">
        <v>847</v>
      </c>
      <c r="C8" s="197">
        <v>201</v>
      </c>
      <c r="D8" s="199" t="s">
        <v>75</v>
      </c>
      <c r="E8" s="196" t="s">
        <v>865</v>
      </c>
      <c r="F8" s="195">
        <v>16805.28</v>
      </c>
      <c r="G8" s="195">
        <v>931.81</v>
      </c>
      <c r="H8" s="195">
        <v>8402.64</v>
      </c>
      <c r="I8" s="195">
        <v>0</v>
      </c>
      <c r="J8" s="195">
        <f t="shared" si="0"/>
        <v>8402.64</v>
      </c>
      <c r="K8" s="195">
        <f t="shared" si="1"/>
        <v>126.03959999999999</v>
      </c>
      <c r="L8" s="195">
        <v>3225.73</v>
      </c>
      <c r="M8" s="195">
        <v>672.21</v>
      </c>
      <c r="N8" s="195">
        <f t="shared" si="2"/>
        <v>2167.8804</v>
      </c>
      <c r="O8" s="195">
        <f t="shared" si="3"/>
        <v>2840.0904</v>
      </c>
      <c r="P8" s="195"/>
      <c r="Q8" s="195"/>
      <c r="R8" s="195"/>
      <c r="S8" s="195"/>
      <c r="T8" s="195"/>
      <c r="U8" s="195"/>
      <c r="V8" s="195"/>
      <c r="W8" s="196"/>
      <c r="X8" s="196"/>
      <c r="Y8" s="197"/>
      <c r="Z8" s="196"/>
      <c r="AA8" s="197"/>
      <c r="AB8" s="196"/>
      <c r="AC8" s="197"/>
      <c r="AD8" s="196"/>
      <c r="AE8" s="197"/>
      <c r="AF8" s="196"/>
      <c r="AG8" s="196"/>
      <c r="AH8" s="197"/>
      <c r="AI8" s="196"/>
      <c r="AJ8" s="197"/>
      <c r="AK8" s="196"/>
    </row>
    <row r="9" spans="1:37" ht="15" customHeight="1" x14ac:dyDescent="0.25">
      <c r="A9" s="196" t="s">
        <v>1037</v>
      </c>
      <c r="B9" s="196" t="s">
        <v>847</v>
      </c>
      <c r="C9" s="197">
        <v>20</v>
      </c>
      <c r="D9" s="199" t="s">
        <v>14</v>
      </c>
      <c r="E9" s="196" t="s">
        <v>186</v>
      </c>
      <c r="F9" s="195">
        <v>25479.19</v>
      </c>
      <c r="G9" s="195">
        <v>951.62</v>
      </c>
      <c r="H9" s="195">
        <v>12606.71</v>
      </c>
      <c r="I9" s="195">
        <v>0</v>
      </c>
      <c r="J9" s="195">
        <f t="shared" si="0"/>
        <v>12606.71</v>
      </c>
      <c r="K9" s="195">
        <f t="shared" si="1"/>
        <v>189.10064999999997</v>
      </c>
      <c r="L9" s="195">
        <v>4393.25</v>
      </c>
      <c r="M9" s="195">
        <v>1029.79</v>
      </c>
      <c r="N9" s="195">
        <f t="shared" si="2"/>
        <v>3252.5293499999998</v>
      </c>
      <c r="O9" s="195">
        <f t="shared" si="3"/>
        <v>4282.3193499999998</v>
      </c>
      <c r="P9" s="195"/>
      <c r="Q9" s="195"/>
      <c r="R9" s="195"/>
      <c r="S9" s="195"/>
      <c r="T9" s="195"/>
      <c r="U9" s="195"/>
      <c r="V9" s="195"/>
      <c r="W9" s="196"/>
      <c r="X9" s="196"/>
      <c r="Y9" s="197"/>
      <c r="Z9" s="196"/>
      <c r="AA9" s="197"/>
      <c r="AB9" s="196"/>
      <c r="AC9" s="197"/>
      <c r="AD9" s="196"/>
      <c r="AE9" s="197"/>
      <c r="AF9" s="196"/>
      <c r="AG9" s="196"/>
      <c r="AH9" s="197"/>
      <c r="AI9" s="196"/>
      <c r="AJ9" s="197"/>
      <c r="AK9" s="196"/>
    </row>
    <row r="10" spans="1:37" ht="15" customHeight="1" x14ac:dyDescent="0.25">
      <c r="A10" s="196" t="s">
        <v>1037</v>
      </c>
      <c r="B10" s="196" t="s">
        <v>847</v>
      </c>
      <c r="C10" s="197">
        <v>146</v>
      </c>
      <c r="D10" s="199" t="s">
        <v>56</v>
      </c>
      <c r="E10" s="196" t="s">
        <v>228</v>
      </c>
      <c r="F10" s="195">
        <v>31243.7</v>
      </c>
      <c r="G10" s="195">
        <v>951.62</v>
      </c>
      <c r="H10" s="195">
        <v>15493.58</v>
      </c>
      <c r="I10" s="195">
        <v>0</v>
      </c>
      <c r="J10" s="195">
        <f t="shared" si="0"/>
        <v>15493.58</v>
      </c>
      <c r="K10" s="195">
        <f t="shared" si="1"/>
        <v>232.40369999999999</v>
      </c>
      <c r="L10" s="195">
        <v>5181.37</v>
      </c>
      <c r="M10" s="195">
        <v>1260</v>
      </c>
      <c r="N10" s="195">
        <f t="shared" si="2"/>
        <v>3997.3463000000002</v>
      </c>
      <c r="O10" s="195">
        <f t="shared" si="3"/>
        <v>5257.3463000000002</v>
      </c>
      <c r="P10" s="195"/>
      <c r="Q10" s="195"/>
      <c r="R10" s="195"/>
      <c r="S10" s="195"/>
      <c r="T10" s="195"/>
      <c r="U10" s="195"/>
      <c r="V10" s="195"/>
      <c r="W10" s="196"/>
      <c r="X10" s="196"/>
      <c r="Y10" s="197"/>
      <c r="Z10" s="196"/>
      <c r="AA10" s="197"/>
      <c r="AB10" s="196"/>
      <c r="AC10" s="197"/>
      <c r="AD10" s="196"/>
      <c r="AE10" s="197"/>
      <c r="AF10" s="196"/>
      <c r="AG10" s="196"/>
      <c r="AH10" s="197"/>
      <c r="AI10" s="196"/>
      <c r="AJ10" s="197"/>
      <c r="AK10" s="196"/>
    </row>
    <row r="11" spans="1:37" ht="15" customHeight="1" x14ac:dyDescent="0.25">
      <c r="A11" s="196" t="s">
        <v>1037</v>
      </c>
      <c r="B11" s="196" t="s">
        <v>847</v>
      </c>
      <c r="C11" s="197">
        <v>50</v>
      </c>
      <c r="D11" s="199" t="s">
        <v>38</v>
      </c>
      <c r="E11" s="196" t="s">
        <v>209</v>
      </c>
      <c r="F11" s="195">
        <v>34286.400000000001</v>
      </c>
      <c r="G11" s="195">
        <v>951.62</v>
      </c>
      <c r="H11" s="195">
        <v>16968.12</v>
      </c>
      <c r="I11" s="195">
        <v>0</v>
      </c>
      <c r="J11" s="195">
        <f t="shared" si="0"/>
        <v>16968.12</v>
      </c>
      <c r="K11" s="195">
        <f t="shared" si="1"/>
        <v>254.52179999999998</v>
      </c>
      <c r="L11" s="195">
        <v>5583.92</v>
      </c>
      <c r="M11" s="195">
        <v>1385.46</v>
      </c>
      <c r="N11" s="195">
        <f t="shared" si="2"/>
        <v>4377.7781999999997</v>
      </c>
      <c r="O11" s="195">
        <f t="shared" si="3"/>
        <v>5763.2381999999998</v>
      </c>
      <c r="P11" s="195"/>
      <c r="Q11" s="195"/>
      <c r="R11" s="195"/>
      <c r="S11" s="195"/>
      <c r="T11" s="195"/>
      <c r="U11" s="195"/>
      <c r="V11" s="195"/>
      <c r="W11" s="196"/>
      <c r="X11" s="196"/>
      <c r="Y11" s="197"/>
      <c r="Z11" s="196"/>
      <c r="AA11" s="197"/>
      <c r="AB11" s="196"/>
      <c r="AC11" s="197"/>
      <c r="AD11" s="196"/>
      <c r="AE11" s="197"/>
      <c r="AF11" s="196"/>
      <c r="AG11" s="196"/>
      <c r="AH11" s="197"/>
      <c r="AI11" s="196"/>
      <c r="AJ11" s="197"/>
      <c r="AK11" s="196"/>
    </row>
    <row r="12" spans="1:37" ht="15" customHeight="1" x14ac:dyDescent="0.25">
      <c r="A12" s="196" t="s">
        <v>1037</v>
      </c>
      <c r="B12" s="196" t="s">
        <v>847</v>
      </c>
      <c r="C12" s="197">
        <v>349</v>
      </c>
      <c r="D12" s="199" t="s">
        <v>362</v>
      </c>
      <c r="E12" s="196" t="s">
        <v>372</v>
      </c>
      <c r="F12" s="195">
        <v>47292.63</v>
      </c>
      <c r="G12" s="195">
        <v>951.62</v>
      </c>
      <c r="H12" s="195">
        <v>23409.040000000001</v>
      </c>
      <c r="I12" s="195">
        <v>0</v>
      </c>
      <c r="J12" s="195">
        <f t="shared" si="0"/>
        <v>23409.040000000001</v>
      </c>
      <c r="K12" s="195">
        <f t="shared" si="1"/>
        <v>351.13560000000001</v>
      </c>
      <c r="L12" s="195">
        <v>7342.29</v>
      </c>
      <c r="M12" s="195">
        <v>1910.68</v>
      </c>
      <c r="N12" s="195">
        <f t="shared" si="2"/>
        <v>6039.5344000000005</v>
      </c>
      <c r="O12" s="195">
        <f t="shared" si="3"/>
        <v>7950.2144000000008</v>
      </c>
      <c r="P12" s="195"/>
      <c r="Q12" s="195"/>
      <c r="R12" s="195"/>
      <c r="S12" s="195"/>
      <c r="T12" s="195"/>
      <c r="U12" s="195"/>
      <c r="V12" s="195"/>
      <c r="W12" s="196"/>
      <c r="X12" s="196"/>
      <c r="Y12" s="197"/>
      <c r="Z12" s="196"/>
      <c r="AA12" s="197"/>
      <c r="AB12" s="196"/>
      <c r="AC12" s="197"/>
      <c r="AD12" s="196"/>
      <c r="AE12" s="197"/>
      <c r="AF12" s="196"/>
      <c r="AG12" s="196"/>
      <c r="AH12" s="197"/>
      <c r="AI12" s="196"/>
      <c r="AJ12" s="197"/>
      <c r="AK12" s="196"/>
    </row>
    <row r="13" spans="1:37" ht="15" customHeight="1" x14ac:dyDescent="0.25">
      <c r="A13" s="196" t="s">
        <v>1037</v>
      </c>
      <c r="B13" s="196" t="s">
        <v>847</v>
      </c>
      <c r="C13" s="197">
        <v>461</v>
      </c>
      <c r="D13" s="199" t="s">
        <v>754</v>
      </c>
      <c r="E13" s="196" t="s">
        <v>767</v>
      </c>
      <c r="F13" s="195">
        <v>27386.89</v>
      </c>
      <c r="G13" s="195">
        <v>951.62</v>
      </c>
      <c r="H13" s="195">
        <v>13549.61</v>
      </c>
      <c r="I13" s="195">
        <v>0</v>
      </c>
      <c r="J13" s="195">
        <f t="shared" si="0"/>
        <v>13549.61</v>
      </c>
      <c r="K13" s="195">
        <f t="shared" si="1"/>
        <v>203.24414999999999</v>
      </c>
      <c r="L13" s="195">
        <v>4650.66</v>
      </c>
      <c r="M13" s="195">
        <v>1106.98</v>
      </c>
      <c r="N13" s="195">
        <f t="shared" si="2"/>
        <v>3495.7958499999995</v>
      </c>
      <c r="O13" s="195">
        <f t="shared" si="3"/>
        <v>4602.77585</v>
      </c>
      <c r="P13" s="195"/>
      <c r="Q13" s="195"/>
      <c r="R13" s="195"/>
      <c r="S13" s="195"/>
      <c r="T13" s="195"/>
      <c r="U13" s="195"/>
      <c r="V13" s="195"/>
      <c r="W13" s="196"/>
      <c r="X13" s="196"/>
      <c r="Y13" s="197"/>
      <c r="Z13" s="196"/>
      <c r="AA13" s="197"/>
      <c r="AB13" s="196"/>
      <c r="AC13" s="197"/>
      <c r="AD13" s="196"/>
      <c r="AE13" s="197"/>
      <c r="AF13" s="196"/>
      <c r="AG13" s="196"/>
      <c r="AH13" s="197"/>
      <c r="AI13" s="196"/>
      <c r="AJ13" s="197"/>
      <c r="AK13" s="196"/>
    </row>
    <row r="14" spans="1:37" ht="15" customHeight="1" x14ac:dyDescent="0.25">
      <c r="A14" s="196" t="s">
        <v>1037</v>
      </c>
      <c r="B14" s="196" t="s">
        <v>847</v>
      </c>
      <c r="C14" s="197">
        <v>434</v>
      </c>
      <c r="D14" s="199" t="s">
        <v>696</v>
      </c>
      <c r="E14" s="196" t="s">
        <v>706</v>
      </c>
      <c r="F14" s="195">
        <v>18573.77</v>
      </c>
      <c r="G14" s="195">
        <v>809.64</v>
      </c>
      <c r="H14" s="195">
        <v>9192.73</v>
      </c>
      <c r="I14" s="195">
        <v>0</v>
      </c>
      <c r="J14" s="195">
        <f t="shared" si="0"/>
        <v>9192.73</v>
      </c>
      <c r="K14" s="195">
        <f t="shared" si="1"/>
        <v>137.89094999999998</v>
      </c>
      <c r="L14" s="195">
        <v>3319.26</v>
      </c>
      <c r="M14" s="195">
        <v>750.48</v>
      </c>
      <c r="N14" s="195">
        <f t="shared" si="2"/>
        <v>2371.7290500000004</v>
      </c>
      <c r="O14" s="195">
        <f t="shared" si="3"/>
        <v>3122.2090500000004</v>
      </c>
      <c r="P14" s="195"/>
      <c r="Q14" s="195"/>
      <c r="R14" s="195"/>
      <c r="S14" s="195"/>
      <c r="T14" s="195"/>
      <c r="U14" s="195"/>
      <c r="V14" s="195"/>
      <c r="W14" s="196"/>
      <c r="X14" s="196"/>
      <c r="Y14" s="197"/>
      <c r="Z14" s="196"/>
      <c r="AA14" s="197"/>
      <c r="AB14" s="196"/>
      <c r="AC14" s="197"/>
      <c r="AD14" s="196"/>
      <c r="AE14" s="197"/>
      <c r="AF14" s="196"/>
      <c r="AG14" s="196"/>
      <c r="AH14" s="197"/>
      <c r="AI14" s="196"/>
      <c r="AJ14" s="197"/>
      <c r="AK14" s="196"/>
    </row>
    <row r="15" spans="1:37" ht="15" customHeight="1" x14ac:dyDescent="0.25">
      <c r="A15" s="196" t="s">
        <v>1037</v>
      </c>
      <c r="B15" s="196" t="s">
        <v>847</v>
      </c>
      <c r="C15" s="197">
        <v>39</v>
      </c>
      <c r="D15" s="199" t="s">
        <v>29</v>
      </c>
      <c r="E15" s="196" t="s">
        <v>201</v>
      </c>
      <c r="F15" s="195">
        <v>22818.65</v>
      </c>
      <c r="G15" s="195">
        <v>951.62</v>
      </c>
      <c r="H15" s="195">
        <v>11290.25</v>
      </c>
      <c r="I15" s="195">
        <v>0</v>
      </c>
      <c r="J15" s="195">
        <f t="shared" si="0"/>
        <v>11290.25</v>
      </c>
      <c r="K15" s="195">
        <f t="shared" si="1"/>
        <v>169.35374999999999</v>
      </c>
      <c r="L15" s="195">
        <v>4033.86</v>
      </c>
      <c r="M15" s="195">
        <v>922.27</v>
      </c>
      <c r="N15" s="195">
        <f t="shared" si="2"/>
        <v>2912.8862500000005</v>
      </c>
      <c r="O15" s="195">
        <f t="shared" si="3"/>
        <v>3835.1562500000005</v>
      </c>
      <c r="P15" s="195"/>
      <c r="Q15" s="195"/>
      <c r="R15" s="195"/>
      <c r="S15" s="195"/>
      <c r="T15" s="195"/>
      <c r="U15" s="195"/>
      <c r="V15" s="195"/>
      <c r="W15" s="196"/>
      <c r="X15" s="196"/>
      <c r="Y15" s="197"/>
      <c r="Z15" s="196"/>
      <c r="AA15" s="197"/>
      <c r="AB15" s="196"/>
      <c r="AC15" s="197"/>
      <c r="AD15" s="196"/>
      <c r="AE15" s="197"/>
      <c r="AF15" s="196"/>
      <c r="AG15" s="196"/>
      <c r="AH15" s="197"/>
      <c r="AI15" s="196"/>
      <c r="AJ15" s="197"/>
      <c r="AK15" s="196"/>
    </row>
    <row r="16" spans="1:37" s="563" customFormat="1" ht="15" customHeight="1" x14ac:dyDescent="0.25">
      <c r="A16" s="559" t="s">
        <v>1037</v>
      </c>
      <c r="B16" s="559" t="s">
        <v>847</v>
      </c>
      <c r="C16" s="560">
        <v>248</v>
      </c>
      <c r="D16" s="561" t="s">
        <v>137</v>
      </c>
      <c r="E16" s="559" t="s">
        <v>258</v>
      </c>
      <c r="F16" s="562">
        <v>54878.63</v>
      </c>
      <c r="G16" s="562">
        <v>951.62</v>
      </c>
      <c r="H16" s="562">
        <v>27156.02</v>
      </c>
      <c r="I16" s="562">
        <v>0</v>
      </c>
      <c r="J16" s="562">
        <f t="shared" si="0"/>
        <v>27156.02</v>
      </c>
      <c r="K16" s="562">
        <f t="shared" si="1"/>
        <v>407.34030000000001</v>
      </c>
      <c r="L16" s="562">
        <v>8365.2099999999991</v>
      </c>
      <c r="M16" s="562">
        <v>2217.8000000000002</v>
      </c>
      <c r="N16" s="562">
        <f t="shared" si="2"/>
        <v>7006.2496999999994</v>
      </c>
      <c r="O16" s="562">
        <f t="shared" si="3"/>
        <v>9224.0496999999996</v>
      </c>
      <c r="P16" s="562"/>
      <c r="Q16" s="562"/>
      <c r="R16" s="562"/>
      <c r="S16" s="562"/>
      <c r="T16" s="562"/>
      <c r="U16" s="562"/>
      <c r="V16" s="562"/>
      <c r="W16" s="559"/>
      <c r="X16" s="559"/>
      <c r="Y16" s="560"/>
      <c r="Z16" s="559"/>
      <c r="AA16" s="560"/>
      <c r="AB16" s="559"/>
      <c r="AC16" s="560"/>
      <c r="AD16" s="559"/>
      <c r="AE16" s="560"/>
      <c r="AF16" s="559"/>
      <c r="AG16" s="559"/>
      <c r="AH16" s="560"/>
      <c r="AI16" s="559"/>
      <c r="AJ16" s="560"/>
      <c r="AK16" s="559"/>
    </row>
    <row r="17" spans="1:37" ht="15" customHeight="1" x14ac:dyDescent="0.25">
      <c r="A17" s="196" t="s">
        <v>1037</v>
      </c>
      <c r="B17" s="196" t="s">
        <v>847</v>
      </c>
      <c r="C17" s="197">
        <v>419</v>
      </c>
      <c r="D17" s="199" t="s">
        <v>637</v>
      </c>
      <c r="E17" s="196" t="s">
        <v>652</v>
      </c>
      <c r="F17" s="195">
        <v>48530.55</v>
      </c>
      <c r="G17" s="195">
        <v>951.62</v>
      </c>
      <c r="H17" s="195">
        <v>24028</v>
      </c>
      <c r="I17" s="195">
        <v>0</v>
      </c>
      <c r="J17" s="195">
        <f t="shared" si="0"/>
        <v>24028</v>
      </c>
      <c r="K17" s="195">
        <f t="shared" si="1"/>
        <v>360.41999999999996</v>
      </c>
      <c r="L17" s="195">
        <v>7511.26</v>
      </c>
      <c r="M17" s="195">
        <v>1960.2</v>
      </c>
      <c r="N17" s="195">
        <f t="shared" si="2"/>
        <v>6199.22</v>
      </c>
      <c r="O17" s="195">
        <f t="shared" si="3"/>
        <v>8159.42</v>
      </c>
      <c r="P17" s="195"/>
      <c r="Q17" s="195"/>
      <c r="R17" s="195"/>
      <c r="S17" s="195"/>
      <c r="T17" s="195"/>
      <c r="U17" s="195"/>
      <c r="V17" s="195"/>
      <c r="W17" s="196"/>
      <c r="X17" s="196"/>
      <c r="Y17" s="197"/>
      <c r="Z17" s="196"/>
      <c r="AA17" s="197"/>
      <c r="AB17" s="196"/>
      <c r="AC17" s="197"/>
      <c r="AD17" s="196"/>
      <c r="AE17" s="197"/>
      <c r="AF17" s="196"/>
      <c r="AG17" s="196"/>
      <c r="AH17" s="197"/>
      <c r="AI17" s="196"/>
      <c r="AJ17" s="197"/>
      <c r="AK17" s="196"/>
    </row>
    <row r="18" spans="1:37" ht="15" customHeight="1" x14ac:dyDescent="0.25">
      <c r="A18" s="196" t="s">
        <v>1037</v>
      </c>
      <c r="B18" s="196" t="s">
        <v>847</v>
      </c>
      <c r="C18" s="197">
        <v>12</v>
      </c>
      <c r="D18" s="199" t="s">
        <v>9</v>
      </c>
      <c r="E18" s="196" t="s">
        <v>180</v>
      </c>
      <c r="F18" s="195">
        <v>23307.45</v>
      </c>
      <c r="G18" s="195">
        <v>951.62</v>
      </c>
      <c r="H18" s="195">
        <v>11532.14</v>
      </c>
      <c r="I18" s="195">
        <v>0</v>
      </c>
      <c r="J18" s="195">
        <f t="shared" si="0"/>
        <v>11532.14</v>
      </c>
      <c r="K18" s="195">
        <f t="shared" si="1"/>
        <v>172.98209999999997</v>
      </c>
      <c r="L18" s="195">
        <v>4099.8900000000003</v>
      </c>
      <c r="M18" s="195">
        <v>942.02</v>
      </c>
      <c r="N18" s="195">
        <f t="shared" si="2"/>
        <v>2975.2879000000003</v>
      </c>
      <c r="O18" s="195">
        <f t="shared" si="3"/>
        <v>3917.3079000000002</v>
      </c>
      <c r="P18" s="195"/>
      <c r="Q18" s="195"/>
      <c r="R18" s="195"/>
      <c r="S18" s="195"/>
      <c r="T18" s="195"/>
      <c r="U18" s="195"/>
      <c r="V18" s="195"/>
      <c r="W18" s="196"/>
      <c r="X18" s="196"/>
      <c r="Y18" s="197"/>
      <c r="Z18" s="196"/>
      <c r="AA18" s="197"/>
      <c r="AB18" s="196"/>
      <c r="AC18" s="197"/>
      <c r="AD18" s="196"/>
      <c r="AE18" s="197"/>
      <c r="AF18" s="196"/>
      <c r="AG18" s="196"/>
      <c r="AH18" s="197"/>
      <c r="AI18" s="196"/>
      <c r="AJ18" s="197"/>
      <c r="AK18" s="196"/>
    </row>
    <row r="19" spans="1:37" ht="15" customHeight="1" x14ac:dyDescent="0.25">
      <c r="A19" s="196" t="s">
        <v>1037</v>
      </c>
      <c r="B19" s="196" t="s">
        <v>847</v>
      </c>
      <c r="C19" s="197">
        <v>318</v>
      </c>
      <c r="D19" s="199" t="s">
        <v>300</v>
      </c>
      <c r="E19" s="196" t="s">
        <v>305</v>
      </c>
      <c r="F19" s="195">
        <v>57097.43</v>
      </c>
      <c r="G19" s="195">
        <v>951.62</v>
      </c>
      <c r="H19" s="195">
        <v>28249.119999999999</v>
      </c>
      <c r="I19" s="195">
        <v>0</v>
      </c>
      <c r="J19" s="195">
        <f t="shared" si="0"/>
        <v>28249.119999999999</v>
      </c>
      <c r="K19" s="195">
        <f t="shared" si="1"/>
        <v>423.73679999999996</v>
      </c>
      <c r="L19" s="195">
        <v>8663.6299999999992</v>
      </c>
      <c r="M19" s="195">
        <v>2307.86</v>
      </c>
      <c r="N19" s="195">
        <f t="shared" si="2"/>
        <v>7288.2731999999987</v>
      </c>
      <c r="O19" s="195">
        <f t="shared" si="3"/>
        <v>9596.1331999999984</v>
      </c>
      <c r="P19" s="195"/>
      <c r="Q19" s="195"/>
      <c r="R19" s="195"/>
      <c r="S19" s="195"/>
      <c r="T19" s="195"/>
      <c r="U19" s="195"/>
      <c r="V19" s="195"/>
      <c r="W19" s="196"/>
      <c r="X19" s="196"/>
      <c r="Y19" s="197"/>
      <c r="Z19" s="196"/>
      <c r="AA19" s="197"/>
      <c r="AB19" s="196"/>
      <c r="AC19" s="197"/>
      <c r="AD19" s="196"/>
      <c r="AE19" s="197"/>
      <c r="AF19" s="196"/>
      <c r="AG19" s="196"/>
      <c r="AH19" s="197"/>
      <c r="AI19" s="196"/>
      <c r="AJ19" s="197"/>
      <c r="AK19" s="196"/>
    </row>
    <row r="20" spans="1:37" ht="15" customHeight="1" x14ac:dyDescent="0.25">
      <c r="A20" s="196" t="s">
        <v>1037</v>
      </c>
      <c r="B20" s="196" t="s">
        <v>847</v>
      </c>
      <c r="C20" s="197">
        <v>346</v>
      </c>
      <c r="D20" s="199" t="s">
        <v>368</v>
      </c>
      <c r="E20" s="196" t="s">
        <v>369</v>
      </c>
      <c r="F20" s="195">
        <v>45441.83</v>
      </c>
      <c r="G20" s="195">
        <v>951.62</v>
      </c>
      <c r="H20" s="195">
        <v>22483.64</v>
      </c>
      <c r="I20" s="195">
        <v>0</v>
      </c>
      <c r="J20" s="195">
        <f t="shared" si="0"/>
        <v>22483.64</v>
      </c>
      <c r="K20" s="195">
        <f t="shared" si="1"/>
        <v>337.25459999999998</v>
      </c>
      <c r="L20" s="195">
        <v>7089.65</v>
      </c>
      <c r="M20" s="195">
        <v>1836.65</v>
      </c>
      <c r="N20" s="195">
        <f t="shared" si="2"/>
        <v>5800.7753999999995</v>
      </c>
      <c r="O20" s="195">
        <f t="shared" si="3"/>
        <v>7637.4254000000001</v>
      </c>
      <c r="P20" s="195"/>
      <c r="Q20" s="195"/>
      <c r="R20" s="195"/>
      <c r="S20" s="195"/>
      <c r="T20" s="195"/>
      <c r="U20" s="195"/>
      <c r="V20" s="195"/>
      <c r="W20" s="196"/>
      <c r="X20" s="196"/>
      <c r="Y20" s="197"/>
      <c r="Z20" s="196"/>
      <c r="AA20" s="197"/>
      <c r="AB20" s="196"/>
      <c r="AC20" s="197"/>
      <c r="AD20" s="196"/>
      <c r="AE20" s="197"/>
      <c r="AF20" s="196"/>
      <c r="AG20" s="196"/>
      <c r="AH20" s="197"/>
      <c r="AI20" s="196"/>
      <c r="AJ20" s="197"/>
      <c r="AK20" s="196"/>
    </row>
    <row r="21" spans="1:37" ht="15" customHeight="1" x14ac:dyDescent="0.25">
      <c r="A21" s="196" t="s">
        <v>1037</v>
      </c>
      <c r="B21" s="196" t="s">
        <v>847</v>
      </c>
      <c r="C21" s="197">
        <v>452</v>
      </c>
      <c r="D21" s="199" t="s">
        <v>719</v>
      </c>
      <c r="E21" s="196" t="s">
        <v>740</v>
      </c>
      <c r="F21" s="195">
        <v>27386.89</v>
      </c>
      <c r="G21" s="195">
        <v>951.62</v>
      </c>
      <c r="H21" s="195">
        <v>13549.61</v>
      </c>
      <c r="I21" s="195">
        <v>0</v>
      </c>
      <c r="J21" s="195">
        <f t="shared" si="0"/>
        <v>13549.61</v>
      </c>
      <c r="K21" s="195">
        <f t="shared" si="1"/>
        <v>203.24414999999999</v>
      </c>
      <c r="L21" s="195">
        <v>4650.66</v>
      </c>
      <c r="M21" s="195">
        <v>1106.98</v>
      </c>
      <c r="N21" s="195">
        <f t="shared" si="2"/>
        <v>3495.7958499999995</v>
      </c>
      <c r="O21" s="195">
        <f t="shared" si="3"/>
        <v>4602.77585</v>
      </c>
      <c r="P21" s="195"/>
      <c r="Q21" s="195"/>
      <c r="R21" s="195"/>
      <c r="S21" s="195"/>
      <c r="T21" s="195"/>
      <c r="U21" s="195"/>
      <c r="V21" s="195"/>
      <c r="W21" s="196"/>
      <c r="X21" s="196"/>
      <c r="Y21" s="197"/>
      <c r="Z21" s="196"/>
      <c r="AA21" s="197"/>
      <c r="AB21" s="196"/>
      <c r="AC21" s="197"/>
      <c r="AD21" s="196"/>
      <c r="AE21" s="197"/>
      <c r="AF21" s="196"/>
      <c r="AG21" s="196"/>
      <c r="AH21" s="197"/>
      <c r="AI21" s="196"/>
      <c r="AJ21" s="197"/>
      <c r="AK21" s="196"/>
    </row>
    <row r="22" spans="1:37" ht="15" customHeight="1" x14ac:dyDescent="0.25">
      <c r="A22" s="196" t="s">
        <v>1037</v>
      </c>
      <c r="B22" s="196" t="s">
        <v>847</v>
      </c>
      <c r="C22" s="197">
        <v>47</v>
      </c>
      <c r="D22" s="199" t="s">
        <v>35</v>
      </c>
      <c r="E22" s="196" t="s">
        <v>207</v>
      </c>
      <c r="F22" s="195">
        <v>33530.82</v>
      </c>
      <c r="G22" s="195">
        <v>951.62</v>
      </c>
      <c r="H22" s="195">
        <v>16590.330000000002</v>
      </c>
      <c r="I22" s="195">
        <v>0</v>
      </c>
      <c r="J22" s="195">
        <f t="shared" si="0"/>
        <v>16590.330000000002</v>
      </c>
      <c r="K22" s="195">
        <f t="shared" si="1"/>
        <v>248.85495000000003</v>
      </c>
      <c r="L22" s="195">
        <v>5480.78</v>
      </c>
      <c r="M22" s="195">
        <v>1355.23</v>
      </c>
      <c r="N22" s="195">
        <f t="shared" si="2"/>
        <v>4280.3050499999999</v>
      </c>
      <c r="O22" s="195">
        <f t="shared" si="3"/>
        <v>5635.5350500000004</v>
      </c>
      <c r="P22" s="195"/>
      <c r="Q22" s="195"/>
      <c r="R22" s="195"/>
      <c r="S22" s="195"/>
      <c r="T22" s="195"/>
      <c r="U22" s="195"/>
      <c r="V22" s="195"/>
      <c r="W22" s="196"/>
      <c r="X22" s="196"/>
      <c r="Y22" s="197"/>
      <c r="Z22" s="196"/>
      <c r="AA22" s="197"/>
      <c r="AB22" s="196"/>
      <c r="AC22" s="197"/>
      <c r="AD22" s="196"/>
      <c r="AE22" s="197"/>
      <c r="AF22" s="196"/>
      <c r="AG22" s="196"/>
      <c r="AH22" s="197"/>
      <c r="AI22" s="196"/>
      <c r="AJ22" s="197"/>
      <c r="AK22" s="196"/>
    </row>
    <row r="23" spans="1:37" ht="15" customHeight="1" x14ac:dyDescent="0.25">
      <c r="A23" s="196" t="s">
        <v>1037</v>
      </c>
      <c r="B23" s="196" t="s">
        <v>847</v>
      </c>
      <c r="C23" s="197">
        <v>431</v>
      </c>
      <c r="D23" s="199" t="s">
        <v>680</v>
      </c>
      <c r="E23" s="196" t="s">
        <v>681</v>
      </c>
      <c r="F23" s="195">
        <v>22350.79</v>
      </c>
      <c r="G23" s="195">
        <v>951.62</v>
      </c>
      <c r="H23" s="195">
        <v>11058.01</v>
      </c>
      <c r="I23" s="195">
        <v>0</v>
      </c>
      <c r="J23" s="195">
        <f t="shared" si="0"/>
        <v>11058.01</v>
      </c>
      <c r="K23" s="195">
        <f t="shared" si="1"/>
        <v>165.87015</v>
      </c>
      <c r="L23" s="195">
        <v>3970.46</v>
      </c>
      <c r="M23" s="195">
        <v>903.42</v>
      </c>
      <c r="N23" s="195">
        <f t="shared" si="2"/>
        <v>2852.96985</v>
      </c>
      <c r="O23" s="195">
        <f t="shared" si="3"/>
        <v>3756.38985</v>
      </c>
      <c r="P23" s="195"/>
      <c r="Q23" s="195"/>
      <c r="R23" s="195"/>
      <c r="S23" s="195"/>
      <c r="T23" s="195"/>
      <c r="U23" s="195"/>
      <c r="V23" s="195"/>
      <c r="W23" s="196"/>
      <c r="X23" s="196"/>
      <c r="Y23" s="197"/>
      <c r="Z23" s="196"/>
      <c r="AA23" s="197"/>
      <c r="AB23" s="196"/>
      <c r="AC23" s="197"/>
      <c r="AD23" s="196"/>
      <c r="AE23" s="197"/>
      <c r="AF23" s="196"/>
      <c r="AG23" s="196"/>
      <c r="AH23" s="197"/>
      <c r="AI23" s="196"/>
      <c r="AJ23" s="197"/>
      <c r="AK23" s="196"/>
    </row>
    <row r="24" spans="1:37" s="214" customFormat="1" ht="15" customHeight="1" x14ac:dyDescent="0.25">
      <c r="A24" s="211"/>
      <c r="B24" s="211"/>
      <c r="C24" s="213">
        <v>199</v>
      </c>
      <c r="D24" s="367" t="s">
        <v>73</v>
      </c>
      <c r="E24" s="211"/>
      <c r="F24" s="212">
        <v>0</v>
      </c>
      <c r="G24" s="212">
        <v>0</v>
      </c>
      <c r="H24" s="212">
        <v>0</v>
      </c>
      <c r="I24" s="212">
        <v>0</v>
      </c>
      <c r="J24" s="212">
        <v>0</v>
      </c>
      <c r="K24" s="212">
        <v>0</v>
      </c>
      <c r="L24" s="212">
        <v>0</v>
      </c>
      <c r="M24" s="212">
        <v>0</v>
      </c>
      <c r="N24" s="212">
        <v>0</v>
      </c>
      <c r="O24" s="212">
        <v>0</v>
      </c>
      <c r="P24" s="212"/>
      <c r="Q24" s="212"/>
      <c r="R24" s="212"/>
      <c r="S24" s="212"/>
      <c r="T24" s="212"/>
      <c r="U24" s="212"/>
      <c r="V24" s="212"/>
      <c r="W24" s="211"/>
      <c r="X24" s="211"/>
      <c r="Y24" s="213"/>
      <c r="Z24" s="211"/>
      <c r="AA24" s="213"/>
      <c r="AB24" s="211"/>
      <c r="AC24" s="213"/>
      <c r="AD24" s="211"/>
      <c r="AE24" s="213"/>
      <c r="AF24" s="211"/>
      <c r="AG24" s="211"/>
      <c r="AH24" s="213"/>
      <c r="AI24" s="211"/>
      <c r="AJ24" s="213"/>
      <c r="AK24" s="211"/>
    </row>
    <row r="25" spans="1:37" ht="15" customHeight="1" x14ac:dyDescent="0.25">
      <c r="A25" s="196" t="s">
        <v>1037</v>
      </c>
      <c r="B25" s="196" t="s">
        <v>847</v>
      </c>
      <c r="C25" s="197">
        <v>447</v>
      </c>
      <c r="D25" s="199" t="s">
        <v>715</v>
      </c>
      <c r="E25" s="196" t="s">
        <v>736</v>
      </c>
      <c r="F25" s="195">
        <v>27395.3</v>
      </c>
      <c r="G25" s="195">
        <v>951.62</v>
      </c>
      <c r="H25" s="195">
        <v>13549.61</v>
      </c>
      <c r="I25" s="195">
        <v>0</v>
      </c>
      <c r="J25" s="195">
        <f t="shared" ref="J25:J56" si="4">H25+I25</f>
        <v>13549.61</v>
      </c>
      <c r="K25" s="195">
        <f t="shared" ref="K25:K56" si="5">J25*1.5%</f>
        <v>203.24414999999999</v>
      </c>
      <c r="L25" s="195">
        <v>4650.66</v>
      </c>
      <c r="M25" s="195">
        <v>1107.6500000000001</v>
      </c>
      <c r="N25" s="195">
        <f t="shared" ref="N25:N56" si="6">L25-K25-G25</f>
        <v>3495.7958499999995</v>
      </c>
      <c r="O25" s="195">
        <f t="shared" ref="O25:O56" si="7">M25+N25</f>
        <v>4603.4458500000001</v>
      </c>
      <c r="P25" s="195"/>
      <c r="Q25" s="195"/>
      <c r="R25" s="195"/>
      <c r="S25" s="195"/>
      <c r="T25" s="195"/>
      <c r="U25" s="195"/>
      <c r="V25" s="195"/>
      <c r="W25" s="196"/>
      <c r="X25" s="196"/>
      <c r="Y25" s="197"/>
      <c r="Z25" s="196"/>
      <c r="AA25" s="197"/>
      <c r="AB25" s="196"/>
      <c r="AC25" s="197"/>
      <c r="AD25" s="196"/>
      <c r="AE25" s="197"/>
      <c r="AF25" s="196"/>
      <c r="AG25" s="196"/>
      <c r="AH25" s="197"/>
      <c r="AI25" s="196"/>
      <c r="AJ25" s="197"/>
      <c r="AK25" s="196"/>
    </row>
    <row r="26" spans="1:37" ht="15" customHeight="1" x14ac:dyDescent="0.25">
      <c r="A26" s="196" t="s">
        <v>1037</v>
      </c>
      <c r="B26" s="196" t="s">
        <v>847</v>
      </c>
      <c r="C26" s="197">
        <v>406</v>
      </c>
      <c r="D26" s="199" t="s">
        <v>483</v>
      </c>
      <c r="E26" s="196" t="s">
        <v>533</v>
      </c>
      <c r="F26" s="195">
        <v>5777.44</v>
      </c>
      <c r="G26" s="195">
        <v>0</v>
      </c>
      <c r="H26" s="195">
        <v>2732.9</v>
      </c>
      <c r="I26" s="195">
        <v>0</v>
      </c>
      <c r="J26" s="195">
        <f t="shared" si="4"/>
        <v>2732.9</v>
      </c>
      <c r="K26" s="195">
        <f t="shared" si="5"/>
        <v>40.993499999999997</v>
      </c>
      <c r="L26" s="195">
        <v>746.08</v>
      </c>
      <c r="M26" s="195">
        <v>0</v>
      </c>
      <c r="N26" s="195">
        <f t="shared" si="6"/>
        <v>705.0865</v>
      </c>
      <c r="O26" s="195">
        <f t="shared" si="7"/>
        <v>705.0865</v>
      </c>
      <c r="P26" s="195"/>
      <c r="Q26" s="195"/>
      <c r="R26" s="195"/>
      <c r="S26" s="195"/>
      <c r="T26" s="195"/>
      <c r="U26" s="195"/>
      <c r="V26" s="195"/>
      <c r="W26" s="196"/>
      <c r="X26" s="196"/>
      <c r="Y26" s="197"/>
      <c r="Z26" s="196"/>
      <c r="AA26" s="197"/>
      <c r="AB26" s="196"/>
      <c r="AC26" s="197"/>
      <c r="AD26" s="196"/>
      <c r="AE26" s="197"/>
      <c r="AF26" s="196"/>
      <c r="AG26" s="196"/>
      <c r="AH26" s="197"/>
      <c r="AI26" s="196"/>
      <c r="AJ26" s="197"/>
      <c r="AK26" s="196"/>
    </row>
    <row r="27" spans="1:37" ht="15" customHeight="1" x14ac:dyDescent="0.25">
      <c r="A27" s="196" t="s">
        <v>1037</v>
      </c>
      <c r="B27" s="196" t="s">
        <v>847</v>
      </c>
      <c r="C27" s="197">
        <v>498</v>
      </c>
      <c r="D27" s="199" t="s">
        <v>483</v>
      </c>
      <c r="E27" s="196" t="s">
        <v>533</v>
      </c>
      <c r="F27" s="195">
        <v>30618.38</v>
      </c>
      <c r="G27" s="195">
        <v>951.62</v>
      </c>
      <c r="H27" s="195">
        <v>15309.19</v>
      </c>
      <c r="I27" s="195">
        <v>0</v>
      </c>
      <c r="J27" s="195">
        <f t="shared" si="4"/>
        <v>15309.19</v>
      </c>
      <c r="K27" s="195">
        <f t="shared" si="5"/>
        <v>229.63784999999999</v>
      </c>
      <c r="L27" s="195">
        <v>5131.03</v>
      </c>
      <c r="M27" s="195">
        <v>1224.73</v>
      </c>
      <c r="N27" s="195">
        <f t="shared" si="6"/>
        <v>3949.7721499999998</v>
      </c>
      <c r="O27" s="195">
        <f t="shared" si="7"/>
        <v>5174.5021500000003</v>
      </c>
      <c r="P27" s="195"/>
      <c r="Q27" s="195"/>
      <c r="R27" s="195"/>
      <c r="S27" s="195"/>
      <c r="T27" s="195"/>
      <c r="U27" s="195"/>
      <c r="V27" s="195"/>
      <c r="W27" s="196"/>
      <c r="X27" s="196"/>
      <c r="Y27" s="197"/>
      <c r="Z27" s="196"/>
      <c r="AA27" s="197"/>
      <c r="AB27" s="196"/>
      <c r="AC27" s="197"/>
      <c r="AD27" s="196"/>
      <c r="AE27" s="197"/>
      <c r="AF27" s="196"/>
      <c r="AG27" s="196"/>
      <c r="AH27" s="197"/>
      <c r="AI27" s="196"/>
      <c r="AJ27" s="197"/>
      <c r="AK27" s="196"/>
    </row>
    <row r="28" spans="1:37" ht="15" customHeight="1" x14ac:dyDescent="0.25">
      <c r="A28" s="196" t="s">
        <v>1037</v>
      </c>
      <c r="B28" s="196" t="s">
        <v>847</v>
      </c>
      <c r="C28" s="197">
        <v>200</v>
      </c>
      <c r="D28" s="199" t="s">
        <v>74</v>
      </c>
      <c r="E28" s="196" t="s">
        <v>245</v>
      </c>
      <c r="F28" s="195">
        <v>36926.120000000003</v>
      </c>
      <c r="G28" s="195">
        <v>951.62</v>
      </c>
      <c r="H28" s="195">
        <v>18304.84</v>
      </c>
      <c r="I28" s="195">
        <v>0</v>
      </c>
      <c r="J28" s="195">
        <f t="shared" si="4"/>
        <v>18304.84</v>
      </c>
      <c r="K28" s="195">
        <f t="shared" si="5"/>
        <v>274.57259999999997</v>
      </c>
      <c r="L28" s="195">
        <v>5948.84</v>
      </c>
      <c r="M28" s="195">
        <v>1489.7</v>
      </c>
      <c r="N28" s="195">
        <f t="shared" si="6"/>
        <v>4722.6474000000007</v>
      </c>
      <c r="O28" s="195">
        <f t="shared" si="7"/>
        <v>6212.3474000000006</v>
      </c>
      <c r="P28" s="195"/>
      <c r="Q28" s="195"/>
      <c r="R28" s="195"/>
      <c r="S28" s="195"/>
      <c r="T28" s="195"/>
      <c r="U28" s="195"/>
      <c r="V28" s="195"/>
      <c r="W28" s="196"/>
      <c r="X28" s="196"/>
      <c r="Y28" s="197"/>
      <c r="Z28" s="196"/>
      <c r="AA28" s="197"/>
      <c r="AB28" s="196"/>
      <c r="AC28" s="197"/>
      <c r="AD28" s="196"/>
      <c r="AE28" s="197"/>
      <c r="AF28" s="196"/>
      <c r="AG28" s="196"/>
      <c r="AH28" s="197"/>
      <c r="AI28" s="196"/>
      <c r="AJ28" s="197"/>
      <c r="AK28" s="196"/>
    </row>
    <row r="29" spans="1:37" ht="15" customHeight="1" x14ac:dyDescent="0.25">
      <c r="A29" s="196" t="s">
        <v>1037</v>
      </c>
      <c r="B29" s="196" t="s">
        <v>847</v>
      </c>
      <c r="C29" s="197">
        <v>363</v>
      </c>
      <c r="D29" s="199" t="s">
        <v>452</v>
      </c>
      <c r="E29" s="196" t="s">
        <v>495</v>
      </c>
      <c r="F29" s="195">
        <v>6724.64</v>
      </c>
      <c r="G29" s="195">
        <v>0</v>
      </c>
      <c r="H29" s="195">
        <v>3183.15</v>
      </c>
      <c r="I29" s="195">
        <v>0</v>
      </c>
      <c r="J29" s="195">
        <f t="shared" si="4"/>
        <v>3183.15</v>
      </c>
      <c r="K29" s="195">
        <f t="shared" si="5"/>
        <v>47.747250000000001</v>
      </c>
      <c r="L29" s="195">
        <v>869</v>
      </c>
      <c r="M29" s="195">
        <v>0</v>
      </c>
      <c r="N29" s="195">
        <f t="shared" si="6"/>
        <v>821.25274999999999</v>
      </c>
      <c r="O29" s="195">
        <f t="shared" si="7"/>
        <v>821.25274999999999</v>
      </c>
      <c r="P29" s="195"/>
      <c r="Q29" s="195"/>
      <c r="R29" s="195"/>
      <c r="S29" s="195"/>
      <c r="T29" s="195"/>
      <c r="U29" s="195"/>
      <c r="V29" s="195"/>
      <c r="W29" s="196"/>
      <c r="X29" s="196"/>
      <c r="Y29" s="197"/>
      <c r="Z29" s="196"/>
      <c r="AA29" s="197"/>
      <c r="AB29" s="196"/>
      <c r="AC29" s="197"/>
      <c r="AD29" s="196"/>
      <c r="AE29" s="197"/>
      <c r="AF29" s="196"/>
      <c r="AG29" s="196"/>
      <c r="AH29" s="197"/>
      <c r="AI29" s="196"/>
      <c r="AJ29" s="197"/>
      <c r="AK29" s="196"/>
    </row>
    <row r="30" spans="1:37" ht="15" customHeight="1" x14ac:dyDescent="0.25">
      <c r="A30" s="196" t="s">
        <v>1037</v>
      </c>
      <c r="B30" s="196" t="s">
        <v>847</v>
      </c>
      <c r="C30" s="197">
        <v>379</v>
      </c>
      <c r="D30" s="199" t="s">
        <v>1076</v>
      </c>
      <c r="E30" s="196" t="s">
        <v>1075</v>
      </c>
      <c r="F30" s="195">
        <v>1192.45</v>
      </c>
      <c r="G30" s="195">
        <v>0</v>
      </c>
      <c r="H30" s="195">
        <v>549.79999999999995</v>
      </c>
      <c r="I30" s="195">
        <v>0</v>
      </c>
      <c r="J30" s="195">
        <f t="shared" si="4"/>
        <v>549.79999999999995</v>
      </c>
      <c r="K30" s="195">
        <f t="shared" si="5"/>
        <v>8.2469999999999999</v>
      </c>
      <c r="L30" s="195">
        <v>150.1</v>
      </c>
      <c r="M30" s="195">
        <v>51.4</v>
      </c>
      <c r="N30" s="195">
        <f t="shared" si="6"/>
        <v>141.85300000000001</v>
      </c>
      <c r="O30" s="195">
        <f t="shared" si="7"/>
        <v>193.25300000000001</v>
      </c>
      <c r="P30" s="195"/>
      <c r="Q30" s="195"/>
      <c r="R30" s="195"/>
      <c r="S30" s="195"/>
      <c r="T30" s="195"/>
      <c r="U30" s="195"/>
      <c r="V30" s="195"/>
      <c r="W30" s="196"/>
      <c r="X30" s="196"/>
      <c r="Y30" s="197"/>
      <c r="Z30" s="196"/>
      <c r="AA30" s="197"/>
      <c r="AB30" s="196"/>
      <c r="AC30" s="197"/>
      <c r="AD30" s="196"/>
      <c r="AE30" s="197"/>
      <c r="AF30" s="196"/>
      <c r="AG30" s="196"/>
      <c r="AH30" s="197"/>
      <c r="AI30" s="196"/>
      <c r="AJ30" s="197"/>
      <c r="AK30" s="196"/>
    </row>
    <row r="31" spans="1:37" ht="15" customHeight="1" x14ac:dyDescent="0.25">
      <c r="A31" s="196" t="s">
        <v>1037</v>
      </c>
      <c r="B31" s="196" t="s">
        <v>847</v>
      </c>
      <c r="C31" s="197">
        <v>84</v>
      </c>
      <c r="D31" s="199" t="s">
        <v>45</v>
      </c>
      <c r="E31" s="196" t="s">
        <v>217</v>
      </c>
      <c r="F31" s="195">
        <v>16450.330000000002</v>
      </c>
      <c r="G31" s="195">
        <v>702.93</v>
      </c>
      <c r="H31" s="195">
        <v>8139.17</v>
      </c>
      <c r="I31" s="195">
        <v>0</v>
      </c>
      <c r="J31" s="195">
        <f t="shared" si="4"/>
        <v>8139.17</v>
      </c>
      <c r="K31" s="195">
        <f t="shared" si="5"/>
        <v>122.08754999999999</v>
      </c>
      <c r="L31" s="195">
        <v>2924.92</v>
      </c>
      <c r="M31" s="195">
        <v>664.89</v>
      </c>
      <c r="N31" s="195">
        <f t="shared" si="6"/>
        <v>2099.90245</v>
      </c>
      <c r="O31" s="195">
        <f t="shared" si="7"/>
        <v>2764.7924499999999</v>
      </c>
      <c r="P31" s="195"/>
      <c r="Q31" s="195"/>
      <c r="R31" s="195"/>
      <c r="S31" s="195"/>
      <c r="T31" s="195"/>
      <c r="U31" s="195"/>
      <c r="V31" s="195"/>
      <c r="W31" s="196"/>
      <c r="X31" s="196"/>
      <c r="Y31" s="197"/>
      <c r="Z31" s="196"/>
      <c r="AA31" s="197"/>
      <c r="AB31" s="196"/>
      <c r="AC31" s="197"/>
      <c r="AD31" s="196"/>
      <c r="AE31" s="197"/>
      <c r="AF31" s="196"/>
      <c r="AG31" s="196"/>
      <c r="AH31" s="197"/>
      <c r="AI31" s="196"/>
      <c r="AJ31" s="197"/>
      <c r="AK31" s="196"/>
    </row>
    <row r="32" spans="1:37" ht="15" customHeight="1" x14ac:dyDescent="0.25">
      <c r="A32" s="196" t="s">
        <v>1037</v>
      </c>
      <c r="B32" s="196" t="s">
        <v>847</v>
      </c>
      <c r="C32" s="197">
        <v>422</v>
      </c>
      <c r="D32" s="199" t="s">
        <v>1064</v>
      </c>
      <c r="E32" s="196" t="s">
        <v>1063</v>
      </c>
      <c r="F32" s="195">
        <v>4024.57</v>
      </c>
      <c r="G32" s="195">
        <v>0</v>
      </c>
      <c r="H32" s="195">
        <v>1837.52</v>
      </c>
      <c r="I32" s="195">
        <v>0</v>
      </c>
      <c r="J32" s="195">
        <f t="shared" si="4"/>
        <v>1837.52</v>
      </c>
      <c r="K32" s="195">
        <f t="shared" si="5"/>
        <v>27.562799999999999</v>
      </c>
      <c r="L32" s="195">
        <v>501.64</v>
      </c>
      <c r="M32" s="195">
        <v>174.96</v>
      </c>
      <c r="N32" s="195">
        <f t="shared" si="6"/>
        <v>474.0772</v>
      </c>
      <c r="O32" s="195">
        <f t="shared" si="7"/>
        <v>649.03719999999998</v>
      </c>
      <c r="P32" s="195"/>
      <c r="Q32" s="195"/>
      <c r="R32" s="195"/>
      <c r="S32" s="195"/>
      <c r="T32" s="195"/>
      <c r="U32" s="195"/>
      <c r="V32" s="195"/>
      <c r="W32" s="196"/>
      <c r="X32" s="196"/>
      <c r="Y32" s="197"/>
      <c r="Z32" s="196"/>
      <c r="AA32" s="197"/>
      <c r="AB32" s="196"/>
      <c r="AC32" s="197"/>
      <c r="AD32" s="196"/>
      <c r="AE32" s="197"/>
      <c r="AF32" s="196"/>
      <c r="AG32" s="196"/>
      <c r="AH32" s="197"/>
      <c r="AI32" s="196"/>
      <c r="AJ32" s="197"/>
      <c r="AK32" s="196"/>
    </row>
    <row r="33" spans="1:37" ht="15" customHeight="1" x14ac:dyDescent="0.25">
      <c r="A33" s="196" t="s">
        <v>1037</v>
      </c>
      <c r="B33" s="196" t="s">
        <v>847</v>
      </c>
      <c r="C33" s="197">
        <v>88</v>
      </c>
      <c r="D33" s="199" t="s">
        <v>48</v>
      </c>
      <c r="E33" s="196" t="s">
        <v>220</v>
      </c>
      <c r="F33" s="195">
        <v>34375.870000000003</v>
      </c>
      <c r="G33" s="195">
        <v>951.62</v>
      </c>
      <c r="H33" s="195">
        <v>17040.71</v>
      </c>
      <c r="I33" s="195">
        <v>0</v>
      </c>
      <c r="J33" s="195">
        <f t="shared" si="4"/>
        <v>17040.71</v>
      </c>
      <c r="K33" s="195">
        <f t="shared" si="5"/>
        <v>255.61064999999996</v>
      </c>
      <c r="L33" s="195">
        <v>5603.73</v>
      </c>
      <c r="M33" s="195">
        <v>1386.81</v>
      </c>
      <c r="N33" s="195">
        <f t="shared" si="6"/>
        <v>4396.49935</v>
      </c>
      <c r="O33" s="195">
        <f t="shared" si="7"/>
        <v>5783.3093499999995</v>
      </c>
      <c r="P33" s="195"/>
      <c r="Q33" s="195"/>
      <c r="R33" s="195"/>
      <c r="S33" s="195"/>
      <c r="T33" s="195"/>
      <c r="U33" s="195"/>
      <c r="V33" s="195"/>
      <c r="W33" s="196"/>
      <c r="X33" s="196"/>
      <c r="Y33" s="197"/>
      <c r="Z33" s="196"/>
      <c r="AA33" s="197"/>
      <c r="AB33" s="196"/>
      <c r="AC33" s="197"/>
      <c r="AD33" s="196"/>
      <c r="AE33" s="197"/>
      <c r="AF33" s="196"/>
      <c r="AG33" s="196"/>
      <c r="AH33" s="197"/>
      <c r="AI33" s="196"/>
      <c r="AJ33" s="197"/>
      <c r="AK33" s="196"/>
    </row>
    <row r="34" spans="1:37" ht="15" customHeight="1" x14ac:dyDescent="0.25">
      <c r="A34" s="196" t="s">
        <v>1037</v>
      </c>
      <c r="B34" s="196" t="s">
        <v>847</v>
      </c>
      <c r="C34" s="197">
        <v>448</v>
      </c>
      <c r="D34" s="199" t="s">
        <v>716</v>
      </c>
      <c r="E34" s="196" t="s">
        <v>737</v>
      </c>
      <c r="F34" s="195">
        <v>33376.5</v>
      </c>
      <c r="G34" s="195">
        <v>951.62</v>
      </c>
      <c r="H34" s="195">
        <v>16528.599999999999</v>
      </c>
      <c r="I34" s="195">
        <v>0</v>
      </c>
      <c r="J34" s="195">
        <f t="shared" si="4"/>
        <v>16528.599999999999</v>
      </c>
      <c r="K34" s="195">
        <f t="shared" si="5"/>
        <v>247.92899999999997</v>
      </c>
      <c r="L34" s="195">
        <v>5463.93</v>
      </c>
      <c r="M34" s="195">
        <v>1347.83</v>
      </c>
      <c r="N34" s="195">
        <f t="shared" si="6"/>
        <v>4264.3810000000003</v>
      </c>
      <c r="O34" s="195">
        <f t="shared" si="7"/>
        <v>5612.2110000000002</v>
      </c>
      <c r="P34" s="195"/>
      <c r="Q34" s="195"/>
      <c r="R34" s="195"/>
      <c r="S34" s="195"/>
      <c r="T34" s="195"/>
      <c r="U34" s="195"/>
      <c r="V34" s="195"/>
      <c r="W34" s="196"/>
      <c r="X34" s="196"/>
      <c r="Y34" s="197"/>
      <c r="Z34" s="196"/>
      <c r="AA34" s="197"/>
      <c r="AB34" s="196"/>
      <c r="AC34" s="197"/>
      <c r="AD34" s="196"/>
      <c r="AE34" s="197"/>
      <c r="AF34" s="196"/>
      <c r="AG34" s="196"/>
      <c r="AH34" s="197"/>
      <c r="AI34" s="196"/>
      <c r="AJ34" s="197"/>
      <c r="AK34" s="196"/>
    </row>
    <row r="35" spans="1:37" ht="15" customHeight="1" x14ac:dyDescent="0.25">
      <c r="A35" s="196" t="s">
        <v>1037</v>
      </c>
      <c r="B35" s="196" t="s">
        <v>847</v>
      </c>
      <c r="C35" s="197">
        <v>476</v>
      </c>
      <c r="D35" s="199" t="s">
        <v>790</v>
      </c>
      <c r="E35" s="196" t="s">
        <v>795</v>
      </c>
      <c r="F35" s="195">
        <v>27338.95</v>
      </c>
      <c r="G35" s="195">
        <v>951.62</v>
      </c>
      <c r="H35" s="195">
        <v>13549.61</v>
      </c>
      <c r="I35" s="195">
        <v>0</v>
      </c>
      <c r="J35" s="195">
        <f t="shared" si="4"/>
        <v>13549.61</v>
      </c>
      <c r="K35" s="195">
        <f t="shared" si="5"/>
        <v>203.24414999999999</v>
      </c>
      <c r="L35" s="195">
        <v>4650.66</v>
      </c>
      <c r="M35" s="195">
        <v>1103.1400000000001</v>
      </c>
      <c r="N35" s="195">
        <f t="shared" si="6"/>
        <v>3495.7958499999995</v>
      </c>
      <c r="O35" s="195">
        <f t="shared" si="7"/>
        <v>4598.9358499999998</v>
      </c>
      <c r="P35" s="195"/>
      <c r="Q35" s="195"/>
      <c r="R35" s="195"/>
      <c r="S35" s="195"/>
      <c r="T35" s="195"/>
      <c r="U35" s="195"/>
      <c r="V35" s="195"/>
      <c r="W35" s="196"/>
      <c r="X35" s="196"/>
      <c r="Y35" s="197"/>
      <c r="Z35" s="196"/>
      <c r="AA35" s="197"/>
      <c r="AB35" s="196"/>
      <c r="AC35" s="197"/>
      <c r="AD35" s="196"/>
      <c r="AE35" s="197"/>
      <c r="AF35" s="196"/>
      <c r="AG35" s="196"/>
      <c r="AH35" s="197"/>
      <c r="AI35" s="196"/>
      <c r="AJ35" s="197"/>
      <c r="AK35" s="196"/>
    </row>
    <row r="36" spans="1:37" ht="15" customHeight="1" x14ac:dyDescent="0.25">
      <c r="A36" s="196" t="s">
        <v>1037</v>
      </c>
      <c r="B36" s="196" t="s">
        <v>847</v>
      </c>
      <c r="C36" s="197">
        <v>454</v>
      </c>
      <c r="D36" s="199" t="s">
        <v>721</v>
      </c>
      <c r="E36" s="196" t="s">
        <v>742</v>
      </c>
      <c r="F36" s="195">
        <v>27386.89</v>
      </c>
      <c r="G36" s="195">
        <v>951.62</v>
      </c>
      <c r="H36" s="195">
        <v>13549.61</v>
      </c>
      <c r="I36" s="195">
        <v>0</v>
      </c>
      <c r="J36" s="195">
        <f t="shared" si="4"/>
        <v>13549.61</v>
      </c>
      <c r="K36" s="195">
        <f t="shared" si="5"/>
        <v>203.24414999999999</v>
      </c>
      <c r="L36" s="195">
        <v>4650.66</v>
      </c>
      <c r="M36" s="195">
        <v>1106.98</v>
      </c>
      <c r="N36" s="195">
        <f t="shared" si="6"/>
        <v>3495.7958499999995</v>
      </c>
      <c r="O36" s="195">
        <f t="shared" si="7"/>
        <v>4602.77585</v>
      </c>
      <c r="P36" s="195"/>
      <c r="Q36" s="195"/>
      <c r="R36" s="195"/>
      <c r="S36" s="195"/>
      <c r="T36" s="195"/>
      <c r="U36" s="195"/>
      <c r="V36" s="195"/>
      <c r="W36" s="196"/>
      <c r="X36" s="196"/>
      <c r="Y36" s="197"/>
      <c r="Z36" s="196"/>
      <c r="AA36" s="197"/>
      <c r="AB36" s="196"/>
      <c r="AC36" s="197"/>
      <c r="AD36" s="196"/>
      <c r="AE36" s="197"/>
      <c r="AF36" s="196"/>
      <c r="AG36" s="196"/>
      <c r="AH36" s="197"/>
      <c r="AI36" s="196"/>
      <c r="AJ36" s="197"/>
      <c r="AK36" s="196"/>
    </row>
    <row r="37" spans="1:37" ht="15" customHeight="1" x14ac:dyDescent="0.25">
      <c r="A37" s="196" t="s">
        <v>1037</v>
      </c>
      <c r="B37" s="196" t="s">
        <v>847</v>
      </c>
      <c r="C37" s="197">
        <v>23</v>
      </c>
      <c r="D37" s="199" t="s">
        <v>17</v>
      </c>
      <c r="E37" s="196" t="s">
        <v>188</v>
      </c>
      <c r="F37" s="195">
        <v>31847.75</v>
      </c>
      <c r="G37" s="195">
        <v>951.62</v>
      </c>
      <c r="H37" s="195">
        <v>15756.85</v>
      </c>
      <c r="I37" s="195">
        <v>0</v>
      </c>
      <c r="J37" s="195">
        <f t="shared" si="4"/>
        <v>15756.85</v>
      </c>
      <c r="K37" s="195">
        <f t="shared" si="5"/>
        <v>236.35274999999999</v>
      </c>
      <c r="L37" s="195">
        <v>5253.24</v>
      </c>
      <c r="M37" s="195">
        <v>1287.27</v>
      </c>
      <c r="N37" s="195">
        <f t="shared" si="6"/>
        <v>4065.2672499999999</v>
      </c>
      <c r="O37" s="195">
        <f t="shared" si="7"/>
        <v>5352.5372499999994</v>
      </c>
      <c r="P37" s="195"/>
      <c r="Q37" s="195"/>
      <c r="R37" s="195"/>
      <c r="S37" s="195"/>
      <c r="T37" s="195"/>
      <c r="U37" s="195"/>
      <c r="V37" s="195"/>
      <c r="W37" s="196"/>
      <c r="X37" s="196"/>
      <c r="Y37" s="197"/>
      <c r="Z37" s="196"/>
      <c r="AA37" s="197"/>
      <c r="AB37" s="196"/>
      <c r="AC37" s="197"/>
      <c r="AD37" s="196"/>
      <c r="AE37" s="197"/>
      <c r="AF37" s="196"/>
      <c r="AG37" s="196"/>
      <c r="AH37" s="197"/>
      <c r="AI37" s="196"/>
      <c r="AJ37" s="197"/>
      <c r="AK37" s="196"/>
    </row>
    <row r="38" spans="1:37" ht="15" customHeight="1" x14ac:dyDescent="0.25">
      <c r="A38" s="196" t="s">
        <v>1037</v>
      </c>
      <c r="B38" s="196" t="s">
        <v>847</v>
      </c>
      <c r="C38" s="197">
        <v>40</v>
      </c>
      <c r="D38" s="199" t="s">
        <v>30</v>
      </c>
      <c r="E38" s="196" t="s">
        <v>202</v>
      </c>
      <c r="F38" s="195">
        <v>41059.74</v>
      </c>
      <c r="G38" s="195">
        <v>951.62</v>
      </c>
      <c r="H38" s="195">
        <v>20375.419999999998</v>
      </c>
      <c r="I38" s="195">
        <v>0</v>
      </c>
      <c r="J38" s="195">
        <f t="shared" si="4"/>
        <v>20375.419999999998</v>
      </c>
      <c r="K38" s="195">
        <f t="shared" si="5"/>
        <v>305.63129999999995</v>
      </c>
      <c r="L38" s="195">
        <v>6514.11</v>
      </c>
      <c r="M38" s="195">
        <v>1654.74</v>
      </c>
      <c r="N38" s="195">
        <f t="shared" si="6"/>
        <v>5256.8586999999998</v>
      </c>
      <c r="O38" s="195">
        <f t="shared" si="7"/>
        <v>6911.5986999999996</v>
      </c>
      <c r="P38" s="195"/>
      <c r="Q38" s="195"/>
      <c r="R38" s="195"/>
      <c r="S38" s="195"/>
      <c r="T38" s="195"/>
      <c r="U38" s="195"/>
      <c r="V38" s="195"/>
      <c r="W38" s="196"/>
      <c r="X38" s="196"/>
      <c r="Y38" s="197"/>
      <c r="Z38" s="196"/>
      <c r="AA38" s="197"/>
      <c r="AB38" s="196"/>
      <c r="AC38" s="197"/>
      <c r="AD38" s="196"/>
      <c r="AE38" s="197"/>
      <c r="AF38" s="196"/>
      <c r="AG38" s="196"/>
      <c r="AH38" s="197"/>
      <c r="AI38" s="196"/>
      <c r="AJ38" s="197"/>
      <c r="AK38" s="196"/>
    </row>
    <row r="39" spans="1:37" ht="15" customHeight="1" x14ac:dyDescent="0.25">
      <c r="A39" s="196" t="s">
        <v>1037</v>
      </c>
      <c r="B39" s="196" t="s">
        <v>847</v>
      </c>
      <c r="C39" s="197">
        <v>481</v>
      </c>
      <c r="D39" s="199" t="s">
        <v>803</v>
      </c>
      <c r="E39" s="196" t="s">
        <v>817</v>
      </c>
      <c r="F39" s="195">
        <v>27291</v>
      </c>
      <c r="G39" s="195">
        <v>951.62</v>
      </c>
      <c r="H39" s="195">
        <v>13549.61</v>
      </c>
      <c r="I39" s="195">
        <v>0</v>
      </c>
      <c r="J39" s="195">
        <f t="shared" si="4"/>
        <v>13549.61</v>
      </c>
      <c r="K39" s="195">
        <f t="shared" si="5"/>
        <v>203.24414999999999</v>
      </c>
      <c r="L39" s="195">
        <v>4650.66</v>
      </c>
      <c r="M39" s="195">
        <v>1099.31</v>
      </c>
      <c r="N39" s="195">
        <f t="shared" si="6"/>
        <v>3495.7958499999995</v>
      </c>
      <c r="O39" s="195">
        <f t="shared" si="7"/>
        <v>4595.1058499999999</v>
      </c>
      <c r="P39" s="195"/>
      <c r="Q39" s="195"/>
      <c r="R39" s="195"/>
      <c r="S39" s="195"/>
      <c r="T39" s="195"/>
      <c r="U39" s="195"/>
      <c r="V39" s="195"/>
      <c r="W39" s="196"/>
      <c r="X39" s="196"/>
      <c r="Y39" s="197"/>
      <c r="Z39" s="196"/>
      <c r="AA39" s="197"/>
      <c r="AB39" s="196"/>
      <c r="AC39" s="197"/>
      <c r="AD39" s="196"/>
      <c r="AE39" s="197"/>
      <c r="AF39" s="196"/>
      <c r="AG39" s="196"/>
      <c r="AH39" s="197"/>
      <c r="AI39" s="196"/>
      <c r="AJ39" s="197"/>
      <c r="AK39" s="196"/>
    </row>
    <row r="40" spans="1:37" ht="15" customHeight="1" x14ac:dyDescent="0.25">
      <c r="A40" s="196" t="s">
        <v>1037</v>
      </c>
      <c r="B40" s="196" t="s">
        <v>847</v>
      </c>
      <c r="C40" s="197">
        <v>414</v>
      </c>
      <c r="D40" s="199" t="s">
        <v>1068</v>
      </c>
      <c r="E40" s="196" t="s">
        <v>1067</v>
      </c>
      <c r="F40" s="195">
        <v>9302.6</v>
      </c>
      <c r="G40" s="195">
        <v>0</v>
      </c>
      <c r="H40" s="195">
        <v>4333.33</v>
      </c>
      <c r="I40" s="195">
        <v>0</v>
      </c>
      <c r="J40" s="195">
        <f t="shared" si="4"/>
        <v>4333.33</v>
      </c>
      <c r="K40" s="195">
        <f t="shared" si="5"/>
        <v>64.999949999999998</v>
      </c>
      <c r="L40" s="195">
        <v>1183</v>
      </c>
      <c r="M40" s="195">
        <v>0</v>
      </c>
      <c r="N40" s="195">
        <f t="shared" si="6"/>
        <v>1118.0000500000001</v>
      </c>
      <c r="O40" s="195">
        <f t="shared" si="7"/>
        <v>1118.0000500000001</v>
      </c>
      <c r="P40" s="195"/>
      <c r="Q40" s="195"/>
      <c r="R40" s="195"/>
      <c r="S40" s="195"/>
      <c r="T40" s="195"/>
      <c r="U40" s="195"/>
      <c r="V40" s="195"/>
      <c r="W40" s="196"/>
      <c r="X40" s="196"/>
      <c r="Y40" s="197"/>
      <c r="Z40" s="196"/>
      <c r="AA40" s="197"/>
      <c r="AB40" s="196"/>
      <c r="AC40" s="197"/>
      <c r="AD40" s="196"/>
      <c r="AE40" s="197"/>
      <c r="AF40" s="196"/>
      <c r="AG40" s="196"/>
      <c r="AH40" s="197"/>
      <c r="AI40" s="196"/>
      <c r="AJ40" s="197"/>
      <c r="AK40" s="196"/>
    </row>
    <row r="41" spans="1:37" ht="15" customHeight="1" x14ac:dyDescent="0.25">
      <c r="A41" s="196" t="s">
        <v>1037</v>
      </c>
      <c r="B41" s="196" t="s">
        <v>847</v>
      </c>
      <c r="C41" s="197">
        <v>313</v>
      </c>
      <c r="D41" s="199" t="s">
        <v>298</v>
      </c>
      <c r="E41" s="196" t="s">
        <v>296</v>
      </c>
      <c r="F41" s="195">
        <v>64520.89</v>
      </c>
      <c r="G41" s="195">
        <v>951.62</v>
      </c>
      <c r="H41" s="195">
        <v>31960.85</v>
      </c>
      <c r="I41" s="195">
        <v>0</v>
      </c>
      <c r="J41" s="195">
        <f t="shared" si="4"/>
        <v>31960.85</v>
      </c>
      <c r="K41" s="195">
        <f t="shared" si="5"/>
        <v>479.41274999999996</v>
      </c>
      <c r="L41" s="195">
        <v>9676.93</v>
      </c>
      <c r="M41" s="195">
        <v>2604.8000000000002</v>
      </c>
      <c r="N41" s="195">
        <f t="shared" si="6"/>
        <v>8245.89725</v>
      </c>
      <c r="O41" s="195">
        <f t="shared" si="7"/>
        <v>10850.697250000001</v>
      </c>
      <c r="P41" s="195"/>
      <c r="Q41" s="195"/>
      <c r="R41" s="195"/>
      <c r="S41" s="195"/>
      <c r="T41" s="195"/>
      <c r="U41" s="195"/>
      <c r="V41" s="195"/>
      <c r="W41" s="196"/>
      <c r="X41" s="196"/>
      <c r="Y41" s="197"/>
      <c r="Z41" s="196"/>
      <c r="AA41" s="197"/>
      <c r="AB41" s="196"/>
      <c r="AC41" s="197"/>
      <c r="AD41" s="196"/>
      <c r="AE41" s="197"/>
      <c r="AF41" s="196"/>
      <c r="AG41" s="196"/>
      <c r="AH41" s="197"/>
      <c r="AI41" s="196"/>
      <c r="AJ41" s="197"/>
      <c r="AK41" s="196"/>
    </row>
    <row r="42" spans="1:37" ht="15" customHeight="1" x14ac:dyDescent="0.25">
      <c r="A42" s="196" t="s">
        <v>1037</v>
      </c>
      <c r="B42" s="196" t="s">
        <v>847</v>
      </c>
      <c r="C42" s="197">
        <v>149</v>
      </c>
      <c r="D42" s="199" t="s">
        <v>104</v>
      </c>
      <c r="E42" s="196" t="s">
        <v>230</v>
      </c>
      <c r="F42" s="195">
        <v>32119.98</v>
      </c>
      <c r="G42" s="195">
        <v>951.62</v>
      </c>
      <c r="H42" s="195">
        <v>15942.58</v>
      </c>
      <c r="I42" s="195">
        <v>0</v>
      </c>
      <c r="J42" s="195">
        <f t="shared" si="4"/>
        <v>15942.58</v>
      </c>
      <c r="K42" s="195">
        <f t="shared" si="5"/>
        <v>239.1387</v>
      </c>
      <c r="L42" s="195">
        <v>5303.94</v>
      </c>
      <c r="M42" s="195">
        <v>1294.19</v>
      </c>
      <c r="N42" s="195">
        <f t="shared" si="6"/>
        <v>4113.1812999999993</v>
      </c>
      <c r="O42" s="195">
        <f t="shared" si="7"/>
        <v>5407.3712999999989</v>
      </c>
      <c r="P42" s="195"/>
      <c r="Q42" s="195"/>
      <c r="R42" s="195"/>
      <c r="S42" s="195"/>
      <c r="T42" s="195"/>
      <c r="U42" s="195"/>
      <c r="V42" s="195"/>
      <c r="W42" s="196"/>
      <c r="X42" s="196"/>
      <c r="Y42" s="197"/>
      <c r="Z42" s="196"/>
      <c r="AA42" s="197"/>
      <c r="AB42" s="196"/>
      <c r="AC42" s="197"/>
      <c r="AD42" s="196"/>
      <c r="AE42" s="197"/>
      <c r="AF42" s="196"/>
      <c r="AG42" s="196"/>
      <c r="AH42" s="197"/>
      <c r="AI42" s="196"/>
      <c r="AJ42" s="197"/>
      <c r="AK42" s="196"/>
    </row>
    <row r="43" spans="1:37" ht="15" customHeight="1" x14ac:dyDescent="0.25">
      <c r="A43" s="196" t="s">
        <v>1037</v>
      </c>
      <c r="B43" s="196" t="s">
        <v>847</v>
      </c>
      <c r="C43" s="197">
        <v>168</v>
      </c>
      <c r="D43" s="199" t="s">
        <v>66</v>
      </c>
      <c r="E43" s="196" t="s">
        <v>237</v>
      </c>
      <c r="F43" s="195">
        <v>23056.83</v>
      </c>
      <c r="G43" s="195">
        <v>951.62</v>
      </c>
      <c r="H43" s="195">
        <v>11409.51</v>
      </c>
      <c r="I43" s="195">
        <v>0</v>
      </c>
      <c r="J43" s="195">
        <f t="shared" si="4"/>
        <v>11409.51</v>
      </c>
      <c r="K43" s="195">
        <f t="shared" si="5"/>
        <v>171.14265</v>
      </c>
      <c r="L43" s="195">
        <v>4066.42</v>
      </c>
      <c r="M43" s="195">
        <v>931.78</v>
      </c>
      <c r="N43" s="195">
        <f t="shared" si="6"/>
        <v>2943.6573500000004</v>
      </c>
      <c r="O43" s="195">
        <f t="shared" si="7"/>
        <v>3875.4373500000002</v>
      </c>
      <c r="P43" s="195"/>
      <c r="Q43" s="195"/>
      <c r="R43" s="195"/>
      <c r="S43" s="195"/>
      <c r="T43" s="195"/>
      <c r="U43" s="195"/>
      <c r="V43" s="195"/>
      <c r="W43" s="196"/>
      <c r="X43" s="196"/>
      <c r="Y43" s="197"/>
      <c r="Z43" s="196"/>
      <c r="AA43" s="197"/>
      <c r="AB43" s="196"/>
      <c r="AC43" s="197"/>
      <c r="AD43" s="196"/>
      <c r="AE43" s="197"/>
      <c r="AF43" s="196"/>
      <c r="AG43" s="196"/>
      <c r="AH43" s="197"/>
      <c r="AI43" s="196"/>
      <c r="AJ43" s="197"/>
      <c r="AK43" s="196"/>
    </row>
    <row r="44" spans="1:37" ht="15" customHeight="1" x14ac:dyDescent="0.25">
      <c r="A44" s="196" t="s">
        <v>1037</v>
      </c>
      <c r="B44" s="196" t="s">
        <v>847</v>
      </c>
      <c r="C44" s="197">
        <v>469</v>
      </c>
      <c r="D44" s="199" t="s">
        <v>781</v>
      </c>
      <c r="E44" s="196" t="s">
        <v>780</v>
      </c>
      <c r="F44" s="195">
        <v>13036.19</v>
      </c>
      <c r="G44" s="195">
        <v>522.07000000000005</v>
      </c>
      <c r="H44" s="195">
        <v>6460.94</v>
      </c>
      <c r="I44" s="195">
        <v>0</v>
      </c>
      <c r="J44" s="195">
        <f t="shared" si="4"/>
        <v>6460.94</v>
      </c>
      <c r="K44" s="195">
        <f t="shared" si="5"/>
        <v>96.914099999999991</v>
      </c>
      <c r="L44" s="195">
        <v>2285.91</v>
      </c>
      <c r="M44" s="195">
        <v>526.02</v>
      </c>
      <c r="N44" s="195">
        <f t="shared" si="6"/>
        <v>1666.9258999999997</v>
      </c>
      <c r="O44" s="195">
        <f t="shared" si="7"/>
        <v>2192.9458999999997</v>
      </c>
      <c r="P44" s="195"/>
      <c r="Q44" s="195"/>
      <c r="R44" s="195"/>
      <c r="S44" s="195"/>
      <c r="T44" s="195"/>
      <c r="U44" s="195"/>
      <c r="V44" s="195"/>
      <c r="W44" s="196"/>
      <c r="X44" s="196"/>
      <c r="Y44" s="197"/>
      <c r="Z44" s="196"/>
      <c r="AA44" s="197"/>
      <c r="AB44" s="196"/>
      <c r="AC44" s="197"/>
      <c r="AD44" s="196"/>
      <c r="AE44" s="197"/>
      <c r="AF44" s="196"/>
      <c r="AG44" s="196"/>
      <c r="AH44" s="197"/>
      <c r="AI44" s="196"/>
      <c r="AJ44" s="197"/>
      <c r="AK44" s="196"/>
    </row>
    <row r="45" spans="1:37" ht="15" customHeight="1" x14ac:dyDescent="0.25">
      <c r="A45" s="196" t="s">
        <v>1037</v>
      </c>
      <c r="B45" s="196" t="s">
        <v>847</v>
      </c>
      <c r="C45" s="197">
        <v>470</v>
      </c>
      <c r="D45" s="199" t="s">
        <v>1050</v>
      </c>
      <c r="E45" s="196" t="s">
        <v>1049</v>
      </c>
      <c r="F45" s="195">
        <v>1504.54</v>
      </c>
      <c r="G45" s="195">
        <v>0</v>
      </c>
      <c r="H45" s="195">
        <v>712.26</v>
      </c>
      <c r="I45" s="195">
        <v>0</v>
      </c>
      <c r="J45" s="195">
        <f t="shared" si="4"/>
        <v>712.26</v>
      </c>
      <c r="K45" s="195">
        <f t="shared" si="5"/>
        <v>10.6839</v>
      </c>
      <c r="L45" s="195">
        <v>194.45</v>
      </c>
      <c r="M45" s="195">
        <v>63.38</v>
      </c>
      <c r="N45" s="195">
        <f t="shared" si="6"/>
        <v>183.76609999999999</v>
      </c>
      <c r="O45" s="195">
        <f t="shared" si="7"/>
        <v>247.14609999999999</v>
      </c>
      <c r="P45" s="195"/>
      <c r="Q45" s="195"/>
      <c r="R45" s="195"/>
      <c r="S45" s="195"/>
      <c r="T45" s="195"/>
      <c r="U45" s="195"/>
      <c r="V45" s="195"/>
      <c r="W45" s="196"/>
      <c r="X45" s="196"/>
      <c r="Y45" s="197"/>
      <c r="Z45" s="196"/>
      <c r="AA45" s="197"/>
      <c r="AB45" s="196"/>
      <c r="AC45" s="197"/>
      <c r="AD45" s="196"/>
      <c r="AE45" s="197"/>
      <c r="AF45" s="196"/>
      <c r="AG45" s="196"/>
      <c r="AH45" s="197"/>
      <c r="AI45" s="196"/>
      <c r="AJ45" s="197"/>
      <c r="AK45" s="196"/>
    </row>
    <row r="46" spans="1:37" ht="15" customHeight="1" x14ac:dyDescent="0.25">
      <c r="A46" s="196" t="s">
        <v>1037</v>
      </c>
      <c r="B46" s="196" t="s">
        <v>847</v>
      </c>
      <c r="C46" s="197">
        <v>468</v>
      </c>
      <c r="D46" s="199" t="s">
        <v>777</v>
      </c>
      <c r="E46" s="196" t="s">
        <v>782</v>
      </c>
      <c r="F46" s="195">
        <v>27362.92</v>
      </c>
      <c r="G46" s="195">
        <v>951.62</v>
      </c>
      <c r="H46" s="195">
        <v>13549.61</v>
      </c>
      <c r="I46" s="195">
        <v>0</v>
      </c>
      <c r="J46" s="195">
        <f t="shared" si="4"/>
        <v>13549.61</v>
      </c>
      <c r="K46" s="195">
        <f t="shared" si="5"/>
        <v>203.24414999999999</v>
      </c>
      <c r="L46" s="195">
        <v>4650.66</v>
      </c>
      <c r="M46" s="195">
        <v>1105.06</v>
      </c>
      <c r="N46" s="195">
        <f t="shared" si="6"/>
        <v>3495.7958499999995</v>
      </c>
      <c r="O46" s="195">
        <f t="shared" si="7"/>
        <v>4600.8558499999999</v>
      </c>
      <c r="P46" s="195"/>
      <c r="Q46" s="195"/>
      <c r="R46" s="195"/>
      <c r="S46" s="195"/>
      <c r="T46" s="195"/>
      <c r="U46" s="195"/>
      <c r="V46" s="195"/>
      <c r="W46" s="196"/>
      <c r="X46" s="196"/>
      <c r="Y46" s="197"/>
      <c r="Z46" s="196"/>
      <c r="AA46" s="197"/>
      <c r="AB46" s="196"/>
      <c r="AC46" s="197"/>
      <c r="AD46" s="196"/>
      <c r="AE46" s="197"/>
      <c r="AF46" s="196"/>
      <c r="AG46" s="196"/>
      <c r="AH46" s="197"/>
      <c r="AI46" s="196"/>
      <c r="AJ46" s="197"/>
      <c r="AK46" s="196"/>
    </row>
    <row r="47" spans="1:37" ht="15" customHeight="1" x14ac:dyDescent="0.25">
      <c r="A47" s="196" t="s">
        <v>1037</v>
      </c>
      <c r="B47" s="196" t="s">
        <v>847</v>
      </c>
      <c r="C47" s="197">
        <v>16</v>
      </c>
      <c r="D47" s="199" t="s">
        <v>11</v>
      </c>
      <c r="E47" s="196" t="s">
        <v>183</v>
      </c>
      <c r="F47" s="195">
        <v>23591.22</v>
      </c>
      <c r="G47" s="195">
        <v>951.62</v>
      </c>
      <c r="H47" s="195">
        <v>11677.31</v>
      </c>
      <c r="I47" s="195">
        <v>0</v>
      </c>
      <c r="J47" s="195">
        <f t="shared" si="4"/>
        <v>11677.31</v>
      </c>
      <c r="K47" s="195">
        <f t="shared" si="5"/>
        <v>175.15965</v>
      </c>
      <c r="L47" s="195">
        <v>4139.53</v>
      </c>
      <c r="M47" s="195">
        <v>953.11</v>
      </c>
      <c r="N47" s="195">
        <f t="shared" si="6"/>
        <v>3012.7503499999998</v>
      </c>
      <c r="O47" s="195">
        <f t="shared" si="7"/>
        <v>3965.8603499999999</v>
      </c>
      <c r="P47" s="195"/>
      <c r="Q47" s="195"/>
      <c r="R47" s="195"/>
      <c r="S47" s="195"/>
      <c r="T47" s="195"/>
      <c r="U47" s="195"/>
      <c r="V47" s="195"/>
      <c r="W47" s="196"/>
      <c r="X47" s="196"/>
      <c r="Y47" s="197"/>
      <c r="Z47" s="196"/>
      <c r="AA47" s="197"/>
      <c r="AB47" s="196"/>
      <c r="AC47" s="197"/>
      <c r="AD47" s="196"/>
      <c r="AE47" s="197"/>
      <c r="AF47" s="196"/>
      <c r="AG47" s="196"/>
      <c r="AH47" s="197"/>
      <c r="AI47" s="196"/>
      <c r="AJ47" s="197"/>
      <c r="AK47" s="196"/>
    </row>
    <row r="48" spans="1:37" ht="15" customHeight="1" x14ac:dyDescent="0.25">
      <c r="A48" s="196" t="s">
        <v>1037</v>
      </c>
      <c r="B48" s="196" t="s">
        <v>847</v>
      </c>
      <c r="C48" s="197">
        <v>473</v>
      </c>
      <c r="D48" s="199" t="s">
        <v>787</v>
      </c>
      <c r="E48" s="196" t="s">
        <v>792</v>
      </c>
      <c r="F48" s="195">
        <v>33960.25</v>
      </c>
      <c r="G48" s="195">
        <v>951.62</v>
      </c>
      <c r="H48" s="195">
        <v>16822.689999999999</v>
      </c>
      <c r="I48" s="195">
        <v>0</v>
      </c>
      <c r="J48" s="195">
        <f t="shared" si="4"/>
        <v>16822.689999999999</v>
      </c>
      <c r="K48" s="195">
        <f t="shared" si="5"/>
        <v>252.34034999999997</v>
      </c>
      <c r="L48" s="195">
        <v>5544.21</v>
      </c>
      <c r="M48" s="195">
        <v>1371</v>
      </c>
      <c r="N48" s="195">
        <f t="shared" si="6"/>
        <v>4340.2496499999997</v>
      </c>
      <c r="O48" s="195">
        <f t="shared" si="7"/>
        <v>5711.2496499999997</v>
      </c>
      <c r="P48" s="195"/>
      <c r="Q48" s="195"/>
      <c r="R48" s="195"/>
      <c r="S48" s="195"/>
      <c r="T48" s="195"/>
      <c r="U48" s="195"/>
      <c r="V48" s="195"/>
      <c r="W48" s="196"/>
      <c r="X48" s="196"/>
      <c r="Y48" s="197"/>
      <c r="Z48" s="196"/>
      <c r="AA48" s="197"/>
      <c r="AB48" s="196"/>
      <c r="AC48" s="197"/>
      <c r="AD48" s="196"/>
      <c r="AE48" s="197"/>
      <c r="AF48" s="196"/>
      <c r="AG48" s="196"/>
      <c r="AH48" s="197"/>
      <c r="AI48" s="196"/>
      <c r="AJ48" s="197"/>
      <c r="AK48" s="196"/>
    </row>
    <row r="49" spans="1:37" ht="15" customHeight="1" x14ac:dyDescent="0.25">
      <c r="A49" s="196" t="s">
        <v>1037</v>
      </c>
      <c r="B49" s="196" t="s">
        <v>847</v>
      </c>
      <c r="C49" s="197">
        <v>372</v>
      </c>
      <c r="D49" s="199" t="s">
        <v>504</v>
      </c>
      <c r="E49" s="196" t="s">
        <v>505</v>
      </c>
      <c r="F49" s="195">
        <v>5636.74</v>
      </c>
      <c r="G49" s="195">
        <v>0</v>
      </c>
      <c r="H49" s="195">
        <v>2662.55</v>
      </c>
      <c r="I49" s="195">
        <v>0</v>
      </c>
      <c r="J49" s="195">
        <f t="shared" si="4"/>
        <v>2662.55</v>
      </c>
      <c r="K49" s="195">
        <f t="shared" si="5"/>
        <v>39.938250000000004</v>
      </c>
      <c r="L49" s="195">
        <v>726.88</v>
      </c>
      <c r="M49" s="195">
        <v>0</v>
      </c>
      <c r="N49" s="195">
        <f t="shared" si="6"/>
        <v>686.94174999999996</v>
      </c>
      <c r="O49" s="195">
        <f t="shared" si="7"/>
        <v>686.94174999999996</v>
      </c>
      <c r="P49" s="195"/>
      <c r="Q49" s="195"/>
      <c r="R49" s="195"/>
      <c r="S49" s="195"/>
      <c r="T49" s="195"/>
      <c r="U49" s="195"/>
      <c r="V49" s="195"/>
      <c r="W49" s="196"/>
      <c r="X49" s="196"/>
      <c r="Y49" s="197"/>
      <c r="Z49" s="196"/>
      <c r="AA49" s="197"/>
      <c r="AB49" s="196"/>
      <c r="AC49" s="197"/>
      <c r="AD49" s="196"/>
      <c r="AE49" s="197"/>
      <c r="AF49" s="196"/>
      <c r="AG49" s="196"/>
      <c r="AH49" s="197"/>
      <c r="AI49" s="196"/>
      <c r="AJ49" s="197"/>
      <c r="AK49" s="196"/>
    </row>
    <row r="50" spans="1:37" ht="15" customHeight="1" x14ac:dyDescent="0.25">
      <c r="A50" s="196" t="s">
        <v>1037</v>
      </c>
      <c r="B50" s="196" t="s">
        <v>847</v>
      </c>
      <c r="C50" s="197">
        <v>351</v>
      </c>
      <c r="D50" s="199" t="s">
        <v>375</v>
      </c>
      <c r="E50" s="196" t="s">
        <v>376</v>
      </c>
      <c r="F50" s="195">
        <v>57044.17</v>
      </c>
      <c r="G50" s="195">
        <v>951.62</v>
      </c>
      <c r="H50" s="195">
        <v>28222.49</v>
      </c>
      <c r="I50" s="195">
        <v>0</v>
      </c>
      <c r="J50" s="195">
        <f t="shared" si="4"/>
        <v>28222.49</v>
      </c>
      <c r="K50" s="195">
        <f t="shared" si="5"/>
        <v>423.33735000000001</v>
      </c>
      <c r="L50" s="195">
        <v>8656.36</v>
      </c>
      <c r="M50" s="195">
        <v>2305.73</v>
      </c>
      <c r="N50" s="195">
        <f t="shared" si="6"/>
        <v>7281.4026500000009</v>
      </c>
      <c r="O50" s="195">
        <f t="shared" si="7"/>
        <v>9587.1326500000014</v>
      </c>
      <c r="P50" s="195"/>
      <c r="Q50" s="195"/>
      <c r="R50" s="195"/>
      <c r="S50" s="195"/>
      <c r="T50" s="195"/>
      <c r="U50" s="195"/>
      <c r="V50" s="195"/>
      <c r="W50" s="196"/>
      <c r="X50" s="196"/>
      <c r="Y50" s="197"/>
      <c r="Z50" s="196"/>
      <c r="AA50" s="197"/>
      <c r="AB50" s="196"/>
      <c r="AC50" s="197"/>
      <c r="AD50" s="196"/>
      <c r="AE50" s="197"/>
      <c r="AF50" s="196"/>
      <c r="AG50" s="196"/>
      <c r="AH50" s="197"/>
      <c r="AI50" s="196"/>
      <c r="AJ50" s="197"/>
      <c r="AK50" s="196"/>
    </row>
    <row r="51" spans="1:37" ht="15" customHeight="1" x14ac:dyDescent="0.25">
      <c r="A51" s="196" t="s">
        <v>1037</v>
      </c>
      <c r="B51" s="196" t="s">
        <v>847</v>
      </c>
      <c r="C51" s="197">
        <v>331</v>
      </c>
      <c r="D51" s="199" t="s">
        <v>332</v>
      </c>
      <c r="E51" s="196" t="s">
        <v>334</v>
      </c>
      <c r="F51" s="195">
        <v>8739.64</v>
      </c>
      <c r="G51" s="195">
        <v>0</v>
      </c>
      <c r="H51" s="195">
        <v>4112.7700000000004</v>
      </c>
      <c r="I51" s="195">
        <v>0</v>
      </c>
      <c r="J51" s="195">
        <f t="shared" si="4"/>
        <v>4112.7700000000004</v>
      </c>
      <c r="K51" s="195">
        <f t="shared" si="5"/>
        <v>61.691550000000007</v>
      </c>
      <c r="L51" s="195">
        <v>1122.79</v>
      </c>
      <c r="M51" s="195">
        <v>0</v>
      </c>
      <c r="N51" s="195">
        <f t="shared" si="6"/>
        <v>1061.09845</v>
      </c>
      <c r="O51" s="195">
        <f t="shared" si="7"/>
        <v>1061.09845</v>
      </c>
      <c r="P51" s="195"/>
      <c r="Q51" s="195"/>
      <c r="R51" s="195"/>
      <c r="S51" s="195"/>
      <c r="T51" s="195"/>
      <c r="U51" s="195"/>
      <c r="V51" s="195"/>
      <c r="W51" s="196"/>
      <c r="X51" s="196"/>
      <c r="Y51" s="197"/>
      <c r="Z51" s="196"/>
      <c r="AA51" s="197"/>
      <c r="AB51" s="196"/>
      <c r="AC51" s="197"/>
      <c r="AD51" s="196"/>
      <c r="AE51" s="197"/>
      <c r="AF51" s="196"/>
      <c r="AG51" s="196"/>
      <c r="AH51" s="197"/>
      <c r="AI51" s="196"/>
      <c r="AJ51" s="197"/>
      <c r="AK51" s="196"/>
    </row>
    <row r="52" spans="1:37" ht="15" customHeight="1" x14ac:dyDescent="0.25">
      <c r="A52" s="196" t="s">
        <v>1037</v>
      </c>
      <c r="B52" s="196" t="s">
        <v>847</v>
      </c>
      <c r="C52" s="197">
        <v>465</v>
      </c>
      <c r="D52" s="199" t="s">
        <v>750</v>
      </c>
      <c r="E52" s="196" t="s">
        <v>763</v>
      </c>
      <c r="F52" s="195">
        <v>27794.31</v>
      </c>
      <c r="G52" s="195">
        <v>951.62</v>
      </c>
      <c r="H52" s="195">
        <v>13753.32</v>
      </c>
      <c r="I52" s="195">
        <v>0</v>
      </c>
      <c r="J52" s="195">
        <f t="shared" si="4"/>
        <v>13753.32</v>
      </c>
      <c r="K52" s="195">
        <f t="shared" si="5"/>
        <v>206.29979999999998</v>
      </c>
      <c r="L52" s="195">
        <v>4706.28</v>
      </c>
      <c r="M52" s="195">
        <v>1123.27</v>
      </c>
      <c r="N52" s="195">
        <f t="shared" si="6"/>
        <v>3548.3602000000001</v>
      </c>
      <c r="O52" s="195">
        <f t="shared" si="7"/>
        <v>4671.6301999999996</v>
      </c>
      <c r="P52" s="195"/>
      <c r="Q52" s="195"/>
      <c r="R52" s="195"/>
      <c r="S52" s="195"/>
      <c r="T52" s="195"/>
      <c r="U52" s="195"/>
      <c r="V52" s="195"/>
      <c r="W52" s="196"/>
      <c r="X52" s="196"/>
      <c r="Y52" s="197"/>
      <c r="Z52" s="196"/>
      <c r="AA52" s="197"/>
      <c r="AB52" s="196"/>
      <c r="AC52" s="197"/>
      <c r="AD52" s="196"/>
      <c r="AE52" s="197"/>
      <c r="AF52" s="196"/>
      <c r="AG52" s="196"/>
      <c r="AH52" s="197"/>
      <c r="AI52" s="196"/>
      <c r="AJ52" s="197"/>
      <c r="AK52" s="196"/>
    </row>
    <row r="53" spans="1:37" s="214" customFormat="1" ht="15" customHeight="1" x14ac:dyDescent="0.25">
      <c r="A53" s="211" t="s">
        <v>1037</v>
      </c>
      <c r="B53" s="211" t="s">
        <v>847</v>
      </c>
      <c r="C53" s="213">
        <v>31</v>
      </c>
      <c r="D53" s="235" t="s">
        <v>23</v>
      </c>
      <c r="E53" s="211" t="s">
        <v>195</v>
      </c>
      <c r="F53" s="212">
        <v>143.66999999999999</v>
      </c>
      <c r="G53" s="212">
        <v>0</v>
      </c>
      <c r="H53" s="212">
        <v>0</v>
      </c>
      <c r="I53" s="212">
        <v>0</v>
      </c>
      <c r="J53" s="212">
        <f t="shared" si="4"/>
        <v>0</v>
      </c>
      <c r="K53" s="212">
        <f t="shared" si="5"/>
        <v>0</v>
      </c>
      <c r="L53" s="212">
        <v>0</v>
      </c>
      <c r="M53" s="212">
        <v>11.49</v>
      </c>
      <c r="N53" s="212">
        <f t="shared" si="6"/>
        <v>0</v>
      </c>
      <c r="O53" s="212">
        <f t="shared" si="7"/>
        <v>11.49</v>
      </c>
      <c r="P53" s="212"/>
      <c r="Q53" s="212"/>
      <c r="R53" s="212"/>
      <c r="S53" s="212"/>
      <c r="T53" s="212"/>
      <c r="U53" s="212"/>
      <c r="V53" s="212"/>
      <c r="W53" s="211"/>
      <c r="X53" s="211"/>
      <c r="Y53" s="213"/>
      <c r="Z53" s="211"/>
      <c r="AA53" s="213"/>
      <c r="AB53" s="211"/>
      <c r="AC53" s="213"/>
      <c r="AD53" s="211"/>
      <c r="AE53" s="213"/>
      <c r="AF53" s="211"/>
      <c r="AG53" s="211"/>
      <c r="AH53" s="213"/>
      <c r="AI53" s="211"/>
      <c r="AJ53" s="213"/>
      <c r="AK53" s="211"/>
    </row>
    <row r="54" spans="1:37" ht="15" customHeight="1" x14ac:dyDescent="0.25">
      <c r="A54" s="196" t="s">
        <v>1037</v>
      </c>
      <c r="B54" s="196" t="s">
        <v>847</v>
      </c>
      <c r="C54" s="197">
        <v>405</v>
      </c>
      <c r="D54" s="199" t="s">
        <v>482</v>
      </c>
      <c r="E54" s="196" t="s">
        <v>532</v>
      </c>
      <c r="F54" s="195">
        <v>6144.85</v>
      </c>
      <c r="G54" s="195">
        <v>0</v>
      </c>
      <c r="H54" s="195">
        <v>2903.93</v>
      </c>
      <c r="I54" s="195">
        <v>0</v>
      </c>
      <c r="J54" s="195">
        <f t="shared" si="4"/>
        <v>2903.93</v>
      </c>
      <c r="K54" s="195">
        <f t="shared" si="5"/>
        <v>43.558949999999996</v>
      </c>
      <c r="L54" s="195">
        <v>792.77</v>
      </c>
      <c r="M54" s="195">
        <v>0</v>
      </c>
      <c r="N54" s="195">
        <f t="shared" si="6"/>
        <v>749.21105</v>
      </c>
      <c r="O54" s="195">
        <f t="shared" si="7"/>
        <v>749.21105</v>
      </c>
      <c r="P54" s="195"/>
      <c r="Q54" s="195"/>
      <c r="R54" s="195"/>
      <c r="S54" s="195"/>
      <c r="T54" s="195"/>
      <c r="U54" s="195"/>
      <c r="V54" s="195"/>
      <c r="W54" s="196"/>
      <c r="X54" s="196"/>
      <c r="Y54" s="197"/>
      <c r="Z54" s="196"/>
      <c r="AA54" s="197"/>
      <c r="AB54" s="196"/>
      <c r="AC54" s="197"/>
      <c r="AD54" s="196"/>
      <c r="AE54" s="197"/>
      <c r="AF54" s="196"/>
      <c r="AG54" s="196"/>
      <c r="AH54" s="197"/>
      <c r="AI54" s="196"/>
      <c r="AJ54" s="197"/>
      <c r="AK54" s="196"/>
    </row>
    <row r="55" spans="1:37" ht="15" customHeight="1" x14ac:dyDescent="0.25">
      <c r="A55" s="196" t="s">
        <v>1037</v>
      </c>
      <c r="B55" s="196" t="s">
        <v>847</v>
      </c>
      <c r="C55" s="197">
        <v>499</v>
      </c>
      <c r="D55" s="199" t="s">
        <v>482</v>
      </c>
      <c r="E55" s="196" t="s">
        <v>532</v>
      </c>
      <c r="F55" s="195">
        <v>27690.38</v>
      </c>
      <c r="G55" s="195">
        <v>951.62</v>
      </c>
      <c r="H55" s="195">
        <v>13845.19</v>
      </c>
      <c r="I55" s="195">
        <v>0</v>
      </c>
      <c r="J55" s="195">
        <f t="shared" si="4"/>
        <v>13845.19</v>
      </c>
      <c r="K55" s="195">
        <f t="shared" si="5"/>
        <v>207.67785000000001</v>
      </c>
      <c r="L55" s="195">
        <v>4731.3599999999997</v>
      </c>
      <c r="M55" s="195">
        <v>1107.6099999999999</v>
      </c>
      <c r="N55" s="195">
        <f t="shared" si="6"/>
        <v>3572.0621499999997</v>
      </c>
      <c r="O55" s="195">
        <f t="shared" si="7"/>
        <v>4679.6721499999994</v>
      </c>
      <c r="P55" s="195"/>
      <c r="Q55" s="195"/>
      <c r="R55" s="195"/>
      <c r="S55" s="195"/>
      <c r="T55" s="195"/>
      <c r="U55" s="195"/>
      <c r="V55" s="195"/>
      <c r="W55" s="196"/>
      <c r="X55" s="196"/>
      <c r="Y55" s="197"/>
      <c r="Z55" s="196"/>
      <c r="AA55" s="197"/>
      <c r="AB55" s="196"/>
      <c r="AC55" s="197"/>
      <c r="AD55" s="196"/>
      <c r="AE55" s="197"/>
      <c r="AF55" s="196"/>
      <c r="AG55" s="196"/>
      <c r="AH55" s="197"/>
      <c r="AI55" s="196"/>
      <c r="AJ55" s="197"/>
      <c r="AK55" s="196"/>
    </row>
    <row r="56" spans="1:37" ht="15" customHeight="1" x14ac:dyDescent="0.25">
      <c r="A56" s="196" t="s">
        <v>1037</v>
      </c>
      <c r="B56" s="196" t="s">
        <v>847</v>
      </c>
      <c r="C56" s="197">
        <v>89</v>
      </c>
      <c r="D56" s="199" t="s">
        <v>49</v>
      </c>
      <c r="E56" s="196" t="s">
        <v>221</v>
      </c>
      <c r="F56" s="195">
        <v>52577.51</v>
      </c>
      <c r="G56" s="195">
        <v>951.62</v>
      </c>
      <c r="H56" s="195">
        <v>26115.65</v>
      </c>
      <c r="I56" s="195">
        <v>0</v>
      </c>
      <c r="J56" s="195">
        <f t="shared" si="4"/>
        <v>26115.65</v>
      </c>
      <c r="K56" s="195">
        <f t="shared" si="5"/>
        <v>391.73475000000002</v>
      </c>
      <c r="L56" s="195">
        <v>8081.19</v>
      </c>
      <c r="M56" s="195">
        <v>2116.94</v>
      </c>
      <c r="N56" s="195">
        <f t="shared" si="6"/>
        <v>6737.8352500000001</v>
      </c>
      <c r="O56" s="195">
        <f t="shared" si="7"/>
        <v>8854.7752500000006</v>
      </c>
      <c r="P56" s="195"/>
      <c r="Q56" s="195"/>
      <c r="R56" s="195"/>
      <c r="S56" s="195"/>
      <c r="T56" s="195"/>
      <c r="U56" s="195"/>
      <c r="V56" s="195"/>
      <c r="W56" s="196"/>
      <c r="X56" s="196"/>
      <c r="Y56" s="197"/>
      <c r="Z56" s="196"/>
      <c r="AA56" s="197"/>
      <c r="AB56" s="196"/>
      <c r="AC56" s="197"/>
      <c r="AD56" s="196"/>
      <c r="AE56" s="197"/>
      <c r="AF56" s="196"/>
      <c r="AG56" s="196"/>
      <c r="AH56" s="197"/>
      <c r="AI56" s="196"/>
      <c r="AJ56" s="197"/>
      <c r="AK56" s="196"/>
    </row>
    <row r="57" spans="1:37" ht="15" customHeight="1" x14ac:dyDescent="0.25">
      <c r="A57" s="196" t="s">
        <v>1037</v>
      </c>
      <c r="B57" s="196" t="s">
        <v>847</v>
      </c>
      <c r="C57" s="197">
        <v>279</v>
      </c>
      <c r="D57" s="199" t="s">
        <v>165</v>
      </c>
      <c r="E57" s="196" t="s">
        <v>268</v>
      </c>
      <c r="F57" s="195">
        <v>9669.23</v>
      </c>
      <c r="G57" s="195">
        <v>331.67</v>
      </c>
      <c r="H57" s="195">
        <v>4781.21</v>
      </c>
      <c r="I57" s="195">
        <v>0</v>
      </c>
      <c r="J57" s="195">
        <f t="shared" ref="J57:J88" si="8">H57+I57</f>
        <v>4781.21</v>
      </c>
      <c r="K57" s="195">
        <f t="shared" ref="K57:K88" si="9">J57*1.5%</f>
        <v>71.718149999999994</v>
      </c>
      <c r="L57" s="195">
        <v>1636.94</v>
      </c>
      <c r="M57" s="195">
        <v>391.04</v>
      </c>
      <c r="N57" s="195">
        <f t="shared" ref="N57:N88" si="10">L57-K57-G57</f>
        <v>1233.5518500000001</v>
      </c>
      <c r="O57" s="195">
        <f t="shared" ref="O57:O88" si="11">M57+N57</f>
        <v>1624.59185</v>
      </c>
      <c r="P57" s="195"/>
      <c r="Q57" s="195"/>
      <c r="R57" s="195"/>
      <c r="S57" s="195"/>
      <c r="T57" s="195"/>
      <c r="U57" s="195"/>
      <c r="V57" s="195"/>
      <c r="W57" s="196"/>
      <c r="X57" s="196"/>
      <c r="Y57" s="197"/>
      <c r="Z57" s="196"/>
      <c r="AA57" s="197"/>
      <c r="AB57" s="196"/>
      <c r="AC57" s="197"/>
      <c r="AD57" s="196"/>
      <c r="AE57" s="197"/>
      <c r="AF57" s="196"/>
      <c r="AG57" s="196"/>
      <c r="AH57" s="197"/>
      <c r="AI57" s="196"/>
      <c r="AJ57" s="197"/>
      <c r="AK57" s="196"/>
    </row>
    <row r="58" spans="1:37" ht="15" customHeight="1" x14ac:dyDescent="0.25">
      <c r="A58" s="196" t="s">
        <v>1037</v>
      </c>
      <c r="B58" s="196" t="s">
        <v>847</v>
      </c>
      <c r="C58" s="197">
        <v>436</v>
      </c>
      <c r="D58" s="199" t="s">
        <v>1062</v>
      </c>
      <c r="E58" s="196" t="s">
        <v>1061</v>
      </c>
      <c r="F58" s="195">
        <v>1361.89</v>
      </c>
      <c r="G58" s="195">
        <v>0</v>
      </c>
      <c r="H58" s="195">
        <v>624.66999999999996</v>
      </c>
      <c r="I58" s="195">
        <v>0</v>
      </c>
      <c r="J58" s="195">
        <f t="shared" si="8"/>
        <v>624.66999999999996</v>
      </c>
      <c r="K58" s="195">
        <f t="shared" si="9"/>
        <v>9.3700499999999991</v>
      </c>
      <c r="L58" s="195">
        <v>170.53</v>
      </c>
      <c r="M58" s="195">
        <v>58.97</v>
      </c>
      <c r="N58" s="195">
        <f t="shared" si="10"/>
        <v>161.15995000000001</v>
      </c>
      <c r="O58" s="195">
        <f t="shared" si="11"/>
        <v>220.12995000000001</v>
      </c>
      <c r="P58" s="195"/>
      <c r="Q58" s="195"/>
      <c r="R58" s="195"/>
      <c r="S58" s="195"/>
      <c r="T58" s="195"/>
      <c r="U58" s="195"/>
      <c r="V58" s="195"/>
      <c r="W58" s="196"/>
      <c r="X58" s="196"/>
      <c r="Y58" s="197"/>
      <c r="Z58" s="196"/>
      <c r="AA58" s="197"/>
      <c r="AB58" s="196"/>
      <c r="AC58" s="197"/>
      <c r="AD58" s="196"/>
      <c r="AE58" s="197"/>
      <c r="AF58" s="196"/>
      <c r="AG58" s="196"/>
      <c r="AH58" s="197"/>
      <c r="AI58" s="196"/>
      <c r="AJ58" s="197"/>
      <c r="AK58" s="196"/>
    </row>
    <row r="59" spans="1:37" ht="15" customHeight="1" x14ac:dyDescent="0.25">
      <c r="A59" s="196" t="s">
        <v>1037</v>
      </c>
      <c r="B59" s="196" t="s">
        <v>847</v>
      </c>
      <c r="C59" s="197">
        <v>451</v>
      </c>
      <c r="D59" s="199" t="s">
        <v>718</v>
      </c>
      <c r="E59" s="196" t="s">
        <v>739</v>
      </c>
      <c r="F59" s="195">
        <v>27386.89</v>
      </c>
      <c r="G59" s="195">
        <v>951.62</v>
      </c>
      <c r="H59" s="195">
        <v>13549.61</v>
      </c>
      <c r="I59" s="195">
        <v>0</v>
      </c>
      <c r="J59" s="195">
        <f t="shared" si="8"/>
        <v>13549.61</v>
      </c>
      <c r="K59" s="195">
        <f t="shared" si="9"/>
        <v>203.24414999999999</v>
      </c>
      <c r="L59" s="195">
        <v>4650.66</v>
      </c>
      <c r="M59" s="195">
        <v>1106.98</v>
      </c>
      <c r="N59" s="195">
        <f t="shared" si="10"/>
        <v>3495.7958499999995</v>
      </c>
      <c r="O59" s="195">
        <f t="shared" si="11"/>
        <v>4602.77585</v>
      </c>
      <c r="P59" s="195"/>
      <c r="Q59" s="195"/>
      <c r="R59" s="195"/>
      <c r="S59" s="195"/>
      <c r="T59" s="195"/>
      <c r="U59" s="195"/>
      <c r="V59" s="195"/>
      <c r="W59" s="196"/>
      <c r="X59" s="196"/>
      <c r="Y59" s="197"/>
      <c r="Z59" s="196"/>
      <c r="AA59" s="197"/>
      <c r="AB59" s="196"/>
      <c r="AC59" s="197"/>
      <c r="AD59" s="196"/>
      <c r="AE59" s="197"/>
      <c r="AF59" s="196"/>
      <c r="AG59" s="196"/>
      <c r="AH59" s="197"/>
      <c r="AI59" s="196"/>
      <c r="AJ59" s="197"/>
      <c r="AK59" s="196"/>
    </row>
    <row r="60" spans="1:37" ht="15" customHeight="1" x14ac:dyDescent="0.25">
      <c r="A60" s="196" t="s">
        <v>1037</v>
      </c>
      <c r="B60" s="196" t="s">
        <v>847</v>
      </c>
      <c r="C60" s="197">
        <v>381</v>
      </c>
      <c r="D60" s="199" t="s">
        <v>511</v>
      </c>
      <c r="E60" s="196" t="s">
        <v>512</v>
      </c>
      <c r="F60" s="195">
        <v>4211.33</v>
      </c>
      <c r="G60" s="195">
        <v>0</v>
      </c>
      <c r="H60" s="195">
        <v>1993.37</v>
      </c>
      <c r="I60" s="195">
        <v>0</v>
      </c>
      <c r="J60" s="195">
        <f t="shared" si="8"/>
        <v>1993.37</v>
      </c>
      <c r="K60" s="195">
        <f t="shared" si="9"/>
        <v>29.900549999999996</v>
      </c>
      <c r="L60" s="195">
        <v>544.19000000000005</v>
      </c>
      <c r="M60" s="195">
        <v>0</v>
      </c>
      <c r="N60" s="195">
        <f t="shared" si="10"/>
        <v>514.2894500000001</v>
      </c>
      <c r="O60" s="195">
        <f t="shared" si="11"/>
        <v>514.2894500000001</v>
      </c>
      <c r="P60" s="195"/>
      <c r="Q60" s="195"/>
      <c r="R60" s="195"/>
      <c r="S60" s="195"/>
      <c r="T60" s="195"/>
      <c r="U60" s="195"/>
      <c r="V60" s="195"/>
      <c r="W60" s="196"/>
      <c r="X60" s="196"/>
      <c r="Y60" s="197"/>
      <c r="Z60" s="196"/>
      <c r="AA60" s="197"/>
      <c r="AB60" s="196"/>
      <c r="AC60" s="197"/>
      <c r="AD60" s="196"/>
      <c r="AE60" s="197"/>
      <c r="AF60" s="196"/>
      <c r="AG60" s="196"/>
      <c r="AH60" s="197"/>
      <c r="AI60" s="196"/>
      <c r="AJ60" s="197"/>
      <c r="AK60" s="196"/>
    </row>
    <row r="61" spans="1:37" ht="15" customHeight="1" x14ac:dyDescent="0.25">
      <c r="A61" s="196" t="s">
        <v>1037</v>
      </c>
      <c r="B61" s="196" t="s">
        <v>847</v>
      </c>
      <c r="C61" s="197">
        <v>353</v>
      </c>
      <c r="D61" s="199" t="s">
        <v>379</v>
      </c>
      <c r="E61" s="196" t="s">
        <v>380</v>
      </c>
      <c r="F61" s="195">
        <v>32841.64</v>
      </c>
      <c r="G61" s="195">
        <v>951.62</v>
      </c>
      <c r="H61" s="195">
        <v>16302.64</v>
      </c>
      <c r="I61" s="195">
        <v>0</v>
      </c>
      <c r="J61" s="195">
        <f t="shared" si="8"/>
        <v>16302.64</v>
      </c>
      <c r="K61" s="195">
        <f t="shared" si="9"/>
        <v>244.53959999999998</v>
      </c>
      <c r="L61" s="195">
        <v>5402.24</v>
      </c>
      <c r="M61" s="195">
        <v>1323.12</v>
      </c>
      <c r="N61" s="195">
        <f t="shared" si="10"/>
        <v>4206.0803999999998</v>
      </c>
      <c r="O61" s="195">
        <f t="shared" si="11"/>
        <v>5529.2003999999997</v>
      </c>
      <c r="P61" s="195"/>
      <c r="Q61" s="195"/>
      <c r="R61" s="195"/>
      <c r="S61" s="195"/>
      <c r="T61" s="195"/>
      <c r="U61" s="195"/>
      <c r="V61" s="195"/>
      <c r="W61" s="196"/>
      <c r="X61" s="196"/>
      <c r="Y61" s="197"/>
      <c r="Z61" s="196"/>
      <c r="AA61" s="197"/>
      <c r="AB61" s="196"/>
      <c r="AC61" s="197"/>
      <c r="AD61" s="196"/>
      <c r="AE61" s="197"/>
      <c r="AF61" s="196"/>
      <c r="AG61" s="196"/>
      <c r="AH61" s="197"/>
      <c r="AI61" s="196"/>
      <c r="AJ61" s="197"/>
      <c r="AK61" s="196"/>
    </row>
    <row r="62" spans="1:37" ht="15" customHeight="1" x14ac:dyDescent="0.25">
      <c r="A62" s="196" t="s">
        <v>1037</v>
      </c>
      <c r="B62" s="196" t="s">
        <v>847</v>
      </c>
      <c r="C62" s="197">
        <v>453</v>
      </c>
      <c r="D62" s="199" t="s">
        <v>720</v>
      </c>
      <c r="E62" s="196" t="s">
        <v>741</v>
      </c>
      <c r="F62" s="195">
        <v>30232.99</v>
      </c>
      <c r="G62" s="195">
        <v>951.62</v>
      </c>
      <c r="H62" s="195">
        <v>14972.66</v>
      </c>
      <c r="I62" s="195">
        <v>0</v>
      </c>
      <c r="J62" s="195">
        <f t="shared" si="8"/>
        <v>14972.66</v>
      </c>
      <c r="K62" s="195">
        <f t="shared" si="9"/>
        <v>224.5899</v>
      </c>
      <c r="L62" s="195">
        <v>5039.16</v>
      </c>
      <c r="M62" s="195">
        <v>1220.82</v>
      </c>
      <c r="N62" s="195">
        <f t="shared" si="10"/>
        <v>3862.9501</v>
      </c>
      <c r="O62" s="195">
        <f t="shared" si="11"/>
        <v>5083.7700999999997</v>
      </c>
      <c r="P62" s="195"/>
      <c r="Q62" s="195"/>
      <c r="R62" s="195"/>
      <c r="S62" s="195"/>
      <c r="T62" s="195"/>
      <c r="U62" s="195"/>
      <c r="V62" s="195"/>
      <c r="W62" s="196"/>
      <c r="X62" s="196"/>
      <c r="Y62" s="197"/>
      <c r="Z62" s="196"/>
      <c r="AA62" s="197"/>
      <c r="AB62" s="196"/>
      <c r="AC62" s="197"/>
      <c r="AD62" s="196"/>
      <c r="AE62" s="197"/>
      <c r="AF62" s="196"/>
      <c r="AG62" s="196"/>
      <c r="AH62" s="197"/>
      <c r="AI62" s="196"/>
      <c r="AJ62" s="197"/>
      <c r="AK62" s="196"/>
    </row>
    <row r="63" spans="1:37" ht="15" customHeight="1" x14ac:dyDescent="0.25">
      <c r="A63" s="196" t="s">
        <v>1037</v>
      </c>
      <c r="B63" s="196" t="s">
        <v>847</v>
      </c>
      <c r="C63" s="197">
        <v>450</v>
      </c>
      <c r="D63" s="199" t="s">
        <v>717</v>
      </c>
      <c r="E63" s="196" t="s">
        <v>738</v>
      </c>
      <c r="F63" s="195">
        <v>27386.89</v>
      </c>
      <c r="G63" s="195">
        <v>951.62</v>
      </c>
      <c r="H63" s="195">
        <v>13549.61</v>
      </c>
      <c r="I63" s="195">
        <v>0</v>
      </c>
      <c r="J63" s="195">
        <f t="shared" si="8"/>
        <v>13549.61</v>
      </c>
      <c r="K63" s="195">
        <f t="shared" si="9"/>
        <v>203.24414999999999</v>
      </c>
      <c r="L63" s="195">
        <v>4650.66</v>
      </c>
      <c r="M63" s="195">
        <v>1106.98</v>
      </c>
      <c r="N63" s="195">
        <f t="shared" si="10"/>
        <v>3495.7958499999995</v>
      </c>
      <c r="O63" s="195">
        <f t="shared" si="11"/>
        <v>4602.77585</v>
      </c>
      <c r="P63" s="195"/>
      <c r="Q63" s="195"/>
      <c r="R63" s="195"/>
      <c r="S63" s="195"/>
      <c r="T63" s="195"/>
      <c r="U63" s="195"/>
      <c r="V63" s="195"/>
      <c r="W63" s="196"/>
      <c r="X63" s="196"/>
      <c r="Y63" s="197"/>
      <c r="Z63" s="196"/>
      <c r="AA63" s="197"/>
      <c r="AB63" s="196"/>
      <c r="AC63" s="197"/>
      <c r="AD63" s="196"/>
      <c r="AE63" s="197"/>
      <c r="AF63" s="196"/>
      <c r="AG63" s="196"/>
      <c r="AH63" s="197"/>
      <c r="AI63" s="196"/>
      <c r="AJ63" s="197"/>
      <c r="AK63" s="196"/>
    </row>
    <row r="64" spans="1:37" ht="15" customHeight="1" x14ac:dyDescent="0.25">
      <c r="A64" s="196" t="s">
        <v>1037</v>
      </c>
      <c r="B64" s="196" t="s">
        <v>847</v>
      </c>
      <c r="C64" s="197">
        <v>489</v>
      </c>
      <c r="D64" s="199" t="s">
        <v>871</v>
      </c>
      <c r="E64" s="196" t="s">
        <v>872</v>
      </c>
      <c r="F64" s="195">
        <v>18357.88</v>
      </c>
      <c r="G64" s="195">
        <v>951.62</v>
      </c>
      <c r="H64" s="195">
        <v>9178.94</v>
      </c>
      <c r="I64" s="195">
        <v>0</v>
      </c>
      <c r="J64" s="195">
        <f t="shared" si="8"/>
        <v>9178.94</v>
      </c>
      <c r="K64" s="195">
        <f t="shared" si="9"/>
        <v>137.6841</v>
      </c>
      <c r="L64" s="195">
        <v>3457.47</v>
      </c>
      <c r="M64" s="195">
        <v>734.31</v>
      </c>
      <c r="N64" s="195">
        <f t="shared" si="10"/>
        <v>2368.1659</v>
      </c>
      <c r="O64" s="195">
        <f t="shared" si="11"/>
        <v>3102.4758999999999</v>
      </c>
      <c r="P64" s="195"/>
      <c r="Q64" s="195"/>
      <c r="R64" s="195"/>
      <c r="S64" s="195"/>
      <c r="T64" s="195"/>
      <c r="U64" s="195"/>
      <c r="V64" s="195"/>
      <c r="W64" s="196"/>
      <c r="X64" s="196"/>
      <c r="Y64" s="197"/>
      <c r="Z64" s="196"/>
      <c r="AA64" s="197"/>
      <c r="AB64" s="196"/>
      <c r="AC64" s="197"/>
      <c r="AD64" s="196"/>
      <c r="AE64" s="197"/>
      <c r="AF64" s="196"/>
      <c r="AG64" s="196"/>
      <c r="AH64" s="197"/>
      <c r="AI64" s="196"/>
      <c r="AJ64" s="197"/>
      <c r="AK64" s="196"/>
    </row>
    <row r="65" spans="1:37" ht="15" customHeight="1" x14ac:dyDescent="0.25">
      <c r="A65" s="196" t="s">
        <v>1037</v>
      </c>
      <c r="B65" s="196" t="s">
        <v>847</v>
      </c>
      <c r="C65" s="197">
        <v>355</v>
      </c>
      <c r="D65" s="199" t="s">
        <v>381</v>
      </c>
      <c r="E65" s="196" t="s">
        <v>382</v>
      </c>
      <c r="F65" s="195">
        <v>45336.37</v>
      </c>
      <c r="G65" s="195">
        <v>951.62</v>
      </c>
      <c r="H65" s="195">
        <v>22430.91</v>
      </c>
      <c r="I65" s="195">
        <v>0</v>
      </c>
      <c r="J65" s="195">
        <f t="shared" si="8"/>
        <v>22430.91</v>
      </c>
      <c r="K65" s="195">
        <f t="shared" si="9"/>
        <v>336.46364999999997</v>
      </c>
      <c r="L65" s="195">
        <v>7075.26</v>
      </c>
      <c r="M65" s="195">
        <v>1832.43</v>
      </c>
      <c r="N65" s="195">
        <f t="shared" si="10"/>
        <v>5787.1763500000006</v>
      </c>
      <c r="O65" s="195">
        <f t="shared" si="11"/>
        <v>7619.6063500000009</v>
      </c>
      <c r="P65" s="195"/>
      <c r="Q65" s="195"/>
      <c r="R65" s="195"/>
      <c r="S65" s="195"/>
      <c r="T65" s="195"/>
      <c r="U65" s="195"/>
      <c r="V65" s="195"/>
      <c r="W65" s="196"/>
      <c r="X65" s="196"/>
      <c r="Y65" s="197"/>
      <c r="Z65" s="196"/>
      <c r="AA65" s="197"/>
      <c r="AB65" s="196"/>
      <c r="AC65" s="197"/>
      <c r="AD65" s="196"/>
      <c r="AE65" s="197"/>
      <c r="AF65" s="196"/>
      <c r="AG65" s="196"/>
      <c r="AH65" s="197"/>
      <c r="AI65" s="196"/>
      <c r="AJ65" s="197"/>
      <c r="AK65" s="196"/>
    </row>
    <row r="66" spans="1:37" ht="15" customHeight="1" x14ac:dyDescent="0.25">
      <c r="A66" s="196" t="s">
        <v>1037</v>
      </c>
      <c r="B66" s="196" t="s">
        <v>847</v>
      </c>
      <c r="C66" s="197">
        <v>361</v>
      </c>
      <c r="D66" s="199" t="s">
        <v>446</v>
      </c>
      <c r="E66" s="196" t="s">
        <v>447</v>
      </c>
      <c r="F66" s="195">
        <v>48425.11</v>
      </c>
      <c r="G66" s="195">
        <v>951.62</v>
      </c>
      <c r="H66" s="195">
        <v>23975.279999999999</v>
      </c>
      <c r="I66" s="195">
        <v>0</v>
      </c>
      <c r="J66" s="195">
        <f t="shared" si="8"/>
        <v>23975.279999999999</v>
      </c>
      <c r="K66" s="195">
        <f t="shared" si="9"/>
        <v>359.62919999999997</v>
      </c>
      <c r="L66" s="195">
        <v>7496.87</v>
      </c>
      <c r="M66" s="195">
        <v>1955.98</v>
      </c>
      <c r="N66" s="195">
        <f t="shared" si="10"/>
        <v>6185.6207999999997</v>
      </c>
      <c r="O66" s="195">
        <f t="shared" si="11"/>
        <v>8141.6008000000002</v>
      </c>
      <c r="P66" s="195"/>
      <c r="Q66" s="195"/>
      <c r="R66" s="195"/>
      <c r="S66" s="195"/>
      <c r="T66" s="195"/>
      <c r="U66" s="195"/>
      <c r="V66" s="195"/>
      <c r="W66" s="196"/>
      <c r="X66" s="196"/>
      <c r="Y66" s="197"/>
      <c r="Z66" s="196"/>
      <c r="AA66" s="197"/>
      <c r="AB66" s="196"/>
      <c r="AC66" s="197"/>
      <c r="AD66" s="196"/>
      <c r="AE66" s="197"/>
      <c r="AF66" s="196"/>
      <c r="AG66" s="196"/>
      <c r="AH66" s="197"/>
      <c r="AI66" s="196"/>
      <c r="AJ66" s="197"/>
      <c r="AK66" s="196"/>
    </row>
    <row r="67" spans="1:37" ht="15" customHeight="1" x14ac:dyDescent="0.25">
      <c r="A67" s="196" t="s">
        <v>1037</v>
      </c>
      <c r="B67" s="196" t="s">
        <v>847</v>
      </c>
      <c r="C67" s="197">
        <v>76</v>
      </c>
      <c r="D67" s="199" t="s">
        <v>40</v>
      </c>
      <c r="E67" s="196" t="s">
        <v>212</v>
      </c>
      <c r="F67" s="195">
        <v>57443.59</v>
      </c>
      <c r="G67" s="195">
        <v>951.62</v>
      </c>
      <c r="H67" s="195">
        <v>28422.2</v>
      </c>
      <c r="I67" s="195">
        <v>0</v>
      </c>
      <c r="J67" s="195">
        <f t="shared" si="8"/>
        <v>28422.2</v>
      </c>
      <c r="K67" s="195">
        <f t="shared" si="9"/>
        <v>426.33299999999997</v>
      </c>
      <c r="L67" s="195">
        <v>8710.8799999999992</v>
      </c>
      <c r="M67" s="195">
        <v>2321.71</v>
      </c>
      <c r="N67" s="195">
        <f t="shared" si="10"/>
        <v>7332.9269999999988</v>
      </c>
      <c r="O67" s="195">
        <f t="shared" si="11"/>
        <v>9654.6369999999988</v>
      </c>
      <c r="P67" s="195"/>
      <c r="Q67" s="195"/>
      <c r="R67" s="195"/>
      <c r="S67" s="195"/>
      <c r="T67" s="195"/>
      <c r="U67" s="195"/>
      <c r="V67" s="195"/>
      <c r="W67" s="196"/>
      <c r="X67" s="196"/>
      <c r="Y67" s="197"/>
      <c r="Z67" s="196"/>
      <c r="AA67" s="197"/>
      <c r="AB67" s="196"/>
      <c r="AC67" s="197"/>
      <c r="AD67" s="196"/>
      <c r="AE67" s="197"/>
      <c r="AF67" s="196"/>
      <c r="AG67" s="196"/>
      <c r="AH67" s="197"/>
      <c r="AI67" s="196"/>
      <c r="AJ67" s="197"/>
      <c r="AK67" s="196"/>
    </row>
    <row r="68" spans="1:37" ht="15" customHeight="1" x14ac:dyDescent="0.25">
      <c r="A68" s="196" t="s">
        <v>1037</v>
      </c>
      <c r="B68" s="196" t="s">
        <v>847</v>
      </c>
      <c r="C68" s="197">
        <v>79</v>
      </c>
      <c r="D68" s="199" t="s">
        <v>41</v>
      </c>
      <c r="E68" s="196" t="s">
        <v>213</v>
      </c>
      <c r="F68" s="195">
        <v>23443.58</v>
      </c>
      <c r="G68" s="195">
        <v>951.62</v>
      </c>
      <c r="H68" s="195">
        <v>11599.12</v>
      </c>
      <c r="I68" s="195">
        <v>0</v>
      </c>
      <c r="J68" s="195">
        <f t="shared" si="8"/>
        <v>11599.12</v>
      </c>
      <c r="K68" s="195">
        <f t="shared" si="9"/>
        <v>173.98680000000002</v>
      </c>
      <c r="L68" s="195">
        <v>4118.18</v>
      </c>
      <c r="M68" s="195">
        <v>947.55</v>
      </c>
      <c r="N68" s="195">
        <f t="shared" si="10"/>
        <v>2992.5732000000003</v>
      </c>
      <c r="O68" s="195">
        <f t="shared" si="11"/>
        <v>3940.1232</v>
      </c>
      <c r="P68" s="195"/>
      <c r="Q68" s="195"/>
      <c r="R68" s="195"/>
      <c r="S68" s="195"/>
      <c r="T68" s="195"/>
      <c r="U68" s="195"/>
      <c r="V68" s="195"/>
      <c r="W68" s="196"/>
      <c r="X68" s="196"/>
      <c r="Y68" s="197"/>
      <c r="Z68" s="196"/>
      <c r="AA68" s="197"/>
      <c r="AB68" s="196"/>
      <c r="AC68" s="197"/>
      <c r="AD68" s="196"/>
      <c r="AE68" s="197"/>
      <c r="AF68" s="196"/>
      <c r="AG68" s="196"/>
      <c r="AH68" s="197"/>
      <c r="AI68" s="196"/>
      <c r="AJ68" s="197"/>
      <c r="AK68" s="196"/>
    </row>
    <row r="69" spans="1:37" ht="15" customHeight="1" x14ac:dyDescent="0.25">
      <c r="A69" s="196" t="s">
        <v>1037</v>
      </c>
      <c r="B69" s="196" t="s">
        <v>847</v>
      </c>
      <c r="C69" s="197">
        <v>152</v>
      </c>
      <c r="D69" s="199" t="s">
        <v>59</v>
      </c>
      <c r="E69" s="196" t="s">
        <v>231</v>
      </c>
      <c r="F69" s="195">
        <v>18041.91</v>
      </c>
      <c r="G69" s="195">
        <v>874.21</v>
      </c>
      <c r="H69" s="195">
        <v>8959.26</v>
      </c>
      <c r="I69" s="195">
        <v>0</v>
      </c>
      <c r="J69" s="195">
        <f t="shared" si="8"/>
        <v>8959.26</v>
      </c>
      <c r="K69" s="195">
        <f t="shared" si="9"/>
        <v>134.38890000000001</v>
      </c>
      <c r="L69" s="195">
        <v>3320.09</v>
      </c>
      <c r="M69" s="195">
        <v>726.61</v>
      </c>
      <c r="N69" s="195">
        <f t="shared" si="10"/>
        <v>2311.4911000000002</v>
      </c>
      <c r="O69" s="195">
        <f t="shared" si="11"/>
        <v>3038.1011000000003</v>
      </c>
      <c r="P69" s="195"/>
      <c r="Q69" s="195"/>
      <c r="R69" s="195"/>
      <c r="S69" s="195"/>
      <c r="T69" s="195"/>
      <c r="U69" s="195"/>
      <c r="V69" s="195"/>
      <c r="W69" s="196"/>
      <c r="X69" s="196"/>
      <c r="Y69" s="197"/>
      <c r="Z69" s="196"/>
      <c r="AA69" s="197"/>
      <c r="AB69" s="196"/>
      <c r="AC69" s="197"/>
      <c r="AD69" s="196"/>
      <c r="AE69" s="197"/>
      <c r="AF69" s="196"/>
      <c r="AG69" s="196"/>
      <c r="AH69" s="197"/>
      <c r="AI69" s="196"/>
      <c r="AJ69" s="197"/>
      <c r="AK69" s="196"/>
    </row>
    <row r="70" spans="1:37" ht="15" customHeight="1" x14ac:dyDescent="0.25">
      <c r="A70" s="196" t="s">
        <v>1037</v>
      </c>
      <c r="B70" s="196" t="s">
        <v>847</v>
      </c>
      <c r="C70" s="197">
        <v>148</v>
      </c>
      <c r="D70" s="199" t="s">
        <v>57</v>
      </c>
      <c r="E70" s="196" t="s">
        <v>229</v>
      </c>
      <c r="F70" s="195">
        <v>25111.4</v>
      </c>
      <c r="G70" s="195">
        <v>951.62</v>
      </c>
      <c r="H70" s="195">
        <v>12427.43</v>
      </c>
      <c r="I70" s="195">
        <v>0</v>
      </c>
      <c r="J70" s="195">
        <f t="shared" si="8"/>
        <v>12427.43</v>
      </c>
      <c r="K70" s="195">
        <f t="shared" si="9"/>
        <v>186.41145</v>
      </c>
      <c r="L70" s="195">
        <v>4344.3100000000004</v>
      </c>
      <c r="M70" s="195">
        <v>1014.71</v>
      </c>
      <c r="N70" s="195">
        <f t="shared" si="10"/>
        <v>3206.2785500000009</v>
      </c>
      <c r="O70" s="195">
        <f t="shared" si="11"/>
        <v>4220.9885500000009</v>
      </c>
      <c r="P70" s="195"/>
      <c r="Q70" s="195"/>
      <c r="R70" s="195"/>
      <c r="S70" s="195"/>
      <c r="T70" s="195"/>
      <c r="U70" s="195"/>
      <c r="V70" s="195"/>
      <c r="W70" s="196"/>
      <c r="X70" s="196"/>
      <c r="Y70" s="197"/>
      <c r="Z70" s="196"/>
      <c r="AA70" s="197"/>
      <c r="AB70" s="196"/>
      <c r="AC70" s="197"/>
      <c r="AD70" s="196"/>
      <c r="AE70" s="197"/>
      <c r="AF70" s="196"/>
      <c r="AG70" s="196"/>
      <c r="AH70" s="197"/>
      <c r="AI70" s="196"/>
      <c r="AJ70" s="197"/>
      <c r="AK70" s="196"/>
    </row>
    <row r="71" spans="1:37" ht="15" customHeight="1" x14ac:dyDescent="0.25">
      <c r="A71" s="196" t="s">
        <v>1037</v>
      </c>
      <c r="B71" s="196" t="s">
        <v>847</v>
      </c>
      <c r="C71" s="197">
        <v>357</v>
      </c>
      <c r="D71" s="199" t="s">
        <v>385</v>
      </c>
      <c r="E71" s="196" t="s">
        <v>386</v>
      </c>
      <c r="F71" s="195">
        <v>10150.1</v>
      </c>
      <c r="G71" s="195">
        <v>0</v>
      </c>
      <c r="H71" s="195">
        <v>4798.2299999999996</v>
      </c>
      <c r="I71" s="195">
        <v>0</v>
      </c>
      <c r="J71" s="195">
        <f t="shared" si="8"/>
        <v>4798.2299999999996</v>
      </c>
      <c r="K71" s="195">
        <f t="shared" si="9"/>
        <v>71.973449999999985</v>
      </c>
      <c r="L71" s="195">
        <v>1309.92</v>
      </c>
      <c r="M71" s="195">
        <v>0</v>
      </c>
      <c r="N71" s="195">
        <f t="shared" si="10"/>
        <v>1237.9465500000001</v>
      </c>
      <c r="O71" s="195">
        <f t="shared" si="11"/>
        <v>1237.9465500000001</v>
      </c>
      <c r="P71" s="195"/>
      <c r="Q71" s="195"/>
      <c r="R71" s="195"/>
      <c r="S71" s="195"/>
      <c r="T71" s="195"/>
      <c r="U71" s="195"/>
      <c r="V71" s="195"/>
      <c r="W71" s="196"/>
      <c r="X71" s="196"/>
      <c r="Y71" s="197"/>
      <c r="Z71" s="196"/>
      <c r="AA71" s="197"/>
      <c r="AB71" s="196"/>
      <c r="AC71" s="197"/>
      <c r="AD71" s="196"/>
      <c r="AE71" s="197"/>
      <c r="AF71" s="196"/>
      <c r="AG71" s="196"/>
      <c r="AH71" s="197"/>
      <c r="AI71" s="196"/>
      <c r="AJ71" s="197"/>
      <c r="AK71" s="196"/>
    </row>
    <row r="72" spans="1:37" ht="15" customHeight="1" x14ac:dyDescent="0.25">
      <c r="A72" s="196" t="s">
        <v>1037</v>
      </c>
      <c r="B72" s="196" t="s">
        <v>847</v>
      </c>
      <c r="C72" s="197">
        <v>474</v>
      </c>
      <c r="D72" s="199" t="s">
        <v>786</v>
      </c>
      <c r="E72" s="196" t="s">
        <v>793</v>
      </c>
      <c r="F72" s="195">
        <v>27576.13</v>
      </c>
      <c r="G72" s="195">
        <v>951.62</v>
      </c>
      <c r="H72" s="195">
        <v>13668.2</v>
      </c>
      <c r="I72" s="195">
        <v>0</v>
      </c>
      <c r="J72" s="195">
        <f t="shared" si="8"/>
        <v>13668.2</v>
      </c>
      <c r="K72" s="195">
        <f t="shared" si="9"/>
        <v>205.023</v>
      </c>
      <c r="L72" s="195">
        <v>4683.04</v>
      </c>
      <c r="M72" s="195">
        <v>1112.6300000000001</v>
      </c>
      <c r="N72" s="195">
        <f t="shared" si="10"/>
        <v>3526.3969999999999</v>
      </c>
      <c r="O72" s="195">
        <f t="shared" si="11"/>
        <v>4639.027</v>
      </c>
      <c r="P72" s="195"/>
      <c r="Q72" s="195"/>
      <c r="R72" s="195"/>
      <c r="S72" s="195"/>
      <c r="T72" s="195"/>
      <c r="U72" s="195"/>
      <c r="V72" s="195"/>
      <c r="W72" s="196"/>
      <c r="X72" s="196"/>
      <c r="Y72" s="197"/>
      <c r="Z72" s="196"/>
      <c r="AA72" s="197"/>
      <c r="AB72" s="196"/>
      <c r="AC72" s="197"/>
      <c r="AD72" s="196"/>
      <c r="AE72" s="197"/>
      <c r="AF72" s="196"/>
      <c r="AG72" s="196"/>
      <c r="AH72" s="197"/>
      <c r="AI72" s="196"/>
      <c r="AJ72" s="197"/>
      <c r="AK72" s="196"/>
    </row>
    <row r="73" spans="1:37" ht="15" customHeight="1" x14ac:dyDescent="0.25">
      <c r="A73" s="196" t="s">
        <v>1037</v>
      </c>
      <c r="B73" s="196" t="s">
        <v>847</v>
      </c>
      <c r="C73" s="197">
        <v>350</v>
      </c>
      <c r="D73" s="199" t="s">
        <v>373</v>
      </c>
      <c r="E73" s="196" t="s">
        <v>374</v>
      </c>
      <c r="F73" s="195">
        <v>45230.91</v>
      </c>
      <c r="G73" s="195">
        <v>951.62</v>
      </c>
      <c r="H73" s="195">
        <v>22378.18</v>
      </c>
      <c r="I73" s="195">
        <v>0</v>
      </c>
      <c r="J73" s="195">
        <f t="shared" si="8"/>
        <v>22378.18</v>
      </c>
      <c r="K73" s="195">
        <f t="shared" si="9"/>
        <v>335.67270000000002</v>
      </c>
      <c r="L73" s="195">
        <v>7060.86</v>
      </c>
      <c r="M73" s="195">
        <v>1828.21</v>
      </c>
      <c r="N73" s="195">
        <f t="shared" si="10"/>
        <v>5773.5672999999997</v>
      </c>
      <c r="O73" s="195">
        <f t="shared" si="11"/>
        <v>7601.7772999999997</v>
      </c>
      <c r="P73" s="195"/>
      <c r="Q73" s="195"/>
      <c r="R73" s="195"/>
      <c r="S73" s="195"/>
      <c r="T73" s="195"/>
      <c r="U73" s="195"/>
      <c r="V73" s="195"/>
      <c r="W73" s="196"/>
      <c r="X73" s="196"/>
      <c r="Y73" s="197"/>
      <c r="Z73" s="196"/>
      <c r="AA73" s="197"/>
      <c r="AB73" s="196"/>
      <c r="AC73" s="197"/>
      <c r="AD73" s="196"/>
      <c r="AE73" s="197"/>
      <c r="AF73" s="196"/>
      <c r="AG73" s="196"/>
      <c r="AH73" s="197"/>
      <c r="AI73" s="196"/>
      <c r="AJ73" s="197"/>
      <c r="AK73" s="196"/>
    </row>
    <row r="74" spans="1:37" ht="15" customHeight="1" x14ac:dyDescent="0.25">
      <c r="A74" s="196" t="s">
        <v>1037</v>
      </c>
      <c r="B74" s="196" t="s">
        <v>847</v>
      </c>
      <c r="C74" s="197">
        <v>337</v>
      </c>
      <c r="D74" s="199" t="s">
        <v>338</v>
      </c>
      <c r="E74" s="196" t="s">
        <v>339</v>
      </c>
      <c r="F74" s="195">
        <v>35521.99</v>
      </c>
      <c r="G74" s="195">
        <v>951.62</v>
      </c>
      <c r="H74" s="195">
        <v>17575.3</v>
      </c>
      <c r="I74" s="195">
        <v>0</v>
      </c>
      <c r="J74" s="195">
        <f t="shared" si="8"/>
        <v>17575.3</v>
      </c>
      <c r="K74" s="195">
        <f t="shared" si="9"/>
        <v>263.62950000000001</v>
      </c>
      <c r="L74" s="195">
        <v>5749.68</v>
      </c>
      <c r="M74" s="195">
        <v>1435.73</v>
      </c>
      <c r="N74" s="195">
        <f t="shared" si="10"/>
        <v>4534.4305000000004</v>
      </c>
      <c r="O74" s="195">
        <f t="shared" si="11"/>
        <v>5970.1605</v>
      </c>
      <c r="P74" s="195"/>
      <c r="Q74" s="195"/>
      <c r="R74" s="195"/>
      <c r="S74" s="195"/>
      <c r="T74" s="195"/>
      <c r="U74" s="195"/>
      <c r="V74" s="195"/>
      <c r="W74" s="196"/>
      <c r="X74" s="196"/>
      <c r="Y74" s="197"/>
      <c r="Z74" s="196"/>
      <c r="AA74" s="197"/>
      <c r="AB74" s="196"/>
      <c r="AC74" s="197"/>
      <c r="AD74" s="196"/>
      <c r="AE74" s="197"/>
      <c r="AF74" s="196"/>
      <c r="AG74" s="196"/>
      <c r="AH74" s="197"/>
      <c r="AI74" s="196"/>
      <c r="AJ74" s="197"/>
      <c r="AK74" s="196"/>
    </row>
    <row r="75" spans="1:37" ht="15" customHeight="1" x14ac:dyDescent="0.25">
      <c r="A75" s="196" t="s">
        <v>1037</v>
      </c>
      <c r="B75" s="196" t="s">
        <v>847</v>
      </c>
      <c r="C75" s="197">
        <v>80</v>
      </c>
      <c r="D75" s="199" t="s">
        <v>42</v>
      </c>
      <c r="E75" s="196" t="s">
        <v>214</v>
      </c>
      <c r="F75" s="195">
        <v>23356.44</v>
      </c>
      <c r="G75" s="195">
        <v>951.62</v>
      </c>
      <c r="H75" s="195">
        <v>11555.55</v>
      </c>
      <c r="I75" s="195">
        <v>0</v>
      </c>
      <c r="J75" s="195">
        <f t="shared" si="8"/>
        <v>11555.55</v>
      </c>
      <c r="K75" s="195">
        <f t="shared" si="9"/>
        <v>173.33324999999999</v>
      </c>
      <c r="L75" s="195">
        <v>4106.29</v>
      </c>
      <c r="M75" s="195">
        <v>944.07</v>
      </c>
      <c r="N75" s="195">
        <f t="shared" si="10"/>
        <v>2981.3367499999999</v>
      </c>
      <c r="O75" s="195">
        <f t="shared" si="11"/>
        <v>3925.4067500000001</v>
      </c>
      <c r="P75" s="195"/>
      <c r="Q75" s="195"/>
      <c r="R75" s="195"/>
      <c r="S75" s="195"/>
      <c r="T75" s="195"/>
      <c r="U75" s="195"/>
      <c r="V75" s="195"/>
      <c r="W75" s="196"/>
      <c r="X75" s="196"/>
      <c r="Y75" s="197"/>
      <c r="Z75" s="196"/>
      <c r="AA75" s="197"/>
      <c r="AB75" s="196"/>
      <c r="AC75" s="197"/>
      <c r="AD75" s="196"/>
      <c r="AE75" s="197"/>
      <c r="AF75" s="196"/>
      <c r="AG75" s="196"/>
      <c r="AH75" s="197"/>
      <c r="AI75" s="196"/>
      <c r="AJ75" s="197"/>
      <c r="AK75" s="196"/>
    </row>
    <row r="76" spans="1:37" ht="15" customHeight="1" x14ac:dyDescent="0.25">
      <c r="A76" s="196" t="s">
        <v>1037</v>
      </c>
      <c r="B76" s="196" t="s">
        <v>847</v>
      </c>
      <c r="C76" s="197">
        <v>214</v>
      </c>
      <c r="D76" s="199" t="s">
        <v>106</v>
      </c>
      <c r="E76" s="196" t="s">
        <v>249</v>
      </c>
      <c r="F76" s="195">
        <v>9696.39</v>
      </c>
      <c r="G76" s="195">
        <v>344.82</v>
      </c>
      <c r="H76" s="195">
        <v>4797.16</v>
      </c>
      <c r="I76" s="195">
        <v>0</v>
      </c>
      <c r="J76" s="195">
        <f t="shared" si="8"/>
        <v>4797.16</v>
      </c>
      <c r="K76" s="195">
        <f t="shared" si="9"/>
        <v>71.957399999999993</v>
      </c>
      <c r="L76" s="195">
        <v>1654.44</v>
      </c>
      <c r="M76" s="195">
        <v>391.93</v>
      </c>
      <c r="N76" s="195">
        <f t="shared" si="10"/>
        <v>1237.6626000000001</v>
      </c>
      <c r="O76" s="195">
        <f t="shared" si="11"/>
        <v>1629.5926000000002</v>
      </c>
      <c r="P76" s="195"/>
      <c r="Q76" s="195"/>
      <c r="R76" s="195"/>
      <c r="S76" s="195"/>
      <c r="T76" s="195"/>
      <c r="U76" s="195"/>
      <c r="V76" s="195"/>
      <c r="W76" s="196"/>
      <c r="X76" s="196"/>
      <c r="Y76" s="197"/>
      <c r="Z76" s="196"/>
      <c r="AA76" s="197"/>
      <c r="AB76" s="196"/>
      <c r="AC76" s="197"/>
      <c r="AD76" s="196"/>
      <c r="AE76" s="197"/>
      <c r="AF76" s="196"/>
      <c r="AG76" s="196"/>
      <c r="AH76" s="197"/>
      <c r="AI76" s="196"/>
      <c r="AJ76" s="197"/>
      <c r="AK76" s="196"/>
    </row>
    <row r="77" spans="1:37" ht="15" customHeight="1" x14ac:dyDescent="0.25">
      <c r="A77" s="196" t="s">
        <v>1037</v>
      </c>
      <c r="B77" s="196" t="s">
        <v>847</v>
      </c>
      <c r="C77" s="197">
        <v>9</v>
      </c>
      <c r="D77" s="199" t="s">
        <v>7</v>
      </c>
      <c r="E77" s="196" t="s">
        <v>177</v>
      </c>
      <c r="F77" s="195">
        <v>31404.26</v>
      </c>
      <c r="G77" s="195">
        <v>951.62</v>
      </c>
      <c r="H77" s="195">
        <v>15537.96</v>
      </c>
      <c r="I77" s="195">
        <v>0</v>
      </c>
      <c r="J77" s="195">
        <f t="shared" si="8"/>
        <v>15537.96</v>
      </c>
      <c r="K77" s="195">
        <f t="shared" si="9"/>
        <v>233.06939999999997</v>
      </c>
      <c r="L77" s="195">
        <v>5193.4799999999996</v>
      </c>
      <c r="M77" s="195">
        <v>1269.3</v>
      </c>
      <c r="N77" s="195">
        <f t="shared" si="10"/>
        <v>4008.7905999999994</v>
      </c>
      <c r="O77" s="195">
        <f t="shared" si="11"/>
        <v>5278.0905999999995</v>
      </c>
      <c r="P77" s="195"/>
      <c r="Q77" s="195"/>
      <c r="R77" s="195"/>
      <c r="S77" s="195"/>
      <c r="T77" s="195"/>
      <c r="U77" s="195"/>
      <c r="V77" s="195"/>
      <c r="W77" s="196"/>
      <c r="X77" s="196"/>
      <c r="Y77" s="197"/>
      <c r="Z77" s="196"/>
      <c r="AA77" s="197"/>
      <c r="AB77" s="196"/>
      <c r="AC77" s="197"/>
      <c r="AD77" s="196"/>
      <c r="AE77" s="197"/>
      <c r="AF77" s="196"/>
      <c r="AG77" s="196"/>
      <c r="AH77" s="197"/>
      <c r="AI77" s="196"/>
      <c r="AJ77" s="197"/>
      <c r="AK77" s="196"/>
    </row>
    <row r="78" spans="1:37" ht="15" customHeight="1" x14ac:dyDescent="0.25">
      <c r="A78" s="196" t="s">
        <v>1037</v>
      </c>
      <c r="B78" s="196" t="s">
        <v>847</v>
      </c>
      <c r="C78" s="197">
        <v>388</v>
      </c>
      <c r="D78" s="199" t="s">
        <v>469</v>
      </c>
      <c r="E78" s="196" t="s">
        <v>516</v>
      </c>
      <c r="F78" s="195">
        <v>5731.13</v>
      </c>
      <c r="G78" s="195">
        <v>0</v>
      </c>
      <c r="H78" s="195">
        <v>2707.71</v>
      </c>
      <c r="I78" s="195">
        <v>0</v>
      </c>
      <c r="J78" s="195">
        <f t="shared" si="8"/>
        <v>2707.71</v>
      </c>
      <c r="K78" s="195">
        <f t="shared" si="9"/>
        <v>40.615650000000002</v>
      </c>
      <c r="L78" s="195">
        <v>739.2</v>
      </c>
      <c r="M78" s="195">
        <v>0</v>
      </c>
      <c r="N78" s="195">
        <f t="shared" si="10"/>
        <v>698.58435000000009</v>
      </c>
      <c r="O78" s="195">
        <f t="shared" si="11"/>
        <v>698.58435000000009</v>
      </c>
      <c r="P78" s="195"/>
      <c r="Q78" s="195"/>
      <c r="R78" s="195"/>
      <c r="S78" s="195"/>
      <c r="T78" s="195"/>
      <c r="U78" s="195"/>
      <c r="V78" s="195"/>
      <c r="W78" s="196"/>
      <c r="X78" s="196"/>
      <c r="Y78" s="197"/>
      <c r="Z78" s="196"/>
      <c r="AA78" s="197"/>
      <c r="AB78" s="196"/>
      <c r="AC78" s="197"/>
      <c r="AD78" s="196"/>
      <c r="AE78" s="197"/>
      <c r="AF78" s="196"/>
      <c r="AG78" s="196"/>
      <c r="AH78" s="197"/>
      <c r="AI78" s="196"/>
      <c r="AJ78" s="197"/>
      <c r="AK78" s="196"/>
    </row>
    <row r="79" spans="1:37" ht="15" customHeight="1" x14ac:dyDescent="0.25">
      <c r="A79" s="196" t="s">
        <v>1037</v>
      </c>
      <c r="B79" s="196" t="s">
        <v>847</v>
      </c>
      <c r="C79" s="197">
        <v>479</v>
      </c>
      <c r="D79" s="199" t="s">
        <v>804</v>
      </c>
      <c r="E79" s="196" t="s">
        <v>815</v>
      </c>
      <c r="F79" s="195">
        <v>25897.85</v>
      </c>
      <c r="G79" s="195">
        <v>951.62</v>
      </c>
      <c r="H79" s="195">
        <v>12900.98</v>
      </c>
      <c r="I79" s="195">
        <v>0</v>
      </c>
      <c r="J79" s="195">
        <f t="shared" si="8"/>
        <v>12900.98</v>
      </c>
      <c r="K79" s="195">
        <f t="shared" si="9"/>
        <v>193.51469999999998</v>
      </c>
      <c r="L79" s="195">
        <v>4473.59</v>
      </c>
      <c r="M79" s="195">
        <v>1039.74</v>
      </c>
      <c r="N79" s="195">
        <f t="shared" si="10"/>
        <v>3328.4553000000005</v>
      </c>
      <c r="O79" s="195">
        <f t="shared" si="11"/>
        <v>4368.1953000000003</v>
      </c>
      <c r="P79" s="195"/>
      <c r="Q79" s="195"/>
      <c r="R79" s="195"/>
      <c r="S79" s="195"/>
      <c r="T79" s="195"/>
      <c r="U79" s="195"/>
      <c r="V79" s="195"/>
      <c r="W79" s="196"/>
      <c r="X79" s="196"/>
      <c r="Y79" s="197"/>
      <c r="Z79" s="196"/>
      <c r="AA79" s="197"/>
      <c r="AB79" s="196"/>
      <c r="AC79" s="197"/>
      <c r="AD79" s="196"/>
      <c r="AE79" s="197"/>
      <c r="AF79" s="196"/>
      <c r="AG79" s="196"/>
      <c r="AH79" s="197"/>
      <c r="AI79" s="196"/>
      <c r="AJ79" s="197"/>
      <c r="AK79" s="196"/>
    </row>
    <row r="80" spans="1:37" ht="15" customHeight="1" x14ac:dyDescent="0.25">
      <c r="A80" s="196" t="s">
        <v>1037</v>
      </c>
      <c r="B80" s="196" t="s">
        <v>847</v>
      </c>
      <c r="C80" s="197">
        <v>371</v>
      </c>
      <c r="D80" s="199" t="s">
        <v>459</v>
      </c>
      <c r="E80" s="196" t="s">
        <v>503</v>
      </c>
      <c r="F80" s="195">
        <v>5424.5</v>
      </c>
      <c r="G80" s="195">
        <v>0</v>
      </c>
      <c r="H80" s="195">
        <v>2556.4299999999998</v>
      </c>
      <c r="I80" s="195">
        <v>0</v>
      </c>
      <c r="J80" s="195">
        <f t="shared" si="8"/>
        <v>2556.4299999999998</v>
      </c>
      <c r="K80" s="195">
        <f t="shared" si="9"/>
        <v>38.346449999999997</v>
      </c>
      <c r="L80" s="195">
        <v>697.91</v>
      </c>
      <c r="M80" s="195">
        <v>0</v>
      </c>
      <c r="N80" s="195">
        <f t="shared" si="10"/>
        <v>659.56354999999996</v>
      </c>
      <c r="O80" s="195">
        <f t="shared" si="11"/>
        <v>659.56354999999996</v>
      </c>
      <c r="P80" s="195"/>
      <c r="Q80" s="195"/>
      <c r="R80" s="195"/>
      <c r="S80" s="195"/>
      <c r="T80" s="195"/>
      <c r="U80" s="195"/>
      <c r="V80" s="195"/>
      <c r="W80" s="196"/>
      <c r="X80" s="196"/>
      <c r="Y80" s="197"/>
      <c r="Z80" s="196"/>
      <c r="AA80" s="197"/>
      <c r="AB80" s="196"/>
      <c r="AC80" s="197"/>
      <c r="AD80" s="196"/>
      <c r="AE80" s="197"/>
      <c r="AF80" s="196"/>
      <c r="AG80" s="196"/>
      <c r="AH80" s="197"/>
      <c r="AI80" s="196"/>
      <c r="AJ80" s="197"/>
      <c r="AK80" s="196"/>
    </row>
    <row r="81" spans="1:37" ht="15" customHeight="1" x14ac:dyDescent="0.25">
      <c r="A81" s="196" t="s">
        <v>1037</v>
      </c>
      <c r="B81" s="196" t="s">
        <v>847</v>
      </c>
      <c r="C81" s="197">
        <v>415</v>
      </c>
      <c r="D81" s="199" t="s">
        <v>633</v>
      </c>
      <c r="E81" s="196" t="s">
        <v>634</v>
      </c>
      <c r="F81" s="195">
        <v>45769.79</v>
      </c>
      <c r="G81" s="195">
        <v>951.62</v>
      </c>
      <c r="H81" s="195">
        <v>22647.62</v>
      </c>
      <c r="I81" s="195">
        <v>0</v>
      </c>
      <c r="J81" s="195">
        <f t="shared" si="8"/>
        <v>22647.62</v>
      </c>
      <c r="K81" s="195">
        <f t="shared" si="9"/>
        <v>339.71429999999998</v>
      </c>
      <c r="L81" s="195">
        <v>7134.42</v>
      </c>
      <c r="M81" s="195">
        <v>1849.77</v>
      </c>
      <c r="N81" s="195">
        <f t="shared" si="10"/>
        <v>5843.0857000000005</v>
      </c>
      <c r="O81" s="195">
        <f t="shared" si="11"/>
        <v>7692.8557000000001</v>
      </c>
      <c r="P81" s="195"/>
      <c r="Q81" s="195"/>
      <c r="R81" s="195"/>
      <c r="S81" s="195"/>
      <c r="T81" s="195"/>
      <c r="U81" s="195"/>
      <c r="V81" s="195"/>
      <c r="W81" s="196"/>
      <c r="X81" s="196"/>
      <c r="Y81" s="197"/>
      <c r="Z81" s="196"/>
      <c r="AA81" s="197"/>
      <c r="AB81" s="196"/>
      <c r="AC81" s="197"/>
      <c r="AD81" s="196"/>
      <c r="AE81" s="197"/>
      <c r="AF81" s="196"/>
      <c r="AG81" s="196"/>
      <c r="AH81" s="197"/>
      <c r="AI81" s="196"/>
      <c r="AJ81" s="197"/>
      <c r="AK81" s="196"/>
    </row>
    <row r="82" spans="1:37" ht="15" customHeight="1" x14ac:dyDescent="0.25">
      <c r="A82" s="196" t="s">
        <v>1037</v>
      </c>
      <c r="B82" s="196" t="s">
        <v>847</v>
      </c>
      <c r="C82" s="197">
        <v>24</v>
      </c>
      <c r="D82" s="199" t="s">
        <v>832</v>
      </c>
      <c r="E82" s="196" t="s">
        <v>189</v>
      </c>
      <c r="F82" s="195">
        <v>25199.35</v>
      </c>
      <c r="G82" s="195">
        <v>951.62</v>
      </c>
      <c r="H82" s="195">
        <v>12458.32</v>
      </c>
      <c r="I82" s="195">
        <v>0</v>
      </c>
      <c r="J82" s="195">
        <f t="shared" si="8"/>
        <v>12458.32</v>
      </c>
      <c r="K82" s="195">
        <f t="shared" si="9"/>
        <v>186.87479999999999</v>
      </c>
      <c r="L82" s="195">
        <v>4352.74</v>
      </c>
      <c r="M82" s="195">
        <v>1019.28</v>
      </c>
      <c r="N82" s="195">
        <f t="shared" si="10"/>
        <v>3214.2452000000003</v>
      </c>
      <c r="O82" s="195">
        <f t="shared" si="11"/>
        <v>4233.5252</v>
      </c>
      <c r="P82" s="195"/>
      <c r="Q82" s="195"/>
      <c r="R82" s="195"/>
      <c r="S82" s="195"/>
      <c r="T82" s="195"/>
      <c r="U82" s="195"/>
      <c r="V82" s="195"/>
      <c r="W82" s="196"/>
      <c r="X82" s="196"/>
      <c r="Y82" s="197"/>
      <c r="Z82" s="196"/>
      <c r="AA82" s="197"/>
      <c r="AB82" s="196"/>
      <c r="AC82" s="197"/>
      <c r="AD82" s="196"/>
      <c r="AE82" s="197"/>
      <c r="AF82" s="196"/>
      <c r="AG82" s="196"/>
      <c r="AH82" s="197"/>
      <c r="AI82" s="196"/>
      <c r="AJ82" s="197"/>
      <c r="AK82" s="196"/>
    </row>
    <row r="83" spans="1:37" ht="15" customHeight="1" x14ac:dyDescent="0.25">
      <c r="A83" s="196" t="s">
        <v>1037</v>
      </c>
      <c r="B83" s="196" t="s">
        <v>847</v>
      </c>
      <c r="C83" s="197">
        <v>457</v>
      </c>
      <c r="D83" s="199" t="s">
        <v>724</v>
      </c>
      <c r="E83" s="196" t="s">
        <v>745</v>
      </c>
      <c r="F83" s="195">
        <v>27386.89</v>
      </c>
      <c r="G83" s="195">
        <v>951.62</v>
      </c>
      <c r="H83" s="195">
        <v>13549.61</v>
      </c>
      <c r="I83" s="195">
        <v>0</v>
      </c>
      <c r="J83" s="195">
        <f t="shared" si="8"/>
        <v>13549.61</v>
      </c>
      <c r="K83" s="195">
        <f t="shared" si="9"/>
        <v>203.24414999999999</v>
      </c>
      <c r="L83" s="195">
        <v>4650.66</v>
      </c>
      <c r="M83" s="195">
        <v>1106.98</v>
      </c>
      <c r="N83" s="195">
        <f t="shared" si="10"/>
        <v>3495.7958499999995</v>
      </c>
      <c r="O83" s="195">
        <f t="shared" si="11"/>
        <v>4602.77585</v>
      </c>
      <c r="P83" s="195"/>
      <c r="Q83" s="195"/>
      <c r="R83" s="195"/>
      <c r="S83" s="195"/>
      <c r="T83" s="195"/>
      <c r="U83" s="195"/>
      <c r="V83" s="195"/>
      <c r="W83" s="196"/>
      <c r="X83" s="196"/>
      <c r="Y83" s="197"/>
      <c r="Z83" s="196"/>
      <c r="AA83" s="197"/>
      <c r="AB83" s="196"/>
      <c r="AC83" s="197"/>
      <c r="AD83" s="196"/>
      <c r="AE83" s="197"/>
      <c r="AF83" s="196"/>
      <c r="AG83" s="196"/>
      <c r="AH83" s="197"/>
      <c r="AI83" s="196"/>
      <c r="AJ83" s="197"/>
      <c r="AK83" s="196"/>
    </row>
    <row r="84" spans="1:37" ht="15" customHeight="1" x14ac:dyDescent="0.25">
      <c r="A84" s="196" t="s">
        <v>1037</v>
      </c>
      <c r="B84" s="196" t="s">
        <v>847</v>
      </c>
      <c r="C84" s="197">
        <v>370</v>
      </c>
      <c r="D84" s="199" t="s">
        <v>458</v>
      </c>
      <c r="E84" s="196" t="s">
        <v>502</v>
      </c>
      <c r="F84" s="195">
        <v>5547.84</v>
      </c>
      <c r="G84" s="195">
        <v>0</v>
      </c>
      <c r="H84" s="195">
        <v>2618.1</v>
      </c>
      <c r="I84" s="195">
        <v>0</v>
      </c>
      <c r="J84" s="195">
        <f t="shared" si="8"/>
        <v>2618.1</v>
      </c>
      <c r="K84" s="195">
        <f t="shared" si="9"/>
        <v>39.271499999999996</v>
      </c>
      <c r="L84" s="195">
        <v>714.74</v>
      </c>
      <c r="M84" s="195">
        <v>0</v>
      </c>
      <c r="N84" s="195">
        <f t="shared" si="10"/>
        <v>675.46850000000006</v>
      </c>
      <c r="O84" s="195">
        <f t="shared" si="11"/>
        <v>675.46850000000006</v>
      </c>
      <c r="P84" s="195"/>
      <c r="Q84" s="195"/>
      <c r="R84" s="195"/>
      <c r="S84" s="195"/>
      <c r="T84" s="195"/>
      <c r="U84" s="195"/>
      <c r="V84" s="195"/>
      <c r="W84" s="196"/>
      <c r="X84" s="196"/>
      <c r="Y84" s="197"/>
      <c r="Z84" s="196"/>
      <c r="AA84" s="197"/>
      <c r="AB84" s="196"/>
      <c r="AC84" s="197"/>
      <c r="AD84" s="196"/>
      <c r="AE84" s="197"/>
      <c r="AF84" s="196"/>
      <c r="AG84" s="196"/>
      <c r="AH84" s="197"/>
      <c r="AI84" s="196"/>
      <c r="AJ84" s="197"/>
      <c r="AK84" s="196"/>
    </row>
    <row r="85" spans="1:37" s="563" customFormat="1" ht="15" customHeight="1" x14ac:dyDescent="0.25">
      <c r="A85" s="559" t="s">
        <v>1037</v>
      </c>
      <c r="B85" s="559" t="s">
        <v>847</v>
      </c>
      <c r="C85" s="560">
        <v>145</v>
      </c>
      <c r="D85" s="561" t="s">
        <v>55</v>
      </c>
      <c r="E85" s="559" t="s">
        <v>227</v>
      </c>
      <c r="F85" s="562">
        <v>54761.39</v>
      </c>
      <c r="G85" s="562">
        <v>951.62</v>
      </c>
      <c r="H85" s="562">
        <v>27109.81</v>
      </c>
      <c r="I85" s="562">
        <v>0</v>
      </c>
      <c r="J85" s="562">
        <f t="shared" si="8"/>
        <v>27109.81</v>
      </c>
      <c r="K85" s="562">
        <f t="shared" si="9"/>
        <v>406.64715000000001</v>
      </c>
      <c r="L85" s="562">
        <v>8352.6</v>
      </c>
      <c r="M85" s="562">
        <v>2212.12</v>
      </c>
      <c r="N85" s="562">
        <f t="shared" si="10"/>
        <v>6994.3328500000007</v>
      </c>
      <c r="O85" s="562">
        <f t="shared" si="11"/>
        <v>9206.4528500000015</v>
      </c>
      <c r="P85" s="562"/>
      <c r="Q85" s="562"/>
      <c r="R85" s="562"/>
      <c r="S85" s="562"/>
      <c r="T85" s="562"/>
      <c r="U85" s="562"/>
      <c r="V85" s="562"/>
      <c r="W85" s="559"/>
      <c r="X85" s="559"/>
      <c r="Y85" s="560"/>
      <c r="Z85" s="559"/>
      <c r="AA85" s="560"/>
      <c r="AB85" s="559"/>
      <c r="AC85" s="560"/>
      <c r="AD85" s="559"/>
      <c r="AE85" s="560"/>
      <c r="AF85" s="559"/>
      <c r="AG85" s="559"/>
      <c r="AH85" s="560"/>
      <c r="AI85" s="559"/>
      <c r="AJ85" s="560"/>
      <c r="AK85" s="559"/>
    </row>
    <row r="86" spans="1:37" ht="15" customHeight="1" x14ac:dyDescent="0.25">
      <c r="A86" s="196" t="s">
        <v>1037</v>
      </c>
      <c r="B86" s="196" t="s">
        <v>847</v>
      </c>
      <c r="C86" s="197">
        <v>455</v>
      </c>
      <c r="D86" s="199" t="s">
        <v>722</v>
      </c>
      <c r="E86" s="196" t="s">
        <v>743</v>
      </c>
      <c r="F86" s="195">
        <v>27482.81</v>
      </c>
      <c r="G86" s="195">
        <v>951.62</v>
      </c>
      <c r="H86" s="195">
        <v>13597.57</v>
      </c>
      <c r="I86" s="195">
        <v>0</v>
      </c>
      <c r="J86" s="195">
        <f t="shared" si="8"/>
        <v>13597.57</v>
      </c>
      <c r="K86" s="195">
        <f t="shared" si="9"/>
        <v>203.96355</v>
      </c>
      <c r="L86" s="195">
        <v>4663.76</v>
      </c>
      <c r="M86" s="195">
        <v>1110.81</v>
      </c>
      <c r="N86" s="195">
        <f t="shared" si="10"/>
        <v>3508.1764499999999</v>
      </c>
      <c r="O86" s="195">
        <f t="shared" si="11"/>
        <v>4618.9864500000003</v>
      </c>
      <c r="P86" s="195"/>
      <c r="Q86" s="195"/>
      <c r="R86" s="195"/>
      <c r="S86" s="195"/>
      <c r="T86" s="195"/>
      <c r="U86" s="195"/>
      <c r="V86" s="195"/>
      <c r="W86" s="196"/>
      <c r="X86" s="196"/>
      <c r="Y86" s="197"/>
      <c r="Z86" s="196"/>
      <c r="AA86" s="197"/>
      <c r="AB86" s="196"/>
      <c r="AC86" s="197"/>
      <c r="AD86" s="196"/>
      <c r="AE86" s="197"/>
      <c r="AF86" s="196"/>
      <c r="AG86" s="196"/>
      <c r="AH86" s="197"/>
      <c r="AI86" s="196"/>
      <c r="AJ86" s="197"/>
      <c r="AK86" s="196"/>
    </row>
    <row r="87" spans="1:37" ht="15" customHeight="1" x14ac:dyDescent="0.25">
      <c r="A87" s="196" t="s">
        <v>1037</v>
      </c>
      <c r="B87" s="196" t="s">
        <v>847</v>
      </c>
      <c r="C87" s="197">
        <v>386</v>
      </c>
      <c r="D87" s="199" t="s">
        <v>1074</v>
      </c>
      <c r="E87" s="196" t="s">
        <v>1073</v>
      </c>
      <c r="F87" s="195">
        <v>4958.8599999999997</v>
      </c>
      <c r="G87" s="195">
        <v>0</v>
      </c>
      <c r="H87" s="195">
        <v>2333.15</v>
      </c>
      <c r="I87" s="195">
        <v>0</v>
      </c>
      <c r="J87" s="195">
        <f t="shared" si="8"/>
        <v>2333.15</v>
      </c>
      <c r="K87" s="195">
        <f t="shared" si="9"/>
        <v>34.997250000000001</v>
      </c>
      <c r="L87" s="195">
        <v>636.95000000000005</v>
      </c>
      <c r="M87" s="195">
        <v>210.05</v>
      </c>
      <c r="N87" s="195">
        <f t="shared" si="10"/>
        <v>601.95275000000004</v>
      </c>
      <c r="O87" s="195">
        <f t="shared" si="11"/>
        <v>812.00275000000011</v>
      </c>
      <c r="P87" s="195"/>
      <c r="Q87" s="195"/>
      <c r="R87" s="195"/>
      <c r="S87" s="195"/>
      <c r="T87" s="195"/>
      <c r="U87" s="195"/>
      <c r="V87" s="195"/>
      <c r="W87" s="196"/>
      <c r="X87" s="196"/>
      <c r="Y87" s="197"/>
      <c r="Z87" s="196"/>
      <c r="AA87" s="197"/>
      <c r="AB87" s="196"/>
      <c r="AC87" s="197"/>
      <c r="AD87" s="196"/>
      <c r="AE87" s="197"/>
      <c r="AF87" s="196"/>
      <c r="AG87" s="196"/>
      <c r="AH87" s="197"/>
      <c r="AI87" s="196"/>
      <c r="AJ87" s="197"/>
      <c r="AK87" s="196"/>
    </row>
    <row r="88" spans="1:37" ht="15" customHeight="1" x14ac:dyDescent="0.25">
      <c r="A88" s="196" t="s">
        <v>1037</v>
      </c>
      <c r="B88" s="196" t="s">
        <v>847</v>
      </c>
      <c r="C88" s="197">
        <v>398</v>
      </c>
      <c r="D88" s="199" t="s">
        <v>477</v>
      </c>
      <c r="E88" s="196" t="s">
        <v>526</v>
      </c>
      <c r="F88" s="195">
        <v>2658.99</v>
      </c>
      <c r="G88" s="195">
        <v>0</v>
      </c>
      <c r="H88" s="195">
        <v>1262.71</v>
      </c>
      <c r="I88" s="195">
        <v>0</v>
      </c>
      <c r="J88" s="195">
        <f t="shared" si="8"/>
        <v>1262.71</v>
      </c>
      <c r="K88" s="195">
        <f t="shared" si="9"/>
        <v>18.940650000000002</v>
      </c>
      <c r="L88" s="195">
        <v>344.72</v>
      </c>
      <c r="M88" s="195">
        <v>0</v>
      </c>
      <c r="N88" s="195">
        <f t="shared" si="10"/>
        <v>325.77935000000002</v>
      </c>
      <c r="O88" s="195">
        <f t="shared" si="11"/>
        <v>325.77935000000002</v>
      </c>
      <c r="P88" s="195"/>
      <c r="Q88" s="195"/>
      <c r="R88" s="195"/>
      <c r="S88" s="195"/>
      <c r="T88" s="195"/>
      <c r="U88" s="195"/>
      <c r="V88" s="195"/>
      <c r="W88" s="196"/>
      <c r="X88" s="196"/>
      <c r="Y88" s="197"/>
      <c r="Z88" s="196"/>
      <c r="AA88" s="197"/>
      <c r="AB88" s="196"/>
      <c r="AC88" s="197"/>
      <c r="AD88" s="196"/>
      <c r="AE88" s="197"/>
      <c r="AF88" s="196"/>
      <c r="AG88" s="196"/>
      <c r="AH88" s="197"/>
      <c r="AI88" s="196"/>
      <c r="AJ88" s="197"/>
      <c r="AK88" s="196"/>
    </row>
    <row r="89" spans="1:37" ht="15" customHeight="1" x14ac:dyDescent="0.25">
      <c r="A89" s="196" t="s">
        <v>1037</v>
      </c>
      <c r="B89" s="196" t="s">
        <v>847</v>
      </c>
      <c r="C89" s="197">
        <v>325</v>
      </c>
      <c r="D89" s="199" t="s">
        <v>318</v>
      </c>
      <c r="E89" s="196" t="s">
        <v>319</v>
      </c>
      <c r="F89" s="195">
        <v>57310.49</v>
      </c>
      <c r="G89" s="195">
        <v>951.62</v>
      </c>
      <c r="H89" s="195">
        <v>28355.65</v>
      </c>
      <c r="I89" s="195">
        <v>0</v>
      </c>
      <c r="J89" s="195">
        <f t="shared" ref="J89:J120" si="12">H89+I89</f>
        <v>28355.65</v>
      </c>
      <c r="K89" s="195">
        <f t="shared" ref="K89:K120" si="13">J89*1.5%</f>
        <v>425.33474999999999</v>
      </c>
      <c r="L89" s="195">
        <v>8692.7099999999991</v>
      </c>
      <c r="M89" s="195">
        <v>2316.38</v>
      </c>
      <c r="N89" s="195">
        <f t="shared" ref="N89:N120" si="14">L89-K89-G89</f>
        <v>7315.7552499999993</v>
      </c>
      <c r="O89" s="195">
        <f t="shared" ref="O89:O120" si="15">M89+N89</f>
        <v>9632.1352499999994</v>
      </c>
      <c r="P89" s="195"/>
      <c r="Q89" s="195"/>
      <c r="R89" s="195"/>
      <c r="S89" s="195"/>
      <c r="T89" s="195"/>
      <c r="U89" s="195"/>
      <c r="V89" s="195"/>
      <c r="W89" s="196"/>
      <c r="X89" s="196"/>
      <c r="Y89" s="197"/>
      <c r="Z89" s="196"/>
      <c r="AA89" s="197"/>
      <c r="AB89" s="196"/>
      <c r="AC89" s="197"/>
      <c r="AD89" s="196"/>
      <c r="AE89" s="197"/>
      <c r="AF89" s="196"/>
      <c r="AG89" s="196"/>
      <c r="AH89" s="197"/>
      <c r="AI89" s="196"/>
      <c r="AJ89" s="197"/>
      <c r="AK89" s="196"/>
    </row>
    <row r="90" spans="1:37" s="188" customFormat="1" ht="15" customHeight="1" x14ac:dyDescent="0.25">
      <c r="A90" s="184" t="s">
        <v>1037</v>
      </c>
      <c r="B90" s="184" t="s">
        <v>847</v>
      </c>
      <c r="C90" s="185">
        <v>164</v>
      </c>
      <c r="D90" s="186" t="s">
        <v>65</v>
      </c>
      <c r="E90" s="184" t="s">
        <v>236</v>
      </c>
      <c r="F90" s="187">
        <v>5512.21</v>
      </c>
      <c r="G90" s="187">
        <v>14.86</v>
      </c>
      <c r="H90" s="187">
        <v>2504.2800000000002</v>
      </c>
      <c r="I90" s="187">
        <v>0</v>
      </c>
      <c r="J90" s="187">
        <f t="shared" si="12"/>
        <v>2504.2800000000002</v>
      </c>
      <c r="K90" s="187">
        <f t="shared" si="13"/>
        <v>37.5642</v>
      </c>
      <c r="L90" s="187">
        <v>836.02</v>
      </c>
      <c r="M90" s="187">
        <v>240.63</v>
      </c>
      <c r="N90" s="187">
        <f t="shared" si="14"/>
        <v>783.59579999999994</v>
      </c>
      <c r="O90" s="187">
        <f t="shared" si="15"/>
        <v>1024.2257999999999</v>
      </c>
      <c r="P90" s="187"/>
      <c r="Q90" s="187"/>
      <c r="R90" s="187"/>
      <c r="S90" s="187"/>
      <c r="T90" s="187"/>
      <c r="U90" s="187"/>
      <c r="V90" s="187"/>
      <c r="W90" s="184"/>
      <c r="X90" s="184"/>
      <c r="Y90" s="185"/>
      <c r="Z90" s="184"/>
      <c r="AA90" s="185"/>
      <c r="AB90" s="184"/>
      <c r="AC90" s="185"/>
      <c r="AD90" s="184"/>
      <c r="AE90" s="185"/>
      <c r="AF90" s="184"/>
      <c r="AG90" s="184"/>
      <c r="AH90" s="185"/>
      <c r="AI90" s="184"/>
      <c r="AJ90" s="185"/>
      <c r="AK90" s="184"/>
    </row>
    <row r="91" spans="1:37" ht="15" customHeight="1" x14ac:dyDescent="0.25">
      <c r="A91" s="196" t="s">
        <v>1037</v>
      </c>
      <c r="B91" s="196" t="s">
        <v>847</v>
      </c>
      <c r="C91" s="197">
        <v>404</v>
      </c>
      <c r="D91" s="199" t="s">
        <v>481</v>
      </c>
      <c r="E91" s="196" t="s">
        <v>531</v>
      </c>
      <c r="F91" s="195">
        <v>2729.34</v>
      </c>
      <c r="G91" s="195">
        <v>0</v>
      </c>
      <c r="H91" s="195">
        <v>1286.8499999999999</v>
      </c>
      <c r="I91" s="195">
        <v>0</v>
      </c>
      <c r="J91" s="195">
        <f t="shared" si="12"/>
        <v>1286.8499999999999</v>
      </c>
      <c r="K91" s="195">
        <f t="shared" si="13"/>
        <v>19.30275</v>
      </c>
      <c r="L91" s="195">
        <v>351.31</v>
      </c>
      <c r="M91" s="195">
        <v>0</v>
      </c>
      <c r="N91" s="195">
        <f t="shared" si="14"/>
        <v>332.00725</v>
      </c>
      <c r="O91" s="195">
        <f t="shared" si="15"/>
        <v>332.00725</v>
      </c>
      <c r="P91" s="195"/>
      <c r="Q91" s="195"/>
      <c r="R91" s="195"/>
      <c r="S91" s="195"/>
      <c r="T91" s="195"/>
      <c r="U91" s="195"/>
      <c r="V91" s="195"/>
      <c r="W91" s="196"/>
      <c r="X91" s="196"/>
      <c r="Y91" s="197"/>
      <c r="Z91" s="196"/>
      <c r="AA91" s="197"/>
      <c r="AB91" s="196"/>
      <c r="AC91" s="197"/>
      <c r="AD91" s="196"/>
      <c r="AE91" s="197"/>
      <c r="AF91" s="196"/>
      <c r="AG91" s="196"/>
      <c r="AH91" s="197"/>
      <c r="AI91" s="196"/>
      <c r="AJ91" s="197"/>
      <c r="AK91" s="196"/>
    </row>
    <row r="92" spans="1:37" s="563" customFormat="1" ht="15" customHeight="1" x14ac:dyDescent="0.25">
      <c r="A92" s="559" t="s">
        <v>1037</v>
      </c>
      <c r="B92" s="559" t="s">
        <v>847</v>
      </c>
      <c r="C92" s="560">
        <v>218</v>
      </c>
      <c r="D92" s="561" t="s">
        <v>107</v>
      </c>
      <c r="E92" s="559" t="s">
        <v>251</v>
      </c>
      <c r="F92" s="562">
        <v>45336.37</v>
      </c>
      <c r="G92" s="562">
        <v>951.62</v>
      </c>
      <c r="H92" s="562">
        <v>22430.91</v>
      </c>
      <c r="I92" s="562">
        <v>0</v>
      </c>
      <c r="J92" s="562">
        <f t="shared" si="12"/>
        <v>22430.91</v>
      </c>
      <c r="K92" s="562">
        <f t="shared" si="13"/>
        <v>336.46364999999997</v>
      </c>
      <c r="L92" s="562">
        <v>7075.26</v>
      </c>
      <c r="M92" s="562">
        <v>1832.43</v>
      </c>
      <c r="N92" s="562">
        <f t="shared" si="14"/>
        <v>5787.1763500000006</v>
      </c>
      <c r="O92" s="562">
        <f t="shared" si="15"/>
        <v>7619.6063500000009</v>
      </c>
      <c r="P92" s="562"/>
      <c r="Q92" s="562"/>
      <c r="R92" s="562"/>
      <c r="S92" s="562"/>
      <c r="T92" s="562"/>
      <c r="U92" s="562"/>
      <c r="V92" s="562"/>
      <c r="W92" s="559"/>
      <c r="X92" s="559"/>
      <c r="Y92" s="560"/>
      <c r="Z92" s="559"/>
      <c r="AA92" s="560"/>
      <c r="AB92" s="559"/>
      <c r="AC92" s="560"/>
      <c r="AD92" s="559"/>
      <c r="AE92" s="560"/>
      <c r="AF92" s="559"/>
      <c r="AG92" s="559"/>
      <c r="AH92" s="560"/>
      <c r="AI92" s="559"/>
      <c r="AJ92" s="560"/>
      <c r="AK92" s="559"/>
    </row>
    <row r="93" spans="1:37" ht="15" customHeight="1" x14ac:dyDescent="0.25">
      <c r="A93" s="196" t="s">
        <v>1037</v>
      </c>
      <c r="B93" s="196" t="s">
        <v>847</v>
      </c>
      <c r="C93" s="197">
        <v>46</v>
      </c>
      <c r="D93" s="199" t="s">
        <v>34</v>
      </c>
      <c r="E93" s="196" t="s">
        <v>206</v>
      </c>
      <c r="F93" s="195">
        <v>34548.339999999997</v>
      </c>
      <c r="G93" s="195">
        <v>951.62</v>
      </c>
      <c r="H93" s="195">
        <v>17099.09</v>
      </c>
      <c r="I93" s="195">
        <v>0</v>
      </c>
      <c r="J93" s="195">
        <f t="shared" si="12"/>
        <v>17099.09</v>
      </c>
      <c r="K93" s="195">
        <f t="shared" si="13"/>
        <v>256.48635000000002</v>
      </c>
      <c r="L93" s="195">
        <v>5619.67</v>
      </c>
      <c r="M93" s="195">
        <v>1395.94</v>
      </c>
      <c r="N93" s="195">
        <f t="shared" si="14"/>
        <v>4411.5636500000001</v>
      </c>
      <c r="O93" s="195">
        <f t="shared" si="15"/>
        <v>5807.5036500000006</v>
      </c>
      <c r="P93" s="195"/>
      <c r="Q93" s="195"/>
      <c r="R93" s="195"/>
      <c r="S93" s="195"/>
      <c r="T93" s="195"/>
      <c r="U93" s="195"/>
      <c r="V93" s="195"/>
      <c r="W93" s="196"/>
      <c r="X93" s="196"/>
      <c r="Y93" s="197"/>
      <c r="Z93" s="196"/>
      <c r="AA93" s="197"/>
      <c r="AB93" s="196"/>
      <c r="AC93" s="197"/>
      <c r="AD93" s="196"/>
      <c r="AE93" s="197"/>
      <c r="AF93" s="196"/>
      <c r="AG93" s="196"/>
      <c r="AH93" s="197"/>
      <c r="AI93" s="196"/>
      <c r="AJ93" s="197"/>
      <c r="AK93" s="196"/>
    </row>
    <row r="94" spans="1:37" s="563" customFormat="1" ht="15" customHeight="1" x14ac:dyDescent="0.25">
      <c r="A94" s="559" t="s">
        <v>1037</v>
      </c>
      <c r="B94" s="559" t="s">
        <v>847</v>
      </c>
      <c r="C94" s="560">
        <v>48</v>
      </c>
      <c r="D94" s="561" t="s">
        <v>36</v>
      </c>
      <c r="E94" s="559" t="s">
        <v>208</v>
      </c>
      <c r="F94" s="562">
        <v>23650.44</v>
      </c>
      <c r="G94" s="562">
        <v>951.62</v>
      </c>
      <c r="H94" s="562">
        <v>11707.04</v>
      </c>
      <c r="I94" s="562">
        <v>0</v>
      </c>
      <c r="J94" s="562">
        <f t="shared" si="12"/>
        <v>11707.04</v>
      </c>
      <c r="K94" s="562">
        <f t="shared" si="13"/>
        <v>175.60560000000001</v>
      </c>
      <c r="L94" s="562">
        <v>4147.6400000000003</v>
      </c>
      <c r="M94" s="562">
        <v>955.47</v>
      </c>
      <c r="N94" s="562">
        <f t="shared" si="14"/>
        <v>3020.4144000000006</v>
      </c>
      <c r="O94" s="562">
        <f t="shared" si="15"/>
        <v>3975.8844000000008</v>
      </c>
      <c r="P94" s="562"/>
      <c r="Q94" s="562"/>
      <c r="R94" s="562"/>
      <c r="S94" s="562"/>
      <c r="T94" s="562"/>
      <c r="U94" s="562"/>
      <c r="V94" s="562"/>
      <c r="W94" s="559"/>
      <c r="X94" s="559"/>
      <c r="Y94" s="560"/>
      <c r="Z94" s="559"/>
      <c r="AA94" s="560"/>
      <c r="AB94" s="559"/>
      <c r="AC94" s="560"/>
      <c r="AD94" s="559"/>
      <c r="AE94" s="560"/>
      <c r="AF94" s="559"/>
      <c r="AG94" s="559"/>
      <c r="AH94" s="560"/>
      <c r="AI94" s="559"/>
      <c r="AJ94" s="560"/>
      <c r="AK94" s="559"/>
    </row>
    <row r="95" spans="1:37" ht="15" customHeight="1" x14ac:dyDescent="0.25">
      <c r="A95" s="196" t="s">
        <v>1037</v>
      </c>
      <c r="B95" s="196" t="s">
        <v>847</v>
      </c>
      <c r="C95" s="197">
        <v>417</v>
      </c>
      <c r="D95" s="199" t="s">
        <v>638</v>
      </c>
      <c r="E95" s="196" t="s">
        <v>649</v>
      </c>
      <c r="F95" s="195">
        <v>11434.54</v>
      </c>
      <c r="G95" s="195">
        <v>0</v>
      </c>
      <c r="H95" s="195">
        <v>5392.71</v>
      </c>
      <c r="I95" s="195">
        <v>0</v>
      </c>
      <c r="J95" s="195">
        <f t="shared" si="12"/>
        <v>5392.71</v>
      </c>
      <c r="K95" s="195">
        <f t="shared" si="13"/>
        <v>80.890649999999994</v>
      </c>
      <c r="L95" s="195">
        <v>1472.21</v>
      </c>
      <c r="M95" s="195">
        <v>0</v>
      </c>
      <c r="N95" s="195">
        <f t="shared" si="14"/>
        <v>1391.31935</v>
      </c>
      <c r="O95" s="195">
        <f t="shared" si="15"/>
        <v>1391.31935</v>
      </c>
      <c r="P95" s="195"/>
      <c r="Q95" s="195"/>
      <c r="R95" s="195"/>
      <c r="S95" s="195"/>
      <c r="T95" s="195"/>
      <c r="U95" s="195"/>
      <c r="V95" s="195"/>
      <c r="W95" s="196"/>
      <c r="X95" s="196"/>
      <c r="Y95" s="197"/>
      <c r="Z95" s="196"/>
      <c r="AA95" s="197"/>
      <c r="AB95" s="196"/>
      <c r="AC95" s="197"/>
      <c r="AD95" s="196"/>
      <c r="AE95" s="197"/>
      <c r="AF95" s="196"/>
      <c r="AG95" s="196"/>
      <c r="AH95" s="197"/>
      <c r="AI95" s="196"/>
      <c r="AJ95" s="197"/>
      <c r="AK95" s="196"/>
    </row>
    <row r="96" spans="1:37" ht="15" customHeight="1" x14ac:dyDescent="0.25">
      <c r="A96" s="196" t="s">
        <v>1037</v>
      </c>
      <c r="B96" s="196" t="s">
        <v>847</v>
      </c>
      <c r="C96" s="197">
        <v>424</v>
      </c>
      <c r="D96" s="199" t="s">
        <v>663</v>
      </c>
      <c r="E96" s="196" t="s">
        <v>668</v>
      </c>
      <c r="F96" s="195">
        <v>5960.34</v>
      </c>
      <c r="G96" s="195">
        <v>0</v>
      </c>
      <c r="H96" s="195">
        <v>2723.12</v>
      </c>
      <c r="I96" s="195">
        <v>0</v>
      </c>
      <c r="J96" s="195">
        <f t="shared" si="12"/>
        <v>2723.12</v>
      </c>
      <c r="K96" s="195">
        <f t="shared" si="13"/>
        <v>40.846799999999995</v>
      </c>
      <c r="L96" s="195">
        <v>743.41</v>
      </c>
      <c r="M96" s="195">
        <v>0</v>
      </c>
      <c r="N96" s="195">
        <f t="shared" si="14"/>
        <v>702.56319999999994</v>
      </c>
      <c r="O96" s="195">
        <f t="shared" si="15"/>
        <v>702.56319999999994</v>
      </c>
      <c r="P96" s="195"/>
      <c r="Q96" s="195"/>
      <c r="R96" s="195"/>
      <c r="S96" s="195"/>
      <c r="T96" s="195"/>
      <c r="U96" s="195"/>
      <c r="V96" s="195"/>
      <c r="W96" s="196"/>
      <c r="X96" s="196"/>
      <c r="Y96" s="197"/>
      <c r="Z96" s="196"/>
      <c r="AA96" s="197"/>
      <c r="AB96" s="196"/>
      <c r="AC96" s="197"/>
      <c r="AD96" s="196"/>
      <c r="AE96" s="197"/>
      <c r="AF96" s="196"/>
      <c r="AG96" s="196"/>
      <c r="AH96" s="197"/>
      <c r="AI96" s="196"/>
      <c r="AJ96" s="197"/>
      <c r="AK96" s="196"/>
    </row>
    <row r="97" spans="1:37" ht="15" customHeight="1" x14ac:dyDescent="0.25">
      <c r="A97" s="196" t="s">
        <v>1037</v>
      </c>
      <c r="B97" s="196" t="s">
        <v>847</v>
      </c>
      <c r="C97" s="197">
        <v>26</v>
      </c>
      <c r="D97" s="199" t="s">
        <v>19</v>
      </c>
      <c r="E97" s="196" t="s">
        <v>191</v>
      </c>
      <c r="F97" s="195">
        <v>31340.38</v>
      </c>
      <c r="G97" s="195">
        <v>951.62</v>
      </c>
      <c r="H97" s="195">
        <v>15499.37</v>
      </c>
      <c r="I97" s="195">
        <v>0</v>
      </c>
      <c r="J97" s="195">
        <f t="shared" si="12"/>
        <v>15499.37</v>
      </c>
      <c r="K97" s="195">
        <f t="shared" si="13"/>
        <v>232.49055000000001</v>
      </c>
      <c r="L97" s="195">
        <v>5182.95</v>
      </c>
      <c r="M97" s="195">
        <v>1267.28</v>
      </c>
      <c r="N97" s="195">
        <f t="shared" si="14"/>
        <v>3998.8394499999995</v>
      </c>
      <c r="O97" s="195">
        <f t="shared" si="15"/>
        <v>5266.1194499999992</v>
      </c>
      <c r="P97" s="195"/>
      <c r="Q97" s="195"/>
      <c r="R97" s="195"/>
      <c r="S97" s="195"/>
      <c r="T97" s="195"/>
      <c r="U97" s="195"/>
      <c r="V97" s="195"/>
      <c r="W97" s="196"/>
      <c r="X97" s="196"/>
      <c r="Y97" s="197"/>
      <c r="Z97" s="196"/>
      <c r="AA97" s="197"/>
      <c r="AB97" s="196"/>
      <c r="AC97" s="197"/>
      <c r="AD97" s="196"/>
      <c r="AE97" s="197"/>
      <c r="AF97" s="196"/>
      <c r="AG97" s="196"/>
      <c r="AH97" s="197"/>
      <c r="AI97" s="196"/>
      <c r="AJ97" s="197"/>
      <c r="AK97" s="196"/>
    </row>
    <row r="98" spans="1:37" ht="15" customHeight="1" x14ac:dyDescent="0.25">
      <c r="A98" s="196" t="s">
        <v>1037</v>
      </c>
      <c r="B98" s="196" t="s">
        <v>847</v>
      </c>
      <c r="C98" s="197">
        <v>324</v>
      </c>
      <c r="D98" s="199" t="s">
        <v>316</v>
      </c>
      <c r="E98" s="196" t="s">
        <v>317</v>
      </c>
      <c r="F98" s="195">
        <v>55384.69</v>
      </c>
      <c r="G98" s="195">
        <v>951.62</v>
      </c>
      <c r="H98" s="195">
        <v>27403.49</v>
      </c>
      <c r="I98" s="195">
        <v>0</v>
      </c>
      <c r="J98" s="195">
        <f t="shared" si="12"/>
        <v>27403.49</v>
      </c>
      <c r="K98" s="195">
        <f t="shared" si="13"/>
        <v>411.05234999999999</v>
      </c>
      <c r="L98" s="195">
        <v>8432.77</v>
      </c>
      <c r="M98" s="195">
        <v>2238.4899999999998</v>
      </c>
      <c r="N98" s="195">
        <f t="shared" si="14"/>
        <v>7070.0976500000006</v>
      </c>
      <c r="O98" s="195">
        <f t="shared" si="15"/>
        <v>9308.5876500000013</v>
      </c>
      <c r="P98" s="195"/>
      <c r="Q98" s="195"/>
      <c r="R98" s="195"/>
      <c r="S98" s="195"/>
      <c r="T98" s="195"/>
      <c r="U98" s="195"/>
      <c r="V98" s="195"/>
      <c r="W98" s="196"/>
      <c r="X98" s="196"/>
      <c r="Y98" s="197"/>
      <c r="Z98" s="196"/>
      <c r="AA98" s="197"/>
      <c r="AB98" s="196"/>
      <c r="AC98" s="197"/>
      <c r="AD98" s="196"/>
      <c r="AE98" s="197"/>
      <c r="AF98" s="196"/>
      <c r="AG98" s="196"/>
      <c r="AH98" s="197"/>
      <c r="AI98" s="196"/>
      <c r="AJ98" s="197"/>
      <c r="AK98" s="196"/>
    </row>
    <row r="99" spans="1:37" s="563" customFormat="1" ht="15" customHeight="1" x14ac:dyDescent="0.25">
      <c r="A99" s="559" t="s">
        <v>1037</v>
      </c>
      <c r="B99" s="559" t="s">
        <v>847</v>
      </c>
      <c r="C99" s="560">
        <v>191</v>
      </c>
      <c r="D99" s="561" t="s">
        <v>71</v>
      </c>
      <c r="E99" s="559" t="s">
        <v>241</v>
      </c>
      <c r="F99" s="562">
        <v>45300.24</v>
      </c>
      <c r="G99" s="562">
        <v>951.62</v>
      </c>
      <c r="H99" s="562">
        <v>22409.82</v>
      </c>
      <c r="I99" s="562">
        <v>0</v>
      </c>
      <c r="J99" s="562">
        <f t="shared" si="12"/>
        <v>22409.82</v>
      </c>
      <c r="K99" s="562">
        <f t="shared" si="13"/>
        <v>336.14729999999997</v>
      </c>
      <c r="L99" s="562">
        <v>7069.5</v>
      </c>
      <c r="M99" s="562">
        <v>1831.23</v>
      </c>
      <c r="N99" s="562">
        <f t="shared" si="14"/>
        <v>5781.7327000000005</v>
      </c>
      <c r="O99" s="562">
        <f t="shared" si="15"/>
        <v>7612.9627</v>
      </c>
      <c r="P99" s="562"/>
      <c r="Q99" s="562"/>
      <c r="R99" s="562"/>
      <c r="S99" s="562"/>
      <c r="T99" s="562"/>
      <c r="U99" s="562"/>
      <c r="V99" s="562"/>
      <c r="W99" s="559"/>
      <c r="X99" s="559"/>
      <c r="Y99" s="560"/>
      <c r="Z99" s="559"/>
      <c r="AA99" s="560"/>
      <c r="AB99" s="559"/>
      <c r="AC99" s="560"/>
      <c r="AD99" s="559"/>
      <c r="AE99" s="560"/>
      <c r="AF99" s="559"/>
      <c r="AG99" s="559"/>
      <c r="AH99" s="560"/>
      <c r="AI99" s="559"/>
      <c r="AJ99" s="560"/>
      <c r="AK99" s="559"/>
    </row>
    <row r="100" spans="1:37" ht="15" customHeight="1" x14ac:dyDescent="0.25">
      <c r="A100" s="196" t="s">
        <v>1037</v>
      </c>
      <c r="B100" s="196" t="s">
        <v>847</v>
      </c>
      <c r="C100" s="197">
        <v>261</v>
      </c>
      <c r="D100" s="199" t="s">
        <v>151</v>
      </c>
      <c r="E100" s="196" t="s">
        <v>265</v>
      </c>
      <c r="F100" s="195">
        <v>3503.56</v>
      </c>
      <c r="G100" s="195">
        <v>0</v>
      </c>
      <c r="H100" s="195">
        <v>1646.52</v>
      </c>
      <c r="I100" s="195">
        <v>0</v>
      </c>
      <c r="J100" s="195">
        <f t="shared" si="12"/>
        <v>1646.52</v>
      </c>
      <c r="K100" s="195">
        <f t="shared" si="13"/>
        <v>24.697799999999997</v>
      </c>
      <c r="L100" s="195">
        <v>449.5</v>
      </c>
      <c r="M100" s="195">
        <v>148.56</v>
      </c>
      <c r="N100" s="195">
        <f t="shared" si="14"/>
        <v>424.80220000000003</v>
      </c>
      <c r="O100" s="195">
        <f t="shared" si="15"/>
        <v>573.36220000000003</v>
      </c>
      <c r="P100" s="195"/>
      <c r="Q100" s="195"/>
      <c r="R100" s="195"/>
      <c r="S100" s="195"/>
      <c r="T100" s="195"/>
      <c r="U100" s="195"/>
      <c r="V100" s="195"/>
      <c r="W100" s="196"/>
      <c r="X100" s="196"/>
      <c r="Y100" s="197"/>
      <c r="Z100" s="196"/>
      <c r="AA100" s="197"/>
      <c r="AB100" s="196"/>
      <c r="AC100" s="197"/>
      <c r="AD100" s="196"/>
      <c r="AE100" s="197"/>
      <c r="AF100" s="196"/>
      <c r="AG100" s="196"/>
      <c r="AH100" s="197"/>
      <c r="AI100" s="196"/>
      <c r="AJ100" s="197"/>
      <c r="AK100" s="196"/>
    </row>
    <row r="101" spans="1:37" ht="15" customHeight="1" x14ac:dyDescent="0.25">
      <c r="A101" s="196" t="s">
        <v>1037</v>
      </c>
      <c r="B101" s="196" t="s">
        <v>847</v>
      </c>
      <c r="C101" s="197">
        <v>369</v>
      </c>
      <c r="D101" s="199" t="s">
        <v>1078</v>
      </c>
      <c r="E101" s="196" t="s">
        <v>1077</v>
      </c>
      <c r="F101" s="195">
        <v>2821.51</v>
      </c>
      <c r="G101" s="195">
        <v>0</v>
      </c>
      <c r="H101" s="195">
        <v>1313.06</v>
      </c>
      <c r="I101" s="195">
        <v>0</v>
      </c>
      <c r="J101" s="195">
        <f t="shared" si="12"/>
        <v>1313.06</v>
      </c>
      <c r="K101" s="195">
        <f t="shared" si="13"/>
        <v>19.695899999999998</v>
      </c>
      <c r="L101" s="195">
        <v>358.47</v>
      </c>
      <c r="M101" s="195">
        <v>120.67</v>
      </c>
      <c r="N101" s="195">
        <f t="shared" si="14"/>
        <v>338.77410000000003</v>
      </c>
      <c r="O101" s="195">
        <f t="shared" si="15"/>
        <v>459.44410000000005</v>
      </c>
      <c r="P101" s="195"/>
      <c r="Q101" s="195"/>
      <c r="R101" s="195"/>
      <c r="S101" s="195"/>
      <c r="T101" s="195"/>
      <c r="U101" s="195"/>
      <c r="V101" s="195"/>
      <c r="W101" s="196"/>
      <c r="X101" s="196"/>
      <c r="Y101" s="197"/>
      <c r="Z101" s="196"/>
      <c r="AA101" s="197"/>
      <c r="AB101" s="196"/>
      <c r="AC101" s="197"/>
      <c r="AD101" s="196"/>
      <c r="AE101" s="197"/>
      <c r="AF101" s="196"/>
      <c r="AG101" s="196"/>
      <c r="AH101" s="197"/>
      <c r="AI101" s="196"/>
      <c r="AJ101" s="197"/>
      <c r="AK101" s="196"/>
    </row>
    <row r="102" spans="1:37" ht="15" customHeight="1" x14ac:dyDescent="0.25">
      <c r="A102" s="196" t="s">
        <v>1037</v>
      </c>
      <c r="B102" s="196" t="s">
        <v>847</v>
      </c>
      <c r="C102" s="197">
        <v>21</v>
      </c>
      <c r="D102" s="199" t="s">
        <v>15</v>
      </c>
      <c r="E102" s="196" t="s">
        <v>187</v>
      </c>
      <c r="F102" s="195">
        <v>41746.949999999997</v>
      </c>
      <c r="G102" s="195">
        <v>951.62</v>
      </c>
      <c r="H102" s="195">
        <v>20656.3</v>
      </c>
      <c r="I102" s="195">
        <v>0</v>
      </c>
      <c r="J102" s="195">
        <f t="shared" si="12"/>
        <v>20656.3</v>
      </c>
      <c r="K102" s="195">
        <f t="shared" si="13"/>
        <v>309.84449999999998</v>
      </c>
      <c r="L102" s="195">
        <v>6590.79</v>
      </c>
      <c r="M102" s="195">
        <v>1687.25</v>
      </c>
      <c r="N102" s="195">
        <f t="shared" si="14"/>
        <v>5329.3254999999999</v>
      </c>
      <c r="O102" s="195">
        <f t="shared" si="15"/>
        <v>7016.5754999999999</v>
      </c>
      <c r="P102" s="195"/>
      <c r="Q102" s="195"/>
      <c r="R102" s="195"/>
      <c r="S102" s="195"/>
      <c r="T102" s="195"/>
      <c r="U102" s="195"/>
      <c r="V102" s="195"/>
      <c r="W102" s="196"/>
      <c r="X102" s="196"/>
      <c r="Y102" s="197"/>
      <c r="Z102" s="196"/>
      <c r="AA102" s="197"/>
      <c r="AB102" s="196"/>
      <c r="AC102" s="197"/>
      <c r="AD102" s="196"/>
      <c r="AE102" s="197"/>
      <c r="AF102" s="196"/>
      <c r="AG102" s="196"/>
      <c r="AH102" s="197"/>
      <c r="AI102" s="196"/>
      <c r="AJ102" s="197"/>
      <c r="AK102" s="196"/>
    </row>
    <row r="103" spans="1:37" ht="15" customHeight="1" x14ac:dyDescent="0.25">
      <c r="A103" s="196" t="s">
        <v>1037</v>
      </c>
      <c r="B103" s="196" t="s">
        <v>847</v>
      </c>
      <c r="C103" s="197">
        <v>467</v>
      </c>
      <c r="D103" s="199" t="s">
        <v>1052</v>
      </c>
      <c r="E103" s="196" t="s">
        <v>1051</v>
      </c>
      <c r="F103" s="195">
        <v>688.84</v>
      </c>
      <c r="G103" s="195">
        <v>0</v>
      </c>
      <c r="H103" s="195">
        <v>284.49</v>
      </c>
      <c r="I103" s="195">
        <v>0</v>
      </c>
      <c r="J103" s="195">
        <f t="shared" si="12"/>
        <v>284.49</v>
      </c>
      <c r="K103" s="195">
        <f t="shared" si="13"/>
        <v>4.2673500000000004</v>
      </c>
      <c r="L103" s="195">
        <v>77.67</v>
      </c>
      <c r="M103" s="195">
        <v>32.33</v>
      </c>
      <c r="N103" s="195">
        <f t="shared" si="14"/>
        <v>73.402649999999994</v>
      </c>
      <c r="O103" s="195">
        <f t="shared" si="15"/>
        <v>105.73264999999999</v>
      </c>
      <c r="P103" s="195"/>
      <c r="Q103" s="195"/>
      <c r="R103" s="195"/>
      <c r="S103" s="195"/>
      <c r="T103" s="195"/>
      <c r="U103" s="195"/>
      <c r="V103" s="195"/>
      <c r="W103" s="196"/>
      <c r="X103" s="196"/>
      <c r="Y103" s="197"/>
      <c r="Z103" s="196"/>
      <c r="AA103" s="197"/>
      <c r="AB103" s="196"/>
      <c r="AC103" s="197"/>
      <c r="AD103" s="196"/>
      <c r="AE103" s="197"/>
      <c r="AF103" s="196"/>
      <c r="AG103" s="196"/>
      <c r="AH103" s="197"/>
      <c r="AI103" s="196"/>
      <c r="AJ103" s="197"/>
      <c r="AK103" s="196"/>
    </row>
    <row r="104" spans="1:37" ht="15" customHeight="1" x14ac:dyDescent="0.25">
      <c r="A104" s="196" t="s">
        <v>1037</v>
      </c>
      <c r="B104" s="196" t="s">
        <v>847</v>
      </c>
      <c r="C104" s="197">
        <v>330</v>
      </c>
      <c r="D104" s="199" t="s">
        <v>327</v>
      </c>
      <c r="E104" s="196" t="s">
        <v>329</v>
      </c>
      <c r="F104" s="195">
        <v>57310.47</v>
      </c>
      <c r="G104" s="195">
        <v>951.62</v>
      </c>
      <c r="H104" s="195">
        <v>28355.64</v>
      </c>
      <c r="I104" s="195">
        <v>0</v>
      </c>
      <c r="J104" s="195">
        <f t="shared" si="12"/>
        <v>28355.64</v>
      </c>
      <c r="K104" s="195">
        <f t="shared" si="13"/>
        <v>425.33459999999997</v>
      </c>
      <c r="L104" s="195">
        <v>8692.7099999999991</v>
      </c>
      <c r="M104" s="195">
        <v>2316.38</v>
      </c>
      <c r="N104" s="195">
        <f t="shared" si="14"/>
        <v>7315.7553999999991</v>
      </c>
      <c r="O104" s="195">
        <f t="shared" si="15"/>
        <v>9632.1353999999992</v>
      </c>
      <c r="P104" s="195"/>
      <c r="Q104" s="195"/>
      <c r="R104" s="195"/>
      <c r="S104" s="195"/>
      <c r="T104" s="195"/>
      <c r="U104" s="195"/>
      <c r="V104" s="195"/>
      <c r="W104" s="196"/>
      <c r="X104" s="196"/>
      <c r="Y104" s="197"/>
      <c r="Z104" s="196"/>
      <c r="AA104" s="197"/>
      <c r="AB104" s="196"/>
      <c r="AC104" s="197"/>
      <c r="AD104" s="196"/>
      <c r="AE104" s="197"/>
      <c r="AF104" s="196"/>
      <c r="AG104" s="196"/>
      <c r="AH104" s="197"/>
      <c r="AI104" s="196"/>
      <c r="AJ104" s="197"/>
      <c r="AK104" s="196"/>
    </row>
    <row r="105" spans="1:37" ht="15" customHeight="1" x14ac:dyDescent="0.25">
      <c r="A105" s="196" t="s">
        <v>1037</v>
      </c>
      <c r="B105" s="196" t="s">
        <v>847</v>
      </c>
      <c r="C105" s="197">
        <v>486</v>
      </c>
      <c r="D105" s="199" t="s">
        <v>1044</v>
      </c>
      <c r="E105" s="196" t="s">
        <v>1043</v>
      </c>
      <c r="F105" s="195">
        <v>6518.51</v>
      </c>
      <c r="G105" s="195">
        <v>0</v>
      </c>
      <c r="H105" s="195">
        <v>3138.9</v>
      </c>
      <c r="I105" s="195">
        <v>0</v>
      </c>
      <c r="J105" s="195">
        <f t="shared" si="12"/>
        <v>3138.9</v>
      </c>
      <c r="K105" s="195">
        <f t="shared" si="13"/>
        <v>47.083500000000001</v>
      </c>
      <c r="L105" s="195">
        <v>856.92</v>
      </c>
      <c r="M105" s="195">
        <v>0</v>
      </c>
      <c r="N105" s="195">
        <f t="shared" si="14"/>
        <v>809.8365</v>
      </c>
      <c r="O105" s="195">
        <f t="shared" si="15"/>
        <v>809.8365</v>
      </c>
      <c r="P105" s="195"/>
      <c r="Q105" s="195"/>
      <c r="R105" s="195"/>
      <c r="S105" s="195"/>
      <c r="T105" s="195"/>
      <c r="U105" s="195"/>
      <c r="V105" s="195"/>
      <c r="W105" s="196"/>
      <c r="X105" s="196"/>
      <c r="Y105" s="197"/>
      <c r="Z105" s="196"/>
      <c r="AA105" s="197"/>
      <c r="AB105" s="196"/>
      <c r="AC105" s="197"/>
      <c r="AD105" s="196"/>
      <c r="AE105" s="197"/>
      <c r="AF105" s="196"/>
      <c r="AG105" s="196"/>
      <c r="AH105" s="197"/>
      <c r="AI105" s="196"/>
      <c r="AJ105" s="197"/>
      <c r="AK105" s="196"/>
    </row>
    <row r="106" spans="1:37" ht="15" customHeight="1" x14ac:dyDescent="0.25">
      <c r="A106" s="196" t="s">
        <v>1037</v>
      </c>
      <c r="B106" s="196" t="s">
        <v>847</v>
      </c>
      <c r="C106" s="197">
        <v>254</v>
      </c>
      <c r="D106" s="199" t="s">
        <v>145</v>
      </c>
      <c r="E106" s="196" t="s">
        <v>262</v>
      </c>
      <c r="F106" s="195">
        <v>16008.87</v>
      </c>
      <c r="G106" s="195">
        <v>660.65</v>
      </c>
      <c r="H106" s="195">
        <v>7922.53</v>
      </c>
      <c r="I106" s="195">
        <v>0</v>
      </c>
      <c r="J106" s="195">
        <f t="shared" si="12"/>
        <v>7922.53</v>
      </c>
      <c r="K106" s="195">
        <f t="shared" si="13"/>
        <v>118.83794999999999</v>
      </c>
      <c r="L106" s="195">
        <v>2823.5</v>
      </c>
      <c r="M106" s="195">
        <v>646.9</v>
      </c>
      <c r="N106" s="195">
        <f t="shared" si="14"/>
        <v>2044.0120499999998</v>
      </c>
      <c r="O106" s="195">
        <f t="shared" si="15"/>
        <v>2690.9120499999999</v>
      </c>
      <c r="P106" s="195"/>
      <c r="Q106" s="195"/>
      <c r="R106" s="195"/>
      <c r="S106" s="195"/>
      <c r="T106" s="195"/>
      <c r="U106" s="195"/>
      <c r="V106" s="195"/>
      <c r="W106" s="196"/>
      <c r="X106" s="196"/>
      <c r="Y106" s="197"/>
      <c r="Z106" s="196"/>
      <c r="AA106" s="197"/>
      <c r="AB106" s="196"/>
      <c r="AC106" s="197"/>
      <c r="AD106" s="196"/>
      <c r="AE106" s="197"/>
      <c r="AF106" s="196"/>
      <c r="AG106" s="196"/>
      <c r="AH106" s="197"/>
      <c r="AI106" s="196"/>
      <c r="AJ106" s="197"/>
      <c r="AK106" s="196"/>
    </row>
    <row r="107" spans="1:37" s="563" customFormat="1" ht="15" customHeight="1" x14ac:dyDescent="0.25">
      <c r="A107" s="559" t="s">
        <v>1037</v>
      </c>
      <c r="B107" s="559" t="s">
        <v>847</v>
      </c>
      <c r="C107" s="560">
        <v>196</v>
      </c>
      <c r="D107" s="561" t="s">
        <v>105</v>
      </c>
      <c r="E107" s="559" t="s">
        <v>244</v>
      </c>
      <c r="F107" s="562">
        <v>46711.53</v>
      </c>
      <c r="G107" s="562">
        <v>951.62</v>
      </c>
      <c r="H107" s="562">
        <v>23118.49</v>
      </c>
      <c r="I107" s="562">
        <v>0</v>
      </c>
      <c r="J107" s="562">
        <f t="shared" si="12"/>
        <v>23118.49</v>
      </c>
      <c r="K107" s="562">
        <f t="shared" si="13"/>
        <v>346.77735000000001</v>
      </c>
      <c r="L107" s="562">
        <v>7262.97</v>
      </c>
      <c r="M107" s="562">
        <v>1887.44</v>
      </c>
      <c r="N107" s="562">
        <f t="shared" si="14"/>
        <v>5964.5726500000001</v>
      </c>
      <c r="O107" s="562">
        <f t="shared" si="15"/>
        <v>7852.0126500000006</v>
      </c>
      <c r="P107" s="562"/>
      <c r="Q107" s="562"/>
      <c r="R107" s="562"/>
      <c r="S107" s="562"/>
      <c r="T107" s="562"/>
      <c r="U107" s="562"/>
      <c r="V107" s="562"/>
      <c r="W107" s="559"/>
      <c r="X107" s="559"/>
      <c r="Y107" s="560"/>
      <c r="Z107" s="559"/>
      <c r="AA107" s="560"/>
      <c r="AB107" s="559"/>
      <c r="AC107" s="560"/>
      <c r="AD107" s="559"/>
      <c r="AE107" s="560"/>
      <c r="AF107" s="559"/>
      <c r="AG107" s="559"/>
      <c r="AH107" s="560"/>
      <c r="AI107" s="559"/>
      <c r="AJ107" s="560"/>
      <c r="AK107" s="559"/>
    </row>
    <row r="108" spans="1:37" ht="15" customHeight="1" x14ac:dyDescent="0.25">
      <c r="A108" s="196" t="s">
        <v>1037</v>
      </c>
      <c r="B108" s="196" t="s">
        <v>847</v>
      </c>
      <c r="C108" s="197">
        <v>358</v>
      </c>
      <c r="D108" s="199" t="s">
        <v>387</v>
      </c>
      <c r="E108" s="196" t="s">
        <v>388</v>
      </c>
      <c r="F108" s="195">
        <v>39818.07</v>
      </c>
      <c r="G108" s="195">
        <v>951.62</v>
      </c>
      <c r="H108" s="195">
        <v>19620.18</v>
      </c>
      <c r="I108" s="195">
        <v>0</v>
      </c>
      <c r="J108" s="195">
        <f t="shared" si="12"/>
        <v>19620.18</v>
      </c>
      <c r="K108" s="195">
        <f t="shared" si="13"/>
        <v>294.30270000000002</v>
      </c>
      <c r="L108" s="195">
        <v>6307.93</v>
      </c>
      <c r="M108" s="195">
        <v>1615.83</v>
      </c>
      <c r="N108" s="195">
        <f t="shared" si="14"/>
        <v>5062.0073000000002</v>
      </c>
      <c r="O108" s="195">
        <f t="shared" si="15"/>
        <v>6677.8373000000001</v>
      </c>
      <c r="P108" s="195"/>
      <c r="Q108" s="195"/>
      <c r="R108" s="195"/>
      <c r="S108" s="195"/>
      <c r="T108" s="195"/>
      <c r="U108" s="195"/>
      <c r="V108" s="195"/>
      <c r="W108" s="196"/>
      <c r="X108" s="196"/>
      <c r="Y108" s="197"/>
      <c r="Z108" s="196"/>
      <c r="AA108" s="197"/>
      <c r="AB108" s="196"/>
      <c r="AC108" s="197"/>
      <c r="AD108" s="196"/>
      <c r="AE108" s="197"/>
      <c r="AF108" s="196"/>
      <c r="AG108" s="196"/>
      <c r="AH108" s="197"/>
      <c r="AI108" s="196"/>
      <c r="AJ108" s="197"/>
      <c r="AK108" s="196"/>
    </row>
    <row r="109" spans="1:37" ht="15" customHeight="1" x14ac:dyDescent="0.25">
      <c r="A109" s="196" t="s">
        <v>1037</v>
      </c>
      <c r="B109" s="196" t="s">
        <v>847</v>
      </c>
      <c r="C109" s="197">
        <v>188</v>
      </c>
      <c r="D109" s="199" t="s">
        <v>70</v>
      </c>
      <c r="E109" s="196" t="s">
        <v>240</v>
      </c>
      <c r="F109" s="195">
        <v>34961.26</v>
      </c>
      <c r="G109" s="195">
        <v>951.62</v>
      </c>
      <c r="H109" s="195">
        <v>15027.02</v>
      </c>
      <c r="I109" s="195">
        <v>0</v>
      </c>
      <c r="J109" s="195">
        <f t="shared" si="12"/>
        <v>15027.02</v>
      </c>
      <c r="K109" s="195">
        <f t="shared" si="13"/>
        <v>225.40530000000001</v>
      </c>
      <c r="L109" s="195">
        <v>5054</v>
      </c>
      <c r="M109" s="195">
        <v>1594.73</v>
      </c>
      <c r="N109" s="195">
        <f t="shared" si="14"/>
        <v>3876.9746999999998</v>
      </c>
      <c r="O109" s="195">
        <f t="shared" si="15"/>
        <v>5471.7047000000002</v>
      </c>
      <c r="P109" s="195"/>
      <c r="Q109" s="195"/>
      <c r="R109" s="195"/>
      <c r="S109" s="195"/>
      <c r="T109" s="195"/>
      <c r="U109" s="195"/>
      <c r="V109" s="195"/>
      <c r="W109" s="196"/>
      <c r="X109" s="196"/>
      <c r="Y109" s="197"/>
      <c r="Z109" s="196"/>
      <c r="AA109" s="197"/>
      <c r="AB109" s="196"/>
      <c r="AC109" s="197"/>
      <c r="AD109" s="196"/>
      <c r="AE109" s="197"/>
      <c r="AF109" s="196"/>
      <c r="AG109" s="196"/>
      <c r="AH109" s="197"/>
      <c r="AI109" s="196"/>
      <c r="AJ109" s="197"/>
      <c r="AK109" s="196"/>
    </row>
    <row r="110" spans="1:37" ht="15" customHeight="1" x14ac:dyDescent="0.25">
      <c r="A110" s="196" t="s">
        <v>1037</v>
      </c>
      <c r="B110" s="196" t="s">
        <v>847</v>
      </c>
      <c r="C110" s="197">
        <v>338</v>
      </c>
      <c r="D110" s="199" t="s">
        <v>347</v>
      </c>
      <c r="E110" s="196" t="s">
        <v>348</v>
      </c>
      <c r="F110" s="195">
        <v>59143.07</v>
      </c>
      <c r="G110" s="195">
        <v>951.62</v>
      </c>
      <c r="H110" s="195">
        <v>29271.94</v>
      </c>
      <c r="I110" s="195">
        <v>0</v>
      </c>
      <c r="J110" s="195">
        <f t="shared" si="12"/>
        <v>29271.94</v>
      </c>
      <c r="K110" s="195">
        <f t="shared" si="13"/>
        <v>439.07909999999998</v>
      </c>
      <c r="L110" s="195">
        <v>8942.86</v>
      </c>
      <c r="M110" s="195">
        <v>2389.69</v>
      </c>
      <c r="N110" s="195">
        <f t="shared" si="14"/>
        <v>7552.1608999999999</v>
      </c>
      <c r="O110" s="195">
        <f t="shared" si="15"/>
        <v>9941.8508999999995</v>
      </c>
      <c r="P110" s="195"/>
      <c r="Q110" s="195"/>
      <c r="R110" s="195"/>
      <c r="S110" s="195"/>
      <c r="T110" s="195"/>
      <c r="U110" s="195"/>
      <c r="V110" s="195"/>
      <c r="W110" s="196"/>
      <c r="X110" s="196"/>
      <c r="Y110" s="197"/>
      <c r="Z110" s="196"/>
      <c r="AA110" s="197"/>
      <c r="AB110" s="196"/>
      <c r="AC110" s="197"/>
      <c r="AD110" s="196"/>
      <c r="AE110" s="197"/>
      <c r="AF110" s="196"/>
      <c r="AG110" s="196"/>
      <c r="AH110" s="197"/>
      <c r="AI110" s="196"/>
      <c r="AJ110" s="197"/>
      <c r="AK110" s="196"/>
    </row>
    <row r="111" spans="1:37" s="563" customFormat="1" ht="15" customHeight="1" x14ac:dyDescent="0.25">
      <c r="A111" s="559" t="s">
        <v>1037</v>
      </c>
      <c r="B111" s="559" t="s">
        <v>847</v>
      </c>
      <c r="C111" s="560">
        <v>251</v>
      </c>
      <c r="D111" s="561" t="s">
        <v>143</v>
      </c>
      <c r="E111" s="559" t="s">
        <v>260</v>
      </c>
      <c r="F111" s="562">
        <v>66646.850000000006</v>
      </c>
      <c r="G111" s="562">
        <v>951.62</v>
      </c>
      <c r="H111" s="562">
        <v>33023.83</v>
      </c>
      <c r="I111" s="562">
        <v>0</v>
      </c>
      <c r="J111" s="562">
        <f t="shared" si="12"/>
        <v>33023.83</v>
      </c>
      <c r="K111" s="562">
        <f t="shared" si="13"/>
        <v>495.35745000000003</v>
      </c>
      <c r="L111" s="562">
        <v>9967.1299999999992</v>
      </c>
      <c r="M111" s="562">
        <v>2689.84</v>
      </c>
      <c r="N111" s="562">
        <f t="shared" si="14"/>
        <v>8520.1525499999989</v>
      </c>
      <c r="O111" s="562">
        <f t="shared" si="15"/>
        <v>11209.992549999999</v>
      </c>
      <c r="P111" s="562"/>
      <c r="Q111" s="562"/>
      <c r="R111" s="562"/>
      <c r="S111" s="562"/>
      <c r="T111" s="562"/>
      <c r="U111" s="562"/>
      <c r="V111" s="562"/>
      <c r="W111" s="559"/>
      <c r="X111" s="559"/>
      <c r="Y111" s="560"/>
      <c r="Z111" s="559"/>
      <c r="AA111" s="560"/>
      <c r="AB111" s="559"/>
      <c r="AC111" s="560"/>
      <c r="AD111" s="559"/>
      <c r="AE111" s="560"/>
      <c r="AF111" s="559"/>
      <c r="AG111" s="559"/>
      <c r="AH111" s="560"/>
      <c r="AI111" s="559"/>
      <c r="AJ111" s="560"/>
      <c r="AK111" s="559"/>
    </row>
    <row r="112" spans="1:37" ht="15" customHeight="1" x14ac:dyDescent="0.25">
      <c r="A112" s="196" t="s">
        <v>1037</v>
      </c>
      <c r="B112" s="196" t="s">
        <v>847</v>
      </c>
      <c r="C112" s="197">
        <v>368</v>
      </c>
      <c r="D112" s="199" t="s">
        <v>500</v>
      </c>
      <c r="E112" s="196" t="s">
        <v>501</v>
      </c>
      <c r="F112" s="195">
        <v>5700.66</v>
      </c>
      <c r="G112" s="195">
        <v>0</v>
      </c>
      <c r="H112" s="195">
        <v>2694.51</v>
      </c>
      <c r="I112" s="195">
        <v>0</v>
      </c>
      <c r="J112" s="195">
        <f t="shared" si="12"/>
        <v>2694.51</v>
      </c>
      <c r="K112" s="195">
        <f t="shared" si="13"/>
        <v>40.417650000000002</v>
      </c>
      <c r="L112" s="195">
        <v>735.6</v>
      </c>
      <c r="M112" s="195">
        <v>0</v>
      </c>
      <c r="N112" s="195">
        <f t="shared" si="14"/>
        <v>695.18235000000004</v>
      </c>
      <c r="O112" s="195">
        <f t="shared" si="15"/>
        <v>695.18235000000004</v>
      </c>
      <c r="P112" s="195"/>
      <c r="Q112" s="195"/>
      <c r="R112" s="195"/>
      <c r="S112" s="195"/>
      <c r="T112" s="195"/>
      <c r="U112" s="195"/>
      <c r="V112" s="195"/>
      <c r="W112" s="196"/>
      <c r="X112" s="196"/>
      <c r="Y112" s="197"/>
      <c r="Z112" s="196"/>
      <c r="AA112" s="197"/>
      <c r="AB112" s="196"/>
      <c r="AC112" s="197"/>
      <c r="AD112" s="196"/>
      <c r="AE112" s="197"/>
      <c r="AF112" s="196"/>
      <c r="AG112" s="196"/>
      <c r="AH112" s="197"/>
      <c r="AI112" s="196"/>
      <c r="AJ112" s="197"/>
      <c r="AK112" s="196"/>
    </row>
    <row r="113" spans="1:37" ht="15" customHeight="1" x14ac:dyDescent="0.25">
      <c r="A113" s="196" t="s">
        <v>1037</v>
      </c>
      <c r="B113" s="196" t="s">
        <v>847</v>
      </c>
      <c r="C113" s="197">
        <v>93</v>
      </c>
      <c r="D113" s="199" t="s">
        <v>53</v>
      </c>
      <c r="E113" s="196" t="s">
        <v>225</v>
      </c>
      <c r="F113" s="195">
        <v>18987.169999999998</v>
      </c>
      <c r="G113" s="195">
        <v>863.27</v>
      </c>
      <c r="H113" s="195">
        <v>9410.51</v>
      </c>
      <c r="I113" s="195">
        <v>0</v>
      </c>
      <c r="J113" s="195">
        <f t="shared" si="12"/>
        <v>9410.51</v>
      </c>
      <c r="K113" s="195">
        <f t="shared" si="13"/>
        <v>141.15764999999999</v>
      </c>
      <c r="L113" s="195">
        <v>3432.34</v>
      </c>
      <c r="M113" s="195">
        <v>766.13</v>
      </c>
      <c r="N113" s="195">
        <f t="shared" si="14"/>
        <v>2427.9123500000001</v>
      </c>
      <c r="O113" s="195">
        <f t="shared" si="15"/>
        <v>3194.0423500000002</v>
      </c>
      <c r="P113" s="195"/>
      <c r="Q113" s="195"/>
      <c r="R113" s="195"/>
      <c r="S113" s="195"/>
      <c r="T113" s="195"/>
      <c r="U113" s="195"/>
      <c r="V113" s="195"/>
      <c r="W113" s="196"/>
      <c r="X113" s="196"/>
      <c r="Y113" s="197"/>
      <c r="Z113" s="196"/>
      <c r="AA113" s="197"/>
      <c r="AB113" s="196"/>
      <c r="AC113" s="197"/>
      <c r="AD113" s="196"/>
      <c r="AE113" s="197"/>
      <c r="AF113" s="196"/>
      <c r="AG113" s="196"/>
      <c r="AH113" s="197"/>
      <c r="AI113" s="196"/>
      <c r="AJ113" s="197"/>
      <c r="AK113" s="196"/>
    </row>
    <row r="114" spans="1:37" ht="15" customHeight="1" x14ac:dyDescent="0.25">
      <c r="A114" s="196" t="s">
        <v>1037</v>
      </c>
      <c r="B114" s="196" t="s">
        <v>847</v>
      </c>
      <c r="C114" s="197">
        <v>8</v>
      </c>
      <c r="D114" s="199" t="s">
        <v>100</v>
      </c>
      <c r="E114" s="196" t="s">
        <v>176</v>
      </c>
      <c r="F114" s="195">
        <v>19288.400000000001</v>
      </c>
      <c r="G114" s="195">
        <v>854.63</v>
      </c>
      <c r="H114" s="195">
        <v>9543.6</v>
      </c>
      <c r="I114" s="195">
        <v>0</v>
      </c>
      <c r="J114" s="195">
        <f t="shared" si="12"/>
        <v>9543.6</v>
      </c>
      <c r="K114" s="195">
        <f t="shared" si="13"/>
        <v>143.154</v>
      </c>
      <c r="L114" s="195">
        <v>3460.03</v>
      </c>
      <c r="M114" s="195">
        <v>779.58</v>
      </c>
      <c r="N114" s="195">
        <f t="shared" si="14"/>
        <v>2462.2460000000001</v>
      </c>
      <c r="O114" s="195">
        <f t="shared" si="15"/>
        <v>3241.826</v>
      </c>
      <c r="P114" s="195"/>
      <c r="Q114" s="195"/>
      <c r="R114" s="195"/>
      <c r="S114" s="195"/>
      <c r="T114" s="195"/>
      <c r="U114" s="195"/>
      <c r="V114" s="195"/>
      <c r="W114" s="196"/>
      <c r="X114" s="196"/>
      <c r="Y114" s="197"/>
      <c r="Z114" s="196"/>
      <c r="AA114" s="197"/>
      <c r="AB114" s="196"/>
      <c r="AC114" s="197"/>
      <c r="AD114" s="196"/>
      <c r="AE114" s="197"/>
      <c r="AF114" s="196"/>
      <c r="AG114" s="196"/>
      <c r="AH114" s="197"/>
      <c r="AI114" s="196"/>
      <c r="AJ114" s="197"/>
      <c r="AK114" s="196"/>
    </row>
    <row r="115" spans="1:37" ht="15" customHeight="1" x14ac:dyDescent="0.25">
      <c r="A115" s="196" t="s">
        <v>1037</v>
      </c>
      <c r="B115" s="196" t="s">
        <v>847</v>
      </c>
      <c r="C115" s="197">
        <v>44</v>
      </c>
      <c r="D115" s="199" t="s">
        <v>33</v>
      </c>
      <c r="E115" s="196" t="s">
        <v>205</v>
      </c>
      <c r="F115" s="195">
        <v>59594.09</v>
      </c>
      <c r="G115" s="195">
        <v>951.62</v>
      </c>
      <c r="H115" s="195">
        <v>29497.45</v>
      </c>
      <c r="I115" s="195">
        <v>0</v>
      </c>
      <c r="J115" s="195">
        <f t="shared" si="12"/>
        <v>29497.45</v>
      </c>
      <c r="K115" s="195">
        <f t="shared" si="13"/>
        <v>442.46174999999999</v>
      </c>
      <c r="L115" s="195">
        <v>9004.42</v>
      </c>
      <c r="M115" s="195">
        <v>2407.73</v>
      </c>
      <c r="N115" s="195">
        <f t="shared" si="14"/>
        <v>7610.3382499999998</v>
      </c>
      <c r="O115" s="195">
        <f t="shared" si="15"/>
        <v>10018.06825</v>
      </c>
      <c r="P115" s="195"/>
      <c r="Q115" s="195"/>
      <c r="R115" s="195"/>
      <c r="S115" s="195"/>
      <c r="T115" s="195"/>
      <c r="U115" s="195"/>
      <c r="V115" s="195"/>
      <c r="W115" s="196"/>
      <c r="X115" s="196"/>
      <c r="Y115" s="197"/>
      <c r="Z115" s="196"/>
      <c r="AA115" s="197"/>
      <c r="AB115" s="196"/>
      <c r="AC115" s="197"/>
      <c r="AD115" s="196"/>
      <c r="AE115" s="197"/>
      <c r="AF115" s="196"/>
      <c r="AG115" s="196"/>
      <c r="AH115" s="197"/>
      <c r="AI115" s="196"/>
      <c r="AJ115" s="197"/>
      <c r="AK115" s="196"/>
    </row>
    <row r="116" spans="1:37" ht="15" customHeight="1" x14ac:dyDescent="0.25">
      <c r="A116" s="196" t="s">
        <v>1037</v>
      </c>
      <c r="B116" s="196" t="s">
        <v>847</v>
      </c>
      <c r="C116" s="197">
        <v>396</v>
      </c>
      <c r="D116" s="199" t="s">
        <v>475</v>
      </c>
      <c r="E116" s="196" t="s">
        <v>524</v>
      </c>
      <c r="F116" s="195">
        <v>20424.240000000002</v>
      </c>
      <c r="G116" s="195">
        <v>905.33</v>
      </c>
      <c r="H116" s="195">
        <v>10111.83</v>
      </c>
      <c r="I116" s="195">
        <v>0</v>
      </c>
      <c r="J116" s="195">
        <f t="shared" si="12"/>
        <v>10111.83</v>
      </c>
      <c r="K116" s="195">
        <f t="shared" si="13"/>
        <v>151.67744999999999</v>
      </c>
      <c r="L116" s="195">
        <v>3665.86</v>
      </c>
      <c r="M116" s="195">
        <v>824.99</v>
      </c>
      <c r="N116" s="195">
        <f t="shared" si="14"/>
        <v>2608.8525500000001</v>
      </c>
      <c r="O116" s="195">
        <f t="shared" si="15"/>
        <v>3433.8425500000003</v>
      </c>
      <c r="P116" s="195"/>
      <c r="Q116" s="195"/>
      <c r="R116" s="195"/>
      <c r="S116" s="195"/>
      <c r="T116" s="195"/>
      <c r="U116" s="195"/>
      <c r="V116" s="195"/>
      <c r="W116" s="196"/>
      <c r="X116" s="196"/>
      <c r="Y116" s="197"/>
      <c r="Z116" s="196"/>
      <c r="AA116" s="197"/>
      <c r="AB116" s="196"/>
      <c r="AC116" s="197"/>
      <c r="AD116" s="196"/>
      <c r="AE116" s="197"/>
      <c r="AF116" s="196"/>
      <c r="AG116" s="196"/>
      <c r="AH116" s="197"/>
      <c r="AI116" s="196"/>
      <c r="AJ116" s="197"/>
      <c r="AK116" s="196"/>
    </row>
    <row r="117" spans="1:37" ht="15" customHeight="1" x14ac:dyDescent="0.25">
      <c r="A117" s="196" t="s">
        <v>1037</v>
      </c>
      <c r="B117" s="196" t="s">
        <v>847</v>
      </c>
      <c r="C117" s="197">
        <v>484</v>
      </c>
      <c r="D117" s="199" t="s">
        <v>1046</v>
      </c>
      <c r="E117" s="196" t="s">
        <v>1045</v>
      </c>
      <c r="F117" s="195">
        <v>249.32</v>
      </c>
      <c r="G117" s="195">
        <v>0</v>
      </c>
      <c r="H117" s="195">
        <v>124.66</v>
      </c>
      <c r="I117" s="195">
        <v>0</v>
      </c>
      <c r="J117" s="195">
        <f t="shared" si="12"/>
        <v>124.66</v>
      </c>
      <c r="K117" s="195">
        <f t="shared" si="13"/>
        <v>1.8698999999999999</v>
      </c>
      <c r="L117" s="195">
        <v>34.03</v>
      </c>
      <c r="M117" s="195">
        <v>9.9700000000000006</v>
      </c>
      <c r="N117" s="195">
        <f t="shared" si="14"/>
        <v>32.1601</v>
      </c>
      <c r="O117" s="195">
        <f t="shared" si="15"/>
        <v>42.130099999999999</v>
      </c>
      <c r="P117" s="195"/>
      <c r="Q117" s="195"/>
      <c r="R117" s="195"/>
      <c r="S117" s="195"/>
      <c r="T117" s="195"/>
      <c r="U117" s="195"/>
      <c r="V117" s="195"/>
      <c r="W117" s="196"/>
      <c r="X117" s="196"/>
      <c r="Y117" s="197"/>
      <c r="Z117" s="196"/>
      <c r="AA117" s="197"/>
      <c r="AB117" s="196"/>
      <c r="AC117" s="197"/>
      <c r="AD117" s="196"/>
      <c r="AE117" s="197"/>
      <c r="AF117" s="196"/>
      <c r="AG117" s="196"/>
      <c r="AH117" s="197"/>
      <c r="AI117" s="196"/>
      <c r="AJ117" s="197"/>
      <c r="AK117" s="196"/>
    </row>
    <row r="118" spans="1:37" ht="15" customHeight="1" x14ac:dyDescent="0.25">
      <c r="A118" s="196" t="s">
        <v>1037</v>
      </c>
      <c r="B118" s="196" t="s">
        <v>847</v>
      </c>
      <c r="C118" s="197">
        <v>394</v>
      </c>
      <c r="D118" s="199" t="s">
        <v>522</v>
      </c>
      <c r="E118" s="196" t="s">
        <v>523</v>
      </c>
      <c r="F118" s="195">
        <v>5518.14</v>
      </c>
      <c r="G118" s="195">
        <v>0</v>
      </c>
      <c r="H118" s="195">
        <v>2615.33</v>
      </c>
      <c r="I118" s="195">
        <v>0</v>
      </c>
      <c r="J118" s="195">
        <f t="shared" si="12"/>
        <v>2615.33</v>
      </c>
      <c r="K118" s="195">
        <f t="shared" si="13"/>
        <v>39.229949999999995</v>
      </c>
      <c r="L118" s="195">
        <v>713.99</v>
      </c>
      <c r="M118" s="195">
        <v>0</v>
      </c>
      <c r="N118" s="195">
        <f t="shared" si="14"/>
        <v>674.76004999999998</v>
      </c>
      <c r="O118" s="195">
        <f t="shared" si="15"/>
        <v>674.76004999999998</v>
      </c>
      <c r="P118" s="195"/>
      <c r="Q118" s="195"/>
      <c r="R118" s="195"/>
      <c r="S118" s="195"/>
      <c r="T118" s="195"/>
      <c r="U118" s="195"/>
      <c r="V118" s="195"/>
      <c r="W118" s="196"/>
      <c r="X118" s="196"/>
      <c r="Y118" s="197"/>
      <c r="Z118" s="196"/>
      <c r="AA118" s="197"/>
      <c r="AB118" s="196"/>
      <c r="AC118" s="197"/>
      <c r="AD118" s="196"/>
      <c r="AE118" s="197"/>
      <c r="AF118" s="196"/>
      <c r="AG118" s="196"/>
      <c r="AH118" s="197"/>
      <c r="AI118" s="196"/>
      <c r="AJ118" s="197"/>
      <c r="AK118" s="196"/>
    </row>
    <row r="119" spans="1:37" ht="15" customHeight="1" x14ac:dyDescent="0.25">
      <c r="A119" s="196" t="s">
        <v>1037</v>
      </c>
      <c r="B119" s="196" t="s">
        <v>847</v>
      </c>
      <c r="C119" s="197">
        <v>83</v>
      </c>
      <c r="D119" s="199" t="s">
        <v>44</v>
      </c>
      <c r="E119" s="196" t="s">
        <v>216</v>
      </c>
      <c r="F119" s="195">
        <v>37933.82</v>
      </c>
      <c r="G119" s="195">
        <v>951.62</v>
      </c>
      <c r="H119" s="195">
        <v>18772.55</v>
      </c>
      <c r="I119" s="195">
        <v>0</v>
      </c>
      <c r="J119" s="195">
        <f t="shared" si="12"/>
        <v>18772.55</v>
      </c>
      <c r="K119" s="195">
        <f t="shared" si="13"/>
        <v>281.58824999999996</v>
      </c>
      <c r="L119" s="195">
        <v>6076.53</v>
      </c>
      <c r="M119" s="195">
        <v>1532.9</v>
      </c>
      <c r="N119" s="195">
        <f t="shared" si="14"/>
        <v>4843.3217500000001</v>
      </c>
      <c r="O119" s="195">
        <f t="shared" si="15"/>
        <v>6376.2217500000006</v>
      </c>
      <c r="P119" s="195"/>
      <c r="Q119" s="195"/>
      <c r="R119" s="195"/>
      <c r="S119" s="195"/>
      <c r="T119" s="195"/>
      <c r="U119" s="195"/>
      <c r="V119" s="195"/>
      <c r="W119" s="196"/>
      <c r="X119" s="196"/>
      <c r="Y119" s="197"/>
      <c r="Z119" s="196"/>
      <c r="AA119" s="197"/>
      <c r="AB119" s="196"/>
      <c r="AC119" s="197"/>
      <c r="AD119" s="196"/>
      <c r="AE119" s="197"/>
      <c r="AF119" s="196"/>
      <c r="AG119" s="196"/>
      <c r="AH119" s="197"/>
      <c r="AI119" s="196"/>
      <c r="AJ119" s="197"/>
      <c r="AK119" s="196"/>
    </row>
    <row r="120" spans="1:37" ht="15" customHeight="1" x14ac:dyDescent="0.25">
      <c r="A120" s="196" t="s">
        <v>1037</v>
      </c>
      <c r="B120" s="196" t="s">
        <v>847</v>
      </c>
      <c r="C120" s="197">
        <v>92</v>
      </c>
      <c r="D120" s="199" t="s">
        <v>52</v>
      </c>
      <c r="E120" s="196" t="s">
        <v>224</v>
      </c>
      <c r="F120" s="195">
        <v>32362.53</v>
      </c>
      <c r="G120" s="195">
        <v>951.62</v>
      </c>
      <c r="H120" s="195">
        <v>16048.1</v>
      </c>
      <c r="I120" s="195">
        <v>0</v>
      </c>
      <c r="J120" s="195">
        <f t="shared" si="12"/>
        <v>16048.1</v>
      </c>
      <c r="K120" s="195">
        <f t="shared" si="13"/>
        <v>240.72149999999999</v>
      </c>
      <c r="L120" s="195">
        <v>5332.75</v>
      </c>
      <c r="M120" s="195">
        <v>1305.1500000000001</v>
      </c>
      <c r="N120" s="195">
        <f t="shared" si="14"/>
        <v>4140.4085000000005</v>
      </c>
      <c r="O120" s="195">
        <f t="shared" si="15"/>
        <v>5445.558500000001</v>
      </c>
      <c r="P120" s="195"/>
      <c r="Q120" s="195"/>
      <c r="R120" s="195"/>
      <c r="S120" s="195"/>
      <c r="T120" s="195"/>
      <c r="U120" s="195"/>
      <c r="V120" s="195"/>
      <c r="W120" s="196"/>
      <c r="X120" s="196"/>
      <c r="Y120" s="197"/>
      <c r="Z120" s="196"/>
      <c r="AA120" s="197"/>
      <c r="AB120" s="196"/>
      <c r="AC120" s="197"/>
      <c r="AD120" s="196"/>
      <c r="AE120" s="197"/>
      <c r="AF120" s="196"/>
      <c r="AG120" s="196"/>
      <c r="AH120" s="197"/>
      <c r="AI120" s="196"/>
      <c r="AJ120" s="197"/>
      <c r="AK120" s="196"/>
    </row>
    <row r="121" spans="1:37" ht="15" customHeight="1" x14ac:dyDescent="0.25">
      <c r="A121" s="196" t="s">
        <v>1037</v>
      </c>
      <c r="B121" s="196" t="s">
        <v>847</v>
      </c>
      <c r="C121" s="197">
        <v>95</v>
      </c>
      <c r="D121" s="199" t="s">
        <v>54</v>
      </c>
      <c r="E121" s="196" t="s">
        <v>226</v>
      </c>
      <c r="F121" s="195">
        <v>18544.849999999999</v>
      </c>
      <c r="G121" s="195">
        <v>823.36</v>
      </c>
      <c r="H121" s="195">
        <v>9179.4</v>
      </c>
      <c r="I121" s="195">
        <v>0</v>
      </c>
      <c r="J121" s="195">
        <f t="shared" ref="J121:J152" si="16">H121+I121</f>
        <v>9179.4</v>
      </c>
      <c r="K121" s="195">
        <f t="shared" ref="K121:K152" si="17">J121*1.5%</f>
        <v>137.691</v>
      </c>
      <c r="L121" s="195">
        <v>3329.34</v>
      </c>
      <c r="M121" s="195">
        <v>749.23</v>
      </c>
      <c r="N121" s="195">
        <f t="shared" ref="N121:N152" si="18">L121-K121-G121</f>
        <v>2368.2890000000002</v>
      </c>
      <c r="O121" s="195">
        <f t="shared" ref="O121:O152" si="19">M121+N121</f>
        <v>3117.5190000000002</v>
      </c>
      <c r="P121" s="195"/>
      <c r="Q121" s="195"/>
      <c r="R121" s="195"/>
      <c r="S121" s="195"/>
      <c r="T121" s="195"/>
      <c r="U121" s="195"/>
      <c r="V121" s="195"/>
      <c r="W121" s="196"/>
      <c r="X121" s="196"/>
      <c r="Y121" s="197"/>
      <c r="Z121" s="196"/>
      <c r="AA121" s="197"/>
      <c r="AB121" s="196"/>
      <c r="AC121" s="197"/>
      <c r="AD121" s="196"/>
      <c r="AE121" s="197"/>
      <c r="AF121" s="196"/>
      <c r="AG121" s="196"/>
      <c r="AH121" s="197"/>
      <c r="AI121" s="196"/>
      <c r="AJ121" s="197"/>
      <c r="AK121" s="196"/>
    </row>
    <row r="122" spans="1:37" ht="15" customHeight="1" x14ac:dyDescent="0.25">
      <c r="A122" s="196" t="s">
        <v>1037</v>
      </c>
      <c r="B122" s="196" t="s">
        <v>847</v>
      </c>
      <c r="C122" s="197">
        <v>423</v>
      </c>
      <c r="D122" s="199" t="s">
        <v>658</v>
      </c>
      <c r="E122" s="196" t="s">
        <v>659</v>
      </c>
      <c r="F122" s="195">
        <v>11434.54</v>
      </c>
      <c r="G122" s="195">
        <v>0</v>
      </c>
      <c r="H122" s="195">
        <v>5392.71</v>
      </c>
      <c r="I122" s="195">
        <v>0</v>
      </c>
      <c r="J122" s="195">
        <f t="shared" si="16"/>
        <v>5392.71</v>
      </c>
      <c r="K122" s="195">
        <f t="shared" si="17"/>
        <v>80.890649999999994</v>
      </c>
      <c r="L122" s="195">
        <v>1472.21</v>
      </c>
      <c r="M122" s="195">
        <v>0</v>
      </c>
      <c r="N122" s="195">
        <f t="shared" si="18"/>
        <v>1391.31935</v>
      </c>
      <c r="O122" s="195">
        <f t="shared" si="19"/>
        <v>1391.31935</v>
      </c>
      <c r="P122" s="195"/>
      <c r="Q122" s="195"/>
      <c r="R122" s="195"/>
      <c r="S122" s="195"/>
      <c r="T122" s="195"/>
      <c r="U122" s="195"/>
      <c r="V122" s="195"/>
      <c r="W122" s="196"/>
      <c r="X122" s="196"/>
      <c r="Y122" s="197"/>
      <c r="Z122" s="196"/>
      <c r="AA122" s="197"/>
      <c r="AB122" s="196"/>
      <c r="AC122" s="197"/>
      <c r="AD122" s="196"/>
      <c r="AE122" s="197"/>
      <c r="AF122" s="196"/>
      <c r="AG122" s="196"/>
      <c r="AH122" s="197"/>
      <c r="AI122" s="196"/>
      <c r="AJ122" s="197"/>
      <c r="AK122" s="196"/>
    </row>
    <row r="123" spans="1:37" ht="15" customHeight="1" x14ac:dyDescent="0.25">
      <c r="A123" s="196" t="s">
        <v>1037</v>
      </c>
      <c r="B123" s="196" t="s">
        <v>847</v>
      </c>
      <c r="C123" s="197">
        <v>485</v>
      </c>
      <c r="D123" s="199" t="s">
        <v>831</v>
      </c>
      <c r="E123" s="196" t="s">
        <v>830</v>
      </c>
      <c r="F123" s="195">
        <v>43422.36</v>
      </c>
      <c r="G123" s="195">
        <v>951.62</v>
      </c>
      <c r="H123" s="195">
        <v>21592.54</v>
      </c>
      <c r="I123" s="195">
        <v>0</v>
      </c>
      <c r="J123" s="195">
        <f t="shared" si="16"/>
        <v>21592.54</v>
      </c>
      <c r="K123" s="195">
        <f t="shared" si="17"/>
        <v>323.88810000000001</v>
      </c>
      <c r="L123" s="195">
        <v>6846.38</v>
      </c>
      <c r="M123" s="195">
        <v>1746.38</v>
      </c>
      <c r="N123" s="195">
        <f t="shared" si="18"/>
        <v>5570.8719000000001</v>
      </c>
      <c r="O123" s="195">
        <f t="shared" si="19"/>
        <v>7317.2519000000002</v>
      </c>
      <c r="P123" s="195"/>
      <c r="Q123" s="195"/>
      <c r="R123" s="195"/>
      <c r="S123" s="195"/>
      <c r="T123" s="195"/>
      <c r="U123" s="195"/>
      <c r="V123" s="195"/>
      <c r="W123" s="196"/>
      <c r="X123" s="196"/>
      <c r="Y123" s="197"/>
      <c r="Z123" s="196"/>
      <c r="AA123" s="197"/>
      <c r="AB123" s="196"/>
      <c r="AC123" s="197"/>
      <c r="AD123" s="196"/>
      <c r="AE123" s="197"/>
      <c r="AF123" s="196"/>
      <c r="AG123" s="196"/>
      <c r="AH123" s="197"/>
      <c r="AI123" s="196"/>
      <c r="AJ123" s="197"/>
      <c r="AK123" s="196"/>
    </row>
    <row r="124" spans="1:37" ht="15" customHeight="1" x14ac:dyDescent="0.25">
      <c r="A124" s="196" t="s">
        <v>1037</v>
      </c>
      <c r="B124" s="196" t="s">
        <v>847</v>
      </c>
      <c r="C124" s="197">
        <v>33</v>
      </c>
      <c r="D124" s="199" t="s">
        <v>24</v>
      </c>
      <c r="E124" s="196" t="s">
        <v>196</v>
      </c>
      <c r="F124" s="195">
        <v>33911.129999999997</v>
      </c>
      <c r="G124" s="195">
        <v>951.62</v>
      </c>
      <c r="H124" s="195">
        <v>16779.560000000001</v>
      </c>
      <c r="I124" s="195">
        <v>0</v>
      </c>
      <c r="J124" s="195">
        <f t="shared" si="16"/>
        <v>16779.560000000001</v>
      </c>
      <c r="K124" s="195">
        <f t="shared" si="17"/>
        <v>251.6934</v>
      </c>
      <c r="L124" s="195">
        <v>5532.44</v>
      </c>
      <c r="M124" s="195">
        <v>1370.52</v>
      </c>
      <c r="N124" s="195">
        <f t="shared" si="18"/>
        <v>4329.1265999999996</v>
      </c>
      <c r="O124" s="195">
        <f t="shared" si="19"/>
        <v>5699.6466</v>
      </c>
      <c r="P124" s="195"/>
      <c r="Q124" s="195"/>
      <c r="R124" s="195"/>
      <c r="S124" s="195"/>
      <c r="T124" s="195"/>
      <c r="U124" s="195"/>
      <c r="V124" s="195"/>
      <c r="W124" s="196"/>
      <c r="X124" s="196"/>
      <c r="Y124" s="197"/>
      <c r="Z124" s="196"/>
      <c r="AA124" s="197"/>
      <c r="AB124" s="196"/>
      <c r="AC124" s="197"/>
      <c r="AD124" s="196"/>
      <c r="AE124" s="197"/>
      <c r="AF124" s="196"/>
      <c r="AG124" s="196"/>
      <c r="AH124" s="197"/>
      <c r="AI124" s="196"/>
      <c r="AJ124" s="197"/>
      <c r="AK124" s="196"/>
    </row>
    <row r="125" spans="1:37" ht="15" customHeight="1" x14ac:dyDescent="0.25">
      <c r="A125" s="196" t="s">
        <v>1037</v>
      </c>
      <c r="B125" s="196" t="s">
        <v>847</v>
      </c>
      <c r="C125" s="197">
        <v>81</v>
      </c>
      <c r="D125" s="199" t="s">
        <v>43</v>
      </c>
      <c r="E125" s="196" t="s">
        <v>215</v>
      </c>
      <c r="F125" s="195">
        <v>30818.959999999999</v>
      </c>
      <c r="G125" s="195">
        <v>951.62</v>
      </c>
      <c r="H125" s="195">
        <v>13072.58</v>
      </c>
      <c r="I125" s="195">
        <v>0</v>
      </c>
      <c r="J125" s="195">
        <f t="shared" si="16"/>
        <v>13072.58</v>
      </c>
      <c r="K125" s="195">
        <f t="shared" si="17"/>
        <v>196.08869999999999</v>
      </c>
      <c r="L125" s="195">
        <v>4520.43</v>
      </c>
      <c r="M125" s="195">
        <v>1419.71</v>
      </c>
      <c r="N125" s="195">
        <f t="shared" si="18"/>
        <v>3372.7213000000002</v>
      </c>
      <c r="O125" s="195">
        <f t="shared" si="19"/>
        <v>4792.4313000000002</v>
      </c>
      <c r="P125" s="195"/>
      <c r="Q125" s="195"/>
      <c r="R125" s="195"/>
      <c r="S125" s="195"/>
      <c r="T125" s="195"/>
      <c r="U125" s="195"/>
      <c r="V125" s="195"/>
      <c r="W125" s="196"/>
      <c r="X125" s="196"/>
      <c r="Y125" s="197"/>
      <c r="Z125" s="196"/>
      <c r="AA125" s="197"/>
      <c r="AB125" s="196"/>
      <c r="AC125" s="197"/>
      <c r="AD125" s="196"/>
      <c r="AE125" s="197"/>
      <c r="AF125" s="196"/>
      <c r="AG125" s="196"/>
      <c r="AH125" s="197"/>
      <c r="AI125" s="196"/>
      <c r="AJ125" s="197"/>
      <c r="AK125" s="196"/>
    </row>
    <row r="126" spans="1:37" ht="15" customHeight="1" x14ac:dyDescent="0.25">
      <c r="A126" s="196" t="s">
        <v>1037</v>
      </c>
      <c r="B126" s="196" t="s">
        <v>847</v>
      </c>
      <c r="C126" s="197">
        <v>321</v>
      </c>
      <c r="D126" s="199" t="s">
        <v>309</v>
      </c>
      <c r="E126" s="196" t="s">
        <v>312</v>
      </c>
      <c r="F126" s="195">
        <v>60361.65</v>
      </c>
      <c r="G126" s="195">
        <v>951.62</v>
      </c>
      <c r="H126" s="195">
        <v>29881.23</v>
      </c>
      <c r="I126" s="195">
        <v>0</v>
      </c>
      <c r="J126" s="195">
        <f t="shared" si="16"/>
        <v>29881.23</v>
      </c>
      <c r="K126" s="195">
        <f t="shared" si="17"/>
        <v>448.21844999999996</v>
      </c>
      <c r="L126" s="195">
        <v>9109.2000000000007</v>
      </c>
      <c r="M126" s="195">
        <v>2438.4299999999998</v>
      </c>
      <c r="N126" s="195">
        <f t="shared" si="18"/>
        <v>7709.3615500000005</v>
      </c>
      <c r="O126" s="195">
        <f t="shared" si="19"/>
        <v>10147.79155</v>
      </c>
      <c r="P126" s="195"/>
      <c r="Q126" s="195"/>
      <c r="R126" s="195"/>
      <c r="S126" s="195"/>
      <c r="T126" s="195"/>
      <c r="U126" s="195"/>
      <c r="V126" s="195"/>
      <c r="W126" s="196"/>
      <c r="X126" s="196"/>
      <c r="Y126" s="197"/>
      <c r="Z126" s="196"/>
      <c r="AA126" s="197"/>
      <c r="AB126" s="196"/>
      <c r="AC126" s="197"/>
      <c r="AD126" s="196"/>
      <c r="AE126" s="197"/>
      <c r="AF126" s="196"/>
      <c r="AG126" s="196"/>
      <c r="AH126" s="197"/>
      <c r="AI126" s="196"/>
      <c r="AJ126" s="197"/>
      <c r="AK126" s="196"/>
    </row>
    <row r="127" spans="1:37" ht="15" customHeight="1" x14ac:dyDescent="0.25">
      <c r="A127" s="196" t="s">
        <v>1037</v>
      </c>
      <c r="B127" s="196" t="s">
        <v>847</v>
      </c>
      <c r="C127" s="197">
        <v>151</v>
      </c>
      <c r="D127" s="199" t="s">
        <v>58</v>
      </c>
      <c r="E127" s="196" t="s">
        <v>842</v>
      </c>
      <c r="F127" s="195">
        <v>26925.64</v>
      </c>
      <c r="G127" s="195">
        <v>951.62</v>
      </c>
      <c r="H127" s="195">
        <v>13410.43</v>
      </c>
      <c r="I127" s="195">
        <v>0</v>
      </c>
      <c r="J127" s="195">
        <f t="shared" si="16"/>
        <v>13410.43</v>
      </c>
      <c r="K127" s="195">
        <f t="shared" si="17"/>
        <v>201.15645000000001</v>
      </c>
      <c r="L127" s="195">
        <v>4612.67</v>
      </c>
      <c r="M127" s="195">
        <v>1081.21</v>
      </c>
      <c r="N127" s="195">
        <f t="shared" si="18"/>
        <v>3459.8935499999998</v>
      </c>
      <c r="O127" s="195">
        <f t="shared" si="19"/>
        <v>4541.1035499999998</v>
      </c>
      <c r="P127" s="195"/>
      <c r="Q127" s="195"/>
      <c r="R127" s="195"/>
      <c r="S127" s="195"/>
      <c r="T127" s="195"/>
      <c r="U127" s="195"/>
      <c r="V127" s="195"/>
      <c r="W127" s="196"/>
      <c r="X127" s="196"/>
      <c r="Y127" s="197"/>
      <c r="Z127" s="196"/>
      <c r="AA127" s="197"/>
      <c r="AB127" s="196"/>
      <c r="AC127" s="197"/>
      <c r="AD127" s="196"/>
      <c r="AE127" s="197"/>
      <c r="AF127" s="196"/>
      <c r="AG127" s="196"/>
      <c r="AH127" s="197"/>
      <c r="AI127" s="196"/>
      <c r="AJ127" s="197"/>
      <c r="AK127" s="196"/>
    </row>
    <row r="128" spans="1:37" ht="15" customHeight="1" x14ac:dyDescent="0.25">
      <c r="A128" s="196" t="s">
        <v>1037</v>
      </c>
      <c r="B128" s="196" t="s">
        <v>847</v>
      </c>
      <c r="C128" s="197">
        <v>170</v>
      </c>
      <c r="D128" s="199" t="s">
        <v>839</v>
      </c>
      <c r="E128" s="196" t="s">
        <v>838</v>
      </c>
      <c r="F128" s="195">
        <v>28651.61</v>
      </c>
      <c r="G128" s="195">
        <v>951.62</v>
      </c>
      <c r="H128" s="195">
        <v>14247.22</v>
      </c>
      <c r="I128" s="195">
        <v>0</v>
      </c>
      <c r="J128" s="195">
        <f t="shared" si="16"/>
        <v>14247.22</v>
      </c>
      <c r="K128" s="195">
        <f t="shared" si="17"/>
        <v>213.70829999999998</v>
      </c>
      <c r="L128" s="195">
        <v>4841.1099999999997</v>
      </c>
      <c r="M128" s="195">
        <v>1152.3499999999999</v>
      </c>
      <c r="N128" s="195">
        <f t="shared" si="18"/>
        <v>3675.7816999999995</v>
      </c>
      <c r="O128" s="195">
        <f t="shared" si="19"/>
        <v>4828.1316999999999</v>
      </c>
      <c r="P128" s="195"/>
      <c r="Q128" s="195"/>
      <c r="R128" s="195"/>
      <c r="S128" s="195"/>
      <c r="T128" s="195"/>
      <c r="U128" s="195"/>
      <c r="V128" s="195"/>
      <c r="W128" s="196"/>
      <c r="X128" s="196"/>
      <c r="Y128" s="197"/>
      <c r="Z128" s="196"/>
      <c r="AA128" s="197"/>
      <c r="AB128" s="196"/>
      <c r="AC128" s="197"/>
      <c r="AD128" s="196"/>
      <c r="AE128" s="197"/>
      <c r="AF128" s="196"/>
      <c r="AG128" s="196"/>
      <c r="AH128" s="197"/>
      <c r="AI128" s="196"/>
      <c r="AJ128" s="197"/>
      <c r="AK128" s="196"/>
    </row>
    <row r="129" spans="1:37" ht="15" customHeight="1" x14ac:dyDescent="0.25">
      <c r="A129" s="196" t="s">
        <v>1037</v>
      </c>
      <c r="B129" s="196" t="s">
        <v>847</v>
      </c>
      <c r="C129" s="197">
        <v>402</v>
      </c>
      <c r="D129" s="199" t="s">
        <v>528</v>
      </c>
      <c r="E129" s="196" t="s">
        <v>529</v>
      </c>
      <c r="F129" s="195">
        <v>5636.78</v>
      </c>
      <c r="G129" s="195">
        <v>0</v>
      </c>
      <c r="H129" s="195">
        <v>2662.57</v>
      </c>
      <c r="I129" s="195">
        <v>0</v>
      </c>
      <c r="J129" s="195">
        <f t="shared" si="16"/>
        <v>2662.57</v>
      </c>
      <c r="K129" s="195">
        <f t="shared" si="17"/>
        <v>39.938549999999999</v>
      </c>
      <c r="L129" s="195">
        <v>726.88</v>
      </c>
      <c r="M129" s="195">
        <v>0</v>
      </c>
      <c r="N129" s="195">
        <f t="shared" si="18"/>
        <v>686.94145000000003</v>
      </c>
      <c r="O129" s="195">
        <f t="shared" si="19"/>
        <v>686.94145000000003</v>
      </c>
      <c r="P129" s="195"/>
      <c r="Q129" s="195"/>
      <c r="R129" s="195"/>
      <c r="S129" s="195"/>
      <c r="T129" s="195"/>
      <c r="U129" s="195"/>
      <c r="V129" s="195"/>
      <c r="W129" s="196"/>
      <c r="X129" s="196"/>
      <c r="Y129" s="197"/>
      <c r="Z129" s="196"/>
      <c r="AA129" s="197"/>
      <c r="AB129" s="196"/>
      <c r="AC129" s="197"/>
      <c r="AD129" s="196"/>
      <c r="AE129" s="197"/>
      <c r="AF129" s="196"/>
      <c r="AG129" s="196"/>
      <c r="AH129" s="197"/>
      <c r="AI129" s="196"/>
      <c r="AJ129" s="197"/>
      <c r="AK129" s="196"/>
    </row>
    <row r="130" spans="1:37" ht="15" customHeight="1" x14ac:dyDescent="0.25">
      <c r="A130" s="196" t="s">
        <v>1037</v>
      </c>
      <c r="B130" s="196" t="s">
        <v>847</v>
      </c>
      <c r="C130" s="197">
        <v>494</v>
      </c>
      <c r="D130" s="199" t="s">
        <v>528</v>
      </c>
      <c r="E130" s="196" t="s">
        <v>529</v>
      </c>
      <c r="F130" s="195">
        <v>27690.38</v>
      </c>
      <c r="G130" s="195">
        <v>951.62</v>
      </c>
      <c r="H130" s="195">
        <v>13845.19</v>
      </c>
      <c r="I130" s="195">
        <v>0</v>
      </c>
      <c r="J130" s="195">
        <f t="shared" si="16"/>
        <v>13845.19</v>
      </c>
      <c r="K130" s="195">
        <f t="shared" si="17"/>
        <v>207.67785000000001</v>
      </c>
      <c r="L130" s="195">
        <v>4731.3599999999997</v>
      </c>
      <c r="M130" s="195">
        <v>1107.6099999999999</v>
      </c>
      <c r="N130" s="195">
        <f t="shared" si="18"/>
        <v>3572.0621499999997</v>
      </c>
      <c r="O130" s="195">
        <f t="shared" si="19"/>
        <v>4679.6721499999994</v>
      </c>
      <c r="P130" s="195"/>
      <c r="Q130" s="195"/>
      <c r="R130" s="195"/>
      <c r="S130" s="195"/>
      <c r="T130" s="195"/>
      <c r="U130" s="195"/>
      <c r="V130" s="195"/>
      <c r="W130" s="196"/>
      <c r="X130" s="196"/>
      <c r="Y130" s="197"/>
      <c r="Z130" s="196"/>
      <c r="AA130" s="197"/>
      <c r="AB130" s="196"/>
      <c r="AC130" s="197"/>
      <c r="AD130" s="196"/>
      <c r="AE130" s="197"/>
      <c r="AF130" s="196"/>
      <c r="AG130" s="196"/>
      <c r="AH130" s="197"/>
      <c r="AI130" s="196"/>
      <c r="AJ130" s="197"/>
      <c r="AK130" s="196"/>
    </row>
    <row r="131" spans="1:37" ht="15" customHeight="1" x14ac:dyDescent="0.25">
      <c r="A131" s="196" t="s">
        <v>1037</v>
      </c>
      <c r="B131" s="196" t="s">
        <v>847</v>
      </c>
      <c r="C131" s="197">
        <v>441</v>
      </c>
      <c r="D131" s="199" t="s">
        <v>709</v>
      </c>
      <c r="E131" s="196" t="s">
        <v>730</v>
      </c>
      <c r="F131" s="195">
        <v>9156.1200000000008</v>
      </c>
      <c r="G131" s="195">
        <v>0</v>
      </c>
      <c r="H131" s="195">
        <v>4253.5</v>
      </c>
      <c r="I131" s="195">
        <v>0</v>
      </c>
      <c r="J131" s="195">
        <f t="shared" si="16"/>
        <v>4253.5</v>
      </c>
      <c r="K131" s="195">
        <f t="shared" si="17"/>
        <v>63.802499999999995</v>
      </c>
      <c r="L131" s="195">
        <v>1161.21</v>
      </c>
      <c r="M131" s="195">
        <v>0</v>
      </c>
      <c r="N131" s="195">
        <f t="shared" si="18"/>
        <v>1097.4075</v>
      </c>
      <c r="O131" s="195">
        <f t="shared" si="19"/>
        <v>1097.4075</v>
      </c>
      <c r="P131" s="195"/>
      <c r="Q131" s="195"/>
      <c r="R131" s="195"/>
      <c r="S131" s="195"/>
      <c r="T131" s="195"/>
      <c r="U131" s="195"/>
      <c r="V131" s="195"/>
      <c r="W131" s="196"/>
      <c r="X131" s="196"/>
      <c r="Y131" s="197"/>
      <c r="Z131" s="196"/>
      <c r="AA131" s="197"/>
      <c r="AB131" s="196"/>
      <c r="AC131" s="197"/>
      <c r="AD131" s="196"/>
      <c r="AE131" s="197"/>
      <c r="AF131" s="196"/>
      <c r="AG131" s="196"/>
      <c r="AH131" s="197"/>
      <c r="AI131" s="196"/>
      <c r="AJ131" s="197"/>
      <c r="AK131" s="196"/>
    </row>
    <row r="132" spans="1:37" ht="15" customHeight="1" x14ac:dyDescent="0.25">
      <c r="A132" s="196" t="s">
        <v>1037</v>
      </c>
      <c r="B132" s="196" t="s">
        <v>847</v>
      </c>
      <c r="C132" s="197">
        <v>385</v>
      </c>
      <c r="D132" s="199" t="s">
        <v>468</v>
      </c>
      <c r="E132" s="196" t="s">
        <v>515</v>
      </c>
      <c r="F132" s="195">
        <v>5668.7</v>
      </c>
      <c r="G132" s="195">
        <v>0</v>
      </c>
      <c r="H132" s="195">
        <v>2678.53</v>
      </c>
      <c r="I132" s="195">
        <v>0</v>
      </c>
      <c r="J132" s="195">
        <f t="shared" si="16"/>
        <v>2678.53</v>
      </c>
      <c r="K132" s="195">
        <f t="shared" si="17"/>
        <v>40.177950000000003</v>
      </c>
      <c r="L132" s="195">
        <v>731.24</v>
      </c>
      <c r="M132" s="195">
        <v>0</v>
      </c>
      <c r="N132" s="195">
        <f t="shared" si="18"/>
        <v>691.06205</v>
      </c>
      <c r="O132" s="195">
        <f t="shared" si="19"/>
        <v>691.06205</v>
      </c>
      <c r="P132" s="195"/>
      <c r="Q132" s="195"/>
      <c r="R132" s="195"/>
      <c r="S132" s="195"/>
      <c r="T132" s="195"/>
      <c r="U132" s="195"/>
      <c r="V132" s="195"/>
      <c r="W132" s="196"/>
      <c r="X132" s="196"/>
      <c r="Y132" s="197"/>
      <c r="Z132" s="196"/>
      <c r="AA132" s="197"/>
      <c r="AB132" s="196"/>
      <c r="AC132" s="197"/>
      <c r="AD132" s="196"/>
      <c r="AE132" s="197"/>
      <c r="AF132" s="196"/>
      <c r="AG132" s="196"/>
      <c r="AH132" s="197"/>
      <c r="AI132" s="196"/>
      <c r="AJ132" s="197"/>
      <c r="AK132" s="196"/>
    </row>
    <row r="133" spans="1:37" ht="15" customHeight="1" x14ac:dyDescent="0.25">
      <c r="A133" s="196" t="s">
        <v>1037</v>
      </c>
      <c r="B133" s="196" t="s">
        <v>847</v>
      </c>
      <c r="C133" s="197">
        <v>376</v>
      </c>
      <c r="D133" s="199" t="s">
        <v>508</v>
      </c>
      <c r="E133" s="196" t="s">
        <v>509</v>
      </c>
      <c r="F133" s="195">
        <v>5700.66</v>
      </c>
      <c r="G133" s="195">
        <v>0</v>
      </c>
      <c r="H133" s="195">
        <v>2694.51</v>
      </c>
      <c r="I133" s="195">
        <v>0</v>
      </c>
      <c r="J133" s="195">
        <f t="shared" si="16"/>
        <v>2694.51</v>
      </c>
      <c r="K133" s="195">
        <f t="shared" si="17"/>
        <v>40.417650000000002</v>
      </c>
      <c r="L133" s="195">
        <v>735.6</v>
      </c>
      <c r="M133" s="195">
        <v>0</v>
      </c>
      <c r="N133" s="195">
        <f t="shared" si="18"/>
        <v>695.18235000000004</v>
      </c>
      <c r="O133" s="195">
        <f t="shared" si="19"/>
        <v>695.18235000000004</v>
      </c>
      <c r="P133" s="195"/>
      <c r="Q133" s="195"/>
      <c r="R133" s="195"/>
      <c r="S133" s="195"/>
      <c r="T133" s="195"/>
      <c r="U133" s="195"/>
      <c r="V133" s="195"/>
      <c r="W133" s="196"/>
      <c r="X133" s="196"/>
      <c r="Y133" s="197"/>
      <c r="Z133" s="196"/>
      <c r="AA133" s="197"/>
      <c r="AB133" s="196"/>
      <c r="AC133" s="197"/>
      <c r="AD133" s="196"/>
      <c r="AE133" s="197"/>
      <c r="AF133" s="196"/>
      <c r="AG133" s="196"/>
      <c r="AH133" s="197"/>
      <c r="AI133" s="196"/>
      <c r="AJ133" s="197"/>
      <c r="AK133" s="196"/>
    </row>
    <row r="134" spans="1:37" ht="15" customHeight="1" x14ac:dyDescent="0.25">
      <c r="A134" s="196" t="s">
        <v>1037</v>
      </c>
      <c r="B134" s="196" t="s">
        <v>847</v>
      </c>
      <c r="C134" s="197">
        <v>401</v>
      </c>
      <c r="D134" s="199" t="s">
        <v>478</v>
      </c>
      <c r="E134" s="196" t="s">
        <v>527</v>
      </c>
      <c r="F134" s="195">
        <v>5636.78</v>
      </c>
      <c r="G134" s="195">
        <v>0</v>
      </c>
      <c r="H134" s="195">
        <v>2662.57</v>
      </c>
      <c r="I134" s="195">
        <v>0</v>
      </c>
      <c r="J134" s="195">
        <f t="shared" si="16"/>
        <v>2662.57</v>
      </c>
      <c r="K134" s="195">
        <f t="shared" si="17"/>
        <v>39.938549999999999</v>
      </c>
      <c r="L134" s="195">
        <v>726.88</v>
      </c>
      <c r="M134" s="195">
        <v>0</v>
      </c>
      <c r="N134" s="195">
        <f t="shared" si="18"/>
        <v>686.94145000000003</v>
      </c>
      <c r="O134" s="195">
        <f t="shared" si="19"/>
        <v>686.94145000000003</v>
      </c>
      <c r="P134" s="195"/>
      <c r="Q134" s="195"/>
      <c r="R134" s="195"/>
      <c r="S134" s="195"/>
      <c r="T134" s="195"/>
      <c r="U134" s="195"/>
      <c r="V134" s="195"/>
      <c r="W134" s="196"/>
      <c r="X134" s="196"/>
      <c r="Y134" s="197"/>
      <c r="Z134" s="196"/>
      <c r="AA134" s="197"/>
      <c r="AB134" s="196"/>
      <c r="AC134" s="197"/>
      <c r="AD134" s="196"/>
      <c r="AE134" s="197"/>
      <c r="AF134" s="196"/>
      <c r="AG134" s="196"/>
      <c r="AH134" s="197"/>
      <c r="AI134" s="196"/>
      <c r="AJ134" s="197"/>
      <c r="AK134" s="196"/>
    </row>
    <row r="135" spans="1:37" ht="15" customHeight="1" x14ac:dyDescent="0.25">
      <c r="A135" s="196" t="s">
        <v>1037</v>
      </c>
      <c r="B135" s="196" t="s">
        <v>847</v>
      </c>
      <c r="C135" s="197">
        <v>464</v>
      </c>
      <c r="D135" s="199" t="s">
        <v>751</v>
      </c>
      <c r="E135" s="196" t="s">
        <v>764</v>
      </c>
      <c r="F135" s="195">
        <v>6839.76</v>
      </c>
      <c r="G135" s="195">
        <v>0</v>
      </c>
      <c r="H135" s="195">
        <v>3218.71</v>
      </c>
      <c r="I135" s="195">
        <v>0</v>
      </c>
      <c r="J135" s="195">
        <f t="shared" si="16"/>
        <v>3218.71</v>
      </c>
      <c r="K135" s="195">
        <f t="shared" si="17"/>
        <v>48.280650000000001</v>
      </c>
      <c r="L135" s="195">
        <v>878.71</v>
      </c>
      <c r="M135" s="195">
        <v>0</v>
      </c>
      <c r="N135" s="195">
        <f t="shared" si="18"/>
        <v>830.42935</v>
      </c>
      <c r="O135" s="195">
        <f t="shared" si="19"/>
        <v>830.42935</v>
      </c>
      <c r="P135" s="195"/>
      <c r="Q135" s="195"/>
      <c r="R135" s="195"/>
      <c r="S135" s="195"/>
      <c r="T135" s="195"/>
      <c r="U135" s="195"/>
      <c r="V135" s="195"/>
      <c r="W135" s="196"/>
      <c r="X135" s="196"/>
      <c r="Y135" s="197"/>
      <c r="Z135" s="196"/>
      <c r="AA135" s="197"/>
      <c r="AB135" s="196"/>
      <c r="AC135" s="197"/>
      <c r="AD135" s="196"/>
      <c r="AE135" s="197"/>
      <c r="AF135" s="196"/>
      <c r="AG135" s="196"/>
      <c r="AH135" s="197"/>
      <c r="AI135" s="196"/>
      <c r="AJ135" s="197"/>
      <c r="AK135" s="196"/>
    </row>
    <row r="136" spans="1:37" ht="15" customHeight="1" x14ac:dyDescent="0.25">
      <c r="A136" s="196" t="s">
        <v>1037</v>
      </c>
      <c r="B136" s="196" t="s">
        <v>847</v>
      </c>
      <c r="C136" s="197">
        <v>427</v>
      </c>
      <c r="D136" s="199" t="s">
        <v>674</v>
      </c>
      <c r="E136" s="196" t="s">
        <v>675</v>
      </c>
      <c r="F136" s="195">
        <v>27914.44</v>
      </c>
      <c r="G136" s="195">
        <v>951.62</v>
      </c>
      <c r="H136" s="195">
        <v>13803.66</v>
      </c>
      <c r="I136" s="195">
        <v>0</v>
      </c>
      <c r="J136" s="195">
        <f t="shared" si="16"/>
        <v>13803.66</v>
      </c>
      <c r="K136" s="195">
        <f t="shared" si="17"/>
        <v>207.0549</v>
      </c>
      <c r="L136" s="195">
        <v>4720.0200000000004</v>
      </c>
      <c r="M136" s="195">
        <v>1128.8599999999999</v>
      </c>
      <c r="N136" s="195">
        <f t="shared" si="18"/>
        <v>3561.3451000000005</v>
      </c>
      <c r="O136" s="195">
        <f t="shared" si="19"/>
        <v>4690.2051000000001</v>
      </c>
      <c r="P136" s="195"/>
      <c r="Q136" s="195"/>
      <c r="R136" s="195"/>
      <c r="S136" s="195"/>
      <c r="T136" s="195"/>
      <c r="U136" s="195"/>
      <c r="V136" s="195"/>
      <c r="W136" s="196"/>
      <c r="X136" s="196"/>
      <c r="Y136" s="197"/>
      <c r="Z136" s="196"/>
      <c r="AA136" s="197"/>
      <c r="AB136" s="196"/>
      <c r="AC136" s="197"/>
      <c r="AD136" s="196"/>
      <c r="AE136" s="197"/>
      <c r="AF136" s="196"/>
      <c r="AG136" s="196"/>
      <c r="AH136" s="197"/>
      <c r="AI136" s="196"/>
      <c r="AJ136" s="197"/>
      <c r="AK136" s="196"/>
    </row>
    <row r="137" spans="1:37" ht="15" customHeight="1" x14ac:dyDescent="0.25">
      <c r="A137" s="196" t="s">
        <v>1037</v>
      </c>
      <c r="B137" s="196" t="s">
        <v>847</v>
      </c>
      <c r="C137" s="197">
        <v>156</v>
      </c>
      <c r="D137" s="199" t="s">
        <v>61</v>
      </c>
      <c r="E137" s="196" t="s">
        <v>233</v>
      </c>
      <c r="F137" s="195">
        <v>10419.35</v>
      </c>
      <c r="G137" s="195">
        <v>387.08</v>
      </c>
      <c r="H137" s="195">
        <v>5157.57</v>
      </c>
      <c r="I137" s="195">
        <v>0</v>
      </c>
      <c r="J137" s="195">
        <f t="shared" si="16"/>
        <v>5157.57</v>
      </c>
      <c r="K137" s="195">
        <f t="shared" si="17"/>
        <v>77.363549999999989</v>
      </c>
      <c r="L137" s="195">
        <v>1795.1</v>
      </c>
      <c r="M137" s="195">
        <v>420.94</v>
      </c>
      <c r="N137" s="195">
        <f t="shared" si="18"/>
        <v>1330.6564499999999</v>
      </c>
      <c r="O137" s="195">
        <f t="shared" si="19"/>
        <v>1751.59645</v>
      </c>
      <c r="P137" s="195"/>
      <c r="Q137" s="195"/>
      <c r="R137" s="195"/>
      <c r="S137" s="195"/>
      <c r="T137" s="195"/>
      <c r="U137" s="195"/>
      <c r="V137" s="195"/>
      <c r="W137" s="196"/>
      <c r="X137" s="196"/>
      <c r="Y137" s="197"/>
      <c r="Z137" s="196"/>
      <c r="AA137" s="197"/>
      <c r="AB137" s="196"/>
      <c r="AC137" s="197"/>
      <c r="AD137" s="196"/>
      <c r="AE137" s="197"/>
      <c r="AF137" s="196"/>
      <c r="AG137" s="196"/>
      <c r="AH137" s="197"/>
      <c r="AI137" s="196"/>
      <c r="AJ137" s="197"/>
      <c r="AK137" s="196"/>
    </row>
    <row r="138" spans="1:37" ht="15" customHeight="1" x14ac:dyDescent="0.25">
      <c r="A138" s="196" t="s">
        <v>1037</v>
      </c>
      <c r="B138" s="196" t="s">
        <v>847</v>
      </c>
      <c r="C138" s="197">
        <v>483</v>
      </c>
      <c r="D138" s="199" t="s">
        <v>820</v>
      </c>
      <c r="E138" s="196" t="s">
        <v>823</v>
      </c>
      <c r="F138" s="195">
        <v>27022.5</v>
      </c>
      <c r="G138" s="195">
        <v>951.62</v>
      </c>
      <c r="H138" s="195">
        <v>13415.36</v>
      </c>
      <c r="I138" s="195">
        <v>0</v>
      </c>
      <c r="J138" s="195">
        <f t="shared" si="16"/>
        <v>13415.36</v>
      </c>
      <c r="K138" s="195">
        <f t="shared" si="17"/>
        <v>201.2304</v>
      </c>
      <c r="L138" s="195">
        <v>4614.01</v>
      </c>
      <c r="M138" s="195">
        <v>1088.57</v>
      </c>
      <c r="N138" s="195">
        <f t="shared" si="18"/>
        <v>3461.1596</v>
      </c>
      <c r="O138" s="195">
        <f t="shared" si="19"/>
        <v>4549.7295999999997</v>
      </c>
      <c r="P138" s="195"/>
      <c r="Q138" s="195"/>
      <c r="R138" s="195"/>
      <c r="S138" s="195"/>
      <c r="T138" s="195"/>
      <c r="U138" s="195"/>
      <c r="V138" s="195"/>
      <c r="W138" s="196"/>
      <c r="X138" s="196"/>
      <c r="Y138" s="197"/>
      <c r="Z138" s="196"/>
      <c r="AA138" s="197"/>
      <c r="AB138" s="196"/>
      <c r="AC138" s="197"/>
      <c r="AD138" s="196"/>
      <c r="AE138" s="197"/>
      <c r="AF138" s="196"/>
      <c r="AG138" s="196"/>
      <c r="AH138" s="197"/>
      <c r="AI138" s="196"/>
      <c r="AJ138" s="197"/>
      <c r="AK138" s="196"/>
    </row>
    <row r="139" spans="1:37" ht="15" customHeight="1" x14ac:dyDescent="0.25">
      <c r="A139" s="196" t="s">
        <v>1037</v>
      </c>
      <c r="B139" s="196" t="s">
        <v>847</v>
      </c>
      <c r="C139" s="197">
        <v>477</v>
      </c>
      <c r="D139" s="199" t="s">
        <v>805</v>
      </c>
      <c r="E139" s="196" t="s">
        <v>814</v>
      </c>
      <c r="F139" s="195">
        <v>6746.91</v>
      </c>
      <c r="G139" s="195">
        <v>0</v>
      </c>
      <c r="H139" s="195">
        <v>3218.71</v>
      </c>
      <c r="I139" s="195">
        <v>0</v>
      </c>
      <c r="J139" s="195">
        <f t="shared" si="16"/>
        <v>3218.71</v>
      </c>
      <c r="K139" s="195">
        <f t="shared" si="17"/>
        <v>48.280650000000001</v>
      </c>
      <c r="L139" s="195">
        <v>878.71</v>
      </c>
      <c r="M139" s="195">
        <v>0</v>
      </c>
      <c r="N139" s="195">
        <f t="shared" si="18"/>
        <v>830.42935</v>
      </c>
      <c r="O139" s="195">
        <f t="shared" si="19"/>
        <v>830.42935</v>
      </c>
      <c r="P139" s="195"/>
      <c r="Q139" s="195"/>
      <c r="R139" s="195"/>
      <c r="S139" s="195"/>
      <c r="T139" s="195"/>
      <c r="U139" s="195"/>
      <c r="V139" s="195"/>
      <c r="W139" s="196"/>
      <c r="X139" s="196"/>
      <c r="Y139" s="197"/>
      <c r="Z139" s="196"/>
      <c r="AA139" s="197"/>
      <c r="AB139" s="196"/>
      <c r="AC139" s="197"/>
      <c r="AD139" s="196"/>
      <c r="AE139" s="197"/>
      <c r="AF139" s="196"/>
      <c r="AG139" s="196"/>
      <c r="AH139" s="197"/>
      <c r="AI139" s="196"/>
      <c r="AJ139" s="197"/>
      <c r="AK139" s="196"/>
    </row>
    <row r="140" spans="1:37" ht="15" customHeight="1" x14ac:dyDescent="0.25">
      <c r="A140" s="196" t="s">
        <v>1037</v>
      </c>
      <c r="B140" s="196" t="s">
        <v>847</v>
      </c>
      <c r="C140" s="197">
        <v>382</v>
      </c>
      <c r="D140" s="199" t="s">
        <v>466</v>
      </c>
      <c r="E140" s="196" t="s">
        <v>513</v>
      </c>
      <c r="F140" s="195">
        <v>2687.76</v>
      </c>
      <c r="G140" s="195">
        <v>0</v>
      </c>
      <c r="H140" s="195">
        <v>1269.58</v>
      </c>
      <c r="I140" s="195">
        <v>0</v>
      </c>
      <c r="J140" s="195">
        <f t="shared" si="16"/>
        <v>1269.58</v>
      </c>
      <c r="K140" s="195">
        <f t="shared" si="17"/>
        <v>19.043699999999998</v>
      </c>
      <c r="L140" s="195">
        <v>346.6</v>
      </c>
      <c r="M140" s="195">
        <v>0</v>
      </c>
      <c r="N140" s="195">
        <f t="shared" si="18"/>
        <v>327.55630000000002</v>
      </c>
      <c r="O140" s="195">
        <f t="shared" si="19"/>
        <v>327.55630000000002</v>
      </c>
      <c r="P140" s="195"/>
      <c r="Q140" s="195"/>
      <c r="R140" s="195"/>
      <c r="S140" s="195"/>
      <c r="T140" s="195"/>
      <c r="U140" s="195"/>
      <c r="V140" s="195"/>
      <c r="W140" s="196"/>
      <c r="X140" s="196"/>
      <c r="Y140" s="197"/>
      <c r="Z140" s="196"/>
      <c r="AA140" s="197"/>
      <c r="AB140" s="196"/>
      <c r="AC140" s="197"/>
      <c r="AD140" s="196"/>
      <c r="AE140" s="197"/>
      <c r="AF140" s="196"/>
      <c r="AG140" s="196"/>
      <c r="AH140" s="197"/>
      <c r="AI140" s="196"/>
      <c r="AJ140" s="197"/>
      <c r="AK140" s="196"/>
    </row>
    <row r="141" spans="1:37" ht="15" customHeight="1" x14ac:dyDescent="0.25">
      <c r="A141" s="196" t="s">
        <v>1037</v>
      </c>
      <c r="B141" s="196" t="s">
        <v>847</v>
      </c>
      <c r="C141" s="197">
        <v>495</v>
      </c>
      <c r="D141" s="199" t="s">
        <v>466</v>
      </c>
      <c r="E141" s="196" t="s">
        <v>513</v>
      </c>
      <c r="F141" s="195">
        <v>27690.38</v>
      </c>
      <c r="G141" s="195">
        <v>951.62</v>
      </c>
      <c r="H141" s="195">
        <v>13845.19</v>
      </c>
      <c r="I141" s="195">
        <v>0</v>
      </c>
      <c r="J141" s="195">
        <f t="shared" si="16"/>
        <v>13845.19</v>
      </c>
      <c r="K141" s="195">
        <f t="shared" si="17"/>
        <v>207.67785000000001</v>
      </c>
      <c r="L141" s="195">
        <v>4731.3599999999997</v>
      </c>
      <c r="M141" s="195">
        <v>1107.6099999999999</v>
      </c>
      <c r="N141" s="195">
        <f t="shared" si="18"/>
        <v>3572.0621499999997</v>
      </c>
      <c r="O141" s="195">
        <f t="shared" si="19"/>
        <v>4679.6721499999994</v>
      </c>
      <c r="P141" s="195"/>
      <c r="Q141" s="195"/>
      <c r="R141" s="195"/>
      <c r="S141" s="195"/>
      <c r="T141" s="195"/>
      <c r="U141" s="195"/>
      <c r="V141" s="195"/>
      <c r="W141" s="196"/>
      <c r="X141" s="196"/>
      <c r="Y141" s="197"/>
      <c r="Z141" s="196"/>
      <c r="AA141" s="197"/>
      <c r="AB141" s="196"/>
      <c r="AC141" s="197"/>
      <c r="AD141" s="196"/>
      <c r="AE141" s="197"/>
      <c r="AF141" s="196"/>
      <c r="AG141" s="196"/>
      <c r="AH141" s="197"/>
      <c r="AI141" s="196"/>
      <c r="AJ141" s="197"/>
      <c r="AK141" s="196"/>
    </row>
    <row r="142" spans="1:37" s="563" customFormat="1" ht="15" customHeight="1" x14ac:dyDescent="0.25">
      <c r="A142" s="559" t="s">
        <v>1037</v>
      </c>
      <c r="B142" s="559" t="s">
        <v>847</v>
      </c>
      <c r="C142" s="560">
        <v>247</v>
      </c>
      <c r="D142" s="561" t="s">
        <v>136</v>
      </c>
      <c r="E142" s="559" t="s">
        <v>257</v>
      </c>
      <c r="F142" s="562">
        <v>57598.99</v>
      </c>
      <c r="G142" s="562">
        <v>951.62</v>
      </c>
      <c r="H142" s="562">
        <v>28499.9</v>
      </c>
      <c r="I142" s="562">
        <v>0</v>
      </c>
      <c r="J142" s="562">
        <f t="shared" si="16"/>
        <v>28499.9</v>
      </c>
      <c r="K142" s="562">
        <f t="shared" si="17"/>
        <v>427.49849999999998</v>
      </c>
      <c r="L142" s="562">
        <v>8732.09</v>
      </c>
      <c r="M142" s="562">
        <v>2327.92</v>
      </c>
      <c r="N142" s="562">
        <f t="shared" si="18"/>
        <v>7352.9715000000006</v>
      </c>
      <c r="O142" s="562">
        <f t="shared" si="19"/>
        <v>9680.8915000000015</v>
      </c>
      <c r="P142" s="562"/>
      <c r="Q142" s="562"/>
      <c r="R142" s="562"/>
      <c r="S142" s="562"/>
      <c r="T142" s="562"/>
      <c r="U142" s="562"/>
      <c r="V142" s="562"/>
      <c r="W142" s="559"/>
      <c r="X142" s="559"/>
      <c r="Y142" s="560"/>
      <c r="Z142" s="559"/>
      <c r="AA142" s="560"/>
      <c r="AB142" s="559"/>
      <c r="AC142" s="560"/>
      <c r="AD142" s="559"/>
      <c r="AE142" s="560"/>
      <c r="AF142" s="559"/>
      <c r="AG142" s="559"/>
      <c r="AH142" s="560"/>
      <c r="AI142" s="559"/>
      <c r="AJ142" s="560"/>
      <c r="AK142" s="559"/>
    </row>
    <row r="143" spans="1:37" ht="15" customHeight="1" x14ac:dyDescent="0.25">
      <c r="A143" s="196" t="s">
        <v>1037</v>
      </c>
      <c r="B143" s="196" t="s">
        <v>847</v>
      </c>
      <c r="C143" s="197">
        <v>446</v>
      </c>
      <c r="D143" s="199" t="s">
        <v>714</v>
      </c>
      <c r="E143" s="196" t="s">
        <v>735</v>
      </c>
      <c r="F143" s="195">
        <v>45062.8</v>
      </c>
      <c r="G143" s="195">
        <v>951.62</v>
      </c>
      <c r="H143" s="195">
        <v>22376.57</v>
      </c>
      <c r="I143" s="195">
        <v>0</v>
      </c>
      <c r="J143" s="195">
        <f t="shared" si="16"/>
        <v>22376.57</v>
      </c>
      <c r="K143" s="195">
        <f t="shared" si="17"/>
        <v>335.64855</v>
      </c>
      <c r="L143" s="195">
        <v>7060.42</v>
      </c>
      <c r="M143" s="195">
        <v>1814.89</v>
      </c>
      <c r="N143" s="195">
        <f t="shared" si="18"/>
        <v>5773.1514500000003</v>
      </c>
      <c r="O143" s="195">
        <f t="shared" si="19"/>
        <v>7588.0414500000006</v>
      </c>
      <c r="P143" s="195"/>
      <c r="Q143" s="195"/>
      <c r="R143" s="195"/>
      <c r="S143" s="195"/>
      <c r="T143" s="195"/>
      <c r="U143" s="195"/>
      <c r="V143" s="195"/>
      <c r="W143" s="196"/>
      <c r="X143" s="196"/>
      <c r="Y143" s="197"/>
      <c r="Z143" s="196"/>
      <c r="AA143" s="197"/>
      <c r="AB143" s="196"/>
      <c r="AC143" s="197"/>
      <c r="AD143" s="196"/>
      <c r="AE143" s="197"/>
      <c r="AF143" s="196"/>
      <c r="AG143" s="196"/>
      <c r="AH143" s="197"/>
      <c r="AI143" s="196"/>
      <c r="AJ143" s="197"/>
      <c r="AK143" s="196"/>
    </row>
    <row r="144" spans="1:37" ht="15" customHeight="1" x14ac:dyDescent="0.25">
      <c r="A144" s="196" t="s">
        <v>1037</v>
      </c>
      <c r="B144" s="196" t="s">
        <v>847</v>
      </c>
      <c r="C144" s="197">
        <v>435</v>
      </c>
      <c r="D144" s="199" t="s">
        <v>697</v>
      </c>
      <c r="E144" s="196" t="s">
        <v>707</v>
      </c>
      <c r="F144" s="195">
        <v>28488.9</v>
      </c>
      <c r="G144" s="195">
        <v>951.62</v>
      </c>
      <c r="H144" s="195">
        <v>14084.44</v>
      </c>
      <c r="I144" s="195">
        <v>0</v>
      </c>
      <c r="J144" s="195">
        <f t="shared" si="16"/>
        <v>14084.44</v>
      </c>
      <c r="K144" s="195">
        <f t="shared" si="17"/>
        <v>211.26660000000001</v>
      </c>
      <c r="L144" s="195">
        <v>4796.67</v>
      </c>
      <c r="M144" s="195">
        <v>1152.3499999999999</v>
      </c>
      <c r="N144" s="195">
        <f t="shared" si="18"/>
        <v>3633.7834000000003</v>
      </c>
      <c r="O144" s="195">
        <f t="shared" si="19"/>
        <v>4786.1334000000006</v>
      </c>
      <c r="P144" s="195"/>
      <c r="Q144" s="195"/>
      <c r="R144" s="195"/>
      <c r="S144" s="195"/>
      <c r="T144" s="195"/>
      <c r="U144" s="195"/>
      <c r="V144" s="195"/>
      <c r="W144" s="196"/>
      <c r="X144" s="196"/>
      <c r="Y144" s="197"/>
      <c r="Z144" s="196"/>
      <c r="AA144" s="197"/>
      <c r="AB144" s="196"/>
      <c r="AC144" s="197"/>
      <c r="AD144" s="196"/>
      <c r="AE144" s="197"/>
      <c r="AF144" s="196"/>
      <c r="AG144" s="196"/>
      <c r="AH144" s="197"/>
      <c r="AI144" s="196"/>
      <c r="AJ144" s="197"/>
      <c r="AK144" s="196"/>
    </row>
    <row r="145" spans="1:37" ht="15" customHeight="1" x14ac:dyDescent="0.25">
      <c r="A145" s="196" t="s">
        <v>1037</v>
      </c>
      <c r="B145" s="196" t="s">
        <v>847</v>
      </c>
      <c r="C145" s="197">
        <v>34</v>
      </c>
      <c r="D145" s="199" t="s">
        <v>25</v>
      </c>
      <c r="E145" s="196" t="s">
        <v>197</v>
      </c>
      <c r="F145" s="195">
        <v>25633.72</v>
      </c>
      <c r="G145" s="195">
        <v>951.62</v>
      </c>
      <c r="H145" s="195">
        <v>12686.07</v>
      </c>
      <c r="I145" s="195">
        <v>0</v>
      </c>
      <c r="J145" s="195">
        <f t="shared" si="16"/>
        <v>12686.07</v>
      </c>
      <c r="K145" s="195">
        <f t="shared" si="17"/>
        <v>190.29104999999998</v>
      </c>
      <c r="L145" s="195">
        <v>4414.92</v>
      </c>
      <c r="M145" s="195">
        <v>1035.81</v>
      </c>
      <c r="N145" s="195">
        <f t="shared" si="18"/>
        <v>3273.0089500000004</v>
      </c>
      <c r="O145" s="195">
        <f t="shared" si="19"/>
        <v>4308.8189500000008</v>
      </c>
      <c r="P145" s="195"/>
      <c r="Q145" s="195"/>
      <c r="R145" s="195"/>
      <c r="S145" s="195"/>
      <c r="T145" s="195"/>
      <c r="U145" s="195"/>
      <c r="V145" s="195"/>
      <c r="W145" s="196"/>
      <c r="X145" s="196"/>
      <c r="Y145" s="197"/>
      <c r="Z145" s="196"/>
      <c r="AA145" s="197"/>
      <c r="AB145" s="196"/>
      <c r="AC145" s="197"/>
      <c r="AD145" s="196"/>
      <c r="AE145" s="197"/>
      <c r="AF145" s="196"/>
      <c r="AG145" s="196"/>
      <c r="AH145" s="197"/>
      <c r="AI145" s="196"/>
      <c r="AJ145" s="197"/>
      <c r="AK145" s="196"/>
    </row>
    <row r="146" spans="1:37" ht="15" customHeight="1" x14ac:dyDescent="0.25">
      <c r="A146" s="196" t="s">
        <v>1037</v>
      </c>
      <c r="B146" s="196" t="s">
        <v>847</v>
      </c>
      <c r="C146" s="197">
        <v>397</v>
      </c>
      <c r="D146" s="199" t="s">
        <v>476</v>
      </c>
      <c r="E146" s="196" t="s">
        <v>525</v>
      </c>
      <c r="F146" s="195">
        <v>4772.16</v>
      </c>
      <c r="G146" s="195">
        <v>0</v>
      </c>
      <c r="H146" s="195">
        <v>2252.6</v>
      </c>
      <c r="I146" s="195">
        <v>0</v>
      </c>
      <c r="J146" s="195">
        <f t="shared" si="16"/>
        <v>2252.6</v>
      </c>
      <c r="K146" s="195">
        <f t="shared" si="17"/>
        <v>33.788999999999994</v>
      </c>
      <c r="L146" s="195">
        <v>614.96</v>
      </c>
      <c r="M146" s="195">
        <v>0</v>
      </c>
      <c r="N146" s="195">
        <f t="shared" si="18"/>
        <v>581.17100000000005</v>
      </c>
      <c r="O146" s="195">
        <f t="shared" si="19"/>
        <v>581.17100000000005</v>
      </c>
      <c r="P146" s="195"/>
      <c r="Q146" s="195"/>
      <c r="R146" s="195"/>
      <c r="S146" s="195"/>
      <c r="T146" s="195"/>
      <c r="U146" s="195"/>
      <c r="V146" s="195"/>
      <c r="W146" s="196"/>
      <c r="X146" s="196"/>
      <c r="Y146" s="197"/>
      <c r="Z146" s="196"/>
      <c r="AA146" s="197"/>
      <c r="AB146" s="196"/>
      <c r="AC146" s="197"/>
      <c r="AD146" s="196"/>
      <c r="AE146" s="197"/>
      <c r="AF146" s="196"/>
      <c r="AG146" s="196"/>
      <c r="AH146" s="197"/>
      <c r="AI146" s="196"/>
      <c r="AJ146" s="197"/>
      <c r="AK146" s="196"/>
    </row>
    <row r="147" spans="1:37" ht="15" customHeight="1" x14ac:dyDescent="0.25">
      <c r="A147" s="196" t="s">
        <v>1037</v>
      </c>
      <c r="B147" s="196" t="s">
        <v>847</v>
      </c>
      <c r="C147" s="197">
        <v>399</v>
      </c>
      <c r="D147" s="199" t="s">
        <v>1072</v>
      </c>
      <c r="E147" s="196" t="s">
        <v>1071</v>
      </c>
      <c r="F147" s="195">
        <v>5020.43</v>
      </c>
      <c r="G147" s="195">
        <v>0</v>
      </c>
      <c r="H147" s="195">
        <v>2366.38</v>
      </c>
      <c r="I147" s="195">
        <v>0</v>
      </c>
      <c r="J147" s="195">
        <f t="shared" si="16"/>
        <v>2366.38</v>
      </c>
      <c r="K147" s="195">
        <f t="shared" si="17"/>
        <v>35.495699999999999</v>
      </c>
      <c r="L147" s="195">
        <v>646.02</v>
      </c>
      <c r="M147" s="195">
        <v>212.32</v>
      </c>
      <c r="N147" s="195">
        <f t="shared" si="18"/>
        <v>610.52430000000004</v>
      </c>
      <c r="O147" s="195">
        <f t="shared" si="19"/>
        <v>822.84429999999998</v>
      </c>
      <c r="P147" s="195"/>
      <c r="Q147" s="195"/>
      <c r="R147" s="195"/>
      <c r="S147" s="195"/>
      <c r="T147" s="195"/>
      <c r="U147" s="195"/>
      <c r="V147" s="195"/>
      <c r="W147" s="196"/>
      <c r="X147" s="196"/>
      <c r="Y147" s="197"/>
      <c r="Z147" s="196"/>
      <c r="AA147" s="197"/>
      <c r="AB147" s="196"/>
      <c r="AC147" s="197"/>
      <c r="AD147" s="196"/>
      <c r="AE147" s="197"/>
      <c r="AF147" s="196"/>
      <c r="AG147" s="196"/>
      <c r="AH147" s="197"/>
      <c r="AI147" s="196"/>
      <c r="AJ147" s="197"/>
      <c r="AK147" s="196"/>
    </row>
    <row r="148" spans="1:37" s="214" customFormat="1" ht="15" customHeight="1" x14ac:dyDescent="0.25">
      <c r="A148" s="211" t="s">
        <v>1037</v>
      </c>
      <c r="B148" s="211" t="s">
        <v>847</v>
      </c>
      <c r="C148" s="213">
        <v>187</v>
      </c>
      <c r="D148" s="235" t="s">
        <v>69</v>
      </c>
      <c r="E148" s="211" t="s">
        <v>870</v>
      </c>
      <c r="F148" s="212">
        <v>3593.48</v>
      </c>
      <c r="G148" s="212">
        <v>112.86</v>
      </c>
      <c r="H148" s="212">
        <v>1796.74</v>
      </c>
      <c r="I148" s="212">
        <v>0</v>
      </c>
      <c r="J148" s="212">
        <f t="shared" si="16"/>
        <v>1796.74</v>
      </c>
      <c r="K148" s="212">
        <f t="shared" si="17"/>
        <v>26.9511</v>
      </c>
      <c r="L148" s="212">
        <v>603.37</v>
      </c>
      <c r="M148" s="212">
        <v>143.72999999999999</v>
      </c>
      <c r="N148" s="212">
        <f t="shared" si="18"/>
        <v>463.55889999999999</v>
      </c>
      <c r="O148" s="212">
        <f t="shared" si="19"/>
        <v>607.28890000000001</v>
      </c>
      <c r="P148" s="212"/>
      <c r="Q148" s="212"/>
      <c r="R148" s="212"/>
      <c r="S148" s="212"/>
      <c r="T148" s="212"/>
      <c r="U148" s="212"/>
      <c r="V148" s="212"/>
      <c r="W148" s="211"/>
      <c r="X148" s="211"/>
      <c r="Y148" s="213"/>
      <c r="Z148" s="211"/>
      <c r="AA148" s="213"/>
      <c r="AB148" s="211"/>
      <c r="AC148" s="213"/>
      <c r="AD148" s="211"/>
      <c r="AE148" s="213"/>
      <c r="AF148" s="211"/>
      <c r="AG148" s="211"/>
      <c r="AH148" s="213"/>
      <c r="AI148" s="211"/>
      <c r="AJ148" s="213"/>
      <c r="AK148" s="211"/>
    </row>
    <row r="149" spans="1:37" s="214" customFormat="1" ht="15" customHeight="1" x14ac:dyDescent="0.25">
      <c r="A149" s="211" t="s">
        <v>1037</v>
      </c>
      <c r="B149" s="211" t="s">
        <v>847</v>
      </c>
      <c r="C149" s="213">
        <v>4</v>
      </c>
      <c r="D149" s="235" t="s">
        <v>5</v>
      </c>
      <c r="E149" s="211" t="s">
        <v>1083</v>
      </c>
      <c r="F149" s="212">
        <v>16.77</v>
      </c>
      <c r="G149" s="212">
        <v>0</v>
      </c>
      <c r="H149" s="212">
        <v>0</v>
      </c>
      <c r="I149" s="212">
        <v>0</v>
      </c>
      <c r="J149" s="212">
        <f t="shared" si="16"/>
        <v>0</v>
      </c>
      <c r="K149" s="212">
        <f t="shared" si="17"/>
        <v>0</v>
      </c>
      <c r="L149" s="212">
        <v>0</v>
      </c>
      <c r="M149" s="212">
        <v>1.34</v>
      </c>
      <c r="N149" s="212">
        <f t="shared" si="18"/>
        <v>0</v>
      </c>
      <c r="O149" s="212">
        <f t="shared" si="19"/>
        <v>1.34</v>
      </c>
      <c r="P149" s="212"/>
      <c r="Q149" s="212"/>
      <c r="R149" s="212"/>
      <c r="S149" s="212"/>
      <c r="T149" s="212"/>
      <c r="U149" s="212"/>
      <c r="V149" s="212"/>
      <c r="W149" s="211"/>
      <c r="X149" s="211"/>
      <c r="Y149" s="213"/>
      <c r="Z149" s="211"/>
      <c r="AA149" s="213"/>
      <c r="AB149" s="211"/>
      <c r="AC149" s="213"/>
      <c r="AD149" s="211"/>
      <c r="AE149" s="213"/>
      <c r="AF149" s="211"/>
      <c r="AG149" s="211"/>
      <c r="AH149" s="213"/>
      <c r="AI149" s="211"/>
      <c r="AJ149" s="213"/>
      <c r="AK149" s="211"/>
    </row>
    <row r="150" spans="1:37" ht="15" customHeight="1" x14ac:dyDescent="0.25">
      <c r="A150" s="196" t="s">
        <v>1037</v>
      </c>
      <c r="B150" s="196" t="s">
        <v>847</v>
      </c>
      <c r="C150" s="197">
        <v>362</v>
      </c>
      <c r="D150" s="199" t="s">
        <v>451</v>
      </c>
      <c r="E150" s="196" t="s">
        <v>494</v>
      </c>
      <c r="F150" s="195">
        <v>5636.76</v>
      </c>
      <c r="G150" s="195">
        <v>0</v>
      </c>
      <c r="H150" s="195">
        <v>2662.56</v>
      </c>
      <c r="I150" s="195">
        <v>0</v>
      </c>
      <c r="J150" s="195">
        <f t="shared" si="16"/>
        <v>2662.56</v>
      </c>
      <c r="K150" s="195">
        <f t="shared" si="17"/>
        <v>39.938399999999994</v>
      </c>
      <c r="L150" s="195">
        <v>726.88</v>
      </c>
      <c r="M150" s="195">
        <v>0</v>
      </c>
      <c r="N150" s="195">
        <f t="shared" si="18"/>
        <v>686.94159999999999</v>
      </c>
      <c r="O150" s="195">
        <f t="shared" si="19"/>
        <v>686.94159999999999</v>
      </c>
      <c r="P150" s="195"/>
      <c r="Q150" s="195"/>
      <c r="R150" s="195"/>
      <c r="S150" s="195"/>
      <c r="T150" s="195"/>
      <c r="U150" s="195"/>
      <c r="V150" s="195"/>
      <c r="W150" s="196"/>
      <c r="X150" s="196"/>
      <c r="Y150" s="197"/>
      <c r="Z150" s="196"/>
      <c r="AA150" s="197"/>
      <c r="AB150" s="196"/>
      <c r="AC150" s="197"/>
      <c r="AD150" s="196"/>
      <c r="AE150" s="197"/>
      <c r="AF150" s="196"/>
      <c r="AG150" s="196"/>
      <c r="AH150" s="197"/>
      <c r="AI150" s="196"/>
      <c r="AJ150" s="197"/>
      <c r="AK150" s="196"/>
    </row>
    <row r="151" spans="1:37" ht="15" customHeight="1" x14ac:dyDescent="0.25">
      <c r="A151" s="196" t="s">
        <v>1037</v>
      </c>
      <c r="B151" s="196" t="s">
        <v>847</v>
      </c>
      <c r="C151" s="197">
        <v>493</v>
      </c>
      <c r="D151" s="199" t="s">
        <v>451</v>
      </c>
      <c r="E151" s="196" t="s">
        <v>494</v>
      </c>
      <c r="F151" s="195">
        <v>27690.38</v>
      </c>
      <c r="G151" s="195">
        <v>951.62</v>
      </c>
      <c r="H151" s="195">
        <v>13845.19</v>
      </c>
      <c r="I151" s="195">
        <v>0</v>
      </c>
      <c r="J151" s="195">
        <f t="shared" si="16"/>
        <v>13845.19</v>
      </c>
      <c r="K151" s="195">
        <f t="shared" si="17"/>
        <v>207.67785000000001</v>
      </c>
      <c r="L151" s="195">
        <v>4731.3599999999997</v>
      </c>
      <c r="M151" s="195">
        <v>1107.6099999999999</v>
      </c>
      <c r="N151" s="195">
        <f t="shared" si="18"/>
        <v>3572.0621499999997</v>
      </c>
      <c r="O151" s="195">
        <f t="shared" si="19"/>
        <v>4679.6721499999994</v>
      </c>
      <c r="P151" s="195"/>
      <c r="Q151" s="195"/>
      <c r="R151" s="195"/>
      <c r="S151" s="195"/>
      <c r="T151" s="195"/>
      <c r="U151" s="195"/>
      <c r="V151" s="195"/>
      <c r="W151" s="196"/>
      <c r="X151" s="196"/>
      <c r="Y151" s="197"/>
      <c r="Z151" s="196"/>
      <c r="AA151" s="197"/>
      <c r="AB151" s="196"/>
      <c r="AC151" s="197"/>
      <c r="AD151" s="196"/>
      <c r="AE151" s="197"/>
      <c r="AF151" s="196"/>
      <c r="AG151" s="196"/>
      <c r="AH151" s="197"/>
      <c r="AI151" s="196"/>
      <c r="AJ151" s="197"/>
      <c r="AK151" s="196"/>
    </row>
    <row r="152" spans="1:37" ht="15" customHeight="1" x14ac:dyDescent="0.25">
      <c r="A152" s="196" t="s">
        <v>1037</v>
      </c>
      <c r="B152" s="196" t="s">
        <v>847</v>
      </c>
      <c r="C152" s="197">
        <v>339</v>
      </c>
      <c r="D152" s="199" t="s">
        <v>346</v>
      </c>
      <c r="E152" s="196" t="s">
        <v>350</v>
      </c>
      <c r="F152" s="195">
        <v>59913.67</v>
      </c>
      <c r="G152" s="195">
        <v>951.62</v>
      </c>
      <c r="H152" s="195">
        <v>29657.24</v>
      </c>
      <c r="I152" s="195">
        <v>0</v>
      </c>
      <c r="J152" s="195">
        <f t="shared" si="16"/>
        <v>29657.24</v>
      </c>
      <c r="K152" s="195">
        <f t="shared" si="17"/>
        <v>444.85860000000002</v>
      </c>
      <c r="L152" s="195">
        <v>9048.0499999999993</v>
      </c>
      <c r="M152" s="195">
        <v>2420.5100000000002</v>
      </c>
      <c r="N152" s="195">
        <f t="shared" si="18"/>
        <v>7651.5713999999998</v>
      </c>
      <c r="O152" s="195">
        <f t="shared" si="19"/>
        <v>10072.081399999999</v>
      </c>
      <c r="P152" s="195"/>
      <c r="Q152" s="195"/>
      <c r="R152" s="195"/>
      <c r="S152" s="195"/>
      <c r="T152" s="195"/>
      <c r="U152" s="195"/>
      <c r="V152" s="195"/>
      <c r="W152" s="196"/>
      <c r="X152" s="196"/>
      <c r="Y152" s="197"/>
      <c r="Z152" s="196"/>
      <c r="AA152" s="197"/>
      <c r="AB152" s="196"/>
      <c r="AC152" s="197"/>
      <c r="AD152" s="196"/>
      <c r="AE152" s="197"/>
      <c r="AF152" s="196"/>
      <c r="AG152" s="196"/>
      <c r="AH152" s="197"/>
      <c r="AI152" s="196"/>
      <c r="AJ152" s="197"/>
      <c r="AK152" s="196"/>
    </row>
    <row r="153" spans="1:37" ht="15" customHeight="1" x14ac:dyDescent="0.25">
      <c r="A153" s="196" t="s">
        <v>1037</v>
      </c>
      <c r="B153" s="196" t="s">
        <v>847</v>
      </c>
      <c r="C153" s="197">
        <v>87</v>
      </c>
      <c r="D153" s="199" t="s">
        <v>47</v>
      </c>
      <c r="E153" s="196" t="s">
        <v>219</v>
      </c>
      <c r="F153" s="195">
        <v>28956.66</v>
      </c>
      <c r="G153" s="195">
        <v>951.62</v>
      </c>
      <c r="H153" s="195">
        <v>14350.38</v>
      </c>
      <c r="I153" s="195">
        <v>0</v>
      </c>
      <c r="J153" s="195">
        <f t="shared" ref="J153:J173" si="20">H153+I153</f>
        <v>14350.38</v>
      </c>
      <c r="K153" s="195">
        <f t="shared" ref="K153:K173" si="21">J153*1.5%</f>
        <v>215.25569999999999</v>
      </c>
      <c r="L153" s="195">
        <v>4869.2700000000004</v>
      </c>
      <c r="M153" s="195">
        <v>1168.5</v>
      </c>
      <c r="N153" s="195">
        <f t="shared" ref="N153:N173" si="22">L153-K153-G153</f>
        <v>3702.3943000000008</v>
      </c>
      <c r="O153" s="195">
        <f t="shared" ref="O153:O173" si="23">M153+N153</f>
        <v>4870.8943000000008</v>
      </c>
      <c r="P153" s="195"/>
      <c r="Q153" s="195"/>
      <c r="R153" s="195"/>
      <c r="S153" s="195"/>
      <c r="T153" s="195"/>
      <c r="U153" s="195"/>
      <c r="V153" s="195"/>
      <c r="W153" s="196"/>
      <c r="X153" s="196"/>
      <c r="Y153" s="197"/>
      <c r="Z153" s="196"/>
      <c r="AA153" s="197"/>
      <c r="AB153" s="196"/>
      <c r="AC153" s="197"/>
      <c r="AD153" s="196"/>
      <c r="AE153" s="197"/>
      <c r="AF153" s="196"/>
      <c r="AG153" s="196"/>
      <c r="AH153" s="197"/>
      <c r="AI153" s="196"/>
      <c r="AJ153" s="197"/>
      <c r="AK153" s="196"/>
    </row>
    <row r="154" spans="1:37" ht="15" customHeight="1" x14ac:dyDescent="0.25">
      <c r="A154" s="196" t="s">
        <v>1037</v>
      </c>
      <c r="B154" s="196" t="s">
        <v>847</v>
      </c>
      <c r="C154" s="197">
        <v>392</v>
      </c>
      <c r="D154" s="199" t="s">
        <v>520</v>
      </c>
      <c r="E154" s="196" t="s">
        <v>521</v>
      </c>
      <c r="F154" s="195">
        <v>4716.3999999999996</v>
      </c>
      <c r="G154" s="195">
        <v>0</v>
      </c>
      <c r="H154" s="195">
        <v>2229.1999999999998</v>
      </c>
      <c r="I154" s="195">
        <v>0</v>
      </c>
      <c r="J154" s="195">
        <f t="shared" si="20"/>
        <v>2229.1999999999998</v>
      </c>
      <c r="K154" s="195">
        <f t="shared" si="21"/>
        <v>33.437999999999995</v>
      </c>
      <c r="L154" s="195">
        <v>608.57000000000005</v>
      </c>
      <c r="M154" s="195">
        <v>0</v>
      </c>
      <c r="N154" s="195">
        <f t="shared" si="22"/>
        <v>575.13200000000006</v>
      </c>
      <c r="O154" s="195">
        <f t="shared" si="23"/>
        <v>575.13200000000006</v>
      </c>
      <c r="P154" s="195"/>
      <c r="Q154" s="195"/>
      <c r="R154" s="195"/>
      <c r="S154" s="195"/>
      <c r="T154" s="195"/>
      <c r="U154" s="195"/>
      <c r="V154" s="195"/>
      <c r="W154" s="196"/>
      <c r="X154" s="196"/>
      <c r="Y154" s="197"/>
      <c r="Z154" s="196"/>
      <c r="AA154" s="197"/>
      <c r="AB154" s="196"/>
      <c r="AC154" s="197"/>
      <c r="AD154" s="196"/>
      <c r="AE154" s="197"/>
      <c r="AF154" s="196"/>
      <c r="AG154" s="196"/>
      <c r="AH154" s="197"/>
      <c r="AI154" s="196"/>
      <c r="AJ154" s="197"/>
      <c r="AK154" s="196"/>
    </row>
    <row r="155" spans="1:37" ht="15" customHeight="1" x14ac:dyDescent="0.25">
      <c r="A155" s="196" t="s">
        <v>1037</v>
      </c>
      <c r="B155" s="196" t="s">
        <v>847</v>
      </c>
      <c r="C155" s="197">
        <v>317</v>
      </c>
      <c r="D155" s="199" t="s">
        <v>303</v>
      </c>
      <c r="E155" s="196" t="s">
        <v>304</v>
      </c>
      <c r="F155" s="195">
        <v>57163.99</v>
      </c>
      <c r="G155" s="195">
        <v>951.62</v>
      </c>
      <c r="H155" s="195">
        <v>28282.400000000001</v>
      </c>
      <c r="I155" s="195">
        <v>0</v>
      </c>
      <c r="J155" s="195">
        <f t="shared" si="20"/>
        <v>28282.400000000001</v>
      </c>
      <c r="K155" s="195">
        <f t="shared" si="21"/>
        <v>424.23599999999999</v>
      </c>
      <c r="L155" s="195">
        <v>8672.7199999999993</v>
      </c>
      <c r="M155" s="195">
        <v>2310.52</v>
      </c>
      <c r="N155" s="195">
        <f t="shared" si="22"/>
        <v>7296.8639999999987</v>
      </c>
      <c r="O155" s="195">
        <f t="shared" si="23"/>
        <v>9607.3839999999982</v>
      </c>
      <c r="P155" s="195"/>
      <c r="Q155" s="195"/>
      <c r="R155" s="195"/>
      <c r="S155" s="195"/>
      <c r="T155" s="195"/>
      <c r="U155" s="195"/>
      <c r="V155" s="195"/>
      <c r="W155" s="196"/>
      <c r="X155" s="196"/>
      <c r="Y155" s="197"/>
      <c r="Z155" s="196"/>
      <c r="AA155" s="197"/>
      <c r="AB155" s="196"/>
      <c r="AC155" s="197"/>
      <c r="AD155" s="196"/>
      <c r="AE155" s="197"/>
      <c r="AF155" s="196"/>
      <c r="AG155" s="196"/>
      <c r="AH155" s="197"/>
      <c r="AI155" s="196"/>
      <c r="AJ155" s="197"/>
      <c r="AK155" s="196"/>
    </row>
    <row r="156" spans="1:37" ht="15" customHeight="1" x14ac:dyDescent="0.25">
      <c r="A156" s="196" t="s">
        <v>1037</v>
      </c>
      <c r="B156" s="196" t="s">
        <v>847</v>
      </c>
      <c r="C156" s="197">
        <v>28</v>
      </c>
      <c r="D156" s="199" t="s">
        <v>21</v>
      </c>
      <c r="E156" s="196" t="s">
        <v>193</v>
      </c>
      <c r="F156" s="195">
        <v>44236.84</v>
      </c>
      <c r="G156" s="195">
        <v>951.62</v>
      </c>
      <c r="H156" s="195">
        <v>21935.41</v>
      </c>
      <c r="I156" s="195">
        <v>0</v>
      </c>
      <c r="J156" s="195">
        <f t="shared" si="20"/>
        <v>21935.41</v>
      </c>
      <c r="K156" s="195">
        <f t="shared" si="21"/>
        <v>329.03114999999997</v>
      </c>
      <c r="L156" s="195">
        <v>6939.99</v>
      </c>
      <c r="M156" s="195">
        <v>1784.11</v>
      </c>
      <c r="N156" s="195">
        <f t="shared" si="22"/>
        <v>5659.3388500000001</v>
      </c>
      <c r="O156" s="195">
        <f t="shared" si="23"/>
        <v>7443.4488499999998</v>
      </c>
      <c r="P156" s="195"/>
      <c r="Q156" s="195"/>
      <c r="R156" s="195"/>
      <c r="S156" s="195"/>
      <c r="T156" s="195"/>
      <c r="U156" s="195"/>
      <c r="V156" s="195"/>
      <c r="W156" s="196"/>
      <c r="X156" s="196"/>
      <c r="Y156" s="197"/>
      <c r="Z156" s="196"/>
      <c r="AA156" s="197"/>
      <c r="AB156" s="196"/>
      <c r="AC156" s="197"/>
      <c r="AD156" s="196"/>
      <c r="AE156" s="197"/>
      <c r="AF156" s="196"/>
      <c r="AG156" s="196"/>
      <c r="AH156" s="197"/>
      <c r="AI156" s="196"/>
      <c r="AJ156" s="197"/>
      <c r="AK156" s="196"/>
    </row>
    <row r="157" spans="1:37" ht="15" customHeight="1" x14ac:dyDescent="0.25">
      <c r="A157" s="196" t="s">
        <v>1037</v>
      </c>
      <c r="B157" s="196" t="s">
        <v>847</v>
      </c>
      <c r="C157" s="197">
        <v>403</v>
      </c>
      <c r="D157" s="199" t="s">
        <v>480</v>
      </c>
      <c r="E157" s="196" t="s">
        <v>530</v>
      </c>
      <c r="F157" s="195">
        <v>5540.86</v>
      </c>
      <c r="G157" s="195">
        <v>0</v>
      </c>
      <c r="H157" s="195">
        <v>2614.61</v>
      </c>
      <c r="I157" s="195">
        <v>0</v>
      </c>
      <c r="J157" s="195">
        <f t="shared" si="20"/>
        <v>2614.61</v>
      </c>
      <c r="K157" s="195">
        <f t="shared" si="21"/>
        <v>39.219149999999999</v>
      </c>
      <c r="L157" s="195">
        <v>713.79</v>
      </c>
      <c r="M157" s="195">
        <v>0</v>
      </c>
      <c r="N157" s="195">
        <f t="shared" si="22"/>
        <v>674.57084999999995</v>
      </c>
      <c r="O157" s="195">
        <f t="shared" si="23"/>
        <v>674.57084999999995</v>
      </c>
      <c r="P157" s="195"/>
      <c r="Q157" s="195"/>
      <c r="R157" s="195"/>
      <c r="S157" s="195"/>
      <c r="T157" s="195"/>
      <c r="U157" s="195"/>
      <c r="V157" s="195"/>
      <c r="W157" s="196"/>
      <c r="X157" s="196"/>
      <c r="Y157" s="197"/>
      <c r="Z157" s="196"/>
      <c r="AA157" s="197"/>
      <c r="AB157" s="196"/>
      <c r="AC157" s="197"/>
      <c r="AD157" s="196"/>
      <c r="AE157" s="197"/>
      <c r="AF157" s="196"/>
      <c r="AG157" s="196"/>
      <c r="AH157" s="197"/>
      <c r="AI157" s="196"/>
      <c r="AJ157" s="197"/>
      <c r="AK157" s="196"/>
    </row>
    <row r="158" spans="1:37" ht="15" customHeight="1" x14ac:dyDescent="0.25">
      <c r="A158" s="196" t="s">
        <v>1037</v>
      </c>
      <c r="B158" s="196" t="s">
        <v>847</v>
      </c>
      <c r="C158" s="197">
        <v>437</v>
      </c>
      <c r="D158" s="199" t="s">
        <v>1060</v>
      </c>
      <c r="E158" s="196" t="s">
        <v>1059</v>
      </c>
      <c r="F158" s="195">
        <v>1770.38</v>
      </c>
      <c r="G158" s="195">
        <v>0</v>
      </c>
      <c r="H158" s="195">
        <v>826.84</v>
      </c>
      <c r="I158" s="195">
        <v>0</v>
      </c>
      <c r="J158" s="195">
        <f t="shared" si="20"/>
        <v>826.84</v>
      </c>
      <c r="K158" s="195">
        <f t="shared" si="21"/>
        <v>12.4026</v>
      </c>
      <c r="L158" s="195">
        <v>225.73</v>
      </c>
      <c r="M158" s="195">
        <v>0</v>
      </c>
      <c r="N158" s="195">
        <f t="shared" si="22"/>
        <v>213.32739999999998</v>
      </c>
      <c r="O158" s="195">
        <f t="shared" si="23"/>
        <v>213.32739999999998</v>
      </c>
      <c r="P158" s="195"/>
      <c r="Q158" s="195"/>
      <c r="R158" s="195"/>
      <c r="S158" s="195"/>
      <c r="T158" s="195"/>
      <c r="U158" s="195"/>
      <c r="V158" s="195"/>
      <c r="W158" s="196"/>
      <c r="X158" s="196"/>
      <c r="Y158" s="197"/>
      <c r="Z158" s="196"/>
      <c r="AA158" s="197"/>
      <c r="AB158" s="196"/>
      <c r="AC158" s="197"/>
      <c r="AD158" s="196"/>
      <c r="AE158" s="197"/>
      <c r="AF158" s="196"/>
      <c r="AG158" s="196"/>
      <c r="AH158" s="197"/>
      <c r="AI158" s="196"/>
      <c r="AJ158" s="197"/>
      <c r="AK158" s="196"/>
    </row>
    <row r="159" spans="1:37" ht="15" customHeight="1" x14ac:dyDescent="0.25">
      <c r="A159" s="196" t="s">
        <v>1037</v>
      </c>
      <c r="B159" s="196" t="s">
        <v>847</v>
      </c>
      <c r="C159" s="197">
        <v>6</v>
      </c>
      <c r="D159" s="199" t="s">
        <v>99</v>
      </c>
      <c r="E159" s="196" t="s">
        <v>175</v>
      </c>
      <c r="F159" s="195">
        <v>50523.82</v>
      </c>
      <c r="G159" s="195">
        <v>951.62</v>
      </c>
      <c r="H159" s="195">
        <v>24985.65</v>
      </c>
      <c r="I159" s="195">
        <v>0</v>
      </c>
      <c r="J159" s="195">
        <f t="shared" si="20"/>
        <v>24985.65</v>
      </c>
      <c r="K159" s="195">
        <f t="shared" si="21"/>
        <v>374.78475000000003</v>
      </c>
      <c r="L159" s="195">
        <v>7772.7</v>
      </c>
      <c r="M159" s="195">
        <v>2043.05</v>
      </c>
      <c r="N159" s="195">
        <f t="shared" si="22"/>
        <v>6446.2952500000001</v>
      </c>
      <c r="O159" s="195">
        <f t="shared" si="23"/>
        <v>8489.3452500000003</v>
      </c>
      <c r="P159" s="195"/>
      <c r="Q159" s="195"/>
      <c r="R159" s="195"/>
      <c r="S159" s="195"/>
      <c r="T159" s="195"/>
      <c r="U159" s="195"/>
      <c r="V159" s="195"/>
      <c r="W159" s="196"/>
      <c r="X159" s="196"/>
      <c r="Y159" s="197"/>
      <c r="Z159" s="196"/>
      <c r="AA159" s="197"/>
      <c r="AB159" s="196"/>
      <c r="AC159" s="197"/>
      <c r="AD159" s="196"/>
      <c r="AE159" s="197"/>
      <c r="AF159" s="196"/>
      <c r="AG159" s="196"/>
      <c r="AH159" s="197"/>
      <c r="AI159" s="196"/>
      <c r="AJ159" s="197"/>
      <c r="AK159" s="196"/>
    </row>
    <row r="160" spans="1:37" ht="15" customHeight="1" x14ac:dyDescent="0.25">
      <c r="A160" s="196" t="s">
        <v>1037</v>
      </c>
      <c r="B160" s="196" t="s">
        <v>847</v>
      </c>
      <c r="C160" s="197">
        <v>11</v>
      </c>
      <c r="D160" s="199" t="s">
        <v>101</v>
      </c>
      <c r="E160" s="196" t="s">
        <v>179</v>
      </c>
      <c r="F160" s="195">
        <v>51045.37</v>
      </c>
      <c r="G160" s="195">
        <v>951.62</v>
      </c>
      <c r="H160" s="195">
        <v>25245.09</v>
      </c>
      <c r="I160" s="195">
        <v>0</v>
      </c>
      <c r="J160" s="195">
        <f t="shared" si="20"/>
        <v>25245.09</v>
      </c>
      <c r="K160" s="195">
        <f t="shared" si="21"/>
        <v>378.67635000000001</v>
      </c>
      <c r="L160" s="195">
        <v>7843.53</v>
      </c>
      <c r="M160" s="195">
        <v>2064.02</v>
      </c>
      <c r="N160" s="195">
        <f t="shared" si="22"/>
        <v>6513.2336500000001</v>
      </c>
      <c r="O160" s="195">
        <f t="shared" si="23"/>
        <v>8577.2536500000006</v>
      </c>
      <c r="P160" s="195"/>
      <c r="Q160" s="195"/>
      <c r="R160" s="195"/>
      <c r="S160" s="195"/>
      <c r="T160" s="195"/>
      <c r="U160" s="195"/>
      <c r="V160" s="195"/>
      <c r="W160" s="196"/>
      <c r="X160" s="196"/>
      <c r="Y160" s="197"/>
      <c r="Z160" s="196"/>
      <c r="AA160" s="197"/>
      <c r="AB160" s="196"/>
      <c r="AC160" s="197"/>
      <c r="AD160" s="196"/>
      <c r="AE160" s="197"/>
      <c r="AF160" s="196"/>
      <c r="AG160" s="196"/>
      <c r="AH160" s="197"/>
      <c r="AI160" s="196"/>
      <c r="AJ160" s="197"/>
      <c r="AK160" s="196"/>
    </row>
    <row r="161" spans="1:37" ht="15" customHeight="1" x14ac:dyDescent="0.25">
      <c r="A161" s="196" t="s">
        <v>1037</v>
      </c>
      <c r="B161" s="196" t="s">
        <v>847</v>
      </c>
      <c r="C161" s="197">
        <v>345</v>
      </c>
      <c r="D161" s="199" t="s">
        <v>366</v>
      </c>
      <c r="E161" s="196" t="s">
        <v>367</v>
      </c>
      <c r="F161" s="195">
        <v>9066.25</v>
      </c>
      <c r="G161" s="195">
        <v>271.64999999999998</v>
      </c>
      <c r="H161" s="195">
        <v>4448.71</v>
      </c>
      <c r="I161" s="195">
        <v>0</v>
      </c>
      <c r="J161" s="195">
        <f t="shared" si="20"/>
        <v>4448.71</v>
      </c>
      <c r="K161" s="195">
        <f t="shared" si="21"/>
        <v>66.730649999999997</v>
      </c>
      <c r="L161" s="195">
        <v>1486.15</v>
      </c>
      <c r="M161" s="195">
        <v>369.4</v>
      </c>
      <c r="N161" s="195">
        <f t="shared" si="22"/>
        <v>1147.76935</v>
      </c>
      <c r="O161" s="195">
        <f t="shared" si="23"/>
        <v>1517.1693500000001</v>
      </c>
      <c r="P161" s="195"/>
      <c r="Q161" s="195"/>
      <c r="R161" s="195"/>
      <c r="S161" s="195"/>
      <c r="T161" s="195"/>
      <c r="U161" s="195"/>
      <c r="V161" s="195"/>
      <c r="W161" s="196"/>
      <c r="X161" s="196"/>
      <c r="Y161" s="197"/>
      <c r="Z161" s="196"/>
      <c r="AA161" s="197"/>
      <c r="AB161" s="196"/>
      <c r="AC161" s="197"/>
      <c r="AD161" s="196"/>
      <c r="AE161" s="197"/>
      <c r="AF161" s="196"/>
      <c r="AG161" s="196"/>
      <c r="AH161" s="197"/>
      <c r="AI161" s="196"/>
      <c r="AJ161" s="197"/>
      <c r="AK161" s="196"/>
    </row>
    <row r="162" spans="1:37" ht="15" customHeight="1" x14ac:dyDescent="0.25">
      <c r="A162" s="196" t="s">
        <v>1037</v>
      </c>
      <c r="B162" s="196" t="s">
        <v>847</v>
      </c>
      <c r="C162" s="197">
        <v>442</v>
      </c>
      <c r="D162" s="199" t="s">
        <v>710</v>
      </c>
      <c r="E162" s="196" t="s">
        <v>731</v>
      </c>
      <c r="F162" s="195">
        <v>7004.8</v>
      </c>
      <c r="G162" s="195">
        <v>0</v>
      </c>
      <c r="H162" s="195">
        <v>3301.23</v>
      </c>
      <c r="I162" s="195">
        <v>0</v>
      </c>
      <c r="J162" s="195">
        <f t="shared" si="20"/>
        <v>3301.23</v>
      </c>
      <c r="K162" s="195">
        <f t="shared" si="21"/>
        <v>49.518450000000001</v>
      </c>
      <c r="L162" s="195">
        <v>901.24</v>
      </c>
      <c r="M162" s="195">
        <v>0</v>
      </c>
      <c r="N162" s="195">
        <f t="shared" si="22"/>
        <v>851.72154999999998</v>
      </c>
      <c r="O162" s="195">
        <f t="shared" si="23"/>
        <v>851.72154999999998</v>
      </c>
      <c r="P162" s="195"/>
      <c r="Q162" s="195"/>
      <c r="R162" s="195"/>
      <c r="S162" s="195"/>
      <c r="T162" s="195"/>
      <c r="U162" s="195"/>
      <c r="V162" s="195"/>
      <c r="W162" s="196"/>
      <c r="X162" s="196"/>
      <c r="Y162" s="197"/>
      <c r="Z162" s="196"/>
      <c r="AA162" s="197"/>
      <c r="AB162" s="196"/>
      <c r="AC162" s="197"/>
      <c r="AD162" s="196"/>
      <c r="AE162" s="197"/>
      <c r="AF162" s="196"/>
      <c r="AG162" s="196"/>
      <c r="AH162" s="197"/>
      <c r="AI162" s="196"/>
      <c r="AJ162" s="197"/>
      <c r="AK162" s="196"/>
    </row>
    <row r="163" spans="1:37" ht="15" customHeight="1" x14ac:dyDescent="0.25">
      <c r="A163" s="196" t="s">
        <v>1037</v>
      </c>
      <c r="B163" s="196" t="s">
        <v>847</v>
      </c>
      <c r="C163" s="197">
        <v>82</v>
      </c>
      <c r="D163" s="199" t="s">
        <v>1082</v>
      </c>
      <c r="E163" s="196" t="s">
        <v>1081</v>
      </c>
      <c r="F163" s="195">
        <v>3294.08</v>
      </c>
      <c r="G163" s="195">
        <v>0</v>
      </c>
      <c r="H163" s="195">
        <v>1542.73</v>
      </c>
      <c r="I163" s="195">
        <v>0</v>
      </c>
      <c r="J163" s="195">
        <f t="shared" si="20"/>
        <v>1542.73</v>
      </c>
      <c r="K163" s="195">
        <f t="shared" si="21"/>
        <v>23.14095</v>
      </c>
      <c r="L163" s="195">
        <v>421.17</v>
      </c>
      <c r="M163" s="195">
        <v>140.09</v>
      </c>
      <c r="N163" s="195">
        <f t="shared" si="22"/>
        <v>398.02905000000004</v>
      </c>
      <c r="O163" s="195">
        <f t="shared" si="23"/>
        <v>538.11905000000002</v>
      </c>
      <c r="P163" s="195"/>
      <c r="Q163" s="195"/>
      <c r="R163" s="195"/>
      <c r="S163" s="195"/>
      <c r="T163" s="195"/>
      <c r="U163" s="195"/>
      <c r="V163" s="195"/>
      <c r="W163" s="196"/>
      <c r="X163" s="196"/>
      <c r="Y163" s="197"/>
      <c r="Z163" s="196"/>
      <c r="AA163" s="197"/>
      <c r="AB163" s="196"/>
      <c r="AC163" s="197"/>
      <c r="AD163" s="196"/>
      <c r="AE163" s="197"/>
      <c r="AF163" s="196"/>
      <c r="AG163" s="196"/>
      <c r="AH163" s="197"/>
      <c r="AI163" s="196"/>
      <c r="AJ163" s="197"/>
      <c r="AK163" s="196"/>
    </row>
    <row r="164" spans="1:37" ht="15" customHeight="1" x14ac:dyDescent="0.25">
      <c r="A164" s="196" t="s">
        <v>1037</v>
      </c>
      <c r="B164" s="196" t="s">
        <v>847</v>
      </c>
      <c r="C164" s="197">
        <v>462</v>
      </c>
      <c r="D164" s="199" t="s">
        <v>753</v>
      </c>
      <c r="E164" s="196" t="s">
        <v>766</v>
      </c>
      <c r="F164" s="195">
        <v>24774.15</v>
      </c>
      <c r="G164" s="195">
        <v>951.62</v>
      </c>
      <c r="H164" s="195">
        <v>12268.72</v>
      </c>
      <c r="I164" s="195">
        <v>0</v>
      </c>
      <c r="J164" s="195">
        <f t="shared" si="20"/>
        <v>12268.72</v>
      </c>
      <c r="K164" s="195">
        <f t="shared" si="21"/>
        <v>184.03079999999997</v>
      </c>
      <c r="L164" s="195">
        <v>4300.9799999999996</v>
      </c>
      <c r="M164" s="195">
        <v>1000.43</v>
      </c>
      <c r="N164" s="195">
        <f t="shared" si="22"/>
        <v>3165.3292000000001</v>
      </c>
      <c r="O164" s="195">
        <f t="shared" si="23"/>
        <v>4165.7592000000004</v>
      </c>
      <c r="P164" s="195"/>
      <c r="Q164" s="195"/>
      <c r="R164" s="195"/>
      <c r="S164" s="195"/>
      <c r="T164" s="195"/>
      <c r="U164" s="195"/>
      <c r="V164" s="195"/>
      <c r="W164" s="196"/>
      <c r="X164" s="196"/>
      <c r="Y164" s="197"/>
      <c r="Z164" s="196"/>
      <c r="AA164" s="197"/>
      <c r="AB164" s="196"/>
      <c r="AC164" s="197"/>
      <c r="AD164" s="196"/>
      <c r="AE164" s="197"/>
      <c r="AF164" s="196"/>
      <c r="AG164" s="196"/>
      <c r="AH164" s="197"/>
      <c r="AI164" s="196"/>
      <c r="AJ164" s="197"/>
      <c r="AK164" s="196"/>
    </row>
    <row r="165" spans="1:37" ht="15" customHeight="1" x14ac:dyDescent="0.25">
      <c r="A165" s="196" t="s">
        <v>1037</v>
      </c>
      <c r="B165" s="196" t="s">
        <v>847</v>
      </c>
      <c r="C165" s="197">
        <v>438</v>
      </c>
      <c r="D165" s="199" t="s">
        <v>708</v>
      </c>
      <c r="E165" s="196" t="s">
        <v>729</v>
      </c>
      <c r="F165" s="195">
        <v>27482.81</v>
      </c>
      <c r="G165" s="195">
        <v>951.62</v>
      </c>
      <c r="H165" s="195">
        <v>13597.57</v>
      </c>
      <c r="I165" s="195">
        <v>0</v>
      </c>
      <c r="J165" s="195">
        <f t="shared" si="20"/>
        <v>13597.57</v>
      </c>
      <c r="K165" s="195">
        <f t="shared" si="21"/>
        <v>203.96355</v>
      </c>
      <c r="L165" s="195">
        <v>4663.76</v>
      </c>
      <c r="M165" s="195">
        <v>1110.81</v>
      </c>
      <c r="N165" s="195">
        <f t="shared" si="22"/>
        <v>3508.1764499999999</v>
      </c>
      <c r="O165" s="195">
        <f t="shared" si="23"/>
        <v>4618.9864500000003</v>
      </c>
      <c r="P165" s="195"/>
      <c r="Q165" s="195"/>
      <c r="R165" s="195"/>
      <c r="S165" s="195"/>
      <c r="T165" s="195"/>
      <c r="U165" s="195"/>
      <c r="V165" s="195"/>
      <c r="W165" s="196"/>
      <c r="X165" s="196"/>
      <c r="Y165" s="197"/>
      <c r="Z165" s="196"/>
      <c r="AA165" s="197"/>
      <c r="AB165" s="196"/>
      <c r="AC165" s="197"/>
      <c r="AD165" s="196"/>
      <c r="AE165" s="197"/>
      <c r="AF165" s="196"/>
      <c r="AG165" s="196"/>
      <c r="AH165" s="197"/>
      <c r="AI165" s="196"/>
      <c r="AJ165" s="197"/>
      <c r="AK165" s="196"/>
    </row>
    <row r="166" spans="1:37" ht="15" customHeight="1" x14ac:dyDescent="0.25">
      <c r="A166" s="196" t="s">
        <v>1037</v>
      </c>
      <c r="B166" s="196" t="s">
        <v>847</v>
      </c>
      <c r="C166" s="197">
        <v>18</v>
      </c>
      <c r="D166" s="199" t="s">
        <v>12</v>
      </c>
      <c r="E166" s="196" t="s">
        <v>184</v>
      </c>
      <c r="F166" s="195">
        <v>41296.559999999998</v>
      </c>
      <c r="G166" s="195">
        <v>951.62</v>
      </c>
      <c r="H166" s="195">
        <v>20442.650000000001</v>
      </c>
      <c r="I166" s="195">
        <v>0</v>
      </c>
      <c r="J166" s="195">
        <f t="shared" si="20"/>
        <v>20442.650000000001</v>
      </c>
      <c r="K166" s="195">
        <f t="shared" si="21"/>
        <v>306.63974999999999</v>
      </c>
      <c r="L166" s="195">
        <v>6532.46</v>
      </c>
      <c r="M166" s="195">
        <v>1668.31</v>
      </c>
      <c r="N166" s="195">
        <f t="shared" si="22"/>
        <v>5274.2002499999999</v>
      </c>
      <c r="O166" s="195">
        <f t="shared" si="23"/>
        <v>6942.5102499999994</v>
      </c>
      <c r="P166" s="195"/>
      <c r="Q166" s="195"/>
      <c r="R166" s="195"/>
      <c r="S166" s="195"/>
      <c r="T166" s="195"/>
      <c r="U166" s="195"/>
      <c r="V166" s="195"/>
      <c r="W166" s="196"/>
      <c r="X166" s="196"/>
      <c r="Y166" s="197"/>
      <c r="Z166" s="196"/>
      <c r="AA166" s="197"/>
      <c r="AB166" s="196"/>
      <c r="AC166" s="197"/>
      <c r="AD166" s="196"/>
      <c r="AE166" s="197"/>
      <c r="AF166" s="196"/>
      <c r="AG166" s="196"/>
      <c r="AH166" s="197"/>
      <c r="AI166" s="196"/>
      <c r="AJ166" s="197"/>
      <c r="AK166" s="196"/>
    </row>
    <row r="167" spans="1:37" ht="15" customHeight="1" x14ac:dyDescent="0.25">
      <c r="A167" s="196" t="s">
        <v>1037</v>
      </c>
      <c r="B167" s="196" t="s">
        <v>847</v>
      </c>
      <c r="C167" s="197">
        <v>458</v>
      </c>
      <c r="D167" s="199" t="s">
        <v>1056</v>
      </c>
      <c r="E167" s="196" t="s">
        <v>1055</v>
      </c>
      <c r="F167" s="195">
        <v>8252.76</v>
      </c>
      <c r="G167" s="195">
        <v>170.19</v>
      </c>
      <c r="H167" s="195">
        <v>4004.07</v>
      </c>
      <c r="I167" s="195">
        <v>0</v>
      </c>
      <c r="J167" s="195">
        <f t="shared" si="20"/>
        <v>4004.07</v>
      </c>
      <c r="K167" s="195">
        <f t="shared" si="21"/>
        <v>60.061050000000002</v>
      </c>
      <c r="L167" s="195">
        <v>1263.3</v>
      </c>
      <c r="M167" s="195">
        <v>339.88</v>
      </c>
      <c r="N167" s="195">
        <f t="shared" si="22"/>
        <v>1033.0489499999999</v>
      </c>
      <c r="O167" s="195">
        <f t="shared" si="23"/>
        <v>1372.92895</v>
      </c>
      <c r="P167" s="195"/>
      <c r="Q167" s="195"/>
      <c r="R167" s="195"/>
      <c r="S167" s="195"/>
      <c r="T167" s="195"/>
      <c r="U167" s="195"/>
      <c r="V167" s="195"/>
      <c r="W167" s="196"/>
      <c r="X167" s="196"/>
      <c r="Y167" s="197"/>
      <c r="Z167" s="196"/>
      <c r="AA167" s="197"/>
      <c r="AB167" s="196"/>
      <c r="AC167" s="197"/>
      <c r="AD167" s="196"/>
      <c r="AE167" s="197"/>
      <c r="AF167" s="196"/>
      <c r="AG167" s="196"/>
      <c r="AH167" s="197"/>
      <c r="AI167" s="196"/>
      <c r="AJ167" s="197"/>
      <c r="AK167" s="196"/>
    </row>
    <row r="168" spans="1:37" ht="15" customHeight="1" x14ac:dyDescent="0.25">
      <c r="A168" s="196" t="s">
        <v>1037</v>
      </c>
      <c r="B168" s="196" t="s">
        <v>847</v>
      </c>
      <c r="C168" s="197">
        <v>367</v>
      </c>
      <c r="D168" s="199" t="s">
        <v>456</v>
      </c>
      <c r="E168" s="196" t="s">
        <v>499</v>
      </c>
      <c r="F168" s="195">
        <v>5700.72</v>
      </c>
      <c r="G168" s="195">
        <v>0</v>
      </c>
      <c r="H168" s="195">
        <v>2694.54</v>
      </c>
      <c r="I168" s="195">
        <v>0</v>
      </c>
      <c r="J168" s="195">
        <f t="shared" si="20"/>
        <v>2694.54</v>
      </c>
      <c r="K168" s="195">
        <f t="shared" si="21"/>
        <v>40.418099999999995</v>
      </c>
      <c r="L168" s="195">
        <v>735.61</v>
      </c>
      <c r="M168" s="195">
        <v>0</v>
      </c>
      <c r="N168" s="195">
        <f t="shared" si="22"/>
        <v>695.19190000000003</v>
      </c>
      <c r="O168" s="195">
        <f t="shared" si="23"/>
        <v>695.19190000000003</v>
      </c>
      <c r="P168" s="195"/>
      <c r="Q168" s="195"/>
      <c r="R168" s="195"/>
      <c r="S168" s="195"/>
      <c r="T168" s="195"/>
      <c r="U168" s="195"/>
      <c r="V168" s="195"/>
      <c r="W168" s="196"/>
      <c r="X168" s="196"/>
      <c r="Y168" s="197"/>
      <c r="Z168" s="196"/>
      <c r="AA168" s="197"/>
      <c r="AB168" s="196"/>
      <c r="AC168" s="197"/>
      <c r="AD168" s="196"/>
      <c r="AE168" s="197"/>
      <c r="AF168" s="196"/>
      <c r="AG168" s="196"/>
      <c r="AH168" s="197"/>
      <c r="AI168" s="196"/>
      <c r="AJ168" s="197"/>
      <c r="AK168" s="196"/>
    </row>
    <row r="169" spans="1:37" ht="15" customHeight="1" x14ac:dyDescent="0.25">
      <c r="A169" s="196" t="s">
        <v>1037</v>
      </c>
      <c r="B169" s="196" t="s">
        <v>847</v>
      </c>
      <c r="C169" s="197">
        <v>492</v>
      </c>
      <c r="D169" s="199" t="s">
        <v>456</v>
      </c>
      <c r="E169" s="196" t="s">
        <v>499</v>
      </c>
      <c r="F169" s="195">
        <v>30726.38</v>
      </c>
      <c r="G169" s="195">
        <v>951.62</v>
      </c>
      <c r="H169" s="195">
        <v>15363.19</v>
      </c>
      <c r="I169" s="195">
        <v>0</v>
      </c>
      <c r="J169" s="195">
        <f t="shared" si="20"/>
        <v>15363.19</v>
      </c>
      <c r="K169" s="195">
        <f t="shared" si="21"/>
        <v>230.44784999999999</v>
      </c>
      <c r="L169" s="195">
        <v>5145.7700000000004</v>
      </c>
      <c r="M169" s="195">
        <v>1229.05</v>
      </c>
      <c r="N169" s="195">
        <f t="shared" si="22"/>
        <v>3963.702150000001</v>
      </c>
      <c r="O169" s="195">
        <f t="shared" si="23"/>
        <v>5192.7521500000012</v>
      </c>
      <c r="P169" s="195"/>
      <c r="Q169" s="195"/>
      <c r="R169" s="195"/>
      <c r="S169" s="195"/>
      <c r="T169" s="195"/>
      <c r="U169" s="195"/>
      <c r="V169" s="195"/>
      <c r="W169" s="196"/>
      <c r="X169" s="196"/>
      <c r="Y169" s="197"/>
      <c r="Z169" s="196"/>
      <c r="AA169" s="197"/>
      <c r="AB169" s="196"/>
      <c r="AC169" s="197"/>
      <c r="AD169" s="196"/>
      <c r="AE169" s="197"/>
      <c r="AF169" s="196"/>
      <c r="AG169" s="196"/>
      <c r="AH169" s="197"/>
      <c r="AI169" s="196"/>
      <c r="AJ169" s="197"/>
      <c r="AK169" s="196"/>
    </row>
    <row r="170" spans="1:37" ht="15" customHeight="1" x14ac:dyDescent="0.25">
      <c r="A170" s="196" t="s">
        <v>1037</v>
      </c>
      <c r="B170" s="196" t="s">
        <v>847</v>
      </c>
      <c r="C170" s="197">
        <v>69</v>
      </c>
      <c r="D170" s="199" t="s">
        <v>103</v>
      </c>
      <c r="E170" s="196" t="s">
        <v>211</v>
      </c>
      <c r="F170" s="195">
        <v>77894.61</v>
      </c>
      <c r="G170" s="195">
        <v>951.62</v>
      </c>
      <c r="H170" s="195">
        <v>33090.06</v>
      </c>
      <c r="I170" s="195">
        <v>0</v>
      </c>
      <c r="J170" s="195">
        <f t="shared" si="20"/>
        <v>33090.06</v>
      </c>
      <c r="K170" s="195">
        <f t="shared" si="21"/>
        <v>496.35089999999997</v>
      </c>
      <c r="L170" s="195">
        <v>9985.2099999999991</v>
      </c>
      <c r="M170" s="195">
        <v>3584.36</v>
      </c>
      <c r="N170" s="195">
        <f t="shared" si="22"/>
        <v>8537.2390999999989</v>
      </c>
      <c r="O170" s="195">
        <f t="shared" si="23"/>
        <v>12121.599099999999</v>
      </c>
      <c r="P170" s="195"/>
      <c r="Q170" s="195"/>
      <c r="R170" s="195"/>
      <c r="S170" s="195"/>
      <c r="T170" s="195"/>
      <c r="U170" s="195"/>
      <c r="V170" s="195"/>
      <c r="W170" s="196"/>
      <c r="X170" s="196"/>
      <c r="Y170" s="197"/>
      <c r="Z170" s="196"/>
      <c r="AA170" s="197"/>
      <c r="AB170" s="196"/>
      <c r="AC170" s="197"/>
      <c r="AD170" s="196"/>
      <c r="AE170" s="197"/>
      <c r="AF170" s="196"/>
      <c r="AG170" s="196"/>
      <c r="AH170" s="197"/>
      <c r="AI170" s="196"/>
      <c r="AJ170" s="197"/>
      <c r="AK170" s="196"/>
    </row>
    <row r="171" spans="1:37" ht="15" customHeight="1" x14ac:dyDescent="0.25">
      <c r="A171" s="196" t="s">
        <v>1037</v>
      </c>
      <c r="B171" s="196" t="s">
        <v>847</v>
      </c>
      <c r="C171" s="197">
        <v>443</v>
      </c>
      <c r="D171" s="199" t="s">
        <v>711</v>
      </c>
      <c r="E171" s="196" t="s">
        <v>732</v>
      </c>
      <c r="F171" s="195">
        <v>9104.52</v>
      </c>
      <c r="G171" s="195">
        <v>306.51</v>
      </c>
      <c r="H171" s="195">
        <v>4505.57</v>
      </c>
      <c r="I171" s="195">
        <v>0</v>
      </c>
      <c r="J171" s="195">
        <f t="shared" si="20"/>
        <v>4505.57</v>
      </c>
      <c r="K171" s="195">
        <f t="shared" si="21"/>
        <v>67.583549999999988</v>
      </c>
      <c r="L171" s="195">
        <v>1536.53</v>
      </c>
      <c r="M171" s="195">
        <v>367.91</v>
      </c>
      <c r="N171" s="195">
        <f t="shared" si="22"/>
        <v>1162.4364499999999</v>
      </c>
      <c r="O171" s="195">
        <f t="shared" si="23"/>
        <v>1530.34645</v>
      </c>
      <c r="P171" s="195"/>
      <c r="Q171" s="195"/>
      <c r="R171" s="195"/>
      <c r="S171" s="195"/>
      <c r="T171" s="195"/>
      <c r="U171" s="195"/>
      <c r="V171" s="195"/>
      <c r="W171" s="196"/>
      <c r="X171" s="196"/>
      <c r="Y171" s="197"/>
      <c r="Z171" s="196"/>
      <c r="AA171" s="197"/>
      <c r="AB171" s="196"/>
      <c r="AC171" s="197"/>
      <c r="AD171" s="196"/>
      <c r="AE171" s="197"/>
      <c r="AF171" s="196"/>
      <c r="AG171" s="196"/>
      <c r="AH171" s="197"/>
      <c r="AI171" s="196"/>
      <c r="AJ171" s="197"/>
      <c r="AK171" s="196"/>
    </row>
    <row r="172" spans="1:37" ht="15" customHeight="1" x14ac:dyDescent="0.25">
      <c r="A172" s="196" t="s">
        <v>1037</v>
      </c>
      <c r="B172" s="196" t="s">
        <v>847</v>
      </c>
      <c r="C172" s="197">
        <v>456</v>
      </c>
      <c r="D172" s="199" t="s">
        <v>723</v>
      </c>
      <c r="E172" s="196" t="s">
        <v>744</v>
      </c>
      <c r="F172" s="195">
        <v>27386.89</v>
      </c>
      <c r="G172" s="195">
        <v>951.62</v>
      </c>
      <c r="H172" s="195">
        <v>13549.61</v>
      </c>
      <c r="I172" s="195">
        <v>0</v>
      </c>
      <c r="J172" s="195">
        <f t="shared" si="20"/>
        <v>13549.61</v>
      </c>
      <c r="K172" s="195">
        <f t="shared" si="21"/>
        <v>203.24414999999999</v>
      </c>
      <c r="L172" s="195">
        <v>4650.66</v>
      </c>
      <c r="M172" s="195">
        <v>1106.98</v>
      </c>
      <c r="N172" s="195">
        <f t="shared" si="22"/>
        <v>3495.7958499999995</v>
      </c>
      <c r="O172" s="195">
        <f t="shared" si="23"/>
        <v>4602.77585</v>
      </c>
      <c r="P172" s="195"/>
      <c r="Q172" s="195"/>
      <c r="R172" s="195"/>
      <c r="S172" s="195"/>
      <c r="T172" s="195"/>
      <c r="U172" s="195"/>
      <c r="V172" s="195"/>
      <c r="W172" s="196"/>
      <c r="X172" s="196"/>
      <c r="Y172" s="197"/>
      <c r="Z172" s="196"/>
      <c r="AA172" s="197"/>
      <c r="AB172" s="196"/>
      <c r="AC172" s="197"/>
      <c r="AD172" s="196"/>
      <c r="AE172" s="197"/>
      <c r="AF172" s="196"/>
      <c r="AG172" s="196"/>
      <c r="AH172" s="197"/>
      <c r="AI172" s="196"/>
      <c r="AJ172" s="197"/>
      <c r="AK172" s="196"/>
    </row>
    <row r="173" spans="1:37" ht="15" customHeight="1" x14ac:dyDescent="0.25">
      <c r="A173" s="196" t="s">
        <v>1037</v>
      </c>
      <c r="B173" s="196" t="s">
        <v>847</v>
      </c>
      <c r="C173" s="197">
        <v>425</v>
      </c>
      <c r="D173" s="199" t="s">
        <v>672</v>
      </c>
      <c r="E173" s="196" t="s">
        <v>673</v>
      </c>
      <c r="F173" s="195">
        <v>22967.57</v>
      </c>
      <c r="G173" s="195">
        <v>951.62</v>
      </c>
      <c r="H173" s="195">
        <v>11365.85</v>
      </c>
      <c r="I173" s="195">
        <v>0</v>
      </c>
      <c r="J173" s="195">
        <f t="shared" si="20"/>
        <v>11365.85</v>
      </c>
      <c r="K173" s="195">
        <f t="shared" si="21"/>
        <v>170.48775000000001</v>
      </c>
      <c r="L173" s="195">
        <v>4054.5</v>
      </c>
      <c r="M173" s="195">
        <v>928.13</v>
      </c>
      <c r="N173" s="195">
        <f t="shared" si="22"/>
        <v>2932.3922499999999</v>
      </c>
      <c r="O173" s="195">
        <f t="shared" si="23"/>
        <v>3860.52225</v>
      </c>
      <c r="P173" s="195"/>
      <c r="Q173" s="195"/>
      <c r="R173" s="195"/>
      <c r="S173" s="195"/>
      <c r="T173" s="195"/>
      <c r="U173" s="195"/>
      <c r="V173" s="195"/>
      <c r="W173" s="196"/>
      <c r="X173" s="196"/>
      <c r="Y173" s="197"/>
      <c r="Z173" s="196"/>
      <c r="AA173" s="197"/>
      <c r="AB173" s="196"/>
      <c r="AC173" s="197"/>
      <c r="AD173" s="196"/>
      <c r="AE173" s="197"/>
      <c r="AF173" s="196"/>
      <c r="AG173" s="196"/>
      <c r="AH173" s="197"/>
      <c r="AI173" s="196"/>
      <c r="AJ173" s="197"/>
      <c r="AK173" s="196"/>
    </row>
    <row r="174" spans="1:37" s="214" customFormat="1" ht="15" customHeight="1" x14ac:dyDescent="0.25">
      <c r="A174" s="211"/>
      <c r="B174" s="211"/>
      <c r="C174" s="213">
        <v>192</v>
      </c>
      <c r="D174" s="367" t="s">
        <v>419</v>
      </c>
      <c r="E174" s="211"/>
      <c r="F174" s="212">
        <v>0</v>
      </c>
      <c r="G174" s="212">
        <v>0</v>
      </c>
      <c r="H174" s="212">
        <v>0</v>
      </c>
      <c r="I174" s="212">
        <v>0</v>
      </c>
      <c r="J174" s="212">
        <v>0</v>
      </c>
      <c r="K174" s="212">
        <v>0</v>
      </c>
      <c r="L174" s="212">
        <v>0</v>
      </c>
      <c r="M174" s="212">
        <v>0</v>
      </c>
      <c r="N174" s="212">
        <v>0</v>
      </c>
      <c r="O174" s="212">
        <v>0</v>
      </c>
      <c r="P174" s="212"/>
      <c r="Q174" s="212"/>
      <c r="R174" s="212"/>
      <c r="S174" s="212"/>
      <c r="T174" s="212"/>
      <c r="U174" s="212"/>
      <c r="V174" s="212"/>
      <c r="W174" s="211"/>
      <c r="X174" s="211"/>
      <c r="Y174" s="213"/>
      <c r="Z174" s="211"/>
      <c r="AA174" s="213"/>
      <c r="AB174" s="211"/>
      <c r="AC174" s="213"/>
      <c r="AD174" s="211"/>
      <c r="AE174" s="213"/>
      <c r="AF174" s="211"/>
      <c r="AG174" s="211"/>
      <c r="AH174" s="213"/>
      <c r="AI174" s="211"/>
      <c r="AJ174" s="213"/>
      <c r="AK174" s="211"/>
    </row>
    <row r="175" spans="1:37" ht="15" customHeight="1" x14ac:dyDescent="0.25">
      <c r="A175" s="196" t="s">
        <v>1037</v>
      </c>
      <c r="B175" s="196" t="s">
        <v>847</v>
      </c>
      <c r="C175" s="197">
        <v>418</v>
      </c>
      <c r="D175" s="199" t="s">
        <v>650</v>
      </c>
      <c r="E175" s="196" t="s">
        <v>651</v>
      </c>
      <c r="F175" s="195">
        <v>10639.49</v>
      </c>
      <c r="G175" s="195">
        <v>0</v>
      </c>
      <c r="H175" s="195">
        <v>5006.82</v>
      </c>
      <c r="I175" s="195">
        <v>0</v>
      </c>
      <c r="J175" s="195">
        <f t="shared" ref="J175:J200" si="24">H175+I175</f>
        <v>5006.82</v>
      </c>
      <c r="K175" s="195">
        <f t="shared" ref="K175:K200" si="25">J175*1.5%</f>
        <v>75.1023</v>
      </c>
      <c r="L175" s="195">
        <v>1366.86</v>
      </c>
      <c r="M175" s="195">
        <v>0</v>
      </c>
      <c r="N175" s="195">
        <f t="shared" ref="N175:N200" si="26">L175-K175-G175</f>
        <v>1291.7576999999999</v>
      </c>
      <c r="O175" s="195">
        <f t="shared" ref="O175:O200" si="27">M175+N175</f>
        <v>1291.7576999999999</v>
      </c>
      <c r="P175" s="195"/>
      <c r="Q175" s="195"/>
      <c r="R175" s="195"/>
      <c r="S175" s="195"/>
      <c r="T175" s="195"/>
      <c r="U175" s="195"/>
      <c r="V175" s="195"/>
      <c r="W175" s="196"/>
      <c r="X175" s="196"/>
      <c r="Y175" s="197"/>
      <c r="Z175" s="196"/>
      <c r="AA175" s="197"/>
      <c r="AB175" s="196"/>
      <c r="AC175" s="197"/>
      <c r="AD175" s="196"/>
      <c r="AE175" s="197"/>
      <c r="AF175" s="196"/>
      <c r="AG175" s="196"/>
      <c r="AH175" s="197"/>
      <c r="AI175" s="196"/>
      <c r="AJ175" s="197"/>
      <c r="AK175" s="196"/>
    </row>
    <row r="176" spans="1:37" ht="15" customHeight="1" x14ac:dyDescent="0.25">
      <c r="A176" s="196" t="s">
        <v>1037</v>
      </c>
      <c r="B176" s="196" t="s">
        <v>847</v>
      </c>
      <c r="C176" s="197">
        <v>260</v>
      </c>
      <c r="D176" s="199" t="s">
        <v>150</v>
      </c>
      <c r="E176" s="196" t="s">
        <v>264</v>
      </c>
      <c r="F176" s="195">
        <v>23878.03</v>
      </c>
      <c r="G176" s="195">
        <v>951.62</v>
      </c>
      <c r="H176" s="195">
        <v>11814.48</v>
      </c>
      <c r="I176" s="195">
        <v>0</v>
      </c>
      <c r="J176" s="195">
        <f t="shared" si="24"/>
        <v>11814.48</v>
      </c>
      <c r="K176" s="195">
        <f t="shared" si="25"/>
        <v>177.21719999999999</v>
      </c>
      <c r="L176" s="195">
        <v>4176.97</v>
      </c>
      <c r="M176" s="195">
        <v>965.08</v>
      </c>
      <c r="N176" s="195">
        <f t="shared" si="26"/>
        <v>3048.1328000000003</v>
      </c>
      <c r="O176" s="195">
        <f t="shared" si="27"/>
        <v>4013.2128000000002</v>
      </c>
      <c r="P176" s="195"/>
      <c r="Q176" s="195"/>
      <c r="R176" s="195"/>
      <c r="S176" s="195"/>
      <c r="T176" s="195"/>
      <c r="U176" s="195"/>
      <c r="V176" s="195"/>
      <c r="W176" s="196"/>
      <c r="X176" s="196"/>
      <c r="Y176" s="197"/>
      <c r="Z176" s="196"/>
      <c r="AA176" s="197"/>
      <c r="AB176" s="196"/>
      <c r="AC176" s="197"/>
      <c r="AD176" s="196"/>
      <c r="AE176" s="197"/>
      <c r="AF176" s="196"/>
      <c r="AG176" s="196"/>
      <c r="AH176" s="197"/>
      <c r="AI176" s="196"/>
      <c r="AJ176" s="197"/>
      <c r="AK176" s="196"/>
    </row>
    <row r="177" spans="1:37" ht="15" customHeight="1" x14ac:dyDescent="0.25">
      <c r="A177" s="196" t="s">
        <v>1037</v>
      </c>
      <c r="B177" s="196" t="s">
        <v>847</v>
      </c>
      <c r="C177" s="197">
        <v>444</v>
      </c>
      <c r="D177" s="199" t="s">
        <v>712</v>
      </c>
      <c r="E177" s="196" t="s">
        <v>733</v>
      </c>
      <c r="F177" s="195">
        <v>8868.7900000000009</v>
      </c>
      <c r="G177" s="195">
        <v>306.51</v>
      </c>
      <c r="H177" s="195">
        <v>4387.9799999999996</v>
      </c>
      <c r="I177" s="195">
        <v>0</v>
      </c>
      <c r="J177" s="195">
        <f t="shared" si="24"/>
        <v>4387.9799999999996</v>
      </c>
      <c r="K177" s="195">
        <f t="shared" si="25"/>
        <v>65.819699999999997</v>
      </c>
      <c r="L177" s="195">
        <v>1504.43</v>
      </c>
      <c r="M177" s="195">
        <v>358.46</v>
      </c>
      <c r="N177" s="195">
        <f t="shared" si="26"/>
        <v>1132.1003000000001</v>
      </c>
      <c r="O177" s="195">
        <f t="shared" si="27"/>
        <v>1490.5603000000001</v>
      </c>
      <c r="P177" s="195"/>
      <c r="Q177" s="195"/>
      <c r="R177" s="195"/>
      <c r="S177" s="195"/>
      <c r="T177" s="195"/>
      <c r="U177" s="195"/>
      <c r="V177" s="195"/>
      <c r="W177" s="196"/>
      <c r="X177" s="196"/>
      <c r="Y177" s="197"/>
      <c r="Z177" s="196"/>
      <c r="AA177" s="197"/>
      <c r="AB177" s="196"/>
      <c r="AC177" s="197"/>
      <c r="AD177" s="196"/>
      <c r="AE177" s="197"/>
      <c r="AF177" s="196"/>
      <c r="AG177" s="196"/>
      <c r="AH177" s="197"/>
      <c r="AI177" s="196"/>
      <c r="AJ177" s="197"/>
      <c r="AK177" s="196"/>
    </row>
    <row r="178" spans="1:37" ht="15" customHeight="1" x14ac:dyDescent="0.25">
      <c r="A178" s="196" t="s">
        <v>1037</v>
      </c>
      <c r="B178" s="196" t="s">
        <v>847</v>
      </c>
      <c r="C178" s="197">
        <v>161</v>
      </c>
      <c r="D178" s="199" t="s">
        <v>63</v>
      </c>
      <c r="E178" s="196" t="s">
        <v>234</v>
      </c>
      <c r="F178" s="195">
        <v>23049.74</v>
      </c>
      <c r="G178" s="195">
        <v>951.62</v>
      </c>
      <c r="H178" s="195">
        <v>11407.46</v>
      </c>
      <c r="I178" s="195">
        <v>0</v>
      </c>
      <c r="J178" s="195">
        <f t="shared" si="24"/>
        <v>11407.46</v>
      </c>
      <c r="K178" s="195">
        <f t="shared" si="25"/>
        <v>171.11189999999999</v>
      </c>
      <c r="L178" s="195">
        <v>4065.86</v>
      </c>
      <c r="M178" s="195">
        <v>931.38</v>
      </c>
      <c r="N178" s="195">
        <f t="shared" si="26"/>
        <v>2943.1281000000004</v>
      </c>
      <c r="O178" s="195">
        <f t="shared" si="27"/>
        <v>3874.5081000000005</v>
      </c>
      <c r="P178" s="195"/>
      <c r="Q178" s="195"/>
      <c r="R178" s="195"/>
      <c r="S178" s="195"/>
      <c r="T178" s="195"/>
      <c r="U178" s="195"/>
      <c r="V178" s="195"/>
      <c r="W178" s="196"/>
      <c r="X178" s="196"/>
      <c r="Y178" s="197"/>
      <c r="Z178" s="196"/>
      <c r="AA178" s="197"/>
      <c r="AB178" s="196"/>
      <c r="AC178" s="197"/>
      <c r="AD178" s="196"/>
      <c r="AE178" s="197"/>
      <c r="AF178" s="196"/>
      <c r="AG178" s="196"/>
      <c r="AH178" s="197"/>
      <c r="AI178" s="196"/>
      <c r="AJ178" s="197"/>
      <c r="AK178" s="196"/>
    </row>
    <row r="179" spans="1:37" ht="15" customHeight="1" x14ac:dyDescent="0.25">
      <c r="A179" s="196" t="s">
        <v>1037</v>
      </c>
      <c r="B179" s="196" t="s">
        <v>847</v>
      </c>
      <c r="C179" s="197">
        <v>344</v>
      </c>
      <c r="D179" s="199" t="s">
        <v>364</v>
      </c>
      <c r="E179" s="196" t="s">
        <v>365</v>
      </c>
      <c r="F179" s="195">
        <v>45494.57</v>
      </c>
      <c r="G179" s="195">
        <v>951.62</v>
      </c>
      <c r="H179" s="195">
        <v>22510.01</v>
      </c>
      <c r="I179" s="195">
        <v>0</v>
      </c>
      <c r="J179" s="195">
        <f t="shared" si="24"/>
        <v>22510.01</v>
      </c>
      <c r="K179" s="195">
        <f t="shared" si="25"/>
        <v>337.65014999999994</v>
      </c>
      <c r="L179" s="195">
        <v>7096.85</v>
      </c>
      <c r="M179" s="195">
        <v>1838.76</v>
      </c>
      <c r="N179" s="195">
        <f t="shared" si="26"/>
        <v>5807.579850000001</v>
      </c>
      <c r="O179" s="195">
        <f t="shared" si="27"/>
        <v>7646.3398500000012</v>
      </c>
      <c r="P179" s="195"/>
      <c r="Q179" s="195"/>
      <c r="R179" s="195"/>
      <c r="S179" s="195"/>
      <c r="T179" s="195"/>
      <c r="U179" s="195"/>
      <c r="V179" s="195"/>
      <c r="W179" s="196"/>
      <c r="X179" s="196"/>
      <c r="Y179" s="197"/>
      <c r="Z179" s="196"/>
      <c r="AA179" s="197"/>
      <c r="AB179" s="196"/>
      <c r="AC179" s="197"/>
      <c r="AD179" s="196"/>
      <c r="AE179" s="197"/>
      <c r="AF179" s="196"/>
      <c r="AG179" s="196"/>
      <c r="AH179" s="197"/>
      <c r="AI179" s="196"/>
      <c r="AJ179" s="197"/>
      <c r="AK179" s="196"/>
    </row>
    <row r="180" spans="1:37" ht="15" customHeight="1" x14ac:dyDescent="0.25">
      <c r="A180" s="196" t="s">
        <v>1037</v>
      </c>
      <c r="B180" s="196" t="s">
        <v>847</v>
      </c>
      <c r="C180" s="197">
        <v>356</v>
      </c>
      <c r="D180" s="199" t="s">
        <v>383</v>
      </c>
      <c r="E180" s="196" t="s">
        <v>384</v>
      </c>
      <c r="F180" s="195">
        <v>16147.97</v>
      </c>
      <c r="G180" s="195">
        <v>686.51</v>
      </c>
      <c r="H180" s="195">
        <v>7989.57</v>
      </c>
      <c r="I180" s="195">
        <v>0</v>
      </c>
      <c r="J180" s="195">
        <f t="shared" si="24"/>
        <v>7989.57</v>
      </c>
      <c r="K180" s="195">
        <f t="shared" si="25"/>
        <v>119.84354999999999</v>
      </c>
      <c r="L180" s="195">
        <v>2867.66</v>
      </c>
      <c r="M180" s="195">
        <v>652.66999999999996</v>
      </c>
      <c r="N180" s="195">
        <f t="shared" si="26"/>
        <v>2061.30645</v>
      </c>
      <c r="O180" s="195">
        <f t="shared" si="27"/>
        <v>2713.9764500000001</v>
      </c>
      <c r="P180" s="195"/>
      <c r="Q180" s="195"/>
      <c r="R180" s="195"/>
      <c r="S180" s="195"/>
      <c r="T180" s="195"/>
      <c r="U180" s="195"/>
      <c r="V180" s="195"/>
      <c r="W180" s="196"/>
      <c r="X180" s="196"/>
      <c r="Y180" s="197"/>
      <c r="Z180" s="196"/>
      <c r="AA180" s="197"/>
      <c r="AB180" s="196"/>
      <c r="AC180" s="197"/>
      <c r="AD180" s="196"/>
      <c r="AE180" s="197"/>
      <c r="AF180" s="196"/>
      <c r="AG180" s="196"/>
      <c r="AH180" s="197"/>
      <c r="AI180" s="196"/>
      <c r="AJ180" s="197"/>
      <c r="AK180" s="196"/>
    </row>
    <row r="181" spans="1:37" ht="15" customHeight="1" x14ac:dyDescent="0.25">
      <c r="A181" s="196" t="s">
        <v>1037</v>
      </c>
      <c r="B181" s="196" t="s">
        <v>847</v>
      </c>
      <c r="C181" s="197">
        <v>172</v>
      </c>
      <c r="D181" s="199" t="s">
        <v>68</v>
      </c>
      <c r="E181" s="196" t="s">
        <v>239</v>
      </c>
      <c r="F181" s="195">
        <v>24502.33</v>
      </c>
      <c r="G181" s="195">
        <v>951.62</v>
      </c>
      <c r="H181" s="195">
        <v>12238.45</v>
      </c>
      <c r="I181" s="195">
        <v>0</v>
      </c>
      <c r="J181" s="195">
        <f t="shared" si="24"/>
        <v>12238.45</v>
      </c>
      <c r="K181" s="195">
        <f t="shared" si="25"/>
        <v>183.57675</v>
      </c>
      <c r="L181" s="195">
        <v>4292.72</v>
      </c>
      <c r="M181" s="195">
        <v>981.11</v>
      </c>
      <c r="N181" s="195">
        <f t="shared" si="26"/>
        <v>3157.5232500000002</v>
      </c>
      <c r="O181" s="195">
        <f t="shared" si="27"/>
        <v>4138.6332499999999</v>
      </c>
      <c r="P181" s="195"/>
      <c r="Q181" s="195"/>
      <c r="R181" s="195"/>
      <c r="S181" s="195"/>
      <c r="T181" s="195"/>
      <c r="U181" s="195"/>
      <c r="V181" s="195"/>
      <c r="W181" s="196"/>
      <c r="X181" s="196"/>
      <c r="Y181" s="197"/>
      <c r="Z181" s="196"/>
      <c r="AA181" s="197"/>
      <c r="AB181" s="196"/>
      <c r="AC181" s="197"/>
      <c r="AD181" s="196"/>
      <c r="AE181" s="197"/>
      <c r="AF181" s="196"/>
      <c r="AG181" s="196"/>
      <c r="AH181" s="197"/>
      <c r="AI181" s="196"/>
      <c r="AJ181" s="197"/>
      <c r="AK181" s="196"/>
    </row>
    <row r="182" spans="1:37" ht="15" customHeight="1" x14ac:dyDescent="0.25">
      <c r="A182" s="196" t="s">
        <v>1037</v>
      </c>
      <c r="B182" s="196" t="s">
        <v>847</v>
      </c>
      <c r="C182" s="197">
        <v>52</v>
      </c>
      <c r="D182" s="199" t="s">
        <v>39</v>
      </c>
      <c r="E182" s="196" t="s">
        <v>210</v>
      </c>
      <c r="F182" s="195">
        <v>37610.19</v>
      </c>
      <c r="G182" s="195">
        <v>951.62</v>
      </c>
      <c r="H182" s="195">
        <v>18603.34</v>
      </c>
      <c r="I182" s="195">
        <v>0</v>
      </c>
      <c r="J182" s="195">
        <f t="shared" si="24"/>
        <v>18603.34</v>
      </c>
      <c r="K182" s="195">
        <f t="shared" si="25"/>
        <v>279.05009999999999</v>
      </c>
      <c r="L182" s="195">
        <v>6030.33</v>
      </c>
      <c r="M182" s="195">
        <v>1520.54</v>
      </c>
      <c r="N182" s="195">
        <f t="shared" si="26"/>
        <v>4799.6598999999997</v>
      </c>
      <c r="O182" s="195">
        <f t="shared" si="27"/>
        <v>6320.1998999999996</v>
      </c>
      <c r="P182" s="195"/>
      <c r="Q182" s="195"/>
      <c r="R182" s="195"/>
      <c r="S182" s="195"/>
      <c r="T182" s="195"/>
      <c r="U182" s="195"/>
      <c r="V182" s="195"/>
      <c r="W182" s="196"/>
      <c r="X182" s="196"/>
      <c r="Y182" s="197"/>
      <c r="Z182" s="196"/>
      <c r="AA182" s="197"/>
      <c r="AB182" s="196"/>
      <c r="AC182" s="197"/>
      <c r="AD182" s="196"/>
      <c r="AE182" s="197"/>
      <c r="AF182" s="196"/>
      <c r="AG182" s="196"/>
      <c r="AH182" s="197"/>
      <c r="AI182" s="196"/>
      <c r="AJ182" s="197"/>
      <c r="AK182" s="196"/>
    </row>
    <row r="183" spans="1:37" ht="15" customHeight="1" x14ac:dyDescent="0.25">
      <c r="A183" s="196" t="s">
        <v>1037</v>
      </c>
      <c r="B183" s="196" t="s">
        <v>847</v>
      </c>
      <c r="C183" s="197">
        <v>42</v>
      </c>
      <c r="D183" s="199" t="s">
        <v>31</v>
      </c>
      <c r="E183" s="196" t="s">
        <v>203</v>
      </c>
      <c r="F183" s="195">
        <v>68286.86</v>
      </c>
      <c r="G183" s="195">
        <v>951.62</v>
      </c>
      <c r="H183" s="195">
        <v>34503.79</v>
      </c>
      <c r="I183" s="195">
        <v>0</v>
      </c>
      <c r="J183" s="195">
        <f t="shared" si="24"/>
        <v>34503.79</v>
      </c>
      <c r="K183" s="195">
        <f t="shared" si="25"/>
        <v>517.55684999999994</v>
      </c>
      <c r="L183" s="195">
        <v>10371.15</v>
      </c>
      <c r="M183" s="195">
        <v>2702.64</v>
      </c>
      <c r="N183" s="195">
        <f t="shared" si="26"/>
        <v>8901.9731499999998</v>
      </c>
      <c r="O183" s="195">
        <f t="shared" si="27"/>
        <v>11604.613149999999</v>
      </c>
      <c r="P183" s="195"/>
      <c r="Q183" s="195"/>
      <c r="R183" s="195"/>
      <c r="S183" s="195"/>
      <c r="T183" s="195"/>
      <c r="U183" s="195"/>
      <c r="V183" s="195"/>
      <c r="W183" s="196"/>
      <c r="X183" s="196"/>
      <c r="Y183" s="197"/>
      <c r="Z183" s="196"/>
      <c r="AA183" s="197"/>
      <c r="AB183" s="196"/>
      <c r="AC183" s="197"/>
      <c r="AD183" s="196"/>
      <c r="AE183" s="197"/>
      <c r="AF183" s="196"/>
      <c r="AG183" s="196"/>
      <c r="AH183" s="197"/>
      <c r="AI183" s="196"/>
      <c r="AJ183" s="197"/>
      <c r="AK183" s="196"/>
    </row>
    <row r="184" spans="1:37" ht="15" customHeight="1" x14ac:dyDescent="0.25">
      <c r="A184" s="196" t="s">
        <v>1037</v>
      </c>
      <c r="B184" s="196" t="s">
        <v>847</v>
      </c>
      <c r="C184" s="197">
        <v>466</v>
      </c>
      <c r="D184" s="199" t="s">
        <v>749</v>
      </c>
      <c r="E184" s="196" t="s">
        <v>762</v>
      </c>
      <c r="F184" s="195">
        <v>8837.75</v>
      </c>
      <c r="G184" s="195">
        <v>306.51</v>
      </c>
      <c r="H184" s="195">
        <v>4372.4799999999996</v>
      </c>
      <c r="I184" s="195">
        <v>0</v>
      </c>
      <c r="J184" s="195">
        <f t="shared" si="24"/>
        <v>4372.4799999999996</v>
      </c>
      <c r="K184" s="195">
        <f t="shared" si="25"/>
        <v>65.587199999999996</v>
      </c>
      <c r="L184" s="195">
        <v>1500.2</v>
      </c>
      <c r="M184" s="195">
        <v>357.22</v>
      </c>
      <c r="N184" s="195">
        <f t="shared" si="26"/>
        <v>1128.1028000000001</v>
      </c>
      <c r="O184" s="195">
        <f t="shared" si="27"/>
        <v>1485.3228000000001</v>
      </c>
      <c r="P184" s="195"/>
      <c r="Q184" s="195"/>
      <c r="R184" s="195"/>
      <c r="S184" s="195"/>
      <c r="T184" s="195"/>
      <c r="U184" s="195"/>
      <c r="V184" s="195"/>
      <c r="W184" s="196"/>
      <c r="X184" s="196"/>
      <c r="Y184" s="197"/>
      <c r="Z184" s="196"/>
      <c r="AA184" s="197"/>
      <c r="AB184" s="196"/>
      <c r="AC184" s="197"/>
      <c r="AD184" s="196"/>
      <c r="AE184" s="197"/>
      <c r="AF184" s="196"/>
      <c r="AG184" s="196"/>
      <c r="AH184" s="197"/>
      <c r="AI184" s="196"/>
      <c r="AJ184" s="197"/>
      <c r="AK184" s="196"/>
    </row>
    <row r="185" spans="1:37" ht="15" customHeight="1" x14ac:dyDescent="0.25">
      <c r="A185" s="196" t="s">
        <v>1037</v>
      </c>
      <c r="B185" s="196" t="s">
        <v>847</v>
      </c>
      <c r="C185" s="197">
        <v>391</v>
      </c>
      <c r="D185" s="199" t="s">
        <v>472</v>
      </c>
      <c r="E185" s="196" t="s">
        <v>519</v>
      </c>
      <c r="F185" s="195">
        <v>4959.62</v>
      </c>
      <c r="G185" s="195">
        <v>0</v>
      </c>
      <c r="H185" s="195">
        <v>2343.48</v>
      </c>
      <c r="I185" s="195">
        <v>0</v>
      </c>
      <c r="J185" s="195">
        <f t="shared" si="24"/>
        <v>2343.48</v>
      </c>
      <c r="K185" s="195">
        <f t="shared" si="25"/>
        <v>35.152200000000001</v>
      </c>
      <c r="L185" s="195">
        <v>639.77</v>
      </c>
      <c r="M185" s="195">
        <v>0</v>
      </c>
      <c r="N185" s="195">
        <f t="shared" si="26"/>
        <v>604.61779999999999</v>
      </c>
      <c r="O185" s="195">
        <f t="shared" si="27"/>
        <v>604.61779999999999</v>
      </c>
      <c r="P185" s="195"/>
      <c r="Q185" s="195"/>
      <c r="R185" s="195"/>
      <c r="S185" s="195"/>
      <c r="T185" s="195"/>
      <c r="U185" s="195"/>
      <c r="V185" s="195"/>
      <c r="W185" s="196"/>
      <c r="X185" s="196"/>
      <c r="Y185" s="197"/>
      <c r="Z185" s="196"/>
      <c r="AA185" s="197"/>
      <c r="AB185" s="196"/>
      <c r="AC185" s="197"/>
      <c r="AD185" s="196"/>
      <c r="AE185" s="197"/>
      <c r="AF185" s="196"/>
      <c r="AG185" s="196"/>
      <c r="AH185" s="197"/>
      <c r="AI185" s="196"/>
      <c r="AJ185" s="197"/>
      <c r="AK185" s="196"/>
    </row>
    <row r="186" spans="1:37" ht="15" customHeight="1" x14ac:dyDescent="0.25">
      <c r="A186" s="196" t="s">
        <v>1037</v>
      </c>
      <c r="B186" s="196" t="s">
        <v>847</v>
      </c>
      <c r="C186" s="197">
        <v>195</v>
      </c>
      <c r="D186" s="199" t="s">
        <v>783</v>
      </c>
      <c r="E186" s="196" t="s">
        <v>243</v>
      </c>
      <c r="F186" s="195">
        <v>10030.09</v>
      </c>
      <c r="G186" s="195">
        <v>361</v>
      </c>
      <c r="H186" s="195">
        <v>4960.05</v>
      </c>
      <c r="I186" s="195">
        <v>0</v>
      </c>
      <c r="J186" s="195">
        <f t="shared" si="24"/>
        <v>4960.05</v>
      </c>
      <c r="K186" s="195">
        <f t="shared" si="25"/>
        <v>74.400750000000002</v>
      </c>
      <c r="L186" s="195">
        <v>1715.09</v>
      </c>
      <c r="M186" s="195">
        <v>405.6</v>
      </c>
      <c r="N186" s="195">
        <f t="shared" si="26"/>
        <v>1279.6892499999999</v>
      </c>
      <c r="O186" s="195">
        <f t="shared" si="27"/>
        <v>1685.2892499999998</v>
      </c>
      <c r="P186" s="195"/>
      <c r="Q186" s="195"/>
      <c r="R186" s="195"/>
      <c r="S186" s="195"/>
      <c r="T186" s="195"/>
      <c r="U186" s="195"/>
      <c r="V186" s="195"/>
      <c r="W186" s="196"/>
      <c r="X186" s="196"/>
      <c r="Y186" s="197"/>
      <c r="Z186" s="196"/>
      <c r="AA186" s="197"/>
      <c r="AB186" s="196"/>
      <c r="AC186" s="197"/>
      <c r="AD186" s="196"/>
      <c r="AE186" s="197"/>
      <c r="AF186" s="196"/>
      <c r="AG186" s="196"/>
      <c r="AH186" s="197"/>
      <c r="AI186" s="196"/>
      <c r="AJ186" s="197"/>
      <c r="AK186" s="196"/>
    </row>
    <row r="187" spans="1:37" ht="15" customHeight="1" x14ac:dyDescent="0.25">
      <c r="A187" s="196" t="s">
        <v>1037</v>
      </c>
      <c r="B187" s="196" t="s">
        <v>847</v>
      </c>
      <c r="C187" s="197">
        <v>335</v>
      </c>
      <c r="D187" s="199" t="s">
        <v>333</v>
      </c>
      <c r="E187" s="196" t="s">
        <v>335</v>
      </c>
      <c r="F187" s="195">
        <v>10361</v>
      </c>
      <c r="G187" s="195">
        <v>0</v>
      </c>
      <c r="H187" s="195">
        <v>4903.68</v>
      </c>
      <c r="I187" s="195">
        <v>0</v>
      </c>
      <c r="J187" s="195">
        <f t="shared" si="24"/>
        <v>4903.68</v>
      </c>
      <c r="K187" s="195">
        <f t="shared" si="25"/>
        <v>73.555199999999999</v>
      </c>
      <c r="L187" s="195">
        <v>1338.7</v>
      </c>
      <c r="M187" s="195">
        <v>0</v>
      </c>
      <c r="N187" s="195">
        <f t="shared" si="26"/>
        <v>1265.1448</v>
      </c>
      <c r="O187" s="195">
        <f t="shared" si="27"/>
        <v>1265.1448</v>
      </c>
      <c r="P187" s="195"/>
      <c r="Q187" s="195"/>
      <c r="R187" s="195"/>
      <c r="S187" s="195"/>
      <c r="T187" s="195"/>
      <c r="U187" s="195"/>
      <c r="V187" s="195"/>
      <c r="W187" s="196"/>
      <c r="X187" s="196"/>
      <c r="Y187" s="197"/>
      <c r="Z187" s="196"/>
      <c r="AA187" s="197"/>
      <c r="AB187" s="196"/>
      <c r="AC187" s="197"/>
      <c r="AD187" s="196"/>
      <c r="AE187" s="197"/>
      <c r="AF187" s="196"/>
      <c r="AG187" s="196"/>
      <c r="AH187" s="197"/>
      <c r="AI187" s="196"/>
      <c r="AJ187" s="197"/>
      <c r="AK187" s="196"/>
    </row>
    <row r="188" spans="1:37" ht="15" customHeight="1" x14ac:dyDescent="0.25">
      <c r="A188" s="196" t="s">
        <v>1037</v>
      </c>
      <c r="B188" s="196" t="s">
        <v>847</v>
      </c>
      <c r="C188" s="197">
        <v>245</v>
      </c>
      <c r="D188" s="199" t="s">
        <v>135</v>
      </c>
      <c r="E188" s="196" t="s">
        <v>256</v>
      </c>
      <c r="F188" s="195">
        <v>29258.19</v>
      </c>
      <c r="G188" s="195">
        <v>951.62</v>
      </c>
      <c r="H188" s="195">
        <v>14476.5</v>
      </c>
      <c r="I188" s="195">
        <v>0</v>
      </c>
      <c r="J188" s="195">
        <f t="shared" si="24"/>
        <v>14476.5</v>
      </c>
      <c r="K188" s="195">
        <f t="shared" si="25"/>
        <v>217.14749999999998</v>
      </c>
      <c r="L188" s="195">
        <v>4903.7</v>
      </c>
      <c r="M188" s="195">
        <v>1182.53</v>
      </c>
      <c r="N188" s="195">
        <f t="shared" si="26"/>
        <v>3734.9324999999999</v>
      </c>
      <c r="O188" s="195">
        <f t="shared" si="27"/>
        <v>4917.4624999999996</v>
      </c>
      <c r="P188" s="195"/>
      <c r="Q188" s="195"/>
      <c r="R188" s="195"/>
      <c r="S188" s="195"/>
      <c r="T188" s="195"/>
      <c r="U188" s="195"/>
      <c r="V188" s="195"/>
      <c r="W188" s="196"/>
      <c r="X188" s="196"/>
      <c r="Y188" s="197"/>
      <c r="Z188" s="196"/>
      <c r="AA188" s="197"/>
      <c r="AB188" s="196"/>
      <c r="AC188" s="197"/>
      <c r="AD188" s="196"/>
      <c r="AE188" s="197"/>
      <c r="AF188" s="196"/>
      <c r="AG188" s="196"/>
      <c r="AH188" s="197"/>
      <c r="AI188" s="196"/>
      <c r="AJ188" s="197"/>
      <c r="AK188" s="196"/>
    </row>
    <row r="189" spans="1:37" ht="15" customHeight="1" x14ac:dyDescent="0.25">
      <c r="A189" s="196" t="s">
        <v>1037</v>
      </c>
      <c r="B189" s="196" t="s">
        <v>847</v>
      </c>
      <c r="C189" s="197">
        <v>19</v>
      </c>
      <c r="D189" s="199" t="s">
        <v>13</v>
      </c>
      <c r="E189" s="196" t="s">
        <v>185</v>
      </c>
      <c r="F189" s="195">
        <v>43420.57</v>
      </c>
      <c r="G189" s="195">
        <v>951.62</v>
      </c>
      <c r="H189" s="195">
        <v>21477.78</v>
      </c>
      <c r="I189" s="195">
        <v>0</v>
      </c>
      <c r="J189" s="195">
        <f t="shared" si="24"/>
        <v>21477.78</v>
      </c>
      <c r="K189" s="195">
        <f t="shared" si="25"/>
        <v>322.16669999999999</v>
      </c>
      <c r="L189" s="195">
        <v>6815.05</v>
      </c>
      <c r="M189" s="195">
        <v>1755.42</v>
      </c>
      <c r="N189" s="195">
        <f t="shared" si="26"/>
        <v>5541.2633000000005</v>
      </c>
      <c r="O189" s="195">
        <f t="shared" si="27"/>
        <v>7296.6833000000006</v>
      </c>
      <c r="P189" s="195"/>
      <c r="Q189" s="195"/>
      <c r="R189" s="195"/>
      <c r="S189" s="195"/>
      <c r="T189" s="195"/>
      <c r="U189" s="195"/>
      <c r="V189" s="195"/>
      <c r="W189" s="196"/>
      <c r="X189" s="196"/>
      <c r="Y189" s="197"/>
      <c r="Z189" s="196"/>
      <c r="AA189" s="197"/>
      <c r="AB189" s="196"/>
      <c r="AC189" s="197"/>
      <c r="AD189" s="196"/>
      <c r="AE189" s="197"/>
      <c r="AF189" s="196"/>
      <c r="AG189" s="196"/>
      <c r="AH189" s="197"/>
      <c r="AI189" s="196"/>
      <c r="AJ189" s="197"/>
      <c r="AK189" s="196"/>
    </row>
    <row r="190" spans="1:37" ht="15" customHeight="1" x14ac:dyDescent="0.25">
      <c r="A190" s="196" t="s">
        <v>1037</v>
      </c>
      <c r="B190" s="196" t="s">
        <v>847</v>
      </c>
      <c r="C190" s="197">
        <v>475</v>
      </c>
      <c r="D190" s="199" t="s">
        <v>785</v>
      </c>
      <c r="E190" s="196" t="s">
        <v>794</v>
      </c>
      <c r="F190" s="195">
        <v>30896.55</v>
      </c>
      <c r="G190" s="195">
        <v>951.62</v>
      </c>
      <c r="H190" s="195">
        <v>15328.41</v>
      </c>
      <c r="I190" s="195">
        <v>0</v>
      </c>
      <c r="J190" s="195">
        <f t="shared" si="24"/>
        <v>15328.41</v>
      </c>
      <c r="K190" s="195">
        <f t="shared" si="25"/>
        <v>229.92614999999998</v>
      </c>
      <c r="L190" s="195">
        <v>5136.28</v>
      </c>
      <c r="M190" s="195">
        <v>1245.45</v>
      </c>
      <c r="N190" s="195">
        <f t="shared" si="26"/>
        <v>3954.7338499999996</v>
      </c>
      <c r="O190" s="195">
        <f t="shared" si="27"/>
        <v>5200.1838499999994</v>
      </c>
      <c r="P190" s="195"/>
      <c r="Q190" s="195"/>
      <c r="R190" s="195"/>
      <c r="S190" s="195"/>
      <c r="T190" s="195"/>
      <c r="U190" s="195"/>
      <c r="V190" s="195"/>
      <c r="W190" s="196"/>
      <c r="X190" s="196"/>
      <c r="Y190" s="197"/>
      <c r="Z190" s="196"/>
      <c r="AA190" s="197"/>
      <c r="AB190" s="196"/>
      <c r="AC190" s="197"/>
      <c r="AD190" s="196"/>
      <c r="AE190" s="197"/>
      <c r="AF190" s="196"/>
      <c r="AG190" s="196"/>
      <c r="AH190" s="197"/>
      <c r="AI190" s="196"/>
      <c r="AJ190" s="197"/>
      <c r="AK190" s="196"/>
    </row>
    <row r="191" spans="1:37" ht="15" customHeight="1" x14ac:dyDescent="0.25">
      <c r="A191" s="196" t="s">
        <v>1037</v>
      </c>
      <c r="B191" s="196" t="s">
        <v>847</v>
      </c>
      <c r="C191" s="197">
        <v>390</v>
      </c>
      <c r="D191" s="199" t="s">
        <v>471</v>
      </c>
      <c r="E191" s="196" t="s">
        <v>518</v>
      </c>
      <c r="F191" s="195">
        <v>1821.97</v>
      </c>
      <c r="G191" s="195">
        <v>0</v>
      </c>
      <c r="H191" s="195">
        <v>860.05</v>
      </c>
      <c r="I191" s="195">
        <v>0</v>
      </c>
      <c r="J191" s="195">
        <f t="shared" si="24"/>
        <v>860.05</v>
      </c>
      <c r="K191" s="195">
        <f t="shared" si="25"/>
        <v>12.900749999999999</v>
      </c>
      <c r="L191" s="195">
        <v>234.79</v>
      </c>
      <c r="M191" s="195">
        <v>0</v>
      </c>
      <c r="N191" s="195">
        <f t="shared" si="26"/>
        <v>221.88925</v>
      </c>
      <c r="O191" s="195">
        <f t="shared" si="27"/>
        <v>221.88925</v>
      </c>
      <c r="P191" s="195"/>
      <c r="Q191" s="195"/>
      <c r="R191" s="195"/>
      <c r="S191" s="195"/>
      <c r="T191" s="195"/>
      <c r="U191" s="195"/>
      <c r="V191" s="195"/>
      <c r="W191" s="196"/>
      <c r="X191" s="196"/>
      <c r="Y191" s="197"/>
      <c r="Z191" s="196"/>
      <c r="AA191" s="197"/>
      <c r="AB191" s="196"/>
      <c r="AC191" s="197"/>
      <c r="AD191" s="196"/>
      <c r="AE191" s="197"/>
      <c r="AF191" s="196"/>
      <c r="AG191" s="196"/>
      <c r="AH191" s="197"/>
      <c r="AI191" s="196"/>
      <c r="AJ191" s="197"/>
      <c r="AK191" s="196"/>
    </row>
    <row r="192" spans="1:37" ht="15" customHeight="1" x14ac:dyDescent="0.25">
      <c r="A192" s="196" t="s">
        <v>1037</v>
      </c>
      <c r="B192" s="196" t="s">
        <v>847</v>
      </c>
      <c r="C192" s="197">
        <v>375</v>
      </c>
      <c r="D192" s="199" t="s">
        <v>462</v>
      </c>
      <c r="E192" s="196" t="s">
        <v>507</v>
      </c>
      <c r="F192" s="195">
        <v>5700.72</v>
      </c>
      <c r="G192" s="195">
        <v>0</v>
      </c>
      <c r="H192" s="195">
        <v>2694.54</v>
      </c>
      <c r="I192" s="195">
        <v>0</v>
      </c>
      <c r="J192" s="195">
        <f t="shared" si="24"/>
        <v>2694.54</v>
      </c>
      <c r="K192" s="195">
        <f t="shared" si="25"/>
        <v>40.418099999999995</v>
      </c>
      <c r="L192" s="195">
        <v>735.61</v>
      </c>
      <c r="M192" s="195">
        <v>0</v>
      </c>
      <c r="N192" s="195">
        <f t="shared" si="26"/>
        <v>695.19190000000003</v>
      </c>
      <c r="O192" s="195">
        <f t="shared" si="27"/>
        <v>695.19190000000003</v>
      </c>
      <c r="P192" s="195"/>
      <c r="Q192" s="195"/>
      <c r="R192" s="195"/>
      <c r="S192" s="195"/>
      <c r="T192" s="195"/>
      <c r="U192" s="195"/>
      <c r="V192" s="195"/>
      <c r="W192" s="196"/>
      <c r="X192" s="196"/>
      <c r="Y192" s="197"/>
      <c r="Z192" s="196"/>
      <c r="AA192" s="197"/>
      <c r="AB192" s="196"/>
      <c r="AC192" s="197"/>
      <c r="AD192" s="196"/>
      <c r="AE192" s="197"/>
      <c r="AF192" s="196"/>
      <c r="AG192" s="196"/>
      <c r="AH192" s="197"/>
      <c r="AI192" s="196"/>
      <c r="AJ192" s="197"/>
      <c r="AK192" s="196"/>
    </row>
    <row r="193" spans="1:37" ht="15" customHeight="1" x14ac:dyDescent="0.25">
      <c r="A193" s="196" t="s">
        <v>1037</v>
      </c>
      <c r="B193" s="196" t="s">
        <v>847</v>
      </c>
      <c r="C193" s="197">
        <v>496</v>
      </c>
      <c r="D193" s="199" t="s">
        <v>462</v>
      </c>
      <c r="E193" s="196" t="s">
        <v>507</v>
      </c>
      <c r="F193" s="195">
        <v>27690.38</v>
      </c>
      <c r="G193" s="195">
        <v>951.62</v>
      </c>
      <c r="H193" s="195">
        <v>13845.19</v>
      </c>
      <c r="I193" s="195">
        <v>0</v>
      </c>
      <c r="J193" s="195">
        <f t="shared" si="24"/>
        <v>13845.19</v>
      </c>
      <c r="K193" s="195">
        <f t="shared" si="25"/>
        <v>207.67785000000001</v>
      </c>
      <c r="L193" s="195">
        <v>4731.3599999999997</v>
      </c>
      <c r="M193" s="195">
        <v>1107.6099999999999</v>
      </c>
      <c r="N193" s="195">
        <f t="shared" si="26"/>
        <v>3572.0621499999997</v>
      </c>
      <c r="O193" s="195">
        <f t="shared" si="27"/>
        <v>4679.6721499999994</v>
      </c>
      <c r="P193" s="195"/>
      <c r="Q193" s="195"/>
      <c r="R193" s="195"/>
      <c r="S193" s="195"/>
      <c r="T193" s="195"/>
      <c r="U193" s="195"/>
      <c r="V193" s="195"/>
      <c r="W193" s="196"/>
      <c r="X193" s="196"/>
      <c r="Y193" s="197"/>
      <c r="Z193" s="196"/>
      <c r="AA193" s="197"/>
      <c r="AB193" s="196"/>
      <c r="AC193" s="197"/>
      <c r="AD193" s="196"/>
      <c r="AE193" s="197"/>
      <c r="AF193" s="196"/>
      <c r="AG193" s="196"/>
      <c r="AH193" s="197"/>
      <c r="AI193" s="196"/>
      <c r="AJ193" s="197"/>
      <c r="AK193" s="196"/>
    </row>
    <row r="194" spans="1:37" ht="15" customHeight="1" x14ac:dyDescent="0.25">
      <c r="A194" s="196" t="s">
        <v>1037</v>
      </c>
      <c r="B194" s="196" t="s">
        <v>847</v>
      </c>
      <c r="C194" s="197">
        <v>169</v>
      </c>
      <c r="D194" s="199" t="s">
        <v>67</v>
      </c>
      <c r="E194" s="196" t="s">
        <v>238</v>
      </c>
      <c r="F194" s="195">
        <v>22774.54</v>
      </c>
      <c r="G194" s="195">
        <v>951.62</v>
      </c>
      <c r="H194" s="195">
        <v>11269.86</v>
      </c>
      <c r="I194" s="195">
        <v>0</v>
      </c>
      <c r="J194" s="195">
        <f t="shared" si="24"/>
        <v>11269.86</v>
      </c>
      <c r="K194" s="195">
        <f t="shared" si="25"/>
        <v>169.0479</v>
      </c>
      <c r="L194" s="195">
        <v>4028.29</v>
      </c>
      <c r="M194" s="195">
        <v>920.37</v>
      </c>
      <c r="N194" s="195">
        <f t="shared" si="26"/>
        <v>2907.6221</v>
      </c>
      <c r="O194" s="195">
        <f t="shared" si="27"/>
        <v>3827.9920999999999</v>
      </c>
      <c r="P194" s="195"/>
      <c r="Q194" s="195"/>
      <c r="R194" s="195"/>
      <c r="S194" s="195"/>
      <c r="T194" s="195"/>
      <c r="U194" s="195"/>
      <c r="V194" s="195"/>
      <c r="W194" s="196"/>
      <c r="X194" s="196"/>
      <c r="Y194" s="197"/>
      <c r="Z194" s="196"/>
      <c r="AA194" s="197"/>
      <c r="AB194" s="196"/>
      <c r="AC194" s="197"/>
      <c r="AD194" s="196"/>
      <c r="AE194" s="197"/>
      <c r="AF194" s="196"/>
      <c r="AG194" s="196"/>
      <c r="AH194" s="197"/>
      <c r="AI194" s="196"/>
      <c r="AJ194" s="197"/>
      <c r="AK194" s="196"/>
    </row>
    <row r="195" spans="1:37" ht="15" customHeight="1" x14ac:dyDescent="0.25">
      <c r="A195" s="196" t="s">
        <v>1037</v>
      </c>
      <c r="B195" s="196" t="s">
        <v>847</v>
      </c>
      <c r="C195" s="197">
        <v>27</v>
      </c>
      <c r="D195" s="199" t="s">
        <v>20</v>
      </c>
      <c r="E195" s="196" t="s">
        <v>192</v>
      </c>
      <c r="F195" s="195">
        <v>31796.99</v>
      </c>
      <c r="G195" s="195">
        <v>951.62</v>
      </c>
      <c r="H195" s="195">
        <v>15736.12</v>
      </c>
      <c r="I195" s="195">
        <v>0</v>
      </c>
      <c r="J195" s="195">
        <f t="shared" si="24"/>
        <v>15736.12</v>
      </c>
      <c r="K195" s="195">
        <f t="shared" si="25"/>
        <v>236.04179999999999</v>
      </c>
      <c r="L195" s="195">
        <v>5247.58</v>
      </c>
      <c r="M195" s="195">
        <v>1284.8599999999999</v>
      </c>
      <c r="N195" s="195">
        <f t="shared" si="26"/>
        <v>4059.9182000000001</v>
      </c>
      <c r="O195" s="195">
        <f t="shared" si="27"/>
        <v>5344.7781999999997</v>
      </c>
      <c r="P195" s="195"/>
      <c r="Q195" s="195"/>
      <c r="R195" s="195"/>
      <c r="S195" s="195"/>
      <c r="T195" s="195"/>
      <c r="U195" s="195"/>
      <c r="V195" s="195"/>
      <c r="W195" s="196"/>
      <c r="X195" s="196"/>
      <c r="Y195" s="197"/>
      <c r="Z195" s="196"/>
      <c r="AA195" s="197"/>
      <c r="AB195" s="196"/>
      <c r="AC195" s="197"/>
      <c r="AD195" s="196"/>
      <c r="AE195" s="197"/>
      <c r="AF195" s="196"/>
      <c r="AG195" s="196"/>
      <c r="AH195" s="197"/>
      <c r="AI195" s="196"/>
      <c r="AJ195" s="197"/>
      <c r="AK195" s="196"/>
    </row>
    <row r="196" spans="1:37" ht="15" customHeight="1" x14ac:dyDescent="0.25">
      <c r="A196" s="196" t="s">
        <v>1037</v>
      </c>
      <c r="B196" s="196" t="s">
        <v>847</v>
      </c>
      <c r="C196" s="197">
        <v>429</v>
      </c>
      <c r="D196" s="199" t="s">
        <v>676</v>
      </c>
      <c r="E196" s="196" t="s">
        <v>677</v>
      </c>
      <c r="F196" s="195">
        <v>27514.75</v>
      </c>
      <c r="G196" s="195">
        <v>951.62</v>
      </c>
      <c r="H196" s="195">
        <v>13613.54</v>
      </c>
      <c r="I196" s="195">
        <v>0</v>
      </c>
      <c r="J196" s="195">
        <f t="shared" si="24"/>
        <v>13613.54</v>
      </c>
      <c r="K196" s="195">
        <f t="shared" si="25"/>
        <v>204.20310000000001</v>
      </c>
      <c r="L196" s="195">
        <v>4668.12</v>
      </c>
      <c r="M196" s="195">
        <v>1112.0899999999999</v>
      </c>
      <c r="N196" s="195">
        <f t="shared" si="26"/>
        <v>3512.2969000000003</v>
      </c>
      <c r="O196" s="195">
        <f t="shared" si="27"/>
        <v>4624.3869000000004</v>
      </c>
      <c r="P196" s="195"/>
      <c r="Q196" s="195"/>
      <c r="R196" s="195"/>
      <c r="S196" s="195"/>
      <c r="T196" s="195"/>
      <c r="U196" s="195"/>
      <c r="V196" s="195"/>
      <c r="W196" s="196"/>
      <c r="X196" s="196"/>
      <c r="Y196" s="197"/>
      <c r="Z196" s="196"/>
      <c r="AA196" s="197"/>
      <c r="AB196" s="196"/>
      <c r="AC196" s="197"/>
      <c r="AD196" s="196"/>
      <c r="AE196" s="197"/>
      <c r="AF196" s="196"/>
      <c r="AG196" s="196"/>
      <c r="AH196" s="197"/>
      <c r="AI196" s="196"/>
      <c r="AJ196" s="197"/>
      <c r="AK196" s="196"/>
    </row>
    <row r="197" spans="1:37" ht="15" customHeight="1" x14ac:dyDescent="0.25">
      <c r="A197" s="196" t="s">
        <v>1037</v>
      </c>
      <c r="B197" s="196" t="s">
        <v>847</v>
      </c>
      <c r="C197" s="197">
        <v>343</v>
      </c>
      <c r="D197" s="199" t="s">
        <v>310</v>
      </c>
      <c r="E197" s="196" t="s">
        <v>313</v>
      </c>
      <c r="F197" s="195">
        <v>57507.63</v>
      </c>
      <c r="G197" s="195">
        <v>951.62</v>
      </c>
      <c r="H197" s="195">
        <v>28451.61</v>
      </c>
      <c r="I197" s="195">
        <v>0</v>
      </c>
      <c r="J197" s="195">
        <f t="shared" si="24"/>
        <v>28451.61</v>
      </c>
      <c r="K197" s="195">
        <f t="shared" si="25"/>
        <v>426.77415000000002</v>
      </c>
      <c r="L197" s="195">
        <v>8718.91</v>
      </c>
      <c r="M197" s="195">
        <v>2324.48</v>
      </c>
      <c r="N197" s="195">
        <f t="shared" si="26"/>
        <v>7340.5158500000007</v>
      </c>
      <c r="O197" s="195">
        <f t="shared" si="27"/>
        <v>9664.9958500000012</v>
      </c>
      <c r="P197" s="195"/>
      <c r="Q197" s="195"/>
      <c r="R197" s="195"/>
      <c r="S197" s="195"/>
      <c r="T197" s="195"/>
      <c r="U197" s="195"/>
      <c r="V197" s="195"/>
      <c r="W197" s="196"/>
      <c r="X197" s="196"/>
      <c r="Y197" s="197"/>
      <c r="Z197" s="196"/>
      <c r="AA197" s="197"/>
      <c r="AB197" s="196"/>
      <c r="AC197" s="197"/>
      <c r="AD197" s="196"/>
      <c r="AE197" s="197"/>
      <c r="AF197" s="196"/>
      <c r="AG197" s="196"/>
      <c r="AH197" s="197"/>
      <c r="AI197" s="196"/>
      <c r="AJ197" s="197"/>
      <c r="AK197" s="196"/>
    </row>
    <row r="198" spans="1:37" ht="15" customHeight="1" x14ac:dyDescent="0.25">
      <c r="A198" s="196" t="s">
        <v>1037</v>
      </c>
      <c r="B198" s="196" t="s">
        <v>847</v>
      </c>
      <c r="C198" s="197">
        <v>315</v>
      </c>
      <c r="D198" s="199" t="s">
        <v>299</v>
      </c>
      <c r="E198" s="196" t="s">
        <v>302</v>
      </c>
      <c r="F198" s="195">
        <v>45220.37</v>
      </c>
      <c r="G198" s="195">
        <v>951.62</v>
      </c>
      <c r="H198" s="195">
        <v>22372.91</v>
      </c>
      <c r="I198" s="195">
        <v>0</v>
      </c>
      <c r="J198" s="195">
        <f t="shared" si="24"/>
        <v>22372.91</v>
      </c>
      <c r="K198" s="195">
        <f t="shared" si="25"/>
        <v>335.59364999999997</v>
      </c>
      <c r="L198" s="195">
        <v>7059.42</v>
      </c>
      <c r="M198" s="195">
        <v>1827.79</v>
      </c>
      <c r="N198" s="195">
        <f t="shared" si="26"/>
        <v>5772.2063500000004</v>
      </c>
      <c r="O198" s="195">
        <f t="shared" si="27"/>
        <v>7599.9963500000003</v>
      </c>
      <c r="P198" s="195"/>
      <c r="Q198" s="195"/>
      <c r="R198" s="195"/>
      <c r="S198" s="195"/>
      <c r="T198" s="195"/>
      <c r="U198" s="195"/>
      <c r="V198" s="195"/>
      <c r="W198" s="196"/>
      <c r="X198" s="196"/>
      <c r="Y198" s="197"/>
      <c r="Z198" s="196"/>
      <c r="AA198" s="197"/>
      <c r="AB198" s="196"/>
      <c r="AC198" s="197"/>
      <c r="AD198" s="196"/>
      <c r="AE198" s="197"/>
      <c r="AF198" s="196"/>
      <c r="AG198" s="196"/>
      <c r="AH198" s="197"/>
      <c r="AI198" s="196"/>
      <c r="AJ198" s="197"/>
      <c r="AK198" s="196"/>
    </row>
    <row r="199" spans="1:37" ht="15" customHeight="1" x14ac:dyDescent="0.25">
      <c r="A199" s="196" t="s">
        <v>1037</v>
      </c>
      <c r="B199" s="196" t="s">
        <v>847</v>
      </c>
      <c r="C199" s="197">
        <v>389</v>
      </c>
      <c r="D199" s="199" t="s">
        <v>470</v>
      </c>
      <c r="E199" s="196" t="s">
        <v>517</v>
      </c>
      <c r="F199" s="195">
        <v>1843.93</v>
      </c>
      <c r="G199" s="195">
        <v>0</v>
      </c>
      <c r="H199" s="195">
        <v>870.14</v>
      </c>
      <c r="I199" s="195">
        <v>0</v>
      </c>
      <c r="J199" s="195">
        <f t="shared" si="24"/>
        <v>870.14</v>
      </c>
      <c r="K199" s="195">
        <f t="shared" si="25"/>
        <v>13.052099999999999</v>
      </c>
      <c r="L199" s="195">
        <v>237.55</v>
      </c>
      <c r="M199" s="195">
        <v>0</v>
      </c>
      <c r="N199" s="195">
        <f t="shared" si="26"/>
        <v>224.49790000000002</v>
      </c>
      <c r="O199" s="195">
        <f t="shared" si="27"/>
        <v>224.49790000000002</v>
      </c>
      <c r="P199" s="195"/>
      <c r="Q199" s="195"/>
      <c r="R199" s="195"/>
      <c r="S199" s="195"/>
      <c r="T199" s="195"/>
      <c r="U199" s="195"/>
      <c r="V199" s="195"/>
      <c r="W199" s="196"/>
      <c r="X199" s="196"/>
      <c r="Y199" s="197"/>
      <c r="Z199" s="196"/>
      <c r="AA199" s="197"/>
      <c r="AB199" s="196"/>
      <c r="AC199" s="197"/>
      <c r="AD199" s="196"/>
      <c r="AE199" s="197"/>
      <c r="AF199" s="196"/>
      <c r="AG199" s="196"/>
      <c r="AH199" s="197"/>
      <c r="AI199" s="196"/>
      <c r="AJ199" s="197"/>
      <c r="AK199" s="196"/>
    </row>
    <row r="200" spans="1:37" ht="15" customHeight="1" x14ac:dyDescent="0.25">
      <c r="A200" s="196" t="s">
        <v>1037</v>
      </c>
      <c r="B200" s="196" t="s">
        <v>847</v>
      </c>
      <c r="C200" s="197">
        <v>86</v>
      </c>
      <c r="D200" s="199" t="s">
        <v>46</v>
      </c>
      <c r="E200" s="196" t="s">
        <v>218</v>
      </c>
      <c r="F200" s="195">
        <v>16450.330000000002</v>
      </c>
      <c r="G200" s="195">
        <v>702.93</v>
      </c>
      <c r="H200" s="195">
        <v>8139.17</v>
      </c>
      <c r="I200" s="195">
        <v>0</v>
      </c>
      <c r="J200" s="195">
        <f t="shared" si="24"/>
        <v>8139.17</v>
      </c>
      <c r="K200" s="195">
        <f t="shared" si="25"/>
        <v>122.08754999999999</v>
      </c>
      <c r="L200" s="195">
        <v>2924.92</v>
      </c>
      <c r="M200" s="195">
        <v>664.89</v>
      </c>
      <c r="N200" s="195">
        <f t="shared" si="26"/>
        <v>2099.90245</v>
      </c>
      <c r="O200" s="195">
        <f t="shared" si="27"/>
        <v>2764.7924499999999</v>
      </c>
      <c r="P200" s="195"/>
      <c r="Q200" s="195"/>
      <c r="R200" s="195"/>
      <c r="S200" s="195"/>
      <c r="T200" s="195"/>
      <c r="U200" s="195"/>
      <c r="V200" s="195"/>
      <c r="W200" s="196"/>
      <c r="X200" s="196"/>
      <c r="Y200" s="197"/>
      <c r="Z200" s="196"/>
      <c r="AA200" s="197"/>
      <c r="AB200" s="196"/>
      <c r="AC200" s="197"/>
      <c r="AD200" s="196"/>
      <c r="AE200" s="197"/>
      <c r="AF200" s="196"/>
      <c r="AG200" s="196"/>
      <c r="AH200" s="197"/>
      <c r="AI200" s="196"/>
      <c r="AJ200" s="197"/>
      <c r="AK200" s="196"/>
    </row>
    <row r="201" spans="1:37" ht="15" customHeight="1" x14ac:dyDescent="0.25">
      <c r="A201" s="196"/>
      <c r="B201" s="196"/>
      <c r="C201" s="197">
        <v>49</v>
      </c>
      <c r="D201" s="367" t="s">
        <v>37</v>
      </c>
      <c r="E201" s="196"/>
      <c r="F201" s="195">
        <v>0</v>
      </c>
      <c r="G201" s="195">
        <v>0</v>
      </c>
      <c r="H201" s="195">
        <v>0</v>
      </c>
      <c r="I201" s="195">
        <v>0</v>
      </c>
      <c r="J201" s="195">
        <v>0</v>
      </c>
      <c r="K201" s="195">
        <v>0</v>
      </c>
      <c r="L201" s="195">
        <v>0</v>
      </c>
      <c r="M201" s="195">
        <v>0</v>
      </c>
      <c r="N201" s="195">
        <v>0</v>
      </c>
      <c r="O201" s="195">
        <v>0</v>
      </c>
      <c r="P201" s="195"/>
      <c r="Q201" s="195"/>
      <c r="R201" s="195"/>
      <c r="S201" s="195"/>
      <c r="T201" s="195"/>
      <c r="U201" s="195"/>
      <c r="V201" s="195"/>
      <c r="W201" s="196"/>
      <c r="X201" s="196"/>
      <c r="Y201" s="197"/>
      <c r="Z201" s="196"/>
      <c r="AA201" s="197"/>
      <c r="AB201" s="196"/>
      <c r="AC201" s="197"/>
      <c r="AD201" s="196"/>
      <c r="AE201" s="197"/>
      <c r="AF201" s="196"/>
      <c r="AG201" s="196"/>
      <c r="AH201" s="197"/>
      <c r="AI201" s="196"/>
      <c r="AJ201" s="197"/>
      <c r="AK201" s="196"/>
    </row>
    <row r="202" spans="1:37" ht="15" customHeight="1" x14ac:dyDescent="0.25">
      <c r="A202" s="196" t="s">
        <v>1037</v>
      </c>
      <c r="B202" s="196" t="s">
        <v>847</v>
      </c>
      <c r="C202" s="197">
        <v>259</v>
      </c>
      <c r="D202" s="199" t="s">
        <v>147</v>
      </c>
      <c r="E202" s="196" t="s">
        <v>263</v>
      </c>
      <c r="F202" s="195">
        <v>12304.76</v>
      </c>
      <c r="G202" s="195">
        <v>479.06</v>
      </c>
      <c r="H202" s="195">
        <v>6093.17</v>
      </c>
      <c r="I202" s="195">
        <v>0</v>
      </c>
      <c r="J202" s="195">
        <f t="shared" ref="J202:J233" si="28">H202+I202</f>
        <v>6093.17</v>
      </c>
      <c r="K202" s="195">
        <f t="shared" ref="K202:K233" si="29">J202*1.5%</f>
        <v>91.397549999999995</v>
      </c>
      <c r="L202" s="195">
        <v>2142.5</v>
      </c>
      <c r="M202" s="195">
        <v>496.92</v>
      </c>
      <c r="N202" s="195">
        <f t="shared" ref="N202:N233" si="30">L202-K202-G202</f>
        <v>1572.0424499999999</v>
      </c>
      <c r="O202" s="195">
        <f t="shared" ref="O202:O233" si="31">M202+N202</f>
        <v>2068.96245</v>
      </c>
      <c r="P202" s="195"/>
      <c r="Q202" s="195"/>
      <c r="R202" s="195"/>
      <c r="S202" s="195"/>
      <c r="T202" s="195"/>
      <c r="U202" s="195"/>
      <c r="V202" s="195"/>
      <c r="W202" s="196"/>
      <c r="X202" s="196"/>
      <c r="Y202" s="197"/>
      <c r="Z202" s="196"/>
      <c r="AA202" s="197"/>
      <c r="AB202" s="196"/>
      <c r="AC202" s="197"/>
      <c r="AD202" s="196"/>
      <c r="AE202" s="197"/>
      <c r="AF202" s="196"/>
      <c r="AG202" s="196"/>
      <c r="AH202" s="197"/>
      <c r="AI202" s="196"/>
      <c r="AJ202" s="197"/>
      <c r="AK202" s="196"/>
    </row>
    <row r="203" spans="1:37" ht="15" customHeight="1" x14ac:dyDescent="0.25">
      <c r="A203" s="196" t="s">
        <v>1037</v>
      </c>
      <c r="B203" s="196" t="s">
        <v>847</v>
      </c>
      <c r="C203" s="197">
        <v>430</v>
      </c>
      <c r="D203" s="199" t="s">
        <v>678</v>
      </c>
      <c r="E203" s="196" t="s">
        <v>679</v>
      </c>
      <c r="F203" s="195">
        <v>22429.07</v>
      </c>
      <c r="G203" s="195">
        <v>951.62</v>
      </c>
      <c r="H203" s="195">
        <v>11097.15</v>
      </c>
      <c r="I203" s="195">
        <v>0</v>
      </c>
      <c r="J203" s="195">
        <f t="shared" si="28"/>
        <v>11097.15</v>
      </c>
      <c r="K203" s="195">
        <f t="shared" si="29"/>
        <v>166.45724999999999</v>
      </c>
      <c r="L203" s="195">
        <v>3981.14</v>
      </c>
      <c r="M203" s="195">
        <v>906.55</v>
      </c>
      <c r="N203" s="195">
        <f t="shared" si="30"/>
        <v>2863.0627500000001</v>
      </c>
      <c r="O203" s="195">
        <f t="shared" si="31"/>
        <v>3769.6127500000002</v>
      </c>
      <c r="P203" s="195"/>
      <c r="Q203" s="195"/>
      <c r="R203" s="195"/>
      <c r="S203" s="195"/>
      <c r="T203" s="195"/>
      <c r="U203" s="195"/>
      <c r="V203" s="195"/>
      <c r="W203" s="196"/>
      <c r="X203" s="196"/>
      <c r="Y203" s="197"/>
      <c r="Z203" s="196"/>
      <c r="AA203" s="197"/>
      <c r="AB203" s="196"/>
      <c r="AC203" s="197"/>
      <c r="AD203" s="196"/>
      <c r="AE203" s="197"/>
      <c r="AF203" s="196"/>
      <c r="AG203" s="196"/>
      <c r="AH203" s="197"/>
      <c r="AI203" s="196"/>
      <c r="AJ203" s="197"/>
      <c r="AK203" s="196"/>
    </row>
    <row r="204" spans="1:37" ht="15" customHeight="1" x14ac:dyDescent="0.25">
      <c r="A204" s="196" t="s">
        <v>1037</v>
      </c>
      <c r="B204" s="196" t="s">
        <v>847</v>
      </c>
      <c r="C204" s="197">
        <v>445</v>
      </c>
      <c r="D204" s="199" t="s">
        <v>713</v>
      </c>
      <c r="E204" s="196" t="s">
        <v>734</v>
      </c>
      <c r="F204" s="195">
        <v>27514.75</v>
      </c>
      <c r="G204" s="195">
        <v>951.62</v>
      </c>
      <c r="H204" s="195">
        <v>13613.54</v>
      </c>
      <c r="I204" s="195">
        <v>0</v>
      </c>
      <c r="J204" s="195">
        <f t="shared" si="28"/>
        <v>13613.54</v>
      </c>
      <c r="K204" s="195">
        <f t="shared" si="29"/>
        <v>204.20310000000001</v>
      </c>
      <c r="L204" s="195">
        <v>4668.12</v>
      </c>
      <c r="M204" s="195">
        <v>1112.0899999999999</v>
      </c>
      <c r="N204" s="195">
        <f t="shared" si="30"/>
        <v>3512.2969000000003</v>
      </c>
      <c r="O204" s="195">
        <f t="shared" si="31"/>
        <v>4624.3869000000004</v>
      </c>
      <c r="P204" s="195"/>
      <c r="Q204" s="195"/>
      <c r="R204" s="195"/>
      <c r="S204" s="195"/>
      <c r="T204" s="195"/>
      <c r="U204" s="195"/>
      <c r="V204" s="195"/>
      <c r="W204" s="196"/>
      <c r="X204" s="196"/>
      <c r="Y204" s="197"/>
      <c r="Z204" s="196"/>
      <c r="AA204" s="197"/>
      <c r="AB204" s="196"/>
      <c r="AC204" s="197"/>
      <c r="AD204" s="196"/>
      <c r="AE204" s="197"/>
      <c r="AF204" s="196"/>
      <c r="AG204" s="196"/>
      <c r="AH204" s="197"/>
      <c r="AI204" s="196"/>
      <c r="AJ204" s="197"/>
      <c r="AK204" s="196"/>
    </row>
    <row r="205" spans="1:37" ht="15" customHeight="1" x14ac:dyDescent="0.25">
      <c r="A205" s="196" t="s">
        <v>1037</v>
      </c>
      <c r="B205" s="196" t="s">
        <v>847</v>
      </c>
      <c r="C205" s="197">
        <v>193</v>
      </c>
      <c r="D205" s="199" t="s">
        <v>72</v>
      </c>
      <c r="E205" s="196" t="s">
        <v>242</v>
      </c>
      <c r="F205" s="195">
        <v>42466.82</v>
      </c>
      <c r="G205" s="195">
        <v>951.62</v>
      </c>
      <c r="H205" s="195">
        <v>21025.360000000001</v>
      </c>
      <c r="I205" s="195">
        <v>0</v>
      </c>
      <c r="J205" s="195">
        <f t="shared" si="28"/>
        <v>21025.360000000001</v>
      </c>
      <c r="K205" s="195">
        <f t="shared" si="29"/>
        <v>315.38040000000001</v>
      </c>
      <c r="L205" s="195">
        <v>6691.54</v>
      </c>
      <c r="M205" s="195">
        <v>1715.31</v>
      </c>
      <c r="N205" s="195">
        <f t="shared" si="30"/>
        <v>5424.5396000000001</v>
      </c>
      <c r="O205" s="195">
        <f t="shared" si="31"/>
        <v>7139.8495999999996</v>
      </c>
      <c r="P205" s="195"/>
      <c r="Q205" s="195"/>
      <c r="R205" s="195"/>
      <c r="S205" s="195"/>
      <c r="T205" s="195"/>
      <c r="U205" s="195"/>
      <c r="V205" s="195"/>
      <c r="W205" s="196"/>
      <c r="X205" s="196"/>
      <c r="Y205" s="197"/>
      <c r="Z205" s="196"/>
      <c r="AA205" s="197"/>
      <c r="AB205" s="196"/>
      <c r="AC205" s="197"/>
      <c r="AD205" s="196"/>
      <c r="AE205" s="197"/>
      <c r="AF205" s="196"/>
      <c r="AG205" s="196"/>
      <c r="AH205" s="197"/>
      <c r="AI205" s="196"/>
      <c r="AJ205" s="197"/>
      <c r="AK205" s="196"/>
    </row>
    <row r="206" spans="1:37" ht="15" customHeight="1" x14ac:dyDescent="0.25">
      <c r="A206" s="196" t="s">
        <v>1037</v>
      </c>
      <c r="B206" s="196" t="s">
        <v>847</v>
      </c>
      <c r="C206" s="197">
        <v>159</v>
      </c>
      <c r="D206" s="199" t="s">
        <v>62</v>
      </c>
      <c r="E206" s="196" t="s">
        <v>284</v>
      </c>
      <c r="F206" s="195">
        <v>14369.91</v>
      </c>
      <c r="G206" s="195">
        <v>588.14</v>
      </c>
      <c r="H206" s="195">
        <v>7110.01</v>
      </c>
      <c r="I206" s="195">
        <v>0</v>
      </c>
      <c r="J206" s="195">
        <f t="shared" si="28"/>
        <v>7110.01</v>
      </c>
      <c r="K206" s="195">
        <f t="shared" si="29"/>
        <v>106.65015</v>
      </c>
      <c r="L206" s="195">
        <v>2529.17</v>
      </c>
      <c r="M206" s="195">
        <v>580.79</v>
      </c>
      <c r="N206" s="195">
        <f t="shared" si="30"/>
        <v>1834.3798500000003</v>
      </c>
      <c r="O206" s="195">
        <f t="shared" si="31"/>
        <v>2415.1698500000002</v>
      </c>
      <c r="P206" s="195"/>
      <c r="Q206" s="195"/>
      <c r="R206" s="195"/>
      <c r="S206" s="195"/>
      <c r="T206" s="195"/>
      <c r="U206" s="195"/>
      <c r="V206" s="195"/>
      <c r="W206" s="196"/>
      <c r="X206" s="196"/>
      <c r="Y206" s="197"/>
      <c r="Z206" s="196"/>
      <c r="AA206" s="197"/>
      <c r="AB206" s="196"/>
      <c r="AC206" s="197"/>
      <c r="AD206" s="196"/>
      <c r="AE206" s="197"/>
      <c r="AF206" s="196"/>
      <c r="AG206" s="196"/>
      <c r="AH206" s="197"/>
      <c r="AI206" s="196"/>
      <c r="AJ206" s="197"/>
      <c r="AK206" s="196"/>
    </row>
    <row r="207" spans="1:37" ht="15" customHeight="1" x14ac:dyDescent="0.25">
      <c r="A207" s="196" t="s">
        <v>1037</v>
      </c>
      <c r="B207" s="196" t="s">
        <v>847</v>
      </c>
      <c r="C207" s="197">
        <v>91</v>
      </c>
      <c r="D207" s="199" t="s">
        <v>51</v>
      </c>
      <c r="E207" s="196" t="s">
        <v>223</v>
      </c>
      <c r="F207" s="195">
        <v>21664.44</v>
      </c>
      <c r="G207" s="195">
        <v>869.64</v>
      </c>
      <c r="H207" s="195">
        <v>9241.68</v>
      </c>
      <c r="I207" s="195">
        <v>0</v>
      </c>
      <c r="J207" s="195">
        <f t="shared" si="28"/>
        <v>9241.68</v>
      </c>
      <c r="K207" s="195">
        <f t="shared" si="29"/>
        <v>138.62520000000001</v>
      </c>
      <c r="L207" s="195">
        <v>3392.62</v>
      </c>
      <c r="M207" s="195">
        <v>993.82</v>
      </c>
      <c r="N207" s="195">
        <f t="shared" si="30"/>
        <v>2384.3548000000001</v>
      </c>
      <c r="O207" s="195">
        <f t="shared" si="31"/>
        <v>3378.1748000000002</v>
      </c>
      <c r="P207" s="195"/>
      <c r="Q207" s="195"/>
      <c r="R207" s="195"/>
      <c r="S207" s="195"/>
      <c r="T207" s="195"/>
      <c r="U207" s="195"/>
      <c r="V207" s="195"/>
      <c r="W207" s="196"/>
      <c r="X207" s="196"/>
      <c r="Y207" s="197"/>
      <c r="Z207" s="196"/>
      <c r="AA207" s="197"/>
      <c r="AB207" s="196"/>
      <c r="AC207" s="197"/>
      <c r="AD207" s="196"/>
      <c r="AE207" s="197"/>
      <c r="AF207" s="196"/>
      <c r="AG207" s="196"/>
      <c r="AH207" s="197"/>
      <c r="AI207" s="196"/>
      <c r="AJ207" s="197"/>
      <c r="AK207" s="196"/>
    </row>
    <row r="208" spans="1:37" ht="15" customHeight="1" x14ac:dyDescent="0.25">
      <c r="A208" s="196" t="s">
        <v>1037</v>
      </c>
      <c r="B208" s="196" t="s">
        <v>847</v>
      </c>
      <c r="C208" s="197">
        <v>482</v>
      </c>
      <c r="D208" s="199" t="s">
        <v>821</v>
      </c>
      <c r="E208" s="196" t="s">
        <v>822</v>
      </c>
      <c r="F208" s="195">
        <v>27195.119999999999</v>
      </c>
      <c r="G208" s="195">
        <v>951.62</v>
      </c>
      <c r="H208" s="195">
        <v>13501.67</v>
      </c>
      <c r="I208" s="195">
        <v>0</v>
      </c>
      <c r="J208" s="195">
        <f t="shared" si="28"/>
        <v>13501.67</v>
      </c>
      <c r="K208" s="195">
        <f t="shared" si="29"/>
        <v>202.52504999999999</v>
      </c>
      <c r="L208" s="195">
        <v>4637.58</v>
      </c>
      <c r="M208" s="195">
        <v>1095.47</v>
      </c>
      <c r="N208" s="195">
        <f t="shared" si="30"/>
        <v>3483.4349499999998</v>
      </c>
      <c r="O208" s="195">
        <f t="shared" si="31"/>
        <v>4578.9049500000001</v>
      </c>
      <c r="P208" s="195"/>
      <c r="Q208" s="195"/>
      <c r="R208" s="195"/>
      <c r="S208" s="195"/>
      <c r="T208" s="195"/>
      <c r="U208" s="195"/>
      <c r="V208" s="195"/>
      <c r="W208" s="196"/>
      <c r="X208" s="196"/>
      <c r="Y208" s="197"/>
      <c r="Z208" s="196"/>
      <c r="AA208" s="197"/>
      <c r="AB208" s="196"/>
      <c r="AC208" s="197"/>
      <c r="AD208" s="196"/>
      <c r="AE208" s="197"/>
      <c r="AF208" s="196"/>
      <c r="AG208" s="196"/>
      <c r="AH208" s="197"/>
      <c r="AI208" s="196"/>
      <c r="AJ208" s="197"/>
      <c r="AK208" s="196"/>
    </row>
    <row r="209" spans="1:37" ht="15" customHeight="1" x14ac:dyDescent="0.25">
      <c r="A209" s="196" t="s">
        <v>1037</v>
      </c>
      <c r="B209" s="196" t="s">
        <v>847</v>
      </c>
      <c r="C209" s="197">
        <v>326</v>
      </c>
      <c r="D209" s="199" t="s">
        <v>322</v>
      </c>
      <c r="E209" s="196" t="s">
        <v>323</v>
      </c>
      <c r="F209" s="195">
        <v>68806.44</v>
      </c>
      <c r="G209" s="195">
        <v>951.62</v>
      </c>
      <c r="H209" s="195">
        <v>34043.519999999997</v>
      </c>
      <c r="I209" s="195">
        <v>0</v>
      </c>
      <c r="J209" s="195">
        <f t="shared" si="28"/>
        <v>34043.519999999997</v>
      </c>
      <c r="K209" s="195">
        <f t="shared" si="29"/>
        <v>510.65279999999996</v>
      </c>
      <c r="L209" s="195">
        <v>10245.5</v>
      </c>
      <c r="M209" s="195">
        <v>2781.03</v>
      </c>
      <c r="N209" s="195">
        <f t="shared" si="30"/>
        <v>8783.2271999999994</v>
      </c>
      <c r="O209" s="195">
        <f t="shared" si="31"/>
        <v>11564.2572</v>
      </c>
      <c r="P209" s="195"/>
      <c r="Q209" s="195"/>
      <c r="R209" s="195"/>
      <c r="S209" s="195"/>
      <c r="T209" s="195"/>
      <c r="U209" s="195"/>
      <c r="V209" s="195"/>
      <c r="W209" s="196"/>
      <c r="X209" s="196"/>
      <c r="Y209" s="197"/>
      <c r="Z209" s="196"/>
      <c r="AA209" s="197"/>
      <c r="AB209" s="196"/>
      <c r="AC209" s="197"/>
      <c r="AD209" s="196"/>
      <c r="AE209" s="197"/>
      <c r="AF209" s="196"/>
      <c r="AG209" s="196"/>
      <c r="AH209" s="197"/>
      <c r="AI209" s="196"/>
      <c r="AJ209" s="197"/>
      <c r="AK209" s="196"/>
    </row>
    <row r="210" spans="1:37" s="568" customFormat="1" ht="15" customHeight="1" x14ac:dyDescent="0.25">
      <c r="A210" s="564" t="s">
        <v>1037</v>
      </c>
      <c r="B210" s="564" t="s">
        <v>847</v>
      </c>
      <c r="C210" s="565">
        <v>501</v>
      </c>
      <c r="D210" s="566" t="s">
        <v>1042</v>
      </c>
      <c r="E210" s="564" t="s">
        <v>1041</v>
      </c>
      <c r="F210" s="567">
        <v>7348.74</v>
      </c>
      <c r="G210" s="567">
        <v>334.32</v>
      </c>
      <c r="H210" s="567">
        <v>3674.37</v>
      </c>
      <c r="I210" s="567">
        <v>0</v>
      </c>
      <c r="J210" s="567">
        <f t="shared" si="28"/>
        <v>3674.37</v>
      </c>
      <c r="K210" s="567">
        <f t="shared" si="29"/>
        <v>55.115549999999999</v>
      </c>
      <c r="L210" s="567">
        <v>1337.42</v>
      </c>
      <c r="M210" s="567">
        <v>293.94</v>
      </c>
      <c r="N210" s="567">
        <f t="shared" si="30"/>
        <v>947.98445000000015</v>
      </c>
      <c r="O210" s="567">
        <f t="shared" si="31"/>
        <v>1241.9244500000002</v>
      </c>
      <c r="P210" s="567"/>
      <c r="Q210" s="567"/>
      <c r="R210" s="567"/>
      <c r="S210" s="567"/>
      <c r="T210" s="567"/>
      <c r="U210" s="567"/>
      <c r="V210" s="567"/>
      <c r="W210" s="564"/>
      <c r="X210" s="564"/>
      <c r="Y210" s="565"/>
      <c r="Z210" s="564"/>
      <c r="AA210" s="565"/>
      <c r="AB210" s="564"/>
      <c r="AC210" s="565"/>
      <c r="AD210" s="564"/>
      <c r="AE210" s="565"/>
      <c r="AF210" s="564"/>
      <c r="AG210" s="564"/>
      <c r="AH210" s="565"/>
      <c r="AI210" s="564"/>
      <c r="AJ210" s="565"/>
      <c r="AK210" s="564"/>
    </row>
    <row r="211" spans="1:37" ht="15" customHeight="1" x14ac:dyDescent="0.25">
      <c r="A211" s="196" t="s">
        <v>1037</v>
      </c>
      <c r="B211" s="196" t="s">
        <v>847</v>
      </c>
      <c r="C211" s="197">
        <v>221</v>
      </c>
      <c r="D211" s="199" t="s">
        <v>109</v>
      </c>
      <c r="E211" s="196" t="s">
        <v>252</v>
      </c>
      <c r="F211" s="195">
        <v>30059.19</v>
      </c>
      <c r="G211" s="195">
        <v>951.62</v>
      </c>
      <c r="H211" s="195">
        <v>14872.42</v>
      </c>
      <c r="I211" s="195">
        <v>0</v>
      </c>
      <c r="J211" s="195">
        <f t="shared" si="28"/>
        <v>14872.42</v>
      </c>
      <c r="K211" s="195">
        <f t="shared" si="29"/>
        <v>223.08629999999999</v>
      </c>
      <c r="L211" s="195">
        <v>5011.79</v>
      </c>
      <c r="M211" s="195">
        <v>1214.94</v>
      </c>
      <c r="N211" s="195">
        <f t="shared" si="30"/>
        <v>3837.0837000000001</v>
      </c>
      <c r="O211" s="195">
        <f t="shared" si="31"/>
        <v>5052.0236999999997</v>
      </c>
      <c r="P211" s="195"/>
      <c r="Q211" s="195"/>
      <c r="R211" s="195"/>
      <c r="S211" s="195"/>
      <c r="T211" s="195"/>
      <c r="U211" s="195"/>
      <c r="V211" s="195"/>
      <c r="W211" s="196"/>
      <c r="X211" s="196"/>
      <c r="Y211" s="197"/>
      <c r="Z211" s="196"/>
      <c r="AA211" s="197"/>
      <c r="AB211" s="196"/>
      <c r="AC211" s="197"/>
      <c r="AD211" s="196"/>
      <c r="AE211" s="197"/>
      <c r="AF211" s="196"/>
      <c r="AG211" s="196"/>
      <c r="AH211" s="197"/>
      <c r="AI211" s="196"/>
      <c r="AJ211" s="197"/>
      <c r="AK211" s="196"/>
    </row>
    <row r="212" spans="1:37" ht="15" customHeight="1" x14ac:dyDescent="0.25">
      <c r="A212" s="196" t="s">
        <v>1037</v>
      </c>
      <c r="B212" s="196" t="s">
        <v>847</v>
      </c>
      <c r="C212" s="197">
        <v>416</v>
      </c>
      <c r="D212" s="199" t="s">
        <v>1066</v>
      </c>
      <c r="E212" s="196" t="s">
        <v>1065</v>
      </c>
      <c r="F212" s="195">
        <v>3957.32</v>
      </c>
      <c r="G212" s="195">
        <v>0</v>
      </c>
      <c r="H212" s="195">
        <v>1810.16</v>
      </c>
      <c r="I212" s="195">
        <v>0</v>
      </c>
      <c r="J212" s="195">
        <f t="shared" si="28"/>
        <v>1810.16</v>
      </c>
      <c r="K212" s="195">
        <f t="shared" si="29"/>
        <v>27.1524</v>
      </c>
      <c r="L212" s="195">
        <v>494.17</v>
      </c>
      <c r="M212" s="195">
        <v>171.77</v>
      </c>
      <c r="N212" s="195">
        <f t="shared" si="30"/>
        <v>467.01760000000002</v>
      </c>
      <c r="O212" s="195">
        <f t="shared" si="31"/>
        <v>638.7876</v>
      </c>
      <c r="P212" s="195"/>
      <c r="Q212" s="195"/>
      <c r="R212" s="195"/>
      <c r="S212" s="195"/>
      <c r="T212" s="195"/>
      <c r="U212" s="195"/>
      <c r="V212" s="195"/>
      <c r="W212" s="196"/>
      <c r="X212" s="196"/>
      <c r="Y212" s="197"/>
      <c r="Z212" s="196"/>
      <c r="AA212" s="197"/>
      <c r="AB212" s="196"/>
      <c r="AC212" s="197"/>
      <c r="AD212" s="196"/>
      <c r="AE212" s="197"/>
      <c r="AF212" s="196"/>
      <c r="AG212" s="196"/>
      <c r="AH212" s="197"/>
      <c r="AI212" s="196"/>
      <c r="AJ212" s="197"/>
      <c r="AK212" s="196"/>
    </row>
    <row r="213" spans="1:37" ht="15" customHeight="1" x14ac:dyDescent="0.25">
      <c r="A213" s="196" t="s">
        <v>1037</v>
      </c>
      <c r="B213" s="196" t="s">
        <v>847</v>
      </c>
      <c r="C213" s="197">
        <v>13</v>
      </c>
      <c r="D213" s="199" t="s">
        <v>102</v>
      </c>
      <c r="E213" s="196" t="s">
        <v>181</v>
      </c>
      <c r="F213" s="195">
        <v>23082.67</v>
      </c>
      <c r="G213" s="195">
        <v>951.62</v>
      </c>
      <c r="H213" s="195">
        <v>11420.4</v>
      </c>
      <c r="I213" s="195">
        <v>0</v>
      </c>
      <c r="J213" s="195">
        <f t="shared" si="28"/>
        <v>11420.4</v>
      </c>
      <c r="K213" s="195">
        <f t="shared" si="29"/>
        <v>171.30599999999998</v>
      </c>
      <c r="L213" s="195">
        <v>4069.39</v>
      </c>
      <c r="M213" s="195">
        <v>932.98</v>
      </c>
      <c r="N213" s="195">
        <f t="shared" si="30"/>
        <v>2946.4639999999999</v>
      </c>
      <c r="O213" s="195">
        <f t="shared" si="31"/>
        <v>3879.444</v>
      </c>
      <c r="P213" s="195"/>
      <c r="Q213" s="195"/>
      <c r="R213" s="195"/>
      <c r="S213" s="195"/>
      <c r="T213" s="195"/>
      <c r="U213" s="195"/>
      <c r="V213" s="195"/>
      <c r="W213" s="196"/>
      <c r="X213" s="196"/>
      <c r="Y213" s="197"/>
      <c r="Z213" s="196"/>
      <c r="AA213" s="197"/>
      <c r="AB213" s="196"/>
      <c r="AC213" s="197"/>
      <c r="AD213" s="196"/>
      <c r="AE213" s="197"/>
      <c r="AF213" s="196"/>
      <c r="AG213" s="196"/>
      <c r="AH213" s="197"/>
      <c r="AI213" s="196"/>
      <c r="AJ213" s="197"/>
      <c r="AK213" s="196"/>
    </row>
    <row r="214" spans="1:37" s="568" customFormat="1" ht="15" customHeight="1" x14ac:dyDescent="0.25">
      <c r="A214" s="564" t="s">
        <v>1037</v>
      </c>
      <c r="B214" s="564" t="s">
        <v>847</v>
      </c>
      <c r="C214" s="565">
        <v>502</v>
      </c>
      <c r="D214" s="566" t="s">
        <v>1036</v>
      </c>
      <c r="E214" s="564" t="s">
        <v>1040</v>
      </c>
      <c r="F214" s="567">
        <v>9390.0400000000009</v>
      </c>
      <c r="G214" s="567">
        <v>466.88</v>
      </c>
      <c r="H214" s="567">
        <v>4695.0200000000004</v>
      </c>
      <c r="I214" s="567">
        <v>0</v>
      </c>
      <c r="J214" s="567">
        <f t="shared" si="28"/>
        <v>4695.0200000000004</v>
      </c>
      <c r="K214" s="567">
        <f t="shared" si="29"/>
        <v>70.425300000000007</v>
      </c>
      <c r="L214" s="567">
        <v>1748.62</v>
      </c>
      <c r="M214" s="567">
        <v>375.6</v>
      </c>
      <c r="N214" s="567">
        <f t="shared" si="30"/>
        <v>1211.3146999999999</v>
      </c>
      <c r="O214" s="567">
        <f t="shared" si="31"/>
        <v>1586.9146999999998</v>
      </c>
      <c r="P214" s="567"/>
      <c r="Q214" s="567"/>
      <c r="R214" s="567"/>
      <c r="S214" s="567"/>
      <c r="T214" s="567"/>
      <c r="U214" s="567"/>
      <c r="V214" s="567"/>
      <c r="W214" s="564"/>
      <c r="X214" s="564"/>
      <c r="Y214" s="565"/>
      <c r="Z214" s="564"/>
      <c r="AA214" s="565"/>
      <c r="AB214" s="564"/>
      <c r="AC214" s="565"/>
      <c r="AD214" s="564"/>
      <c r="AE214" s="565"/>
      <c r="AF214" s="564"/>
      <c r="AG214" s="564"/>
      <c r="AH214" s="565"/>
      <c r="AI214" s="564"/>
      <c r="AJ214" s="565"/>
      <c r="AK214" s="564"/>
    </row>
    <row r="215" spans="1:37" ht="15" customHeight="1" x14ac:dyDescent="0.25">
      <c r="A215" s="196" t="s">
        <v>1037</v>
      </c>
      <c r="B215" s="196" t="s">
        <v>847</v>
      </c>
      <c r="C215" s="197">
        <v>449</v>
      </c>
      <c r="D215" s="199" t="s">
        <v>1058</v>
      </c>
      <c r="E215" s="196" t="s">
        <v>1057</v>
      </c>
      <c r="F215" s="195">
        <v>4602.29</v>
      </c>
      <c r="G215" s="195">
        <v>0</v>
      </c>
      <c r="H215" s="195">
        <v>2161.9299999999998</v>
      </c>
      <c r="I215" s="195">
        <v>0</v>
      </c>
      <c r="J215" s="195">
        <f t="shared" si="28"/>
        <v>2161.9299999999998</v>
      </c>
      <c r="K215" s="195">
        <f t="shared" si="29"/>
        <v>32.428949999999993</v>
      </c>
      <c r="L215" s="195">
        <v>590.21</v>
      </c>
      <c r="M215" s="195">
        <v>0</v>
      </c>
      <c r="N215" s="195">
        <f t="shared" si="30"/>
        <v>557.78105000000005</v>
      </c>
      <c r="O215" s="195">
        <f t="shared" si="31"/>
        <v>557.78105000000005</v>
      </c>
      <c r="P215" s="195"/>
      <c r="Q215" s="195"/>
      <c r="R215" s="195"/>
      <c r="S215" s="195"/>
      <c r="T215" s="195"/>
      <c r="U215" s="195"/>
      <c r="V215" s="195"/>
      <c r="W215" s="196"/>
      <c r="X215" s="196"/>
      <c r="Y215" s="197"/>
      <c r="Z215" s="196"/>
      <c r="AA215" s="197"/>
      <c r="AB215" s="196"/>
      <c r="AC215" s="197"/>
      <c r="AD215" s="196"/>
      <c r="AE215" s="197"/>
      <c r="AF215" s="196"/>
      <c r="AG215" s="196"/>
      <c r="AH215" s="197"/>
      <c r="AI215" s="196"/>
      <c r="AJ215" s="197"/>
      <c r="AK215" s="196"/>
    </row>
    <row r="216" spans="1:37" ht="15" customHeight="1" x14ac:dyDescent="0.25">
      <c r="A216" s="196" t="s">
        <v>1037</v>
      </c>
      <c r="B216" s="196" t="s">
        <v>847</v>
      </c>
      <c r="C216" s="197">
        <v>15</v>
      </c>
      <c r="D216" s="199" t="s">
        <v>10</v>
      </c>
      <c r="E216" s="196" t="s">
        <v>182</v>
      </c>
      <c r="F216" s="195">
        <v>23351.45</v>
      </c>
      <c r="G216" s="195">
        <v>951.62</v>
      </c>
      <c r="H216" s="195">
        <v>11556.79</v>
      </c>
      <c r="I216" s="195">
        <v>0</v>
      </c>
      <c r="J216" s="195">
        <f t="shared" si="28"/>
        <v>11556.79</v>
      </c>
      <c r="K216" s="195">
        <f t="shared" si="29"/>
        <v>173.35185000000001</v>
      </c>
      <c r="L216" s="195">
        <v>4106.62</v>
      </c>
      <c r="M216" s="195">
        <v>943.57</v>
      </c>
      <c r="N216" s="195">
        <f t="shared" si="30"/>
        <v>2981.64815</v>
      </c>
      <c r="O216" s="195">
        <f t="shared" si="31"/>
        <v>3925.2181500000002</v>
      </c>
      <c r="P216" s="195"/>
      <c r="Q216" s="195"/>
      <c r="R216" s="195"/>
      <c r="S216" s="195"/>
      <c r="T216" s="195"/>
      <c r="U216" s="195"/>
      <c r="V216" s="195"/>
      <c r="W216" s="196"/>
      <c r="X216" s="196"/>
      <c r="Y216" s="197"/>
      <c r="Z216" s="196"/>
      <c r="AA216" s="197"/>
      <c r="AB216" s="196"/>
      <c r="AC216" s="197"/>
      <c r="AD216" s="196"/>
      <c r="AE216" s="197"/>
      <c r="AF216" s="196"/>
      <c r="AG216" s="196"/>
      <c r="AH216" s="197"/>
      <c r="AI216" s="196"/>
      <c r="AJ216" s="197"/>
      <c r="AK216" s="196"/>
    </row>
    <row r="217" spans="1:37" ht="15" customHeight="1" x14ac:dyDescent="0.25">
      <c r="A217" s="196" t="s">
        <v>1037</v>
      </c>
      <c r="B217" s="196" t="s">
        <v>847</v>
      </c>
      <c r="C217" s="197">
        <v>488</v>
      </c>
      <c r="D217" s="199" t="s">
        <v>849</v>
      </c>
      <c r="E217" s="196" t="s">
        <v>848</v>
      </c>
      <c r="F217" s="195">
        <v>24909.55</v>
      </c>
      <c r="G217" s="195">
        <v>1131.9000000000001</v>
      </c>
      <c r="H217" s="195">
        <v>10572.34</v>
      </c>
      <c r="I217" s="195">
        <v>0</v>
      </c>
      <c r="J217" s="195">
        <f t="shared" si="28"/>
        <v>10572.34</v>
      </c>
      <c r="K217" s="195">
        <f t="shared" si="29"/>
        <v>158.58509999999998</v>
      </c>
      <c r="L217" s="195">
        <v>5045.96</v>
      </c>
      <c r="M217" s="195">
        <v>0</v>
      </c>
      <c r="N217" s="195">
        <f t="shared" si="30"/>
        <v>3755.4748999999997</v>
      </c>
      <c r="O217" s="195">
        <f t="shared" si="31"/>
        <v>3755.4748999999997</v>
      </c>
      <c r="P217" s="195"/>
      <c r="Q217" s="195"/>
      <c r="R217" s="195"/>
      <c r="S217" s="195"/>
      <c r="T217" s="195"/>
      <c r="U217" s="195"/>
      <c r="V217" s="195"/>
      <c r="W217" s="196"/>
      <c r="X217" s="196"/>
      <c r="Y217" s="197"/>
      <c r="Z217" s="196"/>
      <c r="AA217" s="197"/>
      <c r="AB217" s="196"/>
      <c r="AC217" s="197"/>
      <c r="AD217" s="196"/>
      <c r="AE217" s="197"/>
      <c r="AF217" s="196"/>
      <c r="AG217" s="196"/>
      <c r="AH217" s="197"/>
      <c r="AI217" s="196"/>
      <c r="AJ217" s="197"/>
      <c r="AK217" s="196"/>
    </row>
    <row r="218" spans="1:37" ht="15" customHeight="1" x14ac:dyDescent="0.25">
      <c r="A218" s="196" t="s">
        <v>1037</v>
      </c>
      <c r="B218" s="196" t="s">
        <v>847</v>
      </c>
      <c r="C218" s="197">
        <v>253</v>
      </c>
      <c r="D218" s="199" t="s">
        <v>146</v>
      </c>
      <c r="E218" s="196" t="s">
        <v>261</v>
      </c>
      <c r="F218" s="195">
        <v>11423.94</v>
      </c>
      <c r="G218" s="195">
        <v>461.48</v>
      </c>
      <c r="H218" s="195">
        <v>5662.75</v>
      </c>
      <c r="I218" s="195">
        <v>0</v>
      </c>
      <c r="J218" s="195">
        <f t="shared" si="28"/>
        <v>5662.75</v>
      </c>
      <c r="K218" s="195">
        <f t="shared" si="29"/>
        <v>84.941249999999997</v>
      </c>
      <c r="L218" s="195">
        <v>2007.41</v>
      </c>
      <c r="M218" s="195">
        <v>460.89</v>
      </c>
      <c r="N218" s="195">
        <f t="shared" si="30"/>
        <v>1460.98875</v>
      </c>
      <c r="O218" s="195">
        <f t="shared" si="31"/>
        <v>1921.8787499999999</v>
      </c>
      <c r="P218" s="195"/>
      <c r="Q218" s="195"/>
      <c r="R218" s="195"/>
      <c r="S218" s="195"/>
      <c r="T218" s="195"/>
      <c r="U218" s="195"/>
      <c r="V218" s="195"/>
      <c r="W218" s="196"/>
      <c r="X218" s="196"/>
      <c r="Y218" s="197"/>
      <c r="Z218" s="196"/>
      <c r="AA218" s="197"/>
      <c r="AB218" s="196"/>
      <c r="AC218" s="197"/>
      <c r="AD218" s="196"/>
      <c r="AE218" s="197"/>
      <c r="AF218" s="196"/>
      <c r="AG218" s="196"/>
      <c r="AH218" s="197"/>
      <c r="AI218" s="196"/>
      <c r="AJ218" s="197"/>
      <c r="AK218" s="196"/>
    </row>
    <row r="219" spans="1:37" ht="15" customHeight="1" x14ac:dyDescent="0.25">
      <c r="A219" s="196" t="s">
        <v>1037</v>
      </c>
      <c r="B219" s="196" t="s">
        <v>847</v>
      </c>
      <c r="C219" s="197">
        <v>383</v>
      </c>
      <c r="D219" s="199" t="s">
        <v>467</v>
      </c>
      <c r="E219" s="196" t="s">
        <v>514</v>
      </c>
      <c r="F219" s="195">
        <v>5700.68</v>
      </c>
      <c r="G219" s="195">
        <v>0</v>
      </c>
      <c r="H219" s="195">
        <v>2694.52</v>
      </c>
      <c r="I219" s="195">
        <v>0</v>
      </c>
      <c r="J219" s="195">
        <f t="shared" si="28"/>
        <v>2694.52</v>
      </c>
      <c r="K219" s="195">
        <f t="shared" si="29"/>
        <v>40.4178</v>
      </c>
      <c r="L219" s="195">
        <v>735.6</v>
      </c>
      <c r="M219" s="195">
        <v>0</v>
      </c>
      <c r="N219" s="195">
        <f t="shared" si="30"/>
        <v>695.18219999999997</v>
      </c>
      <c r="O219" s="195">
        <f t="shared" si="31"/>
        <v>695.18219999999997</v>
      </c>
      <c r="P219" s="195"/>
      <c r="Q219" s="195"/>
      <c r="R219" s="195"/>
      <c r="S219" s="195"/>
      <c r="T219" s="195"/>
      <c r="U219" s="195"/>
      <c r="V219" s="195"/>
      <c r="W219" s="196"/>
      <c r="X219" s="196"/>
      <c r="Y219" s="197"/>
      <c r="Z219" s="196"/>
      <c r="AA219" s="197"/>
      <c r="AB219" s="196"/>
      <c r="AC219" s="197"/>
      <c r="AD219" s="196"/>
      <c r="AE219" s="197"/>
      <c r="AF219" s="196"/>
      <c r="AG219" s="196"/>
      <c r="AH219" s="197"/>
      <c r="AI219" s="196"/>
      <c r="AJ219" s="197"/>
      <c r="AK219" s="196"/>
    </row>
    <row r="220" spans="1:37" ht="15" customHeight="1" x14ac:dyDescent="0.25">
      <c r="A220" s="196" t="s">
        <v>1037</v>
      </c>
      <c r="B220" s="196" t="s">
        <v>847</v>
      </c>
      <c r="C220" s="197">
        <v>500</v>
      </c>
      <c r="D220" s="199" t="s">
        <v>467</v>
      </c>
      <c r="E220" s="196" t="s">
        <v>514</v>
      </c>
      <c r="F220" s="195">
        <v>27690.38</v>
      </c>
      <c r="G220" s="195">
        <v>951.62</v>
      </c>
      <c r="H220" s="195">
        <v>13845.19</v>
      </c>
      <c r="I220" s="195">
        <v>0</v>
      </c>
      <c r="J220" s="195">
        <f t="shared" si="28"/>
        <v>13845.19</v>
      </c>
      <c r="K220" s="195">
        <f t="shared" si="29"/>
        <v>207.67785000000001</v>
      </c>
      <c r="L220" s="195">
        <v>4731.3599999999997</v>
      </c>
      <c r="M220" s="195">
        <v>1107.6099999999999</v>
      </c>
      <c r="N220" s="195">
        <f t="shared" si="30"/>
        <v>3572.0621499999997</v>
      </c>
      <c r="O220" s="195">
        <f t="shared" si="31"/>
        <v>4679.6721499999994</v>
      </c>
      <c r="P220" s="195"/>
      <c r="Q220" s="195"/>
      <c r="R220" s="195"/>
      <c r="S220" s="195"/>
      <c r="T220" s="195"/>
      <c r="U220" s="195"/>
      <c r="V220" s="195"/>
      <c r="W220" s="196"/>
      <c r="X220" s="196"/>
      <c r="Y220" s="197"/>
      <c r="Z220" s="196"/>
      <c r="AA220" s="197"/>
      <c r="AB220" s="196"/>
      <c r="AC220" s="197"/>
      <c r="AD220" s="196"/>
      <c r="AE220" s="197"/>
      <c r="AF220" s="196"/>
      <c r="AG220" s="196"/>
      <c r="AH220" s="197"/>
      <c r="AI220" s="196"/>
      <c r="AJ220" s="197"/>
      <c r="AK220" s="196"/>
    </row>
    <row r="221" spans="1:37" ht="15" customHeight="1" x14ac:dyDescent="0.25">
      <c r="A221" s="196" t="s">
        <v>1037</v>
      </c>
      <c r="B221" s="196" t="s">
        <v>847</v>
      </c>
      <c r="C221" s="197">
        <v>463</v>
      </c>
      <c r="D221" s="199" t="s">
        <v>752</v>
      </c>
      <c r="E221" s="196" t="s">
        <v>765</v>
      </c>
      <c r="F221" s="195">
        <v>54999.47</v>
      </c>
      <c r="G221" s="195">
        <v>951.62</v>
      </c>
      <c r="H221" s="195">
        <v>27210.880000000001</v>
      </c>
      <c r="I221" s="195">
        <v>0</v>
      </c>
      <c r="J221" s="195">
        <f t="shared" si="28"/>
        <v>27210.880000000001</v>
      </c>
      <c r="K221" s="195">
        <f t="shared" si="29"/>
        <v>408.16320000000002</v>
      </c>
      <c r="L221" s="195">
        <v>8380.19</v>
      </c>
      <c r="M221" s="195">
        <v>2223.08</v>
      </c>
      <c r="N221" s="195">
        <f t="shared" si="30"/>
        <v>7020.4068000000007</v>
      </c>
      <c r="O221" s="195">
        <f t="shared" si="31"/>
        <v>9243.4868000000006</v>
      </c>
      <c r="P221" s="195"/>
      <c r="Q221" s="195"/>
      <c r="R221" s="195"/>
      <c r="S221" s="195"/>
      <c r="T221" s="195"/>
      <c r="U221" s="195"/>
      <c r="V221" s="195"/>
      <c r="W221" s="196"/>
      <c r="X221" s="196"/>
      <c r="Y221" s="197"/>
      <c r="Z221" s="196"/>
      <c r="AA221" s="197"/>
      <c r="AB221" s="196"/>
      <c r="AC221" s="197"/>
      <c r="AD221" s="196"/>
      <c r="AE221" s="197"/>
      <c r="AF221" s="196"/>
      <c r="AG221" s="196"/>
      <c r="AH221" s="197"/>
      <c r="AI221" s="196"/>
      <c r="AJ221" s="197"/>
      <c r="AK221" s="196"/>
    </row>
    <row r="222" spans="1:37" ht="15" customHeight="1" x14ac:dyDescent="0.25">
      <c r="A222" s="196" t="s">
        <v>1037</v>
      </c>
      <c r="B222" s="196" t="s">
        <v>847</v>
      </c>
      <c r="C222" s="197">
        <v>222</v>
      </c>
      <c r="D222" s="199" t="s">
        <v>80</v>
      </c>
      <c r="E222" s="196" t="s">
        <v>253</v>
      </c>
      <c r="F222" s="195">
        <v>30907.21</v>
      </c>
      <c r="G222" s="195">
        <v>951.62</v>
      </c>
      <c r="H222" s="195">
        <v>15296.43</v>
      </c>
      <c r="I222" s="195">
        <v>0</v>
      </c>
      <c r="J222" s="195">
        <f t="shared" si="28"/>
        <v>15296.43</v>
      </c>
      <c r="K222" s="195">
        <f t="shared" si="29"/>
        <v>229.44645</v>
      </c>
      <c r="L222" s="195">
        <v>5127.55</v>
      </c>
      <c r="M222" s="195">
        <v>1248.8599999999999</v>
      </c>
      <c r="N222" s="195">
        <f t="shared" si="30"/>
        <v>3946.4835499999999</v>
      </c>
      <c r="O222" s="195">
        <f t="shared" si="31"/>
        <v>5195.3435499999996</v>
      </c>
      <c r="P222" s="195"/>
      <c r="Q222" s="195"/>
      <c r="R222" s="195"/>
      <c r="S222" s="195"/>
      <c r="T222" s="195"/>
      <c r="U222" s="195"/>
      <c r="V222" s="195"/>
      <c r="W222" s="196"/>
      <c r="X222" s="196"/>
      <c r="Y222" s="197"/>
      <c r="Z222" s="196"/>
      <c r="AA222" s="197"/>
      <c r="AB222" s="196"/>
      <c r="AC222" s="197"/>
      <c r="AD222" s="196"/>
      <c r="AE222" s="197"/>
      <c r="AF222" s="196"/>
      <c r="AG222" s="196"/>
      <c r="AH222" s="197"/>
      <c r="AI222" s="196"/>
      <c r="AJ222" s="197"/>
      <c r="AK222" s="196"/>
    </row>
    <row r="223" spans="1:37" ht="15" customHeight="1" x14ac:dyDescent="0.25">
      <c r="A223" s="196" t="s">
        <v>1037</v>
      </c>
      <c r="B223" s="196" t="s">
        <v>847</v>
      </c>
      <c r="C223" s="197">
        <v>472</v>
      </c>
      <c r="D223" s="199" t="s">
        <v>784</v>
      </c>
      <c r="E223" s="196" t="s">
        <v>791</v>
      </c>
      <c r="F223" s="195">
        <v>34828.730000000003</v>
      </c>
      <c r="G223" s="195">
        <v>951.62</v>
      </c>
      <c r="H223" s="195">
        <v>17285.919999999998</v>
      </c>
      <c r="I223" s="195">
        <v>0</v>
      </c>
      <c r="J223" s="195">
        <f t="shared" si="28"/>
        <v>17285.919999999998</v>
      </c>
      <c r="K223" s="195">
        <f t="shared" si="29"/>
        <v>259.28879999999998</v>
      </c>
      <c r="L223" s="195">
        <v>5670.68</v>
      </c>
      <c r="M223" s="195">
        <v>1403.42</v>
      </c>
      <c r="N223" s="195">
        <f t="shared" si="30"/>
        <v>4459.7712000000001</v>
      </c>
      <c r="O223" s="195">
        <f t="shared" si="31"/>
        <v>5863.1912000000002</v>
      </c>
      <c r="P223" s="195"/>
      <c r="Q223" s="195"/>
      <c r="R223" s="195"/>
      <c r="S223" s="195"/>
      <c r="T223" s="195"/>
      <c r="U223" s="195"/>
      <c r="V223" s="195"/>
      <c r="W223" s="196"/>
      <c r="X223" s="196"/>
      <c r="Y223" s="197"/>
      <c r="Z223" s="196"/>
      <c r="AA223" s="197"/>
      <c r="AB223" s="196"/>
      <c r="AC223" s="197"/>
      <c r="AD223" s="196"/>
      <c r="AE223" s="197"/>
      <c r="AF223" s="196"/>
      <c r="AG223" s="196"/>
      <c r="AH223" s="197"/>
      <c r="AI223" s="196"/>
      <c r="AJ223" s="197"/>
      <c r="AK223" s="196"/>
    </row>
    <row r="224" spans="1:37" ht="15" customHeight="1" x14ac:dyDescent="0.25">
      <c r="A224" s="196" t="s">
        <v>1037</v>
      </c>
      <c r="B224" s="196" t="s">
        <v>847</v>
      </c>
      <c r="C224" s="197">
        <v>43</v>
      </c>
      <c r="D224" s="199" t="s">
        <v>32</v>
      </c>
      <c r="E224" s="196" t="s">
        <v>204</v>
      </c>
      <c r="F224" s="195">
        <v>45680.53</v>
      </c>
      <c r="G224" s="195">
        <v>951.62</v>
      </c>
      <c r="H224" s="195">
        <v>22602.99</v>
      </c>
      <c r="I224" s="195">
        <v>0</v>
      </c>
      <c r="J224" s="195">
        <f t="shared" si="28"/>
        <v>22602.99</v>
      </c>
      <c r="K224" s="195">
        <f t="shared" si="29"/>
        <v>339.04485</v>
      </c>
      <c r="L224" s="195">
        <v>7122.24</v>
      </c>
      <c r="M224" s="195">
        <v>1846.2</v>
      </c>
      <c r="N224" s="195">
        <f t="shared" si="30"/>
        <v>5831.5751499999997</v>
      </c>
      <c r="O224" s="195">
        <f t="shared" si="31"/>
        <v>7677.7751499999995</v>
      </c>
      <c r="P224" s="195"/>
      <c r="Q224" s="195"/>
      <c r="R224" s="195"/>
      <c r="S224" s="195"/>
      <c r="T224" s="195"/>
      <c r="U224" s="195"/>
      <c r="V224" s="195"/>
      <c r="W224" s="196"/>
      <c r="X224" s="196"/>
      <c r="Y224" s="197"/>
      <c r="Z224" s="196"/>
      <c r="AA224" s="197"/>
      <c r="AB224" s="196"/>
      <c r="AC224" s="197"/>
      <c r="AD224" s="196"/>
      <c r="AE224" s="197"/>
      <c r="AF224" s="196"/>
      <c r="AG224" s="196"/>
      <c r="AH224" s="197"/>
      <c r="AI224" s="196"/>
      <c r="AJ224" s="197"/>
      <c r="AK224" s="196"/>
    </row>
    <row r="225" spans="1:37" ht="15" customHeight="1" x14ac:dyDescent="0.25">
      <c r="A225" s="196" t="s">
        <v>1037</v>
      </c>
      <c r="B225" s="196" t="s">
        <v>847</v>
      </c>
      <c r="C225" s="197">
        <v>22</v>
      </c>
      <c r="D225" s="199" t="s">
        <v>16</v>
      </c>
      <c r="E225" s="196" t="s">
        <v>269</v>
      </c>
      <c r="F225" s="195">
        <v>40364</v>
      </c>
      <c r="G225" s="195">
        <v>951.62</v>
      </c>
      <c r="H225" s="195">
        <v>19971.73</v>
      </c>
      <c r="I225" s="195">
        <v>0</v>
      </c>
      <c r="J225" s="195">
        <f t="shared" si="28"/>
        <v>19971.73</v>
      </c>
      <c r="K225" s="195">
        <f t="shared" si="29"/>
        <v>299.57594999999998</v>
      </c>
      <c r="L225" s="195">
        <v>6403.9</v>
      </c>
      <c r="M225" s="195">
        <v>1631.38</v>
      </c>
      <c r="N225" s="195">
        <f t="shared" si="30"/>
        <v>5152.7040499999994</v>
      </c>
      <c r="O225" s="195">
        <f t="shared" si="31"/>
        <v>6784.0840499999995</v>
      </c>
      <c r="P225" s="195"/>
      <c r="Q225" s="195"/>
      <c r="R225" s="195"/>
      <c r="S225" s="195"/>
      <c r="T225" s="195"/>
      <c r="U225" s="195"/>
      <c r="V225" s="195"/>
      <c r="W225" s="196"/>
      <c r="X225" s="196"/>
      <c r="Y225" s="197"/>
      <c r="Z225" s="196"/>
      <c r="AA225" s="197"/>
      <c r="AB225" s="196"/>
      <c r="AC225" s="197"/>
      <c r="AD225" s="196"/>
      <c r="AE225" s="197"/>
      <c r="AF225" s="196"/>
      <c r="AG225" s="196"/>
      <c r="AH225" s="197"/>
      <c r="AI225" s="196"/>
      <c r="AJ225" s="197"/>
      <c r="AK225" s="196"/>
    </row>
    <row r="226" spans="1:37" ht="15" customHeight="1" x14ac:dyDescent="0.25">
      <c r="A226" s="196" t="s">
        <v>1037</v>
      </c>
      <c r="B226" s="196" t="s">
        <v>847</v>
      </c>
      <c r="C226" s="197">
        <v>220</v>
      </c>
      <c r="D226" s="199" t="s">
        <v>108</v>
      </c>
      <c r="E226" s="196" t="s">
        <v>390</v>
      </c>
      <c r="F226" s="195">
        <v>14336.63</v>
      </c>
      <c r="G226" s="195">
        <v>588.14</v>
      </c>
      <c r="H226" s="195">
        <v>7093.37</v>
      </c>
      <c r="I226" s="195">
        <v>0</v>
      </c>
      <c r="J226" s="195">
        <f t="shared" si="28"/>
        <v>7093.37</v>
      </c>
      <c r="K226" s="195">
        <f t="shared" si="29"/>
        <v>106.40055</v>
      </c>
      <c r="L226" s="195">
        <v>2524.63</v>
      </c>
      <c r="M226" s="195">
        <v>579.46</v>
      </c>
      <c r="N226" s="195">
        <f t="shared" si="30"/>
        <v>1830.0894500000004</v>
      </c>
      <c r="O226" s="195">
        <f t="shared" si="31"/>
        <v>2409.5494500000004</v>
      </c>
      <c r="P226" s="195"/>
      <c r="Q226" s="195"/>
      <c r="R226" s="195"/>
      <c r="S226" s="195"/>
      <c r="T226" s="195"/>
      <c r="U226" s="195"/>
      <c r="V226" s="195"/>
      <c r="W226" s="196"/>
      <c r="X226" s="196"/>
      <c r="Y226" s="197"/>
      <c r="Z226" s="196"/>
      <c r="AA226" s="197"/>
      <c r="AB226" s="196"/>
      <c r="AC226" s="197"/>
      <c r="AD226" s="196"/>
      <c r="AE226" s="197"/>
      <c r="AF226" s="196"/>
      <c r="AG226" s="196"/>
      <c r="AH226" s="197"/>
      <c r="AI226" s="196"/>
      <c r="AJ226" s="197"/>
      <c r="AK226" s="196"/>
    </row>
    <row r="227" spans="1:37" ht="15" customHeight="1" x14ac:dyDescent="0.25">
      <c r="A227" s="196" t="s">
        <v>1037</v>
      </c>
      <c r="B227" s="196" t="s">
        <v>847</v>
      </c>
      <c r="C227" s="197">
        <v>224</v>
      </c>
      <c r="D227" s="199" t="s">
        <v>81</v>
      </c>
      <c r="E227" s="196" t="s">
        <v>254</v>
      </c>
      <c r="F227" s="195">
        <v>40580.26</v>
      </c>
      <c r="G227" s="195">
        <v>951.62</v>
      </c>
      <c r="H227" s="195">
        <v>20090.54</v>
      </c>
      <c r="I227" s="195">
        <v>0</v>
      </c>
      <c r="J227" s="195">
        <f t="shared" si="28"/>
        <v>20090.54</v>
      </c>
      <c r="K227" s="195">
        <f t="shared" si="29"/>
        <v>301.35809999999998</v>
      </c>
      <c r="L227" s="195">
        <v>6436.34</v>
      </c>
      <c r="M227" s="195">
        <v>1639.17</v>
      </c>
      <c r="N227" s="195">
        <f t="shared" si="30"/>
        <v>5183.3618999999999</v>
      </c>
      <c r="O227" s="195">
        <f t="shared" si="31"/>
        <v>6822.5319</v>
      </c>
      <c r="P227" s="195"/>
      <c r="Q227" s="195"/>
      <c r="R227" s="195"/>
      <c r="S227" s="195"/>
      <c r="T227" s="195"/>
      <c r="U227" s="195"/>
      <c r="V227" s="195"/>
      <c r="W227" s="196"/>
      <c r="X227" s="196"/>
      <c r="Y227" s="197"/>
      <c r="Z227" s="196"/>
      <c r="AA227" s="197"/>
      <c r="AB227" s="196"/>
      <c r="AC227" s="197"/>
      <c r="AD227" s="196"/>
      <c r="AE227" s="197"/>
      <c r="AF227" s="196"/>
      <c r="AG227" s="196"/>
      <c r="AH227" s="197"/>
      <c r="AI227" s="196"/>
      <c r="AJ227" s="197"/>
      <c r="AK227" s="196"/>
    </row>
    <row r="228" spans="1:37" ht="15" customHeight="1" x14ac:dyDescent="0.25">
      <c r="A228" s="196" t="s">
        <v>1037</v>
      </c>
      <c r="B228" s="196" t="s">
        <v>847</v>
      </c>
      <c r="C228" s="197">
        <v>25</v>
      </c>
      <c r="D228" s="199" t="s">
        <v>18</v>
      </c>
      <c r="E228" s="196" t="s">
        <v>190</v>
      </c>
      <c r="F228" s="195">
        <v>34117.67</v>
      </c>
      <c r="G228" s="195">
        <v>951.62</v>
      </c>
      <c r="H228" s="195">
        <v>16845.53</v>
      </c>
      <c r="I228" s="195">
        <v>0</v>
      </c>
      <c r="J228" s="195">
        <f t="shared" si="28"/>
        <v>16845.53</v>
      </c>
      <c r="K228" s="195">
        <f t="shared" si="29"/>
        <v>252.68294999999998</v>
      </c>
      <c r="L228" s="195">
        <v>5550.45</v>
      </c>
      <c r="M228" s="195">
        <v>1381.77</v>
      </c>
      <c r="N228" s="195">
        <f t="shared" si="30"/>
        <v>4346.1470499999996</v>
      </c>
      <c r="O228" s="195">
        <f t="shared" si="31"/>
        <v>5727.91705</v>
      </c>
      <c r="P228" s="195"/>
      <c r="Q228" s="195"/>
      <c r="R228" s="195"/>
      <c r="S228" s="195"/>
      <c r="T228" s="195"/>
      <c r="U228" s="195"/>
      <c r="V228" s="195"/>
      <c r="W228" s="196"/>
      <c r="X228" s="196"/>
      <c r="Y228" s="197"/>
      <c r="Z228" s="196"/>
      <c r="AA228" s="197"/>
      <c r="AB228" s="196"/>
      <c r="AC228" s="197"/>
      <c r="AD228" s="196"/>
      <c r="AE228" s="197"/>
      <c r="AF228" s="196"/>
      <c r="AG228" s="196"/>
      <c r="AH228" s="197"/>
      <c r="AI228" s="196"/>
      <c r="AJ228" s="197"/>
      <c r="AK228" s="196"/>
    </row>
    <row r="229" spans="1:37" ht="15" customHeight="1" x14ac:dyDescent="0.25">
      <c r="A229" s="196" t="s">
        <v>1037</v>
      </c>
      <c r="B229" s="196" t="s">
        <v>847</v>
      </c>
      <c r="C229" s="197">
        <v>10</v>
      </c>
      <c r="D229" s="199" t="s">
        <v>8</v>
      </c>
      <c r="E229" s="196" t="s">
        <v>178</v>
      </c>
      <c r="F229" s="195">
        <v>50715.35</v>
      </c>
      <c r="G229" s="195">
        <v>951.62</v>
      </c>
      <c r="H229" s="195">
        <v>25091.32</v>
      </c>
      <c r="I229" s="195">
        <v>0</v>
      </c>
      <c r="J229" s="195">
        <f t="shared" si="28"/>
        <v>25091.32</v>
      </c>
      <c r="K229" s="195">
        <f t="shared" si="29"/>
        <v>376.3698</v>
      </c>
      <c r="L229" s="195">
        <v>7801.55</v>
      </c>
      <c r="M229" s="195">
        <v>2049.92</v>
      </c>
      <c r="N229" s="195">
        <f t="shared" si="30"/>
        <v>6473.5601999999999</v>
      </c>
      <c r="O229" s="195">
        <f t="shared" si="31"/>
        <v>8523.4802</v>
      </c>
      <c r="P229" s="195"/>
      <c r="Q229" s="195"/>
      <c r="R229" s="195"/>
      <c r="S229" s="195"/>
      <c r="T229" s="195"/>
      <c r="U229" s="195"/>
      <c r="V229" s="195"/>
      <c r="W229" s="196"/>
      <c r="X229" s="196"/>
      <c r="Y229" s="197"/>
      <c r="Z229" s="196"/>
      <c r="AA229" s="197"/>
      <c r="AB229" s="196"/>
      <c r="AC229" s="197"/>
      <c r="AD229" s="196"/>
      <c r="AE229" s="197"/>
      <c r="AF229" s="196"/>
      <c r="AG229" s="196"/>
      <c r="AH229" s="197"/>
      <c r="AI229" s="196"/>
      <c r="AJ229" s="197"/>
      <c r="AK229" s="196"/>
    </row>
    <row r="230" spans="1:37" ht="15" customHeight="1" x14ac:dyDescent="0.25">
      <c r="A230" s="196" t="s">
        <v>1037</v>
      </c>
      <c r="B230" s="196" t="s">
        <v>847</v>
      </c>
      <c r="C230" s="197">
        <v>319</v>
      </c>
      <c r="D230" s="199" t="s">
        <v>306</v>
      </c>
      <c r="E230" s="196" t="s">
        <v>307</v>
      </c>
      <c r="F230" s="195">
        <v>48360.93</v>
      </c>
      <c r="G230" s="195">
        <v>951.62</v>
      </c>
      <c r="H230" s="195">
        <v>23943.19</v>
      </c>
      <c r="I230" s="195">
        <v>0</v>
      </c>
      <c r="J230" s="195">
        <f t="shared" si="28"/>
        <v>23943.19</v>
      </c>
      <c r="K230" s="195">
        <f t="shared" si="29"/>
        <v>359.14784999999995</v>
      </c>
      <c r="L230" s="195">
        <v>7488.11</v>
      </c>
      <c r="M230" s="195">
        <v>1953.41</v>
      </c>
      <c r="N230" s="195">
        <f t="shared" si="30"/>
        <v>6177.3421499999995</v>
      </c>
      <c r="O230" s="195">
        <f t="shared" si="31"/>
        <v>8130.7521499999993</v>
      </c>
      <c r="P230" s="195"/>
      <c r="Q230" s="195"/>
      <c r="R230" s="195"/>
      <c r="S230" s="195"/>
      <c r="T230" s="195"/>
      <c r="U230" s="195"/>
      <c r="V230" s="195"/>
      <c r="W230" s="196"/>
      <c r="X230" s="196"/>
      <c r="Y230" s="197"/>
      <c r="Z230" s="196"/>
      <c r="AA230" s="197"/>
      <c r="AB230" s="196"/>
      <c r="AC230" s="197"/>
      <c r="AD230" s="196"/>
      <c r="AE230" s="197"/>
      <c r="AF230" s="196"/>
      <c r="AG230" s="196"/>
      <c r="AH230" s="197"/>
      <c r="AI230" s="196"/>
      <c r="AJ230" s="197"/>
      <c r="AK230" s="196"/>
    </row>
    <row r="231" spans="1:37" ht="15" customHeight="1" x14ac:dyDescent="0.25">
      <c r="A231" s="196" t="s">
        <v>1037</v>
      </c>
      <c r="B231" s="196" t="s">
        <v>847</v>
      </c>
      <c r="C231" s="197">
        <v>212</v>
      </c>
      <c r="D231" s="199" t="s">
        <v>78</v>
      </c>
      <c r="E231" s="196" t="s">
        <v>248</v>
      </c>
      <c r="F231" s="195">
        <v>31620</v>
      </c>
      <c r="G231" s="195">
        <v>951.62</v>
      </c>
      <c r="H231" s="195">
        <v>15692.59</v>
      </c>
      <c r="I231" s="195">
        <v>0</v>
      </c>
      <c r="J231" s="195">
        <f t="shared" si="28"/>
        <v>15692.59</v>
      </c>
      <c r="K231" s="195">
        <f t="shared" si="29"/>
        <v>235.38884999999999</v>
      </c>
      <c r="L231" s="195">
        <v>5235.7</v>
      </c>
      <c r="M231" s="195">
        <v>1274.19</v>
      </c>
      <c r="N231" s="195">
        <f t="shared" si="30"/>
        <v>4048.6911499999997</v>
      </c>
      <c r="O231" s="195">
        <f t="shared" si="31"/>
        <v>5322.8811499999993</v>
      </c>
      <c r="P231" s="195"/>
      <c r="Q231" s="195"/>
      <c r="R231" s="195"/>
      <c r="S231" s="195"/>
      <c r="T231" s="195"/>
      <c r="U231" s="195"/>
      <c r="V231" s="195"/>
      <c r="W231" s="196"/>
      <c r="X231" s="196"/>
      <c r="Y231" s="197"/>
      <c r="Z231" s="196"/>
      <c r="AA231" s="197"/>
      <c r="AB231" s="196"/>
      <c r="AC231" s="197"/>
      <c r="AD231" s="196"/>
      <c r="AE231" s="197"/>
      <c r="AF231" s="196"/>
      <c r="AG231" s="196"/>
      <c r="AH231" s="197"/>
      <c r="AI231" s="196"/>
      <c r="AJ231" s="197"/>
      <c r="AK231" s="196"/>
    </row>
    <row r="232" spans="1:37" ht="15" customHeight="1" x14ac:dyDescent="0.25">
      <c r="A232" s="196" t="s">
        <v>1037</v>
      </c>
      <c r="B232" s="196" t="s">
        <v>847</v>
      </c>
      <c r="C232" s="197">
        <v>90</v>
      </c>
      <c r="D232" s="199" t="s">
        <v>50</v>
      </c>
      <c r="E232" s="196" t="s">
        <v>222</v>
      </c>
      <c r="F232" s="195">
        <v>45304.91</v>
      </c>
      <c r="G232" s="195">
        <v>951.62</v>
      </c>
      <c r="H232" s="195">
        <v>22415.18</v>
      </c>
      <c r="I232" s="195">
        <v>0</v>
      </c>
      <c r="J232" s="195">
        <f t="shared" si="28"/>
        <v>22415.18</v>
      </c>
      <c r="K232" s="195">
        <f t="shared" si="29"/>
        <v>336.22769999999997</v>
      </c>
      <c r="L232" s="195">
        <v>7070.96</v>
      </c>
      <c r="M232" s="195">
        <v>1831.17</v>
      </c>
      <c r="N232" s="195">
        <f t="shared" si="30"/>
        <v>5783.1122999999998</v>
      </c>
      <c r="O232" s="195">
        <f t="shared" si="31"/>
        <v>7614.2822999999999</v>
      </c>
      <c r="P232" s="195"/>
      <c r="Q232" s="195"/>
      <c r="R232" s="195"/>
      <c r="S232" s="195"/>
      <c r="T232" s="195"/>
      <c r="U232" s="195"/>
      <c r="V232" s="195"/>
      <c r="W232" s="196"/>
      <c r="X232" s="196"/>
      <c r="Y232" s="197"/>
      <c r="Z232" s="196"/>
      <c r="AA232" s="197"/>
      <c r="AB232" s="196"/>
      <c r="AC232" s="197"/>
      <c r="AD232" s="196"/>
      <c r="AE232" s="197"/>
      <c r="AF232" s="196"/>
      <c r="AG232" s="196"/>
      <c r="AH232" s="197"/>
      <c r="AI232" s="196"/>
      <c r="AJ232" s="197"/>
      <c r="AK232" s="196"/>
    </row>
    <row r="233" spans="1:37" ht="15" customHeight="1" x14ac:dyDescent="0.25">
      <c r="A233" s="196" t="s">
        <v>1037</v>
      </c>
      <c r="B233" s="196" t="s">
        <v>847</v>
      </c>
      <c r="C233" s="197">
        <v>373</v>
      </c>
      <c r="D233" s="199" t="s">
        <v>461</v>
      </c>
      <c r="E233" s="196" t="s">
        <v>506</v>
      </c>
      <c r="F233" s="195">
        <v>5700.66</v>
      </c>
      <c r="G233" s="195">
        <v>0</v>
      </c>
      <c r="H233" s="195">
        <v>2694.51</v>
      </c>
      <c r="I233" s="195">
        <v>0</v>
      </c>
      <c r="J233" s="195">
        <f t="shared" si="28"/>
        <v>2694.51</v>
      </c>
      <c r="K233" s="195">
        <f t="shared" si="29"/>
        <v>40.417650000000002</v>
      </c>
      <c r="L233" s="195">
        <v>735.6</v>
      </c>
      <c r="M233" s="195">
        <v>0</v>
      </c>
      <c r="N233" s="195">
        <f t="shared" si="30"/>
        <v>695.18235000000004</v>
      </c>
      <c r="O233" s="195">
        <f t="shared" si="31"/>
        <v>695.18235000000004</v>
      </c>
      <c r="P233" s="195"/>
      <c r="Q233" s="195"/>
      <c r="R233" s="195"/>
      <c r="S233" s="195"/>
      <c r="T233" s="195"/>
      <c r="U233" s="195"/>
      <c r="V233" s="195"/>
      <c r="W233" s="196"/>
      <c r="X233" s="196"/>
      <c r="Y233" s="197"/>
      <c r="Z233" s="196"/>
      <c r="AA233" s="197"/>
      <c r="AB233" s="196"/>
      <c r="AC233" s="197"/>
      <c r="AD233" s="196"/>
      <c r="AE233" s="197"/>
      <c r="AF233" s="196"/>
      <c r="AG233" s="196"/>
      <c r="AH233" s="197"/>
      <c r="AI233" s="196"/>
      <c r="AJ233" s="197"/>
      <c r="AK233" s="196"/>
    </row>
    <row r="234" spans="1:37" ht="15" customHeight="1" x14ac:dyDescent="0.25">
      <c r="A234" s="196" t="s">
        <v>1037</v>
      </c>
      <c r="B234" s="196" t="s">
        <v>847</v>
      </c>
      <c r="C234" s="197">
        <v>497</v>
      </c>
      <c r="D234" s="199" t="s">
        <v>461</v>
      </c>
      <c r="E234" s="196" t="s">
        <v>506</v>
      </c>
      <c r="F234" s="195">
        <v>27690.38</v>
      </c>
      <c r="G234" s="195">
        <v>951.62</v>
      </c>
      <c r="H234" s="195">
        <v>13845.19</v>
      </c>
      <c r="I234" s="195">
        <v>0</v>
      </c>
      <c r="J234" s="195">
        <f t="shared" ref="J234:J261" si="32">H234+I234</f>
        <v>13845.19</v>
      </c>
      <c r="K234" s="195">
        <f t="shared" ref="K234:K261" si="33">J234*1.5%</f>
        <v>207.67785000000001</v>
      </c>
      <c r="L234" s="195">
        <v>4731.3599999999997</v>
      </c>
      <c r="M234" s="195">
        <v>1107.6099999999999</v>
      </c>
      <c r="N234" s="195">
        <f t="shared" ref="N234:N261" si="34">L234-K234-G234</f>
        <v>3572.0621499999997</v>
      </c>
      <c r="O234" s="195">
        <f t="shared" ref="O234:O261" si="35">M234+N234</f>
        <v>4679.6721499999994</v>
      </c>
      <c r="P234" s="195"/>
      <c r="Q234" s="195"/>
      <c r="R234" s="195"/>
      <c r="S234" s="195"/>
      <c r="T234" s="195"/>
      <c r="U234" s="195"/>
      <c r="V234" s="195"/>
      <c r="W234" s="196"/>
      <c r="X234" s="196"/>
      <c r="Y234" s="197"/>
      <c r="Z234" s="196"/>
      <c r="AA234" s="197"/>
      <c r="AB234" s="196"/>
      <c r="AC234" s="197"/>
      <c r="AD234" s="196"/>
      <c r="AE234" s="197"/>
      <c r="AF234" s="196"/>
      <c r="AG234" s="196"/>
      <c r="AH234" s="197"/>
      <c r="AI234" s="196"/>
      <c r="AJ234" s="197"/>
      <c r="AK234" s="196"/>
    </row>
    <row r="235" spans="1:37" ht="15" customHeight="1" x14ac:dyDescent="0.25">
      <c r="A235" s="196" t="s">
        <v>1037</v>
      </c>
      <c r="B235" s="196" t="s">
        <v>847</v>
      </c>
      <c r="C235" s="197">
        <v>409</v>
      </c>
      <c r="D235" s="199" t="s">
        <v>485</v>
      </c>
      <c r="E235" s="196" t="s">
        <v>535</v>
      </c>
      <c r="F235" s="195">
        <v>5931.99</v>
      </c>
      <c r="G235" s="195">
        <v>0</v>
      </c>
      <c r="H235" s="195">
        <v>2806.04</v>
      </c>
      <c r="I235" s="195">
        <v>0</v>
      </c>
      <c r="J235" s="195">
        <f t="shared" si="32"/>
        <v>2806.04</v>
      </c>
      <c r="K235" s="195">
        <f t="shared" si="33"/>
        <v>42.090599999999995</v>
      </c>
      <c r="L235" s="195">
        <v>766.05</v>
      </c>
      <c r="M235" s="195">
        <v>0</v>
      </c>
      <c r="N235" s="195">
        <f t="shared" si="34"/>
        <v>723.95939999999996</v>
      </c>
      <c r="O235" s="195">
        <f t="shared" si="35"/>
        <v>723.95939999999996</v>
      </c>
      <c r="P235" s="195"/>
      <c r="Q235" s="195"/>
      <c r="R235" s="195"/>
      <c r="S235" s="195"/>
      <c r="T235" s="195"/>
      <c r="U235" s="195"/>
      <c r="V235" s="195"/>
      <c r="W235" s="196"/>
      <c r="X235" s="196"/>
      <c r="Y235" s="197"/>
      <c r="Z235" s="196"/>
      <c r="AA235" s="197"/>
      <c r="AB235" s="196"/>
      <c r="AC235" s="197"/>
      <c r="AD235" s="196"/>
      <c r="AE235" s="197"/>
      <c r="AF235" s="196"/>
      <c r="AG235" s="196"/>
      <c r="AH235" s="197"/>
      <c r="AI235" s="196"/>
      <c r="AJ235" s="197"/>
      <c r="AK235" s="196"/>
    </row>
    <row r="236" spans="1:37" ht="15" customHeight="1" x14ac:dyDescent="0.25">
      <c r="A236" s="196" t="s">
        <v>1037</v>
      </c>
      <c r="B236" s="196" t="s">
        <v>847</v>
      </c>
      <c r="C236" s="197">
        <v>491</v>
      </c>
      <c r="D236" s="199" t="s">
        <v>485</v>
      </c>
      <c r="E236" s="196" t="s">
        <v>535</v>
      </c>
      <c r="F236" s="195">
        <v>27690.38</v>
      </c>
      <c r="G236" s="195">
        <v>951.62</v>
      </c>
      <c r="H236" s="195">
        <v>13845.19</v>
      </c>
      <c r="I236" s="195">
        <v>0</v>
      </c>
      <c r="J236" s="195">
        <f t="shared" si="32"/>
        <v>13845.19</v>
      </c>
      <c r="K236" s="195">
        <f t="shared" si="33"/>
        <v>207.67785000000001</v>
      </c>
      <c r="L236" s="195">
        <v>4731.3599999999997</v>
      </c>
      <c r="M236" s="195">
        <v>1107.6099999999999</v>
      </c>
      <c r="N236" s="195">
        <f t="shared" si="34"/>
        <v>3572.0621499999997</v>
      </c>
      <c r="O236" s="195">
        <f t="shared" si="35"/>
        <v>4679.6721499999994</v>
      </c>
      <c r="P236" s="195"/>
      <c r="Q236" s="195"/>
      <c r="R236" s="195"/>
      <c r="S236" s="195"/>
      <c r="T236" s="195"/>
      <c r="U236" s="195"/>
      <c r="V236" s="195"/>
      <c r="W236" s="196"/>
      <c r="X236" s="196"/>
      <c r="Y236" s="197"/>
      <c r="Z236" s="196"/>
      <c r="AA236" s="197"/>
      <c r="AB236" s="196"/>
      <c r="AC236" s="197"/>
      <c r="AD236" s="196"/>
      <c r="AE236" s="197"/>
      <c r="AF236" s="196"/>
      <c r="AG236" s="196"/>
      <c r="AH236" s="197"/>
      <c r="AI236" s="196"/>
      <c r="AJ236" s="197"/>
      <c r="AK236" s="196"/>
    </row>
    <row r="237" spans="1:37" ht="15" customHeight="1" x14ac:dyDescent="0.25">
      <c r="A237" s="196" t="s">
        <v>1037</v>
      </c>
      <c r="B237" s="196" t="s">
        <v>847</v>
      </c>
      <c r="C237" s="197">
        <v>380</v>
      </c>
      <c r="D237" s="199" t="s">
        <v>464</v>
      </c>
      <c r="E237" s="196" t="s">
        <v>510</v>
      </c>
      <c r="F237" s="195">
        <v>6536.69</v>
      </c>
      <c r="G237" s="195">
        <v>0</v>
      </c>
      <c r="H237" s="195">
        <v>3095.37</v>
      </c>
      <c r="I237" s="195">
        <v>0</v>
      </c>
      <c r="J237" s="195">
        <f t="shared" si="32"/>
        <v>3095.37</v>
      </c>
      <c r="K237" s="195">
        <f t="shared" si="33"/>
        <v>46.430549999999997</v>
      </c>
      <c r="L237" s="195">
        <v>845.04</v>
      </c>
      <c r="M237" s="195">
        <v>0</v>
      </c>
      <c r="N237" s="195">
        <f t="shared" si="34"/>
        <v>798.60944999999992</v>
      </c>
      <c r="O237" s="195">
        <f t="shared" si="35"/>
        <v>798.60944999999992</v>
      </c>
      <c r="P237" s="195"/>
      <c r="Q237" s="195"/>
      <c r="R237" s="195"/>
      <c r="S237" s="195"/>
      <c r="T237" s="195"/>
      <c r="U237" s="195"/>
      <c r="V237" s="195"/>
      <c r="W237" s="196"/>
      <c r="X237" s="196"/>
      <c r="Y237" s="197"/>
      <c r="Z237" s="196"/>
      <c r="AA237" s="197"/>
      <c r="AB237" s="196"/>
      <c r="AC237" s="197"/>
      <c r="AD237" s="196"/>
      <c r="AE237" s="197"/>
      <c r="AF237" s="196"/>
      <c r="AG237" s="196"/>
      <c r="AH237" s="197"/>
      <c r="AI237" s="196"/>
      <c r="AJ237" s="197"/>
      <c r="AK237" s="196"/>
    </row>
    <row r="238" spans="1:37" ht="15" customHeight="1" x14ac:dyDescent="0.25">
      <c r="A238" s="196" t="s">
        <v>1037</v>
      </c>
      <c r="B238" s="196" t="s">
        <v>847</v>
      </c>
      <c r="C238" s="197">
        <v>211</v>
      </c>
      <c r="D238" s="199" t="s">
        <v>77</v>
      </c>
      <c r="E238" s="196" t="s">
        <v>247</v>
      </c>
      <c r="F238" s="195">
        <v>45398.400000000001</v>
      </c>
      <c r="G238" s="195">
        <v>951.62</v>
      </c>
      <c r="H238" s="195">
        <v>22461.82</v>
      </c>
      <c r="I238" s="195">
        <v>0</v>
      </c>
      <c r="J238" s="195">
        <f t="shared" si="32"/>
        <v>22461.82</v>
      </c>
      <c r="K238" s="195">
        <f t="shared" si="33"/>
        <v>336.9273</v>
      </c>
      <c r="L238" s="195">
        <v>7083.7</v>
      </c>
      <c r="M238" s="195">
        <v>1834.92</v>
      </c>
      <c r="N238" s="195">
        <f t="shared" si="34"/>
        <v>5795.1526999999996</v>
      </c>
      <c r="O238" s="195">
        <f t="shared" si="35"/>
        <v>7630.0726999999997</v>
      </c>
      <c r="P238" s="195"/>
      <c r="Q238" s="195"/>
      <c r="R238" s="195"/>
      <c r="S238" s="195"/>
      <c r="T238" s="195"/>
      <c r="U238" s="195"/>
      <c r="V238" s="195"/>
      <c r="W238" s="196"/>
      <c r="X238" s="196"/>
      <c r="Y238" s="197"/>
      <c r="Z238" s="196"/>
      <c r="AA238" s="197"/>
      <c r="AB238" s="196"/>
      <c r="AC238" s="197"/>
      <c r="AD238" s="196"/>
      <c r="AE238" s="197"/>
      <c r="AF238" s="196"/>
      <c r="AG238" s="196"/>
      <c r="AH238" s="197"/>
      <c r="AI238" s="196"/>
      <c r="AJ238" s="197"/>
      <c r="AK238" s="196"/>
    </row>
    <row r="239" spans="1:37" ht="15" customHeight="1" x14ac:dyDescent="0.25">
      <c r="A239" s="196" t="s">
        <v>1037</v>
      </c>
      <c r="B239" s="196" t="s">
        <v>847</v>
      </c>
      <c r="C239" s="197">
        <v>162</v>
      </c>
      <c r="D239" s="199" t="s">
        <v>64</v>
      </c>
      <c r="E239" s="196" t="s">
        <v>235</v>
      </c>
      <c r="F239" s="195">
        <v>34899.01</v>
      </c>
      <c r="G239" s="195">
        <v>951.62</v>
      </c>
      <c r="H239" s="195">
        <v>17306.060000000001</v>
      </c>
      <c r="I239" s="195">
        <v>0</v>
      </c>
      <c r="J239" s="195">
        <f t="shared" si="32"/>
        <v>17306.060000000001</v>
      </c>
      <c r="K239" s="195">
        <f t="shared" si="33"/>
        <v>259.59090000000003</v>
      </c>
      <c r="L239" s="195">
        <v>5676.17</v>
      </c>
      <c r="M239" s="195">
        <v>1407.43</v>
      </c>
      <c r="N239" s="195">
        <f t="shared" si="34"/>
        <v>4464.9591</v>
      </c>
      <c r="O239" s="195">
        <f t="shared" si="35"/>
        <v>5872.3891000000003</v>
      </c>
      <c r="P239" s="195"/>
      <c r="Q239" s="195"/>
      <c r="R239" s="195"/>
      <c r="S239" s="195"/>
      <c r="T239" s="195"/>
      <c r="U239" s="195"/>
      <c r="V239" s="195"/>
      <c r="W239" s="196"/>
      <c r="X239" s="196"/>
      <c r="Y239" s="197"/>
      <c r="Z239" s="196"/>
      <c r="AA239" s="197"/>
      <c r="AB239" s="196"/>
      <c r="AC239" s="197"/>
      <c r="AD239" s="196"/>
      <c r="AE239" s="197"/>
      <c r="AF239" s="196"/>
      <c r="AG239" s="196"/>
      <c r="AH239" s="197"/>
      <c r="AI239" s="196"/>
      <c r="AJ239" s="197"/>
      <c r="AK239" s="196"/>
    </row>
    <row r="240" spans="1:37" ht="15" customHeight="1" x14ac:dyDescent="0.25">
      <c r="A240" s="196" t="s">
        <v>1037</v>
      </c>
      <c r="B240" s="196" t="s">
        <v>847</v>
      </c>
      <c r="C240" s="197">
        <v>460</v>
      </c>
      <c r="D240" s="199" t="s">
        <v>1054</v>
      </c>
      <c r="E240" s="196" t="s">
        <v>1053</v>
      </c>
      <c r="F240" s="195">
        <v>701.32</v>
      </c>
      <c r="G240" s="195">
        <v>0</v>
      </c>
      <c r="H240" s="195">
        <v>290.73</v>
      </c>
      <c r="I240" s="195">
        <v>0</v>
      </c>
      <c r="J240" s="195">
        <f t="shared" si="32"/>
        <v>290.73</v>
      </c>
      <c r="K240" s="195">
        <f t="shared" si="33"/>
        <v>4.3609499999999999</v>
      </c>
      <c r="L240" s="195">
        <v>79.37</v>
      </c>
      <c r="M240" s="195">
        <v>32.83</v>
      </c>
      <c r="N240" s="195">
        <f t="shared" si="34"/>
        <v>75.009050000000002</v>
      </c>
      <c r="O240" s="195">
        <f t="shared" si="35"/>
        <v>107.83905</v>
      </c>
      <c r="P240" s="195"/>
      <c r="Q240" s="195"/>
      <c r="R240" s="195"/>
      <c r="S240" s="195"/>
      <c r="T240" s="195"/>
      <c r="U240" s="195"/>
      <c r="V240" s="195"/>
      <c r="W240" s="196"/>
      <c r="X240" s="196"/>
      <c r="Y240" s="197"/>
      <c r="Z240" s="196"/>
      <c r="AA240" s="197"/>
      <c r="AB240" s="196"/>
      <c r="AC240" s="197"/>
      <c r="AD240" s="196"/>
      <c r="AE240" s="197"/>
      <c r="AF240" s="196"/>
      <c r="AG240" s="196"/>
      <c r="AH240" s="197"/>
      <c r="AI240" s="196"/>
      <c r="AJ240" s="197"/>
      <c r="AK240" s="196"/>
    </row>
    <row r="241" spans="1:37" ht="15" customHeight="1" x14ac:dyDescent="0.25">
      <c r="A241" s="196" t="s">
        <v>1037</v>
      </c>
      <c r="B241" s="196" t="s">
        <v>847</v>
      </c>
      <c r="C241" s="197">
        <v>217</v>
      </c>
      <c r="D241" s="199" t="s">
        <v>79</v>
      </c>
      <c r="E241" s="196" t="s">
        <v>250</v>
      </c>
      <c r="F241" s="195">
        <v>30136.07</v>
      </c>
      <c r="G241" s="195">
        <v>951.62</v>
      </c>
      <c r="H241" s="195">
        <v>14910.86</v>
      </c>
      <c r="I241" s="195">
        <v>0</v>
      </c>
      <c r="J241" s="195">
        <f t="shared" si="32"/>
        <v>14910.86</v>
      </c>
      <c r="K241" s="195">
        <f t="shared" si="33"/>
        <v>223.66290000000001</v>
      </c>
      <c r="L241" s="195">
        <v>5022.28</v>
      </c>
      <c r="M241" s="195">
        <v>1218.01</v>
      </c>
      <c r="N241" s="195">
        <f t="shared" si="34"/>
        <v>3846.9970999999996</v>
      </c>
      <c r="O241" s="195">
        <f t="shared" si="35"/>
        <v>5065.0070999999998</v>
      </c>
      <c r="P241" s="195"/>
      <c r="Q241" s="195"/>
      <c r="R241" s="195"/>
      <c r="S241" s="195"/>
      <c r="T241" s="195"/>
      <c r="U241" s="195"/>
      <c r="V241" s="195"/>
      <c r="W241" s="196"/>
      <c r="X241" s="196"/>
      <c r="Y241" s="197"/>
      <c r="Z241" s="196"/>
      <c r="AA241" s="197"/>
      <c r="AB241" s="196"/>
      <c r="AC241" s="197"/>
      <c r="AD241" s="196"/>
      <c r="AE241" s="197"/>
      <c r="AF241" s="196"/>
      <c r="AG241" s="196"/>
      <c r="AH241" s="197"/>
      <c r="AI241" s="196"/>
      <c r="AJ241" s="197"/>
      <c r="AK241" s="196"/>
    </row>
    <row r="242" spans="1:37" ht="15" customHeight="1" x14ac:dyDescent="0.25">
      <c r="A242" s="196" t="s">
        <v>1037</v>
      </c>
      <c r="B242" s="196" t="s">
        <v>847</v>
      </c>
      <c r="C242" s="197">
        <v>5</v>
      </c>
      <c r="D242" s="199" t="s">
        <v>6</v>
      </c>
      <c r="E242" s="196" t="s">
        <v>174</v>
      </c>
      <c r="F242" s="195">
        <v>33721.379999999997</v>
      </c>
      <c r="G242" s="195">
        <v>951.62</v>
      </c>
      <c r="H242" s="195">
        <v>14678.1</v>
      </c>
      <c r="I242" s="195">
        <v>0</v>
      </c>
      <c r="J242" s="195">
        <f t="shared" si="32"/>
        <v>14678.1</v>
      </c>
      <c r="K242" s="195">
        <f t="shared" si="33"/>
        <v>220.17150000000001</v>
      </c>
      <c r="L242" s="195">
        <v>4958.74</v>
      </c>
      <c r="M242" s="195">
        <v>1523.46</v>
      </c>
      <c r="N242" s="195">
        <f t="shared" si="34"/>
        <v>3786.9484999999995</v>
      </c>
      <c r="O242" s="195">
        <f t="shared" si="35"/>
        <v>5310.4084999999995</v>
      </c>
      <c r="P242" s="195"/>
      <c r="Q242" s="195"/>
      <c r="R242" s="195"/>
      <c r="S242" s="195"/>
      <c r="T242" s="195"/>
      <c r="U242" s="195"/>
      <c r="V242" s="195"/>
      <c r="W242" s="196"/>
      <c r="X242" s="196"/>
      <c r="Y242" s="197"/>
      <c r="Z242" s="196"/>
      <c r="AA242" s="197"/>
      <c r="AB242" s="196"/>
      <c r="AC242" s="197"/>
      <c r="AD242" s="196"/>
      <c r="AE242" s="197"/>
      <c r="AF242" s="196"/>
      <c r="AG242" s="196"/>
      <c r="AH242" s="197"/>
      <c r="AI242" s="196"/>
      <c r="AJ242" s="197"/>
      <c r="AK242" s="196"/>
    </row>
    <row r="243" spans="1:37" ht="15" customHeight="1" x14ac:dyDescent="0.25">
      <c r="A243" s="196" t="s">
        <v>1037</v>
      </c>
      <c r="B243" s="196" t="s">
        <v>847</v>
      </c>
      <c r="C243" s="197">
        <v>421</v>
      </c>
      <c r="D243" s="199" t="s">
        <v>639</v>
      </c>
      <c r="E243" s="196" t="s">
        <v>655</v>
      </c>
      <c r="F243" s="195">
        <v>45494.57</v>
      </c>
      <c r="G243" s="195">
        <v>951.62</v>
      </c>
      <c r="H243" s="195">
        <v>22510.01</v>
      </c>
      <c r="I243" s="195">
        <v>0</v>
      </c>
      <c r="J243" s="195">
        <f t="shared" si="32"/>
        <v>22510.01</v>
      </c>
      <c r="K243" s="195">
        <f t="shared" si="33"/>
        <v>337.65014999999994</v>
      </c>
      <c r="L243" s="195">
        <v>7096.85</v>
      </c>
      <c r="M243" s="195">
        <v>1838.76</v>
      </c>
      <c r="N243" s="195">
        <f t="shared" si="34"/>
        <v>5807.579850000001</v>
      </c>
      <c r="O243" s="195">
        <f t="shared" si="35"/>
        <v>7646.3398500000012</v>
      </c>
      <c r="P243" s="195"/>
      <c r="Q243" s="195"/>
      <c r="R243" s="195"/>
      <c r="S243" s="195"/>
      <c r="T243" s="195"/>
      <c r="U243" s="195"/>
      <c r="V243" s="195"/>
      <c r="W243" s="196"/>
      <c r="X243" s="196"/>
      <c r="Y243" s="197"/>
      <c r="Z243" s="196"/>
      <c r="AA243" s="197"/>
      <c r="AB243" s="196"/>
      <c r="AC243" s="197"/>
      <c r="AD243" s="196"/>
      <c r="AE243" s="197"/>
      <c r="AF243" s="196"/>
      <c r="AG243" s="196"/>
      <c r="AH243" s="197"/>
      <c r="AI243" s="196"/>
      <c r="AJ243" s="197"/>
      <c r="AK243" s="196"/>
    </row>
    <row r="244" spans="1:37" ht="15" customHeight="1" x14ac:dyDescent="0.25">
      <c r="A244" s="196" t="s">
        <v>1037</v>
      </c>
      <c r="B244" s="196" t="s">
        <v>847</v>
      </c>
      <c r="C244" s="197">
        <v>250</v>
      </c>
      <c r="D244" s="199" t="s">
        <v>142</v>
      </c>
      <c r="E244" s="196" t="s">
        <v>259</v>
      </c>
      <c r="F244" s="195">
        <v>9919.74</v>
      </c>
      <c r="G244" s="195">
        <v>357.81</v>
      </c>
      <c r="H244" s="195">
        <v>4910.1000000000004</v>
      </c>
      <c r="I244" s="195">
        <v>0</v>
      </c>
      <c r="J244" s="195">
        <f t="shared" si="32"/>
        <v>4910.1000000000004</v>
      </c>
      <c r="K244" s="195">
        <f t="shared" si="33"/>
        <v>73.651499999999999</v>
      </c>
      <c r="L244" s="195">
        <v>1698.27</v>
      </c>
      <c r="M244" s="195">
        <v>400.77</v>
      </c>
      <c r="N244" s="195">
        <f t="shared" si="34"/>
        <v>1266.8085000000001</v>
      </c>
      <c r="O244" s="195">
        <f t="shared" si="35"/>
        <v>1667.5785000000001</v>
      </c>
      <c r="P244" s="195"/>
      <c r="Q244" s="195"/>
      <c r="R244" s="195"/>
      <c r="S244" s="195"/>
      <c r="T244" s="195"/>
      <c r="U244" s="195"/>
      <c r="V244" s="195"/>
      <c r="W244" s="196"/>
      <c r="X244" s="196"/>
      <c r="Y244" s="197"/>
      <c r="Z244" s="196"/>
      <c r="AA244" s="197"/>
      <c r="AB244" s="196"/>
      <c r="AC244" s="197"/>
      <c r="AD244" s="196"/>
      <c r="AE244" s="197"/>
      <c r="AF244" s="196"/>
      <c r="AG244" s="196"/>
      <c r="AH244" s="197"/>
      <c r="AI244" s="196"/>
      <c r="AJ244" s="197"/>
      <c r="AK244" s="196"/>
    </row>
    <row r="245" spans="1:37" ht="15" customHeight="1" x14ac:dyDescent="0.25">
      <c r="A245" s="196" t="s">
        <v>1037</v>
      </c>
      <c r="B245" s="196" t="s">
        <v>847</v>
      </c>
      <c r="C245" s="197">
        <v>210</v>
      </c>
      <c r="D245" s="199" t="s">
        <v>76</v>
      </c>
      <c r="E245" s="196" t="s">
        <v>246</v>
      </c>
      <c r="F245" s="195">
        <v>30094.15</v>
      </c>
      <c r="G245" s="195">
        <v>951.62</v>
      </c>
      <c r="H245" s="195">
        <v>14889.9</v>
      </c>
      <c r="I245" s="195">
        <v>0</v>
      </c>
      <c r="J245" s="195">
        <f t="shared" si="32"/>
        <v>14889.9</v>
      </c>
      <c r="K245" s="195">
        <f t="shared" si="33"/>
        <v>223.34849999999997</v>
      </c>
      <c r="L245" s="195">
        <v>5016.5600000000004</v>
      </c>
      <c r="M245" s="195">
        <v>1216.3399999999999</v>
      </c>
      <c r="N245" s="195">
        <f t="shared" si="34"/>
        <v>3841.5915000000005</v>
      </c>
      <c r="O245" s="195">
        <f t="shared" si="35"/>
        <v>5057.9315000000006</v>
      </c>
      <c r="P245" s="195"/>
      <c r="Q245" s="195"/>
      <c r="R245" s="195"/>
      <c r="S245" s="195"/>
      <c r="T245" s="195"/>
      <c r="U245" s="195"/>
      <c r="V245" s="195"/>
      <c r="W245" s="196"/>
      <c r="X245" s="196"/>
      <c r="Y245" s="197"/>
      <c r="Z245" s="196"/>
      <c r="AA245" s="197"/>
      <c r="AB245" s="196"/>
      <c r="AC245" s="197"/>
      <c r="AD245" s="196"/>
      <c r="AE245" s="197"/>
      <c r="AF245" s="196"/>
      <c r="AG245" s="196"/>
      <c r="AH245" s="197"/>
      <c r="AI245" s="196"/>
      <c r="AJ245" s="197"/>
      <c r="AK245" s="196"/>
    </row>
    <row r="246" spans="1:37" ht="15" customHeight="1" x14ac:dyDescent="0.25">
      <c r="A246" s="196" t="s">
        <v>1037</v>
      </c>
      <c r="B246" s="196" t="s">
        <v>847</v>
      </c>
      <c r="C246" s="197">
        <v>155</v>
      </c>
      <c r="D246" s="199" t="s">
        <v>60</v>
      </c>
      <c r="E246" s="196" t="s">
        <v>232</v>
      </c>
      <c r="F246" s="195">
        <v>22995.62</v>
      </c>
      <c r="G246" s="195">
        <v>951.62</v>
      </c>
      <c r="H246" s="195">
        <v>11380.4</v>
      </c>
      <c r="I246" s="195">
        <v>0</v>
      </c>
      <c r="J246" s="195">
        <f t="shared" si="32"/>
        <v>11380.4</v>
      </c>
      <c r="K246" s="195">
        <f t="shared" si="33"/>
        <v>170.70599999999999</v>
      </c>
      <c r="L246" s="195">
        <v>4058.47</v>
      </c>
      <c r="M246" s="195">
        <v>929.21</v>
      </c>
      <c r="N246" s="195">
        <f t="shared" si="34"/>
        <v>2936.1439999999998</v>
      </c>
      <c r="O246" s="195">
        <f t="shared" si="35"/>
        <v>3865.3539999999998</v>
      </c>
      <c r="P246" s="195"/>
      <c r="Q246" s="195"/>
      <c r="R246" s="195"/>
      <c r="S246" s="195"/>
      <c r="T246" s="195"/>
      <c r="U246" s="195"/>
      <c r="V246" s="195"/>
      <c r="W246" s="196"/>
      <c r="X246" s="196"/>
      <c r="Y246" s="197"/>
      <c r="Z246" s="196"/>
      <c r="AA246" s="197"/>
      <c r="AB246" s="196"/>
      <c r="AC246" s="197"/>
      <c r="AD246" s="196"/>
      <c r="AE246" s="197"/>
      <c r="AF246" s="196"/>
      <c r="AG246" s="196"/>
      <c r="AH246" s="197"/>
      <c r="AI246" s="196"/>
      <c r="AJ246" s="197"/>
      <c r="AK246" s="196"/>
    </row>
    <row r="247" spans="1:37" ht="15" customHeight="1" x14ac:dyDescent="0.25">
      <c r="A247" s="196" t="s">
        <v>1037</v>
      </c>
      <c r="B247" s="196" t="s">
        <v>847</v>
      </c>
      <c r="C247" s="197">
        <v>366</v>
      </c>
      <c r="D247" s="199" t="s">
        <v>455</v>
      </c>
      <c r="E247" s="196" t="s">
        <v>498</v>
      </c>
      <c r="F247" s="195">
        <v>5579.2</v>
      </c>
      <c r="G247" s="195">
        <v>0</v>
      </c>
      <c r="H247" s="195">
        <v>2633.78</v>
      </c>
      <c r="I247" s="195">
        <v>0</v>
      </c>
      <c r="J247" s="195">
        <f t="shared" si="32"/>
        <v>2633.78</v>
      </c>
      <c r="K247" s="195">
        <f t="shared" si="33"/>
        <v>39.506700000000002</v>
      </c>
      <c r="L247" s="195">
        <v>719.02</v>
      </c>
      <c r="M247" s="195">
        <v>0</v>
      </c>
      <c r="N247" s="195">
        <f t="shared" si="34"/>
        <v>679.51329999999996</v>
      </c>
      <c r="O247" s="195">
        <f t="shared" si="35"/>
        <v>679.51329999999996</v>
      </c>
      <c r="P247" s="195"/>
      <c r="Q247" s="195"/>
      <c r="R247" s="195"/>
      <c r="S247" s="195"/>
      <c r="T247" s="195"/>
      <c r="U247" s="195"/>
      <c r="V247" s="195"/>
      <c r="W247" s="196"/>
      <c r="X247" s="196"/>
      <c r="Y247" s="197"/>
      <c r="Z247" s="196"/>
      <c r="AA247" s="197"/>
      <c r="AB247" s="196"/>
      <c r="AC247" s="197"/>
      <c r="AD247" s="196"/>
      <c r="AE247" s="197"/>
      <c r="AF247" s="196"/>
      <c r="AG247" s="196"/>
      <c r="AH247" s="197"/>
      <c r="AI247" s="196"/>
      <c r="AJ247" s="197"/>
      <c r="AK247" s="196"/>
    </row>
    <row r="248" spans="1:37" ht="15" customHeight="1" x14ac:dyDescent="0.25">
      <c r="A248" s="196" t="s">
        <v>1037</v>
      </c>
      <c r="B248" s="196" t="s">
        <v>847</v>
      </c>
      <c r="C248" s="197">
        <v>328</v>
      </c>
      <c r="D248" s="199" t="s">
        <v>325</v>
      </c>
      <c r="E248" s="196" t="s">
        <v>326</v>
      </c>
      <c r="F248" s="195">
        <v>9256.36</v>
      </c>
      <c r="G248" s="195">
        <v>0</v>
      </c>
      <c r="H248" s="195">
        <v>4371.13</v>
      </c>
      <c r="I248" s="195">
        <v>0</v>
      </c>
      <c r="J248" s="195">
        <f t="shared" si="32"/>
        <v>4371.13</v>
      </c>
      <c r="K248" s="195">
        <f t="shared" si="33"/>
        <v>65.566950000000006</v>
      </c>
      <c r="L248" s="195">
        <v>1193.32</v>
      </c>
      <c r="M248" s="195">
        <v>0</v>
      </c>
      <c r="N248" s="195">
        <f t="shared" si="34"/>
        <v>1127.75305</v>
      </c>
      <c r="O248" s="195">
        <f t="shared" si="35"/>
        <v>1127.75305</v>
      </c>
      <c r="P248" s="195"/>
      <c r="Q248" s="195"/>
      <c r="R248" s="195"/>
      <c r="S248" s="195"/>
      <c r="T248" s="195"/>
      <c r="U248" s="195"/>
      <c r="V248" s="195"/>
      <c r="W248" s="196"/>
      <c r="X248" s="196"/>
      <c r="Y248" s="197"/>
      <c r="Z248" s="196"/>
      <c r="AA248" s="197"/>
      <c r="AB248" s="196"/>
      <c r="AC248" s="197"/>
      <c r="AD248" s="196"/>
      <c r="AE248" s="197"/>
      <c r="AF248" s="196"/>
      <c r="AG248" s="196"/>
      <c r="AH248" s="197"/>
      <c r="AI248" s="196"/>
      <c r="AJ248" s="197"/>
      <c r="AK248" s="196"/>
    </row>
    <row r="249" spans="1:37" ht="15" customHeight="1" x14ac:dyDescent="0.25">
      <c r="A249" s="196" t="s">
        <v>1037</v>
      </c>
      <c r="B249" s="196" t="s">
        <v>847</v>
      </c>
      <c r="C249" s="197">
        <v>480</v>
      </c>
      <c r="D249" s="199" t="s">
        <v>806</v>
      </c>
      <c r="E249" s="196" t="s">
        <v>816</v>
      </c>
      <c r="F249" s="195">
        <v>6804.56</v>
      </c>
      <c r="G249" s="195">
        <v>0</v>
      </c>
      <c r="H249" s="195">
        <v>3270.33</v>
      </c>
      <c r="I249" s="195">
        <v>0</v>
      </c>
      <c r="J249" s="195">
        <f t="shared" si="32"/>
        <v>3270.33</v>
      </c>
      <c r="K249" s="195">
        <f t="shared" si="33"/>
        <v>49.054949999999998</v>
      </c>
      <c r="L249" s="195">
        <v>892.8</v>
      </c>
      <c r="M249" s="195">
        <v>282.73</v>
      </c>
      <c r="N249" s="195">
        <f t="shared" si="34"/>
        <v>843.74504999999999</v>
      </c>
      <c r="O249" s="195">
        <f t="shared" si="35"/>
        <v>1126.47505</v>
      </c>
      <c r="P249" s="195"/>
      <c r="Q249" s="195"/>
      <c r="R249" s="195"/>
      <c r="S249" s="195"/>
      <c r="T249" s="195"/>
      <c r="U249" s="195"/>
      <c r="V249" s="195"/>
      <c r="W249" s="196"/>
      <c r="X249" s="196"/>
      <c r="Y249" s="197"/>
      <c r="Z249" s="196"/>
      <c r="AA249" s="197"/>
      <c r="AB249" s="196"/>
      <c r="AC249" s="197"/>
      <c r="AD249" s="196"/>
      <c r="AE249" s="197"/>
      <c r="AF249" s="196"/>
      <c r="AG249" s="196"/>
      <c r="AH249" s="197"/>
      <c r="AI249" s="196"/>
      <c r="AJ249" s="197"/>
      <c r="AK249" s="196"/>
    </row>
    <row r="250" spans="1:37" ht="15" customHeight="1" x14ac:dyDescent="0.25">
      <c r="A250" s="196" t="s">
        <v>1037</v>
      </c>
      <c r="B250" s="196" t="s">
        <v>847</v>
      </c>
      <c r="C250" s="197">
        <v>413</v>
      </c>
      <c r="D250" s="199" t="s">
        <v>631</v>
      </c>
      <c r="E250" s="196" t="s">
        <v>632</v>
      </c>
      <c r="F250" s="195">
        <v>8831.91</v>
      </c>
      <c r="G250" s="195">
        <v>170.47</v>
      </c>
      <c r="H250" s="195">
        <v>3382.71</v>
      </c>
      <c r="I250" s="195">
        <v>0</v>
      </c>
      <c r="J250" s="195">
        <f t="shared" si="32"/>
        <v>3382.71</v>
      </c>
      <c r="K250" s="195">
        <f t="shared" si="33"/>
        <v>50.740649999999995</v>
      </c>
      <c r="L250" s="195">
        <v>1658.1</v>
      </c>
      <c r="M250" s="195">
        <v>0</v>
      </c>
      <c r="N250" s="195">
        <f t="shared" si="34"/>
        <v>1436.8893499999999</v>
      </c>
      <c r="O250" s="195">
        <f t="shared" si="35"/>
        <v>1436.8893499999999</v>
      </c>
      <c r="P250" s="195"/>
      <c r="Q250" s="195"/>
      <c r="R250" s="195"/>
      <c r="S250" s="195"/>
      <c r="T250" s="195"/>
      <c r="U250" s="195"/>
      <c r="V250" s="195"/>
      <c r="W250" s="196"/>
      <c r="X250" s="196"/>
      <c r="Y250" s="197"/>
      <c r="Z250" s="196"/>
      <c r="AA250" s="197"/>
      <c r="AB250" s="196"/>
      <c r="AC250" s="197"/>
      <c r="AD250" s="196"/>
      <c r="AE250" s="197"/>
      <c r="AF250" s="196"/>
      <c r="AG250" s="196"/>
      <c r="AH250" s="197"/>
      <c r="AI250" s="196"/>
      <c r="AJ250" s="197"/>
      <c r="AK250" s="196"/>
    </row>
    <row r="251" spans="1:37" ht="15" customHeight="1" x14ac:dyDescent="0.25">
      <c r="A251" s="196" t="s">
        <v>1037</v>
      </c>
      <c r="B251" s="196" t="s">
        <v>847</v>
      </c>
      <c r="C251" s="197">
        <v>38</v>
      </c>
      <c r="D251" s="199" t="s">
        <v>28</v>
      </c>
      <c r="E251" s="196" t="s">
        <v>200</v>
      </c>
      <c r="F251" s="195">
        <v>45441.85</v>
      </c>
      <c r="G251" s="195">
        <v>951.62</v>
      </c>
      <c r="H251" s="195">
        <v>22483.65</v>
      </c>
      <c r="I251" s="195">
        <v>0</v>
      </c>
      <c r="J251" s="195">
        <f t="shared" si="32"/>
        <v>22483.65</v>
      </c>
      <c r="K251" s="195">
        <f t="shared" si="33"/>
        <v>337.25475</v>
      </c>
      <c r="L251" s="195">
        <v>7089.66</v>
      </c>
      <c r="M251" s="195">
        <v>1836.65</v>
      </c>
      <c r="N251" s="195">
        <f t="shared" si="34"/>
        <v>5800.7852499999999</v>
      </c>
      <c r="O251" s="195">
        <f t="shared" si="35"/>
        <v>7637.4352500000005</v>
      </c>
      <c r="P251" s="195"/>
      <c r="Q251" s="195"/>
      <c r="R251" s="195"/>
      <c r="S251" s="195"/>
      <c r="T251" s="195"/>
      <c r="U251" s="195"/>
      <c r="V251" s="195"/>
      <c r="W251" s="196"/>
      <c r="X251" s="196"/>
      <c r="Y251" s="197"/>
      <c r="Z251" s="196"/>
      <c r="AA251" s="197"/>
      <c r="AB251" s="196"/>
      <c r="AC251" s="197"/>
      <c r="AD251" s="196"/>
      <c r="AE251" s="197"/>
      <c r="AF251" s="196"/>
      <c r="AG251" s="196"/>
      <c r="AH251" s="197"/>
      <c r="AI251" s="196"/>
      <c r="AJ251" s="197"/>
      <c r="AK251" s="196"/>
    </row>
    <row r="252" spans="1:37" ht="15" customHeight="1" x14ac:dyDescent="0.25">
      <c r="A252" s="196" t="s">
        <v>1037</v>
      </c>
      <c r="B252" s="196" t="s">
        <v>847</v>
      </c>
      <c r="C252" s="197">
        <v>471</v>
      </c>
      <c r="D252" s="199" t="s">
        <v>1048</v>
      </c>
      <c r="E252" s="196" t="s">
        <v>1047</v>
      </c>
      <c r="F252" s="195">
        <v>1867.66</v>
      </c>
      <c r="G252" s="195">
        <v>0</v>
      </c>
      <c r="H252" s="195">
        <v>886.94</v>
      </c>
      <c r="I252" s="195">
        <v>0</v>
      </c>
      <c r="J252" s="195">
        <f t="shared" si="32"/>
        <v>886.94</v>
      </c>
      <c r="K252" s="195">
        <f t="shared" si="33"/>
        <v>13.3041</v>
      </c>
      <c r="L252" s="195">
        <v>242.13</v>
      </c>
      <c r="M252" s="195">
        <v>78.45</v>
      </c>
      <c r="N252" s="195">
        <f t="shared" si="34"/>
        <v>228.82589999999999</v>
      </c>
      <c r="O252" s="195">
        <f t="shared" si="35"/>
        <v>307.27589999999998</v>
      </c>
      <c r="P252" s="195"/>
      <c r="Q252" s="195"/>
      <c r="R252" s="195"/>
      <c r="S252" s="195"/>
      <c r="T252" s="195"/>
      <c r="U252" s="195"/>
      <c r="V252" s="195"/>
      <c r="W252" s="196"/>
      <c r="X252" s="196"/>
      <c r="Y252" s="197"/>
      <c r="Z252" s="196"/>
      <c r="AA252" s="197"/>
      <c r="AB252" s="196"/>
      <c r="AC252" s="197"/>
      <c r="AD252" s="196"/>
      <c r="AE252" s="197"/>
      <c r="AF252" s="196"/>
      <c r="AG252" s="196"/>
      <c r="AH252" s="197"/>
      <c r="AI252" s="196"/>
      <c r="AJ252" s="197"/>
      <c r="AK252" s="196"/>
    </row>
    <row r="253" spans="1:37" ht="15" customHeight="1" x14ac:dyDescent="0.25">
      <c r="A253" s="196" t="s">
        <v>1037</v>
      </c>
      <c r="B253" s="196" t="s">
        <v>847</v>
      </c>
      <c r="C253" s="197">
        <v>226</v>
      </c>
      <c r="D253" s="199" t="s">
        <v>116</v>
      </c>
      <c r="E253" s="196" t="s">
        <v>255</v>
      </c>
      <c r="F253" s="195">
        <v>9697.9500000000007</v>
      </c>
      <c r="G253" s="195">
        <v>344.82</v>
      </c>
      <c r="H253" s="195">
        <v>4798.28</v>
      </c>
      <c r="I253" s="195">
        <v>0</v>
      </c>
      <c r="J253" s="195">
        <f t="shared" si="32"/>
        <v>4798.28</v>
      </c>
      <c r="K253" s="195">
        <f t="shared" si="33"/>
        <v>71.974199999999996</v>
      </c>
      <c r="L253" s="195">
        <v>1654.75</v>
      </c>
      <c r="M253" s="195">
        <v>391.97</v>
      </c>
      <c r="N253" s="195">
        <f t="shared" si="34"/>
        <v>1237.9558</v>
      </c>
      <c r="O253" s="195">
        <f t="shared" si="35"/>
        <v>1629.9258</v>
      </c>
      <c r="P253" s="195"/>
      <c r="Q253" s="195"/>
      <c r="R253" s="195"/>
      <c r="S253" s="195"/>
      <c r="T253" s="195"/>
      <c r="U253" s="195"/>
      <c r="V253" s="195"/>
      <c r="W253" s="196"/>
      <c r="X253" s="196"/>
      <c r="Y253" s="197"/>
      <c r="Z253" s="196"/>
      <c r="AA253" s="197"/>
      <c r="AB253" s="196"/>
      <c r="AC253" s="197"/>
      <c r="AD253" s="196"/>
      <c r="AE253" s="197"/>
      <c r="AF253" s="196"/>
      <c r="AG253" s="196"/>
      <c r="AH253" s="197"/>
      <c r="AI253" s="196"/>
      <c r="AJ253" s="197"/>
      <c r="AK253" s="196"/>
    </row>
    <row r="254" spans="1:37" ht="15" customHeight="1" x14ac:dyDescent="0.25">
      <c r="A254" s="196" t="s">
        <v>1037</v>
      </c>
      <c r="B254" s="196" t="s">
        <v>847</v>
      </c>
      <c r="C254" s="197">
        <v>365</v>
      </c>
      <c r="D254" s="199" t="s">
        <v>454</v>
      </c>
      <c r="E254" s="196" t="s">
        <v>497</v>
      </c>
      <c r="F254" s="195">
        <v>5785.84</v>
      </c>
      <c r="G254" s="195">
        <v>0</v>
      </c>
      <c r="H254" s="195">
        <v>2734.2</v>
      </c>
      <c r="I254" s="195">
        <v>0</v>
      </c>
      <c r="J254" s="195">
        <f t="shared" si="32"/>
        <v>2734.2</v>
      </c>
      <c r="K254" s="195">
        <f t="shared" si="33"/>
        <v>41.012999999999998</v>
      </c>
      <c r="L254" s="195">
        <v>746.44</v>
      </c>
      <c r="M254" s="195">
        <v>0</v>
      </c>
      <c r="N254" s="195">
        <f t="shared" si="34"/>
        <v>705.42700000000002</v>
      </c>
      <c r="O254" s="195">
        <f t="shared" si="35"/>
        <v>705.42700000000002</v>
      </c>
      <c r="P254" s="195"/>
      <c r="Q254" s="195"/>
      <c r="R254" s="195"/>
      <c r="S254" s="195"/>
      <c r="T254" s="195"/>
      <c r="U254" s="195"/>
      <c r="V254" s="195"/>
      <c r="W254" s="196"/>
      <c r="X254" s="196"/>
      <c r="Y254" s="197"/>
      <c r="Z254" s="196"/>
      <c r="AA254" s="197"/>
      <c r="AB254" s="196"/>
      <c r="AC254" s="197"/>
      <c r="AD254" s="196"/>
      <c r="AE254" s="197"/>
      <c r="AF254" s="196"/>
      <c r="AG254" s="196"/>
      <c r="AH254" s="197"/>
      <c r="AI254" s="196"/>
      <c r="AJ254" s="197"/>
      <c r="AK254" s="196"/>
    </row>
    <row r="255" spans="1:37" ht="15" customHeight="1" x14ac:dyDescent="0.25">
      <c r="A255" s="196" t="s">
        <v>1037</v>
      </c>
      <c r="B255" s="196" t="s">
        <v>847</v>
      </c>
      <c r="C255" s="197">
        <v>30</v>
      </c>
      <c r="D255" s="199" t="s">
        <v>22</v>
      </c>
      <c r="E255" s="196" t="s">
        <v>194</v>
      </c>
      <c r="F255" s="195">
        <v>44277.23</v>
      </c>
      <c r="G255" s="195">
        <v>951.62</v>
      </c>
      <c r="H255" s="195">
        <v>21896.25</v>
      </c>
      <c r="I255" s="195">
        <v>0</v>
      </c>
      <c r="J255" s="195">
        <f t="shared" si="32"/>
        <v>21896.25</v>
      </c>
      <c r="K255" s="195">
        <f t="shared" si="33"/>
        <v>328.44374999999997</v>
      </c>
      <c r="L255" s="195">
        <v>6929.3</v>
      </c>
      <c r="M255" s="195">
        <v>1790.47</v>
      </c>
      <c r="N255" s="195">
        <f t="shared" si="34"/>
        <v>5649.2362499999999</v>
      </c>
      <c r="O255" s="195">
        <f t="shared" si="35"/>
        <v>7439.7062500000002</v>
      </c>
      <c r="P255" s="195"/>
      <c r="Q255" s="195"/>
      <c r="R255" s="195"/>
      <c r="S255" s="195"/>
      <c r="T255" s="195"/>
      <c r="U255" s="195"/>
      <c r="V255" s="195"/>
      <c r="W255" s="196"/>
      <c r="X255" s="196"/>
      <c r="Y255" s="197"/>
      <c r="Z255" s="196"/>
      <c r="AA255" s="197"/>
      <c r="AB255" s="196"/>
      <c r="AC255" s="197"/>
      <c r="AD255" s="196"/>
      <c r="AE255" s="197"/>
      <c r="AF255" s="196"/>
      <c r="AG255" s="196"/>
      <c r="AH255" s="197"/>
      <c r="AI255" s="196"/>
      <c r="AJ255" s="197"/>
      <c r="AK255" s="196"/>
    </row>
    <row r="256" spans="1:37" ht="15" customHeight="1" x14ac:dyDescent="0.25">
      <c r="A256" s="196" t="s">
        <v>1037</v>
      </c>
      <c r="B256" s="196" t="s">
        <v>847</v>
      </c>
      <c r="C256" s="197">
        <v>348</v>
      </c>
      <c r="D256" s="199" t="s">
        <v>370</v>
      </c>
      <c r="E256" s="196" t="s">
        <v>371</v>
      </c>
      <c r="F256" s="195">
        <v>57360.05</v>
      </c>
      <c r="G256" s="195">
        <v>951.62</v>
      </c>
      <c r="H256" s="195">
        <v>28380.43</v>
      </c>
      <c r="I256" s="195">
        <v>0</v>
      </c>
      <c r="J256" s="195">
        <f t="shared" si="32"/>
        <v>28380.43</v>
      </c>
      <c r="K256" s="195">
        <f t="shared" si="33"/>
        <v>425.70644999999996</v>
      </c>
      <c r="L256" s="195">
        <v>8699.48</v>
      </c>
      <c r="M256" s="195">
        <v>2318.36</v>
      </c>
      <c r="N256" s="195">
        <f t="shared" si="34"/>
        <v>7322.15355</v>
      </c>
      <c r="O256" s="195">
        <f t="shared" si="35"/>
        <v>9640.5135499999997</v>
      </c>
      <c r="P256" s="195"/>
      <c r="Q256" s="195"/>
      <c r="R256" s="195"/>
      <c r="S256" s="195"/>
      <c r="T256" s="195"/>
      <c r="U256" s="195"/>
      <c r="V256" s="195"/>
      <c r="W256" s="196"/>
      <c r="X256" s="196"/>
      <c r="Y256" s="197"/>
      <c r="Z256" s="196"/>
      <c r="AA256" s="197"/>
      <c r="AB256" s="196"/>
      <c r="AC256" s="197"/>
      <c r="AD256" s="196"/>
      <c r="AE256" s="197"/>
      <c r="AF256" s="196"/>
      <c r="AG256" s="196"/>
      <c r="AH256" s="197"/>
      <c r="AI256" s="196"/>
      <c r="AJ256" s="197"/>
      <c r="AK256" s="196"/>
    </row>
    <row r="257" spans="1:37" ht="15" customHeight="1" x14ac:dyDescent="0.25">
      <c r="A257" s="196" t="s">
        <v>1037</v>
      </c>
      <c r="B257" s="196" t="s">
        <v>847</v>
      </c>
      <c r="C257" s="197">
        <v>433</v>
      </c>
      <c r="D257" s="199" t="s">
        <v>684</v>
      </c>
      <c r="E257" s="196" t="s">
        <v>685</v>
      </c>
      <c r="F257" s="195">
        <v>28572.77</v>
      </c>
      <c r="G257" s="195">
        <v>951.62</v>
      </c>
      <c r="H257" s="195">
        <v>14142.55</v>
      </c>
      <c r="I257" s="195">
        <v>0</v>
      </c>
      <c r="J257" s="195">
        <f t="shared" si="32"/>
        <v>14142.55</v>
      </c>
      <c r="K257" s="195">
        <f t="shared" si="33"/>
        <v>212.13824999999997</v>
      </c>
      <c r="L257" s="195">
        <v>4812.54</v>
      </c>
      <c r="M257" s="195">
        <v>1154.4100000000001</v>
      </c>
      <c r="N257" s="195">
        <f t="shared" si="34"/>
        <v>3648.7817500000001</v>
      </c>
      <c r="O257" s="195">
        <f t="shared" si="35"/>
        <v>4803.19175</v>
      </c>
      <c r="P257" s="195"/>
      <c r="Q257" s="195"/>
      <c r="R257" s="195"/>
      <c r="S257" s="195"/>
      <c r="T257" s="195"/>
      <c r="U257" s="195"/>
      <c r="V257" s="195"/>
      <c r="W257" s="196"/>
      <c r="X257" s="196"/>
      <c r="Y257" s="197"/>
      <c r="Z257" s="196"/>
      <c r="AA257" s="197"/>
      <c r="AB257" s="196"/>
      <c r="AC257" s="197"/>
      <c r="AD257" s="196"/>
      <c r="AE257" s="197"/>
      <c r="AF257" s="196"/>
      <c r="AG257" s="196"/>
      <c r="AH257" s="197"/>
      <c r="AI257" s="196"/>
      <c r="AJ257" s="197"/>
      <c r="AK257" s="196"/>
    </row>
    <row r="258" spans="1:37" ht="15" customHeight="1" x14ac:dyDescent="0.25">
      <c r="A258" s="196" t="s">
        <v>1037</v>
      </c>
      <c r="B258" s="196" t="s">
        <v>847</v>
      </c>
      <c r="C258" s="197">
        <v>364</v>
      </c>
      <c r="D258" s="199" t="s">
        <v>453</v>
      </c>
      <c r="E258" s="196" t="s">
        <v>496</v>
      </c>
      <c r="F258" s="195">
        <v>5117.1000000000004</v>
      </c>
      <c r="G258" s="195">
        <v>0</v>
      </c>
      <c r="H258" s="195">
        <v>2402.73</v>
      </c>
      <c r="I258" s="195">
        <v>0</v>
      </c>
      <c r="J258" s="195">
        <f t="shared" si="32"/>
        <v>2402.73</v>
      </c>
      <c r="K258" s="195">
        <f t="shared" si="33"/>
        <v>36.040950000000002</v>
      </c>
      <c r="L258" s="195">
        <v>655.95</v>
      </c>
      <c r="M258" s="195">
        <v>0</v>
      </c>
      <c r="N258" s="195">
        <f t="shared" si="34"/>
        <v>619.90905000000009</v>
      </c>
      <c r="O258" s="195">
        <f t="shared" si="35"/>
        <v>619.90905000000009</v>
      </c>
      <c r="P258" s="195"/>
      <c r="Q258" s="195"/>
      <c r="R258" s="195"/>
      <c r="S258" s="195"/>
      <c r="T258" s="195"/>
      <c r="U258" s="195"/>
      <c r="V258" s="195"/>
      <c r="W258" s="196"/>
      <c r="X258" s="196"/>
      <c r="Y258" s="197"/>
      <c r="Z258" s="196"/>
      <c r="AA258" s="197"/>
      <c r="AB258" s="196"/>
      <c r="AC258" s="197"/>
      <c r="AD258" s="196"/>
      <c r="AE258" s="197"/>
      <c r="AF258" s="196"/>
      <c r="AG258" s="196"/>
      <c r="AH258" s="197"/>
      <c r="AI258" s="196"/>
      <c r="AJ258" s="197"/>
      <c r="AK258" s="196"/>
    </row>
    <row r="259" spans="1:37" ht="15" customHeight="1" x14ac:dyDescent="0.25">
      <c r="A259" s="196" t="s">
        <v>1037</v>
      </c>
      <c r="B259" s="196" t="s">
        <v>847</v>
      </c>
      <c r="C259" s="197">
        <v>2</v>
      </c>
      <c r="D259" s="199" t="s">
        <v>4</v>
      </c>
      <c r="E259" s="196" t="s">
        <v>173</v>
      </c>
      <c r="F259" s="195">
        <v>34383.879999999997</v>
      </c>
      <c r="G259" s="195">
        <v>951.62</v>
      </c>
      <c r="H259" s="195">
        <v>17016.86</v>
      </c>
      <c r="I259" s="195">
        <v>0</v>
      </c>
      <c r="J259" s="195">
        <f t="shared" si="32"/>
        <v>17016.86</v>
      </c>
      <c r="K259" s="195">
        <f t="shared" si="33"/>
        <v>255.25290000000001</v>
      </c>
      <c r="L259" s="195">
        <v>5597.22</v>
      </c>
      <c r="M259" s="195">
        <v>1389.36</v>
      </c>
      <c r="N259" s="195">
        <f t="shared" si="34"/>
        <v>4390.3471</v>
      </c>
      <c r="O259" s="195">
        <f t="shared" si="35"/>
        <v>5779.7070999999996</v>
      </c>
      <c r="P259" s="195"/>
      <c r="Q259" s="195"/>
      <c r="R259" s="195"/>
      <c r="S259" s="195"/>
      <c r="T259" s="195"/>
      <c r="U259" s="195"/>
      <c r="V259" s="195"/>
      <c r="W259" s="196"/>
      <c r="X259" s="196"/>
      <c r="Y259" s="197"/>
      <c r="Z259" s="196"/>
      <c r="AA259" s="197"/>
      <c r="AB259" s="196"/>
      <c r="AC259" s="197"/>
      <c r="AD259" s="196"/>
      <c r="AE259" s="197"/>
      <c r="AF259" s="196"/>
      <c r="AG259" s="196"/>
      <c r="AH259" s="197"/>
      <c r="AI259" s="196"/>
      <c r="AJ259" s="197"/>
      <c r="AK259" s="196"/>
    </row>
    <row r="260" spans="1:37" ht="15" customHeight="1" x14ac:dyDescent="0.25">
      <c r="A260" s="196" t="s">
        <v>1037</v>
      </c>
      <c r="B260" s="196" t="s">
        <v>847</v>
      </c>
      <c r="C260" s="197">
        <v>420</v>
      </c>
      <c r="D260" s="199" t="s">
        <v>653</v>
      </c>
      <c r="E260" s="196" t="s">
        <v>654</v>
      </c>
      <c r="F260" s="195">
        <v>45389.09</v>
      </c>
      <c r="G260" s="195">
        <v>951.62</v>
      </c>
      <c r="H260" s="195">
        <v>22457.27</v>
      </c>
      <c r="I260" s="195">
        <v>0</v>
      </c>
      <c r="J260" s="195">
        <f t="shared" si="32"/>
        <v>22457.27</v>
      </c>
      <c r="K260" s="195">
        <f t="shared" si="33"/>
        <v>336.85904999999997</v>
      </c>
      <c r="L260" s="195">
        <v>7082.45</v>
      </c>
      <c r="M260" s="195">
        <v>1834.54</v>
      </c>
      <c r="N260" s="195">
        <f t="shared" si="34"/>
        <v>5793.9709499999999</v>
      </c>
      <c r="O260" s="195">
        <f t="shared" si="35"/>
        <v>7628.5109499999999</v>
      </c>
      <c r="P260" s="195"/>
      <c r="Q260" s="195"/>
      <c r="R260" s="195"/>
      <c r="S260" s="195"/>
      <c r="T260" s="195"/>
      <c r="U260" s="195"/>
      <c r="V260" s="195"/>
      <c r="W260" s="196"/>
      <c r="X260" s="196"/>
      <c r="Y260" s="197"/>
      <c r="Z260" s="196"/>
      <c r="AA260" s="197"/>
      <c r="AB260" s="196"/>
      <c r="AC260" s="197"/>
      <c r="AD260" s="196"/>
      <c r="AE260" s="197"/>
      <c r="AF260" s="196"/>
      <c r="AG260" s="196"/>
      <c r="AH260" s="197"/>
      <c r="AI260" s="196"/>
      <c r="AJ260" s="197"/>
      <c r="AK260" s="196"/>
    </row>
    <row r="261" spans="1:37" ht="15" customHeight="1" x14ac:dyDescent="0.25">
      <c r="A261" s="196" t="s">
        <v>1037</v>
      </c>
      <c r="B261" s="196" t="s">
        <v>847</v>
      </c>
      <c r="C261" s="197">
        <v>487</v>
      </c>
      <c r="D261" s="199" t="s">
        <v>840</v>
      </c>
      <c r="E261" s="196" t="s">
        <v>841</v>
      </c>
      <c r="F261" s="195">
        <v>53099.5</v>
      </c>
      <c r="G261" s="195">
        <v>951.62</v>
      </c>
      <c r="H261" s="195">
        <v>26424.92</v>
      </c>
      <c r="I261" s="195">
        <v>0</v>
      </c>
      <c r="J261" s="195">
        <f t="shared" si="32"/>
        <v>26424.92</v>
      </c>
      <c r="K261" s="195">
        <f t="shared" si="33"/>
        <v>396.37379999999996</v>
      </c>
      <c r="L261" s="195">
        <v>8165.62</v>
      </c>
      <c r="M261" s="195">
        <v>2133.96</v>
      </c>
      <c r="N261" s="195">
        <f t="shared" si="34"/>
        <v>6817.6261999999997</v>
      </c>
      <c r="O261" s="195">
        <f t="shared" si="35"/>
        <v>8951.5861999999997</v>
      </c>
      <c r="P261" s="195"/>
      <c r="Q261" s="195"/>
      <c r="R261" s="195"/>
      <c r="S261" s="195"/>
      <c r="T261" s="195"/>
      <c r="U261" s="195"/>
      <c r="V261" s="195"/>
      <c r="W261" s="196"/>
      <c r="X261" s="196"/>
      <c r="Y261" s="197"/>
      <c r="Z261" s="196"/>
      <c r="AA261" s="197"/>
      <c r="AB261" s="196"/>
      <c r="AC261" s="197"/>
      <c r="AD261" s="196"/>
      <c r="AE261" s="197"/>
      <c r="AF261" s="196"/>
      <c r="AG261" s="196"/>
      <c r="AH261" s="197"/>
      <c r="AI261" s="196"/>
      <c r="AJ261" s="197"/>
      <c r="AK261" s="196"/>
    </row>
    <row r="262" spans="1:37" ht="15" customHeight="1" x14ac:dyDescent="0.25">
      <c r="A262" s="334" t="s">
        <v>1037</v>
      </c>
      <c r="B262" s="334" t="s">
        <v>847</v>
      </c>
      <c r="C262" s="335">
        <v>20039</v>
      </c>
      <c r="D262" s="336" t="s">
        <v>353</v>
      </c>
      <c r="E262" s="334" t="s">
        <v>354</v>
      </c>
      <c r="F262" s="338">
        <v>0</v>
      </c>
      <c r="G262" s="338">
        <v>897.31</v>
      </c>
      <c r="H262" s="338">
        <v>0</v>
      </c>
      <c r="I262" s="338">
        <v>0</v>
      </c>
      <c r="J262" s="338">
        <f t="shared" ref="J262:J264" si="36">H262+I262</f>
        <v>0</v>
      </c>
      <c r="K262" s="338">
        <f t="shared" ref="K262:K264" si="37">J262*1.5%</f>
        <v>0</v>
      </c>
      <c r="L262" s="338">
        <v>897.31</v>
      </c>
      <c r="M262" s="338">
        <v>0</v>
      </c>
      <c r="N262" s="338">
        <f t="shared" ref="N262:N264" si="38">L262-K262-G262</f>
        <v>0</v>
      </c>
      <c r="O262" s="338">
        <f t="shared" ref="O262:O264" si="39">M262+N262</f>
        <v>0</v>
      </c>
      <c r="P262" s="195"/>
      <c r="Q262" s="195"/>
      <c r="R262" s="195"/>
      <c r="S262" s="195"/>
      <c r="T262" s="195"/>
      <c r="U262" s="195"/>
      <c r="V262" s="195"/>
      <c r="W262" s="196"/>
      <c r="X262" s="196"/>
      <c r="Y262" s="197"/>
      <c r="Z262" s="196"/>
      <c r="AA262" s="197"/>
      <c r="AB262" s="196"/>
      <c r="AC262" s="197"/>
      <c r="AD262" s="196"/>
      <c r="AE262" s="197"/>
      <c r="AF262" s="196"/>
      <c r="AG262" s="196"/>
      <c r="AH262" s="197"/>
      <c r="AI262" s="196"/>
      <c r="AJ262" s="197"/>
      <c r="AK262" s="196"/>
    </row>
    <row r="263" spans="1:37" ht="15" customHeight="1" x14ac:dyDescent="0.25">
      <c r="A263" s="334" t="s">
        <v>1037</v>
      </c>
      <c r="B263" s="334" t="s">
        <v>847</v>
      </c>
      <c r="C263" s="335">
        <v>20043</v>
      </c>
      <c r="D263" s="336" t="s">
        <v>166</v>
      </c>
      <c r="E263" s="334" t="s">
        <v>267</v>
      </c>
      <c r="F263" s="338">
        <v>0</v>
      </c>
      <c r="G263" s="338">
        <v>897.31</v>
      </c>
      <c r="H263" s="338">
        <v>0</v>
      </c>
      <c r="I263" s="338">
        <v>0</v>
      </c>
      <c r="J263" s="338">
        <f t="shared" si="36"/>
        <v>0</v>
      </c>
      <c r="K263" s="338">
        <f t="shared" si="37"/>
        <v>0</v>
      </c>
      <c r="L263" s="338">
        <v>897.31</v>
      </c>
      <c r="M263" s="338">
        <v>0</v>
      </c>
      <c r="N263" s="338">
        <f t="shared" si="38"/>
        <v>0</v>
      </c>
      <c r="O263" s="338">
        <f t="shared" si="39"/>
        <v>0</v>
      </c>
      <c r="P263" s="195"/>
      <c r="Q263" s="195"/>
      <c r="R263" s="195"/>
      <c r="S263" s="195"/>
      <c r="T263" s="195"/>
      <c r="U263" s="195"/>
      <c r="V263" s="195"/>
      <c r="W263" s="196"/>
      <c r="X263" s="196"/>
      <c r="Y263" s="197"/>
      <c r="Z263" s="196"/>
      <c r="AA263" s="197"/>
      <c r="AB263" s="196"/>
      <c r="AC263" s="197"/>
      <c r="AD263" s="196"/>
      <c r="AE263" s="197"/>
      <c r="AF263" s="196"/>
      <c r="AG263" s="196"/>
      <c r="AH263" s="197"/>
      <c r="AI263" s="196"/>
      <c r="AJ263" s="197"/>
      <c r="AK263" s="196"/>
    </row>
    <row r="264" spans="1:37" ht="15" customHeight="1" x14ac:dyDescent="0.25">
      <c r="A264" s="334" t="s">
        <v>1037</v>
      </c>
      <c r="B264" s="334" t="s">
        <v>847</v>
      </c>
      <c r="C264" s="335">
        <v>20045</v>
      </c>
      <c r="D264" s="336" t="s">
        <v>151</v>
      </c>
      <c r="E264" s="334" t="s">
        <v>265</v>
      </c>
      <c r="F264" s="338">
        <v>0</v>
      </c>
      <c r="G264" s="338">
        <v>897.31</v>
      </c>
      <c r="H264" s="338">
        <v>0</v>
      </c>
      <c r="I264" s="338">
        <v>0</v>
      </c>
      <c r="J264" s="338">
        <f t="shared" si="36"/>
        <v>0</v>
      </c>
      <c r="K264" s="338">
        <f t="shared" si="37"/>
        <v>0</v>
      </c>
      <c r="L264" s="338">
        <v>897.31</v>
      </c>
      <c r="M264" s="338">
        <v>0</v>
      </c>
      <c r="N264" s="338">
        <f t="shared" si="38"/>
        <v>0</v>
      </c>
      <c r="O264" s="338">
        <f t="shared" si="39"/>
        <v>0</v>
      </c>
      <c r="P264" s="195"/>
      <c r="Q264" s="195"/>
      <c r="R264" s="195"/>
      <c r="S264" s="195"/>
      <c r="T264" s="195"/>
      <c r="U264" s="195"/>
      <c r="V264" s="195"/>
      <c r="W264" s="196"/>
      <c r="X264" s="196"/>
      <c r="Y264" s="197"/>
      <c r="Z264" s="196"/>
      <c r="AA264" s="197"/>
      <c r="AB264" s="196"/>
      <c r="AC264" s="197"/>
      <c r="AD264" s="196"/>
      <c r="AE264" s="197"/>
      <c r="AF264" s="196"/>
      <c r="AG264" s="196"/>
      <c r="AH264" s="197"/>
      <c r="AI264" s="196"/>
      <c r="AJ264" s="197"/>
      <c r="AK264" s="196"/>
    </row>
    <row r="265" spans="1:37" x14ac:dyDescent="0.25">
      <c r="D265" s="349">
        <f>COUNTA(D2:D264)</f>
        <v>263</v>
      </c>
      <c r="F265" s="328">
        <f>SUM(F2:F264)</f>
        <v>6612878.3900000015</v>
      </c>
      <c r="G265" s="328">
        <f>SUM(G2:G264)</f>
        <v>168236.68999999965</v>
      </c>
      <c r="H265" s="328">
        <f>SUM(H2:H264)</f>
        <v>3251329.3499999982</v>
      </c>
      <c r="I265" s="328">
        <f t="shared" ref="I265" si="40">SUM(I2:I264)</f>
        <v>0</v>
      </c>
      <c r="J265" s="328">
        <f t="shared" ref="J265" si="41">SUM(J2:J264)</f>
        <v>3251329.3499999982</v>
      </c>
      <c r="K265" s="328">
        <f t="shared" ref="K265" si="42">SUM(K2:K264)</f>
        <v>48769.940250000014</v>
      </c>
      <c r="L265" s="328">
        <f>SUM(L2:L264)</f>
        <v>1057579.0900000001</v>
      </c>
      <c r="M265" s="328">
        <f>SUM(M2:M264)</f>
        <v>253920.14</v>
      </c>
      <c r="N265" s="328">
        <f>SUM(N2:N264)</f>
        <v>840572.45975000027</v>
      </c>
      <c r="O265" s="328">
        <f>SUM(O2:O264)</f>
        <v>1094492.5997500001</v>
      </c>
      <c r="P265" s="328"/>
      <c r="Q265" s="328"/>
      <c r="R265" s="328"/>
      <c r="S265" s="328"/>
      <c r="T265" s="328"/>
      <c r="U265" s="328"/>
      <c r="V265" s="328"/>
    </row>
  </sheetData>
  <sortState xmlns:xlrd2="http://schemas.microsoft.com/office/spreadsheetml/2017/richdata2" ref="A2:O261">
    <sortCondition ref="D2:D261"/>
  </sortState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29D65-04F2-4A7D-BF00-344C98E3F2E6}">
  <dimension ref="A1:AH238"/>
  <sheetViews>
    <sheetView workbookViewId="0">
      <pane ySplit="1" topLeftCell="A215" activePane="bottomLeft" state="frozen"/>
      <selection pane="bottomLeft" activeCell="D176" sqref="D176"/>
    </sheetView>
  </sheetViews>
  <sheetFormatPr defaultColWidth="9.140625" defaultRowHeight="15" x14ac:dyDescent="0.25"/>
  <cols>
    <col min="1" max="1" width="10.28515625" style="333" customWidth="1" collapsed="1"/>
    <col min="2" max="2" width="14.42578125" style="333" customWidth="1" collapsed="1"/>
    <col min="3" max="3" width="15.85546875" style="333" customWidth="1" collapsed="1"/>
    <col min="4" max="4" width="39.85546875" style="356" customWidth="1" collapsed="1"/>
    <col min="5" max="5" width="16.42578125" style="333" customWidth="1" collapsed="1"/>
    <col min="6" max="6" width="16.7109375" style="333" hidden="1" customWidth="1" collapsed="1"/>
    <col min="7" max="7" width="16.28515625" style="333" hidden="1" customWidth="1" collapsed="1"/>
    <col min="8" max="8" width="15.7109375" style="333" hidden="1" customWidth="1" collapsed="1"/>
    <col min="9" max="9" width="16.28515625" style="333" hidden="1" customWidth="1" collapsed="1"/>
    <col min="10" max="10" width="17.42578125" style="333" hidden="1" customWidth="1" collapsed="1"/>
    <col min="11" max="12" width="18" style="333" hidden="1" customWidth="1" collapsed="1"/>
    <col min="13" max="13" width="17.85546875" style="333" hidden="1" customWidth="1" collapsed="1"/>
    <col min="14" max="14" width="14.85546875" style="333" hidden="1" customWidth="1" collapsed="1"/>
    <col min="15" max="15" width="18" style="333" hidden="1" customWidth="1" collapsed="1"/>
    <col min="16" max="16" width="17.42578125" style="333" hidden="1" customWidth="1" collapsed="1"/>
    <col min="17" max="17" width="17.5703125" style="333" hidden="1" customWidth="1" collapsed="1"/>
    <col min="18" max="18" width="15.7109375" style="333" hidden="1" customWidth="1" collapsed="1"/>
    <col min="19" max="19" width="17.42578125" style="333" hidden="1" customWidth="1" collapsed="1"/>
    <col min="20" max="20" width="13.7109375" style="383" bestFit="1" customWidth="1" collapsed="1"/>
    <col min="21" max="21" width="14.5703125" style="383" bestFit="1" customWidth="1" collapsed="1"/>
    <col min="22" max="22" width="6.85546875" style="384" customWidth="1" collapsed="1"/>
    <col min="23" max="23" width="20.28515625" style="333" customWidth="1" collapsed="1"/>
    <col min="24" max="24" width="10.42578125" style="333" customWidth="1" collapsed="1"/>
    <col min="25" max="25" width="34.140625" style="333" customWidth="1" collapsed="1"/>
    <col min="26" max="26" width="10.42578125" style="333" customWidth="1" collapsed="1"/>
    <col min="27" max="27" width="35.140625" style="333" customWidth="1" collapsed="1"/>
    <col min="28" max="28" width="10.5703125" style="333" customWidth="1" collapsed="1"/>
    <col min="29" max="29" width="36.85546875" style="333" customWidth="1" collapsed="1"/>
    <col min="30" max="30" width="26" style="333" customWidth="1" collapsed="1"/>
    <col min="31" max="31" width="15.5703125" style="333" customWidth="1" collapsed="1"/>
    <col min="32" max="32" width="17.85546875" style="333" customWidth="1" collapsed="1"/>
    <col min="33" max="33" width="10.5703125" style="333" customWidth="1" collapsed="1"/>
    <col min="34" max="16384" width="9.140625" style="333"/>
  </cols>
  <sheetData>
    <row r="1" spans="1:34" ht="15" customHeight="1" x14ac:dyDescent="0.25">
      <c r="A1" s="329" t="s">
        <v>127</v>
      </c>
      <c r="B1" s="329" t="s">
        <v>119</v>
      </c>
      <c r="C1" s="329" t="s">
        <v>92</v>
      </c>
      <c r="D1" s="353" t="s">
        <v>93</v>
      </c>
      <c r="E1" s="329" t="s">
        <v>153</v>
      </c>
      <c r="F1" s="329" t="s">
        <v>94</v>
      </c>
      <c r="G1" s="329" t="s">
        <v>126</v>
      </c>
      <c r="H1" s="329" t="s">
        <v>95</v>
      </c>
      <c r="I1" s="329" t="s">
        <v>96</v>
      </c>
      <c r="J1" s="329" t="s">
        <v>833</v>
      </c>
      <c r="K1" s="329" t="s">
        <v>544</v>
      </c>
      <c r="L1" s="329" t="s">
        <v>97</v>
      </c>
      <c r="M1" s="329" t="s">
        <v>98</v>
      </c>
      <c r="N1" s="329" t="s">
        <v>117</v>
      </c>
      <c r="O1" s="329" t="s">
        <v>97</v>
      </c>
      <c r="P1" s="329" t="s">
        <v>134</v>
      </c>
      <c r="Q1" s="329" t="s">
        <v>885</v>
      </c>
      <c r="R1" s="329" t="s">
        <v>886</v>
      </c>
      <c r="S1" s="329" t="s">
        <v>868</v>
      </c>
      <c r="T1" s="360" t="s">
        <v>122</v>
      </c>
      <c r="U1" s="360" t="s">
        <v>850</v>
      </c>
      <c r="V1" s="361" t="s">
        <v>774</v>
      </c>
      <c r="W1" s="329"/>
      <c r="X1" s="329"/>
      <c r="Y1" s="329"/>
      <c r="Z1" s="329"/>
      <c r="AA1" s="329"/>
      <c r="AB1" s="329"/>
      <c r="AC1" s="329"/>
      <c r="AD1" s="329"/>
      <c r="AE1" s="329"/>
      <c r="AF1" s="329"/>
      <c r="AG1" s="329"/>
      <c r="AH1" s="329"/>
    </row>
    <row r="2" spans="1:34" ht="15" customHeight="1" x14ac:dyDescent="0.25">
      <c r="A2" s="344" t="s">
        <v>883</v>
      </c>
      <c r="B2" s="344" t="s">
        <v>847</v>
      </c>
      <c r="C2" s="345">
        <v>271</v>
      </c>
      <c r="D2" s="348" t="s">
        <v>164</v>
      </c>
      <c r="E2" s="344" t="s">
        <v>266</v>
      </c>
      <c r="F2" s="330">
        <v>23450.76</v>
      </c>
      <c r="G2" s="330">
        <v>0</v>
      </c>
      <c r="H2" s="330">
        <v>0</v>
      </c>
      <c r="I2" s="330">
        <v>0</v>
      </c>
      <c r="J2" s="330">
        <v>0</v>
      </c>
      <c r="K2" s="330">
        <v>0</v>
      </c>
      <c r="L2" s="330">
        <v>0</v>
      </c>
      <c r="M2" s="330">
        <v>0</v>
      </c>
      <c r="N2" s="330">
        <v>0</v>
      </c>
      <c r="O2" s="330">
        <v>0</v>
      </c>
      <c r="P2" s="330">
        <v>1819.36</v>
      </c>
      <c r="Q2" s="330">
        <v>0</v>
      </c>
      <c r="R2" s="330">
        <v>0</v>
      </c>
      <c r="S2" s="330">
        <v>0</v>
      </c>
      <c r="T2" s="346">
        <f t="shared" ref="T2:T22" si="0">SUM(G2:S2)</f>
        <v>1819.36</v>
      </c>
      <c r="U2" s="346">
        <f t="shared" ref="U2:U22" si="1">F2-T2</f>
        <v>21631.399999999998</v>
      </c>
      <c r="V2" s="347" t="s">
        <v>167</v>
      </c>
      <c r="W2" s="344"/>
      <c r="X2" s="345"/>
      <c r="Y2" s="344"/>
      <c r="Z2" s="345"/>
      <c r="AA2" s="344"/>
      <c r="AB2" s="345"/>
      <c r="AC2" s="344"/>
      <c r="AD2" s="344"/>
      <c r="AE2" s="345"/>
      <c r="AF2" s="344"/>
      <c r="AG2" s="345"/>
      <c r="AH2" s="344"/>
    </row>
    <row r="3" spans="1:34" ht="15" customHeight="1" x14ac:dyDescent="0.25">
      <c r="A3" s="344" t="s">
        <v>883</v>
      </c>
      <c r="B3" s="344" t="s">
        <v>847</v>
      </c>
      <c r="C3" s="345">
        <v>37</v>
      </c>
      <c r="D3" s="348" t="s">
        <v>27</v>
      </c>
      <c r="E3" s="344" t="s">
        <v>199</v>
      </c>
      <c r="F3" s="330">
        <v>17270.37</v>
      </c>
      <c r="G3" s="330">
        <v>0</v>
      </c>
      <c r="H3" s="330">
        <v>0</v>
      </c>
      <c r="I3" s="330">
        <v>0</v>
      </c>
      <c r="J3" s="330">
        <v>0</v>
      </c>
      <c r="K3" s="330">
        <v>0</v>
      </c>
      <c r="L3" s="330">
        <v>0</v>
      </c>
      <c r="M3" s="330">
        <v>0</v>
      </c>
      <c r="N3" s="330">
        <v>0</v>
      </c>
      <c r="O3" s="330">
        <v>0</v>
      </c>
      <c r="P3" s="330">
        <v>1762.63</v>
      </c>
      <c r="Q3" s="330">
        <v>0</v>
      </c>
      <c r="R3" s="330">
        <v>0</v>
      </c>
      <c r="S3" s="330">
        <v>0</v>
      </c>
      <c r="T3" s="346">
        <f t="shared" si="0"/>
        <v>1762.63</v>
      </c>
      <c r="U3" s="346">
        <f t="shared" si="1"/>
        <v>15507.739999999998</v>
      </c>
      <c r="V3" s="347" t="s">
        <v>167</v>
      </c>
      <c r="W3" s="344"/>
      <c r="X3" s="345"/>
      <c r="Y3" s="344"/>
      <c r="Z3" s="345"/>
      <c r="AA3" s="344"/>
      <c r="AB3" s="345"/>
      <c r="AC3" s="344"/>
      <c r="AD3" s="344"/>
      <c r="AE3" s="345"/>
      <c r="AF3" s="344"/>
      <c r="AG3" s="345"/>
      <c r="AH3" s="344"/>
    </row>
    <row r="4" spans="1:34" s="352" customFormat="1" ht="15" customHeight="1" x14ac:dyDescent="0.25">
      <c r="A4" s="350" t="s">
        <v>883</v>
      </c>
      <c r="B4" s="350" t="s">
        <v>847</v>
      </c>
      <c r="C4" s="351">
        <v>407</v>
      </c>
      <c r="D4" s="354" t="s">
        <v>484</v>
      </c>
      <c r="E4" s="350" t="s">
        <v>534</v>
      </c>
      <c r="F4" s="363">
        <v>17220.11</v>
      </c>
      <c r="G4" s="363">
        <v>0</v>
      </c>
      <c r="H4" s="363">
        <v>0</v>
      </c>
      <c r="I4" s="363">
        <v>0</v>
      </c>
      <c r="J4" s="363">
        <v>0</v>
      </c>
      <c r="K4" s="363">
        <v>0</v>
      </c>
      <c r="L4" s="363">
        <v>0</v>
      </c>
      <c r="M4" s="363">
        <v>0</v>
      </c>
      <c r="N4" s="363">
        <v>0</v>
      </c>
      <c r="O4" s="363">
        <v>0</v>
      </c>
      <c r="P4" s="363">
        <v>0</v>
      </c>
      <c r="Q4" s="363">
        <v>0</v>
      </c>
      <c r="R4" s="363">
        <v>0</v>
      </c>
      <c r="S4" s="363">
        <v>0</v>
      </c>
      <c r="T4" s="364">
        <f t="shared" si="0"/>
        <v>0</v>
      </c>
      <c r="U4" s="364">
        <f t="shared" si="1"/>
        <v>17220.11</v>
      </c>
      <c r="V4" s="365" t="s">
        <v>167</v>
      </c>
      <c r="W4" s="350"/>
      <c r="X4" s="351"/>
      <c r="Y4" s="350"/>
      <c r="Z4" s="351"/>
      <c r="AA4" s="350"/>
      <c r="AB4" s="351"/>
      <c r="AC4" s="350"/>
      <c r="AD4" s="350"/>
      <c r="AE4" s="351"/>
      <c r="AF4" s="350"/>
      <c r="AG4" s="351"/>
      <c r="AH4" s="350"/>
    </row>
    <row r="5" spans="1:34" s="398" customFormat="1" ht="15" customHeight="1" x14ac:dyDescent="0.25">
      <c r="A5" s="392" t="s">
        <v>883</v>
      </c>
      <c r="B5" s="392" t="s">
        <v>847</v>
      </c>
      <c r="C5" s="393">
        <v>490</v>
      </c>
      <c r="D5" s="394" t="s">
        <v>484</v>
      </c>
      <c r="E5" s="392" t="s">
        <v>534</v>
      </c>
      <c r="F5" s="395">
        <v>3059.24</v>
      </c>
      <c r="G5" s="395">
        <v>0</v>
      </c>
      <c r="H5" s="395">
        <v>0</v>
      </c>
      <c r="I5" s="395">
        <v>0</v>
      </c>
      <c r="J5" s="395">
        <v>0</v>
      </c>
      <c r="K5" s="395">
        <v>0</v>
      </c>
      <c r="L5" s="395">
        <v>0</v>
      </c>
      <c r="M5" s="395">
        <v>0</v>
      </c>
      <c r="N5" s="395">
        <v>0</v>
      </c>
      <c r="O5" s="395">
        <v>0</v>
      </c>
      <c r="P5" s="395">
        <v>0</v>
      </c>
      <c r="Q5" s="395">
        <v>0</v>
      </c>
      <c r="R5" s="395">
        <v>0</v>
      </c>
      <c r="S5" s="395">
        <v>0</v>
      </c>
      <c r="T5" s="396">
        <f t="shared" si="0"/>
        <v>0</v>
      </c>
      <c r="U5" s="396">
        <f t="shared" si="1"/>
        <v>3059.24</v>
      </c>
      <c r="V5" s="397" t="s">
        <v>167</v>
      </c>
      <c r="W5" s="392"/>
      <c r="X5" s="393"/>
      <c r="Y5" s="392"/>
      <c r="Z5" s="393"/>
      <c r="AA5" s="392"/>
      <c r="AB5" s="393"/>
      <c r="AC5" s="392"/>
      <c r="AD5" s="392"/>
      <c r="AE5" s="393"/>
      <c r="AF5" s="392"/>
      <c r="AG5" s="393"/>
      <c r="AH5" s="392"/>
    </row>
    <row r="6" spans="1:34" ht="15" customHeight="1" x14ac:dyDescent="0.25">
      <c r="A6" s="344" t="s">
        <v>883</v>
      </c>
      <c r="B6" s="344" t="s">
        <v>847</v>
      </c>
      <c r="C6" s="345">
        <v>35</v>
      </c>
      <c r="D6" s="348" t="s">
        <v>26</v>
      </c>
      <c r="E6" s="344" t="s">
        <v>198</v>
      </c>
      <c r="F6" s="330">
        <v>22110.639999999999</v>
      </c>
      <c r="G6" s="330">
        <v>0</v>
      </c>
      <c r="H6" s="330">
        <v>0</v>
      </c>
      <c r="I6" s="330">
        <v>0</v>
      </c>
      <c r="J6" s="330">
        <v>0</v>
      </c>
      <c r="K6" s="330">
        <v>0</v>
      </c>
      <c r="L6" s="330">
        <v>0</v>
      </c>
      <c r="M6" s="330">
        <v>0</v>
      </c>
      <c r="N6" s="330">
        <v>0</v>
      </c>
      <c r="O6" s="330">
        <v>0</v>
      </c>
      <c r="P6" s="330">
        <v>1254.57</v>
      </c>
      <c r="Q6" s="330">
        <v>0</v>
      </c>
      <c r="R6" s="330">
        <v>0</v>
      </c>
      <c r="S6" s="330">
        <v>0</v>
      </c>
      <c r="T6" s="346">
        <f t="shared" si="0"/>
        <v>1254.57</v>
      </c>
      <c r="U6" s="346">
        <f t="shared" si="1"/>
        <v>20856.07</v>
      </c>
      <c r="V6" s="347" t="s">
        <v>167</v>
      </c>
      <c r="W6" s="344"/>
      <c r="X6" s="345"/>
      <c r="Y6" s="344"/>
      <c r="Z6" s="345"/>
      <c r="AA6" s="344"/>
      <c r="AB6" s="345"/>
      <c r="AC6" s="344"/>
      <c r="AD6" s="344"/>
      <c r="AE6" s="345"/>
      <c r="AF6" s="344"/>
      <c r="AG6" s="345"/>
      <c r="AH6" s="344"/>
    </row>
    <row r="7" spans="1:34" ht="15" customHeight="1" x14ac:dyDescent="0.25">
      <c r="A7" s="344" t="s">
        <v>883</v>
      </c>
      <c r="B7" s="344" t="s">
        <v>847</v>
      </c>
      <c r="C7" s="345">
        <v>201</v>
      </c>
      <c r="D7" s="348" t="s">
        <v>75</v>
      </c>
      <c r="E7" s="344" t="s">
        <v>865</v>
      </c>
      <c r="F7" s="330">
        <v>9415.65</v>
      </c>
      <c r="G7" s="330">
        <v>0</v>
      </c>
      <c r="H7" s="330">
        <v>0</v>
      </c>
      <c r="I7" s="330">
        <v>0</v>
      </c>
      <c r="J7" s="330">
        <v>0</v>
      </c>
      <c r="K7" s="330">
        <v>0</v>
      </c>
      <c r="L7" s="330">
        <v>0</v>
      </c>
      <c r="M7" s="330">
        <v>0</v>
      </c>
      <c r="N7" s="330">
        <v>0</v>
      </c>
      <c r="O7" s="330">
        <v>0</v>
      </c>
      <c r="P7" s="330">
        <v>2825.84</v>
      </c>
      <c r="Q7" s="330">
        <v>0</v>
      </c>
      <c r="R7" s="330">
        <v>0</v>
      </c>
      <c r="S7" s="330">
        <v>0</v>
      </c>
      <c r="T7" s="346">
        <f t="shared" si="0"/>
        <v>2825.84</v>
      </c>
      <c r="U7" s="346">
        <f t="shared" si="1"/>
        <v>6589.8099999999995</v>
      </c>
      <c r="V7" s="347" t="s">
        <v>167</v>
      </c>
      <c r="W7" s="344"/>
      <c r="X7" s="345"/>
      <c r="Y7" s="344"/>
      <c r="Z7" s="345"/>
      <c r="AA7" s="344"/>
      <c r="AB7" s="345"/>
      <c r="AC7" s="344"/>
      <c r="AD7" s="344"/>
      <c r="AE7" s="345"/>
      <c r="AF7" s="344"/>
      <c r="AG7" s="345"/>
      <c r="AH7" s="344"/>
    </row>
    <row r="8" spans="1:34" ht="15" customHeight="1" x14ac:dyDescent="0.25">
      <c r="A8" s="344" t="s">
        <v>883</v>
      </c>
      <c r="B8" s="344" t="s">
        <v>847</v>
      </c>
      <c r="C8" s="345">
        <v>20</v>
      </c>
      <c r="D8" s="348" t="s">
        <v>14</v>
      </c>
      <c r="E8" s="344" t="s">
        <v>186</v>
      </c>
      <c r="F8" s="330">
        <v>12992.27</v>
      </c>
      <c r="G8" s="330">
        <v>0</v>
      </c>
      <c r="H8" s="330">
        <v>0</v>
      </c>
      <c r="I8" s="330">
        <v>0</v>
      </c>
      <c r="J8" s="330">
        <v>0</v>
      </c>
      <c r="K8" s="330">
        <v>0</v>
      </c>
      <c r="L8" s="330">
        <v>0</v>
      </c>
      <c r="M8" s="330">
        <v>0</v>
      </c>
      <c r="N8" s="330">
        <v>0</v>
      </c>
      <c r="O8" s="330">
        <v>781.12</v>
      </c>
      <c r="P8" s="330">
        <v>2616.5100000000002</v>
      </c>
      <c r="Q8" s="330">
        <v>0</v>
      </c>
      <c r="R8" s="330">
        <v>0</v>
      </c>
      <c r="S8" s="330">
        <v>0</v>
      </c>
      <c r="T8" s="346">
        <f t="shared" si="0"/>
        <v>3397.63</v>
      </c>
      <c r="U8" s="346">
        <f t="shared" si="1"/>
        <v>9594.64</v>
      </c>
      <c r="V8" s="347" t="s">
        <v>167</v>
      </c>
      <c r="W8" s="344"/>
      <c r="X8" s="345"/>
      <c r="Y8" s="344"/>
      <c r="Z8" s="345"/>
      <c r="AA8" s="344"/>
      <c r="AB8" s="345"/>
      <c r="AC8" s="344"/>
      <c r="AD8" s="344"/>
      <c r="AE8" s="345"/>
      <c r="AF8" s="344"/>
      <c r="AG8" s="345"/>
      <c r="AH8" s="344"/>
    </row>
    <row r="9" spans="1:34" ht="15" customHeight="1" x14ac:dyDescent="0.25">
      <c r="A9" s="344" t="s">
        <v>883</v>
      </c>
      <c r="B9" s="344" t="s">
        <v>847</v>
      </c>
      <c r="C9" s="345">
        <v>146</v>
      </c>
      <c r="D9" s="348" t="s">
        <v>56</v>
      </c>
      <c r="E9" s="344" t="s">
        <v>228</v>
      </c>
      <c r="F9" s="330">
        <v>21683.29</v>
      </c>
      <c r="G9" s="330">
        <v>0</v>
      </c>
      <c r="H9" s="330">
        <v>0</v>
      </c>
      <c r="I9" s="330">
        <v>3036</v>
      </c>
      <c r="J9" s="330">
        <v>0</v>
      </c>
      <c r="K9" s="330">
        <v>9108</v>
      </c>
      <c r="L9" s="330">
        <v>0</v>
      </c>
      <c r="M9" s="330">
        <v>0</v>
      </c>
      <c r="N9" s="330">
        <v>0</v>
      </c>
      <c r="O9" s="330">
        <v>0</v>
      </c>
      <c r="P9" s="330">
        <v>0</v>
      </c>
      <c r="Q9" s="330">
        <v>0</v>
      </c>
      <c r="R9" s="330">
        <v>0</v>
      </c>
      <c r="S9" s="330">
        <v>0</v>
      </c>
      <c r="T9" s="346">
        <f t="shared" si="0"/>
        <v>12144</v>
      </c>
      <c r="U9" s="346">
        <f t="shared" si="1"/>
        <v>9539.2900000000009</v>
      </c>
      <c r="V9" s="347" t="s">
        <v>167</v>
      </c>
      <c r="W9" s="344"/>
      <c r="X9" s="345"/>
      <c r="Y9" s="344"/>
      <c r="Z9" s="345"/>
      <c r="AA9" s="344"/>
      <c r="AB9" s="345"/>
      <c r="AC9" s="344"/>
      <c r="AD9" s="344"/>
      <c r="AE9" s="345"/>
      <c r="AF9" s="344"/>
      <c r="AG9" s="345"/>
      <c r="AH9" s="344"/>
    </row>
    <row r="10" spans="1:34" ht="15" customHeight="1" x14ac:dyDescent="0.25">
      <c r="A10" s="344" t="s">
        <v>883</v>
      </c>
      <c r="B10" s="344" t="s">
        <v>847</v>
      </c>
      <c r="C10" s="345">
        <v>50</v>
      </c>
      <c r="D10" s="348" t="s">
        <v>38</v>
      </c>
      <c r="E10" s="344" t="s">
        <v>209</v>
      </c>
      <c r="F10" s="330">
        <v>16257.71</v>
      </c>
      <c r="G10" s="330">
        <v>0</v>
      </c>
      <c r="H10" s="330">
        <v>0</v>
      </c>
      <c r="I10" s="330">
        <v>0</v>
      </c>
      <c r="J10" s="330">
        <v>0</v>
      </c>
      <c r="K10" s="330">
        <v>0</v>
      </c>
      <c r="L10" s="330">
        <v>0</v>
      </c>
      <c r="M10" s="330">
        <v>0</v>
      </c>
      <c r="N10" s="330">
        <v>0</v>
      </c>
      <c r="O10" s="330">
        <v>0</v>
      </c>
      <c r="P10" s="330">
        <v>3345.52</v>
      </c>
      <c r="Q10" s="330">
        <v>0</v>
      </c>
      <c r="R10" s="330">
        <v>0</v>
      </c>
      <c r="S10" s="330">
        <v>0</v>
      </c>
      <c r="T10" s="346">
        <f t="shared" si="0"/>
        <v>3345.52</v>
      </c>
      <c r="U10" s="346">
        <f t="shared" si="1"/>
        <v>12912.189999999999</v>
      </c>
      <c r="V10" s="347" t="s">
        <v>167</v>
      </c>
      <c r="W10" s="344"/>
      <c r="X10" s="345"/>
      <c r="Y10" s="344"/>
      <c r="Z10" s="345"/>
      <c r="AA10" s="344"/>
      <c r="AB10" s="345"/>
      <c r="AC10" s="344"/>
      <c r="AD10" s="344"/>
      <c r="AE10" s="345"/>
      <c r="AF10" s="344"/>
      <c r="AG10" s="345"/>
      <c r="AH10" s="344"/>
    </row>
    <row r="11" spans="1:34" ht="15" customHeight="1" x14ac:dyDescent="0.25">
      <c r="A11" s="344" t="s">
        <v>883</v>
      </c>
      <c r="B11" s="344" t="s">
        <v>847</v>
      </c>
      <c r="C11" s="345">
        <v>349</v>
      </c>
      <c r="D11" s="348" t="s">
        <v>362</v>
      </c>
      <c r="E11" s="344" t="s">
        <v>372</v>
      </c>
      <c r="F11" s="330">
        <v>19919.71</v>
      </c>
      <c r="G11" s="330">
        <v>0</v>
      </c>
      <c r="H11" s="330">
        <v>0</v>
      </c>
      <c r="I11" s="330">
        <v>0</v>
      </c>
      <c r="J11" s="330">
        <v>0</v>
      </c>
      <c r="K11" s="330">
        <v>0</v>
      </c>
      <c r="L11" s="330">
        <v>0</v>
      </c>
      <c r="M11" s="330">
        <v>0</v>
      </c>
      <c r="N11" s="330">
        <v>0</v>
      </c>
      <c r="O11" s="330">
        <v>0</v>
      </c>
      <c r="P11" s="330">
        <v>2787.94</v>
      </c>
      <c r="Q11" s="330">
        <v>0</v>
      </c>
      <c r="R11" s="330">
        <v>0</v>
      </c>
      <c r="S11" s="330">
        <v>0</v>
      </c>
      <c r="T11" s="346">
        <f t="shared" si="0"/>
        <v>2787.94</v>
      </c>
      <c r="U11" s="346">
        <f t="shared" si="1"/>
        <v>17131.77</v>
      </c>
      <c r="V11" s="347" t="s">
        <v>167</v>
      </c>
      <c r="W11" s="344"/>
      <c r="X11" s="345"/>
      <c r="Y11" s="344"/>
      <c r="Z11" s="345"/>
      <c r="AA11" s="344"/>
      <c r="AB11" s="345"/>
      <c r="AC11" s="344"/>
      <c r="AD11" s="344"/>
      <c r="AE11" s="345"/>
      <c r="AF11" s="344"/>
      <c r="AG11" s="345"/>
      <c r="AH11" s="344"/>
    </row>
    <row r="12" spans="1:34" ht="15" customHeight="1" x14ac:dyDescent="0.25">
      <c r="A12" s="344" t="s">
        <v>883</v>
      </c>
      <c r="B12" s="344" t="s">
        <v>847</v>
      </c>
      <c r="C12" s="345">
        <v>461</v>
      </c>
      <c r="D12" s="348" t="s">
        <v>754</v>
      </c>
      <c r="E12" s="344" t="s">
        <v>767</v>
      </c>
      <c r="F12" s="330">
        <v>11492.86</v>
      </c>
      <c r="G12" s="330">
        <v>0</v>
      </c>
      <c r="H12" s="330">
        <v>0</v>
      </c>
      <c r="I12" s="330">
        <v>0</v>
      </c>
      <c r="J12" s="330">
        <v>0</v>
      </c>
      <c r="K12" s="330">
        <v>0</v>
      </c>
      <c r="L12" s="330">
        <v>1107.6199999999999</v>
      </c>
      <c r="M12" s="330">
        <v>0</v>
      </c>
      <c r="N12" s="330">
        <v>0</v>
      </c>
      <c r="O12" s="330">
        <v>0</v>
      </c>
      <c r="P12" s="330">
        <v>0</v>
      </c>
      <c r="Q12" s="330">
        <v>0</v>
      </c>
      <c r="R12" s="330">
        <v>0</v>
      </c>
      <c r="S12" s="330">
        <v>0</v>
      </c>
      <c r="T12" s="346">
        <f t="shared" si="0"/>
        <v>1107.6199999999999</v>
      </c>
      <c r="U12" s="346">
        <f t="shared" si="1"/>
        <v>10385.240000000002</v>
      </c>
      <c r="V12" s="347" t="s">
        <v>167</v>
      </c>
      <c r="W12" s="344"/>
      <c r="X12" s="345"/>
      <c r="Y12" s="344"/>
      <c r="Z12" s="345"/>
      <c r="AA12" s="344"/>
      <c r="AB12" s="345"/>
      <c r="AC12" s="344"/>
      <c r="AD12" s="344"/>
      <c r="AE12" s="345"/>
      <c r="AF12" s="344"/>
      <c r="AG12" s="345"/>
      <c r="AH12" s="344"/>
    </row>
    <row r="13" spans="1:34" ht="15" customHeight="1" x14ac:dyDescent="0.25">
      <c r="A13" s="344" t="s">
        <v>883</v>
      </c>
      <c r="B13" s="344" t="s">
        <v>847</v>
      </c>
      <c r="C13" s="345">
        <v>434</v>
      </c>
      <c r="D13" s="348" t="s">
        <v>696</v>
      </c>
      <c r="E13" s="344" t="s">
        <v>706</v>
      </c>
      <c r="F13" s="330">
        <v>6637.69</v>
      </c>
      <c r="G13" s="330">
        <v>0</v>
      </c>
      <c r="H13" s="330">
        <v>0</v>
      </c>
      <c r="I13" s="330">
        <v>0</v>
      </c>
      <c r="J13" s="330">
        <v>0</v>
      </c>
      <c r="K13" s="330">
        <v>0</v>
      </c>
      <c r="L13" s="330">
        <v>0</v>
      </c>
      <c r="M13" s="330">
        <v>0</v>
      </c>
      <c r="N13" s="330">
        <v>0</v>
      </c>
      <c r="O13" s="330">
        <v>0</v>
      </c>
      <c r="P13" s="330">
        <v>749.68</v>
      </c>
      <c r="Q13" s="330">
        <v>0</v>
      </c>
      <c r="R13" s="330">
        <v>0</v>
      </c>
      <c r="S13" s="330">
        <v>0</v>
      </c>
      <c r="T13" s="346">
        <f t="shared" si="0"/>
        <v>749.68</v>
      </c>
      <c r="U13" s="346">
        <f t="shared" si="1"/>
        <v>5888.0099999999993</v>
      </c>
      <c r="V13" s="347" t="s">
        <v>167</v>
      </c>
      <c r="W13" s="344"/>
      <c r="X13" s="345"/>
      <c r="Y13" s="344"/>
      <c r="Z13" s="345"/>
      <c r="AA13" s="344"/>
      <c r="AB13" s="345"/>
      <c r="AC13" s="344"/>
      <c r="AD13" s="344"/>
      <c r="AE13" s="345"/>
      <c r="AF13" s="344"/>
      <c r="AG13" s="345"/>
      <c r="AH13" s="344"/>
    </row>
    <row r="14" spans="1:34" ht="15" customHeight="1" x14ac:dyDescent="0.25">
      <c r="A14" s="344" t="s">
        <v>883</v>
      </c>
      <c r="B14" s="344" t="s">
        <v>847</v>
      </c>
      <c r="C14" s="345">
        <v>39</v>
      </c>
      <c r="D14" s="348" t="s">
        <v>29</v>
      </c>
      <c r="E14" s="344" t="s">
        <v>201</v>
      </c>
      <c r="F14" s="330">
        <v>8597.43</v>
      </c>
      <c r="G14" s="330">
        <v>0</v>
      </c>
      <c r="H14" s="330">
        <v>0</v>
      </c>
      <c r="I14" s="330">
        <v>0</v>
      </c>
      <c r="J14" s="330">
        <v>0</v>
      </c>
      <c r="K14" s="330">
        <v>0</v>
      </c>
      <c r="L14" s="330">
        <v>0</v>
      </c>
      <c r="M14" s="330">
        <v>0</v>
      </c>
      <c r="N14" s="330">
        <v>0</v>
      </c>
      <c r="O14" s="330">
        <v>0</v>
      </c>
      <c r="P14" s="330">
        <v>0</v>
      </c>
      <c r="Q14" s="330">
        <v>0</v>
      </c>
      <c r="R14" s="330">
        <v>0</v>
      </c>
      <c r="S14" s="330">
        <v>0</v>
      </c>
      <c r="T14" s="346">
        <f t="shared" si="0"/>
        <v>0</v>
      </c>
      <c r="U14" s="346">
        <f t="shared" si="1"/>
        <v>8597.43</v>
      </c>
      <c r="V14" s="347" t="s">
        <v>167</v>
      </c>
      <c r="W14" s="344"/>
      <c r="X14" s="345"/>
      <c r="Y14" s="344"/>
      <c r="Z14" s="345"/>
      <c r="AA14" s="344"/>
      <c r="AB14" s="345"/>
      <c r="AC14" s="344"/>
      <c r="AD14" s="344"/>
      <c r="AE14" s="345"/>
      <c r="AF14" s="344"/>
      <c r="AG14" s="345"/>
      <c r="AH14" s="344"/>
    </row>
    <row r="15" spans="1:34" ht="15" customHeight="1" x14ac:dyDescent="0.25">
      <c r="A15" s="344" t="s">
        <v>883</v>
      </c>
      <c r="B15" s="344" t="s">
        <v>847</v>
      </c>
      <c r="C15" s="345">
        <v>248</v>
      </c>
      <c r="D15" s="348" t="s">
        <v>137</v>
      </c>
      <c r="E15" s="344" t="s">
        <v>258</v>
      </c>
      <c r="F15" s="330">
        <v>23085.48</v>
      </c>
      <c r="G15" s="330">
        <v>0</v>
      </c>
      <c r="H15" s="330">
        <v>0</v>
      </c>
      <c r="I15" s="330">
        <v>0</v>
      </c>
      <c r="J15" s="330">
        <v>0</v>
      </c>
      <c r="K15" s="330">
        <v>0</v>
      </c>
      <c r="L15" s="330">
        <v>0</v>
      </c>
      <c r="M15" s="330">
        <v>0</v>
      </c>
      <c r="N15" s="330">
        <v>0</v>
      </c>
      <c r="O15" s="330">
        <v>0</v>
      </c>
      <c r="P15" s="330">
        <v>1454.08</v>
      </c>
      <c r="Q15" s="330">
        <v>0</v>
      </c>
      <c r="R15" s="330">
        <v>0</v>
      </c>
      <c r="S15" s="330">
        <v>0</v>
      </c>
      <c r="T15" s="346">
        <f t="shared" si="0"/>
        <v>1454.08</v>
      </c>
      <c r="U15" s="346">
        <f t="shared" si="1"/>
        <v>21631.4</v>
      </c>
      <c r="V15" s="347" t="s">
        <v>167</v>
      </c>
      <c r="W15" s="344"/>
      <c r="X15" s="345"/>
      <c r="Y15" s="344"/>
      <c r="Z15" s="345"/>
      <c r="AA15" s="344"/>
      <c r="AB15" s="345"/>
      <c r="AC15" s="344"/>
      <c r="AD15" s="344"/>
      <c r="AE15" s="345"/>
      <c r="AF15" s="344"/>
      <c r="AG15" s="345"/>
      <c r="AH15" s="344"/>
    </row>
    <row r="16" spans="1:34" ht="15" customHeight="1" x14ac:dyDescent="0.25">
      <c r="A16" s="344" t="s">
        <v>883</v>
      </c>
      <c r="B16" s="344" t="s">
        <v>847</v>
      </c>
      <c r="C16" s="345">
        <v>419</v>
      </c>
      <c r="D16" s="348" t="s">
        <v>637</v>
      </c>
      <c r="E16" s="344" t="s">
        <v>652</v>
      </c>
      <c r="F16" s="330">
        <v>19190.29</v>
      </c>
      <c r="G16" s="330">
        <v>0</v>
      </c>
      <c r="H16" s="330">
        <v>0</v>
      </c>
      <c r="I16" s="330">
        <v>1400</v>
      </c>
      <c r="J16" s="330">
        <v>0</v>
      </c>
      <c r="K16" s="330">
        <v>0</v>
      </c>
      <c r="L16" s="330">
        <v>658.52</v>
      </c>
      <c r="M16" s="330">
        <v>0</v>
      </c>
      <c r="N16" s="330">
        <v>0</v>
      </c>
      <c r="O16" s="330">
        <v>0</v>
      </c>
      <c r="P16" s="330">
        <v>0</v>
      </c>
      <c r="Q16" s="330">
        <v>0</v>
      </c>
      <c r="R16" s="330">
        <v>0</v>
      </c>
      <c r="S16" s="330">
        <v>0</v>
      </c>
      <c r="T16" s="346">
        <f t="shared" si="0"/>
        <v>2058.52</v>
      </c>
      <c r="U16" s="346">
        <f t="shared" si="1"/>
        <v>17131.77</v>
      </c>
      <c r="V16" s="347" t="s">
        <v>167</v>
      </c>
      <c r="W16" s="344"/>
      <c r="X16" s="345"/>
      <c r="Y16" s="344"/>
      <c r="Z16" s="345"/>
      <c r="AA16" s="344"/>
      <c r="AB16" s="345"/>
      <c r="AC16" s="344"/>
      <c r="AD16" s="344"/>
      <c r="AE16" s="345"/>
      <c r="AF16" s="344"/>
      <c r="AG16" s="345"/>
      <c r="AH16" s="344"/>
    </row>
    <row r="17" spans="1:34" ht="15" customHeight="1" x14ac:dyDescent="0.25">
      <c r="A17" s="344" t="s">
        <v>883</v>
      </c>
      <c r="B17" s="344" t="s">
        <v>847</v>
      </c>
      <c r="C17" s="345">
        <v>12</v>
      </c>
      <c r="D17" s="348" t="s">
        <v>9</v>
      </c>
      <c r="E17" s="344" t="s">
        <v>180</v>
      </c>
      <c r="F17" s="330">
        <v>10578.59</v>
      </c>
      <c r="G17" s="330">
        <v>0</v>
      </c>
      <c r="H17" s="330">
        <v>0</v>
      </c>
      <c r="I17" s="330">
        <v>0</v>
      </c>
      <c r="J17" s="330">
        <v>0</v>
      </c>
      <c r="K17" s="330">
        <v>0</v>
      </c>
      <c r="L17" s="330">
        <v>0</v>
      </c>
      <c r="M17" s="330">
        <v>0</v>
      </c>
      <c r="N17" s="330">
        <v>0</v>
      </c>
      <c r="O17" s="330">
        <v>0</v>
      </c>
      <c r="P17" s="330">
        <v>1799.77</v>
      </c>
      <c r="Q17" s="330">
        <v>0</v>
      </c>
      <c r="R17" s="330">
        <v>0</v>
      </c>
      <c r="S17" s="330">
        <v>0</v>
      </c>
      <c r="T17" s="346">
        <f t="shared" si="0"/>
        <v>1799.77</v>
      </c>
      <c r="U17" s="346">
        <f t="shared" si="1"/>
        <v>8778.82</v>
      </c>
      <c r="V17" s="368" t="s">
        <v>167</v>
      </c>
      <c r="W17" s="344"/>
      <c r="X17" s="345"/>
      <c r="Y17" s="344"/>
      <c r="Z17" s="345"/>
      <c r="AA17" s="344"/>
      <c r="AB17" s="345"/>
      <c r="AC17" s="344"/>
      <c r="AD17" s="344"/>
      <c r="AE17" s="345"/>
      <c r="AF17" s="344"/>
      <c r="AG17" s="345"/>
      <c r="AH17" s="344"/>
    </row>
    <row r="18" spans="1:34" ht="15" customHeight="1" x14ac:dyDescent="0.25">
      <c r="A18" s="344" t="s">
        <v>883</v>
      </c>
      <c r="B18" s="344" t="s">
        <v>847</v>
      </c>
      <c r="C18" s="345">
        <v>318</v>
      </c>
      <c r="D18" s="348" t="s">
        <v>300</v>
      </c>
      <c r="E18" s="344" t="s">
        <v>305</v>
      </c>
      <c r="F18" s="330">
        <v>24094.91</v>
      </c>
      <c r="G18" s="330">
        <v>0</v>
      </c>
      <c r="H18" s="330">
        <v>0</v>
      </c>
      <c r="I18" s="330">
        <v>0</v>
      </c>
      <c r="J18" s="330">
        <v>0</v>
      </c>
      <c r="K18" s="330">
        <v>0</v>
      </c>
      <c r="L18" s="330">
        <v>2463.5100000000002</v>
      </c>
      <c r="M18" s="330">
        <v>0</v>
      </c>
      <c r="N18" s="330">
        <v>0</v>
      </c>
      <c r="O18" s="330">
        <v>0</v>
      </c>
      <c r="P18" s="330">
        <v>0</v>
      </c>
      <c r="Q18" s="330">
        <v>0</v>
      </c>
      <c r="R18" s="330">
        <v>0</v>
      </c>
      <c r="S18" s="330">
        <v>0</v>
      </c>
      <c r="T18" s="346">
        <f t="shared" si="0"/>
        <v>2463.5100000000002</v>
      </c>
      <c r="U18" s="346">
        <f t="shared" si="1"/>
        <v>21631.4</v>
      </c>
      <c r="V18" s="347" t="s">
        <v>167</v>
      </c>
      <c r="W18" s="344"/>
      <c r="X18" s="345"/>
      <c r="Y18" s="344"/>
      <c r="Z18" s="345"/>
      <c r="AA18" s="344"/>
      <c r="AB18" s="345"/>
      <c r="AC18" s="344"/>
      <c r="AD18" s="344"/>
      <c r="AE18" s="345"/>
      <c r="AF18" s="344"/>
      <c r="AG18" s="345"/>
      <c r="AH18" s="344"/>
    </row>
    <row r="19" spans="1:34" ht="15" customHeight="1" x14ac:dyDescent="0.25">
      <c r="A19" s="344" t="s">
        <v>883</v>
      </c>
      <c r="B19" s="344" t="s">
        <v>847</v>
      </c>
      <c r="C19" s="345">
        <v>346</v>
      </c>
      <c r="D19" s="348" t="s">
        <v>368</v>
      </c>
      <c r="E19" s="344" t="s">
        <v>369</v>
      </c>
      <c r="F19" s="330">
        <v>17131.77</v>
      </c>
      <c r="G19" s="330">
        <v>0</v>
      </c>
      <c r="H19" s="330">
        <v>0</v>
      </c>
      <c r="I19" s="330">
        <v>0</v>
      </c>
      <c r="J19" s="330">
        <v>0</v>
      </c>
      <c r="K19" s="330">
        <v>0</v>
      </c>
      <c r="L19" s="330">
        <v>0</v>
      </c>
      <c r="M19" s="330">
        <v>0</v>
      </c>
      <c r="N19" s="330">
        <v>0</v>
      </c>
      <c r="O19" s="330">
        <v>0</v>
      </c>
      <c r="P19" s="330">
        <v>0</v>
      </c>
      <c r="Q19" s="330">
        <v>0</v>
      </c>
      <c r="R19" s="330">
        <v>0</v>
      </c>
      <c r="S19" s="330">
        <v>0</v>
      </c>
      <c r="T19" s="346">
        <f t="shared" si="0"/>
        <v>0</v>
      </c>
      <c r="U19" s="346">
        <f t="shared" si="1"/>
        <v>17131.77</v>
      </c>
      <c r="V19" s="347" t="s">
        <v>167</v>
      </c>
      <c r="W19" s="344"/>
      <c r="X19" s="345"/>
      <c r="Y19" s="344"/>
      <c r="Z19" s="345"/>
      <c r="AA19" s="344"/>
      <c r="AB19" s="345"/>
      <c r="AC19" s="344"/>
      <c r="AD19" s="344"/>
      <c r="AE19" s="345"/>
      <c r="AF19" s="344"/>
      <c r="AG19" s="345"/>
      <c r="AH19" s="344"/>
    </row>
    <row r="20" spans="1:34" ht="15" customHeight="1" x14ac:dyDescent="0.25">
      <c r="A20" s="344" t="s">
        <v>883</v>
      </c>
      <c r="B20" s="344" t="s">
        <v>847</v>
      </c>
      <c r="C20" s="345">
        <v>452</v>
      </c>
      <c r="D20" s="348" t="s">
        <v>719</v>
      </c>
      <c r="E20" s="344" t="s">
        <v>740</v>
      </c>
      <c r="F20" s="330">
        <v>10385.24</v>
      </c>
      <c r="G20" s="330">
        <v>0</v>
      </c>
      <c r="H20" s="330">
        <v>0</v>
      </c>
      <c r="I20" s="330">
        <v>0</v>
      </c>
      <c r="J20" s="330">
        <v>0</v>
      </c>
      <c r="K20" s="330">
        <v>0</v>
      </c>
      <c r="L20" s="330">
        <v>0</v>
      </c>
      <c r="M20" s="330">
        <v>0</v>
      </c>
      <c r="N20" s="330">
        <v>0</v>
      </c>
      <c r="O20" s="330">
        <v>0</v>
      </c>
      <c r="P20" s="330">
        <v>0</v>
      </c>
      <c r="Q20" s="330">
        <v>0</v>
      </c>
      <c r="R20" s="330">
        <v>0</v>
      </c>
      <c r="S20" s="330">
        <v>0</v>
      </c>
      <c r="T20" s="346">
        <f t="shared" si="0"/>
        <v>0</v>
      </c>
      <c r="U20" s="346">
        <f t="shared" si="1"/>
        <v>10385.24</v>
      </c>
      <c r="V20" s="347" t="s">
        <v>167</v>
      </c>
      <c r="W20" s="344"/>
      <c r="X20" s="345"/>
      <c r="Y20" s="344"/>
      <c r="Z20" s="345"/>
      <c r="AA20" s="344"/>
      <c r="AB20" s="345"/>
      <c r="AC20" s="344"/>
      <c r="AD20" s="344"/>
      <c r="AE20" s="345"/>
      <c r="AF20" s="344"/>
      <c r="AG20" s="345"/>
      <c r="AH20" s="344"/>
    </row>
    <row r="21" spans="1:34" ht="15" customHeight="1" x14ac:dyDescent="0.25">
      <c r="A21" s="344" t="s">
        <v>883</v>
      </c>
      <c r="B21" s="344" t="s">
        <v>847</v>
      </c>
      <c r="C21" s="345">
        <v>47</v>
      </c>
      <c r="D21" s="348" t="s">
        <v>35</v>
      </c>
      <c r="E21" s="344" t="s">
        <v>207</v>
      </c>
      <c r="F21" s="330">
        <v>15986.83</v>
      </c>
      <c r="G21" s="330">
        <v>0</v>
      </c>
      <c r="H21" s="330">
        <v>0</v>
      </c>
      <c r="I21" s="330">
        <v>0</v>
      </c>
      <c r="J21" s="330">
        <v>0</v>
      </c>
      <c r="K21" s="330">
        <v>0</v>
      </c>
      <c r="L21" s="330">
        <v>0</v>
      </c>
      <c r="M21" s="330">
        <v>0</v>
      </c>
      <c r="N21" s="330">
        <v>0</v>
      </c>
      <c r="O21" s="330">
        <v>0</v>
      </c>
      <c r="P21" s="330">
        <v>3345.52</v>
      </c>
      <c r="Q21" s="330">
        <v>0</v>
      </c>
      <c r="R21" s="330">
        <v>0</v>
      </c>
      <c r="S21" s="330">
        <v>0</v>
      </c>
      <c r="T21" s="346">
        <f t="shared" si="0"/>
        <v>3345.52</v>
      </c>
      <c r="U21" s="346">
        <f t="shared" si="1"/>
        <v>12641.31</v>
      </c>
      <c r="V21" s="347" t="s">
        <v>167</v>
      </c>
      <c r="W21" s="344"/>
      <c r="X21" s="345"/>
      <c r="Y21" s="344"/>
      <c r="Z21" s="345"/>
      <c r="AA21" s="344"/>
      <c r="AB21" s="345"/>
      <c r="AC21" s="344"/>
      <c r="AD21" s="344"/>
      <c r="AE21" s="345"/>
      <c r="AF21" s="344"/>
      <c r="AG21" s="345"/>
      <c r="AH21" s="344"/>
    </row>
    <row r="22" spans="1:34" ht="15" customHeight="1" x14ac:dyDescent="0.25">
      <c r="A22" s="344" t="s">
        <v>883</v>
      </c>
      <c r="B22" s="344" t="s">
        <v>847</v>
      </c>
      <c r="C22" s="345">
        <v>431</v>
      </c>
      <c r="D22" s="348" t="s">
        <v>680</v>
      </c>
      <c r="E22" s="344" t="s">
        <v>681</v>
      </c>
      <c r="F22" s="330">
        <v>9784.2900000000009</v>
      </c>
      <c r="G22" s="330">
        <v>0</v>
      </c>
      <c r="H22" s="330">
        <v>0</v>
      </c>
      <c r="I22" s="330">
        <v>0</v>
      </c>
      <c r="J22" s="330">
        <v>0</v>
      </c>
      <c r="K22" s="330">
        <v>0</v>
      </c>
      <c r="L22" s="330">
        <v>0</v>
      </c>
      <c r="M22" s="330">
        <v>0</v>
      </c>
      <c r="N22" s="330">
        <v>0</v>
      </c>
      <c r="O22" s="330">
        <v>0</v>
      </c>
      <c r="P22" s="330">
        <v>1308.75</v>
      </c>
      <c r="Q22" s="330">
        <v>0</v>
      </c>
      <c r="R22" s="330">
        <v>0</v>
      </c>
      <c r="S22" s="330">
        <v>0</v>
      </c>
      <c r="T22" s="346">
        <f t="shared" si="0"/>
        <v>1308.75</v>
      </c>
      <c r="U22" s="346">
        <f t="shared" si="1"/>
        <v>8475.5400000000009</v>
      </c>
      <c r="V22" s="347" t="s">
        <v>167</v>
      </c>
      <c r="W22" s="344"/>
      <c r="X22" s="345"/>
      <c r="Y22" s="344"/>
      <c r="Z22" s="345"/>
      <c r="AA22" s="344"/>
      <c r="AB22" s="345"/>
      <c r="AC22" s="344"/>
      <c r="AD22" s="344"/>
      <c r="AE22" s="345"/>
      <c r="AF22" s="344"/>
      <c r="AG22" s="345"/>
      <c r="AH22" s="344"/>
    </row>
    <row r="23" spans="1:34" s="233" customFormat="1" ht="15" customHeight="1" x14ac:dyDescent="0.25">
      <c r="A23" s="227"/>
      <c r="B23" s="227"/>
      <c r="C23" s="228"/>
      <c r="D23" s="367" t="s">
        <v>73</v>
      </c>
      <c r="E23" s="227"/>
      <c r="F23" s="230"/>
      <c r="G23" s="230"/>
      <c r="H23" s="230"/>
      <c r="I23" s="230"/>
      <c r="J23" s="230"/>
      <c r="K23" s="230"/>
      <c r="L23" s="230"/>
      <c r="M23" s="230"/>
      <c r="N23" s="230"/>
      <c r="O23" s="230"/>
      <c r="P23" s="230"/>
      <c r="Q23" s="230"/>
      <c r="R23" s="230"/>
      <c r="S23" s="230"/>
      <c r="T23" s="231"/>
      <c r="U23" s="231">
        <v>0</v>
      </c>
      <c r="V23" s="232"/>
      <c r="W23" s="227"/>
      <c r="X23" s="228"/>
      <c r="Y23" s="227"/>
      <c r="Z23" s="228"/>
      <c r="AA23" s="227"/>
      <c r="AB23" s="228"/>
      <c r="AC23" s="227"/>
      <c r="AD23" s="227"/>
      <c r="AE23" s="228"/>
      <c r="AF23" s="227"/>
      <c r="AG23" s="228"/>
      <c r="AH23" s="227"/>
    </row>
    <row r="24" spans="1:34" ht="15" customHeight="1" x14ac:dyDescent="0.25">
      <c r="A24" s="344" t="s">
        <v>883</v>
      </c>
      <c r="B24" s="344" t="s">
        <v>847</v>
      </c>
      <c r="C24" s="345">
        <v>447</v>
      </c>
      <c r="D24" s="348" t="s">
        <v>715</v>
      </c>
      <c r="E24" s="344" t="s">
        <v>736</v>
      </c>
      <c r="F24" s="330">
        <v>10385.24</v>
      </c>
      <c r="G24" s="330">
        <v>0</v>
      </c>
      <c r="H24" s="330">
        <v>0</v>
      </c>
      <c r="I24" s="330">
        <v>0</v>
      </c>
      <c r="J24" s="330">
        <v>0</v>
      </c>
      <c r="K24" s="330">
        <v>0</v>
      </c>
      <c r="L24" s="330">
        <v>0</v>
      </c>
      <c r="M24" s="330">
        <v>0</v>
      </c>
      <c r="N24" s="330">
        <v>0</v>
      </c>
      <c r="O24" s="330">
        <v>0</v>
      </c>
      <c r="P24" s="330">
        <v>0</v>
      </c>
      <c r="Q24" s="330">
        <v>0</v>
      </c>
      <c r="R24" s="330">
        <v>0</v>
      </c>
      <c r="S24" s="330">
        <v>0</v>
      </c>
      <c r="T24" s="346">
        <f t="shared" ref="T24:T55" si="2">SUM(G24:S24)</f>
        <v>0</v>
      </c>
      <c r="U24" s="346">
        <f t="shared" ref="U24:U55" si="3">F24-T24</f>
        <v>10385.24</v>
      </c>
      <c r="V24" s="347" t="s">
        <v>167</v>
      </c>
      <c r="W24" s="344"/>
      <c r="X24" s="345"/>
      <c r="Y24" s="344"/>
      <c r="Z24" s="345"/>
      <c r="AA24" s="344"/>
      <c r="AB24" s="345"/>
      <c r="AC24" s="344"/>
      <c r="AD24" s="344"/>
      <c r="AE24" s="345"/>
      <c r="AF24" s="344"/>
      <c r="AG24" s="345"/>
      <c r="AH24" s="344"/>
    </row>
    <row r="25" spans="1:34" s="352" customFormat="1" ht="15" customHeight="1" x14ac:dyDescent="0.25">
      <c r="A25" s="350" t="s">
        <v>883</v>
      </c>
      <c r="B25" s="350" t="s">
        <v>847</v>
      </c>
      <c r="C25" s="351">
        <v>406</v>
      </c>
      <c r="D25" s="354" t="s">
        <v>483</v>
      </c>
      <c r="E25" s="350" t="s">
        <v>533</v>
      </c>
      <c r="F25" s="363">
        <v>16443.3</v>
      </c>
      <c r="G25" s="363">
        <v>0</v>
      </c>
      <c r="H25" s="363">
        <v>0</v>
      </c>
      <c r="I25" s="363">
        <v>0</v>
      </c>
      <c r="J25" s="363">
        <v>0</v>
      </c>
      <c r="K25" s="363">
        <v>0</v>
      </c>
      <c r="L25" s="363">
        <v>0</v>
      </c>
      <c r="M25" s="363">
        <v>0</v>
      </c>
      <c r="N25" s="363">
        <v>0</v>
      </c>
      <c r="O25" s="363">
        <v>0</v>
      </c>
      <c r="P25" s="363">
        <v>0</v>
      </c>
      <c r="Q25" s="363">
        <v>0</v>
      </c>
      <c r="R25" s="363">
        <v>0</v>
      </c>
      <c r="S25" s="363">
        <v>0</v>
      </c>
      <c r="T25" s="364">
        <f t="shared" si="2"/>
        <v>0</v>
      </c>
      <c r="U25" s="364">
        <f t="shared" si="3"/>
        <v>16443.3</v>
      </c>
      <c r="V25" s="365" t="s">
        <v>167</v>
      </c>
      <c r="W25" s="350"/>
      <c r="X25" s="351"/>
      <c r="Y25" s="350"/>
      <c r="Z25" s="351"/>
      <c r="AA25" s="350"/>
      <c r="AB25" s="351"/>
      <c r="AC25" s="350"/>
      <c r="AD25" s="350"/>
      <c r="AE25" s="351"/>
      <c r="AF25" s="350"/>
      <c r="AG25" s="351"/>
      <c r="AH25" s="350"/>
    </row>
    <row r="26" spans="1:34" s="398" customFormat="1" ht="15" customHeight="1" x14ac:dyDescent="0.25">
      <c r="A26" s="392" t="s">
        <v>883</v>
      </c>
      <c r="B26" s="392" t="s">
        <v>847</v>
      </c>
      <c r="C26" s="393">
        <v>498</v>
      </c>
      <c r="D26" s="394" t="s">
        <v>483</v>
      </c>
      <c r="E26" s="392" t="s">
        <v>533</v>
      </c>
      <c r="F26" s="395">
        <v>2394.19</v>
      </c>
      <c r="G26" s="395">
        <v>0</v>
      </c>
      <c r="H26" s="395">
        <v>0</v>
      </c>
      <c r="I26" s="395">
        <v>0</v>
      </c>
      <c r="J26" s="395">
        <v>0</v>
      </c>
      <c r="K26" s="395">
        <v>0</v>
      </c>
      <c r="L26" s="395">
        <v>0</v>
      </c>
      <c r="M26" s="395">
        <v>0</v>
      </c>
      <c r="N26" s="395">
        <v>0</v>
      </c>
      <c r="O26" s="395">
        <v>0</v>
      </c>
      <c r="P26" s="395">
        <v>0</v>
      </c>
      <c r="Q26" s="395">
        <v>0</v>
      </c>
      <c r="R26" s="395">
        <v>0</v>
      </c>
      <c r="S26" s="395">
        <v>0</v>
      </c>
      <c r="T26" s="396">
        <f t="shared" si="2"/>
        <v>0</v>
      </c>
      <c r="U26" s="396">
        <f t="shared" si="3"/>
        <v>2394.19</v>
      </c>
      <c r="V26" s="397" t="s">
        <v>167</v>
      </c>
      <c r="W26" s="392"/>
      <c r="X26" s="393"/>
      <c r="Y26" s="392"/>
      <c r="Z26" s="393"/>
      <c r="AA26" s="392"/>
      <c r="AB26" s="393"/>
      <c r="AC26" s="392"/>
      <c r="AD26" s="392"/>
      <c r="AE26" s="393"/>
      <c r="AF26" s="392"/>
      <c r="AG26" s="393"/>
      <c r="AH26" s="392"/>
    </row>
    <row r="27" spans="1:34" ht="15" customHeight="1" x14ac:dyDescent="0.25">
      <c r="A27" s="344" t="s">
        <v>883</v>
      </c>
      <c r="B27" s="344" t="s">
        <v>847</v>
      </c>
      <c r="C27" s="345">
        <v>200</v>
      </c>
      <c r="D27" s="348" t="s">
        <v>74</v>
      </c>
      <c r="E27" s="344" t="s">
        <v>245</v>
      </c>
      <c r="F27" s="330">
        <v>13959.79</v>
      </c>
      <c r="G27" s="330">
        <v>0</v>
      </c>
      <c r="H27" s="330">
        <v>0</v>
      </c>
      <c r="I27" s="330">
        <v>0</v>
      </c>
      <c r="J27" s="330">
        <v>0</v>
      </c>
      <c r="K27" s="330">
        <v>0</v>
      </c>
      <c r="L27" s="330">
        <v>2402.4499999999998</v>
      </c>
      <c r="M27" s="330">
        <v>209.11</v>
      </c>
      <c r="N27" s="330">
        <v>0</v>
      </c>
      <c r="O27" s="330">
        <v>0</v>
      </c>
      <c r="P27" s="330">
        <v>0</v>
      </c>
      <c r="Q27" s="330">
        <v>0</v>
      </c>
      <c r="R27" s="330">
        <v>0</v>
      </c>
      <c r="S27" s="330">
        <v>0</v>
      </c>
      <c r="T27" s="346">
        <f t="shared" si="2"/>
        <v>2611.56</v>
      </c>
      <c r="U27" s="346">
        <f t="shared" si="3"/>
        <v>11348.230000000001</v>
      </c>
      <c r="V27" s="347" t="s">
        <v>167</v>
      </c>
      <c r="W27" s="344"/>
      <c r="X27" s="345"/>
      <c r="Y27" s="344"/>
      <c r="Z27" s="345"/>
      <c r="AA27" s="344"/>
      <c r="AB27" s="345"/>
      <c r="AC27" s="344"/>
      <c r="AD27" s="344"/>
      <c r="AE27" s="345"/>
      <c r="AF27" s="344"/>
      <c r="AG27" s="345"/>
      <c r="AH27" s="344"/>
    </row>
    <row r="28" spans="1:34" s="352" customFormat="1" ht="15" customHeight="1" x14ac:dyDescent="0.25">
      <c r="A28" s="350" t="s">
        <v>883</v>
      </c>
      <c r="B28" s="350" t="s">
        <v>847</v>
      </c>
      <c r="C28" s="351">
        <v>363</v>
      </c>
      <c r="D28" s="354" t="s">
        <v>452</v>
      </c>
      <c r="E28" s="350" t="s">
        <v>495</v>
      </c>
      <c r="F28" s="363">
        <v>17334.509999999998</v>
      </c>
      <c r="G28" s="363">
        <v>0</v>
      </c>
      <c r="H28" s="363">
        <v>0</v>
      </c>
      <c r="I28" s="363">
        <v>0</v>
      </c>
      <c r="J28" s="363">
        <v>0</v>
      </c>
      <c r="K28" s="363">
        <v>0</v>
      </c>
      <c r="L28" s="363">
        <v>0</v>
      </c>
      <c r="M28" s="363">
        <v>0</v>
      </c>
      <c r="N28" s="363">
        <v>0</v>
      </c>
      <c r="O28" s="363">
        <v>0</v>
      </c>
      <c r="P28" s="363">
        <v>0</v>
      </c>
      <c r="Q28" s="363">
        <v>0</v>
      </c>
      <c r="R28" s="363">
        <v>0</v>
      </c>
      <c r="S28" s="363">
        <v>0</v>
      </c>
      <c r="T28" s="364">
        <f t="shared" si="2"/>
        <v>0</v>
      </c>
      <c r="U28" s="364">
        <f t="shared" si="3"/>
        <v>17334.509999999998</v>
      </c>
      <c r="V28" s="365" t="s">
        <v>167</v>
      </c>
      <c r="W28" s="350"/>
      <c r="X28" s="351"/>
      <c r="Y28" s="350"/>
      <c r="Z28" s="351"/>
      <c r="AA28" s="350"/>
      <c r="AB28" s="351"/>
      <c r="AC28" s="350"/>
      <c r="AD28" s="350"/>
      <c r="AE28" s="351"/>
      <c r="AF28" s="350"/>
      <c r="AG28" s="351"/>
      <c r="AH28" s="350"/>
    </row>
    <row r="29" spans="1:34" ht="15" customHeight="1" x14ac:dyDescent="0.25">
      <c r="A29" s="344" t="s">
        <v>883</v>
      </c>
      <c r="B29" s="344" t="s">
        <v>847</v>
      </c>
      <c r="C29" s="345">
        <v>84</v>
      </c>
      <c r="D29" s="348" t="s">
        <v>45</v>
      </c>
      <c r="E29" s="344" t="s">
        <v>217</v>
      </c>
      <c r="F29" s="330">
        <v>7496.39</v>
      </c>
      <c r="G29" s="330">
        <v>0</v>
      </c>
      <c r="H29" s="330">
        <v>0</v>
      </c>
      <c r="I29" s="330">
        <v>0</v>
      </c>
      <c r="J29" s="330">
        <v>0</v>
      </c>
      <c r="K29" s="330">
        <v>0</v>
      </c>
      <c r="L29" s="330">
        <v>0</v>
      </c>
      <c r="M29" s="330">
        <v>0</v>
      </c>
      <c r="N29" s="330">
        <v>0</v>
      </c>
      <c r="O29" s="330">
        <v>0</v>
      </c>
      <c r="P29" s="330">
        <v>1287.33</v>
      </c>
      <c r="Q29" s="330">
        <v>0</v>
      </c>
      <c r="R29" s="330">
        <v>0</v>
      </c>
      <c r="S29" s="330">
        <v>0</v>
      </c>
      <c r="T29" s="346">
        <f t="shared" si="2"/>
        <v>1287.33</v>
      </c>
      <c r="U29" s="346">
        <f t="shared" si="3"/>
        <v>6209.06</v>
      </c>
      <c r="V29" s="347" t="s">
        <v>167</v>
      </c>
      <c r="W29" s="344"/>
      <c r="X29" s="345"/>
      <c r="Y29" s="344"/>
      <c r="Z29" s="345"/>
      <c r="AA29" s="344"/>
      <c r="AB29" s="345"/>
      <c r="AC29" s="344"/>
      <c r="AD29" s="344"/>
      <c r="AE29" s="345"/>
      <c r="AF29" s="344"/>
      <c r="AG29" s="345"/>
      <c r="AH29" s="344"/>
    </row>
    <row r="30" spans="1:34" ht="15" customHeight="1" x14ac:dyDescent="0.25">
      <c r="A30" s="344" t="s">
        <v>883</v>
      </c>
      <c r="B30" s="344" t="s">
        <v>847</v>
      </c>
      <c r="C30" s="345">
        <v>88</v>
      </c>
      <c r="D30" s="348" t="s">
        <v>48</v>
      </c>
      <c r="E30" s="344" t="s">
        <v>220</v>
      </c>
      <c r="F30" s="330">
        <v>17056.830000000002</v>
      </c>
      <c r="G30" s="330">
        <v>0</v>
      </c>
      <c r="H30" s="330">
        <v>0</v>
      </c>
      <c r="I30" s="330">
        <v>0</v>
      </c>
      <c r="J30" s="330">
        <v>0</v>
      </c>
      <c r="K30" s="330">
        <v>0</v>
      </c>
      <c r="L30" s="330">
        <v>0</v>
      </c>
      <c r="M30" s="330">
        <v>0</v>
      </c>
      <c r="N30" s="330">
        <v>0</v>
      </c>
      <c r="O30" s="330">
        <v>0</v>
      </c>
      <c r="P30" s="330">
        <v>2770.2</v>
      </c>
      <c r="Q30" s="330">
        <v>0</v>
      </c>
      <c r="R30" s="330">
        <v>0</v>
      </c>
      <c r="S30" s="330">
        <v>0</v>
      </c>
      <c r="T30" s="346">
        <f t="shared" si="2"/>
        <v>2770.2</v>
      </c>
      <c r="U30" s="346">
        <f t="shared" si="3"/>
        <v>14286.630000000001</v>
      </c>
      <c r="V30" s="347" t="s">
        <v>167</v>
      </c>
      <c r="W30" s="344"/>
      <c r="X30" s="345"/>
      <c r="Y30" s="344"/>
      <c r="Z30" s="345"/>
      <c r="AA30" s="344"/>
      <c r="AB30" s="345"/>
      <c r="AC30" s="344"/>
      <c r="AD30" s="344"/>
      <c r="AE30" s="345"/>
      <c r="AF30" s="344"/>
      <c r="AG30" s="345"/>
      <c r="AH30" s="344"/>
    </row>
    <row r="31" spans="1:34" s="372" customFormat="1" ht="15" customHeight="1" x14ac:dyDescent="0.25">
      <c r="A31" s="344" t="s">
        <v>883</v>
      </c>
      <c r="B31" s="344" t="s">
        <v>847</v>
      </c>
      <c r="C31" s="345">
        <v>448</v>
      </c>
      <c r="D31" s="348" t="s">
        <v>716</v>
      </c>
      <c r="E31" s="344" t="s">
        <v>737</v>
      </c>
      <c r="F31" s="330">
        <v>13401.76</v>
      </c>
      <c r="G31" s="330">
        <v>0</v>
      </c>
      <c r="H31" s="330">
        <v>0</v>
      </c>
      <c r="I31" s="330">
        <v>0</v>
      </c>
      <c r="J31" s="330">
        <v>0</v>
      </c>
      <c r="K31" s="330">
        <v>0</v>
      </c>
      <c r="L31" s="330">
        <v>0</v>
      </c>
      <c r="M31" s="330">
        <v>0</v>
      </c>
      <c r="N31" s="330">
        <v>0</v>
      </c>
      <c r="O31" s="330">
        <v>0</v>
      </c>
      <c r="P31" s="330">
        <v>1604.39</v>
      </c>
      <c r="Q31" s="330">
        <v>0</v>
      </c>
      <c r="R31" s="330">
        <v>0</v>
      </c>
      <c r="S31" s="330">
        <v>0</v>
      </c>
      <c r="T31" s="346">
        <f t="shared" si="2"/>
        <v>1604.39</v>
      </c>
      <c r="U31" s="346">
        <f t="shared" si="3"/>
        <v>11797.37</v>
      </c>
      <c r="V31" s="371" t="s">
        <v>167</v>
      </c>
      <c r="W31" s="344"/>
      <c r="X31" s="345"/>
      <c r="Y31" s="344"/>
      <c r="Z31" s="345"/>
      <c r="AA31" s="344"/>
      <c r="AB31" s="345"/>
      <c r="AC31" s="344"/>
      <c r="AD31" s="344"/>
      <c r="AE31" s="345"/>
      <c r="AF31" s="344"/>
      <c r="AG31" s="345"/>
      <c r="AH31" s="344"/>
    </row>
    <row r="32" spans="1:34" s="372" customFormat="1" ht="15" customHeight="1" x14ac:dyDescent="0.25">
      <c r="A32" s="344" t="s">
        <v>883</v>
      </c>
      <c r="B32" s="344" t="s">
        <v>847</v>
      </c>
      <c r="C32" s="345">
        <v>476</v>
      </c>
      <c r="D32" s="348" t="s">
        <v>790</v>
      </c>
      <c r="E32" s="344" t="s">
        <v>795</v>
      </c>
      <c r="F32" s="330">
        <v>11335.21</v>
      </c>
      <c r="G32" s="330">
        <v>0</v>
      </c>
      <c r="H32" s="330">
        <v>0</v>
      </c>
      <c r="I32" s="330">
        <v>0</v>
      </c>
      <c r="J32" s="330">
        <v>0</v>
      </c>
      <c r="K32" s="330">
        <v>0</v>
      </c>
      <c r="L32" s="330">
        <v>949.97</v>
      </c>
      <c r="M32" s="330">
        <v>0</v>
      </c>
      <c r="N32" s="330">
        <v>0</v>
      </c>
      <c r="O32" s="330">
        <v>0</v>
      </c>
      <c r="P32" s="330">
        <v>0</v>
      </c>
      <c r="Q32" s="330">
        <v>0</v>
      </c>
      <c r="R32" s="330">
        <v>0</v>
      </c>
      <c r="S32" s="330">
        <v>0</v>
      </c>
      <c r="T32" s="346">
        <f t="shared" si="2"/>
        <v>949.97</v>
      </c>
      <c r="U32" s="346">
        <f t="shared" si="3"/>
        <v>10385.24</v>
      </c>
      <c r="V32" s="371" t="s">
        <v>167</v>
      </c>
      <c r="W32" s="344"/>
      <c r="X32" s="345"/>
      <c r="Y32" s="344"/>
      <c r="Z32" s="345"/>
      <c r="AA32" s="344"/>
      <c r="AB32" s="345"/>
      <c r="AC32" s="344"/>
      <c r="AD32" s="344"/>
      <c r="AE32" s="345"/>
      <c r="AF32" s="344"/>
      <c r="AG32" s="345"/>
      <c r="AH32" s="344"/>
    </row>
    <row r="33" spans="1:34" s="372" customFormat="1" ht="15" customHeight="1" x14ac:dyDescent="0.25">
      <c r="A33" s="344" t="s">
        <v>883</v>
      </c>
      <c r="B33" s="344" t="s">
        <v>847</v>
      </c>
      <c r="C33" s="345">
        <v>454</v>
      </c>
      <c r="D33" s="348" t="s">
        <v>721</v>
      </c>
      <c r="E33" s="344" t="s">
        <v>742</v>
      </c>
      <c r="F33" s="330">
        <v>11351.39</v>
      </c>
      <c r="G33" s="330">
        <v>0</v>
      </c>
      <c r="H33" s="330">
        <v>0</v>
      </c>
      <c r="I33" s="330">
        <v>0</v>
      </c>
      <c r="J33" s="330">
        <v>0</v>
      </c>
      <c r="K33" s="330">
        <v>0</v>
      </c>
      <c r="L33" s="330">
        <v>0</v>
      </c>
      <c r="M33" s="330">
        <v>0</v>
      </c>
      <c r="N33" s="330">
        <v>0</v>
      </c>
      <c r="O33" s="330">
        <v>0</v>
      </c>
      <c r="P33" s="330">
        <v>966.15</v>
      </c>
      <c r="Q33" s="330">
        <v>0</v>
      </c>
      <c r="R33" s="330">
        <v>0</v>
      </c>
      <c r="S33" s="330">
        <v>0</v>
      </c>
      <c r="T33" s="346">
        <f t="shared" si="2"/>
        <v>966.15</v>
      </c>
      <c r="U33" s="346">
        <f t="shared" si="3"/>
        <v>10385.24</v>
      </c>
      <c r="V33" s="371" t="s">
        <v>167</v>
      </c>
      <c r="W33" s="344"/>
      <c r="X33" s="345"/>
      <c r="Y33" s="344"/>
      <c r="Z33" s="345"/>
      <c r="AA33" s="344"/>
      <c r="AB33" s="345"/>
      <c r="AC33" s="344"/>
      <c r="AD33" s="344"/>
      <c r="AE33" s="345"/>
      <c r="AF33" s="344"/>
      <c r="AG33" s="345"/>
      <c r="AH33" s="344"/>
    </row>
    <row r="34" spans="1:34" ht="15" customHeight="1" x14ac:dyDescent="0.25">
      <c r="A34" s="344" t="s">
        <v>883</v>
      </c>
      <c r="B34" s="344" t="s">
        <v>847</v>
      </c>
      <c r="C34" s="345">
        <v>23</v>
      </c>
      <c r="D34" s="348" t="s">
        <v>17</v>
      </c>
      <c r="E34" s="344" t="s">
        <v>188</v>
      </c>
      <c r="F34" s="330">
        <v>15085.41</v>
      </c>
      <c r="G34" s="330">
        <v>0</v>
      </c>
      <c r="H34" s="330">
        <v>0</v>
      </c>
      <c r="I34" s="330">
        <v>0</v>
      </c>
      <c r="J34" s="330">
        <v>0</v>
      </c>
      <c r="K34" s="330">
        <v>0</v>
      </c>
      <c r="L34" s="330">
        <v>0</v>
      </c>
      <c r="M34" s="330">
        <v>76.430000000000007</v>
      </c>
      <c r="N34" s="330">
        <v>0</v>
      </c>
      <c r="O34" s="330">
        <v>0</v>
      </c>
      <c r="P34" s="330">
        <v>1080.99</v>
      </c>
      <c r="Q34" s="330">
        <v>0</v>
      </c>
      <c r="R34" s="330">
        <v>0</v>
      </c>
      <c r="S34" s="330">
        <v>0</v>
      </c>
      <c r="T34" s="346">
        <f t="shared" si="2"/>
        <v>1157.42</v>
      </c>
      <c r="U34" s="346">
        <f t="shared" si="3"/>
        <v>13927.99</v>
      </c>
      <c r="V34" s="347" t="s">
        <v>167</v>
      </c>
      <c r="W34" s="344"/>
      <c r="X34" s="345"/>
      <c r="Y34" s="344"/>
      <c r="Z34" s="345"/>
      <c r="AA34" s="344"/>
      <c r="AB34" s="345"/>
      <c r="AC34" s="344"/>
      <c r="AD34" s="344"/>
      <c r="AE34" s="345"/>
      <c r="AF34" s="344"/>
      <c r="AG34" s="345"/>
      <c r="AH34" s="344"/>
    </row>
    <row r="35" spans="1:34" ht="15" customHeight="1" x14ac:dyDescent="0.25">
      <c r="A35" s="344" t="s">
        <v>883</v>
      </c>
      <c r="B35" s="344" t="s">
        <v>847</v>
      </c>
      <c r="C35" s="345">
        <v>40</v>
      </c>
      <c r="D35" s="348" t="s">
        <v>30</v>
      </c>
      <c r="E35" s="344" t="s">
        <v>202</v>
      </c>
      <c r="F35" s="330">
        <v>10626.25</v>
      </c>
      <c r="G35" s="330">
        <v>0</v>
      </c>
      <c r="H35" s="330">
        <v>0</v>
      </c>
      <c r="I35" s="330">
        <v>0</v>
      </c>
      <c r="J35" s="330">
        <v>0</v>
      </c>
      <c r="K35" s="330">
        <v>0</v>
      </c>
      <c r="L35" s="330">
        <v>0</v>
      </c>
      <c r="M35" s="330">
        <v>0</v>
      </c>
      <c r="N35" s="330">
        <v>0</v>
      </c>
      <c r="O35" s="330">
        <v>0</v>
      </c>
      <c r="P35" s="330">
        <v>0</v>
      </c>
      <c r="Q35" s="330">
        <v>0</v>
      </c>
      <c r="R35" s="330">
        <v>0</v>
      </c>
      <c r="S35" s="330">
        <v>0</v>
      </c>
      <c r="T35" s="346">
        <f t="shared" si="2"/>
        <v>0</v>
      </c>
      <c r="U35" s="346">
        <f t="shared" si="3"/>
        <v>10626.25</v>
      </c>
      <c r="V35" s="347" t="s">
        <v>167</v>
      </c>
      <c r="W35" s="344"/>
      <c r="X35" s="345"/>
      <c r="Y35" s="344"/>
      <c r="Z35" s="345"/>
      <c r="AA35" s="344"/>
      <c r="AB35" s="345"/>
      <c r="AC35" s="344"/>
      <c r="AD35" s="344"/>
      <c r="AE35" s="345"/>
      <c r="AF35" s="344"/>
      <c r="AG35" s="345"/>
      <c r="AH35" s="344"/>
    </row>
    <row r="36" spans="1:34" ht="15" customHeight="1" x14ac:dyDescent="0.25">
      <c r="A36" s="344" t="s">
        <v>883</v>
      </c>
      <c r="B36" s="344" t="s">
        <v>847</v>
      </c>
      <c r="C36" s="345">
        <v>481</v>
      </c>
      <c r="D36" s="348" t="s">
        <v>803</v>
      </c>
      <c r="E36" s="344" t="s">
        <v>817</v>
      </c>
      <c r="F36" s="330">
        <v>11745.73</v>
      </c>
      <c r="G36" s="330">
        <v>0</v>
      </c>
      <c r="H36" s="330">
        <v>0</v>
      </c>
      <c r="I36" s="330">
        <v>0</v>
      </c>
      <c r="J36" s="330">
        <v>0</v>
      </c>
      <c r="K36" s="330">
        <v>0</v>
      </c>
      <c r="L36" s="330">
        <v>0</v>
      </c>
      <c r="M36" s="330">
        <v>0</v>
      </c>
      <c r="N36" s="330">
        <v>0</v>
      </c>
      <c r="O36" s="330">
        <v>0</v>
      </c>
      <c r="P36" s="330">
        <v>1360.49</v>
      </c>
      <c r="Q36" s="330">
        <v>0</v>
      </c>
      <c r="R36" s="330">
        <v>0</v>
      </c>
      <c r="S36" s="330">
        <v>0</v>
      </c>
      <c r="T36" s="346">
        <f t="shared" si="2"/>
        <v>1360.49</v>
      </c>
      <c r="U36" s="346">
        <f t="shared" si="3"/>
        <v>10385.24</v>
      </c>
      <c r="V36" s="347" t="s">
        <v>167</v>
      </c>
      <c r="W36" s="344"/>
      <c r="X36" s="345"/>
      <c r="Y36" s="344"/>
      <c r="Z36" s="345"/>
      <c r="AA36" s="344"/>
      <c r="AB36" s="345"/>
      <c r="AC36" s="344"/>
      <c r="AD36" s="344"/>
      <c r="AE36" s="345"/>
      <c r="AF36" s="344"/>
      <c r="AG36" s="345"/>
      <c r="AH36" s="344"/>
    </row>
    <row r="37" spans="1:34" ht="15" customHeight="1" x14ac:dyDescent="0.25">
      <c r="A37" s="344" t="s">
        <v>883</v>
      </c>
      <c r="B37" s="344" t="s">
        <v>847</v>
      </c>
      <c r="C37" s="345">
        <v>313</v>
      </c>
      <c r="D37" s="348" t="s">
        <v>298</v>
      </c>
      <c r="E37" s="344" t="s">
        <v>296</v>
      </c>
      <c r="F37" s="330">
        <v>43262.81</v>
      </c>
      <c r="G37" s="330">
        <v>0</v>
      </c>
      <c r="H37" s="330">
        <v>0</v>
      </c>
      <c r="I37" s="330">
        <v>0</v>
      </c>
      <c r="J37" s="330">
        <v>0</v>
      </c>
      <c r="K37" s="330">
        <v>0</v>
      </c>
      <c r="L37" s="330">
        <v>0</v>
      </c>
      <c r="M37" s="330">
        <v>0</v>
      </c>
      <c r="N37" s="330">
        <v>0</v>
      </c>
      <c r="O37" s="330">
        <v>0</v>
      </c>
      <c r="P37" s="330">
        <v>0</v>
      </c>
      <c r="Q37" s="330">
        <v>0</v>
      </c>
      <c r="R37" s="330">
        <v>0</v>
      </c>
      <c r="S37" s="330">
        <v>0</v>
      </c>
      <c r="T37" s="346">
        <f t="shared" si="2"/>
        <v>0</v>
      </c>
      <c r="U37" s="346">
        <f t="shared" si="3"/>
        <v>43262.81</v>
      </c>
      <c r="V37" s="347" t="s">
        <v>167</v>
      </c>
      <c r="W37" s="344"/>
      <c r="X37" s="345"/>
      <c r="Y37" s="344"/>
      <c r="Z37" s="345"/>
      <c r="AA37" s="344"/>
      <c r="AB37" s="345"/>
      <c r="AC37" s="344"/>
      <c r="AD37" s="344"/>
      <c r="AE37" s="345"/>
      <c r="AF37" s="344"/>
      <c r="AG37" s="345"/>
      <c r="AH37" s="344"/>
    </row>
    <row r="38" spans="1:34" ht="15" customHeight="1" x14ac:dyDescent="0.25">
      <c r="A38" s="344" t="s">
        <v>883</v>
      </c>
      <c r="B38" s="344" t="s">
        <v>847</v>
      </c>
      <c r="C38" s="345">
        <v>149</v>
      </c>
      <c r="D38" s="348" t="s">
        <v>104</v>
      </c>
      <c r="E38" s="344" t="s">
        <v>230</v>
      </c>
      <c r="F38" s="330">
        <v>15005.51</v>
      </c>
      <c r="G38" s="330">
        <v>0</v>
      </c>
      <c r="H38" s="330">
        <v>0</v>
      </c>
      <c r="I38" s="330">
        <v>0</v>
      </c>
      <c r="J38" s="330">
        <v>0</v>
      </c>
      <c r="K38" s="330">
        <v>0</v>
      </c>
      <c r="L38" s="330">
        <v>0</v>
      </c>
      <c r="M38" s="330">
        <v>0</v>
      </c>
      <c r="N38" s="330">
        <v>4554</v>
      </c>
      <c r="O38" s="330">
        <v>0</v>
      </c>
      <c r="P38" s="330">
        <v>1719.9</v>
      </c>
      <c r="Q38" s="330">
        <v>0</v>
      </c>
      <c r="R38" s="330">
        <v>0</v>
      </c>
      <c r="S38" s="330">
        <v>0</v>
      </c>
      <c r="T38" s="346">
        <f t="shared" si="2"/>
        <v>6273.9</v>
      </c>
      <c r="U38" s="346">
        <f t="shared" si="3"/>
        <v>8731.61</v>
      </c>
      <c r="V38" s="347" t="s">
        <v>167</v>
      </c>
      <c r="W38" s="344"/>
      <c r="X38" s="345"/>
      <c r="Y38" s="344"/>
      <c r="Z38" s="345"/>
      <c r="AA38" s="344"/>
      <c r="AB38" s="345"/>
      <c r="AC38" s="344"/>
      <c r="AD38" s="344"/>
      <c r="AE38" s="345"/>
      <c r="AF38" s="344"/>
      <c r="AG38" s="345"/>
      <c r="AH38" s="344"/>
    </row>
    <row r="39" spans="1:34" ht="15" customHeight="1" x14ac:dyDescent="0.25">
      <c r="A39" s="344" t="s">
        <v>883</v>
      </c>
      <c r="B39" s="344" t="s">
        <v>847</v>
      </c>
      <c r="C39" s="345">
        <v>168</v>
      </c>
      <c r="D39" s="348" t="s">
        <v>66</v>
      </c>
      <c r="E39" s="344" t="s">
        <v>237</v>
      </c>
      <c r="F39" s="330">
        <v>9318.94</v>
      </c>
      <c r="G39" s="330">
        <v>0</v>
      </c>
      <c r="H39" s="330">
        <v>0</v>
      </c>
      <c r="I39" s="330">
        <v>0</v>
      </c>
      <c r="J39" s="330">
        <v>0</v>
      </c>
      <c r="K39" s="330">
        <v>0</v>
      </c>
      <c r="L39" s="330">
        <v>596.41</v>
      </c>
      <c r="M39" s="330">
        <v>0</v>
      </c>
      <c r="N39" s="330">
        <v>0</v>
      </c>
      <c r="O39" s="330">
        <v>0</v>
      </c>
      <c r="P39" s="330">
        <v>0</v>
      </c>
      <c r="Q39" s="330">
        <v>0</v>
      </c>
      <c r="R39" s="330">
        <v>0</v>
      </c>
      <c r="S39" s="330">
        <v>0</v>
      </c>
      <c r="T39" s="346">
        <f t="shared" si="2"/>
        <v>596.41</v>
      </c>
      <c r="U39" s="346">
        <f t="shared" si="3"/>
        <v>8722.5300000000007</v>
      </c>
      <c r="V39" s="347" t="s">
        <v>167</v>
      </c>
      <c r="W39" s="344"/>
      <c r="X39" s="345"/>
      <c r="Y39" s="344"/>
      <c r="Z39" s="345"/>
      <c r="AA39" s="344"/>
      <c r="AB39" s="345"/>
      <c r="AC39" s="344"/>
      <c r="AD39" s="344"/>
      <c r="AE39" s="345"/>
      <c r="AF39" s="344"/>
      <c r="AG39" s="345"/>
      <c r="AH39" s="344"/>
    </row>
    <row r="40" spans="1:34" ht="15" customHeight="1" x14ac:dyDescent="0.25">
      <c r="A40" s="344" t="s">
        <v>883</v>
      </c>
      <c r="B40" s="344" t="s">
        <v>847</v>
      </c>
      <c r="C40" s="345">
        <v>469</v>
      </c>
      <c r="D40" s="348" t="s">
        <v>781</v>
      </c>
      <c r="E40" s="344" t="s">
        <v>780</v>
      </c>
      <c r="F40" s="330">
        <v>5410.44</v>
      </c>
      <c r="G40" s="330">
        <v>0</v>
      </c>
      <c r="H40" s="330">
        <v>0</v>
      </c>
      <c r="I40" s="330">
        <v>0</v>
      </c>
      <c r="J40" s="330">
        <v>0</v>
      </c>
      <c r="K40" s="330">
        <v>0</v>
      </c>
      <c r="L40" s="330">
        <v>0</v>
      </c>
      <c r="M40" s="330">
        <v>0</v>
      </c>
      <c r="N40" s="330">
        <v>0</v>
      </c>
      <c r="O40" s="330">
        <v>0</v>
      </c>
      <c r="P40" s="330">
        <v>458.37</v>
      </c>
      <c r="Q40" s="330">
        <v>0</v>
      </c>
      <c r="R40" s="330">
        <v>0</v>
      </c>
      <c r="S40" s="330">
        <v>0</v>
      </c>
      <c r="T40" s="346">
        <f t="shared" si="2"/>
        <v>458.37</v>
      </c>
      <c r="U40" s="346">
        <f t="shared" si="3"/>
        <v>4952.07</v>
      </c>
      <c r="V40" s="347" t="s">
        <v>167</v>
      </c>
      <c r="W40" s="344"/>
      <c r="X40" s="345"/>
      <c r="Y40" s="344"/>
      <c r="Z40" s="345"/>
      <c r="AA40" s="344"/>
      <c r="AB40" s="345"/>
      <c r="AC40" s="344"/>
      <c r="AD40" s="344"/>
      <c r="AE40" s="345"/>
      <c r="AF40" s="344"/>
      <c r="AG40" s="345"/>
      <c r="AH40" s="344"/>
    </row>
    <row r="41" spans="1:34" ht="15" customHeight="1" x14ac:dyDescent="0.25">
      <c r="A41" s="344" t="s">
        <v>883</v>
      </c>
      <c r="B41" s="344" t="s">
        <v>847</v>
      </c>
      <c r="C41" s="345">
        <v>468</v>
      </c>
      <c r="D41" s="348" t="s">
        <v>777</v>
      </c>
      <c r="E41" s="344" t="s">
        <v>782</v>
      </c>
      <c r="F41" s="330">
        <v>10797.58</v>
      </c>
      <c r="G41" s="330">
        <v>0</v>
      </c>
      <c r="H41" s="330">
        <v>0</v>
      </c>
      <c r="I41" s="330">
        <v>0</v>
      </c>
      <c r="J41" s="330">
        <v>0</v>
      </c>
      <c r="K41" s="330">
        <v>0</v>
      </c>
      <c r="L41" s="330">
        <v>412.34</v>
      </c>
      <c r="M41" s="330">
        <v>0</v>
      </c>
      <c r="N41" s="330">
        <v>0</v>
      </c>
      <c r="O41" s="330">
        <v>0</v>
      </c>
      <c r="P41" s="330">
        <v>0</v>
      </c>
      <c r="Q41" s="330">
        <v>0</v>
      </c>
      <c r="R41" s="330">
        <v>0</v>
      </c>
      <c r="S41" s="330">
        <v>0</v>
      </c>
      <c r="T41" s="346">
        <f t="shared" si="2"/>
        <v>412.34</v>
      </c>
      <c r="U41" s="346">
        <f t="shared" si="3"/>
        <v>10385.24</v>
      </c>
      <c r="V41" s="347" t="s">
        <v>167</v>
      </c>
      <c r="W41" s="344"/>
      <c r="X41" s="345"/>
      <c r="Y41" s="344"/>
      <c r="Z41" s="345"/>
      <c r="AA41" s="344"/>
      <c r="AB41" s="345"/>
      <c r="AC41" s="344"/>
      <c r="AD41" s="344"/>
      <c r="AE41" s="345"/>
      <c r="AF41" s="344"/>
      <c r="AG41" s="345"/>
      <c r="AH41" s="344"/>
    </row>
    <row r="42" spans="1:34" ht="15" customHeight="1" x14ac:dyDescent="0.25">
      <c r="A42" s="344" t="s">
        <v>883</v>
      </c>
      <c r="B42" s="344" t="s">
        <v>847</v>
      </c>
      <c r="C42" s="345">
        <v>16</v>
      </c>
      <c r="D42" s="348" t="s">
        <v>11</v>
      </c>
      <c r="E42" s="344" t="s">
        <v>183</v>
      </c>
      <c r="F42" s="330">
        <v>10044.11</v>
      </c>
      <c r="G42" s="330">
        <v>0</v>
      </c>
      <c r="H42" s="330">
        <v>0</v>
      </c>
      <c r="I42" s="330">
        <v>0</v>
      </c>
      <c r="J42" s="330">
        <v>0</v>
      </c>
      <c r="K42" s="330">
        <v>0</v>
      </c>
      <c r="L42" s="330">
        <v>0</v>
      </c>
      <c r="M42" s="330">
        <v>0</v>
      </c>
      <c r="N42" s="330">
        <v>0</v>
      </c>
      <c r="O42" s="330">
        <v>0</v>
      </c>
      <c r="P42" s="330">
        <v>1628.21</v>
      </c>
      <c r="Q42" s="330">
        <v>0</v>
      </c>
      <c r="R42" s="330">
        <v>0</v>
      </c>
      <c r="S42" s="330">
        <v>0</v>
      </c>
      <c r="T42" s="346">
        <f t="shared" si="2"/>
        <v>1628.21</v>
      </c>
      <c r="U42" s="346">
        <f t="shared" si="3"/>
        <v>8415.9000000000015</v>
      </c>
      <c r="V42" s="347" t="s">
        <v>167</v>
      </c>
      <c r="W42" s="344"/>
      <c r="X42" s="345"/>
      <c r="Y42" s="344"/>
      <c r="Z42" s="345"/>
      <c r="AA42" s="344"/>
      <c r="AB42" s="345"/>
      <c r="AC42" s="344"/>
      <c r="AD42" s="344"/>
      <c r="AE42" s="345"/>
      <c r="AF42" s="344"/>
      <c r="AG42" s="345"/>
      <c r="AH42" s="344"/>
    </row>
    <row r="43" spans="1:34" ht="15" customHeight="1" x14ac:dyDescent="0.25">
      <c r="A43" s="344" t="s">
        <v>883</v>
      </c>
      <c r="B43" s="344" t="s">
        <v>847</v>
      </c>
      <c r="C43" s="345">
        <v>473</v>
      </c>
      <c r="D43" s="348" t="s">
        <v>787</v>
      </c>
      <c r="E43" s="344" t="s">
        <v>792</v>
      </c>
      <c r="F43" s="330">
        <v>11321.17</v>
      </c>
      <c r="G43" s="330">
        <v>0</v>
      </c>
      <c r="H43" s="330">
        <v>0</v>
      </c>
      <c r="I43" s="330">
        <v>0</v>
      </c>
      <c r="J43" s="330">
        <v>0</v>
      </c>
      <c r="K43" s="330">
        <v>0</v>
      </c>
      <c r="L43" s="330">
        <v>935.93</v>
      </c>
      <c r="M43" s="330">
        <v>0</v>
      </c>
      <c r="N43" s="330">
        <v>0</v>
      </c>
      <c r="O43" s="330">
        <v>0</v>
      </c>
      <c r="P43" s="330">
        <v>0</v>
      </c>
      <c r="Q43" s="330">
        <v>0</v>
      </c>
      <c r="R43" s="330">
        <v>0</v>
      </c>
      <c r="S43" s="330">
        <v>0</v>
      </c>
      <c r="T43" s="346">
        <f t="shared" si="2"/>
        <v>935.93</v>
      </c>
      <c r="U43" s="346">
        <f t="shared" si="3"/>
        <v>10385.24</v>
      </c>
      <c r="V43" s="347" t="s">
        <v>167</v>
      </c>
      <c r="W43" s="344"/>
      <c r="X43" s="345"/>
      <c r="Y43" s="344"/>
      <c r="Z43" s="345"/>
      <c r="AA43" s="344"/>
      <c r="AB43" s="345"/>
      <c r="AC43" s="344"/>
      <c r="AD43" s="344"/>
      <c r="AE43" s="345"/>
      <c r="AF43" s="344"/>
      <c r="AG43" s="345"/>
      <c r="AH43" s="344"/>
    </row>
    <row r="44" spans="1:34" s="352" customFormat="1" ht="15" customHeight="1" x14ac:dyDescent="0.25">
      <c r="A44" s="350" t="s">
        <v>883</v>
      </c>
      <c r="B44" s="350" t="s">
        <v>847</v>
      </c>
      <c r="C44" s="351">
        <v>372</v>
      </c>
      <c r="D44" s="354" t="s">
        <v>504</v>
      </c>
      <c r="E44" s="350" t="s">
        <v>505</v>
      </c>
      <c r="F44" s="363">
        <v>15058.6</v>
      </c>
      <c r="G44" s="363">
        <v>0</v>
      </c>
      <c r="H44" s="363">
        <v>0</v>
      </c>
      <c r="I44" s="363">
        <v>0</v>
      </c>
      <c r="J44" s="363">
        <v>0</v>
      </c>
      <c r="K44" s="363">
        <v>0</v>
      </c>
      <c r="L44" s="363">
        <v>0</v>
      </c>
      <c r="M44" s="363">
        <v>0</v>
      </c>
      <c r="N44" s="363">
        <v>0</v>
      </c>
      <c r="O44" s="363">
        <v>0</v>
      </c>
      <c r="P44" s="363">
        <v>0</v>
      </c>
      <c r="Q44" s="363">
        <v>0</v>
      </c>
      <c r="R44" s="363">
        <v>0</v>
      </c>
      <c r="S44" s="363">
        <v>0</v>
      </c>
      <c r="T44" s="364">
        <f t="shared" si="2"/>
        <v>0</v>
      </c>
      <c r="U44" s="364">
        <f t="shared" si="3"/>
        <v>15058.6</v>
      </c>
      <c r="V44" s="365" t="s">
        <v>167</v>
      </c>
      <c r="W44" s="350"/>
      <c r="X44" s="351"/>
      <c r="Y44" s="350"/>
      <c r="Z44" s="351"/>
      <c r="AA44" s="350"/>
      <c r="AB44" s="351"/>
      <c r="AC44" s="350"/>
      <c r="AD44" s="350"/>
      <c r="AE44" s="351"/>
      <c r="AF44" s="350"/>
      <c r="AG44" s="351"/>
      <c r="AH44" s="350"/>
    </row>
    <row r="45" spans="1:34" ht="15" customHeight="1" x14ac:dyDescent="0.25">
      <c r="A45" s="344" t="s">
        <v>883</v>
      </c>
      <c r="B45" s="344" t="s">
        <v>847</v>
      </c>
      <c r="C45" s="345">
        <v>351</v>
      </c>
      <c r="D45" s="348" t="s">
        <v>375</v>
      </c>
      <c r="E45" s="344" t="s">
        <v>376</v>
      </c>
      <c r="F45" s="330">
        <v>22885.97</v>
      </c>
      <c r="G45" s="330">
        <v>0</v>
      </c>
      <c r="H45" s="330">
        <v>0</v>
      </c>
      <c r="I45" s="330">
        <v>0</v>
      </c>
      <c r="J45" s="330">
        <v>0</v>
      </c>
      <c r="K45" s="330">
        <v>0</v>
      </c>
      <c r="L45" s="330">
        <v>1254.57</v>
      </c>
      <c r="M45" s="330">
        <v>0</v>
      </c>
      <c r="N45" s="330">
        <v>0</v>
      </c>
      <c r="O45" s="330">
        <v>0</v>
      </c>
      <c r="P45" s="330">
        <v>0</v>
      </c>
      <c r="Q45" s="330">
        <v>0</v>
      </c>
      <c r="R45" s="330">
        <v>0</v>
      </c>
      <c r="S45" s="330">
        <v>0</v>
      </c>
      <c r="T45" s="346">
        <f t="shared" si="2"/>
        <v>1254.57</v>
      </c>
      <c r="U45" s="346">
        <f t="shared" si="3"/>
        <v>21631.4</v>
      </c>
      <c r="V45" s="347" t="s">
        <v>167</v>
      </c>
      <c r="W45" s="344"/>
      <c r="X45" s="345"/>
      <c r="Y45" s="344"/>
      <c r="Z45" s="345"/>
      <c r="AA45" s="344"/>
      <c r="AB45" s="345"/>
      <c r="AC45" s="344"/>
      <c r="AD45" s="344"/>
      <c r="AE45" s="345"/>
      <c r="AF45" s="344"/>
      <c r="AG45" s="345"/>
      <c r="AH45" s="344"/>
    </row>
    <row r="46" spans="1:34" ht="15" customHeight="1" x14ac:dyDescent="0.25">
      <c r="A46" s="344" t="s">
        <v>883</v>
      </c>
      <c r="B46" s="344" t="s">
        <v>847</v>
      </c>
      <c r="C46" s="345">
        <v>465</v>
      </c>
      <c r="D46" s="348" t="s">
        <v>750</v>
      </c>
      <c r="E46" s="344" t="s">
        <v>763</v>
      </c>
      <c r="F46" s="330">
        <v>13393.7</v>
      </c>
      <c r="G46" s="330">
        <v>0</v>
      </c>
      <c r="H46" s="330">
        <v>0</v>
      </c>
      <c r="I46" s="330">
        <v>0</v>
      </c>
      <c r="J46" s="330">
        <v>0</v>
      </c>
      <c r="K46" s="330">
        <v>0</v>
      </c>
      <c r="L46" s="330">
        <v>1854.55</v>
      </c>
      <c r="M46" s="330">
        <v>0</v>
      </c>
      <c r="N46" s="330">
        <v>0</v>
      </c>
      <c r="O46" s="330">
        <v>0</v>
      </c>
      <c r="P46" s="330">
        <v>0</v>
      </c>
      <c r="Q46" s="330">
        <v>0</v>
      </c>
      <c r="R46" s="330">
        <v>0</v>
      </c>
      <c r="S46" s="330">
        <v>0</v>
      </c>
      <c r="T46" s="346">
        <f t="shared" si="2"/>
        <v>1854.55</v>
      </c>
      <c r="U46" s="346">
        <f t="shared" si="3"/>
        <v>11539.150000000001</v>
      </c>
      <c r="V46" s="347" t="s">
        <v>167</v>
      </c>
      <c r="W46" s="344"/>
      <c r="X46" s="345"/>
      <c r="Y46" s="344"/>
      <c r="Z46" s="345"/>
      <c r="AA46" s="344"/>
      <c r="AB46" s="345"/>
      <c r="AC46" s="344"/>
      <c r="AD46" s="344"/>
      <c r="AE46" s="345"/>
      <c r="AF46" s="344"/>
      <c r="AG46" s="345"/>
      <c r="AH46" s="344"/>
    </row>
    <row r="47" spans="1:34" s="233" customFormat="1" ht="15" customHeight="1" x14ac:dyDescent="0.25">
      <c r="A47" s="227" t="s">
        <v>883</v>
      </c>
      <c r="B47" s="227" t="s">
        <v>847</v>
      </c>
      <c r="C47" s="228">
        <v>31</v>
      </c>
      <c r="D47" s="355" t="s">
        <v>23</v>
      </c>
      <c r="E47" s="227" t="s">
        <v>195</v>
      </c>
      <c r="F47" s="230">
        <v>4319.1499999999996</v>
      </c>
      <c r="G47" s="230">
        <v>1531.21</v>
      </c>
      <c r="H47" s="230">
        <v>0</v>
      </c>
      <c r="I47" s="230">
        <v>0</v>
      </c>
      <c r="J47" s="230">
        <v>0</v>
      </c>
      <c r="K47" s="230">
        <v>0</v>
      </c>
      <c r="L47" s="230">
        <v>0</v>
      </c>
      <c r="M47" s="230">
        <v>0</v>
      </c>
      <c r="N47" s="230">
        <v>0</v>
      </c>
      <c r="O47" s="230">
        <v>0</v>
      </c>
      <c r="P47" s="230">
        <v>2787.94</v>
      </c>
      <c r="Q47" s="230">
        <v>0</v>
      </c>
      <c r="R47" s="230">
        <v>0</v>
      </c>
      <c r="S47" s="230">
        <v>0</v>
      </c>
      <c r="T47" s="231">
        <f t="shared" si="2"/>
        <v>4319.1499999999996</v>
      </c>
      <c r="U47" s="231">
        <f t="shared" si="3"/>
        <v>0</v>
      </c>
      <c r="V47" s="232" t="s">
        <v>167</v>
      </c>
      <c r="W47" s="227"/>
      <c r="X47" s="228"/>
      <c r="Y47" s="227"/>
      <c r="Z47" s="228"/>
      <c r="AA47" s="227"/>
      <c r="AB47" s="228"/>
      <c r="AC47" s="227"/>
      <c r="AD47" s="227"/>
      <c r="AE47" s="228"/>
      <c r="AF47" s="227"/>
      <c r="AG47" s="228"/>
      <c r="AH47" s="227"/>
    </row>
    <row r="48" spans="1:34" s="352" customFormat="1" ht="15" customHeight="1" x14ac:dyDescent="0.25">
      <c r="A48" s="350" t="s">
        <v>883</v>
      </c>
      <c r="B48" s="350" t="s">
        <v>847</v>
      </c>
      <c r="C48" s="351">
        <v>405</v>
      </c>
      <c r="D48" s="354" t="s">
        <v>482</v>
      </c>
      <c r="E48" s="350" t="s">
        <v>532</v>
      </c>
      <c r="F48" s="363">
        <v>17816.66</v>
      </c>
      <c r="G48" s="363">
        <v>0</v>
      </c>
      <c r="H48" s="363">
        <v>0</v>
      </c>
      <c r="I48" s="363">
        <v>0</v>
      </c>
      <c r="J48" s="363">
        <v>0</v>
      </c>
      <c r="K48" s="363">
        <v>0</v>
      </c>
      <c r="L48" s="363">
        <v>0</v>
      </c>
      <c r="M48" s="363">
        <v>0</v>
      </c>
      <c r="N48" s="363">
        <v>0</v>
      </c>
      <c r="O48" s="363">
        <v>0</v>
      </c>
      <c r="P48" s="363">
        <v>0</v>
      </c>
      <c r="Q48" s="363">
        <v>0</v>
      </c>
      <c r="R48" s="363">
        <v>0</v>
      </c>
      <c r="S48" s="363">
        <v>0</v>
      </c>
      <c r="T48" s="364">
        <f t="shared" si="2"/>
        <v>0</v>
      </c>
      <c r="U48" s="364">
        <f t="shared" si="3"/>
        <v>17816.66</v>
      </c>
      <c r="V48" s="365" t="s">
        <v>167</v>
      </c>
      <c r="W48" s="350"/>
      <c r="X48" s="351"/>
      <c r="Y48" s="350"/>
      <c r="Z48" s="351"/>
      <c r="AA48" s="350"/>
      <c r="AB48" s="351"/>
      <c r="AC48" s="350"/>
      <c r="AD48" s="350"/>
      <c r="AE48" s="351"/>
      <c r="AF48" s="350"/>
      <c r="AG48" s="351"/>
      <c r="AH48" s="350"/>
    </row>
    <row r="49" spans="1:34" s="391" customFormat="1" ht="15" customHeight="1" x14ac:dyDescent="0.25">
      <c r="A49" s="385" t="s">
        <v>883</v>
      </c>
      <c r="B49" s="385" t="s">
        <v>847</v>
      </c>
      <c r="C49" s="386">
        <v>499</v>
      </c>
      <c r="D49" s="387" t="s">
        <v>482</v>
      </c>
      <c r="E49" s="385" t="s">
        <v>532</v>
      </c>
      <c r="F49" s="388">
        <v>2394.19</v>
      </c>
      <c r="G49" s="388">
        <v>0</v>
      </c>
      <c r="H49" s="388">
        <v>0</v>
      </c>
      <c r="I49" s="388">
        <v>0</v>
      </c>
      <c r="J49" s="388">
        <v>0</v>
      </c>
      <c r="K49" s="388">
        <v>0</v>
      </c>
      <c r="L49" s="388">
        <v>0</v>
      </c>
      <c r="M49" s="388">
        <v>0</v>
      </c>
      <c r="N49" s="388">
        <v>0</v>
      </c>
      <c r="O49" s="388">
        <v>0</v>
      </c>
      <c r="P49" s="388">
        <v>0</v>
      </c>
      <c r="Q49" s="388">
        <v>0</v>
      </c>
      <c r="R49" s="388">
        <v>0</v>
      </c>
      <c r="S49" s="388">
        <v>0</v>
      </c>
      <c r="T49" s="389">
        <f t="shared" si="2"/>
        <v>0</v>
      </c>
      <c r="U49" s="389">
        <f t="shared" si="3"/>
        <v>2394.19</v>
      </c>
      <c r="V49" s="390" t="s">
        <v>167</v>
      </c>
      <c r="W49" s="385"/>
      <c r="X49" s="386"/>
      <c r="Y49" s="385"/>
      <c r="Z49" s="386"/>
      <c r="AA49" s="385"/>
      <c r="AB49" s="386"/>
      <c r="AC49" s="385"/>
      <c r="AD49" s="385"/>
      <c r="AE49" s="386"/>
      <c r="AF49" s="385"/>
      <c r="AG49" s="386"/>
      <c r="AH49" s="385"/>
    </row>
    <row r="50" spans="1:34" ht="15" customHeight="1" x14ac:dyDescent="0.25">
      <c r="A50" s="344" t="s">
        <v>883</v>
      </c>
      <c r="B50" s="344" t="s">
        <v>847</v>
      </c>
      <c r="C50" s="345">
        <v>89</v>
      </c>
      <c r="D50" s="348" t="s">
        <v>49</v>
      </c>
      <c r="E50" s="344" t="s">
        <v>221</v>
      </c>
      <c r="F50" s="330">
        <v>16888.310000000001</v>
      </c>
      <c r="G50" s="330">
        <v>0</v>
      </c>
      <c r="H50" s="330">
        <v>0</v>
      </c>
      <c r="I50" s="330">
        <v>0</v>
      </c>
      <c r="J50" s="330">
        <v>0</v>
      </c>
      <c r="K50" s="330">
        <v>0</v>
      </c>
      <c r="L50" s="330">
        <v>1679.44</v>
      </c>
      <c r="M50" s="330">
        <v>0</v>
      </c>
      <c r="N50" s="330">
        <v>0</v>
      </c>
      <c r="O50" s="330">
        <v>0</v>
      </c>
      <c r="P50" s="330">
        <v>0</v>
      </c>
      <c r="Q50" s="330">
        <v>0</v>
      </c>
      <c r="R50" s="330">
        <v>0</v>
      </c>
      <c r="S50" s="330">
        <v>0</v>
      </c>
      <c r="T50" s="346">
        <f t="shared" si="2"/>
        <v>1679.44</v>
      </c>
      <c r="U50" s="346">
        <f t="shared" si="3"/>
        <v>15208.87</v>
      </c>
      <c r="V50" s="347" t="s">
        <v>167</v>
      </c>
      <c r="W50" s="344"/>
      <c r="X50" s="345"/>
      <c r="Y50" s="344"/>
      <c r="Z50" s="345"/>
      <c r="AA50" s="344"/>
      <c r="AB50" s="345"/>
      <c r="AC50" s="344"/>
      <c r="AD50" s="344"/>
      <c r="AE50" s="345"/>
      <c r="AF50" s="344"/>
      <c r="AG50" s="345"/>
      <c r="AH50" s="344"/>
    </row>
    <row r="51" spans="1:34" ht="15" customHeight="1" x14ac:dyDescent="0.25">
      <c r="A51" s="344" t="s">
        <v>883</v>
      </c>
      <c r="B51" s="344" t="s">
        <v>847</v>
      </c>
      <c r="C51" s="345">
        <v>279</v>
      </c>
      <c r="D51" s="348" t="s">
        <v>165</v>
      </c>
      <c r="E51" s="344" t="s">
        <v>268</v>
      </c>
      <c r="F51" s="330">
        <v>5632.81</v>
      </c>
      <c r="G51" s="330">
        <v>0</v>
      </c>
      <c r="H51" s="330">
        <v>0</v>
      </c>
      <c r="I51" s="330">
        <v>0</v>
      </c>
      <c r="J51" s="330">
        <v>0</v>
      </c>
      <c r="K51" s="330">
        <v>0</v>
      </c>
      <c r="L51" s="330">
        <v>1388.66</v>
      </c>
      <c r="M51" s="330">
        <v>0</v>
      </c>
      <c r="N51" s="330">
        <v>0</v>
      </c>
      <c r="O51" s="330">
        <v>0</v>
      </c>
      <c r="P51" s="330">
        <v>0</v>
      </c>
      <c r="Q51" s="330">
        <v>0</v>
      </c>
      <c r="R51" s="330">
        <v>0</v>
      </c>
      <c r="S51" s="330">
        <v>0</v>
      </c>
      <c r="T51" s="346">
        <f t="shared" si="2"/>
        <v>1388.66</v>
      </c>
      <c r="U51" s="346">
        <f t="shared" si="3"/>
        <v>4244.1500000000005</v>
      </c>
      <c r="V51" s="347" t="s">
        <v>167</v>
      </c>
      <c r="W51" s="344"/>
      <c r="X51" s="345"/>
      <c r="Y51" s="344"/>
      <c r="Z51" s="345"/>
      <c r="AA51" s="344"/>
      <c r="AB51" s="345"/>
      <c r="AC51" s="344"/>
      <c r="AD51" s="344"/>
      <c r="AE51" s="345"/>
      <c r="AF51" s="344"/>
      <c r="AG51" s="345"/>
      <c r="AH51" s="344"/>
    </row>
    <row r="52" spans="1:34" ht="15" customHeight="1" x14ac:dyDescent="0.25">
      <c r="A52" s="344" t="s">
        <v>883</v>
      </c>
      <c r="B52" s="344" t="s">
        <v>847</v>
      </c>
      <c r="C52" s="345">
        <v>451</v>
      </c>
      <c r="D52" s="348" t="s">
        <v>718</v>
      </c>
      <c r="E52" s="344" t="s">
        <v>739</v>
      </c>
      <c r="F52" s="330">
        <v>11428.1</v>
      </c>
      <c r="G52" s="330">
        <v>0</v>
      </c>
      <c r="H52" s="330">
        <v>0</v>
      </c>
      <c r="I52" s="330">
        <v>0</v>
      </c>
      <c r="J52" s="330">
        <v>0</v>
      </c>
      <c r="K52" s="330">
        <v>0</v>
      </c>
      <c r="L52" s="330">
        <v>0</v>
      </c>
      <c r="M52" s="330">
        <v>0</v>
      </c>
      <c r="N52" s="330">
        <v>0</v>
      </c>
      <c r="O52" s="330">
        <v>0</v>
      </c>
      <c r="P52" s="330">
        <v>1042.8599999999999</v>
      </c>
      <c r="Q52" s="330">
        <v>0</v>
      </c>
      <c r="R52" s="330">
        <v>0</v>
      </c>
      <c r="S52" s="330">
        <v>0</v>
      </c>
      <c r="T52" s="346">
        <f t="shared" si="2"/>
        <v>1042.8599999999999</v>
      </c>
      <c r="U52" s="346">
        <f t="shared" si="3"/>
        <v>10385.24</v>
      </c>
      <c r="V52" s="347" t="s">
        <v>167</v>
      </c>
      <c r="W52" s="344"/>
      <c r="X52" s="345"/>
      <c r="Y52" s="344"/>
      <c r="Z52" s="345"/>
      <c r="AA52" s="344"/>
      <c r="AB52" s="345"/>
      <c r="AC52" s="344"/>
      <c r="AD52" s="344"/>
      <c r="AE52" s="345"/>
      <c r="AF52" s="344"/>
      <c r="AG52" s="345"/>
      <c r="AH52" s="344"/>
    </row>
    <row r="53" spans="1:34" s="352" customFormat="1" ht="15" customHeight="1" x14ac:dyDescent="0.25">
      <c r="A53" s="350" t="s">
        <v>883</v>
      </c>
      <c r="B53" s="350" t="s">
        <v>847</v>
      </c>
      <c r="C53" s="351">
        <v>381</v>
      </c>
      <c r="D53" s="354" t="s">
        <v>511</v>
      </c>
      <c r="E53" s="350" t="s">
        <v>512</v>
      </c>
      <c r="F53" s="363">
        <v>10457.61</v>
      </c>
      <c r="G53" s="363">
        <v>0</v>
      </c>
      <c r="H53" s="363">
        <v>0</v>
      </c>
      <c r="I53" s="363">
        <v>0</v>
      </c>
      <c r="J53" s="363">
        <v>0</v>
      </c>
      <c r="K53" s="363">
        <v>0</v>
      </c>
      <c r="L53" s="363">
        <v>0</v>
      </c>
      <c r="M53" s="363">
        <v>0</v>
      </c>
      <c r="N53" s="363">
        <v>0</v>
      </c>
      <c r="O53" s="363">
        <v>0</v>
      </c>
      <c r="P53" s="363">
        <v>0</v>
      </c>
      <c r="Q53" s="363">
        <v>0</v>
      </c>
      <c r="R53" s="363">
        <v>0</v>
      </c>
      <c r="S53" s="363">
        <v>0</v>
      </c>
      <c r="T53" s="364">
        <f t="shared" si="2"/>
        <v>0</v>
      </c>
      <c r="U53" s="364">
        <f t="shared" si="3"/>
        <v>10457.61</v>
      </c>
      <c r="V53" s="365" t="s">
        <v>167</v>
      </c>
      <c r="W53" s="350"/>
      <c r="X53" s="351"/>
      <c r="Y53" s="350"/>
      <c r="Z53" s="351"/>
      <c r="AA53" s="350"/>
      <c r="AB53" s="351"/>
      <c r="AC53" s="350"/>
      <c r="AD53" s="350"/>
      <c r="AE53" s="351"/>
      <c r="AF53" s="350"/>
      <c r="AG53" s="351"/>
      <c r="AH53" s="350"/>
    </row>
    <row r="54" spans="1:34" ht="15" customHeight="1" x14ac:dyDescent="0.25">
      <c r="A54" s="344" t="s">
        <v>883</v>
      </c>
      <c r="B54" s="344" t="s">
        <v>847</v>
      </c>
      <c r="C54" s="345">
        <v>353</v>
      </c>
      <c r="D54" s="348" t="s">
        <v>379</v>
      </c>
      <c r="E54" s="344" t="s">
        <v>380</v>
      </c>
      <c r="F54" s="330">
        <v>11945.1</v>
      </c>
      <c r="G54" s="330">
        <v>0</v>
      </c>
      <c r="H54" s="330">
        <v>0</v>
      </c>
      <c r="I54" s="330">
        <v>0</v>
      </c>
      <c r="J54" s="330">
        <v>0</v>
      </c>
      <c r="K54" s="330">
        <v>0</v>
      </c>
      <c r="L54" s="330">
        <v>0</v>
      </c>
      <c r="M54" s="330">
        <v>0</v>
      </c>
      <c r="N54" s="330">
        <v>0</v>
      </c>
      <c r="O54" s="330">
        <v>0</v>
      </c>
      <c r="P54" s="330">
        <v>0</v>
      </c>
      <c r="Q54" s="330">
        <v>0</v>
      </c>
      <c r="R54" s="330">
        <v>0</v>
      </c>
      <c r="S54" s="330">
        <v>0</v>
      </c>
      <c r="T54" s="346">
        <f t="shared" si="2"/>
        <v>0</v>
      </c>
      <c r="U54" s="346">
        <f t="shared" si="3"/>
        <v>11945.1</v>
      </c>
      <c r="V54" s="347" t="s">
        <v>167</v>
      </c>
      <c r="W54" s="344"/>
      <c r="X54" s="345"/>
      <c r="Y54" s="344"/>
      <c r="Z54" s="345"/>
      <c r="AA54" s="344"/>
      <c r="AB54" s="345"/>
      <c r="AC54" s="344"/>
      <c r="AD54" s="344"/>
      <c r="AE54" s="345"/>
      <c r="AF54" s="344"/>
      <c r="AG54" s="345"/>
      <c r="AH54" s="344"/>
    </row>
    <row r="55" spans="1:34" ht="15" customHeight="1" x14ac:dyDescent="0.25">
      <c r="A55" s="344" t="s">
        <v>883</v>
      </c>
      <c r="B55" s="344" t="s">
        <v>847</v>
      </c>
      <c r="C55" s="345">
        <v>453</v>
      </c>
      <c r="D55" s="348" t="s">
        <v>720</v>
      </c>
      <c r="E55" s="344" t="s">
        <v>741</v>
      </c>
      <c r="F55" s="330">
        <v>10836.51</v>
      </c>
      <c r="G55" s="330">
        <v>0</v>
      </c>
      <c r="H55" s="330">
        <v>0</v>
      </c>
      <c r="I55" s="330">
        <v>0</v>
      </c>
      <c r="J55" s="330">
        <v>0</v>
      </c>
      <c r="K55" s="330">
        <v>0</v>
      </c>
      <c r="L55" s="330">
        <v>451.27</v>
      </c>
      <c r="M55" s="330">
        <v>0</v>
      </c>
      <c r="N55" s="330">
        <v>0</v>
      </c>
      <c r="O55" s="330">
        <v>0</v>
      </c>
      <c r="P55" s="330">
        <v>0</v>
      </c>
      <c r="Q55" s="330">
        <v>0</v>
      </c>
      <c r="R55" s="330">
        <v>0</v>
      </c>
      <c r="S55" s="330">
        <v>0</v>
      </c>
      <c r="T55" s="346">
        <f t="shared" si="2"/>
        <v>451.27</v>
      </c>
      <c r="U55" s="346">
        <f t="shared" si="3"/>
        <v>10385.24</v>
      </c>
      <c r="V55" s="347" t="s">
        <v>167</v>
      </c>
      <c r="W55" s="344"/>
      <c r="X55" s="345"/>
      <c r="Y55" s="344"/>
      <c r="Z55" s="345"/>
      <c r="AA55" s="344"/>
      <c r="AB55" s="345"/>
      <c r="AC55" s="344"/>
      <c r="AD55" s="344"/>
      <c r="AE55" s="345"/>
      <c r="AF55" s="344"/>
      <c r="AG55" s="345"/>
      <c r="AH55" s="344"/>
    </row>
    <row r="56" spans="1:34" ht="15" customHeight="1" x14ac:dyDescent="0.25">
      <c r="A56" s="344" t="s">
        <v>883</v>
      </c>
      <c r="B56" s="344" t="s">
        <v>847</v>
      </c>
      <c r="C56" s="345">
        <v>450</v>
      </c>
      <c r="D56" s="348" t="s">
        <v>717</v>
      </c>
      <c r="E56" s="344" t="s">
        <v>738</v>
      </c>
      <c r="F56" s="330">
        <v>10894.65</v>
      </c>
      <c r="G56" s="330">
        <v>0</v>
      </c>
      <c r="H56" s="330">
        <v>0</v>
      </c>
      <c r="I56" s="330">
        <v>0</v>
      </c>
      <c r="J56" s="330">
        <v>0</v>
      </c>
      <c r="K56" s="330">
        <v>0</v>
      </c>
      <c r="L56" s="330">
        <v>509.41</v>
      </c>
      <c r="M56" s="330">
        <v>0</v>
      </c>
      <c r="N56" s="330">
        <v>0</v>
      </c>
      <c r="O56" s="330">
        <v>0</v>
      </c>
      <c r="P56" s="330">
        <v>0</v>
      </c>
      <c r="Q56" s="330">
        <v>0</v>
      </c>
      <c r="R56" s="330">
        <v>0</v>
      </c>
      <c r="S56" s="330">
        <v>0</v>
      </c>
      <c r="T56" s="346">
        <f t="shared" ref="T56:T81" si="4">SUM(G56:S56)</f>
        <v>509.41</v>
      </c>
      <c r="U56" s="346">
        <f t="shared" ref="U56:U81" si="5">F56-T56</f>
        <v>10385.24</v>
      </c>
      <c r="V56" s="347" t="s">
        <v>167</v>
      </c>
      <c r="W56" s="344"/>
      <c r="X56" s="345"/>
      <c r="Y56" s="344"/>
      <c r="Z56" s="345"/>
      <c r="AA56" s="344"/>
      <c r="AB56" s="345"/>
      <c r="AC56" s="344"/>
      <c r="AD56" s="344"/>
      <c r="AE56" s="345"/>
      <c r="AF56" s="344"/>
      <c r="AG56" s="345"/>
      <c r="AH56" s="344"/>
    </row>
    <row r="57" spans="1:34" ht="15" customHeight="1" x14ac:dyDescent="0.25">
      <c r="A57" s="344" t="s">
        <v>883</v>
      </c>
      <c r="B57" s="344" t="s">
        <v>847</v>
      </c>
      <c r="C57" s="345">
        <v>489</v>
      </c>
      <c r="D57" s="348" t="s">
        <v>871</v>
      </c>
      <c r="E57" s="344" t="s">
        <v>872</v>
      </c>
      <c r="F57" s="330">
        <v>10674.47</v>
      </c>
      <c r="G57" s="330">
        <v>0</v>
      </c>
      <c r="H57" s="330">
        <v>0</v>
      </c>
      <c r="I57" s="330">
        <v>0</v>
      </c>
      <c r="J57" s="330">
        <v>0</v>
      </c>
      <c r="K57" s="330">
        <v>0</v>
      </c>
      <c r="L57" s="330">
        <v>0</v>
      </c>
      <c r="M57" s="330">
        <v>0</v>
      </c>
      <c r="N57" s="330">
        <v>0</v>
      </c>
      <c r="O57" s="330">
        <v>0</v>
      </c>
      <c r="P57" s="330">
        <v>1164.08</v>
      </c>
      <c r="Q57" s="330">
        <v>0</v>
      </c>
      <c r="R57" s="330">
        <v>977.5</v>
      </c>
      <c r="S57" s="330">
        <v>0</v>
      </c>
      <c r="T57" s="346">
        <f t="shared" si="4"/>
        <v>2141.58</v>
      </c>
      <c r="U57" s="346">
        <f t="shared" si="5"/>
        <v>8532.89</v>
      </c>
      <c r="V57" s="347" t="s">
        <v>167</v>
      </c>
      <c r="W57" s="344"/>
      <c r="X57" s="345"/>
      <c r="Y57" s="344"/>
      <c r="Z57" s="345"/>
      <c r="AA57" s="344"/>
      <c r="AB57" s="345"/>
      <c r="AC57" s="344"/>
      <c r="AD57" s="344"/>
      <c r="AE57" s="345"/>
      <c r="AF57" s="344"/>
      <c r="AG57" s="345"/>
      <c r="AH57" s="344"/>
    </row>
    <row r="58" spans="1:34" ht="15" customHeight="1" x14ac:dyDescent="0.25">
      <c r="A58" s="344" t="s">
        <v>883</v>
      </c>
      <c r="B58" s="344" t="s">
        <v>847</v>
      </c>
      <c r="C58" s="345">
        <v>355</v>
      </c>
      <c r="D58" s="348" t="s">
        <v>381</v>
      </c>
      <c r="E58" s="344" t="s">
        <v>382</v>
      </c>
      <c r="F58" s="330">
        <v>17864.650000000001</v>
      </c>
      <c r="G58" s="330">
        <v>0</v>
      </c>
      <c r="H58" s="330">
        <v>0</v>
      </c>
      <c r="I58" s="330">
        <v>0</v>
      </c>
      <c r="J58" s="330">
        <v>0</v>
      </c>
      <c r="K58" s="330">
        <v>0</v>
      </c>
      <c r="L58" s="330">
        <v>732.88</v>
      </c>
      <c r="M58" s="330">
        <v>0</v>
      </c>
      <c r="N58" s="330">
        <v>0</v>
      </c>
      <c r="O58" s="330">
        <v>0</v>
      </c>
      <c r="P58" s="330">
        <v>0</v>
      </c>
      <c r="Q58" s="330">
        <v>0</v>
      </c>
      <c r="R58" s="330">
        <v>0</v>
      </c>
      <c r="S58" s="330">
        <v>0</v>
      </c>
      <c r="T58" s="346">
        <f t="shared" si="4"/>
        <v>732.88</v>
      </c>
      <c r="U58" s="346">
        <f t="shared" si="5"/>
        <v>17131.77</v>
      </c>
      <c r="V58" s="347" t="s">
        <v>167</v>
      </c>
      <c r="W58" s="344"/>
      <c r="X58" s="345"/>
      <c r="Y58" s="344"/>
      <c r="Z58" s="345"/>
      <c r="AA58" s="344"/>
      <c r="AB58" s="345"/>
      <c r="AC58" s="344"/>
      <c r="AD58" s="344"/>
      <c r="AE58" s="345"/>
      <c r="AF58" s="344"/>
      <c r="AG58" s="345"/>
      <c r="AH58" s="344"/>
    </row>
    <row r="59" spans="1:34" ht="15" customHeight="1" x14ac:dyDescent="0.25">
      <c r="A59" s="344" t="s">
        <v>883</v>
      </c>
      <c r="B59" s="344" t="s">
        <v>847</v>
      </c>
      <c r="C59" s="345">
        <v>361</v>
      </c>
      <c r="D59" s="348" t="s">
        <v>446</v>
      </c>
      <c r="E59" s="344" t="s">
        <v>447</v>
      </c>
      <c r="F59" s="330">
        <v>18649.77</v>
      </c>
      <c r="G59" s="330">
        <v>0</v>
      </c>
      <c r="H59" s="330">
        <v>0</v>
      </c>
      <c r="I59" s="330">
        <v>1518</v>
      </c>
      <c r="J59" s="330">
        <v>0</v>
      </c>
      <c r="K59" s="330">
        <v>0</v>
      </c>
      <c r="L59" s="330">
        <v>0</v>
      </c>
      <c r="M59" s="330">
        <v>0</v>
      </c>
      <c r="N59" s="330">
        <v>0</v>
      </c>
      <c r="O59" s="330">
        <v>0</v>
      </c>
      <c r="P59" s="330">
        <v>0</v>
      </c>
      <c r="Q59" s="330">
        <v>0</v>
      </c>
      <c r="R59" s="330">
        <v>0</v>
      </c>
      <c r="S59" s="330">
        <v>0</v>
      </c>
      <c r="T59" s="346">
        <f t="shared" si="4"/>
        <v>1518</v>
      </c>
      <c r="U59" s="346">
        <f t="shared" si="5"/>
        <v>17131.77</v>
      </c>
      <c r="V59" s="347" t="s">
        <v>167</v>
      </c>
      <c r="W59" s="344"/>
      <c r="X59" s="345"/>
      <c r="Y59" s="344"/>
      <c r="Z59" s="345"/>
      <c r="AA59" s="344"/>
      <c r="AB59" s="345"/>
      <c r="AC59" s="344"/>
      <c r="AD59" s="344"/>
      <c r="AE59" s="345"/>
      <c r="AF59" s="344"/>
      <c r="AG59" s="345"/>
      <c r="AH59" s="344"/>
    </row>
    <row r="60" spans="1:34" ht="15" customHeight="1" x14ac:dyDescent="0.25">
      <c r="A60" s="344" t="s">
        <v>883</v>
      </c>
      <c r="B60" s="344" t="s">
        <v>847</v>
      </c>
      <c r="C60" s="345">
        <v>76</v>
      </c>
      <c r="D60" s="348" t="s">
        <v>40</v>
      </c>
      <c r="E60" s="344" t="s">
        <v>212</v>
      </c>
      <c r="F60" s="330">
        <v>24051.439999999999</v>
      </c>
      <c r="G60" s="330">
        <v>0</v>
      </c>
      <c r="H60" s="330">
        <v>0</v>
      </c>
      <c r="I60" s="330">
        <v>0</v>
      </c>
      <c r="J60" s="330">
        <v>0</v>
      </c>
      <c r="K60" s="330">
        <v>0</v>
      </c>
      <c r="L60" s="330">
        <v>1698.99</v>
      </c>
      <c r="M60" s="330">
        <v>0</v>
      </c>
      <c r="N60" s="330">
        <v>0</v>
      </c>
      <c r="O60" s="330">
        <v>0</v>
      </c>
      <c r="P60" s="330">
        <v>0</v>
      </c>
      <c r="Q60" s="330">
        <v>0</v>
      </c>
      <c r="R60" s="330">
        <v>0</v>
      </c>
      <c r="S60" s="330">
        <v>0</v>
      </c>
      <c r="T60" s="346">
        <f t="shared" si="4"/>
        <v>1698.99</v>
      </c>
      <c r="U60" s="346">
        <f t="shared" si="5"/>
        <v>22352.449999999997</v>
      </c>
      <c r="V60" s="347" t="s">
        <v>167</v>
      </c>
      <c r="W60" s="344"/>
      <c r="X60" s="345"/>
      <c r="Y60" s="344"/>
      <c r="Z60" s="345"/>
      <c r="AA60" s="344"/>
      <c r="AB60" s="345"/>
      <c r="AC60" s="344"/>
      <c r="AD60" s="344"/>
      <c r="AE60" s="345"/>
      <c r="AF60" s="344"/>
      <c r="AG60" s="345"/>
      <c r="AH60" s="344"/>
    </row>
    <row r="61" spans="1:34" ht="15" customHeight="1" x14ac:dyDescent="0.25">
      <c r="A61" s="344" t="s">
        <v>883</v>
      </c>
      <c r="B61" s="344" t="s">
        <v>847</v>
      </c>
      <c r="C61" s="345">
        <v>79</v>
      </c>
      <c r="D61" s="348" t="s">
        <v>41</v>
      </c>
      <c r="E61" s="344" t="s">
        <v>213</v>
      </c>
      <c r="F61" s="330">
        <v>13127.8</v>
      </c>
      <c r="G61" s="330">
        <v>0</v>
      </c>
      <c r="H61" s="330">
        <v>0</v>
      </c>
      <c r="I61" s="330">
        <v>0</v>
      </c>
      <c r="J61" s="330">
        <v>0</v>
      </c>
      <c r="K61" s="330">
        <v>0</v>
      </c>
      <c r="L61" s="330">
        <v>0</v>
      </c>
      <c r="M61" s="330">
        <v>0</v>
      </c>
      <c r="N61" s="330">
        <v>0</v>
      </c>
      <c r="O61" s="330">
        <v>0</v>
      </c>
      <c r="P61" s="330">
        <v>3190.88</v>
      </c>
      <c r="Q61" s="330">
        <v>0</v>
      </c>
      <c r="R61" s="330">
        <v>0</v>
      </c>
      <c r="S61" s="330">
        <v>0</v>
      </c>
      <c r="T61" s="346">
        <f t="shared" si="4"/>
        <v>3190.88</v>
      </c>
      <c r="U61" s="346">
        <f t="shared" si="5"/>
        <v>9936.9199999999983</v>
      </c>
      <c r="V61" s="347" t="s">
        <v>167</v>
      </c>
      <c r="W61" s="344"/>
      <c r="X61" s="345"/>
      <c r="Y61" s="344"/>
      <c r="Z61" s="345"/>
      <c r="AA61" s="344"/>
      <c r="AB61" s="345"/>
      <c r="AC61" s="344"/>
      <c r="AD61" s="344"/>
      <c r="AE61" s="345"/>
      <c r="AF61" s="344"/>
      <c r="AG61" s="345"/>
      <c r="AH61" s="344"/>
    </row>
    <row r="62" spans="1:34" ht="15" customHeight="1" x14ac:dyDescent="0.25">
      <c r="A62" s="344" t="s">
        <v>883</v>
      </c>
      <c r="B62" s="344" t="s">
        <v>847</v>
      </c>
      <c r="C62" s="345">
        <v>152</v>
      </c>
      <c r="D62" s="348" t="s">
        <v>59</v>
      </c>
      <c r="E62" s="344" t="s">
        <v>231</v>
      </c>
      <c r="F62" s="330">
        <v>5732.41</v>
      </c>
      <c r="G62" s="330">
        <v>0</v>
      </c>
      <c r="H62" s="330">
        <v>0</v>
      </c>
      <c r="I62" s="330">
        <v>0</v>
      </c>
      <c r="J62" s="330">
        <v>0</v>
      </c>
      <c r="K62" s="330">
        <v>0</v>
      </c>
      <c r="L62" s="330">
        <v>681.61</v>
      </c>
      <c r="M62" s="330">
        <v>0</v>
      </c>
      <c r="N62" s="330">
        <v>0</v>
      </c>
      <c r="O62" s="330">
        <v>0</v>
      </c>
      <c r="P62" s="330">
        <v>0</v>
      </c>
      <c r="Q62" s="330">
        <v>0</v>
      </c>
      <c r="R62" s="330">
        <v>0</v>
      </c>
      <c r="S62" s="330">
        <v>0</v>
      </c>
      <c r="T62" s="346">
        <f t="shared" si="4"/>
        <v>681.61</v>
      </c>
      <c r="U62" s="346">
        <f t="shared" si="5"/>
        <v>5050.8</v>
      </c>
      <c r="V62" s="347" t="s">
        <v>167</v>
      </c>
      <c r="W62" s="344"/>
      <c r="X62" s="345"/>
      <c r="Y62" s="344"/>
      <c r="Z62" s="345"/>
      <c r="AA62" s="344"/>
      <c r="AB62" s="345"/>
      <c r="AC62" s="344"/>
      <c r="AD62" s="344"/>
      <c r="AE62" s="345"/>
      <c r="AF62" s="344"/>
      <c r="AG62" s="345"/>
      <c r="AH62" s="344"/>
    </row>
    <row r="63" spans="1:34" ht="15" customHeight="1" x14ac:dyDescent="0.25">
      <c r="A63" s="344" t="s">
        <v>883</v>
      </c>
      <c r="B63" s="344" t="s">
        <v>847</v>
      </c>
      <c r="C63" s="345">
        <v>148</v>
      </c>
      <c r="D63" s="348" t="s">
        <v>57</v>
      </c>
      <c r="E63" s="344" t="s">
        <v>229</v>
      </c>
      <c r="F63" s="330">
        <v>12231.3</v>
      </c>
      <c r="G63" s="330">
        <v>0</v>
      </c>
      <c r="H63" s="330">
        <v>0</v>
      </c>
      <c r="I63" s="330">
        <v>0</v>
      </c>
      <c r="J63" s="330">
        <v>0</v>
      </c>
      <c r="K63" s="330">
        <v>0</v>
      </c>
      <c r="L63" s="330">
        <v>0</v>
      </c>
      <c r="M63" s="330">
        <v>0</v>
      </c>
      <c r="N63" s="330">
        <v>0</v>
      </c>
      <c r="O63" s="330">
        <v>0</v>
      </c>
      <c r="P63" s="330">
        <v>2692.01</v>
      </c>
      <c r="Q63" s="330">
        <v>0</v>
      </c>
      <c r="R63" s="330">
        <v>0</v>
      </c>
      <c r="S63" s="330">
        <v>0</v>
      </c>
      <c r="T63" s="346">
        <f t="shared" si="4"/>
        <v>2692.01</v>
      </c>
      <c r="U63" s="346">
        <f t="shared" si="5"/>
        <v>9539.2899999999991</v>
      </c>
      <c r="V63" s="347" t="s">
        <v>167</v>
      </c>
      <c r="W63" s="344"/>
      <c r="X63" s="345"/>
      <c r="Y63" s="344"/>
      <c r="Z63" s="345"/>
      <c r="AA63" s="344"/>
      <c r="AB63" s="345"/>
      <c r="AC63" s="344"/>
      <c r="AD63" s="344"/>
      <c r="AE63" s="345"/>
      <c r="AF63" s="344"/>
      <c r="AG63" s="345"/>
      <c r="AH63" s="344"/>
    </row>
    <row r="64" spans="1:34" s="352" customFormat="1" ht="15" customHeight="1" x14ac:dyDescent="0.25">
      <c r="A64" s="350" t="s">
        <v>883</v>
      </c>
      <c r="B64" s="350" t="s">
        <v>847</v>
      </c>
      <c r="C64" s="351">
        <v>357</v>
      </c>
      <c r="D64" s="354" t="s">
        <v>385</v>
      </c>
      <c r="E64" s="350" t="s">
        <v>386</v>
      </c>
      <c r="F64" s="363">
        <v>48540.02</v>
      </c>
      <c r="G64" s="363">
        <v>0</v>
      </c>
      <c r="H64" s="363">
        <v>0</v>
      </c>
      <c r="I64" s="363">
        <v>0</v>
      </c>
      <c r="J64" s="363">
        <v>0</v>
      </c>
      <c r="K64" s="363">
        <v>0</v>
      </c>
      <c r="L64" s="363">
        <v>0</v>
      </c>
      <c r="M64" s="363">
        <v>0</v>
      </c>
      <c r="N64" s="363">
        <v>0</v>
      </c>
      <c r="O64" s="363">
        <v>0</v>
      </c>
      <c r="P64" s="363">
        <v>0</v>
      </c>
      <c r="Q64" s="363">
        <v>0</v>
      </c>
      <c r="R64" s="363">
        <v>0</v>
      </c>
      <c r="S64" s="363">
        <v>0</v>
      </c>
      <c r="T64" s="364">
        <f t="shared" si="4"/>
        <v>0</v>
      </c>
      <c r="U64" s="364">
        <f t="shared" si="5"/>
        <v>48540.02</v>
      </c>
      <c r="V64" s="365" t="s">
        <v>167</v>
      </c>
      <c r="W64" s="350"/>
      <c r="X64" s="351"/>
      <c r="Y64" s="350"/>
      <c r="Z64" s="351"/>
      <c r="AA64" s="350"/>
      <c r="AB64" s="351"/>
      <c r="AC64" s="350"/>
      <c r="AD64" s="350"/>
      <c r="AE64" s="351"/>
      <c r="AF64" s="350"/>
      <c r="AG64" s="351"/>
      <c r="AH64" s="350"/>
    </row>
    <row r="65" spans="1:34" ht="15" customHeight="1" x14ac:dyDescent="0.25">
      <c r="A65" s="344" t="s">
        <v>883</v>
      </c>
      <c r="B65" s="344" t="s">
        <v>847</v>
      </c>
      <c r="C65" s="345">
        <v>474</v>
      </c>
      <c r="D65" s="348" t="s">
        <v>786</v>
      </c>
      <c r="E65" s="344" t="s">
        <v>793</v>
      </c>
      <c r="F65" s="330">
        <v>13106.22</v>
      </c>
      <c r="G65" s="330">
        <v>0</v>
      </c>
      <c r="H65" s="330">
        <v>0</v>
      </c>
      <c r="I65" s="330">
        <v>0</v>
      </c>
      <c r="J65" s="330">
        <v>0</v>
      </c>
      <c r="K65" s="330">
        <v>0</v>
      </c>
      <c r="L65" s="330">
        <v>2720.98</v>
      </c>
      <c r="M65" s="330">
        <v>0</v>
      </c>
      <c r="N65" s="330">
        <v>0</v>
      </c>
      <c r="O65" s="330">
        <v>0</v>
      </c>
      <c r="P65" s="330">
        <v>0</v>
      </c>
      <c r="Q65" s="330">
        <v>0</v>
      </c>
      <c r="R65" s="330">
        <v>0</v>
      </c>
      <c r="S65" s="330">
        <v>0</v>
      </c>
      <c r="T65" s="346">
        <f t="shared" si="4"/>
        <v>2720.98</v>
      </c>
      <c r="U65" s="346">
        <f t="shared" si="5"/>
        <v>10385.24</v>
      </c>
      <c r="V65" s="347" t="s">
        <v>167</v>
      </c>
      <c r="W65" s="344"/>
      <c r="X65" s="345"/>
      <c r="Y65" s="344"/>
      <c r="Z65" s="345"/>
      <c r="AA65" s="344"/>
      <c r="AB65" s="345"/>
      <c r="AC65" s="344"/>
      <c r="AD65" s="344"/>
      <c r="AE65" s="345"/>
      <c r="AF65" s="344"/>
      <c r="AG65" s="345"/>
      <c r="AH65" s="344"/>
    </row>
    <row r="66" spans="1:34" ht="15" customHeight="1" x14ac:dyDescent="0.25">
      <c r="A66" s="344" t="s">
        <v>883</v>
      </c>
      <c r="B66" s="344" t="s">
        <v>847</v>
      </c>
      <c r="C66" s="345">
        <v>350</v>
      </c>
      <c r="D66" s="348" t="s">
        <v>373</v>
      </c>
      <c r="E66" s="344" t="s">
        <v>374</v>
      </c>
      <c r="F66" s="330">
        <v>18525.740000000002</v>
      </c>
      <c r="G66" s="330">
        <v>0</v>
      </c>
      <c r="H66" s="330">
        <v>0</v>
      </c>
      <c r="I66" s="330">
        <v>0</v>
      </c>
      <c r="J66" s="330">
        <v>0</v>
      </c>
      <c r="K66" s="330">
        <v>0</v>
      </c>
      <c r="L66" s="330">
        <v>0</v>
      </c>
      <c r="M66" s="330">
        <v>0</v>
      </c>
      <c r="N66" s="330">
        <v>0</v>
      </c>
      <c r="O66" s="330">
        <v>0</v>
      </c>
      <c r="P66" s="330">
        <v>1393.97</v>
      </c>
      <c r="Q66" s="330">
        <v>0</v>
      </c>
      <c r="R66" s="330">
        <v>0</v>
      </c>
      <c r="S66" s="330">
        <v>0</v>
      </c>
      <c r="T66" s="346">
        <f t="shared" si="4"/>
        <v>1393.97</v>
      </c>
      <c r="U66" s="346">
        <f t="shared" si="5"/>
        <v>17131.77</v>
      </c>
      <c r="V66" s="347" t="s">
        <v>167</v>
      </c>
      <c r="W66" s="344"/>
      <c r="X66" s="345"/>
      <c r="Y66" s="344"/>
      <c r="Z66" s="345"/>
      <c r="AA66" s="344"/>
      <c r="AB66" s="345"/>
      <c r="AC66" s="344"/>
      <c r="AD66" s="344"/>
      <c r="AE66" s="345"/>
      <c r="AF66" s="344"/>
      <c r="AG66" s="345"/>
      <c r="AH66" s="344"/>
    </row>
    <row r="67" spans="1:34" ht="15" customHeight="1" x14ac:dyDescent="0.25">
      <c r="A67" s="344" t="s">
        <v>883</v>
      </c>
      <c r="B67" s="344" t="s">
        <v>847</v>
      </c>
      <c r="C67" s="345">
        <v>337</v>
      </c>
      <c r="D67" s="348" t="s">
        <v>338</v>
      </c>
      <c r="E67" s="344" t="s">
        <v>339</v>
      </c>
      <c r="F67" s="330">
        <v>13407.48</v>
      </c>
      <c r="G67" s="330">
        <v>0</v>
      </c>
      <c r="H67" s="330">
        <v>0</v>
      </c>
      <c r="I67" s="330">
        <v>0</v>
      </c>
      <c r="J67" s="330">
        <v>0</v>
      </c>
      <c r="K67" s="330">
        <v>0</v>
      </c>
      <c r="L67" s="330">
        <v>0</v>
      </c>
      <c r="M67" s="330">
        <v>0</v>
      </c>
      <c r="N67" s="330">
        <v>0</v>
      </c>
      <c r="O67" s="330">
        <v>0</v>
      </c>
      <c r="P67" s="330">
        <v>0</v>
      </c>
      <c r="Q67" s="330">
        <v>0</v>
      </c>
      <c r="R67" s="330">
        <v>0</v>
      </c>
      <c r="S67" s="330">
        <v>0</v>
      </c>
      <c r="T67" s="346">
        <f t="shared" si="4"/>
        <v>0</v>
      </c>
      <c r="U67" s="346">
        <f t="shared" si="5"/>
        <v>13407.48</v>
      </c>
      <c r="V67" s="347" t="s">
        <v>167</v>
      </c>
      <c r="W67" s="344"/>
      <c r="X67" s="345"/>
      <c r="Y67" s="344"/>
      <c r="Z67" s="345"/>
      <c r="AA67" s="344"/>
      <c r="AB67" s="345"/>
      <c r="AC67" s="344"/>
      <c r="AD67" s="344"/>
      <c r="AE67" s="345"/>
      <c r="AF67" s="344"/>
      <c r="AG67" s="345"/>
      <c r="AH67" s="344"/>
    </row>
    <row r="68" spans="1:34" ht="15" customHeight="1" x14ac:dyDescent="0.25">
      <c r="A68" s="344" t="s">
        <v>883</v>
      </c>
      <c r="B68" s="344" t="s">
        <v>847</v>
      </c>
      <c r="C68" s="345">
        <v>80</v>
      </c>
      <c r="D68" s="348" t="s">
        <v>42</v>
      </c>
      <c r="E68" s="344" t="s">
        <v>214</v>
      </c>
      <c r="F68" s="330">
        <v>12481.24</v>
      </c>
      <c r="G68" s="330">
        <v>0</v>
      </c>
      <c r="H68" s="330">
        <v>0</v>
      </c>
      <c r="I68" s="330">
        <v>0</v>
      </c>
      <c r="J68" s="330">
        <v>0</v>
      </c>
      <c r="K68" s="330">
        <v>0</v>
      </c>
      <c r="L68" s="330">
        <v>3624.32</v>
      </c>
      <c r="M68" s="330">
        <v>0</v>
      </c>
      <c r="N68" s="330">
        <v>0</v>
      </c>
      <c r="O68" s="330">
        <v>0</v>
      </c>
      <c r="P68" s="330">
        <v>0</v>
      </c>
      <c r="Q68" s="330">
        <v>0</v>
      </c>
      <c r="R68" s="330">
        <v>0</v>
      </c>
      <c r="S68" s="330">
        <v>0</v>
      </c>
      <c r="T68" s="346">
        <f t="shared" si="4"/>
        <v>3624.32</v>
      </c>
      <c r="U68" s="346">
        <f t="shared" si="5"/>
        <v>8856.92</v>
      </c>
      <c r="V68" s="347" t="s">
        <v>167</v>
      </c>
      <c r="W68" s="344"/>
      <c r="X68" s="345"/>
      <c r="Y68" s="344"/>
      <c r="Z68" s="345"/>
      <c r="AA68" s="344"/>
      <c r="AB68" s="345"/>
      <c r="AC68" s="344"/>
      <c r="AD68" s="344"/>
      <c r="AE68" s="345"/>
      <c r="AF68" s="344"/>
      <c r="AG68" s="345"/>
      <c r="AH68" s="344"/>
    </row>
    <row r="69" spans="1:34" ht="15" customHeight="1" x14ac:dyDescent="0.25">
      <c r="A69" s="344" t="s">
        <v>883</v>
      </c>
      <c r="B69" s="344" t="s">
        <v>847</v>
      </c>
      <c r="C69" s="345">
        <v>214</v>
      </c>
      <c r="D69" s="348" t="s">
        <v>106</v>
      </c>
      <c r="E69" s="344" t="s">
        <v>249</v>
      </c>
      <c r="F69" s="330">
        <v>5509.28</v>
      </c>
      <c r="G69" s="330">
        <v>0</v>
      </c>
      <c r="H69" s="330">
        <v>0</v>
      </c>
      <c r="I69" s="330">
        <v>0</v>
      </c>
      <c r="J69" s="330">
        <v>0</v>
      </c>
      <c r="K69" s="330">
        <v>0</v>
      </c>
      <c r="L69" s="330">
        <v>0</v>
      </c>
      <c r="M69" s="330">
        <v>0</v>
      </c>
      <c r="N69" s="330">
        <v>0</v>
      </c>
      <c r="O69" s="330">
        <v>0</v>
      </c>
      <c r="P69" s="330">
        <v>1848.83</v>
      </c>
      <c r="Q69" s="330">
        <v>0</v>
      </c>
      <c r="R69" s="330">
        <v>0</v>
      </c>
      <c r="S69" s="330">
        <v>0</v>
      </c>
      <c r="T69" s="346">
        <f t="shared" si="4"/>
        <v>1848.83</v>
      </c>
      <c r="U69" s="346">
        <f t="shared" si="5"/>
        <v>3660.45</v>
      </c>
      <c r="V69" s="347" t="s">
        <v>167</v>
      </c>
      <c r="W69" s="344"/>
      <c r="X69" s="345"/>
      <c r="Y69" s="344"/>
      <c r="Z69" s="345"/>
      <c r="AA69" s="344"/>
      <c r="AB69" s="345"/>
      <c r="AC69" s="344"/>
      <c r="AD69" s="344"/>
      <c r="AE69" s="345"/>
      <c r="AF69" s="344"/>
      <c r="AG69" s="345"/>
      <c r="AH69" s="344"/>
    </row>
    <row r="70" spans="1:34" ht="15" customHeight="1" x14ac:dyDescent="0.25">
      <c r="A70" s="344" t="s">
        <v>883</v>
      </c>
      <c r="B70" s="344" t="s">
        <v>847</v>
      </c>
      <c r="C70" s="345">
        <v>9</v>
      </c>
      <c r="D70" s="348" t="s">
        <v>7</v>
      </c>
      <c r="E70" s="344" t="s">
        <v>177</v>
      </c>
      <c r="F70" s="330">
        <v>13526.11</v>
      </c>
      <c r="G70" s="330">
        <v>0</v>
      </c>
      <c r="H70" s="330">
        <v>0</v>
      </c>
      <c r="I70" s="330">
        <v>0</v>
      </c>
      <c r="J70" s="330">
        <v>0</v>
      </c>
      <c r="K70" s="330">
        <v>0</v>
      </c>
      <c r="L70" s="330">
        <v>1672.76</v>
      </c>
      <c r="M70" s="330">
        <v>0</v>
      </c>
      <c r="N70" s="330">
        <v>0</v>
      </c>
      <c r="O70" s="330">
        <v>0</v>
      </c>
      <c r="P70" s="330">
        <v>0</v>
      </c>
      <c r="Q70" s="330">
        <v>0</v>
      </c>
      <c r="R70" s="330">
        <v>0</v>
      </c>
      <c r="S70" s="330">
        <v>0</v>
      </c>
      <c r="T70" s="346">
        <f t="shared" si="4"/>
        <v>1672.76</v>
      </c>
      <c r="U70" s="346">
        <f t="shared" si="5"/>
        <v>11853.35</v>
      </c>
      <c r="V70" s="368" t="s">
        <v>167</v>
      </c>
      <c r="W70" s="344"/>
      <c r="X70" s="345"/>
      <c r="Y70" s="344"/>
      <c r="Z70" s="345"/>
      <c r="AA70" s="344"/>
      <c r="AB70" s="345"/>
      <c r="AC70" s="344"/>
      <c r="AD70" s="344"/>
      <c r="AE70" s="345"/>
      <c r="AF70" s="344"/>
      <c r="AG70" s="345"/>
      <c r="AH70" s="344"/>
    </row>
    <row r="71" spans="1:34" s="352" customFormat="1" ht="15" customHeight="1" x14ac:dyDescent="0.25">
      <c r="A71" s="350" t="s">
        <v>883</v>
      </c>
      <c r="B71" s="350" t="s">
        <v>847</v>
      </c>
      <c r="C71" s="351">
        <v>388</v>
      </c>
      <c r="D71" s="354" t="s">
        <v>469</v>
      </c>
      <c r="E71" s="350" t="s">
        <v>516</v>
      </c>
      <c r="F71" s="363">
        <v>15401.48</v>
      </c>
      <c r="G71" s="363">
        <v>0</v>
      </c>
      <c r="H71" s="363">
        <v>0</v>
      </c>
      <c r="I71" s="363">
        <v>0</v>
      </c>
      <c r="J71" s="363">
        <v>0</v>
      </c>
      <c r="K71" s="363">
        <v>0</v>
      </c>
      <c r="L71" s="363">
        <v>0</v>
      </c>
      <c r="M71" s="363">
        <v>0</v>
      </c>
      <c r="N71" s="363">
        <v>0</v>
      </c>
      <c r="O71" s="363">
        <v>0</v>
      </c>
      <c r="P71" s="363">
        <v>0</v>
      </c>
      <c r="Q71" s="363">
        <v>0</v>
      </c>
      <c r="R71" s="363">
        <v>0</v>
      </c>
      <c r="S71" s="363">
        <v>0</v>
      </c>
      <c r="T71" s="364">
        <f t="shared" si="4"/>
        <v>0</v>
      </c>
      <c r="U71" s="364">
        <f t="shared" si="5"/>
        <v>15401.48</v>
      </c>
      <c r="V71" s="365" t="s">
        <v>167</v>
      </c>
      <c r="W71" s="350"/>
      <c r="X71" s="351"/>
      <c r="Y71" s="350"/>
      <c r="Z71" s="351"/>
      <c r="AA71" s="350"/>
      <c r="AB71" s="351"/>
      <c r="AC71" s="350"/>
      <c r="AD71" s="350"/>
      <c r="AE71" s="351"/>
      <c r="AF71" s="350"/>
      <c r="AG71" s="351"/>
      <c r="AH71" s="350"/>
    </row>
    <row r="72" spans="1:34" ht="15" customHeight="1" x14ac:dyDescent="0.25">
      <c r="A72" s="344" t="s">
        <v>883</v>
      </c>
      <c r="B72" s="344" t="s">
        <v>847</v>
      </c>
      <c r="C72" s="345">
        <v>479</v>
      </c>
      <c r="D72" s="348" t="s">
        <v>804</v>
      </c>
      <c r="E72" s="344" t="s">
        <v>815</v>
      </c>
      <c r="F72" s="330">
        <v>11003.17</v>
      </c>
      <c r="G72" s="330">
        <v>0</v>
      </c>
      <c r="H72" s="330">
        <v>0</v>
      </c>
      <c r="I72" s="330">
        <v>0</v>
      </c>
      <c r="J72" s="330">
        <v>0</v>
      </c>
      <c r="K72" s="330">
        <v>0</v>
      </c>
      <c r="L72" s="330">
        <v>0</v>
      </c>
      <c r="M72" s="330">
        <v>0</v>
      </c>
      <c r="N72" s="330">
        <v>0</v>
      </c>
      <c r="O72" s="330">
        <v>0</v>
      </c>
      <c r="P72" s="330">
        <v>0</v>
      </c>
      <c r="Q72" s="330">
        <v>0</v>
      </c>
      <c r="R72" s="330">
        <v>0</v>
      </c>
      <c r="S72" s="330">
        <v>0</v>
      </c>
      <c r="T72" s="346">
        <f t="shared" si="4"/>
        <v>0</v>
      </c>
      <c r="U72" s="346">
        <f t="shared" si="5"/>
        <v>11003.17</v>
      </c>
      <c r="V72" s="347" t="s">
        <v>167</v>
      </c>
      <c r="W72" s="344"/>
      <c r="X72" s="345"/>
      <c r="Y72" s="344"/>
      <c r="Z72" s="345"/>
      <c r="AA72" s="344"/>
      <c r="AB72" s="345"/>
      <c r="AC72" s="344"/>
      <c r="AD72" s="344"/>
      <c r="AE72" s="345"/>
      <c r="AF72" s="344"/>
      <c r="AG72" s="345"/>
      <c r="AH72" s="344"/>
    </row>
    <row r="73" spans="1:34" s="352" customFormat="1" ht="15" customHeight="1" x14ac:dyDescent="0.25">
      <c r="A73" s="350" t="s">
        <v>883</v>
      </c>
      <c r="B73" s="350" t="s">
        <v>847</v>
      </c>
      <c r="C73" s="351">
        <v>371</v>
      </c>
      <c r="D73" s="354" t="s">
        <v>459</v>
      </c>
      <c r="E73" s="350" t="s">
        <v>503</v>
      </c>
      <c r="F73" s="363">
        <v>15058.6</v>
      </c>
      <c r="G73" s="363">
        <v>0</v>
      </c>
      <c r="H73" s="363">
        <v>0</v>
      </c>
      <c r="I73" s="363">
        <v>0</v>
      </c>
      <c r="J73" s="363">
        <v>0</v>
      </c>
      <c r="K73" s="363">
        <v>0</v>
      </c>
      <c r="L73" s="363">
        <v>0</v>
      </c>
      <c r="M73" s="363">
        <v>0</v>
      </c>
      <c r="N73" s="363">
        <v>0</v>
      </c>
      <c r="O73" s="363">
        <v>0</v>
      </c>
      <c r="P73" s="363">
        <v>0</v>
      </c>
      <c r="Q73" s="363">
        <v>0</v>
      </c>
      <c r="R73" s="363">
        <v>0</v>
      </c>
      <c r="S73" s="363">
        <v>0</v>
      </c>
      <c r="T73" s="364">
        <f t="shared" si="4"/>
        <v>0</v>
      </c>
      <c r="U73" s="364">
        <f t="shared" si="5"/>
        <v>15058.6</v>
      </c>
      <c r="V73" s="365" t="s">
        <v>167</v>
      </c>
      <c r="W73" s="350"/>
      <c r="X73" s="351"/>
      <c r="Y73" s="350"/>
      <c r="Z73" s="351"/>
      <c r="AA73" s="350"/>
      <c r="AB73" s="351"/>
      <c r="AC73" s="350"/>
      <c r="AD73" s="350"/>
      <c r="AE73" s="351"/>
      <c r="AF73" s="350"/>
      <c r="AG73" s="351"/>
      <c r="AH73" s="350"/>
    </row>
    <row r="74" spans="1:34" s="352" customFormat="1" ht="15" customHeight="1" x14ac:dyDescent="0.25">
      <c r="A74" s="350" t="s">
        <v>883</v>
      </c>
      <c r="B74" s="350" t="s">
        <v>847</v>
      </c>
      <c r="C74" s="351">
        <v>415</v>
      </c>
      <c r="D74" s="354" t="s">
        <v>633</v>
      </c>
      <c r="E74" s="350" t="s">
        <v>634</v>
      </c>
      <c r="F74" s="363">
        <v>18083.53</v>
      </c>
      <c r="G74" s="363">
        <v>0</v>
      </c>
      <c r="H74" s="363">
        <v>0</v>
      </c>
      <c r="I74" s="363">
        <v>0</v>
      </c>
      <c r="J74" s="363">
        <v>0</v>
      </c>
      <c r="K74" s="363">
        <v>0</v>
      </c>
      <c r="L74" s="363">
        <v>0</v>
      </c>
      <c r="M74" s="363">
        <v>0</v>
      </c>
      <c r="N74" s="363">
        <v>0</v>
      </c>
      <c r="O74" s="363">
        <v>0</v>
      </c>
      <c r="P74" s="363">
        <v>0</v>
      </c>
      <c r="Q74" s="363">
        <v>0</v>
      </c>
      <c r="R74" s="363">
        <v>0</v>
      </c>
      <c r="S74" s="363">
        <v>0</v>
      </c>
      <c r="T74" s="364">
        <f t="shared" si="4"/>
        <v>0</v>
      </c>
      <c r="U74" s="364">
        <f t="shared" si="5"/>
        <v>18083.53</v>
      </c>
      <c r="V74" s="365" t="s">
        <v>167</v>
      </c>
      <c r="W74" s="350"/>
      <c r="X74" s="351"/>
      <c r="Y74" s="350"/>
      <c r="Z74" s="351"/>
      <c r="AA74" s="350"/>
      <c r="AB74" s="351"/>
      <c r="AC74" s="350"/>
      <c r="AD74" s="350"/>
      <c r="AE74" s="351"/>
      <c r="AF74" s="350"/>
      <c r="AG74" s="351"/>
      <c r="AH74" s="350"/>
    </row>
    <row r="75" spans="1:34" ht="15" customHeight="1" x14ac:dyDescent="0.25">
      <c r="A75" s="344" t="s">
        <v>883</v>
      </c>
      <c r="B75" s="344" t="s">
        <v>847</v>
      </c>
      <c r="C75" s="345">
        <v>24</v>
      </c>
      <c r="D75" s="348" t="s">
        <v>832</v>
      </c>
      <c r="E75" s="344" t="s">
        <v>189</v>
      </c>
      <c r="F75" s="330">
        <v>11572.92</v>
      </c>
      <c r="G75" s="330">
        <v>0</v>
      </c>
      <c r="H75" s="330">
        <v>0</v>
      </c>
      <c r="I75" s="330">
        <v>0</v>
      </c>
      <c r="J75" s="330">
        <v>0</v>
      </c>
      <c r="K75" s="330">
        <v>0</v>
      </c>
      <c r="L75" s="330">
        <v>0</v>
      </c>
      <c r="M75" s="330">
        <v>0</v>
      </c>
      <c r="N75" s="330">
        <v>0</v>
      </c>
      <c r="O75" s="330">
        <v>0</v>
      </c>
      <c r="P75" s="330">
        <v>2159.6</v>
      </c>
      <c r="Q75" s="330">
        <v>0</v>
      </c>
      <c r="R75" s="330">
        <v>0</v>
      </c>
      <c r="S75" s="330">
        <v>0</v>
      </c>
      <c r="T75" s="346">
        <f t="shared" si="4"/>
        <v>2159.6</v>
      </c>
      <c r="U75" s="346">
        <f t="shared" si="5"/>
        <v>9413.32</v>
      </c>
      <c r="V75" s="347" t="s">
        <v>167</v>
      </c>
      <c r="W75" s="344"/>
      <c r="X75" s="345"/>
      <c r="Y75" s="344"/>
      <c r="Z75" s="345"/>
      <c r="AA75" s="344"/>
      <c r="AB75" s="345"/>
      <c r="AC75" s="344"/>
      <c r="AD75" s="344"/>
      <c r="AE75" s="345"/>
      <c r="AF75" s="344"/>
      <c r="AG75" s="345"/>
      <c r="AH75" s="344"/>
    </row>
    <row r="76" spans="1:34" s="416" customFormat="1" ht="15" customHeight="1" x14ac:dyDescent="0.25">
      <c r="A76" s="373" t="s">
        <v>883</v>
      </c>
      <c r="B76" s="373" t="s">
        <v>847</v>
      </c>
      <c r="C76" s="402">
        <v>457</v>
      </c>
      <c r="D76" s="218" t="s">
        <v>724</v>
      </c>
      <c r="E76" s="373" t="s">
        <v>745</v>
      </c>
      <c r="F76" s="413">
        <v>13478.36</v>
      </c>
      <c r="G76" s="413">
        <v>0</v>
      </c>
      <c r="H76" s="413">
        <v>0</v>
      </c>
      <c r="I76" s="413">
        <v>0</v>
      </c>
      <c r="J76" s="413">
        <v>0</v>
      </c>
      <c r="K76" s="413">
        <v>0</v>
      </c>
      <c r="L76" s="413">
        <v>3093.12</v>
      </c>
      <c r="M76" s="413">
        <v>0</v>
      </c>
      <c r="N76" s="413">
        <v>0</v>
      </c>
      <c r="O76" s="413">
        <v>0</v>
      </c>
      <c r="P76" s="413">
        <v>0</v>
      </c>
      <c r="Q76" s="413">
        <v>0</v>
      </c>
      <c r="R76" s="413">
        <v>0</v>
      </c>
      <c r="S76" s="413">
        <v>0</v>
      </c>
      <c r="T76" s="414">
        <f t="shared" si="4"/>
        <v>3093.12</v>
      </c>
      <c r="U76" s="414">
        <f t="shared" si="5"/>
        <v>10385.240000000002</v>
      </c>
      <c r="V76" s="415" t="s">
        <v>167</v>
      </c>
      <c r="W76" s="373"/>
      <c r="X76" s="402"/>
      <c r="Y76" s="373"/>
      <c r="Z76" s="402"/>
      <c r="AA76" s="373"/>
      <c r="AB76" s="402"/>
      <c r="AC76" s="373"/>
      <c r="AD76" s="373"/>
      <c r="AE76" s="402"/>
      <c r="AF76" s="373"/>
      <c r="AG76" s="402"/>
      <c r="AH76" s="373"/>
    </row>
    <row r="77" spans="1:34" s="352" customFormat="1" ht="15" customHeight="1" x14ac:dyDescent="0.25">
      <c r="A77" s="350" t="s">
        <v>883</v>
      </c>
      <c r="B77" s="350" t="s">
        <v>847</v>
      </c>
      <c r="C77" s="351">
        <v>370</v>
      </c>
      <c r="D77" s="354" t="s">
        <v>458</v>
      </c>
      <c r="E77" s="350" t="s">
        <v>502</v>
      </c>
      <c r="F77" s="363">
        <v>15058.6</v>
      </c>
      <c r="G77" s="363">
        <v>0</v>
      </c>
      <c r="H77" s="363">
        <v>0</v>
      </c>
      <c r="I77" s="363">
        <v>0</v>
      </c>
      <c r="J77" s="363">
        <v>0</v>
      </c>
      <c r="K77" s="363">
        <v>0</v>
      </c>
      <c r="L77" s="363">
        <v>0</v>
      </c>
      <c r="M77" s="363">
        <v>0</v>
      </c>
      <c r="N77" s="363">
        <v>0</v>
      </c>
      <c r="O77" s="363">
        <v>0</v>
      </c>
      <c r="P77" s="363">
        <v>0</v>
      </c>
      <c r="Q77" s="363">
        <v>0</v>
      </c>
      <c r="R77" s="363">
        <v>0</v>
      </c>
      <c r="S77" s="363">
        <v>0</v>
      </c>
      <c r="T77" s="364">
        <f t="shared" si="4"/>
        <v>0</v>
      </c>
      <c r="U77" s="364">
        <f t="shared" si="5"/>
        <v>15058.6</v>
      </c>
      <c r="V77" s="365" t="s">
        <v>167</v>
      </c>
      <c r="W77" s="350"/>
      <c r="X77" s="351"/>
      <c r="Y77" s="350"/>
      <c r="Z77" s="351"/>
      <c r="AA77" s="350"/>
      <c r="AB77" s="351"/>
      <c r="AC77" s="350"/>
      <c r="AD77" s="350"/>
      <c r="AE77" s="351"/>
      <c r="AF77" s="350"/>
      <c r="AG77" s="351"/>
      <c r="AH77" s="350"/>
    </row>
    <row r="78" spans="1:34" ht="15" customHeight="1" x14ac:dyDescent="0.25">
      <c r="A78" s="344" t="s">
        <v>883</v>
      </c>
      <c r="B78" s="344" t="s">
        <v>847</v>
      </c>
      <c r="C78" s="345">
        <v>145</v>
      </c>
      <c r="D78" s="348" t="s">
        <v>55</v>
      </c>
      <c r="E78" s="344" t="s">
        <v>227</v>
      </c>
      <c r="F78" s="330">
        <v>23057.65</v>
      </c>
      <c r="G78" s="330">
        <v>0</v>
      </c>
      <c r="H78" s="330">
        <v>0</v>
      </c>
      <c r="I78" s="330">
        <v>0</v>
      </c>
      <c r="J78" s="330">
        <v>0</v>
      </c>
      <c r="K78" s="330">
        <v>0</v>
      </c>
      <c r="L78" s="330">
        <v>1371.88</v>
      </c>
      <c r="M78" s="330">
        <v>0</v>
      </c>
      <c r="N78" s="330">
        <v>4554</v>
      </c>
      <c r="O78" s="330">
        <v>0</v>
      </c>
      <c r="P78" s="330">
        <v>0</v>
      </c>
      <c r="Q78" s="330">
        <v>0</v>
      </c>
      <c r="R78" s="330">
        <v>0</v>
      </c>
      <c r="S78" s="330">
        <v>0</v>
      </c>
      <c r="T78" s="346">
        <f t="shared" si="4"/>
        <v>5925.88</v>
      </c>
      <c r="U78" s="346">
        <f t="shared" si="5"/>
        <v>17131.77</v>
      </c>
      <c r="V78" s="347" t="s">
        <v>167</v>
      </c>
      <c r="W78" s="344"/>
      <c r="X78" s="345"/>
      <c r="Y78" s="344"/>
      <c r="Z78" s="345"/>
      <c r="AA78" s="344"/>
      <c r="AB78" s="345"/>
      <c r="AC78" s="344"/>
      <c r="AD78" s="344"/>
      <c r="AE78" s="345"/>
      <c r="AF78" s="344"/>
      <c r="AG78" s="345"/>
      <c r="AH78" s="344"/>
    </row>
    <row r="79" spans="1:34" ht="15" customHeight="1" x14ac:dyDescent="0.25">
      <c r="A79" s="344" t="s">
        <v>883</v>
      </c>
      <c r="B79" s="344" t="s">
        <v>847</v>
      </c>
      <c r="C79" s="345">
        <v>455</v>
      </c>
      <c r="D79" s="348" t="s">
        <v>722</v>
      </c>
      <c r="E79" s="344" t="s">
        <v>743</v>
      </c>
      <c r="F79" s="330">
        <v>10894.65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30">
        <v>0</v>
      </c>
      <c r="N79" s="330">
        <v>0</v>
      </c>
      <c r="O79" s="330">
        <v>0</v>
      </c>
      <c r="P79" s="330">
        <v>509.41</v>
      </c>
      <c r="Q79" s="330">
        <v>0</v>
      </c>
      <c r="R79" s="330">
        <v>0</v>
      </c>
      <c r="S79" s="330">
        <v>0</v>
      </c>
      <c r="T79" s="346">
        <f t="shared" si="4"/>
        <v>509.41</v>
      </c>
      <c r="U79" s="346">
        <f t="shared" si="5"/>
        <v>10385.24</v>
      </c>
      <c r="V79" s="347" t="s">
        <v>167</v>
      </c>
      <c r="W79" s="344"/>
      <c r="X79" s="345"/>
      <c r="Y79" s="344"/>
      <c r="Z79" s="345"/>
      <c r="AA79" s="344"/>
      <c r="AB79" s="345"/>
      <c r="AC79" s="344"/>
      <c r="AD79" s="344"/>
      <c r="AE79" s="345"/>
      <c r="AF79" s="344"/>
      <c r="AG79" s="345"/>
      <c r="AH79" s="344"/>
    </row>
    <row r="80" spans="1:34" s="352" customFormat="1" ht="15" customHeight="1" x14ac:dyDescent="0.25">
      <c r="A80" s="350" t="s">
        <v>883</v>
      </c>
      <c r="B80" s="350" t="s">
        <v>847</v>
      </c>
      <c r="C80" s="351">
        <v>398</v>
      </c>
      <c r="D80" s="354" t="s">
        <v>477</v>
      </c>
      <c r="E80" s="350" t="s">
        <v>526</v>
      </c>
      <c r="F80" s="363">
        <v>6542.92</v>
      </c>
      <c r="G80" s="363">
        <v>0</v>
      </c>
      <c r="H80" s="363">
        <v>0</v>
      </c>
      <c r="I80" s="363">
        <v>0</v>
      </c>
      <c r="J80" s="363">
        <v>0</v>
      </c>
      <c r="K80" s="363">
        <v>0</v>
      </c>
      <c r="L80" s="363">
        <v>0</v>
      </c>
      <c r="M80" s="363">
        <v>0</v>
      </c>
      <c r="N80" s="363">
        <v>0</v>
      </c>
      <c r="O80" s="363">
        <v>0</v>
      </c>
      <c r="P80" s="363">
        <v>0</v>
      </c>
      <c r="Q80" s="363">
        <v>0</v>
      </c>
      <c r="R80" s="363">
        <v>0</v>
      </c>
      <c r="S80" s="363">
        <v>0</v>
      </c>
      <c r="T80" s="364">
        <f t="shared" si="4"/>
        <v>0</v>
      </c>
      <c r="U80" s="364">
        <f t="shared" si="5"/>
        <v>6542.92</v>
      </c>
      <c r="V80" s="365" t="s">
        <v>167</v>
      </c>
      <c r="W80" s="350"/>
      <c r="X80" s="351"/>
      <c r="Y80" s="350"/>
      <c r="Z80" s="351"/>
      <c r="AA80" s="350"/>
      <c r="AB80" s="351"/>
      <c r="AC80" s="350"/>
      <c r="AD80" s="350"/>
      <c r="AE80" s="351"/>
      <c r="AF80" s="350"/>
      <c r="AG80" s="351"/>
      <c r="AH80" s="350"/>
    </row>
    <row r="81" spans="1:34" ht="15" customHeight="1" x14ac:dyDescent="0.25">
      <c r="A81" s="344" t="s">
        <v>883</v>
      </c>
      <c r="B81" s="344" t="s">
        <v>847</v>
      </c>
      <c r="C81" s="345">
        <v>325</v>
      </c>
      <c r="D81" s="348" t="s">
        <v>318</v>
      </c>
      <c r="E81" s="344" t="s">
        <v>319</v>
      </c>
      <c r="F81" s="330">
        <v>23874.31</v>
      </c>
      <c r="G81" s="330">
        <v>0</v>
      </c>
      <c r="H81" s="330">
        <v>0</v>
      </c>
      <c r="I81" s="330">
        <v>0</v>
      </c>
      <c r="J81" s="330">
        <v>0</v>
      </c>
      <c r="K81" s="330">
        <v>0</v>
      </c>
      <c r="L81" s="330">
        <v>2242.91</v>
      </c>
      <c r="M81" s="330">
        <v>0</v>
      </c>
      <c r="N81" s="330">
        <v>0</v>
      </c>
      <c r="O81" s="330">
        <v>0</v>
      </c>
      <c r="P81" s="330">
        <v>0</v>
      </c>
      <c r="Q81" s="330">
        <v>0</v>
      </c>
      <c r="R81" s="330">
        <v>0</v>
      </c>
      <c r="S81" s="330">
        <v>0</v>
      </c>
      <c r="T81" s="346">
        <f t="shared" si="4"/>
        <v>2242.91</v>
      </c>
      <c r="U81" s="346">
        <f t="shared" si="5"/>
        <v>21631.4</v>
      </c>
      <c r="V81" s="347" t="s">
        <v>167</v>
      </c>
      <c r="W81" s="344"/>
      <c r="X81" s="345"/>
      <c r="Y81" s="344"/>
      <c r="Z81" s="345"/>
      <c r="AA81" s="344"/>
      <c r="AB81" s="345"/>
      <c r="AC81" s="344"/>
      <c r="AD81" s="344"/>
      <c r="AE81" s="345"/>
      <c r="AF81" s="344"/>
      <c r="AG81" s="345"/>
      <c r="AH81" s="344"/>
    </row>
    <row r="82" spans="1:34" ht="15" customHeight="1" x14ac:dyDescent="0.25">
      <c r="A82" s="344"/>
      <c r="B82" s="344"/>
      <c r="C82" s="345"/>
      <c r="D82" s="362" t="s">
        <v>65</v>
      </c>
      <c r="E82" s="344"/>
      <c r="F82" s="330"/>
      <c r="G82" s="330"/>
      <c r="H82" s="330"/>
      <c r="I82" s="330"/>
      <c r="J82" s="330"/>
      <c r="K82" s="330"/>
      <c r="L82" s="330"/>
      <c r="M82" s="330"/>
      <c r="N82" s="330"/>
      <c r="O82" s="330"/>
      <c r="P82" s="330"/>
      <c r="Q82" s="330"/>
      <c r="R82" s="330"/>
      <c r="S82" s="330"/>
      <c r="T82" s="346"/>
      <c r="U82" s="346"/>
      <c r="V82" s="347"/>
      <c r="W82" s="344"/>
      <c r="X82" s="345"/>
      <c r="Y82" s="344"/>
      <c r="Z82" s="345"/>
      <c r="AA82" s="344"/>
      <c r="AB82" s="345"/>
      <c r="AC82" s="344"/>
      <c r="AD82" s="344"/>
      <c r="AE82" s="345"/>
      <c r="AF82" s="344"/>
      <c r="AG82" s="345"/>
      <c r="AH82" s="344"/>
    </row>
    <row r="83" spans="1:34" s="352" customFormat="1" ht="15" customHeight="1" x14ac:dyDescent="0.25">
      <c r="A83" s="350" t="s">
        <v>883</v>
      </c>
      <c r="B83" s="350" t="s">
        <v>847</v>
      </c>
      <c r="C83" s="351">
        <v>404</v>
      </c>
      <c r="D83" s="354" t="s">
        <v>481</v>
      </c>
      <c r="E83" s="350" t="s">
        <v>531</v>
      </c>
      <c r="F83" s="363">
        <v>7180.5</v>
      </c>
      <c r="G83" s="363">
        <v>0</v>
      </c>
      <c r="H83" s="363">
        <v>0</v>
      </c>
      <c r="I83" s="363">
        <v>0</v>
      </c>
      <c r="J83" s="363">
        <v>0</v>
      </c>
      <c r="K83" s="363">
        <v>0</v>
      </c>
      <c r="L83" s="363">
        <v>0</v>
      </c>
      <c r="M83" s="363">
        <v>0</v>
      </c>
      <c r="N83" s="363">
        <v>0</v>
      </c>
      <c r="O83" s="363">
        <v>0</v>
      </c>
      <c r="P83" s="363">
        <v>0</v>
      </c>
      <c r="Q83" s="363">
        <v>0</v>
      </c>
      <c r="R83" s="363">
        <v>0</v>
      </c>
      <c r="S83" s="363">
        <v>0</v>
      </c>
      <c r="T83" s="364">
        <f t="shared" ref="T83:T128" si="6">SUM(G83:S83)</f>
        <v>0</v>
      </c>
      <c r="U83" s="364">
        <f t="shared" ref="U83:U128" si="7">F83-T83</f>
        <v>7180.5</v>
      </c>
      <c r="V83" s="365" t="s">
        <v>167</v>
      </c>
      <c r="W83" s="350"/>
      <c r="X83" s="351"/>
      <c r="Y83" s="350"/>
      <c r="Z83" s="351"/>
      <c r="AA83" s="350"/>
      <c r="AB83" s="351"/>
      <c r="AC83" s="350"/>
      <c r="AD83" s="350"/>
      <c r="AE83" s="351"/>
      <c r="AF83" s="350"/>
      <c r="AG83" s="351"/>
      <c r="AH83" s="350"/>
    </row>
    <row r="84" spans="1:34" ht="15" customHeight="1" x14ac:dyDescent="0.25">
      <c r="A84" s="344" t="s">
        <v>883</v>
      </c>
      <c r="B84" s="344" t="s">
        <v>847</v>
      </c>
      <c r="C84" s="345">
        <v>218</v>
      </c>
      <c r="D84" s="348" t="s">
        <v>107</v>
      </c>
      <c r="E84" s="344" t="s">
        <v>251</v>
      </c>
      <c r="F84" s="330">
        <v>17915.47</v>
      </c>
      <c r="G84" s="330">
        <v>0</v>
      </c>
      <c r="H84" s="330">
        <v>0</v>
      </c>
      <c r="I84" s="330">
        <v>0</v>
      </c>
      <c r="J84" s="330">
        <v>0</v>
      </c>
      <c r="K84" s="330">
        <v>0</v>
      </c>
      <c r="L84" s="330">
        <v>0</v>
      </c>
      <c r="M84" s="330">
        <v>0</v>
      </c>
      <c r="N84" s="330">
        <v>0</v>
      </c>
      <c r="O84" s="330">
        <v>0</v>
      </c>
      <c r="P84" s="330">
        <v>783.7</v>
      </c>
      <c r="Q84" s="330">
        <v>0</v>
      </c>
      <c r="R84" s="330">
        <v>0</v>
      </c>
      <c r="S84" s="330">
        <v>0</v>
      </c>
      <c r="T84" s="346">
        <f t="shared" si="6"/>
        <v>783.7</v>
      </c>
      <c r="U84" s="346">
        <f t="shared" si="7"/>
        <v>17131.77</v>
      </c>
      <c r="V84" s="347" t="s">
        <v>167</v>
      </c>
      <c r="W84" s="344"/>
      <c r="X84" s="345"/>
      <c r="Y84" s="344"/>
      <c r="Z84" s="345"/>
      <c r="AA84" s="344"/>
      <c r="AB84" s="345"/>
      <c r="AC84" s="344"/>
      <c r="AD84" s="344"/>
      <c r="AE84" s="345"/>
      <c r="AF84" s="344"/>
      <c r="AG84" s="345"/>
      <c r="AH84" s="344"/>
    </row>
    <row r="85" spans="1:34" ht="15" customHeight="1" x14ac:dyDescent="0.25">
      <c r="A85" s="344" t="s">
        <v>883</v>
      </c>
      <c r="B85" s="344" t="s">
        <v>847</v>
      </c>
      <c r="C85" s="345">
        <v>46</v>
      </c>
      <c r="D85" s="348" t="s">
        <v>34</v>
      </c>
      <c r="E85" s="344" t="s">
        <v>206</v>
      </c>
      <c r="F85" s="330">
        <v>16429.37</v>
      </c>
      <c r="G85" s="330">
        <v>0</v>
      </c>
      <c r="H85" s="330">
        <v>0</v>
      </c>
      <c r="I85" s="330">
        <v>0</v>
      </c>
      <c r="J85" s="330">
        <v>0</v>
      </c>
      <c r="K85" s="330">
        <v>0</v>
      </c>
      <c r="L85" s="330">
        <v>1672.76</v>
      </c>
      <c r="M85" s="330">
        <v>0</v>
      </c>
      <c r="N85" s="330">
        <v>0</v>
      </c>
      <c r="O85" s="330">
        <v>0</v>
      </c>
      <c r="P85" s="330">
        <v>0</v>
      </c>
      <c r="Q85" s="330">
        <v>0</v>
      </c>
      <c r="R85" s="330">
        <v>0</v>
      </c>
      <c r="S85" s="330">
        <v>0</v>
      </c>
      <c r="T85" s="346">
        <f t="shared" si="6"/>
        <v>1672.76</v>
      </c>
      <c r="U85" s="346">
        <f t="shared" si="7"/>
        <v>14756.609999999999</v>
      </c>
      <c r="V85" s="347" t="s">
        <v>167</v>
      </c>
      <c r="W85" s="344"/>
      <c r="X85" s="345"/>
      <c r="Y85" s="344"/>
      <c r="Z85" s="345"/>
      <c r="AA85" s="344"/>
      <c r="AB85" s="345"/>
      <c r="AC85" s="344"/>
      <c r="AD85" s="344"/>
      <c r="AE85" s="345"/>
      <c r="AF85" s="344"/>
      <c r="AG85" s="345"/>
      <c r="AH85" s="344"/>
    </row>
    <row r="86" spans="1:34" ht="15" customHeight="1" x14ac:dyDescent="0.25">
      <c r="A86" s="344" t="s">
        <v>883</v>
      </c>
      <c r="B86" s="344" t="s">
        <v>847</v>
      </c>
      <c r="C86" s="345">
        <v>48</v>
      </c>
      <c r="D86" s="348" t="s">
        <v>36</v>
      </c>
      <c r="E86" s="344" t="s">
        <v>208</v>
      </c>
      <c r="F86" s="330">
        <v>10970.52</v>
      </c>
      <c r="G86" s="330">
        <v>0</v>
      </c>
      <c r="H86" s="330">
        <v>0</v>
      </c>
      <c r="I86" s="330">
        <v>519.04</v>
      </c>
      <c r="J86" s="330">
        <v>0</v>
      </c>
      <c r="K86" s="330">
        <v>0</v>
      </c>
      <c r="L86" s="330">
        <v>1918.59</v>
      </c>
      <c r="M86" s="330">
        <v>0</v>
      </c>
      <c r="N86" s="330">
        <v>0</v>
      </c>
      <c r="O86" s="330">
        <v>0</v>
      </c>
      <c r="P86" s="330">
        <v>0</v>
      </c>
      <c r="Q86" s="330">
        <v>0</v>
      </c>
      <c r="R86" s="330">
        <v>0</v>
      </c>
      <c r="S86" s="330">
        <v>0</v>
      </c>
      <c r="T86" s="346">
        <f t="shared" si="6"/>
        <v>2437.63</v>
      </c>
      <c r="U86" s="346">
        <f t="shared" si="7"/>
        <v>8532.89</v>
      </c>
      <c r="V86" s="347" t="s">
        <v>167</v>
      </c>
      <c r="W86" s="344"/>
      <c r="X86" s="345"/>
      <c r="Y86" s="344"/>
      <c r="Z86" s="345"/>
      <c r="AA86" s="344"/>
      <c r="AB86" s="345"/>
      <c r="AC86" s="344"/>
      <c r="AD86" s="344"/>
      <c r="AE86" s="345"/>
      <c r="AF86" s="344"/>
      <c r="AG86" s="345"/>
      <c r="AH86" s="344"/>
    </row>
    <row r="87" spans="1:34" ht="15" customHeight="1" x14ac:dyDescent="0.25">
      <c r="A87" s="344" t="s">
        <v>883</v>
      </c>
      <c r="B87" s="344" t="s">
        <v>847</v>
      </c>
      <c r="C87" s="345">
        <v>26</v>
      </c>
      <c r="D87" s="348" t="s">
        <v>19</v>
      </c>
      <c r="E87" s="344" t="s">
        <v>191</v>
      </c>
      <c r="F87" s="330">
        <v>15644.96</v>
      </c>
      <c r="G87" s="330">
        <v>0</v>
      </c>
      <c r="H87" s="330">
        <v>0</v>
      </c>
      <c r="I87" s="330">
        <v>0</v>
      </c>
      <c r="J87" s="330">
        <v>0</v>
      </c>
      <c r="K87" s="330">
        <v>0</v>
      </c>
      <c r="L87" s="330">
        <v>1916.11</v>
      </c>
      <c r="M87" s="330">
        <v>0</v>
      </c>
      <c r="N87" s="330">
        <v>0</v>
      </c>
      <c r="O87" s="330">
        <v>0</v>
      </c>
      <c r="P87" s="330">
        <v>0</v>
      </c>
      <c r="Q87" s="330">
        <v>0</v>
      </c>
      <c r="R87" s="330">
        <v>0</v>
      </c>
      <c r="S87" s="330">
        <v>0</v>
      </c>
      <c r="T87" s="346">
        <f t="shared" si="6"/>
        <v>1916.11</v>
      </c>
      <c r="U87" s="346">
        <f t="shared" si="7"/>
        <v>13728.849999999999</v>
      </c>
      <c r="V87" s="347" t="s">
        <v>167</v>
      </c>
      <c r="W87" s="344"/>
      <c r="X87" s="345"/>
      <c r="Y87" s="344"/>
      <c r="Z87" s="345"/>
      <c r="AA87" s="344"/>
      <c r="AB87" s="345"/>
      <c r="AC87" s="344"/>
      <c r="AD87" s="344"/>
      <c r="AE87" s="345"/>
      <c r="AF87" s="344"/>
      <c r="AG87" s="345"/>
      <c r="AH87" s="344"/>
    </row>
    <row r="88" spans="1:34" ht="15" customHeight="1" x14ac:dyDescent="0.25">
      <c r="A88" s="344" t="s">
        <v>883</v>
      </c>
      <c r="B88" s="344" t="s">
        <v>847</v>
      </c>
      <c r="C88" s="345">
        <v>324</v>
      </c>
      <c r="D88" s="348" t="s">
        <v>316</v>
      </c>
      <c r="E88" s="344" t="s">
        <v>317</v>
      </c>
      <c r="F88" s="330">
        <v>21458.99</v>
      </c>
      <c r="G88" s="330">
        <v>0</v>
      </c>
      <c r="H88" s="330">
        <v>0</v>
      </c>
      <c r="I88" s="330">
        <v>0</v>
      </c>
      <c r="J88" s="330">
        <v>0</v>
      </c>
      <c r="K88" s="330">
        <v>0</v>
      </c>
      <c r="L88" s="330">
        <v>0</v>
      </c>
      <c r="M88" s="330">
        <v>0</v>
      </c>
      <c r="N88" s="330">
        <v>0</v>
      </c>
      <c r="O88" s="330">
        <v>0</v>
      </c>
      <c r="P88" s="330">
        <v>602.91999999999996</v>
      </c>
      <c r="Q88" s="330">
        <v>0</v>
      </c>
      <c r="R88" s="330">
        <v>0</v>
      </c>
      <c r="S88" s="330">
        <v>0</v>
      </c>
      <c r="T88" s="346">
        <f t="shared" si="6"/>
        <v>602.91999999999996</v>
      </c>
      <c r="U88" s="346">
        <f t="shared" si="7"/>
        <v>20856.070000000003</v>
      </c>
      <c r="V88" s="347" t="s">
        <v>167</v>
      </c>
      <c r="W88" s="344"/>
      <c r="X88" s="345"/>
      <c r="Y88" s="344"/>
      <c r="Z88" s="345"/>
      <c r="AA88" s="344"/>
      <c r="AB88" s="345"/>
      <c r="AC88" s="344"/>
      <c r="AD88" s="344"/>
      <c r="AE88" s="345"/>
      <c r="AF88" s="344"/>
      <c r="AG88" s="345"/>
      <c r="AH88" s="344"/>
    </row>
    <row r="89" spans="1:34" ht="15" customHeight="1" x14ac:dyDescent="0.25">
      <c r="A89" s="344" t="s">
        <v>883</v>
      </c>
      <c r="B89" s="344" t="s">
        <v>847</v>
      </c>
      <c r="C89" s="345">
        <v>191</v>
      </c>
      <c r="D89" s="348" t="s">
        <v>71</v>
      </c>
      <c r="E89" s="344" t="s">
        <v>241</v>
      </c>
      <c r="F89" s="330">
        <v>17523.62</v>
      </c>
      <c r="G89" s="330">
        <v>0</v>
      </c>
      <c r="H89" s="330">
        <v>0</v>
      </c>
      <c r="I89" s="330">
        <v>0</v>
      </c>
      <c r="J89" s="330">
        <v>0</v>
      </c>
      <c r="K89" s="330">
        <v>0</v>
      </c>
      <c r="L89" s="330">
        <v>0</v>
      </c>
      <c r="M89" s="330">
        <v>0</v>
      </c>
      <c r="N89" s="330">
        <v>0</v>
      </c>
      <c r="O89" s="330">
        <v>0</v>
      </c>
      <c r="P89" s="330">
        <v>391.85</v>
      </c>
      <c r="Q89" s="330">
        <v>0</v>
      </c>
      <c r="R89" s="330">
        <v>0</v>
      </c>
      <c r="S89" s="330">
        <v>0</v>
      </c>
      <c r="T89" s="346">
        <f t="shared" si="6"/>
        <v>391.85</v>
      </c>
      <c r="U89" s="346">
        <f t="shared" si="7"/>
        <v>17131.77</v>
      </c>
      <c r="V89" s="347" t="s">
        <v>167</v>
      </c>
      <c r="W89" s="344"/>
      <c r="X89" s="345"/>
      <c r="Y89" s="344"/>
      <c r="Z89" s="345"/>
      <c r="AA89" s="344"/>
      <c r="AB89" s="345"/>
      <c r="AC89" s="344"/>
      <c r="AD89" s="344"/>
      <c r="AE89" s="345"/>
      <c r="AF89" s="344"/>
      <c r="AG89" s="345"/>
      <c r="AH89" s="344"/>
    </row>
    <row r="90" spans="1:34" ht="15" customHeight="1" x14ac:dyDescent="0.25">
      <c r="A90" s="344" t="s">
        <v>883</v>
      </c>
      <c r="B90" s="344" t="s">
        <v>847</v>
      </c>
      <c r="C90" s="345">
        <v>21</v>
      </c>
      <c r="D90" s="348" t="s">
        <v>15</v>
      </c>
      <c r="E90" s="344" t="s">
        <v>187</v>
      </c>
      <c r="F90" s="330">
        <v>18176.91</v>
      </c>
      <c r="G90" s="330">
        <v>0</v>
      </c>
      <c r="H90" s="330">
        <v>0</v>
      </c>
      <c r="I90" s="330">
        <v>0</v>
      </c>
      <c r="J90" s="330">
        <v>0</v>
      </c>
      <c r="K90" s="330">
        <v>0</v>
      </c>
      <c r="L90" s="330">
        <v>0</v>
      </c>
      <c r="M90" s="330">
        <v>0</v>
      </c>
      <c r="N90" s="330">
        <v>0</v>
      </c>
      <c r="O90" s="330">
        <v>0</v>
      </c>
      <c r="P90" s="330">
        <v>2496.2399999999998</v>
      </c>
      <c r="Q90" s="330">
        <v>0</v>
      </c>
      <c r="R90" s="330">
        <v>0</v>
      </c>
      <c r="S90" s="330">
        <v>0</v>
      </c>
      <c r="T90" s="346">
        <f t="shared" si="6"/>
        <v>2496.2399999999998</v>
      </c>
      <c r="U90" s="346">
        <f t="shared" si="7"/>
        <v>15680.67</v>
      </c>
      <c r="V90" s="347" t="s">
        <v>167</v>
      </c>
      <c r="W90" s="344"/>
      <c r="X90" s="345"/>
      <c r="Y90" s="344"/>
      <c r="Z90" s="345"/>
      <c r="AA90" s="344"/>
      <c r="AB90" s="345"/>
      <c r="AC90" s="344"/>
      <c r="AD90" s="344"/>
      <c r="AE90" s="345"/>
      <c r="AF90" s="344"/>
      <c r="AG90" s="345"/>
      <c r="AH90" s="344"/>
    </row>
    <row r="91" spans="1:34" ht="15" customHeight="1" x14ac:dyDescent="0.25">
      <c r="A91" s="344" t="s">
        <v>883</v>
      </c>
      <c r="B91" s="344" t="s">
        <v>847</v>
      </c>
      <c r="C91" s="345">
        <v>330</v>
      </c>
      <c r="D91" s="348" t="s">
        <v>327</v>
      </c>
      <c r="E91" s="344" t="s">
        <v>329</v>
      </c>
      <c r="F91" s="330">
        <v>23217.77</v>
      </c>
      <c r="G91" s="330">
        <v>0</v>
      </c>
      <c r="H91" s="330">
        <v>0</v>
      </c>
      <c r="I91" s="330">
        <v>0</v>
      </c>
      <c r="J91" s="330">
        <v>0</v>
      </c>
      <c r="K91" s="330">
        <v>0</v>
      </c>
      <c r="L91" s="330">
        <v>1586.37</v>
      </c>
      <c r="M91" s="330">
        <v>0</v>
      </c>
      <c r="N91" s="330">
        <v>0</v>
      </c>
      <c r="O91" s="330">
        <v>0</v>
      </c>
      <c r="P91" s="330">
        <v>0</v>
      </c>
      <c r="Q91" s="330">
        <v>0</v>
      </c>
      <c r="R91" s="330">
        <v>0</v>
      </c>
      <c r="S91" s="330">
        <v>0</v>
      </c>
      <c r="T91" s="346">
        <f t="shared" si="6"/>
        <v>1586.37</v>
      </c>
      <c r="U91" s="346">
        <f t="shared" si="7"/>
        <v>21631.4</v>
      </c>
      <c r="V91" s="347" t="s">
        <v>167</v>
      </c>
      <c r="W91" s="344"/>
      <c r="X91" s="345"/>
      <c r="Y91" s="344"/>
      <c r="Z91" s="345"/>
      <c r="AA91" s="344"/>
      <c r="AB91" s="345"/>
      <c r="AC91" s="344"/>
      <c r="AD91" s="344"/>
      <c r="AE91" s="345"/>
      <c r="AF91" s="344"/>
      <c r="AG91" s="345"/>
      <c r="AH91" s="344"/>
    </row>
    <row r="92" spans="1:34" ht="15" customHeight="1" x14ac:dyDescent="0.25">
      <c r="A92" s="344" t="s">
        <v>883</v>
      </c>
      <c r="B92" s="344" t="s">
        <v>847</v>
      </c>
      <c r="C92" s="345">
        <v>254</v>
      </c>
      <c r="D92" s="348" t="s">
        <v>145</v>
      </c>
      <c r="E92" s="344" t="s">
        <v>262</v>
      </c>
      <c r="F92" s="330">
        <v>5351.16</v>
      </c>
      <c r="G92" s="330">
        <v>0</v>
      </c>
      <c r="H92" s="330">
        <v>0</v>
      </c>
      <c r="I92" s="330">
        <v>0</v>
      </c>
      <c r="J92" s="330">
        <v>0</v>
      </c>
      <c r="K92" s="330">
        <v>0</v>
      </c>
      <c r="L92" s="330">
        <v>0</v>
      </c>
      <c r="M92" s="330">
        <v>0</v>
      </c>
      <c r="N92" s="330">
        <v>0</v>
      </c>
      <c r="O92" s="330">
        <v>0</v>
      </c>
      <c r="P92" s="330">
        <v>0</v>
      </c>
      <c r="Q92" s="330">
        <v>0</v>
      </c>
      <c r="R92" s="330">
        <v>0</v>
      </c>
      <c r="S92" s="330">
        <v>0</v>
      </c>
      <c r="T92" s="346">
        <f t="shared" si="6"/>
        <v>0</v>
      </c>
      <c r="U92" s="346">
        <f t="shared" si="7"/>
        <v>5351.16</v>
      </c>
      <c r="V92" s="347" t="s">
        <v>167</v>
      </c>
      <c r="W92" s="344"/>
      <c r="X92" s="345"/>
      <c r="Y92" s="344"/>
      <c r="Z92" s="345"/>
      <c r="AA92" s="344"/>
      <c r="AB92" s="345"/>
      <c r="AC92" s="344"/>
      <c r="AD92" s="344"/>
      <c r="AE92" s="345"/>
      <c r="AF92" s="344"/>
      <c r="AG92" s="345"/>
      <c r="AH92" s="344"/>
    </row>
    <row r="93" spans="1:34" ht="15" customHeight="1" x14ac:dyDescent="0.25">
      <c r="A93" s="344" t="s">
        <v>883</v>
      </c>
      <c r="B93" s="344" t="s">
        <v>847</v>
      </c>
      <c r="C93" s="345">
        <v>196</v>
      </c>
      <c r="D93" s="348" t="s">
        <v>105</v>
      </c>
      <c r="E93" s="344" t="s">
        <v>244</v>
      </c>
      <c r="F93" s="330">
        <v>18473.96</v>
      </c>
      <c r="G93" s="330">
        <v>0</v>
      </c>
      <c r="H93" s="330">
        <v>645.4</v>
      </c>
      <c r="I93" s="330">
        <v>0</v>
      </c>
      <c r="J93" s="330">
        <v>0</v>
      </c>
      <c r="K93" s="330">
        <v>0</v>
      </c>
      <c r="L93" s="330">
        <v>696.79</v>
      </c>
      <c r="M93" s="330">
        <v>0</v>
      </c>
      <c r="N93" s="330">
        <v>0</v>
      </c>
      <c r="O93" s="330">
        <v>0</v>
      </c>
      <c r="P93" s="330">
        <v>0</v>
      </c>
      <c r="Q93" s="330">
        <v>0</v>
      </c>
      <c r="R93" s="330">
        <v>0</v>
      </c>
      <c r="S93" s="330">
        <v>0</v>
      </c>
      <c r="T93" s="346">
        <f t="shared" si="6"/>
        <v>1342.19</v>
      </c>
      <c r="U93" s="346">
        <f t="shared" si="7"/>
        <v>17131.77</v>
      </c>
      <c r="V93" s="347" t="s">
        <v>167</v>
      </c>
      <c r="W93" s="344"/>
      <c r="X93" s="345"/>
      <c r="Y93" s="344"/>
      <c r="Z93" s="345"/>
      <c r="AA93" s="344"/>
      <c r="AB93" s="345"/>
      <c r="AC93" s="344"/>
      <c r="AD93" s="344"/>
      <c r="AE93" s="345"/>
      <c r="AF93" s="344"/>
      <c r="AG93" s="345"/>
      <c r="AH93" s="344"/>
    </row>
    <row r="94" spans="1:34" ht="15" customHeight="1" x14ac:dyDescent="0.25">
      <c r="A94" s="344" t="s">
        <v>883</v>
      </c>
      <c r="B94" s="344" t="s">
        <v>847</v>
      </c>
      <c r="C94" s="345">
        <v>358</v>
      </c>
      <c r="D94" s="348" t="s">
        <v>387</v>
      </c>
      <c r="E94" s="344" t="s">
        <v>388</v>
      </c>
      <c r="F94" s="330">
        <v>21607.87</v>
      </c>
      <c r="G94" s="330">
        <v>0</v>
      </c>
      <c r="H94" s="330">
        <v>0</v>
      </c>
      <c r="I94" s="330">
        <v>0</v>
      </c>
      <c r="J94" s="330">
        <v>0</v>
      </c>
      <c r="K94" s="330">
        <v>0</v>
      </c>
      <c r="L94" s="330">
        <v>329.8</v>
      </c>
      <c r="M94" s="330">
        <v>0</v>
      </c>
      <c r="N94" s="330">
        <v>0</v>
      </c>
      <c r="O94" s="330">
        <v>0</v>
      </c>
      <c r="P94" s="330">
        <v>0</v>
      </c>
      <c r="Q94" s="330">
        <v>6952.02</v>
      </c>
      <c r="R94" s="330">
        <v>0</v>
      </c>
      <c r="S94" s="330">
        <v>0</v>
      </c>
      <c r="T94" s="346">
        <f t="shared" si="6"/>
        <v>7281.8200000000006</v>
      </c>
      <c r="U94" s="346">
        <f t="shared" si="7"/>
        <v>14326.05</v>
      </c>
      <c r="V94" s="347" t="s">
        <v>167</v>
      </c>
      <c r="W94" s="344"/>
      <c r="X94" s="345"/>
      <c r="Y94" s="344"/>
      <c r="Z94" s="345"/>
      <c r="AA94" s="344"/>
      <c r="AB94" s="345"/>
      <c r="AC94" s="344"/>
      <c r="AD94" s="344"/>
      <c r="AE94" s="345"/>
      <c r="AF94" s="344"/>
      <c r="AG94" s="345"/>
      <c r="AH94" s="344"/>
    </row>
    <row r="95" spans="1:34" ht="15" customHeight="1" x14ac:dyDescent="0.25">
      <c r="A95" s="344" t="s">
        <v>883</v>
      </c>
      <c r="B95" s="344" t="s">
        <v>847</v>
      </c>
      <c r="C95" s="345">
        <v>188</v>
      </c>
      <c r="D95" s="348" t="s">
        <v>70</v>
      </c>
      <c r="E95" s="344" t="s">
        <v>240</v>
      </c>
      <c r="F95" s="330">
        <v>10002.02</v>
      </c>
      <c r="G95" s="330">
        <v>0</v>
      </c>
      <c r="H95" s="330">
        <v>0</v>
      </c>
      <c r="I95" s="330">
        <v>0</v>
      </c>
      <c r="J95" s="330">
        <v>0</v>
      </c>
      <c r="K95" s="330">
        <v>0</v>
      </c>
      <c r="L95" s="330">
        <v>740.58</v>
      </c>
      <c r="M95" s="330">
        <v>0</v>
      </c>
      <c r="N95" s="330">
        <v>0</v>
      </c>
      <c r="O95" s="330">
        <v>0</v>
      </c>
      <c r="P95" s="330">
        <v>0</v>
      </c>
      <c r="Q95" s="330">
        <v>0</v>
      </c>
      <c r="R95" s="330">
        <v>0</v>
      </c>
      <c r="S95" s="330">
        <v>0</v>
      </c>
      <c r="T95" s="346">
        <f t="shared" si="6"/>
        <v>740.58</v>
      </c>
      <c r="U95" s="346">
        <f t="shared" si="7"/>
        <v>9261.44</v>
      </c>
      <c r="V95" s="347" t="s">
        <v>167</v>
      </c>
      <c r="W95" s="344"/>
      <c r="X95" s="345"/>
      <c r="Y95" s="344"/>
      <c r="Z95" s="345"/>
      <c r="AA95" s="344"/>
      <c r="AB95" s="345"/>
      <c r="AC95" s="344"/>
      <c r="AD95" s="344"/>
      <c r="AE95" s="345"/>
      <c r="AF95" s="344"/>
      <c r="AG95" s="345"/>
      <c r="AH95" s="344"/>
    </row>
    <row r="96" spans="1:34" ht="15" customHeight="1" x14ac:dyDescent="0.25">
      <c r="A96" s="344" t="s">
        <v>883</v>
      </c>
      <c r="B96" s="344" t="s">
        <v>847</v>
      </c>
      <c r="C96" s="345">
        <v>338</v>
      </c>
      <c r="D96" s="348" t="s">
        <v>347</v>
      </c>
      <c r="E96" s="344" t="s">
        <v>348</v>
      </c>
      <c r="F96" s="330">
        <v>21937.68</v>
      </c>
      <c r="G96" s="330">
        <v>0</v>
      </c>
      <c r="H96" s="330">
        <v>0</v>
      </c>
      <c r="I96" s="330">
        <v>0</v>
      </c>
      <c r="J96" s="330">
        <v>0</v>
      </c>
      <c r="K96" s="330">
        <v>0</v>
      </c>
      <c r="L96" s="330">
        <v>0</v>
      </c>
      <c r="M96" s="330">
        <v>0</v>
      </c>
      <c r="N96" s="330">
        <v>0</v>
      </c>
      <c r="O96" s="330">
        <v>0</v>
      </c>
      <c r="P96" s="330">
        <v>306.27999999999997</v>
      </c>
      <c r="Q96" s="330">
        <v>0</v>
      </c>
      <c r="R96" s="330">
        <v>0</v>
      </c>
      <c r="S96" s="330">
        <v>0</v>
      </c>
      <c r="T96" s="346">
        <f t="shared" si="6"/>
        <v>306.27999999999997</v>
      </c>
      <c r="U96" s="346">
        <f t="shared" si="7"/>
        <v>21631.4</v>
      </c>
      <c r="V96" s="347" t="s">
        <v>167</v>
      </c>
      <c r="W96" s="344"/>
      <c r="X96" s="345"/>
      <c r="Y96" s="344"/>
      <c r="Z96" s="345"/>
      <c r="AA96" s="344"/>
      <c r="AB96" s="345"/>
      <c r="AC96" s="344"/>
      <c r="AD96" s="344"/>
      <c r="AE96" s="345"/>
      <c r="AF96" s="344"/>
      <c r="AG96" s="345"/>
      <c r="AH96" s="344"/>
    </row>
    <row r="97" spans="1:34" ht="15" customHeight="1" x14ac:dyDescent="0.25">
      <c r="A97" s="344" t="s">
        <v>883</v>
      </c>
      <c r="B97" s="344" t="s">
        <v>847</v>
      </c>
      <c r="C97" s="345">
        <v>251</v>
      </c>
      <c r="D97" s="348" t="s">
        <v>143</v>
      </c>
      <c r="E97" s="344" t="s">
        <v>260</v>
      </c>
      <c r="F97" s="330">
        <v>25547.279999999999</v>
      </c>
      <c r="G97" s="330">
        <v>0</v>
      </c>
      <c r="H97" s="330">
        <v>0</v>
      </c>
      <c r="I97" s="330">
        <v>2792</v>
      </c>
      <c r="J97" s="330">
        <v>0</v>
      </c>
      <c r="K97" s="330">
        <v>0</v>
      </c>
      <c r="L97" s="330">
        <v>0</v>
      </c>
      <c r="M97" s="330">
        <v>0</v>
      </c>
      <c r="N97" s="330">
        <v>0</v>
      </c>
      <c r="O97" s="330">
        <v>0</v>
      </c>
      <c r="P97" s="330">
        <v>1123.8800000000001</v>
      </c>
      <c r="Q97" s="330">
        <v>0</v>
      </c>
      <c r="R97" s="330">
        <v>0</v>
      </c>
      <c r="S97" s="330">
        <v>0</v>
      </c>
      <c r="T97" s="346">
        <f t="shared" si="6"/>
        <v>3915.88</v>
      </c>
      <c r="U97" s="346">
        <f t="shared" si="7"/>
        <v>21631.399999999998</v>
      </c>
      <c r="V97" s="347" t="s">
        <v>167</v>
      </c>
      <c r="W97" s="344"/>
      <c r="X97" s="345"/>
      <c r="Y97" s="344"/>
      <c r="Z97" s="345"/>
      <c r="AA97" s="344"/>
      <c r="AB97" s="345"/>
      <c r="AC97" s="344"/>
      <c r="AD97" s="344"/>
      <c r="AE97" s="345"/>
      <c r="AF97" s="344"/>
      <c r="AG97" s="345"/>
      <c r="AH97" s="344"/>
    </row>
    <row r="98" spans="1:34" s="352" customFormat="1" ht="15" customHeight="1" x14ac:dyDescent="0.25">
      <c r="A98" s="350" t="s">
        <v>883</v>
      </c>
      <c r="B98" s="350" t="s">
        <v>847</v>
      </c>
      <c r="C98" s="351">
        <v>368</v>
      </c>
      <c r="D98" s="354" t="s">
        <v>500</v>
      </c>
      <c r="E98" s="350" t="s">
        <v>501</v>
      </c>
      <c r="F98" s="363">
        <v>15058.6</v>
      </c>
      <c r="G98" s="363">
        <v>0</v>
      </c>
      <c r="H98" s="363">
        <v>0</v>
      </c>
      <c r="I98" s="363">
        <v>0</v>
      </c>
      <c r="J98" s="363">
        <v>0</v>
      </c>
      <c r="K98" s="363">
        <v>0</v>
      </c>
      <c r="L98" s="363">
        <v>0</v>
      </c>
      <c r="M98" s="363">
        <v>0</v>
      </c>
      <c r="N98" s="363">
        <v>0</v>
      </c>
      <c r="O98" s="363">
        <v>0</v>
      </c>
      <c r="P98" s="363">
        <v>0</v>
      </c>
      <c r="Q98" s="363">
        <v>0</v>
      </c>
      <c r="R98" s="363">
        <v>0</v>
      </c>
      <c r="S98" s="363">
        <v>0</v>
      </c>
      <c r="T98" s="364">
        <f t="shared" si="6"/>
        <v>0</v>
      </c>
      <c r="U98" s="364">
        <f t="shared" si="7"/>
        <v>15058.6</v>
      </c>
      <c r="V98" s="365" t="s">
        <v>167</v>
      </c>
      <c r="W98" s="350"/>
      <c r="X98" s="351"/>
      <c r="Y98" s="350"/>
      <c r="Z98" s="351"/>
      <c r="AA98" s="350"/>
      <c r="AB98" s="351"/>
      <c r="AC98" s="350"/>
      <c r="AD98" s="350"/>
      <c r="AE98" s="351"/>
      <c r="AF98" s="350"/>
      <c r="AG98" s="351"/>
      <c r="AH98" s="350"/>
    </row>
    <row r="99" spans="1:34" ht="15" customHeight="1" x14ac:dyDescent="0.25">
      <c r="A99" s="344" t="s">
        <v>883</v>
      </c>
      <c r="B99" s="344" t="s">
        <v>847</v>
      </c>
      <c r="C99" s="345">
        <v>93</v>
      </c>
      <c r="D99" s="348" t="s">
        <v>53</v>
      </c>
      <c r="E99" s="344" t="s">
        <v>225</v>
      </c>
      <c r="F99" s="330">
        <v>9761.2800000000007</v>
      </c>
      <c r="G99" s="330">
        <v>0</v>
      </c>
      <c r="H99" s="330">
        <v>0</v>
      </c>
      <c r="I99" s="330">
        <v>0</v>
      </c>
      <c r="J99" s="330">
        <v>0</v>
      </c>
      <c r="K99" s="330">
        <v>0</v>
      </c>
      <c r="L99" s="330">
        <v>1810.73</v>
      </c>
      <c r="M99" s="330">
        <v>0</v>
      </c>
      <c r="N99" s="330">
        <v>0</v>
      </c>
      <c r="O99" s="330">
        <v>0</v>
      </c>
      <c r="P99" s="330">
        <v>0</v>
      </c>
      <c r="Q99" s="330">
        <v>0</v>
      </c>
      <c r="R99" s="330">
        <v>0</v>
      </c>
      <c r="S99" s="330">
        <v>0</v>
      </c>
      <c r="T99" s="346">
        <f t="shared" si="6"/>
        <v>1810.73</v>
      </c>
      <c r="U99" s="346">
        <f t="shared" si="7"/>
        <v>7950.5500000000011</v>
      </c>
      <c r="V99" s="347" t="s">
        <v>167</v>
      </c>
      <c r="W99" s="344"/>
      <c r="X99" s="345"/>
      <c r="Y99" s="344"/>
      <c r="Z99" s="345"/>
      <c r="AA99" s="344"/>
      <c r="AB99" s="345"/>
      <c r="AC99" s="344"/>
      <c r="AD99" s="344"/>
      <c r="AE99" s="345"/>
      <c r="AF99" s="344"/>
      <c r="AG99" s="345"/>
      <c r="AH99" s="344"/>
    </row>
    <row r="100" spans="1:34" ht="15" customHeight="1" x14ac:dyDescent="0.25">
      <c r="A100" s="344" t="s">
        <v>883</v>
      </c>
      <c r="B100" s="344" t="s">
        <v>847</v>
      </c>
      <c r="C100" s="345">
        <v>8</v>
      </c>
      <c r="D100" s="348" t="s">
        <v>100</v>
      </c>
      <c r="E100" s="344" t="s">
        <v>176</v>
      </c>
      <c r="F100" s="330">
        <v>9642.0499999999993</v>
      </c>
      <c r="G100" s="330">
        <v>0</v>
      </c>
      <c r="H100" s="330">
        <v>0</v>
      </c>
      <c r="I100" s="330">
        <v>0</v>
      </c>
      <c r="J100" s="330">
        <v>0</v>
      </c>
      <c r="K100" s="330">
        <v>0</v>
      </c>
      <c r="L100" s="330">
        <v>2378.62</v>
      </c>
      <c r="M100" s="330">
        <v>0</v>
      </c>
      <c r="N100" s="330">
        <v>0</v>
      </c>
      <c r="O100" s="330">
        <v>0</v>
      </c>
      <c r="P100" s="330">
        <v>0</v>
      </c>
      <c r="Q100" s="330">
        <v>0</v>
      </c>
      <c r="R100" s="330">
        <v>0</v>
      </c>
      <c r="S100" s="330">
        <v>0</v>
      </c>
      <c r="T100" s="346">
        <f t="shared" si="6"/>
        <v>2378.62</v>
      </c>
      <c r="U100" s="346">
        <f t="shared" si="7"/>
        <v>7263.4299999999994</v>
      </c>
      <c r="V100" s="368" t="s">
        <v>167</v>
      </c>
      <c r="W100" s="344"/>
      <c r="X100" s="345"/>
      <c r="Y100" s="344"/>
      <c r="Z100" s="345"/>
      <c r="AA100" s="344"/>
      <c r="AB100" s="345"/>
      <c r="AC100" s="344"/>
      <c r="AD100" s="344"/>
      <c r="AE100" s="345"/>
      <c r="AF100" s="344"/>
      <c r="AG100" s="345"/>
      <c r="AH100" s="344"/>
    </row>
    <row r="101" spans="1:34" ht="15" customHeight="1" x14ac:dyDescent="0.25">
      <c r="A101" s="344" t="s">
        <v>883</v>
      </c>
      <c r="B101" s="344" t="s">
        <v>847</v>
      </c>
      <c r="C101" s="345">
        <v>44</v>
      </c>
      <c r="D101" s="348" t="s">
        <v>33</v>
      </c>
      <c r="E101" s="344" t="s">
        <v>205</v>
      </c>
      <c r="F101" s="330">
        <v>23596.62</v>
      </c>
      <c r="G101" s="330">
        <v>0</v>
      </c>
      <c r="H101" s="330">
        <v>0</v>
      </c>
      <c r="I101" s="330">
        <v>0</v>
      </c>
      <c r="J101" s="330">
        <v>0</v>
      </c>
      <c r="K101" s="330">
        <v>0</v>
      </c>
      <c r="L101" s="330">
        <v>1965.22</v>
      </c>
      <c r="M101" s="330">
        <v>0</v>
      </c>
      <c r="N101" s="330">
        <v>0</v>
      </c>
      <c r="O101" s="330">
        <v>0</v>
      </c>
      <c r="P101" s="330">
        <v>0</v>
      </c>
      <c r="Q101" s="330">
        <v>0</v>
      </c>
      <c r="R101" s="330">
        <v>0</v>
      </c>
      <c r="S101" s="330">
        <v>0</v>
      </c>
      <c r="T101" s="346">
        <f t="shared" si="6"/>
        <v>1965.22</v>
      </c>
      <c r="U101" s="346">
        <f t="shared" si="7"/>
        <v>21631.399999999998</v>
      </c>
      <c r="V101" s="347" t="s">
        <v>167</v>
      </c>
      <c r="W101" s="344"/>
      <c r="X101" s="345"/>
      <c r="Y101" s="344"/>
      <c r="Z101" s="345"/>
      <c r="AA101" s="344"/>
      <c r="AB101" s="345"/>
      <c r="AC101" s="344"/>
      <c r="AD101" s="344"/>
      <c r="AE101" s="345"/>
      <c r="AF101" s="344"/>
      <c r="AG101" s="345"/>
      <c r="AH101" s="344"/>
    </row>
    <row r="102" spans="1:34" ht="15" customHeight="1" x14ac:dyDescent="0.25">
      <c r="A102" s="344" t="s">
        <v>883</v>
      </c>
      <c r="B102" s="344" t="s">
        <v>847</v>
      </c>
      <c r="C102" s="345">
        <v>396</v>
      </c>
      <c r="D102" s="348" t="s">
        <v>475</v>
      </c>
      <c r="E102" s="344" t="s">
        <v>524</v>
      </c>
      <c r="F102" s="330">
        <v>7801.62</v>
      </c>
      <c r="G102" s="330">
        <v>0</v>
      </c>
      <c r="H102" s="330">
        <v>0</v>
      </c>
      <c r="I102" s="330">
        <v>0</v>
      </c>
      <c r="J102" s="330">
        <v>0</v>
      </c>
      <c r="K102" s="330">
        <v>0</v>
      </c>
      <c r="L102" s="330">
        <v>0</v>
      </c>
      <c r="M102" s="330">
        <v>562.88</v>
      </c>
      <c r="N102" s="330">
        <v>0</v>
      </c>
      <c r="O102" s="330">
        <v>0</v>
      </c>
      <c r="P102" s="330">
        <v>1108.08</v>
      </c>
      <c r="Q102" s="330">
        <v>0</v>
      </c>
      <c r="R102" s="330">
        <v>0</v>
      </c>
      <c r="S102" s="330">
        <v>0</v>
      </c>
      <c r="T102" s="346">
        <f t="shared" si="6"/>
        <v>1670.96</v>
      </c>
      <c r="U102" s="346">
        <f t="shared" si="7"/>
        <v>6130.66</v>
      </c>
      <c r="V102" s="347" t="s">
        <v>167</v>
      </c>
      <c r="W102" s="344"/>
      <c r="X102" s="345"/>
      <c r="Y102" s="344"/>
      <c r="Z102" s="345"/>
      <c r="AA102" s="344"/>
      <c r="AB102" s="345"/>
      <c r="AC102" s="344"/>
      <c r="AD102" s="344"/>
      <c r="AE102" s="345"/>
      <c r="AF102" s="344"/>
      <c r="AG102" s="345"/>
      <c r="AH102" s="344"/>
    </row>
    <row r="103" spans="1:34" s="352" customFormat="1" ht="15" customHeight="1" x14ac:dyDescent="0.25">
      <c r="A103" s="350" t="s">
        <v>883</v>
      </c>
      <c r="B103" s="350" t="s">
        <v>847</v>
      </c>
      <c r="C103" s="351">
        <v>394</v>
      </c>
      <c r="D103" s="354" t="s">
        <v>522</v>
      </c>
      <c r="E103" s="350" t="s">
        <v>523</v>
      </c>
      <c r="F103" s="363">
        <v>14590.19</v>
      </c>
      <c r="G103" s="363">
        <v>0</v>
      </c>
      <c r="H103" s="363">
        <v>0</v>
      </c>
      <c r="I103" s="363">
        <v>0</v>
      </c>
      <c r="J103" s="363">
        <v>0</v>
      </c>
      <c r="K103" s="363">
        <v>0</v>
      </c>
      <c r="L103" s="363">
        <v>0</v>
      </c>
      <c r="M103" s="363">
        <v>0</v>
      </c>
      <c r="N103" s="363">
        <v>0</v>
      </c>
      <c r="O103" s="363">
        <v>0</v>
      </c>
      <c r="P103" s="363">
        <v>0</v>
      </c>
      <c r="Q103" s="363">
        <v>0</v>
      </c>
      <c r="R103" s="363">
        <v>0</v>
      </c>
      <c r="S103" s="363">
        <v>0</v>
      </c>
      <c r="T103" s="364">
        <f t="shared" si="6"/>
        <v>0</v>
      </c>
      <c r="U103" s="364">
        <f t="shared" si="7"/>
        <v>14590.19</v>
      </c>
      <c r="V103" s="365" t="s">
        <v>167</v>
      </c>
      <c r="W103" s="350"/>
      <c r="X103" s="351"/>
      <c r="Y103" s="350"/>
      <c r="Z103" s="351"/>
      <c r="AA103" s="350"/>
      <c r="AB103" s="351"/>
      <c r="AC103" s="350"/>
      <c r="AD103" s="350"/>
      <c r="AE103" s="351"/>
      <c r="AF103" s="350"/>
      <c r="AG103" s="351"/>
      <c r="AH103" s="350"/>
    </row>
    <row r="104" spans="1:34" ht="15" customHeight="1" x14ac:dyDescent="0.25">
      <c r="A104" s="344" t="s">
        <v>883</v>
      </c>
      <c r="B104" s="344" t="s">
        <v>847</v>
      </c>
      <c r="C104" s="345">
        <v>83</v>
      </c>
      <c r="D104" s="348" t="s">
        <v>44</v>
      </c>
      <c r="E104" s="344" t="s">
        <v>216</v>
      </c>
      <c r="F104" s="330">
        <v>15727.95</v>
      </c>
      <c r="G104" s="330">
        <v>0</v>
      </c>
      <c r="H104" s="330">
        <v>0</v>
      </c>
      <c r="I104" s="330">
        <v>0</v>
      </c>
      <c r="J104" s="330">
        <v>0</v>
      </c>
      <c r="K104" s="330">
        <v>0</v>
      </c>
      <c r="L104" s="330">
        <v>2807.95</v>
      </c>
      <c r="M104" s="330">
        <v>0</v>
      </c>
      <c r="N104" s="330">
        <v>0</v>
      </c>
      <c r="O104" s="330">
        <v>0</v>
      </c>
      <c r="P104" s="330">
        <v>0</v>
      </c>
      <c r="Q104" s="330">
        <v>0</v>
      </c>
      <c r="R104" s="330">
        <v>0</v>
      </c>
      <c r="S104" s="330">
        <v>0</v>
      </c>
      <c r="T104" s="346">
        <f t="shared" si="6"/>
        <v>2807.95</v>
      </c>
      <c r="U104" s="346">
        <f t="shared" si="7"/>
        <v>12920</v>
      </c>
      <c r="V104" s="347" t="s">
        <v>167</v>
      </c>
      <c r="W104" s="344"/>
      <c r="X104" s="345"/>
      <c r="Y104" s="344"/>
      <c r="Z104" s="345"/>
      <c r="AA104" s="344"/>
      <c r="AB104" s="345"/>
      <c r="AC104" s="344"/>
      <c r="AD104" s="344"/>
      <c r="AE104" s="345"/>
      <c r="AF104" s="344"/>
      <c r="AG104" s="345"/>
      <c r="AH104" s="344"/>
    </row>
    <row r="105" spans="1:34" ht="15" customHeight="1" x14ac:dyDescent="0.25">
      <c r="A105" s="344" t="s">
        <v>883</v>
      </c>
      <c r="B105" s="344" t="s">
        <v>847</v>
      </c>
      <c r="C105" s="345">
        <v>92</v>
      </c>
      <c r="D105" s="348" t="s">
        <v>52</v>
      </c>
      <c r="E105" s="344" t="s">
        <v>224</v>
      </c>
      <c r="F105" s="330">
        <v>12702.05</v>
      </c>
      <c r="G105" s="330">
        <v>0</v>
      </c>
      <c r="H105" s="330">
        <v>0</v>
      </c>
      <c r="I105" s="330">
        <v>0</v>
      </c>
      <c r="J105" s="330">
        <v>0</v>
      </c>
      <c r="K105" s="330">
        <v>0</v>
      </c>
      <c r="L105" s="330">
        <v>2642.83</v>
      </c>
      <c r="M105" s="330">
        <v>0</v>
      </c>
      <c r="N105" s="330">
        <v>0</v>
      </c>
      <c r="O105" s="330">
        <v>0</v>
      </c>
      <c r="P105" s="330">
        <v>0</v>
      </c>
      <c r="Q105" s="330">
        <v>0</v>
      </c>
      <c r="R105" s="330">
        <v>0</v>
      </c>
      <c r="S105" s="330">
        <v>0</v>
      </c>
      <c r="T105" s="346">
        <f t="shared" si="6"/>
        <v>2642.83</v>
      </c>
      <c r="U105" s="346">
        <f t="shared" si="7"/>
        <v>10059.219999999999</v>
      </c>
      <c r="V105" s="347" t="s">
        <v>167</v>
      </c>
      <c r="W105" s="344"/>
      <c r="X105" s="345"/>
      <c r="Y105" s="344"/>
      <c r="Z105" s="345"/>
      <c r="AA105" s="344"/>
      <c r="AB105" s="345"/>
      <c r="AC105" s="344"/>
      <c r="AD105" s="344"/>
      <c r="AE105" s="345"/>
      <c r="AF105" s="344"/>
      <c r="AG105" s="345"/>
      <c r="AH105" s="344"/>
    </row>
    <row r="106" spans="1:34" ht="15" customHeight="1" x14ac:dyDescent="0.25">
      <c r="A106" s="344" t="s">
        <v>883</v>
      </c>
      <c r="B106" s="344" t="s">
        <v>847</v>
      </c>
      <c r="C106" s="345">
        <v>95</v>
      </c>
      <c r="D106" s="348" t="s">
        <v>54</v>
      </c>
      <c r="E106" s="344" t="s">
        <v>226</v>
      </c>
      <c r="F106" s="330">
        <v>7589.1</v>
      </c>
      <c r="G106" s="330">
        <v>0</v>
      </c>
      <c r="H106" s="330">
        <v>0</v>
      </c>
      <c r="I106" s="330">
        <v>0</v>
      </c>
      <c r="J106" s="330">
        <v>0</v>
      </c>
      <c r="K106" s="330">
        <v>0</v>
      </c>
      <c r="L106" s="330">
        <v>543</v>
      </c>
      <c r="M106" s="330">
        <v>0</v>
      </c>
      <c r="N106" s="330">
        <v>0</v>
      </c>
      <c r="O106" s="330">
        <v>0</v>
      </c>
      <c r="P106" s="330">
        <v>0</v>
      </c>
      <c r="Q106" s="330">
        <v>0</v>
      </c>
      <c r="R106" s="330">
        <v>0</v>
      </c>
      <c r="S106" s="330">
        <v>0</v>
      </c>
      <c r="T106" s="346">
        <f t="shared" si="6"/>
        <v>543</v>
      </c>
      <c r="U106" s="346">
        <f t="shared" si="7"/>
        <v>7046.1</v>
      </c>
      <c r="V106" s="347" t="s">
        <v>167</v>
      </c>
      <c r="W106" s="344"/>
      <c r="X106" s="345"/>
      <c r="Y106" s="344"/>
      <c r="Z106" s="345"/>
      <c r="AA106" s="344"/>
      <c r="AB106" s="345"/>
      <c r="AC106" s="344"/>
      <c r="AD106" s="344"/>
      <c r="AE106" s="345"/>
      <c r="AF106" s="344"/>
      <c r="AG106" s="345"/>
      <c r="AH106" s="344"/>
    </row>
    <row r="107" spans="1:34" ht="15" customHeight="1" x14ac:dyDescent="0.25">
      <c r="A107" s="344" t="s">
        <v>883</v>
      </c>
      <c r="B107" s="344" t="s">
        <v>847</v>
      </c>
      <c r="C107" s="345">
        <v>485</v>
      </c>
      <c r="D107" s="348" t="s">
        <v>831</v>
      </c>
      <c r="E107" s="344" t="s">
        <v>830</v>
      </c>
      <c r="F107" s="330">
        <v>17131.77</v>
      </c>
      <c r="G107" s="330">
        <v>0</v>
      </c>
      <c r="H107" s="330">
        <v>0</v>
      </c>
      <c r="I107" s="330">
        <v>0</v>
      </c>
      <c r="J107" s="330">
        <v>0</v>
      </c>
      <c r="K107" s="330">
        <v>0</v>
      </c>
      <c r="L107" s="330">
        <v>0</v>
      </c>
      <c r="M107" s="330">
        <v>0</v>
      </c>
      <c r="N107" s="330">
        <v>0</v>
      </c>
      <c r="O107" s="330">
        <v>0</v>
      </c>
      <c r="P107" s="330">
        <v>0</v>
      </c>
      <c r="Q107" s="330">
        <v>0</v>
      </c>
      <c r="R107" s="330">
        <v>0</v>
      </c>
      <c r="S107" s="330">
        <v>0</v>
      </c>
      <c r="T107" s="346">
        <f t="shared" si="6"/>
        <v>0</v>
      </c>
      <c r="U107" s="346">
        <f t="shared" si="7"/>
        <v>17131.77</v>
      </c>
      <c r="V107" s="347" t="s">
        <v>167</v>
      </c>
      <c r="W107" s="344"/>
      <c r="X107" s="345"/>
      <c r="Y107" s="344"/>
      <c r="Z107" s="345"/>
      <c r="AA107" s="344"/>
      <c r="AB107" s="345"/>
      <c r="AC107" s="344"/>
      <c r="AD107" s="344"/>
      <c r="AE107" s="345"/>
      <c r="AF107" s="344"/>
      <c r="AG107" s="345"/>
      <c r="AH107" s="344"/>
    </row>
    <row r="108" spans="1:34" ht="15" customHeight="1" x14ac:dyDescent="0.25">
      <c r="A108" s="344" t="s">
        <v>883</v>
      </c>
      <c r="B108" s="344" t="s">
        <v>847</v>
      </c>
      <c r="C108" s="345">
        <v>33</v>
      </c>
      <c r="D108" s="348" t="s">
        <v>24</v>
      </c>
      <c r="E108" s="344" t="s">
        <v>196</v>
      </c>
      <c r="F108" s="330">
        <v>16806.61</v>
      </c>
      <c r="G108" s="330">
        <v>0</v>
      </c>
      <c r="H108" s="330">
        <v>0</v>
      </c>
      <c r="I108" s="330">
        <v>0</v>
      </c>
      <c r="J108" s="330">
        <v>0</v>
      </c>
      <c r="K108" s="330">
        <v>0</v>
      </c>
      <c r="L108" s="330">
        <v>2847.21</v>
      </c>
      <c r="M108" s="330">
        <v>0</v>
      </c>
      <c r="N108" s="330">
        <v>0</v>
      </c>
      <c r="O108" s="330">
        <v>0</v>
      </c>
      <c r="P108" s="330">
        <v>0</v>
      </c>
      <c r="Q108" s="330">
        <v>0</v>
      </c>
      <c r="R108" s="330">
        <v>0</v>
      </c>
      <c r="S108" s="330">
        <v>0</v>
      </c>
      <c r="T108" s="346">
        <f t="shared" si="6"/>
        <v>2847.21</v>
      </c>
      <c r="U108" s="346">
        <f t="shared" si="7"/>
        <v>13959.400000000001</v>
      </c>
      <c r="V108" s="347" t="s">
        <v>167</v>
      </c>
      <c r="W108" s="344"/>
      <c r="X108" s="345"/>
      <c r="Y108" s="344"/>
      <c r="Z108" s="345"/>
      <c r="AA108" s="344"/>
      <c r="AB108" s="345"/>
      <c r="AC108" s="344"/>
      <c r="AD108" s="344"/>
      <c r="AE108" s="345"/>
      <c r="AF108" s="344"/>
      <c r="AG108" s="345"/>
      <c r="AH108" s="344"/>
    </row>
    <row r="109" spans="1:34" ht="15" customHeight="1" x14ac:dyDescent="0.25">
      <c r="A109" s="344" t="s">
        <v>883</v>
      </c>
      <c r="B109" s="344" t="s">
        <v>847</v>
      </c>
      <c r="C109" s="345">
        <v>81</v>
      </c>
      <c r="D109" s="348" t="s">
        <v>43</v>
      </c>
      <c r="E109" s="344" t="s">
        <v>215</v>
      </c>
      <c r="F109" s="330">
        <v>8856.92</v>
      </c>
      <c r="G109" s="330">
        <v>0</v>
      </c>
      <c r="H109" s="330">
        <v>0</v>
      </c>
      <c r="I109" s="330">
        <v>0</v>
      </c>
      <c r="J109" s="330">
        <v>0</v>
      </c>
      <c r="K109" s="330">
        <v>0</v>
      </c>
      <c r="L109" s="330">
        <v>0</v>
      </c>
      <c r="M109" s="330">
        <v>0</v>
      </c>
      <c r="N109" s="330">
        <v>0</v>
      </c>
      <c r="O109" s="330">
        <v>0</v>
      </c>
      <c r="P109" s="330">
        <v>0</v>
      </c>
      <c r="Q109" s="330">
        <v>0</v>
      </c>
      <c r="R109" s="330">
        <v>0</v>
      </c>
      <c r="S109" s="330">
        <v>0</v>
      </c>
      <c r="T109" s="346">
        <f t="shared" si="6"/>
        <v>0</v>
      </c>
      <c r="U109" s="346">
        <f t="shared" si="7"/>
        <v>8856.92</v>
      </c>
      <c r="V109" s="347" t="s">
        <v>167</v>
      </c>
      <c r="W109" s="344"/>
      <c r="X109" s="345"/>
      <c r="Y109" s="344"/>
      <c r="Z109" s="345"/>
      <c r="AA109" s="344"/>
      <c r="AB109" s="345"/>
      <c r="AC109" s="344"/>
      <c r="AD109" s="344"/>
      <c r="AE109" s="345"/>
      <c r="AF109" s="344"/>
      <c r="AG109" s="345"/>
      <c r="AH109" s="344"/>
    </row>
    <row r="110" spans="1:34" ht="15" customHeight="1" x14ac:dyDescent="0.25">
      <c r="A110" s="344" t="s">
        <v>883</v>
      </c>
      <c r="B110" s="344" t="s">
        <v>847</v>
      </c>
      <c r="C110" s="345">
        <v>321</v>
      </c>
      <c r="D110" s="348" t="s">
        <v>309</v>
      </c>
      <c r="E110" s="344" t="s">
        <v>312</v>
      </c>
      <c r="F110" s="330">
        <v>23267.37</v>
      </c>
      <c r="G110" s="330">
        <v>0</v>
      </c>
      <c r="H110" s="330">
        <v>0</v>
      </c>
      <c r="I110" s="330">
        <v>0</v>
      </c>
      <c r="J110" s="330">
        <v>0</v>
      </c>
      <c r="K110" s="330">
        <v>0</v>
      </c>
      <c r="L110" s="330">
        <v>1635.97</v>
      </c>
      <c r="M110" s="330">
        <v>0</v>
      </c>
      <c r="N110" s="330">
        <v>0</v>
      </c>
      <c r="O110" s="330">
        <v>0</v>
      </c>
      <c r="P110" s="330">
        <v>0</v>
      </c>
      <c r="Q110" s="330">
        <v>0</v>
      </c>
      <c r="R110" s="330">
        <v>0</v>
      </c>
      <c r="S110" s="330">
        <v>0</v>
      </c>
      <c r="T110" s="346">
        <f t="shared" si="6"/>
        <v>1635.97</v>
      </c>
      <c r="U110" s="346">
        <f t="shared" si="7"/>
        <v>21631.399999999998</v>
      </c>
      <c r="V110" s="347" t="s">
        <v>167</v>
      </c>
      <c r="W110" s="344"/>
      <c r="X110" s="345"/>
      <c r="Y110" s="344"/>
      <c r="Z110" s="345"/>
      <c r="AA110" s="344"/>
      <c r="AB110" s="345"/>
      <c r="AC110" s="344"/>
      <c r="AD110" s="344"/>
      <c r="AE110" s="345"/>
      <c r="AF110" s="344"/>
      <c r="AG110" s="345"/>
      <c r="AH110" s="344"/>
    </row>
    <row r="111" spans="1:34" ht="15" customHeight="1" x14ac:dyDescent="0.25">
      <c r="A111" s="344" t="s">
        <v>883</v>
      </c>
      <c r="B111" s="344" t="s">
        <v>847</v>
      </c>
      <c r="C111" s="345">
        <v>151</v>
      </c>
      <c r="D111" s="348" t="s">
        <v>58</v>
      </c>
      <c r="E111" s="344" t="s">
        <v>842</v>
      </c>
      <c r="F111" s="330">
        <v>11818.46</v>
      </c>
      <c r="G111" s="330">
        <v>0</v>
      </c>
      <c r="H111" s="330">
        <v>0</v>
      </c>
      <c r="I111" s="330">
        <v>0</v>
      </c>
      <c r="J111" s="330">
        <v>0</v>
      </c>
      <c r="K111" s="330">
        <v>0</v>
      </c>
      <c r="L111" s="330">
        <v>470.23</v>
      </c>
      <c r="M111" s="330">
        <v>0</v>
      </c>
      <c r="N111" s="330">
        <v>0</v>
      </c>
      <c r="O111" s="330">
        <v>0</v>
      </c>
      <c r="P111" s="330">
        <v>0</v>
      </c>
      <c r="Q111" s="330">
        <v>0</v>
      </c>
      <c r="R111" s="330">
        <v>0</v>
      </c>
      <c r="S111" s="330">
        <v>0</v>
      </c>
      <c r="T111" s="346">
        <f t="shared" si="6"/>
        <v>470.23</v>
      </c>
      <c r="U111" s="346">
        <f t="shared" si="7"/>
        <v>11348.23</v>
      </c>
      <c r="V111" s="347" t="s">
        <v>167</v>
      </c>
      <c r="W111" s="344"/>
      <c r="X111" s="345"/>
      <c r="Y111" s="344"/>
      <c r="Z111" s="345"/>
      <c r="AA111" s="344"/>
      <c r="AB111" s="345"/>
      <c r="AC111" s="344"/>
      <c r="AD111" s="344"/>
      <c r="AE111" s="345"/>
      <c r="AF111" s="344"/>
      <c r="AG111" s="345"/>
      <c r="AH111" s="344"/>
    </row>
    <row r="112" spans="1:34" ht="15" customHeight="1" x14ac:dyDescent="0.25">
      <c r="A112" s="344" t="s">
        <v>883</v>
      </c>
      <c r="B112" s="344" t="s">
        <v>847</v>
      </c>
      <c r="C112" s="345">
        <v>170</v>
      </c>
      <c r="D112" s="348" t="s">
        <v>839</v>
      </c>
      <c r="E112" s="344" t="s">
        <v>838</v>
      </c>
      <c r="F112" s="330">
        <v>11348.23</v>
      </c>
      <c r="G112" s="330">
        <v>0</v>
      </c>
      <c r="H112" s="330">
        <v>0</v>
      </c>
      <c r="I112" s="330">
        <v>0</v>
      </c>
      <c r="J112" s="330">
        <v>0</v>
      </c>
      <c r="K112" s="330">
        <v>0</v>
      </c>
      <c r="L112" s="330">
        <v>0</v>
      </c>
      <c r="M112" s="330">
        <v>0</v>
      </c>
      <c r="N112" s="330">
        <v>0</v>
      </c>
      <c r="O112" s="330">
        <v>0</v>
      </c>
      <c r="P112" s="330">
        <v>0</v>
      </c>
      <c r="Q112" s="330">
        <v>0</v>
      </c>
      <c r="R112" s="330">
        <v>0</v>
      </c>
      <c r="S112" s="330">
        <v>0</v>
      </c>
      <c r="T112" s="346">
        <f t="shared" si="6"/>
        <v>0</v>
      </c>
      <c r="U112" s="346">
        <f t="shared" si="7"/>
        <v>11348.23</v>
      </c>
      <c r="V112" s="347" t="s">
        <v>167</v>
      </c>
      <c r="W112" s="344"/>
      <c r="X112" s="345"/>
      <c r="Y112" s="344"/>
      <c r="Z112" s="345"/>
      <c r="AA112" s="344"/>
      <c r="AB112" s="345"/>
      <c r="AC112" s="344"/>
      <c r="AD112" s="344"/>
      <c r="AE112" s="345"/>
      <c r="AF112" s="344"/>
      <c r="AG112" s="345"/>
      <c r="AH112" s="344"/>
    </row>
    <row r="113" spans="1:34" s="352" customFormat="1" ht="15" customHeight="1" x14ac:dyDescent="0.25">
      <c r="A113" s="350" t="s">
        <v>883</v>
      </c>
      <c r="B113" s="350" t="s">
        <v>847</v>
      </c>
      <c r="C113" s="351">
        <v>402</v>
      </c>
      <c r="D113" s="354" t="s">
        <v>528</v>
      </c>
      <c r="E113" s="350" t="s">
        <v>529</v>
      </c>
      <c r="F113" s="363">
        <v>15058.6</v>
      </c>
      <c r="G113" s="363">
        <v>0</v>
      </c>
      <c r="H113" s="363">
        <v>0</v>
      </c>
      <c r="I113" s="363">
        <v>0</v>
      </c>
      <c r="J113" s="363">
        <v>0</v>
      </c>
      <c r="K113" s="363">
        <v>0</v>
      </c>
      <c r="L113" s="363">
        <v>0</v>
      </c>
      <c r="M113" s="363">
        <v>0</v>
      </c>
      <c r="N113" s="363">
        <v>0</v>
      </c>
      <c r="O113" s="363">
        <v>0</v>
      </c>
      <c r="P113" s="363">
        <v>0</v>
      </c>
      <c r="Q113" s="363">
        <v>0</v>
      </c>
      <c r="R113" s="363">
        <v>0</v>
      </c>
      <c r="S113" s="363">
        <v>0</v>
      </c>
      <c r="T113" s="364">
        <f t="shared" si="6"/>
        <v>0</v>
      </c>
      <c r="U113" s="364">
        <f t="shared" si="7"/>
        <v>15058.6</v>
      </c>
      <c r="V113" s="365" t="s">
        <v>167</v>
      </c>
      <c r="W113" s="350"/>
      <c r="X113" s="351"/>
      <c r="Y113" s="350"/>
      <c r="Z113" s="351"/>
      <c r="AA113" s="350"/>
      <c r="AB113" s="351"/>
      <c r="AC113" s="350"/>
      <c r="AD113" s="350"/>
      <c r="AE113" s="351"/>
      <c r="AF113" s="350"/>
      <c r="AG113" s="351"/>
      <c r="AH113" s="350"/>
    </row>
    <row r="114" spans="1:34" s="398" customFormat="1" ht="15" customHeight="1" x14ac:dyDescent="0.25">
      <c r="A114" s="392" t="s">
        <v>883</v>
      </c>
      <c r="B114" s="392" t="s">
        <v>847</v>
      </c>
      <c r="C114" s="393">
        <v>494</v>
      </c>
      <c r="D114" s="394" t="s">
        <v>884</v>
      </c>
      <c r="E114" s="392" t="s">
        <v>529</v>
      </c>
      <c r="F114" s="395">
        <v>2394.19</v>
      </c>
      <c r="G114" s="395">
        <v>0</v>
      </c>
      <c r="H114" s="395">
        <v>0</v>
      </c>
      <c r="I114" s="395">
        <v>0</v>
      </c>
      <c r="J114" s="395">
        <v>0</v>
      </c>
      <c r="K114" s="395">
        <v>0</v>
      </c>
      <c r="L114" s="395">
        <v>0</v>
      </c>
      <c r="M114" s="395">
        <v>0</v>
      </c>
      <c r="N114" s="395">
        <v>0</v>
      </c>
      <c r="O114" s="395">
        <v>0</v>
      </c>
      <c r="P114" s="395">
        <v>0</v>
      </c>
      <c r="Q114" s="395">
        <v>0</v>
      </c>
      <c r="R114" s="395">
        <v>0</v>
      </c>
      <c r="S114" s="395">
        <v>0</v>
      </c>
      <c r="T114" s="396">
        <f t="shared" si="6"/>
        <v>0</v>
      </c>
      <c r="U114" s="396">
        <f t="shared" si="7"/>
        <v>2394.19</v>
      </c>
      <c r="V114" s="397" t="s">
        <v>167</v>
      </c>
      <c r="W114" s="392"/>
      <c r="X114" s="393"/>
      <c r="Y114" s="392"/>
      <c r="Z114" s="393"/>
      <c r="AA114" s="392"/>
      <c r="AB114" s="393"/>
      <c r="AC114" s="392"/>
      <c r="AD114" s="392"/>
      <c r="AE114" s="393"/>
      <c r="AF114" s="392"/>
      <c r="AG114" s="393"/>
      <c r="AH114" s="392"/>
    </row>
    <row r="115" spans="1:34" s="352" customFormat="1" ht="15" customHeight="1" x14ac:dyDescent="0.25">
      <c r="A115" s="350" t="s">
        <v>883</v>
      </c>
      <c r="B115" s="350" t="s">
        <v>847</v>
      </c>
      <c r="C115" s="351">
        <v>385</v>
      </c>
      <c r="D115" s="354" t="s">
        <v>468</v>
      </c>
      <c r="E115" s="350" t="s">
        <v>515</v>
      </c>
      <c r="F115" s="363">
        <v>15058.6</v>
      </c>
      <c r="G115" s="363">
        <v>0</v>
      </c>
      <c r="H115" s="363">
        <v>0</v>
      </c>
      <c r="I115" s="363">
        <v>0</v>
      </c>
      <c r="J115" s="363">
        <v>0</v>
      </c>
      <c r="K115" s="363">
        <v>0</v>
      </c>
      <c r="L115" s="363">
        <v>0</v>
      </c>
      <c r="M115" s="363">
        <v>0</v>
      </c>
      <c r="N115" s="363">
        <v>0</v>
      </c>
      <c r="O115" s="363">
        <v>0</v>
      </c>
      <c r="P115" s="363">
        <v>0</v>
      </c>
      <c r="Q115" s="363">
        <v>0</v>
      </c>
      <c r="R115" s="363">
        <v>0</v>
      </c>
      <c r="S115" s="363">
        <v>0</v>
      </c>
      <c r="T115" s="364">
        <f t="shared" si="6"/>
        <v>0</v>
      </c>
      <c r="U115" s="364">
        <f t="shared" si="7"/>
        <v>15058.6</v>
      </c>
      <c r="V115" s="365" t="s">
        <v>167</v>
      </c>
      <c r="W115" s="350"/>
      <c r="X115" s="351"/>
      <c r="Y115" s="350"/>
      <c r="Z115" s="351"/>
      <c r="AA115" s="350"/>
      <c r="AB115" s="351"/>
      <c r="AC115" s="350"/>
      <c r="AD115" s="350"/>
      <c r="AE115" s="351"/>
      <c r="AF115" s="350"/>
      <c r="AG115" s="351"/>
      <c r="AH115" s="350"/>
    </row>
    <row r="116" spans="1:34" s="352" customFormat="1" ht="15" customHeight="1" x14ac:dyDescent="0.25">
      <c r="A116" s="350" t="s">
        <v>883</v>
      </c>
      <c r="B116" s="350" t="s">
        <v>847</v>
      </c>
      <c r="C116" s="351">
        <v>376</v>
      </c>
      <c r="D116" s="354" t="s">
        <v>508</v>
      </c>
      <c r="E116" s="350" t="s">
        <v>509</v>
      </c>
      <c r="F116" s="363">
        <v>15058.6</v>
      </c>
      <c r="G116" s="363">
        <v>0</v>
      </c>
      <c r="H116" s="363">
        <v>0</v>
      </c>
      <c r="I116" s="363">
        <v>0</v>
      </c>
      <c r="J116" s="363">
        <v>0</v>
      </c>
      <c r="K116" s="363">
        <v>0</v>
      </c>
      <c r="L116" s="363">
        <v>0</v>
      </c>
      <c r="M116" s="363">
        <v>0</v>
      </c>
      <c r="N116" s="363">
        <v>0</v>
      </c>
      <c r="O116" s="363">
        <v>0</v>
      </c>
      <c r="P116" s="363">
        <v>0</v>
      </c>
      <c r="Q116" s="363">
        <v>0</v>
      </c>
      <c r="R116" s="363">
        <v>0</v>
      </c>
      <c r="S116" s="363">
        <v>0</v>
      </c>
      <c r="T116" s="364">
        <f t="shared" si="6"/>
        <v>0</v>
      </c>
      <c r="U116" s="364">
        <f t="shared" si="7"/>
        <v>15058.6</v>
      </c>
      <c r="V116" s="365" t="s">
        <v>167</v>
      </c>
      <c r="W116" s="350"/>
      <c r="X116" s="351"/>
      <c r="Y116" s="350"/>
      <c r="Z116" s="351"/>
      <c r="AA116" s="350"/>
      <c r="AB116" s="351"/>
      <c r="AC116" s="350"/>
      <c r="AD116" s="350"/>
      <c r="AE116" s="351"/>
      <c r="AF116" s="350"/>
      <c r="AG116" s="351"/>
      <c r="AH116" s="350"/>
    </row>
    <row r="117" spans="1:34" s="352" customFormat="1" ht="15" customHeight="1" x14ac:dyDescent="0.25">
      <c r="A117" s="350" t="s">
        <v>883</v>
      </c>
      <c r="B117" s="350" t="s">
        <v>847</v>
      </c>
      <c r="C117" s="351">
        <v>401</v>
      </c>
      <c r="D117" s="354" t="s">
        <v>478</v>
      </c>
      <c r="E117" s="350" t="s">
        <v>527</v>
      </c>
      <c r="F117" s="363">
        <v>15058.6</v>
      </c>
      <c r="G117" s="363">
        <v>0</v>
      </c>
      <c r="H117" s="363">
        <v>0</v>
      </c>
      <c r="I117" s="363">
        <v>0</v>
      </c>
      <c r="J117" s="363">
        <v>0</v>
      </c>
      <c r="K117" s="363">
        <v>0</v>
      </c>
      <c r="L117" s="363">
        <v>0</v>
      </c>
      <c r="M117" s="363">
        <v>0</v>
      </c>
      <c r="N117" s="363">
        <v>0</v>
      </c>
      <c r="O117" s="363">
        <v>0</v>
      </c>
      <c r="P117" s="363">
        <v>0</v>
      </c>
      <c r="Q117" s="363">
        <v>0</v>
      </c>
      <c r="R117" s="363">
        <v>0</v>
      </c>
      <c r="S117" s="363">
        <v>0</v>
      </c>
      <c r="T117" s="364">
        <f t="shared" si="6"/>
        <v>0</v>
      </c>
      <c r="U117" s="364">
        <f t="shared" si="7"/>
        <v>15058.6</v>
      </c>
      <c r="V117" s="365" t="s">
        <v>167</v>
      </c>
      <c r="W117" s="350"/>
      <c r="X117" s="351"/>
      <c r="Y117" s="350"/>
      <c r="Z117" s="351"/>
      <c r="AA117" s="350"/>
      <c r="AB117" s="351"/>
      <c r="AC117" s="350"/>
      <c r="AD117" s="350"/>
      <c r="AE117" s="351"/>
      <c r="AF117" s="350"/>
      <c r="AG117" s="351"/>
      <c r="AH117" s="350"/>
    </row>
    <row r="118" spans="1:34" s="352" customFormat="1" ht="15" customHeight="1" x14ac:dyDescent="0.25">
      <c r="A118" s="350" t="s">
        <v>883</v>
      </c>
      <c r="B118" s="350" t="s">
        <v>847</v>
      </c>
      <c r="C118" s="351">
        <v>427</v>
      </c>
      <c r="D118" s="354" t="s">
        <v>674</v>
      </c>
      <c r="E118" s="350" t="s">
        <v>675</v>
      </c>
      <c r="F118" s="363">
        <v>11194.79</v>
      </c>
      <c r="G118" s="363">
        <v>0</v>
      </c>
      <c r="H118" s="363">
        <v>0</v>
      </c>
      <c r="I118" s="363">
        <v>0</v>
      </c>
      <c r="J118" s="363">
        <v>0</v>
      </c>
      <c r="K118" s="363">
        <v>0</v>
      </c>
      <c r="L118" s="363">
        <v>0</v>
      </c>
      <c r="M118" s="363">
        <v>0</v>
      </c>
      <c r="N118" s="363">
        <v>0</v>
      </c>
      <c r="O118" s="363">
        <v>0</v>
      </c>
      <c r="P118" s="363">
        <v>0</v>
      </c>
      <c r="Q118" s="363">
        <v>0</v>
      </c>
      <c r="R118" s="363">
        <v>0</v>
      </c>
      <c r="S118" s="363">
        <v>0</v>
      </c>
      <c r="T118" s="364">
        <f t="shared" si="6"/>
        <v>0</v>
      </c>
      <c r="U118" s="364">
        <f t="shared" si="7"/>
        <v>11194.79</v>
      </c>
      <c r="V118" s="365" t="s">
        <v>167</v>
      </c>
      <c r="W118" s="350"/>
      <c r="X118" s="351"/>
      <c r="Y118" s="350"/>
      <c r="Z118" s="351"/>
      <c r="AA118" s="350"/>
      <c r="AB118" s="351"/>
      <c r="AC118" s="350"/>
      <c r="AD118" s="350"/>
      <c r="AE118" s="351"/>
      <c r="AF118" s="350"/>
      <c r="AG118" s="351"/>
      <c r="AH118" s="350"/>
    </row>
    <row r="119" spans="1:34" ht="15" customHeight="1" x14ac:dyDescent="0.25">
      <c r="A119" s="344" t="s">
        <v>883</v>
      </c>
      <c r="B119" s="344" t="s">
        <v>847</v>
      </c>
      <c r="C119" s="345">
        <v>156</v>
      </c>
      <c r="D119" s="348" t="s">
        <v>61</v>
      </c>
      <c r="E119" s="344" t="s">
        <v>233</v>
      </c>
      <c r="F119" s="330">
        <v>4372.3</v>
      </c>
      <c r="G119" s="330">
        <v>0</v>
      </c>
      <c r="H119" s="330">
        <v>0</v>
      </c>
      <c r="I119" s="330">
        <v>0</v>
      </c>
      <c r="J119" s="330">
        <v>0</v>
      </c>
      <c r="K119" s="330">
        <v>0</v>
      </c>
      <c r="L119" s="330">
        <v>700.08</v>
      </c>
      <c r="M119" s="330">
        <v>0</v>
      </c>
      <c r="N119" s="330">
        <v>0</v>
      </c>
      <c r="O119" s="330">
        <v>0</v>
      </c>
      <c r="P119" s="330">
        <v>0</v>
      </c>
      <c r="Q119" s="330">
        <v>0</v>
      </c>
      <c r="R119" s="330">
        <v>0</v>
      </c>
      <c r="S119" s="330">
        <v>0</v>
      </c>
      <c r="T119" s="346">
        <f t="shared" si="6"/>
        <v>700.08</v>
      </c>
      <c r="U119" s="346">
        <f t="shared" si="7"/>
        <v>3672.2200000000003</v>
      </c>
      <c r="V119" s="347" t="s">
        <v>167</v>
      </c>
      <c r="W119" s="344"/>
      <c r="X119" s="345"/>
      <c r="Y119" s="344"/>
      <c r="Z119" s="345"/>
      <c r="AA119" s="344"/>
      <c r="AB119" s="345"/>
      <c r="AC119" s="344"/>
      <c r="AD119" s="344"/>
      <c r="AE119" s="345"/>
      <c r="AF119" s="344"/>
      <c r="AG119" s="345"/>
      <c r="AH119" s="344"/>
    </row>
    <row r="120" spans="1:34" ht="15" customHeight="1" x14ac:dyDescent="0.25">
      <c r="A120" s="344" t="s">
        <v>883</v>
      </c>
      <c r="B120" s="344" t="s">
        <v>847</v>
      </c>
      <c r="C120" s="345">
        <v>483</v>
      </c>
      <c r="D120" s="348" t="s">
        <v>820</v>
      </c>
      <c r="E120" s="344" t="s">
        <v>823</v>
      </c>
      <c r="F120" s="330">
        <v>10861.62</v>
      </c>
      <c r="G120" s="330">
        <v>0</v>
      </c>
      <c r="H120" s="330">
        <v>0</v>
      </c>
      <c r="I120" s="330">
        <v>0</v>
      </c>
      <c r="J120" s="330">
        <v>0</v>
      </c>
      <c r="K120" s="330">
        <v>0</v>
      </c>
      <c r="L120" s="330">
        <v>0</v>
      </c>
      <c r="M120" s="330">
        <v>0</v>
      </c>
      <c r="N120" s="330">
        <v>0</v>
      </c>
      <c r="O120" s="330">
        <v>0</v>
      </c>
      <c r="P120" s="330">
        <v>476.38</v>
      </c>
      <c r="Q120" s="330">
        <v>0</v>
      </c>
      <c r="R120" s="330">
        <v>0</v>
      </c>
      <c r="S120" s="330">
        <v>0</v>
      </c>
      <c r="T120" s="346">
        <f t="shared" si="6"/>
        <v>476.38</v>
      </c>
      <c r="U120" s="346">
        <f t="shared" si="7"/>
        <v>10385.240000000002</v>
      </c>
      <c r="V120" s="347" t="s">
        <v>167</v>
      </c>
      <c r="W120" s="344"/>
      <c r="X120" s="345"/>
      <c r="Y120" s="344"/>
      <c r="Z120" s="345"/>
      <c r="AA120" s="344"/>
      <c r="AB120" s="345"/>
      <c r="AC120" s="344"/>
      <c r="AD120" s="344"/>
      <c r="AE120" s="345"/>
      <c r="AF120" s="344"/>
      <c r="AG120" s="345"/>
      <c r="AH120" s="344"/>
    </row>
    <row r="121" spans="1:34" s="352" customFormat="1" ht="15" customHeight="1" x14ac:dyDescent="0.25">
      <c r="A121" s="350" t="s">
        <v>883</v>
      </c>
      <c r="B121" s="350" t="s">
        <v>847</v>
      </c>
      <c r="C121" s="351">
        <v>382</v>
      </c>
      <c r="D121" s="354" t="s">
        <v>466</v>
      </c>
      <c r="E121" s="350" t="s">
        <v>513</v>
      </c>
      <c r="F121" s="363">
        <v>7180.5</v>
      </c>
      <c r="G121" s="363">
        <v>0</v>
      </c>
      <c r="H121" s="363">
        <v>0</v>
      </c>
      <c r="I121" s="363">
        <v>0</v>
      </c>
      <c r="J121" s="363">
        <v>0</v>
      </c>
      <c r="K121" s="363">
        <v>0</v>
      </c>
      <c r="L121" s="363">
        <v>0</v>
      </c>
      <c r="M121" s="363">
        <v>0</v>
      </c>
      <c r="N121" s="363">
        <v>0</v>
      </c>
      <c r="O121" s="363">
        <v>0</v>
      </c>
      <c r="P121" s="363">
        <v>0</v>
      </c>
      <c r="Q121" s="363">
        <v>0</v>
      </c>
      <c r="R121" s="363">
        <v>0</v>
      </c>
      <c r="S121" s="363">
        <v>0</v>
      </c>
      <c r="T121" s="364">
        <f t="shared" si="6"/>
        <v>0</v>
      </c>
      <c r="U121" s="364">
        <f t="shared" si="7"/>
        <v>7180.5</v>
      </c>
      <c r="V121" s="365" t="s">
        <v>167</v>
      </c>
      <c r="W121" s="350"/>
      <c r="X121" s="351"/>
      <c r="Y121" s="350"/>
      <c r="Z121" s="351"/>
      <c r="AA121" s="350"/>
      <c r="AB121" s="351"/>
      <c r="AC121" s="350"/>
      <c r="AD121" s="350"/>
      <c r="AE121" s="351"/>
      <c r="AF121" s="350"/>
      <c r="AG121" s="351"/>
      <c r="AH121" s="350"/>
    </row>
    <row r="122" spans="1:34" s="398" customFormat="1" ht="15" customHeight="1" x14ac:dyDescent="0.25">
      <c r="A122" s="392" t="s">
        <v>883</v>
      </c>
      <c r="B122" s="392" t="s">
        <v>847</v>
      </c>
      <c r="C122" s="393">
        <v>495</v>
      </c>
      <c r="D122" s="394" t="s">
        <v>466</v>
      </c>
      <c r="E122" s="392" t="s">
        <v>513</v>
      </c>
      <c r="F122" s="395">
        <v>2394.19</v>
      </c>
      <c r="G122" s="395">
        <v>0</v>
      </c>
      <c r="H122" s="395">
        <v>0</v>
      </c>
      <c r="I122" s="395">
        <v>0</v>
      </c>
      <c r="J122" s="395">
        <v>0</v>
      </c>
      <c r="K122" s="395">
        <v>0</v>
      </c>
      <c r="L122" s="395">
        <v>0</v>
      </c>
      <c r="M122" s="395">
        <v>0</v>
      </c>
      <c r="N122" s="395">
        <v>0</v>
      </c>
      <c r="O122" s="395">
        <v>0</v>
      </c>
      <c r="P122" s="395">
        <v>0</v>
      </c>
      <c r="Q122" s="395">
        <v>0</v>
      </c>
      <c r="R122" s="395">
        <v>0</v>
      </c>
      <c r="S122" s="395">
        <v>0</v>
      </c>
      <c r="T122" s="396">
        <f t="shared" si="6"/>
        <v>0</v>
      </c>
      <c r="U122" s="396">
        <f t="shared" si="7"/>
        <v>2394.19</v>
      </c>
      <c r="V122" s="397" t="s">
        <v>167</v>
      </c>
      <c r="W122" s="392"/>
      <c r="X122" s="393"/>
      <c r="Y122" s="392"/>
      <c r="Z122" s="393"/>
      <c r="AA122" s="392"/>
      <c r="AB122" s="393"/>
      <c r="AC122" s="392"/>
      <c r="AD122" s="392"/>
      <c r="AE122" s="393"/>
      <c r="AF122" s="392"/>
      <c r="AG122" s="393"/>
      <c r="AH122" s="392"/>
    </row>
    <row r="123" spans="1:34" ht="15" customHeight="1" x14ac:dyDescent="0.25">
      <c r="A123" s="344" t="s">
        <v>883</v>
      </c>
      <c r="B123" s="344" t="s">
        <v>847</v>
      </c>
      <c r="C123" s="345">
        <v>247</v>
      </c>
      <c r="D123" s="348" t="s">
        <v>136</v>
      </c>
      <c r="E123" s="344" t="s">
        <v>257</v>
      </c>
      <c r="F123" s="330">
        <v>22144.11</v>
      </c>
      <c r="G123" s="330">
        <v>0</v>
      </c>
      <c r="H123" s="330">
        <v>0</v>
      </c>
      <c r="I123" s="330">
        <v>0</v>
      </c>
      <c r="J123" s="330">
        <v>0</v>
      </c>
      <c r="K123" s="330">
        <v>0</v>
      </c>
      <c r="L123" s="330">
        <v>512.71</v>
      </c>
      <c r="M123" s="330">
        <v>0</v>
      </c>
      <c r="N123" s="330">
        <v>0</v>
      </c>
      <c r="O123" s="330">
        <v>0</v>
      </c>
      <c r="P123" s="330">
        <v>0</v>
      </c>
      <c r="Q123" s="330">
        <v>0</v>
      </c>
      <c r="R123" s="330">
        <v>0</v>
      </c>
      <c r="S123" s="330">
        <v>0</v>
      </c>
      <c r="T123" s="346">
        <f t="shared" si="6"/>
        <v>512.71</v>
      </c>
      <c r="U123" s="346">
        <f t="shared" si="7"/>
        <v>21631.4</v>
      </c>
      <c r="V123" s="347" t="s">
        <v>167</v>
      </c>
      <c r="W123" s="344"/>
      <c r="X123" s="345"/>
      <c r="Y123" s="344"/>
      <c r="Z123" s="345"/>
      <c r="AA123" s="344"/>
      <c r="AB123" s="345"/>
      <c r="AC123" s="344"/>
      <c r="AD123" s="344"/>
      <c r="AE123" s="345"/>
      <c r="AF123" s="344"/>
      <c r="AG123" s="345"/>
      <c r="AH123" s="344"/>
    </row>
    <row r="124" spans="1:34" ht="15" customHeight="1" x14ac:dyDescent="0.25">
      <c r="A124" s="344" t="s">
        <v>883</v>
      </c>
      <c r="B124" s="344" t="s">
        <v>847</v>
      </c>
      <c r="C124" s="345">
        <v>446</v>
      </c>
      <c r="D124" s="348" t="s">
        <v>714</v>
      </c>
      <c r="E124" s="344" t="s">
        <v>735</v>
      </c>
      <c r="F124" s="330">
        <v>15351.01</v>
      </c>
      <c r="G124" s="330">
        <v>0</v>
      </c>
      <c r="H124" s="330">
        <v>0</v>
      </c>
      <c r="I124" s="330">
        <v>1309</v>
      </c>
      <c r="J124" s="330">
        <v>0</v>
      </c>
      <c r="K124" s="330">
        <v>0</v>
      </c>
      <c r="L124" s="330">
        <v>1288.07</v>
      </c>
      <c r="M124" s="330">
        <v>0</v>
      </c>
      <c r="N124" s="330">
        <v>0</v>
      </c>
      <c r="O124" s="330">
        <v>0</v>
      </c>
      <c r="P124" s="330">
        <v>0</v>
      </c>
      <c r="Q124" s="330">
        <v>0</v>
      </c>
      <c r="R124" s="330">
        <v>0</v>
      </c>
      <c r="S124" s="330">
        <v>0</v>
      </c>
      <c r="T124" s="346">
        <f t="shared" si="6"/>
        <v>2597.0699999999997</v>
      </c>
      <c r="U124" s="346">
        <f t="shared" si="7"/>
        <v>12753.94</v>
      </c>
      <c r="V124" s="347" t="s">
        <v>167</v>
      </c>
      <c r="W124" s="344"/>
      <c r="X124" s="345"/>
      <c r="Y124" s="344"/>
      <c r="Z124" s="345"/>
      <c r="AA124" s="344"/>
      <c r="AB124" s="345"/>
      <c r="AC124" s="344"/>
      <c r="AD124" s="344"/>
      <c r="AE124" s="345"/>
      <c r="AF124" s="344"/>
      <c r="AG124" s="345"/>
      <c r="AH124" s="344"/>
    </row>
    <row r="125" spans="1:34" ht="15" customHeight="1" x14ac:dyDescent="0.25">
      <c r="A125" s="344" t="s">
        <v>883</v>
      </c>
      <c r="B125" s="344" t="s">
        <v>847</v>
      </c>
      <c r="C125" s="345">
        <v>435</v>
      </c>
      <c r="D125" s="348" t="s">
        <v>697</v>
      </c>
      <c r="E125" s="344" t="s">
        <v>707</v>
      </c>
      <c r="F125" s="330">
        <v>23454.23</v>
      </c>
      <c r="G125" s="330">
        <v>0</v>
      </c>
      <c r="H125" s="330">
        <v>0</v>
      </c>
      <c r="I125" s="330">
        <v>0</v>
      </c>
      <c r="J125" s="330">
        <v>0</v>
      </c>
      <c r="K125" s="330">
        <v>0</v>
      </c>
      <c r="L125" s="330">
        <v>1572.52</v>
      </c>
      <c r="M125" s="330">
        <v>0</v>
      </c>
      <c r="N125" s="330">
        <v>0</v>
      </c>
      <c r="O125" s="330">
        <v>0</v>
      </c>
      <c r="P125" s="330">
        <v>0</v>
      </c>
      <c r="Q125" s="330">
        <v>0</v>
      </c>
      <c r="R125" s="330">
        <v>0</v>
      </c>
      <c r="S125" s="330">
        <v>0</v>
      </c>
      <c r="T125" s="346">
        <f t="shared" si="6"/>
        <v>1572.52</v>
      </c>
      <c r="U125" s="346">
        <f t="shared" si="7"/>
        <v>21881.71</v>
      </c>
      <c r="V125" s="347" t="s">
        <v>167</v>
      </c>
      <c r="W125" s="344"/>
      <c r="X125" s="345"/>
      <c r="Y125" s="344"/>
      <c r="Z125" s="345"/>
      <c r="AA125" s="344"/>
      <c r="AB125" s="345"/>
      <c r="AC125" s="344"/>
      <c r="AD125" s="344"/>
      <c r="AE125" s="345"/>
      <c r="AF125" s="344"/>
      <c r="AG125" s="345"/>
      <c r="AH125" s="344"/>
    </row>
    <row r="126" spans="1:34" ht="15" customHeight="1" x14ac:dyDescent="0.25">
      <c r="A126" s="344" t="s">
        <v>883</v>
      </c>
      <c r="B126" s="344" t="s">
        <v>847</v>
      </c>
      <c r="C126" s="345">
        <v>34</v>
      </c>
      <c r="D126" s="348" t="s">
        <v>25</v>
      </c>
      <c r="E126" s="344" t="s">
        <v>197</v>
      </c>
      <c r="F126" s="330">
        <v>10795.34</v>
      </c>
      <c r="G126" s="330">
        <v>0</v>
      </c>
      <c r="H126" s="330">
        <v>0</v>
      </c>
      <c r="I126" s="330">
        <v>0</v>
      </c>
      <c r="J126" s="330">
        <v>0</v>
      </c>
      <c r="K126" s="330">
        <v>0</v>
      </c>
      <c r="L126" s="330">
        <v>1068.81</v>
      </c>
      <c r="M126" s="330">
        <v>0</v>
      </c>
      <c r="N126" s="330">
        <v>0</v>
      </c>
      <c r="O126" s="330">
        <v>0</v>
      </c>
      <c r="P126" s="330">
        <v>0</v>
      </c>
      <c r="Q126" s="330">
        <v>0</v>
      </c>
      <c r="R126" s="330">
        <v>0</v>
      </c>
      <c r="S126" s="330">
        <v>0</v>
      </c>
      <c r="T126" s="346">
        <f t="shared" si="6"/>
        <v>1068.81</v>
      </c>
      <c r="U126" s="346">
        <f t="shared" si="7"/>
        <v>9726.5300000000007</v>
      </c>
      <c r="V126" s="347" t="s">
        <v>167</v>
      </c>
      <c r="W126" s="344"/>
      <c r="X126" s="345"/>
      <c r="Y126" s="344"/>
      <c r="Z126" s="345"/>
      <c r="AA126" s="344"/>
      <c r="AB126" s="345"/>
      <c r="AC126" s="344"/>
      <c r="AD126" s="344"/>
      <c r="AE126" s="345"/>
      <c r="AF126" s="344"/>
      <c r="AG126" s="345"/>
      <c r="AH126" s="344"/>
    </row>
    <row r="127" spans="1:34" s="352" customFormat="1" ht="15" customHeight="1" x14ac:dyDescent="0.25">
      <c r="A127" s="350" t="s">
        <v>883</v>
      </c>
      <c r="B127" s="350" t="s">
        <v>847</v>
      </c>
      <c r="C127" s="351">
        <v>397</v>
      </c>
      <c r="D127" s="354" t="s">
        <v>476</v>
      </c>
      <c r="E127" s="350" t="s">
        <v>525</v>
      </c>
      <c r="F127" s="363">
        <v>13913.31</v>
      </c>
      <c r="G127" s="363">
        <v>0</v>
      </c>
      <c r="H127" s="363">
        <v>0</v>
      </c>
      <c r="I127" s="363">
        <v>0</v>
      </c>
      <c r="J127" s="363">
        <v>0</v>
      </c>
      <c r="K127" s="363">
        <v>0</v>
      </c>
      <c r="L127" s="363">
        <v>0</v>
      </c>
      <c r="M127" s="363">
        <v>0</v>
      </c>
      <c r="N127" s="363">
        <v>0</v>
      </c>
      <c r="O127" s="363">
        <v>0</v>
      </c>
      <c r="P127" s="363">
        <v>0</v>
      </c>
      <c r="Q127" s="363">
        <v>0</v>
      </c>
      <c r="R127" s="363">
        <v>0</v>
      </c>
      <c r="S127" s="363">
        <v>0</v>
      </c>
      <c r="T127" s="364">
        <f t="shared" si="6"/>
        <v>0</v>
      </c>
      <c r="U127" s="364">
        <f t="shared" si="7"/>
        <v>13913.31</v>
      </c>
      <c r="V127" s="365" t="s">
        <v>167</v>
      </c>
      <c r="W127" s="350"/>
      <c r="X127" s="351"/>
      <c r="Y127" s="350"/>
      <c r="Z127" s="351"/>
      <c r="AA127" s="350"/>
      <c r="AB127" s="351"/>
      <c r="AC127" s="350"/>
      <c r="AD127" s="350"/>
      <c r="AE127" s="351"/>
      <c r="AF127" s="350"/>
      <c r="AG127" s="351"/>
      <c r="AH127" s="350"/>
    </row>
    <row r="128" spans="1:34" s="233" customFormat="1" ht="15" customHeight="1" x14ac:dyDescent="0.25">
      <c r="A128" s="227" t="s">
        <v>883</v>
      </c>
      <c r="B128" s="227" t="s">
        <v>847</v>
      </c>
      <c r="C128" s="228">
        <v>187</v>
      </c>
      <c r="D128" s="355" t="s">
        <v>69</v>
      </c>
      <c r="E128" s="227" t="s">
        <v>870</v>
      </c>
      <c r="F128" s="230">
        <v>10537.64</v>
      </c>
      <c r="G128" s="230">
        <v>0</v>
      </c>
      <c r="H128" s="230">
        <v>0</v>
      </c>
      <c r="I128" s="230">
        <v>0</v>
      </c>
      <c r="J128" s="230">
        <v>0</v>
      </c>
      <c r="K128" s="230">
        <v>0</v>
      </c>
      <c r="L128" s="230">
        <v>0</v>
      </c>
      <c r="M128" s="230">
        <v>0</v>
      </c>
      <c r="N128" s="230">
        <v>0</v>
      </c>
      <c r="O128" s="230">
        <v>0</v>
      </c>
      <c r="P128" s="230">
        <v>0</v>
      </c>
      <c r="Q128" s="230">
        <v>0</v>
      </c>
      <c r="R128" s="230">
        <v>0</v>
      </c>
      <c r="S128" s="230">
        <v>0</v>
      </c>
      <c r="T128" s="231">
        <f t="shared" si="6"/>
        <v>0</v>
      </c>
      <c r="U128" s="231">
        <f t="shared" si="7"/>
        <v>10537.64</v>
      </c>
      <c r="V128" s="232" t="s">
        <v>167</v>
      </c>
      <c r="W128" s="227"/>
      <c r="X128" s="228"/>
      <c r="Y128" s="227"/>
      <c r="Z128" s="228"/>
      <c r="AA128" s="227"/>
      <c r="AB128" s="228"/>
      <c r="AC128" s="227"/>
      <c r="AD128" s="227"/>
      <c r="AE128" s="228"/>
      <c r="AF128" s="227"/>
      <c r="AG128" s="228"/>
      <c r="AH128" s="227"/>
    </row>
    <row r="129" spans="1:34" ht="15" customHeight="1" x14ac:dyDescent="0.25">
      <c r="A129" s="344"/>
      <c r="B129" s="344"/>
      <c r="C129" s="345"/>
      <c r="D129" s="367" t="s">
        <v>5</v>
      </c>
      <c r="E129" s="344"/>
      <c r="F129" s="330"/>
      <c r="G129" s="330"/>
      <c r="H129" s="330"/>
      <c r="I129" s="330"/>
      <c r="J129" s="330"/>
      <c r="K129" s="330"/>
      <c r="L129" s="330"/>
      <c r="M129" s="330"/>
      <c r="N129" s="330"/>
      <c r="O129" s="330"/>
      <c r="P129" s="330"/>
      <c r="Q129" s="330"/>
      <c r="R129" s="330"/>
      <c r="S129" s="330"/>
      <c r="T129" s="346"/>
      <c r="U129" s="346"/>
      <c r="V129" s="347"/>
      <c r="W129" s="344"/>
      <c r="X129" s="345"/>
      <c r="Y129" s="344"/>
      <c r="Z129" s="345"/>
      <c r="AA129" s="344"/>
      <c r="AB129" s="345"/>
      <c r="AC129" s="344"/>
      <c r="AD129" s="344"/>
      <c r="AE129" s="345"/>
      <c r="AF129" s="344"/>
      <c r="AG129" s="345"/>
      <c r="AH129" s="344"/>
    </row>
    <row r="130" spans="1:34" s="352" customFormat="1" ht="15" customHeight="1" x14ac:dyDescent="0.25">
      <c r="A130" s="350" t="s">
        <v>883</v>
      </c>
      <c r="B130" s="350" t="s">
        <v>847</v>
      </c>
      <c r="C130" s="351">
        <v>362</v>
      </c>
      <c r="D130" s="354" t="s">
        <v>451</v>
      </c>
      <c r="E130" s="350" t="s">
        <v>494</v>
      </c>
      <c r="F130" s="363">
        <v>15058.6</v>
      </c>
      <c r="G130" s="363">
        <v>0</v>
      </c>
      <c r="H130" s="363">
        <v>0</v>
      </c>
      <c r="I130" s="363">
        <v>0</v>
      </c>
      <c r="J130" s="363">
        <v>0</v>
      </c>
      <c r="K130" s="363">
        <v>0</v>
      </c>
      <c r="L130" s="363">
        <v>0</v>
      </c>
      <c r="M130" s="363">
        <v>0</v>
      </c>
      <c r="N130" s="363">
        <v>0</v>
      </c>
      <c r="O130" s="363">
        <v>0</v>
      </c>
      <c r="P130" s="363">
        <v>0</v>
      </c>
      <c r="Q130" s="363">
        <v>0</v>
      </c>
      <c r="R130" s="363">
        <v>0</v>
      </c>
      <c r="S130" s="363">
        <v>0</v>
      </c>
      <c r="T130" s="364">
        <f t="shared" ref="T130:T149" si="8">SUM(G130:S130)</f>
        <v>0</v>
      </c>
      <c r="U130" s="364">
        <f t="shared" ref="U130:U149" si="9">F130-T130</f>
        <v>15058.6</v>
      </c>
      <c r="V130" s="365" t="s">
        <v>167</v>
      </c>
      <c r="W130" s="350"/>
      <c r="X130" s="351"/>
      <c r="Y130" s="350"/>
      <c r="Z130" s="351"/>
      <c r="AA130" s="350"/>
      <c r="AB130" s="351"/>
      <c r="AC130" s="350"/>
      <c r="AD130" s="350"/>
      <c r="AE130" s="351"/>
      <c r="AF130" s="350"/>
      <c r="AG130" s="351"/>
      <c r="AH130" s="350"/>
    </row>
    <row r="131" spans="1:34" s="398" customFormat="1" ht="15" customHeight="1" x14ac:dyDescent="0.25">
      <c r="A131" s="392" t="s">
        <v>883</v>
      </c>
      <c r="B131" s="392" t="s">
        <v>847</v>
      </c>
      <c r="C131" s="393">
        <v>493</v>
      </c>
      <c r="D131" s="394" t="s">
        <v>451</v>
      </c>
      <c r="E131" s="392" t="s">
        <v>494</v>
      </c>
      <c r="F131" s="395">
        <v>2394.19</v>
      </c>
      <c r="G131" s="395">
        <v>0</v>
      </c>
      <c r="H131" s="395">
        <v>0</v>
      </c>
      <c r="I131" s="395">
        <v>0</v>
      </c>
      <c r="J131" s="395">
        <v>0</v>
      </c>
      <c r="K131" s="395">
        <v>0</v>
      </c>
      <c r="L131" s="395">
        <v>0</v>
      </c>
      <c r="M131" s="395">
        <v>0</v>
      </c>
      <c r="N131" s="395">
        <v>0</v>
      </c>
      <c r="O131" s="395">
        <v>0</v>
      </c>
      <c r="P131" s="395">
        <v>0</v>
      </c>
      <c r="Q131" s="395">
        <v>0</v>
      </c>
      <c r="R131" s="395">
        <v>0</v>
      </c>
      <c r="S131" s="395">
        <v>0</v>
      </c>
      <c r="T131" s="396">
        <f t="shared" si="8"/>
        <v>0</v>
      </c>
      <c r="U131" s="396">
        <f t="shared" si="9"/>
        <v>2394.19</v>
      </c>
      <c r="V131" s="397" t="s">
        <v>167</v>
      </c>
      <c r="W131" s="392"/>
      <c r="X131" s="393"/>
      <c r="Y131" s="392"/>
      <c r="Z131" s="393"/>
      <c r="AA131" s="392"/>
      <c r="AB131" s="393"/>
      <c r="AC131" s="392"/>
      <c r="AD131" s="392"/>
      <c r="AE131" s="393"/>
      <c r="AF131" s="392"/>
      <c r="AG131" s="393"/>
      <c r="AH131" s="392"/>
    </row>
    <row r="132" spans="1:34" ht="15" customHeight="1" x14ac:dyDescent="0.25">
      <c r="A132" s="344" t="s">
        <v>883</v>
      </c>
      <c r="B132" s="344" t="s">
        <v>847</v>
      </c>
      <c r="C132" s="345">
        <v>339</v>
      </c>
      <c r="D132" s="348" t="s">
        <v>346</v>
      </c>
      <c r="E132" s="344" t="s">
        <v>350</v>
      </c>
      <c r="F132" s="330">
        <v>21631.4</v>
      </c>
      <c r="G132" s="330">
        <v>0</v>
      </c>
      <c r="H132" s="330">
        <v>0</v>
      </c>
      <c r="I132" s="330">
        <v>0</v>
      </c>
      <c r="J132" s="330">
        <v>0</v>
      </c>
      <c r="K132" s="330">
        <v>0</v>
      </c>
      <c r="L132" s="330">
        <v>0</v>
      </c>
      <c r="M132" s="330">
        <v>0</v>
      </c>
      <c r="N132" s="330">
        <v>0</v>
      </c>
      <c r="O132" s="330">
        <v>0</v>
      </c>
      <c r="P132" s="330">
        <v>0</v>
      </c>
      <c r="Q132" s="330">
        <v>0</v>
      </c>
      <c r="R132" s="330">
        <v>0</v>
      </c>
      <c r="S132" s="330">
        <v>0</v>
      </c>
      <c r="T132" s="346">
        <f t="shared" si="8"/>
        <v>0</v>
      </c>
      <c r="U132" s="346">
        <f t="shared" si="9"/>
        <v>21631.4</v>
      </c>
      <c r="V132" s="347" t="s">
        <v>167</v>
      </c>
      <c r="W132" s="344"/>
      <c r="X132" s="345"/>
      <c r="Y132" s="344"/>
      <c r="Z132" s="345"/>
      <c r="AA132" s="344"/>
      <c r="AB132" s="345"/>
      <c r="AC132" s="344"/>
      <c r="AD132" s="344"/>
      <c r="AE132" s="345"/>
      <c r="AF132" s="344"/>
      <c r="AG132" s="345"/>
      <c r="AH132" s="344"/>
    </row>
    <row r="133" spans="1:34" ht="15" customHeight="1" x14ac:dyDescent="0.25">
      <c r="A133" s="344" t="s">
        <v>883</v>
      </c>
      <c r="B133" s="344" t="s">
        <v>847</v>
      </c>
      <c r="C133" s="345">
        <v>87</v>
      </c>
      <c r="D133" s="348" t="s">
        <v>47</v>
      </c>
      <c r="E133" s="344" t="s">
        <v>219</v>
      </c>
      <c r="F133" s="330">
        <v>14000.02</v>
      </c>
      <c r="G133" s="330">
        <v>0</v>
      </c>
      <c r="H133" s="330">
        <v>0</v>
      </c>
      <c r="I133" s="330">
        <v>0</v>
      </c>
      <c r="J133" s="330">
        <v>0</v>
      </c>
      <c r="K133" s="330">
        <v>0</v>
      </c>
      <c r="L133" s="330">
        <v>0</v>
      </c>
      <c r="M133" s="330">
        <v>0</v>
      </c>
      <c r="N133" s="330">
        <v>0</v>
      </c>
      <c r="O133" s="330">
        <v>0</v>
      </c>
      <c r="P133" s="330">
        <v>1895.16</v>
      </c>
      <c r="Q133" s="330">
        <v>0</v>
      </c>
      <c r="R133" s="330">
        <v>0</v>
      </c>
      <c r="S133" s="330">
        <v>0</v>
      </c>
      <c r="T133" s="346">
        <f t="shared" si="8"/>
        <v>1895.16</v>
      </c>
      <c r="U133" s="346">
        <f t="shared" si="9"/>
        <v>12104.86</v>
      </c>
      <c r="V133" s="347" t="s">
        <v>167</v>
      </c>
      <c r="W133" s="344"/>
      <c r="X133" s="345"/>
      <c r="Y133" s="344"/>
      <c r="Z133" s="345"/>
      <c r="AA133" s="344"/>
      <c r="AB133" s="345"/>
      <c r="AC133" s="344"/>
      <c r="AD133" s="344"/>
      <c r="AE133" s="345"/>
      <c r="AF133" s="344"/>
      <c r="AG133" s="345"/>
      <c r="AH133" s="344"/>
    </row>
    <row r="134" spans="1:34" s="352" customFormat="1" ht="15" customHeight="1" x14ac:dyDescent="0.25">
      <c r="A134" s="350" t="s">
        <v>883</v>
      </c>
      <c r="B134" s="350" t="s">
        <v>847</v>
      </c>
      <c r="C134" s="351">
        <v>392</v>
      </c>
      <c r="D134" s="354" t="s">
        <v>520</v>
      </c>
      <c r="E134" s="350" t="s">
        <v>521</v>
      </c>
      <c r="F134" s="363">
        <v>17153.03</v>
      </c>
      <c r="G134" s="363">
        <v>0</v>
      </c>
      <c r="H134" s="363">
        <v>0</v>
      </c>
      <c r="I134" s="363">
        <v>0</v>
      </c>
      <c r="J134" s="363">
        <v>0</v>
      </c>
      <c r="K134" s="363">
        <v>0</v>
      </c>
      <c r="L134" s="363">
        <v>0</v>
      </c>
      <c r="M134" s="363">
        <v>0</v>
      </c>
      <c r="N134" s="363">
        <v>4554</v>
      </c>
      <c r="O134" s="363">
        <v>0</v>
      </c>
      <c r="P134" s="363">
        <v>0</v>
      </c>
      <c r="Q134" s="363">
        <v>0</v>
      </c>
      <c r="R134" s="363">
        <v>0</v>
      </c>
      <c r="S134" s="363">
        <v>0</v>
      </c>
      <c r="T134" s="364">
        <f t="shared" si="8"/>
        <v>4554</v>
      </c>
      <c r="U134" s="364">
        <f t="shared" si="9"/>
        <v>12599.029999999999</v>
      </c>
      <c r="V134" s="365" t="s">
        <v>167</v>
      </c>
      <c r="W134" s="350"/>
      <c r="X134" s="351"/>
      <c r="Y134" s="350"/>
      <c r="Z134" s="351"/>
      <c r="AA134" s="350"/>
      <c r="AB134" s="351"/>
      <c r="AC134" s="350"/>
      <c r="AD134" s="350"/>
      <c r="AE134" s="351"/>
      <c r="AF134" s="350"/>
      <c r="AG134" s="351"/>
      <c r="AH134" s="350"/>
    </row>
    <row r="135" spans="1:34" ht="15" customHeight="1" x14ac:dyDescent="0.25">
      <c r="A135" s="344" t="s">
        <v>883</v>
      </c>
      <c r="B135" s="344" t="s">
        <v>847</v>
      </c>
      <c r="C135" s="345">
        <v>317</v>
      </c>
      <c r="D135" s="348" t="s">
        <v>303</v>
      </c>
      <c r="E135" s="344" t="s">
        <v>304</v>
      </c>
      <c r="F135" s="330">
        <v>21631.4</v>
      </c>
      <c r="G135" s="330">
        <v>0</v>
      </c>
      <c r="H135" s="330">
        <v>0</v>
      </c>
      <c r="I135" s="330">
        <v>0</v>
      </c>
      <c r="J135" s="330">
        <v>0</v>
      </c>
      <c r="K135" s="330">
        <v>0</v>
      </c>
      <c r="L135" s="330">
        <v>0</v>
      </c>
      <c r="M135" s="330">
        <v>0</v>
      </c>
      <c r="N135" s="330">
        <v>0</v>
      </c>
      <c r="O135" s="330">
        <v>0</v>
      </c>
      <c r="P135" s="330">
        <v>0</v>
      </c>
      <c r="Q135" s="330">
        <v>0</v>
      </c>
      <c r="R135" s="330">
        <v>0</v>
      </c>
      <c r="S135" s="330">
        <v>0</v>
      </c>
      <c r="T135" s="346">
        <f t="shared" si="8"/>
        <v>0</v>
      </c>
      <c r="U135" s="346">
        <f t="shared" si="9"/>
        <v>21631.4</v>
      </c>
      <c r="V135" s="347" t="s">
        <v>167</v>
      </c>
      <c r="W135" s="344"/>
      <c r="X135" s="345"/>
      <c r="Y135" s="344"/>
      <c r="Z135" s="345"/>
      <c r="AA135" s="344"/>
      <c r="AB135" s="345"/>
      <c r="AC135" s="344"/>
      <c r="AD135" s="344"/>
      <c r="AE135" s="345"/>
      <c r="AF135" s="344"/>
      <c r="AG135" s="345"/>
      <c r="AH135" s="344"/>
    </row>
    <row r="136" spans="1:34" ht="15" customHeight="1" x14ac:dyDescent="0.25">
      <c r="A136" s="344" t="s">
        <v>883</v>
      </c>
      <c r="B136" s="344" t="s">
        <v>847</v>
      </c>
      <c r="C136" s="345">
        <v>28</v>
      </c>
      <c r="D136" s="348" t="s">
        <v>21</v>
      </c>
      <c r="E136" s="344" t="s">
        <v>193</v>
      </c>
      <c r="F136" s="330">
        <v>14015.35</v>
      </c>
      <c r="G136" s="330">
        <v>0</v>
      </c>
      <c r="H136" s="330">
        <v>356.34</v>
      </c>
      <c r="I136" s="330">
        <v>0</v>
      </c>
      <c r="J136" s="330">
        <v>0</v>
      </c>
      <c r="K136" s="330">
        <v>0</v>
      </c>
      <c r="L136" s="330">
        <v>0</v>
      </c>
      <c r="M136" s="330">
        <v>0</v>
      </c>
      <c r="N136" s="330">
        <v>0</v>
      </c>
      <c r="O136" s="330">
        <v>0</v>
      </c>
      <c r="P136" s="330">
        <v>1447.19</v>
      </c>
      <c r="Q136" s="330">
        <v>0</v>
      </c>
      <c r="R136" s="330">
        <v>0</v>
      </c>
      <c r="S136" s="330">
        <v>0</v>
      </c>
      <c r="T136" s="346">
        <f t="shared" si="8"/>
        <v>1803.53</v>
      </c>
      <c r="U136" s="346">
        <f t="shared" si="9"/>
        <v>12211.82</v>
      </c>
      <c r="V136" s="347" t="s">
        <v>167</v>
      </c>
      <c r="W136" s="344"/>
      <c r="X136" s="345"/>
      <c r="Y136" s="344"/>
      <c r="Z136" s="345"/>
      <c r="AA136" s="344"/>
      <c r="AB136" s="345"/>
      <c r="AC136" s="344"/>
      <c r="AD136" s="344"/>
      <c r="AE136" s="345"/>
      <c r="AF136" s="344"/>
      <c r="AG136" s="345"/>
      <c r="AH136" s="344"/>
    </row>
    <row r="137" spans="1:34" s="352" customFormat="1" ht="15" customHeight="1" x14ac:dyDescent="0.25">
      <c r="A137" s="350" t="s">
        <v>883</v>
      </c>
      <c r="B137" s="350" t="s">
        <v>847</v>
      </c>
      <c r="C137" s="351">
        <v>403</v>
      </c>
      <c r="D137" s="354" t="s">
        <v>480</v>
      </c>
      <c r="E137" s="350" t="s">
        <v>530</v>
      </c>
      <c r="F137" s="363">
        <v>15058.6</v>
      </c>
      <c r="G137" s="363">
        <v>0</v>
      </c>
      <c r="H137" s="363">
        <v>0</v>
      </c>
      <c r="I137" s="363">
        <v>0</v>
      </c>
      <c r="J137" s="363">
        <v>0</v>
      </c>
      <c r="K137" s="363">
        <v>0</v>
      </c>
      <c r="L137" s="363">
        <v>0</v>
      </c>
      <c r="M137" s="363">
        <v>0</v>
      </c>
      <c r="N137" s="363">
        <v>0</v>
      </c>
      <c r="O137" s="363">
        <v>0</v>
      </c>
      <c r="P137" s="363">
        <v>0</v>
      </c>
      <c r="Q137" s="363">
        <v>0</v>
      </c>
      <c r="R137" s="363">
        <v>0</v>
      </c>
      <c r="S137" s="363">
        <v>0</v>
      </c>
      <c r="T137" s="364">
        <f t="shared" si="8"/>
        <v>0</v>
      </c>
      <c r="U137" s="364">
        <f t="shared" si="9"/>
        <v>15058.6</v>
      </c>
      <c r="V137" s="365" t="s">
        <v>167</v>
      </c>
      <c r="W137" s="350"/>
      <c r="X137" s="351"/>
      <c r="Y137" s="350"/>
      <c r="Z137" s="351"/>
      <c r="AA137" s="350"/>
      <c r="AB137" s="351"/>
      <c r="AC137" s="350"/>
      <c r="AD137" s="350"/>
      <c r="AE137" s="351"/>
      <c r="AF137" s="350"/>
      <c r="AG137" s="351"/>
      <c r="AH137" s="350"/>
    </row>
    <row r="138" spans="1:34" ht="15" customHeight="1" x14ac:dyDescent="0.25">
      <c r="A138" s="344" t="s">
        <v>883</v>
      </c>
      <c r="B138" s="344" t="s">
        <v>847</v>
      </c>
      <c r="C138" s="345">
        <v>6</v>
      </c>
      <c r="D138" s="348" t="s">
        <v>99</v>
      </c>
      <c r="E138" s="344" t="s">
        <v>175</v>
      </c>
      <c r="F138" s="330">
        <v>20931.919999999998</v>
      </c>
      <c r="G138" s="330">
        <v>0</v>
      </c>
      <c r="H138" s="330">
        <v>0</v>
      </c>
      <c r="I138" s="330">
        <v>0</v>
      </c>
      <c r="J138" s="330">
        <v>0</v>
      </c>
      <c r="K138" s="330">
        <v>0</v>
      </c>
      <c r="L138" s="330">
        <v>2425.02</v>
      </c>
      <c r="M138" s="330">
        <v>0</v>
      </c>
      <c r="N138" s="330">
        <v>0</v>
      </c>
      <c r="O138" s="330">
        <v>0</v>
      </c>
      <c r="P138" s="330">
        <v>0</v>
      </c>
      <c r="Q138" s="330">
        <v>0</v>
      </c>
      <c r="R138" s="330">
        <v>0</v>
      </c>
      <c r="S138" s="330">
        <v>0</v>
      </c>
      <c r="T138" s="346">
        <f t="shared" si="8"/>
        <v>2425.02</v>
      </c>
      <c r="U138" s="346">
        <f t="shared" si="9"/>
        <v>18506.899999999998</v>
      </c>
      <c r="V138" s="368" t="s">
        <v>167</v>
      </c>
      <c r="W138" s="344"/>
      <c r="X138" s="345"/>
      <c r="Y138" s="344"/>
      <c r="Z138" s="345"/>
      <c r="AA138" s="344"/>
      <c r="AB138" s="345"/>
      <c r="AC138" s="344"/>
      <c r="AD138" s="344"/>
      <c r="AE138" s="345"/>
      <c r="AF138" s="344"/>
      <c r="AG138" s="345"/>
      <c r="AH138" s="344"/>
    </row>
    <row r="139" spans="1:34" ht="15" customHeight="1" x14ac:dyDescent="0.25">
      <c r="A139" s="344" t="s">
        <v>883</v>
      </c>
      <c r="B139" s="344" t="s">
        <v>847</v>
      </c>
      <c r="C139" s="345">
        <v>11</v>
      </c>
      <c r="D139" s="348" t="s">
        <v>101</v>
      </c>
      <c r="E139" s="344" t="s">
        <v>179</v>
      </c>
      <c r="F139" s="330">
        <v>22019.45</v>
      </c>
      <c r="G139" s="330">
        <v>0</v>
      </c>
      <c r="H139" s="330">
        <v>0</v>
      </c>
      <c r="I139" s="330">
        <v>0</v>
      </c>
      <c r="J139" s="330">
        <v>0</v>
      </c>
      <c r="K139" s="330">
        <v>0</v>
      </c>
      <c r="L139" s="330">
        <v>2787.94</v>
      </c>
      <c r="M139" s="330">
        <v>0</v>
      </c>
      <c r="N139" s="330">
        <v>0</v>
      </c>
      <c r="O139" s="330">
        <v>0</v>
      </c>
      <c r="P139" s="330">
        <v>0</v>
      </c>
      <c r="Q139" s="330">
        <v>0</v>
      </c>
      <c r="R139" s="330">
        <v>0</v>
      </c>
      <c r="S139" s="330">
        <v>0</v>
      </c>
      <c r="T139" s="346">
        <f t="shared" si="8"/>
        <v>2787.94</v>
      </c>
      <c r="U139" s="346">
        <f t="shared" si="9"/>
        <v>19231.510000000002</v>
      </c>
      <c r="V139" s="368" t="s">
        <v>167</v>
      </c>
      <c r="W139" s="344"/>
      <c r="X139" s="345"/>
      <c r="Y139" s="344"/>
      <c r="Z139" s="345"/>
      <c r="AA139" s="344"/>
      <c r="AB139" s="345"/>
      <c r="AC139" s="344"/>
      <c r="AD139" s="344"/>
      <c r="AE139" s="345"/>
      <c r="AF139" s="344"/>
      <c r="AG139" s="345"/>
      <c r="AH139" s="344"/>
    </row>
    <row r="140" spans="1:34" ht="15" customHeight="1" x14ac:dyDescent="0.25">
      <c r="A140" s="344" t="s">
        <v>883</v>
      </c>
      <c r="B140" s="344" t="s">
        <v>847</v>
      </c>
      <c r="C140" s="345">
        <v>345</v>
      </c>
      <c r="D140" s="348" t="s">
        <v>366</v>
      </c>
      <c r="E140" s="344" t="s">
        <v>367</v>
      </c>
      <c r="F140" s="330">
        <v>9247.4500000000007</v>
      </c>
      <c r="G140" s="330">
        <v>7608.59</v>
      </c>
      <c r="H140" s="330">
        <v>0</v>
      </c>
      <c r="I140" s="330">
        <v>0</v>
      </c>
      <c r="J140" s="330">
        <v>0</v>
      </c>
      <c r="K140" s="330">
        <v>0</v>
      </c>
      <c r="L140" s="330">
        <v>0</v>
      </c>
      <c r="M140" s="330">
        <v>0</v>
      </c>
      <c r="N140" s="330">
        <v>0</v>
      </c>
      <c r="O140" s="330">
        <v>0</v>
      </c>
      <c r="P140" s="330">
        <v>0</v>
      </c>
      <c r="Q140" s="330">
        <v>0</v>
      </c>
      <c r="R140" s="330">
        <v>0</v>
      </c>
      <c r="S140" s="330">
        <v>0</v>
      </c>
      <c r="T140" s="346">
        <f t="shared" si="8"/>
        <v>7608.59</v>
      </c>
      <c r="U140" s="346">
        <f t="shared" si="9"/>
        <v>1638.8600000000006</v>
      </c>
      <c r="V140" s="347" t="s">
        <v>167</v>
      </c>
      <c r="W140" s="344"/>
      <c r="X140" s="345"/>
      <c r="Y140" s="344"/>
      <c r="Z140" s="345"/>
      <c r="AA140" s="344"/>
      <c r="AB140" s="345"/>
      <c r="AC140" s="344"/>
      <c r="AD140" s="344"/>
      <c r="AE140" s="345"/>
      <c r="AF140" s="344"/>
      <c r="AG140" s="345"/>
      <c r="AH140" s="344"/>
    </row>
    <row r="141" spans="1:34" ht="15" customHeight="1" x14ac:dyDescent="0.25">
      <c r="A141" s="344" t="s">
        <v>883</v>
      </c>
      <c r="B141" s="344" t="s">
        <v>847</v>
      </c>
      <c r="C141" s="345">
        <v>462</v>
      </c>
      <c r="D141" s="348" t="s">
        <v>753</v>
      </c>
      <c r="E141" s="344" t="s">
        <v>766</v>
      </c>
      <c r="F141" s="330">
        <v>10843.63</v>
      </c>
      <c r="G141" s="330">
        <v>0</v>
      </c>
      <c r="H141" s="330">
        <v>0</v>
      </c>
      <c r="I141" s="330">
        <v>0</v>
      </c>
      <c r="J141" s="330">
        <v>0</v>
      </c>
      <c r="K141" s="330">
        <v>0</v>
      </c>
      <c r="L141" s="330">
        <v>0</v>
      </c>
      <c r="M141" s="330">
        <v>0</v>
      </c>
      <c r="N141" s="330">
        <v>0</v>
      </c>
      <c r="O141" s="330">
        <v>0</v>
      </c>
      <c r="P141" s="330">
        <v>2368.09</v>
      </c>
      <c r="Q141" s="330">
        <v>0</v>
      </c>
      <c r="R141" s="330">
        <v>0</v>
      </c>
      <c r="S141" s="330">
        <v>0</v>
      </c>
      <c r="T141" s="346">
        <f t="shared" si="8"/>
        <v>2368.09</v>
      </c>
      <c r="U141" s="346">
        <f t="shared" si="9"/>
        <v>8475.5399999999991</v>
      </c>
      <c r="V141" s="347" t="s">
        <v>167</v>
      </c>
      <c r="W141" s="344"/>
      <c r="X141" s="345"/>
      <c r="Y141" s="344"/>
      <c r="Z141" s="345"/>
      <c r="AA141" s="344"/>
      <c r="AB141" s="345"/>
      <c r="AC141" s="344"/>
      <c r="AD141" s="344"/>
      <c r="AE141" s="345"/>
      <c r="AF141" s="344"/>
      <c r="AG141" s="345"/>
      <c r="AH141" s="344"/>
    </row>
    <row r="142" spans="1:34" ht="15" customHeight="1" x14ac:dyDescent="0.25">
      <c r="A142" s="344" t="s">
        <v>883</v>
      </c>
      <c r="B142" s="344" t="s">
        <v>847</v>
      </c>
      <c r="C142" s="345">
        <v>438</v>
      </c>
      <c r="D142" s="348" t="s">
        <v>708</v>
      </c>
      <c r="E142" s="344" t="s">
        <v>729</v>
      </c>
      <c r="F142" s="330">
        <v>11411.74</v>
      </c>
      <c r="G142" s="330">
        <v>0</v>
      </c>
      <c r="H142" s="330">
        <v>0</v>
      </c>
      <c r="I142" s="330">
        <v>0</v>
      </c>
      <c r="J142" s="330">
        <v>0</v>
      </c>
      <c r="K142" s="330">
        <v>0</v>
      </c>
      <c r="L142" s="330">
        <v>1026.5</v>
      </c>
      <c r="M142" s="330">
        <v>0</v>
      </c>
      <c r="N142" s="330">
        <v>0</v>
      </c>
      <c r="O142" s="330">
        <v>0</v>
      </c>
      <c r="P142" s="330">
        <v>0</v>
      </c>
      <c r="Q142" s="330">
        <v>0</v>
      </c>
      <c r="R142" s="330">
        <v>0</v>
      </c>
      <c r="S142" s="330">
        <v>0</v>
      </c>
      <c r="T142" s="346">
        <f t="shared" si="8"/>
        <v>1026.5</v>
      </c>
      <c r="U142" s="346">
        <f t="shared" si="9"/>
        <v>10385.24</v>
      </c>
      <c r="V142" s="347" t="s">
        <v>167</v>
      </c>
      <c r="W142" s="344"/>
      <c r="X142" s="345"/>
      <c r="Y142" s="344"/>
      <c r="Z142" s="345"/>
      <c r="AA142" s="344"/>
      <c r="AB142" s="345"/>
      <c r="AC142" s="344"/>
      <c r="AD142" s="344"/>
      <c r="AE142" s="345"/>
      <c r="AF142" s="344"/>
      <c r="AG142" s="345"/>
      <c r="AH142" s="344"/>
    </row>
    <row r="143" spans="1:34" ht="15" customHeight="1" x14ac:dyDescent="0.25">
      <c r="A143" s="344" t="s">
        <v>883</v>
      </c>
      <c r="B143" s="344" t="s">
        <v>847</v>
      </c>
      <c r="C143" s="345">
        <v>18</v>
      </c>
      <c r="D143" s="348" t="s">
        <v>12</v>
      </c>
      <c r="E143" s="344" t="s">
        <v>184</v>
      </c>
      <c r="F143" s="330">
        <v>18293.63</v>
      </c>
      <c r="G143" s="330">
        <v>0</v>
      </c>
      <c r="H143" s="330">
        <v>0</v>
      </c>
      <c r="I143" s="330">
        <v>0</v>
      </c>
      <c r="J143" s="330">
        <v>0</v>
      </c>
      <c r="K143" s="330">
        <v>0</v>
      </c>
      <c r="L143" s="330">
        <v>0</v>
      </c>
      <c r="M143" s="330">
        <v>0</v>
      </c>
      <c r="N143" s="330">
        <v>0</v>
      </c>
      <c r="O143" s="330">
        <v>0</v>
      </c>
      <c r="P143" s="330">
        <v>3190.88</v>
      </c>
      <c r="Q143" s="330">
        <v>0</v>
      </c>
      <c r="R143" s="330">
        <v>0</v>
      </c>
      <c r="S143" s="330">
        <v>0</v>
      </c>
      <c r="T143" s="346">
        <f t="shared" si="8"/>
        <v>3190.88</v>
      </c>
      <c r="U143" s="346">
        <f t="shared" si="9"/>
        <v>15102.75</v>
      </c>
      <c r="V143" s="347" t="s">
        <v>167</v>
      </c>
      <c r="W143" s="344"/>
      <c r="X143" s="345"/>
      <c r="Y143" s="344"/>
      <c r="Z143" s="345"/>
      <c r="AA143" s="344"/>
      <c r="AB143" s="345"/>
      <c r="AC143" s="344"/>
      <c r="AD143" s="344"/>
      <c r="AE143" s="345"/>
      <c r="AF143" s="344"/>
      <c r="AG143" s="345"/>
      <c r="AH143" s="344"/>
    </row>
    <row r="144" spans="1:34" s="352" customFormat="1" ht="15" customHeight="1" x14ac:dyDescent="0.25">
      <c r="A144" s="350" t="s">
        <v>883</v>
      </c>
      <c r="B144" s="350" t="s">
        <v>847</v>
      </c>
      <c r="C144" s="351">
        <v>367</v>
      </c>
      <c r="D144" s="354" t="s">
        <v>456</v>
      </c>
      <c r="E144" s="350" t="s">
        <v>499</v>
      </c>
      <c r="F144" s="363">
        <v>15058.6</v>
      </c>
      <c r="G144" s="363">
        <v>0</v>
      </c>
      <c r="H144" s="363">
        <v>0</v>
      </c>
      <c r="I144" s="363">
        <v>0</v>
      </c>
      <c r="J144" s="363">
        <v>0</v>
      </c>
      <c r="K144" s="363">
        <v>0</v>
      </c>
      <c r="L144" s="363">
        <v>0</v>
      </c>
      <c r="M144" s="363">
        <v>0</v>
      </c>
      <c r="N144" s="363">
        <v>0</v>
      </c>
      <c r="O144" s="363">
        <v>0</v>
      </c>
      <c r="P144" s="363">
        <v>0</v>
      </c>
      <c r="Q144" s="363">
        <v>0</v>
      </c>
      <c r="R144" s="363">
        <v>0</v>
      </c>
      <c r="S144" s="363">
        <v>0</v>
      </c>
      <c r="T144" s="364">
        <f t="shared" si="8"/>
        <v>0</v>
      </c>
      <c r="U144" s="364">
        <f t="shared" si="9"/>
        <v>15058.6</v>
      </c>
      <c r="V144" s="365" t="s">
        <v>167</v>
      </c>
      <c r="W144" s="350"/>
      <c r="X144" s="351"/>
      <c r="Y144" s="350"/>
      <c r="Z144" s="351"/>
      <c r="AA144" s="350"/>
      <c r="AB144" s="351"/>
      <c r="AC144" s="350"/>
      <c r="AD144" s="350"/>
      <c r="AE144" s="351"/>
      <c r="AF144" s="350"/>
      <c r="AG144" s="351"/>
      <c r="AH144" s="350"/>
    </row>
    <row r="145" spans="1:34" s="398" customFormat="1" ht="15" customHeight="1" x14ac:dyDescent="0.25">
      <c r="A145" s="392" t="s">
        <v>883</v>
      </c>
      <c r="B145" s="392" t="s">
        <v>847</v>
      </c>
      <c r="C145" s="393">
        <v>492</v>
      </c>
      <c r="D145" s="394" t="s">
        <v>456</v>
      </c>
      <c r="E145" s="392" t="s">
        <v>499</v>
      </c>
      <c r="F145" s="395">
        <v>2394.19</v>
      </c>
      <c r="G145" s="395">
        <v>0</v>
      </c>
      <c r="H145" s="395">
        <v>0</v>
      </c>
      <c r="I145" s="395">
        <v>0</v>
      </c>
      <c r="J145" s="395">
        <v>0</v>
      </c>
      <c r="K145" s="395">
        <v>0</v>
      </c>
      <c r="L145" s="395">
        <v>0</v>
      </c>
      <c r="M145" s="395">
        <v>0</v>
      </c>
      <c r="N145" s="395">
        <v>0</v>
      </c>
      <c r="O145" s="395">
        <v>0</v>
      </c>
      <c r="P145" s="395">
        <v>0</v>
      </c>
      <c r="Q145" s="395">
        <v>0</v>
      </c>
      <c r="R145" s="395">
        <v>0</v>
      </c>
      <c r="S145" s="395">
        <v>0</v>
      </c>
      <c r="T145" s="396">
        <f t="shared" si="8"/>
        <v>0</v>
      </c>
      <c r="U145" s="396">
        <f t="shared" si="9"/>
        <v>2394.19</v>
      </c>
      <c r="V145" s="397" t="s">
        <v>167</v>
      </c>
      <c r="W145" s="392"/>
      <c r="X145" s="393"/>
      <c r="Y145" s="392"/>
      <c r="Z145" s="393"/>
      <c r="AA145" s="392"/>
      <c r="AB145" s="393"/>
      <c r="AC145" s="392"/>
      <c r="AD145" s="392"/>
      <c r="AE145" s="393"/>
      <c r="AF145" s="392"/>
      <c r="AG145" s="393"/>
      <c r="AH145" s="392"/>
    </row>
    <row r="146" spans="1:34" ht="15" customHeight="1" x14ac:dyDescent="0.25">
      <c r="A146" s="344" t="s">
        <v>883</v>
      </c>
      <c r="B146" s="344" t="s">
        <v>847</v>
      </c>
      <c r="C146" s="345">
        <v>69</v>
      </c>
      <c r="D146" s="348" t="s">
        <v>103</v>
      </c>
      <c r="E146" s="344" t="s">
        <v>211</v>
      </c>
      <c r="F146" s="330">
        <v>29817.94</v>
      </c>
      <c r="G146" s="330">
        <v>0</v>
      </c>
      <c r="H146" s="330">
        <v>0</v>
      </c>
      <c r="I146" s="330">
        <v>0</v>
      </c>
      <c r="J146" s="330">
        <v>0</v>
      </c>
      <c r="K146" s="330">
        <v>0</v>
      </c>
      <c r="L146" s="330">
        <v>0</v>
      </c>
      <c r="M146" s="330">
        <v>0</v>
      </c>
      <c r="N146" s="330">
        <v>4554</v>
      </c>
      <c r="O146" s="330">
        <v>0</v>
      </c>
      <c r="P146" s="330">
        <v>2430.8000000000002</v>
      </c>
      <c r="Q146" s="330">
        <v>0</v>
      </c>
      <c r="R146" s="330">
        <v>0</v>
      </c>
      <c r="S146" s="330">
        <v>0</v>
      </c>
      <c r="T146" s="346">
        <f t="shared" si="8"/>
        <v>6984.8</v>
      </c>
      <c r="U146" s="346">
        <f t="shared" si="9"/>
        <v>22833.14</v>
      </c>
      <c r="V146" s="347" t="s">
        <v>167</v>
      </c>
      <c r="W146" s="344"/>
      <c r="X146" s="345"/>
      <c r="Y146" s="344"/>
      <c r="Z146" s="345"/>
      <c r="AA146" s="344"/>
      <c r="AB146" s="345"/>
      <c r="AC146" s="344"/>
      <c r="AD146" s="344"/>
      <c r="AE146" s="345"/>
      <c r="AF146" s="344"/>
      <c r="AG146" s="345"/>
      <c r="AH146" s="344"/>
    </row>
    <row r="147" spans="1:34" ht="15" customHeight="1" x14ac:dyDescent="0.25">
      <c r="A147" s="344" t="s">
        <v>883</v>
      </c>
      <c r="B147" s="344" t="s">
        <v>847</v>
      </c>
      <c r="C147" s="345">
        <v>443</v>
      </c>
      <c r="D147" s="348" t="s">
        <v>711</v>
      </c>
      <c r="E147" s="344" t="s">
        <v>732</v>
      </c>
      <c r="F147" s="330">
        <v>3349.82</v>
      </c>
      <c r="G147" s="330">
        <v>0</v>
      </c>
      <c r="H147" s="330">
        <v>0</v>
      </c>
      <c r="I147" s="330">
        <v>0</v>
      </c>
      <c r="J147" s="330">
        <v>0</v>
      </c>
      <c r="K147" s="330">
        <v>0</v>
      </c>
      <c r="L147" s="330">
        <v>0</v>
      </c>
      <c r="M147" s="330">
        <v>0</v>
      </c>
      <c r="N147" s="330">
        <v>0</v>
      </c>
      <c r="O147" s="330">
        <v>0</v>
      </c>
      <c r="P147" s="330">
        <v>0</v>
      </c>
      <c r="Q147" s="330">
        <v>0</v>
      </c>
      <c r="R147" s="330">
        <v>0</v>
      </c>
      <c r="S147" s="330">
        <v>0</v>
      </c>
      <c r="T147" s="346">
        <f t="shared" si="8"/>
        <v>0</v>
      </c>
      <c r="U147" s="346">
        <f t="shared" si="9"/>
        <v>3349.82</v>
      </c>
      <c r="V147" s="347" t="s">
        <v>167</v>
      </c>
      <c r="W147" s="344"/>
      <c r="X147" s="345"/>
      <c r="Y147" s="344"/>
      <c r="Z147" s="345"/>
      <c r="AA147" s="344"/>
      <c r="AB147" s="345"/>
      <c r="AC147" s="344"/>
      <c r="AD147" s="344"/>
      <c r="AE147" s="345"/>
      <c r="AF147" s="344"/>
      <c r="AG147" s="345"/>
      <c r="AH147" s="344"/>
    </row>
    <row r="148" spans="1:34" ht="15" customHeight="1" x14ac:dyDescent="0.25">
      <c r="A148" s="344" t="s">
        <v>883</v>
      </c>
      <c r="B148" s="344" t="s">
        <v>847</v>
      </c>
      <c r="C148" s="345">
        <v>456</v>
      </c>
      <c r="D148" s="348" t="s">
        <v>723</v>
      </c>
      <c r="E148" s="344" t="s">
        <v>744</v>
      </c>
      <c r="F148" s="330">
        <v>10385.24</v>
      </c>
      <c r="G148" s="330">
        <v>0</v>
      </c>
      <c r="H148" s="330">
        <v>0</v>
      </c>
      <c r="I148" s="330">
        <v>0</v>
      </c>
      <c r="J148" s="330">
        <v>0</v>
      </c>
      <c r="K148" s="330">
        <v>0</v>
      </c>
      <c r="L148" s="330">
        <v>0</v>
      </c>
      <c r="M148" s="330">
        <v>0</v>
      </c>
      <c r="N148" s="330">
        <v>0</v>
      </c>
      <c r="O148" s="330">
        <v>0</v>
      </c>
      <c r="P148" s="330">
        <v>0</v>
      </c>
      <c r="Q148" s="330">
        <v>0</v>
      </c>
      <c r="R148" s="330">
        <v>0</v>
      </c>
      <c r="S148" s="330">
        <v>0</v>
      </c>
      <c r="T148" s="346">
        <f t="shared" si="8"/>
        <v>0</v>
      </c>
      <c r="U148" s="346">
        <f t="shared" si="9"/>
        <v>10385.24</v>
      </c>
      <c r="V148" s="347" t="s">
        <v>167</v>
      </c>
      <c r="W148" s="344"/>
      <c r="X148" s="345"/>
      <c r="Y148" s="344"/>
      <c r="Z148" s="345"/>
      <c r="AA148" s="344"/>
      <c r="AB148" s="345"/>
      <c r="AC148" s="344"/>
      <c r="AD148" s="344"/>
      <c r="AE148" s="345"/>
      <c r="AF148" s="344"/>
      <c r="AG148" s="345"/>
      <c r="AH148" s="344"/>
    </row>
    <row r="149" spans="1:34" ht="15" customHeight="1" x14ac:dyDescent="0.25">
      <c r="A149" s="344" t="s">
        <v>883</v>
      </c>
      <c r="B149" s="344" t="s">
        <v>847</v>
      </c>
      <c r="C149" s="345">
        <v>425</v>
      </c>
      <c r="D149" s="348" t="s">
        <v>672</v>
      </c>
      <c r="E149" s="344" t="s">
        <v>673</v>
      </c>
      <c r="F149" s="330">
        <v>9071.9500000000007</v>
      </c>
      <c r="G149" s="330">
        <v>0</v>
      </c>
      <c r="H149" s="330">
        <v>0</v>
      </c>
      <c r="I149" s="330">
        <v>0</v>
      </c>
      <c r="J149" s="330">
        <v>0</v>
      </c>
      <c r="K149" s="330">
        <v>0</v>
      </c>
      <c r="L149" s="330">
        <v>596.41</v>
      </c>
      <c r="M149" s="330">
        <v>0</v>
      </c>
      <c r="N149" s="330">
        <v>0</v>
      </c>
      <c r="O149" s="330">
        <v>0</v>
      </c>
      <c r="P149" s="330">
        <v>0</v>
      </c>
      <c r="Q149" s="330">
        <v>0</v>
      </c>
      <c r="R149" s="330">
        <v>0</v>
      </c>
      <c r="S149" s="330">
        <v>0</v>
      </c>
      <c r="T149" s="346">
        <f t="shared" si="8"/>
        <v>596.41</v>
      </c>
      <c r="U149" s="346">
        <f t="shared" si="9"/>
        <v>8475.5400000000009</v>
      </c>
      <c r="V149" s="347" t="s">
        <v>167</v>
      </c>
      <c r="W149" s="344"/>
      <c r="X149" s="345"/>
      <c r="Y149" s="344"/>
      <c r="Z149" s="345"/>
      <c r="AA149" s="344"/>
      <c r="AB149" s="345"/>
      <c r="AC149" s="344"/>
      <c r="AD149" s="344"/>
      <c r="AE149" s="345"/>
      <c r="AF149" s="344"/>
      <c r="AG149" s="345"/>
      <c r="AH149" s="344"/>
    </row>
    <row r="150" spans="1:34" ht="15" customHeight="1" x14ac:dyDescent="0.25">
      <c r="A150" s="344"/>
      <c r="B150" s="344"/>
      <c r="C150" s="345"/>
      <c r="D150" s="367" t="s">
        <v>419</v>
      </c>
      <c r="E150" s="344"/>
      <c r="F150" s="330"/>
      <c r="G150" s="330"/>
      <c r="H150" s="330"/>
      <c r="I150" s="330"/>
      <c r="J150" s="330"/>
      <c r="K150" s="330"/>
      <c r="L150" s="330"/>
      <c r="M150" s="330"/>
      <c r="N150" s="330"/>
      <c r="O150" s="330"/>
      <c r="P150" s="330"/>
      <c r="Q150" s="330"/>
      <c r="R150" s="330"/>
      <c r="S150" s="330"/>
      <c r="T150" s="346"/>
      <c r="U150" s="346"/>
      <c r="V150" s="347"/>
      <c r="W150" s="344"/>
      <c r="X150" s="345"/>
      <c r="Y150" s="344"/>
      <c r="Z150" s="345"/>
      <c r="AA150" s="344"/>
      <c r="AB150" s="345"/>
      <c r="AC150" s="344"/>
      <c r="AD150" s="344"/>
      <c r="AE150" s="345"/>
      <c r="AF150" s="344"/>
      <c r="AG150" s="345"/>
      <c r="AH150" s="344"/>
    </row>
    <row r="151" spans="1:34" ht="15" customHeight="1" x14ac:dyDescent="0.25">
      <c r="A151" s="344" t="s">
        <v>883</v>
      </c>
      <c r="B151" s="344" t="s">
        <v>847</v>
      </c>
      <c r="C151" s="345">
        <v>260</v>
      </c>
      <c r="D151" s="348" t="s">
        <v>150</v>
      </c>
      <c r="E151" s="344" t="s">
        <v>264</v>
      </c>
      <c r="F151" s="330">
        <v>10045.040000000001</v>
      </c>
      <c r="G151" s="330">
        <v>0</v>
      </c>
      <c r="H151" s="330">
        <v>0</v>
      </c>
      <c r="I151" s="330">
        <v>0</v>
      </c>
      <c r="J151" s="330">
        <v>0</v>
      </c>
      <c r="K151" s="330">
        <v>0</v>
      </c>
      <c r="L151" s="330">
        <v>553.80999999999995</v>
      </c>
      <c r="M151" s="330">
        <v>0</v>
      </c>
      <c r="N151" s="330">
        <v>0</v>
      </c>
      <c r="O151" s="330">
        <v>0</v>
      </c>
      <c r="P151" s="330">
        <v>0</v>
      </c>
      <c r="Q151" s="330">
        <v>0</v>
      </c>
      <c r="R151" s="330">
        <v>0</v>
      </c>
      <c r="S151" s="330">
        <v>0</v>
      </c>
      <c r="T151" s="346">
        <f t="shared" ref="T151:T175" si="10">SUM(G151:S151)</f>
        <v>553.80999999999995</v>
      </c>
      <c r="U151" s="346">
        <f t="shared" ref="U151:U175" si="11">F151-T151</f>
        <v>9491.2300000000014</v>
      </c>
      <c r="V151" s="347" t="s">
        <v>167</v>
      </c>
      <c r="W151" s="344"/>
      <c r="X151" s="345"/>
      <c r="Y151" s="344"/>
      <c r="Z151" s="345"/>
      <c r="AA151" s="344"/>
      <c r="AB151" s="345"/>
      <c r="AC151" s="344"/>
      <c r="AD151" s="344"/>
      <c r="AE151" s="345"/>
      <c r="AF151" s="344"/>
      <c r="AG151" s="345"/>
      <c r="AH151" s="344"/>
    </row>
    <row r="152" spans="1:34" ht="15" customHeight="1" x14ac:dyDescent="0.25">
      <c r="A152" s="344" t="s">
        <v>883</v>
      </c>
      <c r="B152" s="344" t="s">
        <v>847</v>
      </c>
      <c r="C152" s="345">
        <v>444</v>
      </c>
      <c r="D152" s="348" t="s">
        <v>712</v>
      </c>
      <c r="E152" s="344" t="s">
        <v>733</v>
      </c>
      <c r="F152" s="330">
        <v>3885.11</v>
      </c>
      <c r="G152" s="330">
        <v>0</v>
      </c>
      <c r="H152" s="330">
        <v>0</v>
      </c>
      <c r="I152" s="330">
        <v>0</v>
      </c>
      <c r="J152" s="330">
        <v>0</v>
      </c>
      <c r="K152" s="330">
        <v>0</v>
      </c>
      <c r="L152" s="330">
        <v>535.29</v>
      </c>
      <c r="M152" s="330">
        <v>0</v>
      </c>
      <c r="N152" s="330">
        <v>0</v>
      </c>
      <c r="O152" s="330">
        <v>0</v>
      </c>
      <c r="P152" s="330">
        <v>0</v>
      </c>
      <c r="Q152" s="330">
        <v>0</v>
      </c>
      <c r="R152" s="330">
        <v>0</v>
      </c>
      <c r="S152" s="330">
        <v>0</v>
      </c>
      <c r="T152" s="346">
        <f t="shared" si="10"/>
        <v>535.29</v>
      </c>
      <c r="U152" s="346">
        <f t="shared" si="11"/>
        <v>3349.82</v>
      </c>
      <c r="V152" s="347" t="s">
        <v>167</v>
      </c>
      <c r="W152" s="344"/>
      <c r="X152" s="345"/>
      <c r="Y152" s="344"/>
      <c r="Z152" s="345"/>
      <c r="AA152" s="344"/>
      <c r="AB152" s="345"/>
      <c r="AC152" s="344"/>
      <c r="AD152" s="344"/>
      <c r="AE152" s="345"/>
      <c r="AF152" s="344"/>
      <c r="AG152" s="345"/>
      <c r="AH152" s="344"/>
    </row>
    <row r="153" spans="1:34" ht="15" customHeight="1" x14ac:dyDescent="0.25">
      <c r="A153" s="344" t="s">
        <v>883</v>
      </c>
      <c r="B153" s="344" t="s">
        <v>847</v>
      </c>
      <c r="C153" s="345">
        <v>161</v>
      </c>
      <c r="D153" s="348" t="s">
        <v>63</v>
      </c>
      <c r="E153" s="344" t="s">
        <v>234</v>
      </c>
      <c r="F153" s="330">
        <v>9334.31</v>
      </c>
      <c r="G153" s="330">
        <v>0</v>
      </c>
      <c r="H153" s="330">
        <v>0</v>
      </c>
      <c r="I153" s="330">
        <v>0</v>
      </c>
      <c r="J153" s="330">
        <v>0</v>
      </c>
      <c r="K153" s="330">
        <v>0</v>
      </c>
      <c r="L153" s="330">
        <v>0</v>
      </c>
      <c r="M153" s="330">
        <v>0</v>
      </c>
      <c r="N153" s="330">
        <v>0</v>
      </c>
      <c r="O153" s="330">
        <v>0</v>
      </c>
      <c r="P153" s="330">
        <v>602.70000000000005</v>
      </c>
      <c r="Q153" s="330">
        <v>0</v>
      </c>
      <c r="R153" s="330">
        <v>0</v>
      </c>
      <c r="S153" s="330">
        <v>0</v>
      </c>
      <c r="T153" s="346">
        <f t="shared" si="10"/>
        <v>602.70000000000005</v>
      </c>
      <c r="U153" s="346">
        <f t="shared" si="11"/>
        <v>8731.6099999999988</v>
      </c>
      <c r="V153" s="347" t="s">
        <v>167</v>
      </c>
      <c r="W153" s="344"/>
      <c r="X153" s="345"/>
      <c r="Y153" s="344"/>
      <c r="Z153" s="345"/>
      <c r="AA153" s="344"/>
      <c r="AB153" s="345"/>
      <c r="AC153" s="344"/>
      <c r="AD153" s="344"/>
      <c r="AE153" s="345"/>
      <c r="AF153" s="344"/>
      <c r="AG153" s="345"/>
      <c r="AH153" s="344"/>
    </row>
    <row r="154" spans="1:34" ht="15" customHeight="1" x14ac:dyDescent="0.25">
      <c r="A154" s="344" t="s">
        <v>883</v>
      </c>
      <c r="B154" s="344" t="s">
        <v>847</v>
      </c>
      <c r="C154" s="345">
        <v>344</v>
      </c>
      <c r="D154" s="348" t="s">
        <v>364</v>
      </c>
      <c r="E154" s="344" t="s">
        <v>365</v>
      </c>
      <c r="F154" s="330">
        <v>19477.509999999998</v>
      </c>
      <c r="G154" s="330">
        <v>0</v>
      </c>
      <c r="H154" s="330">
        <v>0</v>
      </c>
      <c r="I154" s="330">
        <v>0</v>
      </c>
      <c r="J154" s="330">
        <v>0</v>
      </c>
      <c r="K154" s="330">
        <v>0</v>
      </c>
      <c r="L154" s="330">
        <v>0</v>
      </c>
      <c r="M154" s="330">
        <v>0</v>
      </c>
      <c r="N154" s="330">
        <v>0</v>
      </c>
      <c r="O154" s="330">
        <v>0</v>
      </c>
      <c r="P154" s="330">
        <v>1393.97</v>
      </c>
      <c r="Q154" s="330">
        <v>0</v>
      </c>
      <c r="R154" s="330">
        <v>0</v>
      </c>
      <c r="S154" s="330">
        <v>0</v>
      </c>
      <c r="T154" s="346">
        <f t="shared" si="10"/>
        <v>1393.97</v>
      </c>
      <c r="U154" s="346">
        <f t="shared" si="11"/>
        <v>18083.539999999997</v>
      </c>
      <c r="V154" s="347" t="s">
        <v>167</v>
      </c>
      <c r="W154" s="344"/>
      <c r="X154" s="345"/>
      <c r="Y154" s="344"/>
      <c r="Z154" s="345"/>
      <c r="AA154" s="344"/>
      <c r="AB154" s="345"/>
      <c r="AC154" s="344"/>
      <c r="AD154" s="344"/>
      <c r="AE154" s="345"/>
      <c r="AF154" s="344"/>
      <c r="AG154" s="345"/>
      <c r="AH154" s="344"/>
    </row>
    <row r="155" spans="1:34" ht="15" customHeight="1" x14ac:dyDescent="0.25">
      <c r="A155" s="344" t="s">
        <v>883</v>
      </c>
      <c r="B155" s="344" t="s">
        <v>847</v>
      </c>
      <c r="C155" s="345">
        <v>356</v>
      </c>
      <c r="D155" s="348" t="s">
        <v>383</v>
      </c>
      <c r="E155" s="344" t="s">
        <v>384</v>
      </c>
      <c r="F155" s="330">
        <v>7430.25</v>
      </c>
      <c r="G155" s="330">
        <v>0</v>
      </c>
      <c r="H155" s="330">
        <v>0</v>
      </c>
      <c r="I155" s="330">
        <v>0</v>
      </c>
      <c r="J155" s="330">
        <v>0</v>
      </c>
      <c r="K155" s="330">
        <v>0</v>
      </c>
      <c r="L155" s="330">
        <v>996.71</v>
      </c>
      <c r="M155" s="330">
        <v>0</v>
      </c>
      <c r="N155" s="330">
        <v>0</v>
      </c>
      <c r="O155" s="330">
        <v>0</v>
      </c>
      <c r="P155" s="330">
        <v>0</v>
      </c>
      <c r="Q155" s="330">
        <v>0</v>
      </c>
      <c r="R155" s="330">
        <v>0</v>
      </c>
      <c r="S155" s="330">
        <v>0</v>
      </c>
      <c r="T155" s="346">
        <f t="shared" si="10"/>
        <v>996.71</v>
      </c>
      <c r="U155" s="346">
        <f t="shared" si="11"/>
        <v>6433.54</v>
      </c>
      <c r="V155" s="347" t="s">
        <v>167</v>
      </c>
      <c r="W155" s="344"/>
      <c r="X155" s="345"/>
      <c r="Y155" s="344"/>
      <c r="Z155" s="345"/>
      <c r="AA155" s="344"/>
      <c r="AB155" s="345"/>
      <c r="AC155" s="344"/>
      <c r="AD155" s="344"/>
      <c r="AE155" s="345"/>
      <c r="AF155" s="344"/>
      <c r="AG155" s="345"/>
      <c r="AH155" s="344"/>
    </row>
    <row r="156" spans="1:34" ht="15" customHeight="1" x14ac:dyDescent="0.25">
      <c r="A156" s="344" t="s">
        <v>883</v>
      </c>
      <c r="B156" s="344" t="s">
        <v>847</v>
      </c>
      <c r="C156" s="345">
        <v>172</v>
      </c>
      <c r="D156" s="348" t="s">
        <v>68</v>
      </c>
      <c r="E156" s="344" t="s">
        <v>239</v>
      </c>
      <c r="F156" s="330">
        <v>12380.77</v>
      </c>
      <c r="G156" s="330">
        <v>0</v>
      </c>
      <c r="H156" s="330">
        <v>0</v>
      </c>
      <c r="I156" s="330">
        <v>0</v>
      </c>
      <c r="J156" s="330">
        <v>0</v>
      </c>
      <c r="K156" s="330">
        <v>0</v>
      </c>
      <c r="L156" s="330">
        <v>1363.08</v>
      </c>
      <c r="M156" s="330">
        <v>0</v>
      </c>
      <c r="N156" s="330">
        <v>0</v>
      </c>
      <c r="O156" s="330">
        <v>0</v>
      </c>
      <c r="P156" s="330">
        <v>0</v>
      </c>
      <c r="Q156" s="330">
        <v>0</v>
      </c>
      <c r="R156" s="330">
        <v>0</v>
      </c>
      <c r="S156" s="330">
        <v>0</v>
      </c>
      <c r="T156" s="346">
        <f t="shared" si="10"/>
        <v>1363.08</v>
      </c>
      <c r="U156" s="346">
        <f t="shared" si="11"/>
        <v>11017.69</v>
      </c>
      <c r="V156" s="347" t="s">
        <v>167</v>
      </c>
      <c r="W156" s="344"/>
      <c r="X156" s="345"/>
      <c r="Y156" s="344"/>
      <c r="Z156" s="345"/>
      <c r="AA156" s="344"/>
      <c r="AB156" s="345"/>
      <c r="AC156" s="344"/>
      <c r="AD156" s="344"/>
      <c r="AE156" s="345"/>
      <c r="AF156" s="344"/>
      <c r="AG156" s="345"/>
      <c r="AH156" s="344"/>
    </row>
    <row r="157" spans="1:34" ht="15" customHeight="1" x14ac:dyDescent="0.25">
      <c r="A157" s="344" t="s">
        <v>883</v>
      </c>
      <c r="B157" s="344" t="s">
        <v>847</v>
      </c>
      <c r="C157" s="345">
        <v>52</v>
      </c>
      <c r="D157" s="348" t="s">
        <v>39</v>
      </c>
      <c r="E157" s="344" t="s">
        <v>210</v>
      </c>
      <c r="F157" s="330">
        <v>13820.61</v>
      </c>
      <c r="G157" s="330">
        <v>0</v>
      </c>
      <c r="H157" s="330">
        <v>0</v>
      </c>
      <c r="I157" s="330">
        <v>0</v>
      </c>
      <c r="J157" s="330">
        <v>0</v>
      </c>
      <c r="K157" s="330">
        <v>0</v>
      </c>
      <c r="L157" s="330">
        <v>0</v>
      </c>
      <c r="M157" s="330">
        <v>0</v>
      </c>
      <c r="N157" s="330">
        <v>0</v>
      </c>
      <c r="O157" s="330">
        <v>0</v>
      </c>
      <c r="P157" s="330">
        <v>0</v>
      </c>
      <c r="Q157" s="330">
        <v>0</v>
      </c>
      <c r="R157" s="330">
        <v>0</v>
      </c>
      <c r="S157" s="330">
        <v>0</v>
      </c>
      <c r="T157" s="346">
        <f t="shared" si="10"/>
        <v>0</v>
      </c>
      <c r="U157" s="346">
        <f t="shared" si="11"/>
        <v>13820.61</v>
      </c>
      <c r="V157" s="347" t="s">
        <v>167</v>
      </c>
      <c r="W157" s="344"/>
      <c r="X157" s="345"/>
      <c r="Y157" s="344"/>
      <c r="Z157" s="345"/>
      <c r="AA157" s="344"/>
      <c r="AB157" s="345"/>
      <c r="AC157" s="344"/>
      <c r="AD157" s="344"/>
      <c r="AE157" s="345"/>
      <c r="AF157" s="344"/>
      <c r="AG157" s="345"/>
      <c r="AH157" s="344"/>
    </row>
    <row r="158" spans="1:34" ht="15" customHeight="1" x14ac:dyDescent="0.25">
      <c r="A158" s="344" t="s">
        <v>883</v>
      </c>
      <c r="B158" s="344" t="s">
        <v>847</v>
      </c>
      <c r="C158" s="345">
        <v>42</v>
      </c>
      <c r="D158" s="348" t="s">
        <v>31</v>
      </c>
      <c r="E158" s="344" t="s">
        <v>203</v>
      </c>
      <c r="F158" s="330">
        <v>23550.5</v>
      </c>
      <c r="G158" s="330">
        <v>0</v>
      </c>
      <c r="H158" s="330">
        <v>0</v>
      </c>
      <c r="I158" s="330">
        <v>0</v>
      </c>
      <c r="J158" s="330">
        <v>0</v>
      </c>
      <c r="K158" s="330">
        <v>0</v>
      </c>
      <c r="L158" s="330">
        <v>0</v>
      </c>
      <c r="M158" s="330">
        <v>0</v>
      </c>
      <c r="N158" s="330">
        <v>0</v>
      </c>
      <c r="O158" s="330">
        <v>0</v>
      </c>
      <c r="P158" s="330">
        <v>0</v>
      </c>
      <c r="Q158" s="330">
        <v>0</v>
      </c>
      <c r="R158" s="330">
        <v>0</v>
      </c>
      <c r="S158" s="330">
        <v>0</v>
      </c>
      <c r="T158" s="346">
        <f t="shared" si="10"/>
        <v>0</v>
      </c>
      <c r="U158" s="346">
        <f t="shared" si="11"/>
        <v>23550.5</v>
      </c>
      <c r="V158" s="347" t="s">
        <v>167</v>
      </c>
      <c r="W158" s="344"/>
      <c r="X158" s="345"/>
      <c r="Y158" s="344"/>
      <c r="Z158" s="345"/>
      <c r="AA158" s="344"/>
      <c r="AB158" s="345"/>
      <c r="AC158" s="344"/>
      <c r="AD158" s="344"/>
      <c r="AE158" s="345"/>
      <c r="AF158" s="344"/>
      <c r="AG158" s="345"/>
      <c r="AH158" s="344"/>
    </row>
    <row r="159" spans="1:34" s="352" customFormat="1" ht="15" customHeight="1" x14ac:dyDescent="0.25">
      <c r="A159" s="350" t="s">
        <v>883</v>
      </c>
      <c r="B159" s="350" t="s">
        <v>847</v>
      </c>
      <c r="C159" s="351">
        <v>466</v>
      </c>
      <c r="D159" s="354" t="s">
        <v>749</v>
      </c>
      <c r="E159" s="350" t="s">
        <v>762</v>
      </c>
      <c r="F159" s="363">
        <v>5528.64</v>
      </c>
      <c r="G159" s="363">
        <v>0</v>
      </c>
      <c r="H159" s="363">
        <v>0</v>
      </c>
      <c r="I159" s="363">
        <v>0</v>
      </c>
      <c r="J159" s="363">
        <v>0</v>
      </c>
      <c r="K159" s="363">
        <v>0</v>
      </c>
      <c r="L159" s="363">
        <v>0</v>
      </c>
      <c r="M159" s="363">
        <v>0</v>
      </c>
      <c r="N159" s="363">
        <v>0</v>
      </c>
      <c r="O159" s="363">
        <v>0</v>
      </c>
      <c r="P159" s="363">
        <v>2178.8200000000002</v>
      </c>
      <c r="Q159" s="363">
        <v>0</v>
      </c>
      <c r="R159" s="363">
        <v>0</v>
      </c>
      <c r="S159" s="363">
        <v>0</v>
      </c>
      <c r="T159" s="364">
        <f t="shared" si="10"/>
        <v>2178.8200000000002</v>
      </c>
      <c r="U159" s="364">
        <f t="shared" si="11"/>
        <v>3349.82</v>
      </c>
      <c r="V159" s="365" t="s">
        <v>167</v>
      </c>
      <c r="W159" s="350"/>
      <c r="X159" s="351"/>
      <c r="Y159" s="350"/>
      <c r="Z159" s="351"/>
      <c r="AA159" s="350"/>
      <c r="AB159" s="351"/>
      <c r="AC159" s="350"/>
      <c r="AD159" s="350"/>
      <c r="AE159" s="351"/>
      <c r="AF159" s="350"/>
      <c r="AG159" s="351"/>
      <c r="AH159" s="350"/>
    </row>
    <row r="160" spans="1:34" s="352" customFormat="1" ht="15" customHeight="1" x14ac:dyDescent="0.25">
      <c r="A160" s="350" t="s">
        <v>883</v>
      </c>
      <c r="B160" s="350" t="s">
        <v>847</v>
      </c>
      <c r="C160" s="351">
        <v>391</v>
      </c>
      <c r="D160" s="354" t="s">
        <v>472</v>
      </c>
      <c r="E160" s="350" t="s">
        <v>519</v>
      </c>
      <c r="F160" s="363">
        <v>13168.02</v>
      </c>
      <c r="G160" s="363">
        <v>0</v>
      </c>
      <c r="H160" s="363">
        <v>0</v>
      </c>
      <c r="I160" s="363">
        <v>0</v>
      </c>
      <c r="J160" s="363">
        <v>0</v>
      </c>
      <c r="K160" s="363">
        <v>0</v>
      </c>
      <c r="L160" s="363">
        <v>0</v>
      </c>
      <c r="M160" s="363">
        <v>0</v>
      </c>
      <c r="N160" s="363">
        <v>0</v>
      </c>
      <c r="O160" s="363">
        <v>0</v>
      </c>
      <c r="P160" s="363">
        <v>0</v>
      </c>
      <c r="Q160" s="363">
        <v>0</v>
      </c>
      <c r="R160" s="363">
        <v>0</v>
      </c>
      <c r="S160" s="363">
        <v>0</v>
      </c>
      <c r="T160" s="364">
        <f t="shared" si="10"/>
        <v>0</v>
      </c>
      <c r="U160" s="364">
        <f t="shared" si="11"/>
        <v>13168.02</v>
      </c>
      <c r="V160" s="365" t="s">
        <v>167</v>
      </c>
      <c r="W160" s="350"/>
      <c r="X160" s="351"/>
      <c r="Y160" s="350"/>
      <c r="Z160" s="351"/>
      <c r="AA160" s="350"/>
      <c r="AB160" s="351"/>
      <c r="AC160" s="350"/>
      <c r="AD160" s="350"/>
      <c r="AE160" s="351"/>
      <c r="AF160" s="350"/>
      <c r="AG160" s="351"/>
      <c r="AH160" s="350"/>
    </row>
    <row r="161" spans="1:34" ht="15" customHeight="1" x14ac:dyDescent="0.25">
      <c r="A161" s="344" t="s">
        <v>883</v>
      </c>
      <c r="B161" s="344" t="s">
        <v>847</v>
      </c>
      <c r="C161" s="345">
        <v>195</v>
      </c>
      <c r="D161" s="348" t="s">
        <v>783</v>
      </c>
      <c r="E161" s="344" t="s">
        <v>243</v>
      </c>
      <c r="F161" s="330">
        <v>3660.45</v>
      </c>
      <c r="G161" s="330">
        <v>0</v>
      </c>
      <c r="H161" s="330">
        <v>0</v>
      </c>
      <c r="I161" s="330">
        <v>0</v>
      </c>
      <c r="J161" s="330">
        <v>0</v>
      </c>
      <c r="K161" s="330">
        <v>0</v>
      </c>
      <c r="L161" s="330">
        <v>0</v>
      </c>
      <c r="M161" s="330">
        <v>0</v>
      </c>
      <c r="N161" s="330">
        <v>0</v>
      </c>
      <c r="O161" s="330">
        <v>0</v>
      </c>
      <c r="P161" s="330">
        <v>0</v>
      </c>
      <c r="Q161" s="330">
        <v>0</v>
      </c>
      <c r="R161" s="330">
        <v>0</v>
      </c>
      <c r="S161" s="330">
        <v>0</v>
      </c>
      <c r="T161" s="346">
        <f t="shared" si="10"/>
        <v>0</v>
      </c>
      <c r="U161" s="346">
        <f t="shared" si="11"/>
        <v>3660.45</v>
      </c>
      <c r="V161" s="347" t="s">
        <v>167</v>
      </c>
      <c r="W161" s="344"/>
      <c r="X161" s="345"/>
      <c r="Y161" s="344"/>
      <c r="Z161" s="345"/>
      <c r="AA161" s="344"/>
      <c r="AB161" s="345"/>
      <c r="AC161" s="344"/>
      <c r="AD161" s="344"/>
      <c r="AE161" s="345"/>
      <c r="AF161" s="344"/>
      <c r="AG161" s="345"/>
      <c r="AH161" s="344"/>
    </row>
    <row r="162" spans="1:34" s="352" customFormat="1" ht="15" customHeight="1" x14ac:dyDescent="0.25">
      <c r="A162" s="350" t="s">
        <v>883</v>
      </c>
      <c r="B162" s="350" t="s">
        <v>847</v>
      </c>
      <c r="C162" s="351">
        <v>335</v>
      </c>
      <c r="D162" s="354" t="s">
        <v>333</v>
      </c>
      <c r="E162" s="350" t="s">
        <v>335</v>
      </c>
      <c r="F162" s="363">
        <v>45868.88</v>
      </c>
      <c r="G162" s="363">
        <v>0</v>
      </c>
      <c r="H162" s="363">
        <v>0</v>
      </c>
      <c r="I162" s="363">
        <v>1518</v>
      </c>
      <c r="J162" s="363">
        <v>0</v>
      </c>
      <c r="K162" s="363">
        <v>0</v>
      </c>
      <c r="L162" s="363">
        <v>569.67999999999995</v>
      </c>
      <c r="M162" s="363">
        <v>0</v>
      </c>
      <c r="N162" s="363">
        <v>0</v>
      </c>
      <c r="O162" s="363">
        <v>0</v>
      </c>
      <c r="P162" s="363">
        <v>0</v>
      </c>
      <c r="Q162" s="363">
        <v>0</v>
      </c>
      <c r="R162" s="363">
        <v>0</v>
      </c>
      <c r="S162" s="363">
        <v>0</v>
      </c>
      <c r="T162" s="364">
        <f t="shared" si="10"/>
        <v>2087.6799999999998</v>
      </c>
      <c r="U162" s="364">
        <f t="shared" si="11"/>
        <v>43781.2</v>
      </c>
      <c r="V162" s="365" t="s">
        <v>167</v>
      </c>
      <c r="W162" s="350"/>
      <c r="X162" s="351"/>
      <c r="Y162" s="350"/>
      <c r="Z162" s="351"/>
      <c r="AA162" s="350"/>
      <c r="AB162" s="351"/>
      <c r="AC162" s="350"/>
      <c r="AD162" s="350"/>
      <c r="AE162" s="351"/>
      <c r="AF162" s="350"/>
      <c r="AG162" s="351"/>
      <c r="AH162" s="350"/>
    </row>
    <row r="163" spans="1:34" ht="15" customHeight="1" x14ac:dyDescent="0.25">
      <c r="A163" s="344" t="s">
        <v>883</v>
      </c>
      <c r="B163" s="344" t="s">
        <v>847</v>
      </c>
      <c r="C163" s="345">
        <v>245</v>
      </c>
      <c r="D163" s="348" t="s">
        <v>135</v>
      </c>
      <c r="E163" s="344" t="s">
        <v>256</v>
      </c>
      <c r="F163" s="330">
        <v>12138.06</v>
      </c>
      <c r="G163" s="330">
        <v>0</v>
      </c>
      <c r="H163" s="330">
        <v>0</v>
      </c>
      <c r="I163" s="330">
        <v>0</v>
      </c>
      <c r="J163" s="330">
        <v>0</v>
      </c>
      <c r="K163" s="330">
        <v>0</v>
      </c>
      <c r="L163" s="330">
        <v>0</v>
      </c>
      <c r="M163" s="330">
        <v>0</v>
      </c>
      <c r="N163" s="330">
        <v>0</v>
      </c>
      <c r="O163" s="330">
        <v>0</v>
      </c>
      <c r="P163" s="330">
        <v>508.28</v>
      </c>
      <c r="Q163" s="330">
        <v>0</v>
      </c>
      <c r="R163" s="330">
        <v>0</v>
      </c>
      <c r="S163" s="330">
        <v>0</v>
      </c>
      <c r="T163" s="346">
        <f t="shared" si="10"/>
        <v>508.28</v>
      </c>
      <c r="U163" s="346">
        <f t="shared" si="11"/>
        <v>11629.779999999999</v>
      </c>
      <c r="V163" s="347" t="s">
        <v>167</v>
      </c>
      <c r="W163" s="344"/>
      <c r="X163" s="345"/>
      <c r="Y163" s="344"/>
      <c r="Z163" s="345"/>
      <c r="AA163" s="344"/>
      <c r="AB163" s="345"/>
      <c r="AC163" s="344"/>
      <c r="AD163" s="344"/>
      <c r="AE163" s="345"/>
      <c r="AF163" s="344"/>
      <c r="AG163" s="345"/>
      <c r="AH163" s="344"/>
    </row>
    <row r="164" spans="1:34" ht="15" customHeight="1" x14ac:dyDescent="0.25">
      <c r="A164" s="344" t="s">
        <v>883</v>
      </c>
      <c r="B164" s="344" t="s">
        <v>847</v>
      </c>
      <c r="C164" s="345">
        <v>19</v>
      </c>
      <c r="D164" s="348" t="s">
        <v>13</v>
      </c>
      <c r="E164" s="344" t="s">
        <v>185</v>
      </c>
      <c r="F164" s="330">
        <v>17769.7</v>
      </c>
      <c r="G164" s="330">
        <v>0</v>
      </c>
      <c r="H164" s="330">
        <v>0</v>
      </c>
      <c r="I164" s="330">
        <v>0</v>
      </c>
      <c r="J164" s="330">
        <v>0</v>
      </c>
      <c r="K164" s="330">
        <v>0</v>
      </c>
      <c r="L164" s="330">
        <v>0</v>
      </c>
      <c r="M164" s="330">
        <v>0</v>
      </c>
      <c r="N164" s="330">
        <v>0</v>
      </c>
      <c r="O164" s="330">
        <v>629.24</v>
      </c>
      <c r="P164" s="330">
        <v>0</v>
      </c>
      <c r="Q164" s="330">
        <v>0</v>
      </c>
      <c r="R164" s="330">
        <v>0</v>
      </c>
      <c r="S164" s="330">
        <v>0</v>
      </c>
      <c r="T164" s="346">
        <f t="shared" si="10"/>
        <v>629.24</v>
      </c>
      <c r="U164" s="346">
        <f t="shared" si="11"/>
        <v>17140.46</v>
      </c>
      <c r="V164" s="347" t="s">
        <v>167</v>
      </c>
      <c r="W164" s="344"/>
      <c r="X164" s="345"/>
      <c r="Y164" s="344"/>
      <c r="Z164" s="345"/>
      <c r="AA164" s="344"/>
      <c r="AB164" s="345"/>
      <c r="AC164" s="344"/>
      <c r="AD164" s="344"/>
      <c r="AE164" s="345"/>
      <c r="AF164" s="344"/>
      <c r="AG164" s="345"/>
      <c r="AH164" s="344"/>
    </row>
    <row r="165" spans="1:34" ht="15" customHeight="1" x14ac:dyDescent="0.25">
      <c r="A165" s="344" t="s">
        <v>883</v>
      </c>
      <c r="B165" s="344" t="s">
        <v>847</v>
      </c>
      <c r="C165" s="345">
        <v>475</v>
      </c>
      <c r="D165" s="348" t="s">
        <v>785</v>
      </c>
      <c r="E165" s="344" t="s">
        <v>794</v>
      </c>
      <c r="F165" s="330">
        <v>11094.29</v>
      </c>
      <c r="G165" s="330">
        <v>0</v>
      </c>
      <c r="H165" s="330">
        <v>0</v>
      </c>
      <c r="I165" s="330">
        <v>0</v>
      </c>
      <c r="J165" s="330">
        <v>0</v>
      </c>
      <c r="K165" s="330">
        <v>0</v>
      </c>
      <c r="L165" s="330">
        <v>709.05</v>
      </c>
      <c r="M165" s="330">
        <v>0</v>
      </c>
      <c r="N165" s="330">
        <v>0</v>
      </c>
      <c r="O165" s="330">
        <v>0</v>
      </c>
      <c r="P165" s="330">
        <v>0</v>
      </c>
      <c r="Q165" s="330">
        <v>0</v>
      </c>
      <c r="R165" s="330">
        <v>0</v>
      </c>
      <c r="S165" s="330">
        <v>0</v>
      </c>
      <c r="T165" s="346">
        <f t="shared" si="10"/>
        <v>709.05</v>
      </c>
      <c r="U165" s="346">
        <f t="shared" si="11"/>
        <v>10385.240000000002</v>
      </c>
      <c r="V165" s="347" t="s">
        <v>167</v>
      </c>
      <c r="W165" s="344"/>
      <c r="X165" s="345"/>
      <c r="Y165" s="344"/>
      <c r="Z165" s="345"/>
      <c r="AA165" s="344"/>
      <c r="AB165" s="345"/>
      <c r="AC165" s="344"/>
      <c r="AD165" s="344"/>
      <c r="AE165" s="345"/>
      <c r="AF165" s="344"/>
      <c r="AG165" s="345"/>
      <c r="AH165" s="344"/>
    </row>
    <row r="166" spans="1:34" s="352" customFormat="1" ht="15" customHeight="1" x14ac:dyDescent="0.25">
      <c r="A166" s="350" t="s">
        <v>883</v>
      </c>
      <c r="B166" s="350" t="s">
        <v>847</v>
      </c>
      <c r="C166" s="351">
        <v>390</v>
      </c>
      <c r="D166" s="354" t="s">
        <v>471</v>
      </c>
      <c r="E166" s="350" t="s">
        <v>518</v>
      </c>
      <c r="F166" s="363">
        <v>4857.24</v>
      </c>
      <c r="G166" s="363">
        <v>0</v>
      </c>
      <c r="H166" s="363">
        <v>0</v>
      </c>
      <c r="I166" s="363">
        <v>0</v>
      </c>
      <c r="J166" s="363">
        <v>0</v>
      </c>
      <c r="K166" s="363">
        <v>0</v>
      </c>
      <c r="L166" s="363">
        <v>0</v>
      </c>
      <c r="M166" s="363">
        <v>0</v>
      </c>
      <c r="N166" s="363">
        <v>0</v>
      </c>
      <c r="O166" s="363">
        <v>0</v>
      </c>
      <c r="P166" s="363">
        <v>0</v>
      </c>
      <c r="Q166" s="363">
        <v>0</v>
      </c>
      <c r="R166" s="363">
        <v>0</v>
      </c>
      <c r="S166" s="363">
        <v>0</v>
      </c>
      <c r="T166" s="364">
        <f t="shared" si="10"/>
        <v>0</v>
      </c>
      <c r="U166" s="364">
        <f t="shared" si="11"/>
        <v>4857.24</v>
      </c>
      <c r="V166" s="365" t="s">
        <v>167</v>
      </c>
      <c r="W166" s="350"/>
      <c r="X166" s="351"/>
      <c r="Y166" s="350"/>
      <c r="Z166" s="351"/>
      <c r="AA166" s="350"/>
      <c r="AB166" s="351"/>
      <c r="AC166" s="350"/>
      <c r="AD166" s="350"/>
      <c r="AE166" s="351"/>
      <c r="AF166" s="350"/>
      <c r="AG166" s="351"/>
      <c r="AH166" s="350"/>
    </row>
    <row r="167" spans="1:34" s="352" customFormat="1" ht="15" customHeight="1" x14ac:dyDescent="0.25">
      <c r="A167" s="350" t="s">
        <v>883</v>
      </c>
      <c r="B167" s="350" t="s">
        <v>847</v>
      </c>
      <c r="C167" s="351">
        <v>375</v>
      </c>
      <c r="D167" s="354" t="s">
        <v>462</v>
      </c>
      <c r="E167" s="350" t="s">
        <v>507</v>
      </c>
      <c r="F167" s="363">
        <v>15058.6</v>
      </c>
      <c r="G167" s="363">
        <v>0</v>
      </c>
      <c r="H167" s="363">
        <v>0</v>
      </c>
      <c r="I167" s="363">
        <v>0</v>
      </c>
      <c r="J167" s="363">
        <v>0</v>
      </c>
      <c r="K167" s="363">
        <v>0</v>
      </c>
      <c r="L167" s="363">
        <v>0</v>
      </c>
      <c r="M167" s="363">
        <v>0</v>
      </c>
      <c r="N167" s="363">
        <v>0</v>
      </c>
      <c r="O167" s="363">
        <v>0</v>
      </c>
      <c r="P167" s="363">
        <v>0</v>
      </c>
      <c r="Q167" s="363">
        <v>0</v>
      </c>
      <c r="R167" s="363">
        <v>0</v>
      </c>
      <c r="S167" s="363">
        <v>0</v>
      </c>
      <c r="T167" s="364">
        <f t="shared" si="10"/>
        <v>0</v>
      </c>
      <c r="U167" s="364">
        <f t="shared" si="11"/>
        <v>15058.6</v>
      </c>
      <c r="V167" s="365" t="s">
        <v>167</v>
      </c>
      <c r="W167" s="350"/>
      <c r="X167" s="351"/>
      <c r="Y167" s="350"/>
      <c r="Z167" s="351"/>
      <c r="AA167" s="350"/>
      <c r="AB167" s="351"/>
      <c r="AC167" s="350"/>
      <c r="AD167" s="350"/>
      <c r="AE167" s="351"/>
      <c r="AF167" s="350"/>
      <c r="AG167" s="351"/>
      <c r="AH167" s="350"/>
    </row>
    <row r="168" spans="1:34" s="398" customFormat="1" ht="15" customHeight="1" x14ac:dyDescent="0.25">
      <c r="A168" s="392" t="s">
        <v>883</v>
      </c>
      <c r="B168" s="392" t="s">
        <v>847</v>
      </c>
      <c r="C168" s="393">
        <v>496</v>
      </c>
      <c r="D168" s="394" t="s">
        <v>462</v>
      </c>
      <c r="E168" s="392" t="s">
        <v>507</v>
      </c>
      <c r="F168" s="395">
        <v>2394.19</v>
      </c>
      <c r="G168" s="395">
        <v>0</v>
      </c>
      <c r="H168" s="395">
        <v>0</v>
      </c>
      <c r="I168" s="395">
        <v>0</v>
      </c>
      <c r="J168" s="395">
        <v>0</v>
      </c>
      <c r="K168" s="395">
        <v>0</v>
      </c>
      <c r="L168" s="395">
        <v>0</v>
      </c>
      <c r="M168" s="395">
        <v>0</v>
      </c>
      <c r="N168" s="395">
        <v>0</v>
      </c>
      <c r="O168" s="395">
        <v>0</v>
      </c>
      <c r="P168" s="395">
        <v>0</v>
      </c>
      <c r="Q168" s="395">
        <v>0</v>
      </c>
      <c r="R168" s="395">
        <v>0</v>
      </c>
      <c r="S168" s="395">
        <v>0</v>
      </c>
      <c r="T168" s="396">
        <f t="shared" si="10"/>
        <v>0</v>
      </c>
      <c r="U168" s="396">
        <f t="shared" si="11"/>
        <v>2394.19</v>
      </c>
      <c r="V168" s="397" t="s">
        <v>167</v>
      </c>
      <c r="W168" s="392"/>
      <c r="X168" s="393"/>
      <c r="Y168" s="392"/>
      <c r="Z168" s="393"/>
      <c r="AA168" s="392"/>
      <c r="AB168" s="393"/>
      <c r="AC168" s="392"/>
      <c r="AD168" s="392"/>
      <c r="AE168" s="393"/>
      <c r="AF168" s="392"/>
      <c r="AG168" s="393"/>
      <c r="AH168" s="392"/>
    </row>
    <row r="169" spans="1:34" ht="15" customHeight="1" x14ac:dyDescent="0.25">
      <c r="A169" s="344" t="s">
        <v>883</v>
      </c>
      <c r="B169" s="344" t="s">
        <v>847</v>
      </c>
      <c r="C169" s="345">
        <v>169</v>
      </c>
      <c r="D169" s="348" t="s">
        <v>67</v>
      </c>
      <c r="E169" s="344" t="s">
        <v>238</v>
      </c>
      <c r="F169" s="330">
        <v>9823.4500000000007</v>
      </c>
      <c r="G169" s="330">
        <v>0</v>
      </c>
      <c r="H169" s="330">
        <v>0</v>
      </c>
      <c r="I169" s="330">
        <v>0</v>
      </c>
      <c r="J169" s="330">
        <v>0</v>
      </c>
      <c r="K169" s="330">
        <v>0</v>
      </c>
      <c r="L169" s="330">
        <v>1346.15</v>
      </c>
      <c r="M169" s="330">
        <v>0</v>
      </c>
      <c r="N169" s="330">
        <v>0</v>
      </c>
      <c r="O169" s="330">
        <v>0</v>
      </c>
      <c r="P169" s="330">
        <v>0</v>
      </c>
      <c r="Q169" s="330">
        <v>0</v>
      </c>
      <c r="R169" s="330">
        <v>0</v>
      </c>
      <c r="S169" s="330">
        <v>0</v>
      </c>
      <c r="T169" s="346">
        <f t="shared" si="10"/>
        <v>1346.15</v>
      </c>
      <c r="U169" s="346">
        <f t="shared" si="11"/>
        <v>8477.3000000000011</v>
      </c>
      <c r="V169" s="347" t="s">
        <v>167</v>
      </c>
      <c r="W169" s="344"/>
      <c r="X169" s="345"/>
      <c r="Y169" s="344"/>
      <c r="Z169" s="345"/>
      <c r="AA169" s="344"/>
      <c r="AB169" s="345"/>
      <c r="AC169" s="344"/>
      <c r="AD169" s="344"/>
      <c r="AE169" s="345"/>
      <c r="AF169" s="344"/>
      <c r="AG169" s="345"/>
      <c r="AH169" s="344"/>
    </row>
    <row r="170" spans="1:34" ht="15" customHeight="1" x14ac:dyDescent="0.25">
      <c r="A170" s="344" t="s">
        <v>883</v>
      </c>
      <c r="B170" s="344" t="s">
        <v>847</v>
      </c>
      <c r="C170" s="345">
        <v>27</v>
      </c>
      <c r="D170" s="348" t="s">
        <v>20</v>
      </c>
      <c r="E170" s="344" t="s">
        <v>192</v>
      </c>
      <c r="F170" s="330">
        <v>14492.94</v>
      </c>
      <c r="G170" s="330">
        <v>0</v>
      </c>
      <c r="H170" s="330">
        <v>0</v>
      </c>
      <c r="I170" s="330">
        <v>0</v>
      </c>
      <c r="J170" s="330">
        <v>0</v>
      </c>
      <c r="K170" s="330">
        <v>0</v>
      </c>
      <c r="L170" s="330">
        <v>0</v>
      </c>
      <c r="M170" s="330">
        <v>0</v>
      </c>
      <c r="N170" s="330">
        <v>0</v>
      </c>
      <c r="O170" s="330">
        <v>792.25</v>
      </c>
      <c r="P170" s="330">
        <v>1641.21</v>
      </c>
      <c r="Q170" s="330">
        <v>0</v>
      </c>
      <c r="R170" s="330">
        <v>0</v>
      </c>
      <c r="S170" s="330">
        <v>0</v>
      </c>
      <c r="T170" s="346">
        <f t="shared" si="10"/>
        <v>2433.46</v>
      </c>
      <c r="U170" s="346">
        <f t="shared" si="11"/>
        <v>12059.48</v>
      </c>
      <c r="V170" s="347" t="s">
        <v>167</v>
      </c>
      <c r="W170" s="344"/>
      <c r="X170" s="345"/>
      <c r="Y170" s="344"/>
      <c r="Z170" s="345"/>
      <c r="AA170" s="344"/>
      <c r="AB170" s="345"/>
      <c r="AC170" s="344"/>
      <c r="AD170" s="344"/>
      <c r="AE170" s="345"/>
      <c r="AF170" s="344"/>
      <c r="AG170" s="345"/>
      <c r="AH170" s="344"/>
    </row>
    <row r="171" spans="1:34" ht="15" customHeight="1" x14ac:dyDescent="0.25">
      <c r="A171" s="344" t="s">
        <v>883</v>
      </c>
      <c r="B171" s="344" t="s">
        <v>847</v>
      </c>
      <c r="C171" s="345">
        <v>429</v>
      </c>
      <c r="D171" s="348" t="s">
        <v>676</v>
      </c>
      <c r="E171" s="344" t="s">
        <v>677</v>
      </c>
      <c r="F171" s="330">
        <v>10385.24</v>
      </c>
      <c r="G171" s="330">
        <v>0</v>
      </c>
      <c r="H171" s="330">
        <v>0</v>
      </c>
      <c r="I171" s="330">
        <v>0</v>
      </c>
      <c r="J171" s="330">
        <v>0</v>
      </c>
      <c r="K171" s="330">
        <v>0</v>
      </c>
      <c r="L171" s="330">
        <v>0</v>
      </c>
      <c r="M171" s="330">
        <v>0</v>
      </c>
      <c r="N171" s="330">
        <v>0</v>
      </c>
      <c r="O171" s="330">
        <v>0</v>
      </c>
      <c r="P171" s="330">
        <v>0</v>
      </c>
      <c r="Q171" s="330">
        <v>0</v>
      </c>
      <c r="R171" s="330">
        <v>0</v>
      </c>
      <c r="S171" s="330">
        <v>0</v>
      </c>
      <c r="T171" s="346">
        <f t="shared" si="10"/>
        <v>0</v>
      </c>
      <c r="U171" s="346">
        <f t="shared" si="11"/>
        <v>10385.24</v>
      </c>
      <c r="V171" s="347" t="s">
        <v>167</v>
      </c>
      <c r="W171" s="344"/>
      <c r="X171" s="345"/>
      <c r="Y171" s="344"/>
      <c r="Z171" s="345"/>
      <c r="AA171" s="344"/>
      <c r="AB171" s="345"/>
      <c r="AC171" s="344"/>
      <c r="AD171" s="344"/>
      <c r="AE171" s="345"/>
      <c r="AF171" s="344"/>
      <c r="AG171" s="345"/>
      <c r="AH171" s="344"/>
    </row>
    <row r="172" spans="1:34" ht="15" customHeight="1" x14ac:dyDescent="0.25">
      <c r="A172" s="344" t="s">
        <v>883</v>
      </c>
      <c r="B172" s="344" t="s">
        <v>847</v>
      </c>
      <c r="C172" s="345">
        <v>343</v>
      </c>
      <c r="D172" s="348" t="s">
        <v>310</v>
      </c>
      <c r="E172" s="344" t="s">
        <v>313</v>
      </c>
      <c r="F172" s="330">
        <v>22292.49</v>
      </c>
      <c r="G172" s="330">
        <v>0</v>
      </c>
      <c r="H172" s="330">
        <v>0</v>
      </c>
      <c r="I172" s="330">
        <v>0</v>
      </c>
      <c r="J172" s="330">
        <v>0</v>
      </c>
      <c r="K172" s="330">
        <v>0</v>
      </c>
      <c r="L172" s="330">
        <v>0</v>
      </c>
      <c r="M172" s="330">
        <v>0</v>
      </c>
      <c r="N172" s="330">
        <v>0</v>
      </c>
      <c r="O172" s="330">
        <v>0</v>
      </c>
      <c r="P172" s="330">
        <v>661.09</v>
      </c>
      <c r="Q172" s="330">
        <v>0</v>
      </c>
      <c r="R172" s="330">
        <v>0</v>
      </c>
      <c r="S172" s="330">
        <v>0</v>
      </c>
      <c r="T172" s="346">
        <f t="shared" si="10"/>
        <v>661.09</v>
      </c>
      <c r="U172" s="346">
        <f t="shared" si="11"/>
        <v>21631.4</v>
      </c>
      <c r="V172" s="347" t="s">
        <v>167</v>
      </c>
      <c r="W172" s="344"/>
      <c r="X172" s="345"/>
      <c r="Y172" s="344"/>
      <c r="Z172" s="345"/>
      <c r="AA172" s="344"/>
      <c r="AB172" s="345"/>
      <c r="AC172" s="344"/>
      <c r="AD172" s="344"/>
      <c r="AE172" s="345"/>
      <c r="AF172" s="344"/>
      <c r="AG172" s="345"/>
      <c r="AH172" s="344"/>
    </row>
    <row r="173" spans="1:34" ht="15" customHeight="1" x14ac:dyDescent="0.25">
      <c r="A173" s="344" t="s">
        <v>883</v>
      </c>
      <c r="B173" s="344" t="s">
        <v>847</v>
      </c>
      <c r="C173" s="345">
        <v>315</v>
      </c>
      <c r="D173" s="348" t="s">
        <v>299</v>
      </c>
      <c r="E173" s="344" t="s">
        <v>302</v>
      </c>
      <c r="F173" s="330">
        <v>19507.310000000001</v>
      </c>
      <c r="G173" s="330">
        <v>0</v>
      </c>
      <c r="H173" s="330">
        <v>0</v>
      </c>
      <c r="I173" s="330">
        <v>0</v>
      </c>
      <c r="J173" s="330">
        <v>0</v>
      </c>
      <c r="K173" s="330">
        <v>0</v>
      </c>
      <c r="L173" s="330">
        <v>0</v>
      </c>
      <c r="M173" s="330">
        <v>0</v>
      </c>
      <c r="N173" s="330">
        <v>0</v>
      </c>
      <c r="O173" s="330">
        <v>0</v>
      </c>
      <c r="P173" s="330">
        <v>2375.54</v>
      </c>
      <c r="Q173" s="330">
        <v>0</v>
      </c>
      <c r="R173" s="330">
        <v>0</v>
      </c>
      <c r="S173" s="330">
        <v>0</v>
      </c>
      <c r="T173" s="346">
        <f t="shared" si="10"/>
        <v>2375.54</v>
      </c>
      <c r="U173" s="346">
        <f t="shared" si="11"/>
        <v>17131.77</v>
      </c>
      <c r="V173" s="347" t="s">
        <v>167</v>
      </c>
      <c r="W173" s="344"/>
      <c r="X173" s="345"/>
      <c r="Y173" s="344"/>
      <c r="Z173" s="345"/>
      <c r="AA173" s="344"/>
      <c r="AB173" s="345"/>
      <c r="AC173" s="344"/>
      <c r="AD173" s="344"/>
      <c r="AE173" s="345"/>
      <c r="AF173" s="344"/>
      <c r="AG173" s="345"/>
      <c r="AH173" s="344"/>
    </row>
    <row r="174" spans="1:34" s="352" customFormat="1" ht="15" customHeight="1" x14ac:dyDescent="0.25">
      <c r="A174" s="350" t="s">
        <v>883</v>
      </c>
      <c r="B174" s="350" t="s">
        <v>847</v>
      </c>
      <c r="C174" s="351">
        <v>389</v>
      </c>
      <c r="D174" s="354" t="s">
        <v>470</v>
      </c>
      <c r="E174" s="350" t="s">
        <v>517</v>
      </c>
      <c r="F174" s="363">
        <v>4900</v>
      </c>
      <c r="G174" s="363">
        <v>0</v>
      </c>
      <c r="H174" s="363">
        <v>0</v>
      </c>
      <c r="I174" s="363">
        <v>0</v>
      </c>
      <c r="J174" s="363">
        <v>0</v>
      </c>
      <c r="K174" s="363">
        <v>0</v>
      </c>
      <c r="L174" s="363">
        <v>0</v>
      </c>
      <c r="M174" s="363">
        <v>0</v>
      </c>
      <c r="N174" s="363">
        <v>0</v>
      </c>
      <c r="O174" s="363">
        <v>0</v>
      </c>
      <c r="P174" s="363">
        <v>0</v>
      </c>
      <c r="Q174" s="363">
        <v>0</v>
      </c>
      <c r="R174" s="363">
        <v>0</v>
      </c>
      <c r="S174" s="363">
        <v>0</v>
      </c>
      <c r="T174" s="364">
        <f t="shared" si="10"/>
        <v>0</v>
      </c>
      <c r="U174" s="364">
        <f t="shared" si="11"/>
        <v>4900</v>
      </c>
      <c r="V174" s="365" t="s">
        <v>167</v>
      </c>
      <c r="W174" s="350"/>
      <c r="X174" s="351"/>
      <c r="Y174" s="350"/>
      <c r="Z174" s="351"/>
      <c r="AA174" s="350"/>
      <c r="AB174" s="351"/>
      <c r="AC174" s="350"/>
      <c r="AD174" s="350"/>
      <c r="AE174" s="351"/>
      <c r="AF174" s="350"/>
      <c r="AG174" s="351"/>
      <c r="AH174" s="350"/>
    </row>
    <row r="175" spans="1:34" ht="15" customHeight="1" x14ac:dyDescent="0.25">
      <c r="A175" s="344" t="s">
        <v>883</v>
      </c>
      <c r="B175" s="344" t="s">
        <v>847</v>
      </c>
      <c r="C175" s="345">
        <v>86</v>
      </c>
      <c r="D175" s="348" t="s">
        <v>46</v>
      </c>
      <c r="E175" s="344" t="s">
        <v>218</v>
      </c>
      <c r="F175" s="330">
        <v>7432.66</v>
      </c>
      <c r="G175" s="330">
        <v>0</v>
      </c>
      <c r="H175" s="330">
        <v>0</v>
      </c>
      <c r="I175" s="330">
        <v>0</v>
      </c>
      <c r="J175" s="330">
        <v>0</v>
      </c>
      <c r="K175" s="330">
        <v>0</v>
      </c>
      <c r="L175" s="330">
        <v>0</v>
      </c>
      <c r="M175" s="330">
        <v>0</v>
      </c>
      <c r="N175" s="330">
        <v>0</v>
      </c>
      <c r="O175" s="330">
        <v>0</v>
      </c>
      <c r="P175" s="330">
        <v>1223.5999999999999</v>
      </c>
      <c r="Q175" s="330">
        <v>0</v>
      </c>
      <c r="R175" s="330">
        <v>0</v>
      </c>
      <c r="S175" s="330">
        <v>0</v>
      </c>
      <c r="T175" s="346">
        <f t="shared" si="10"/>
        <v>1223.5999999999999</v>
      </c>
      <c r="U175" s="346">
        <f t="shared" si="11"/>
        <v>6209.0599999999995</v>
      </c>
      <c r="V175" s="347" t="s">
        <v>167</v>
      </c>
      <c r="W175" s="344"/>
      <c r="X175" s="345"/>
      <c r="Y175" s="344"/>
      <c r="Z175" s="345"/>
      <c r="AA175" s="344"/>
      <c r="AB175" s="345"/>
      <c r="AC175" s="344"/>
      <c r="AD175" s="344"/>
      <c r="AE175" s="345"/>
      <c r="AF175" s="344"/>
      <c r="AG175" s="345"/>
      <c r="AH175" s="344"/>
    </row>
    <row r="176" spans="1:34" ht="15" customHeight="1" x14ac:dyDescent="0.25">
      <c r="A176" s="344"/>
      <c r="B176" s="344"/>
      <c r="C176" s="345"/>
      <c r="D176" s="367" t="s">
        <v>37</v>
      </c>
      <c r="E176" s="344"/>
      <c r="F176" s="330"/>
      <c r="G176" s="330"/>
      <c r="H176" s="330"/>
      <c r="I176" s="330"/>
      <c r="J176" s="330"/>
      <c r="K176" s="330"/>
      <c r="L176" s="330"/>
      <c r="M176" s="330"/>
      <c r="N176" s="330"/>
      <c r="O176" s="330"/>
      <c r="P176" s="330"/>
      <c r="Q176" s="330"/>
      <c r="R176" s="330"/>
      <c r="S176" s="330"/>
      <c r="T176" s="346"/>
      <c r="U176" s="346"/>
      <c r="V176" s="347"/>
      <c r="W176" s="344"/>
      <c r="X176" s="345"/>
      <c r="Y176" s="344"/>
      <c r="Z176" s="345"/>
      <c r="AA176" s="344"/>
      <c r="AB176" s="345"/>
      <c r="AC176" s="344"/>
      <c r="AD176" s="344"/>
      <c r="AE176" s="345"/>
      <c r="AF176" s="344"/>
      <c r="AG176" s="345"/>
      <c r="AH176" s="344"/>
    </row>
    <row r="177" spans="1:34" ht="15" customHeight="1" x14ac:dyDescent="0.25">
      <c r="A177" s="344" t="s">
        <v>883</v>
      </c>
      <c r="B177" s="344" t="s">
        <v>847</v>
      </c>
      <c r="C177" s="345">
        <v>259</v>
      </c>
      <c r="D177" s="348" t="s">
        <v>147</v>
      </c>
      <c r="E177" s="344" t="s">
        <v>263</v>
      </c>
      <c r="F177" s="330">
        <v>7108.53</v>
      </c>
      <c r="G177" s="330">
        <v>0</v>
      </c>
      <c r="H177" s="330">
        <v>0</v>
      </c>
      <c r="I177" s="330">
        <v>0</v>
      </c>
      <c r="J177" s="330">
        <v>0</v>
      </c>
      <c r="K177" s="330">
        <v>0</v>
      </c>
      <c r="L177" s="330">
        <v>2603.1799999999998</v>
      </c>
      <c r="M177" s="330">
        <v>0</v>
      </c>
      <c r="N177" s="330">
        <v>0</v>
      </c>
      <c r="O177" s="330">
        <v>0</v>
      </c>
      <c r="P177" s="330">
        <v>0</v>
      </c>
      <c r="Q177" s="330">
        <v>0</v>
      </c>
      <c r="R177" s="330">
        <v>0</v>
      </c>
      <c r="S177" s="330">
        <v>0</v>
      </c>
      <c r="T177" s="346">
        <f t="shared" ref="T177:T208" si="12">SUM(G177:S177)</f>
        <v>2603.1799999999998</v>
      </c>
      <c r="U177" s="346">
        <f t="shared" ref="U177:U208" si="13">F177-T177</f>
        <v>4505.3500000000004</v>
      </c>
      <c r="V177" s="347" t="s">
        <v>167</v>
      </c>
      <c r="W177" s="344"/>
      <c r="X177" s="345"/>
      <c r="Y177" s="344"/>
      <c r="Z177" s="345"/>
      <c r="AA177" s="344"/>
      <c r="AB177" s="345"/>
      <c r="AC177" s="344"/>
      <c r="AD177" s="344"/>
      <c r="AE177" s="345"/>
      <c r="AF177" s="344"/>
      <c r="AG177" s="345"/>
      <c r="AH177" s="344"/>
    </row>
    <row r="178" spans="1:34" ht="15" customHeight="1" x14ac:dyDescent="0.25">
      <c r="A178" s="344" t="s">
        <v>883</v>
      </c>
      <c r="B178" s="344" t="s">
        <v>847</v>
      </c>
      <c r="C178" s="345">
        <v>430</v>
      </c>
      <c r="D178" s="348" t="s">
        <v>678</v>
      </c>
      <c r="E178" s="344" t="s">
        <v>679</v>
      </c>
      <c r="F178" s="330">
        <v>8928.2999999999993</v>
      </c>
      <c r="G178" s="330">
        <v>0</v>
      </c>
      <c r="H178" s="330">
        <v>0</v>
      </c>
      <c r="I178" s="330">
        <v>0</v>
      </c>
      <c r="J178" s="330">
        <v>0</v>
      </c>
      <c r="K178" s="330">
        <v>0</v>
      </c>
      <c r="L178" s="330">
        <v>452.76</v>
      </c>
      <c r="M178" s="330">
        <v>0</v>
      </c>
      <c r="N178" s="330">
        <v>0</v>
      </c>
      <c r="O178" s="330">
        <v>0</v>
      </c>
      <c r="P178" s="330">
        <v>0</v>
      </c>
      <c r="Q178" s="330">
        <v>0</v>
      </c>
      <c r="R178" s="330">
        <v>0</v>
      </c>
      <c r="S178" s="330">
        <v>0</v>
      </c>
      <c r="T178" s="346">
        <f t="shared" si="12"/>
        <v>452.76</v>
      </c>
      <c r="U178" s="346">
        <f t="shared" si="13"/>
        <v>8475.5399999999991</v>
      </c>
      <c r="V178" s="347" t="s">
        <v>167</v>
      </c>
      <c r="W178" s="344"/>
      <c r="X178" s="345"/>
      <c r="Y178" s="344"/>
      <c r="Z178" s="345"/>
      <c r="AA178" s="344"/>
      <c r="AB178" s="345"/>
      <c r="AC178" s="344"/>
      <c r="AD178" s="344"/>
      <c r="AE178" s="345"/>
      <c r="AF178" s="344"/>
      <c r="AG178" s="345"/>
      <c r="AH178" s="344"/>
    </row>
    <row r="179" spans="1:34" ht="15" customHeight="1" x14ac:dyDescent="0.25">
      <c r="A179" s="344" t="s">
        <v>883</v>
      </c>
      <c r="B179" s="344" t="s">
        <v>847</v>
      </c>
      <c r="C179" s="345">
        <v>445</v>
      </c>
      <c r="D179" s="348" t="s">
        <v>713</v>
      </c>
      <c r="E179" s="344" t="s">
        <v>734</v>
      </c>
      <c r="F179" s="330">
        <v>10500.63</v>
      </c>
      <c r="G179" s="330">
        <v>0</v>
      </c>
      <c r="H179" s="330">
        <v>0</v>
      </c>
      <c r="I179" s="330">
        <v>0</v>
      </c>
      <c r="J179" s="330">
        <v>0</v>
      </c>
      <c r="K179" s="330">
        <v>0</v>
      </c>
      <c r="L179" s="330">
        <v>0</v>
      </c>
      <c r="M179" s="330">
        <v>0</v>
      </c>
      <c r="N179" s="330">
        <v>0</v>
      </c>
      <c r="O179" s="330">
        <v>0</v>
      </c>
      <c r="P179" s="330">
        <v>0</v>
      </c>
      <c r="Q179" s="330">
        <v>0</v>
      </c>
      <c r="R179" s="330">
        <v>0</v>
      </c>
      <c r="S179" s="330">
        <v>0</v>
      </c>
      <c r="T179" s="346">
        <f t="shared" si="12"/>
        <v>0</v>
      </c>
      <c r="U179" s="346">
        <f t="shared" si="13"/>
        <v>10500.63</v>
      </c>
      <c r="V179" s="347" t="s">
        <v>167</v>
      </c>
      <c r="W179" s="344"/>
      <c r="X179" s="345"/>
      <c r="Y179" s="344"/>
      <c r="Z179" s="345"/>
      <c r="AA179" s="344"/>
      <c r="AB179" s="345"/>
      <c r="AC179" s="344"/>
      <c r="AD179" s="344"/>
      <c r="AE179" s="345"/>
      <c r="AF179" s="344"/>
      <c r="AG179" s="345"/>
      <c r="AH179" s="344"/>
    </row>
    <row r="180" spans="1:34" ht="15" customHeight="1" x14ac:dyDescent="0.25">
      <c r="A180" s="344" t="s">
        <v>883</v>
      </c>
      <c r="B180" s="344" t="s">
        <v>847</v>
      </c>
      <c r="C180" s="345">
        <v>193</v>
      </c>
      <c r="D180" s="348" t="s">
        <v>72</v>
      </c>
      <c r="E180" s="344" t="s">
        <v>242</v>
      </c>
      <c r="F180" s="330">
        <v>17406.16</v>
      </c>
      <c r="G180" s="330">
        <v>0</v>
      </c>
      <c r="H180" s="330">
        <v>0</v>
      </c>
      <c r="I180" s="330">
        <v>1334</v>
      </c>
      <c r="J180" s="330">
        <v>0</v>
      </c>
      <c r="K180" s="330">
        <v>0</v>
      </c>
      <c r="L180" s="330">
        <v>0</v>
      </c>
      <c r="M180" s="330">
        <v>0</v>
      </c>
      <c r="N180" s="330">
        <v>0</v>
      </c>
      <c r="O180" s="330">
        <v>0</v>
      </c>
      <c r="P180" s="330">
        <v>1050.3699999999999</v>
      </c>
      <c r="Q180" s="330">
        <v>0</v>
      </c>
      <c r="R180" s="330">
        <v>0</v>
      </c>
      <c r="S180" s="330">
        <v>0</v>
      </c>
      <c r="T180" s="346">
        <f t="shared" si="12"/>
        <v>2384.37</v>
      </c>
      <c r="U180" s="346">
        <f t="shared" si="13"/>
        <v>15021.79</v>
      </c>
      <c r="V180" s="347" t="s">
        <v>167</v>
      </c>
      <c r="W180" s="344"/>
      <c r="X180" s="345"/>
      <c r="Y180" s="344"/>
      <c r="Z180" s="345"/>
      <c r="AA180" s="344"/>
      <c r="AB180" s="345"/>
      <c r="AC180" s="344"/>
      <c r="AD180" s="344"/>
      <c r="AE180" s="345"/>
      <c r="AF180" s="344"/>
      <c r="AG180" s="345"/>
      <c r="AH180" s="344"/>
    </row>
    <row r="181" spans="1:34" ht="15" customHeight="1" x14ac:dyDescent="0.25">
      <c r="A181" s="344" t="s">
        <v>883</v>
      </c>
      <c r="B181" s="344" t="s">
        <v>847</v>
      </c>
      <c r="C181" s="345">
        <v>159</v>
      </c>
      <c r="D181" s="348" t="s">
        <v>62</v>
      </c>
      <c r="E181" s="344" t="s">
        <v>284</v>
      </c>
      <c r="F181" s="330">
        <v>11692.88</v>
      </c>
      <c r="G181" s="330">
        <v>0</v>
      </c>
      <c r="H181" s="330">
        <v>0</v>
      </c>
      <c r="I181" s="330">
        <v>0</v>
      </c>
      <c r="J181" s="330">
        <v>0</v>
      </c>
      <c r="K181" s="330">
        <v>0</v>
      </c>
      <c r="L181" s="330">
        <v>3275.37</v>
      </c>
      <c r="M181" s="330">
        <v>0</v>
      </c>
      <c r="N181" s="330">
        <v>0</v>
      </c>
      <c r="O181" s="330">
        <v>0</v>
      </c>
      <c r="P181" s="330">
        <v>0</v>
      </c>
      <c r="Q181" s="330">
        <v>0</v>
      </c>
      <c r="R181" s="330">
        <v>0</v>
      </c>
      <c r="S181" s="330">
        <v>0</v>
      </c>
      <c r="T181" s="346">
        <f t="shared" si="12"/>
        <v>3275.37</v>
      </c>
      <c r="U181" s="346">
        <f t="shared" si="13"/>
        <v>8417.5099999999984</v>
      </c>
      <c r="V181" s="347" t="s">
        <v>167</v>
      </c>
      <c r="W181" s="344"/>
      <c r="X181" s="345"/>
      <c r="Y181" s="344"/>
      <c r="Z181" s="345"/>
      <c r="AA181" s="344"/>
      <c r="AB181" s="345"/>
      <c r="AC181" s="344"/>
      <c r="AD181" s="344"/>
      <c r="AE181" s="345"/>
      <c r="AF181" s="344"/>
      <c r="AG181" s="345"/>
      <c r="AH181" s="344"/>
    </row>
    <row r="182" spans="1:34" ht="15" customHeight="1" x14ac:dyDescent="0.25">
      <c r="A182" s="344" t="s">
        <v>883</v>
      </c>
      <c r="B182" s="344" t="s">
        <v>847</v>
      </c>
      <c r="C182" s="345">
        <v>91</v>
      </c>
      <c r="D182" s="348" t="s">
        <v>51</v>
      </c>
      <c r="E182" s="344" t="s">
        <v>223</v>
      </c>
      <c r="F182" s="330">
        <v>7767.06</v>
      </c>
      <c r="G182" s="330">
        <v>0</v>
      </c>
      <c r="H182" s="330">
        <v>0</v>
      </c>
      <c r="I182" s="330">
        <v>0</v>
      </c>
      <c r="J182" s="330">
        <v>0</v>
      </c>
      <c r="K182" s="330">
        <v>0</v>
      </c>
      <c r="L182" s="330">
        <v>0</v>
      </c>
      <c r="M182" s="330">
        <v>0</v>
      </c>
      <c r="N182" s="330">
        <v>0</v>
      </c>
      <c r="O182" s="330">
        <v>0</v>
      </c>
      <c r="P182" s="330">
        <v>1738.86</v>
      </c>
      <c r="Q182" s="330">
        <v>0</v>
      </c>
      <c r="R182" s="330">
        <v>0</v>
      </c>
      <c r="S182" s="330">
        <v>0</v>
      </c>
      <c r="T182" s="346">
        <f t="shared" si="12"/>
        <v>1738.86</v>
      </c>
      <c r="U182" s="346">
        <f t="shared" si="13"/>
        <v>6028.2000000000007</v>
      </c>
      <c r="V182" s="347" t="s">
        <v>167</v>
      </c>
      <c r="W182" s="344"/>
      <c r="X182" s="345"/>
      <c r="Y182" s="344"/>
      <c r="Z182" s="345"/>
      <c r="AA182" s="344"/>
      <c r="AB182" s="345"/>
      <c r="AC182" s="344"/>
      <c r="AD182" s="344"/>
      <c r="AE182" s="345"/>
      <c r="AF182" s="344"/>
      <c r="AG182" s="345"/>
      <c r="AH182" s="344"/>
    </row>
    <row r="183" spans="1:34" ht="15" customHeight="1" x14ac:dyDescent="0.25">
      <c r="A183" s="344" t="s">
        <v>883</v>
      </c>
      <c r="B183" s="344" t="s">
        <v>847</v>
      </c>
      <c r="C183" s="345">
        <v>482</v>
      </c>
      <c r="D183" s="348" t="s">
        <v>821</v>
      </c>
      <c r="E183" s="344" t="s">
        <v>822</v>
      </c>
      <c r="F183" s="330">
        <v>10939.05</v>
      </c>
      <c r="G183" s="330">
        <v>0</v>
      </c>
      <c r="H183" s="330">
        <v>0</v>
      </c>
      <c r="I183" s="330">
        <v>0</v>
      </c>
      <c r="J183" s="330">
        <v>0</v>
      </c>
      <c r="K183" s="330">
        <v>0</v>
      </c>
      <c r="L183" s="330">
        <v>553.80999999999995</v>
      </c>
      <c r="M183" s="330">
        <v>0</v>
      </c>
      <c r="N183" s="330">
        <v>0</v>
      </c>
      <c r="O183" s="330">
        <v>0</v>
      </c>
      <c r="P183" s="330">
        <v>0</v>
      </c>
      <c r="Q183" s="330">
        <v>0</v>
      </c>
      <c r="R183" s="330">
        <v>0</v>
      </c>
      <c r="S183" s="330">
        <v>0</v>
      </c>
      <c r="T183" s="346">
        <f t="shared" si="12"/>
        <v>553.80999999999995</v>
      </c>
      <c r="U183" s="346">
        <f t="shared" si="13"/>
        <v>10385.24</v>
      </c>
      <c r="V183" s="347" t="s">
        <v>167</v>
      </c>
      <c r="W183" s="344"/>
      <c r="X183" s="345"/>
      <c r="Y183" s="344"/>
      <c r="Z183" s="345"/>
      <c r="AA183" s="344"/>
      <c r="AB183" s="345"/>
      <c r="AC183" s="344"/>
      <c r="AD183" s="344"/>
      <c r="AE183" s="345"/>
      <c r="AF183" s="344"/>
      <c r="AG183" s="345"/>
      <c r="AH183" s="344"/>
    </row>
    <row r="184" spans="1:34" s="423" customFormat="1" ht="15" customHeight="1" x14ac:dyDescent="0.25">
      <c r="A184" s="418" t="s">
        <v>883</v>
      </c>
      <c r="B184" s="418" t="s">
        <v>847</v>
      </c>
      <c r="C184" s="419">
        <v>326</v>
      </c>
      <c r="D184" s="420" t="s">
        <v>322</v>
      </c>
      <c r="E184" s="418" t="s">
        <v>323</v>
      </c>
      <c r="F184" s="421">
        <v>25971.1</v>
      </c>
      <c r="G184" s="421">
        <v>0</v>
      </c>
      <c r="H184" s="421">
        <v>0</v>
      </c>
      <c r="I184" s="421">
        <v>0</v>
      </c>
      <c r="J184" s="421">
        <v>0</v>
      </c>
      <c r="K184" s="421">
        <v>0</v>
      </c>
      <c r="L184" s="421">
        <v>0</v>
      </c>
      <c r="M184" s="421">
        <v>0</v>
      </c>
      <c r="N184" s="421">
        <v>0</v>
      </c>
      <c r="O184" s="421">
        <v>0</v>
      </c>
      <c r="P184" s="421">
        <v>0</v>
      </c>
      <c r="Q184" s="421">
        <v>0</v>
      </c>
      <c r="R184" s="421">
        <v>0</v>
      </c>
      <c r="S184" s="421">
        <v>0</v>
      </c>
      <c r="T184" s="422">
        <f t="shared" si="12"/>
        <v>0</v>
      </c>
      <c r="U184" s="422">
        <f t="shared" si="13"/>
        <v>25971.1</v>
      </c>
      <c r="V184" s="417" t="s">
        <v>167</v>
      </c>
      <c r="W184" s="418"/>
      <c r="X184" s="419"/>
      <c r="Y184" s="418"/>
      <c r="Z184" s="419"/>
      <c r="AA184" s="418"/>
      <c r="AB184" s="419"/>
      <c r="AC184" s="418"/>
      <c r="AD184" s="418"/>
      <c r="AE184" s="419"/>
      <c r="AF184" s="418"/>
      <c r="AG184" s="419"/>
      <c r="AH184" s="418"/>
    </row>
    <row r="185" spans="1:34" ht="15" customHeight="1" x14ac:dyDescent="0.25">
      <c r="A185" s="344" t="s">
        <v>883</v>
      </c>
      <c r="B185" s="344" t="s">
        <v>847</v>
      </c>
      <c r="C185" s="345">
        <v>221</v>
      </c>
      <c r="D185" s="348" t="s">
        <v>109</v>
      </c>
      <c r="E185" s="344" t="s">
        <v>252</v>
      </c>
      <c r="F185" s="330">
        <v>14243.08</v>
      </c>
      <c r="G185" s="330">
        <v>0</v>
      </c>
      <c r="H185" s="330">
        <v>0</v>
      </c>
      <c r="I185" s="330">
        <v>0</v>
      </c>
      <c r="J185" s="330">
        <v>0</v>
      </c>
      <c r="K185" s="330">
        <v>0</v>
      </c>
      <c r="L185" s="330">
        <v>0</v>
      </c>
      <c r="M185" s="330">
        <v>0</v>
      </c>
      <c r="N185" s="330">
        <v>0</v>
      </c>
      <c r="O185" s="330">
        <v>0</v>
      </c>
      <c r="P185" s="330">
        <v>2894.85</v>
      </c>
      <c r="Q185" s="330">
        <v>0</v>
      </c>
      <c r="R185" s="330">
        <v>0</v>
      </c>
      <c r="S185" s="330">
        <v>0</v>
      </c>
      <c r="T185" s="346">
        <f t="shared" si="12"/>
        <v>2894.85</v>
      </c>
      <c r="U185" s="346">
        <f t="shared" si="13"/>
        <v>11348.23</v>
      </c>
      <c r="V185" s="347" t="s">
        <v>167</v>
      </c>
      <c r="W185" s="344"/>
      <c r="X185" s="345"/>
      <c r="Y185" s="344"/>
      <c r="Z185" s="345"/>
      <c r="AA185" s="344"/>
      <c r="AB185" s="345"/>
      <c r="AC185" s="344"/>
      <c r="AD185" s="344"/>
      <c r="AE185" s="345"/>
      <c r="AF185" s="344"/>
      <c r="AG185" s="345"/>
      <c r="AH185" s="344"/>
    </row>
    <row r="186" spans="1:34" ht="15" customHeight="1" x14ac:dyDescent="0.25">
      <c r="A186" s="344" t="s">
        <v>883</v>
      </c>
      <c r="B186" s="344" t="s">
        <v>847</v>
      </c>
      <c r="C186" s="345">
        <v>13</v>
      </c>
      <c r="D186" s="348" t="s">
        <v>102</v>
      </c>
      <c r="E186" s="344" t="s">
        <v>181</v>
      </c>
      <c r="F186" s="330">
        <v>8731.61</v>
      </c>
      <c r="G186" s="330">
        <v>0</v>
      </c>
      <c r="H186" s="330">
        <v>0</v>
      </c>
      <c r="I186" s="330">
        <v>0</v>
      </c>
      <c r="J186" s="330">
        <v>0</v>
      </c>
      <c r="K186" s="330">
        <v>0</v>
      </c>
      <c r="L186" s="330">
        <v>0</v>
      </c>
      <c r="M186" s="330">
        <v>0</v>
      </c>
      <c r="N186" s="330">
        <v>0</v>
      </c>
      <c r="O186" s="330">
        <v>0</v>
      </c>
      <c r="P186" s="330">
        <v>0</v>
      </c>
      <c r="Q186" s="330">
        <v>0</v>
      </c>
      <c r="R186" s="330">
        <v>0</v>
      </c>
      <c r="S186" s="330">
        <v>0</v>
      </c>
      <c r="T186" s="346">
        <f t="shared" si="12"/>
        <v>0</v>
      </c>
      <c r="U186" s="346">
        <f t="shared" si="13"/>
        <v>8731.61</v>
      </c>
      <c r="V186" s="368" t="s">
        <v>167</v>
      </c>
      <c r="W186" s="344"/>
      <c r="X186" s="345"/>
      <c r="Y186" s="344"/>
      <c r="Z186" s="345"/>
      <c r="AA186" s="344"/>
      <c r="AB186" s="345"/>
      <c r="AC186" s="344"/>
      <c r="AD186" s="344"/>
      <c r="AE186" s="345"/>
      <c r="AF186" s="344"/>
      <c r="AG186" s="345"/>
      <c r="AH186" s="344"/>
    </row>
    <row r="187" spans="1:34" ht="15" customHeight="1" x14ac:dyDescent="0.25">
      <c r="A187" s="344" t="s">
        <v>883</v>
      </c>
      <c r="B187" s="344" t="s">
        <v>847</v>
      </c>
      <c r="C187" s="345">
        <v>15</v>
      </c>
      <c r="D187" s="348" t="s">
        <v>10</v>
      </c>
      <c r="E187" s="344" t="s">
        <v>182</v>
      </c>
      <c r="F187" s="330">
        <v>8962.2199999999993</v>
      </c>
      <c r="G187" s="330">
        <v>0</v>
      </c>
      <c r="H187" s="330">
        <v>0</v>
      </c>
      <c r="I187" s="330">
        <v>0</v>
      </c>
      <c r="J187" s="330">
        <v>0</v>
      </c>
      <c r="K187" s="330">
        <v>0</v>
      </c>
      <c r="L187" s="330">
        <v>0</v>
      </c>
      <c r="M187" s="330">
        <v>374.75</v>
      </c>
      <c r="N187" s="330">
        <v>0</v>
      </c>
      <c r="O187" s="330">
        <v>0</v>
      </c>
      <c r="P187" s="330">
        <v>0</v>
      </c>
      <c r="Q187" s="330">
        <v>0</v>
      </c>
      <c r="R187" s="330">
        <v>0</v>
      </c>
      <c r="S187" s="330">
        <v>0</v>
      </c>
      <c r="T187" s="346">
        <f t="shared" si="12"/>
        <v>374.75</v>
      </c>
      <c r="U187" s="346">
        <f t="shared" si="13"/>
        <v>8587.4699999999993</v>
      </c>
      <c r="V187" s="368" t="s">
        <v>167</v>
      </c>
      <c r="W187" s="344"/>
      <c r="X187" s="345"/>
      <c r="Y187" s="344"/>
      <c r="Z187" s="345"/>
      <c r="AA187" s="344"/>
      <c r="AB187" s="345"/>
      <c r="AC187" s="344"/>
      <c r="AD187" s="344"/>
      <c r="AE187" s="345"/>
      <c r="AF187" s="344"/>
      <c r="AG187" s="345"/>
      <c r="AH187" s="344"/>
    </row>
    <row r="188" spans="1:34" ht="15" customHeight="1" x14ac:dyDescent="0.25">
      <c r="A188" s="344" t="s">
        <v>883</v>
      </c>
      <c r="B188" s="344" t="s">
        <v>847</v>
      </c>
      <c r="C188" s="345">
        <v>488</v>
      </c>
      <c r="D188" s="348" t="s">
        <v>849</v>
      </c>
      <c r="E188" s="344" t="s">
        <v>848</v>
      </c>
      <c r="F188" s="330">
        <v>20856.07</v>
      </c>
      <c r="G188" s="330">
        <v>0</v>
      </c>
      <c r="H188" s="330">
        <v>0</v>
      </c>
      <c r="I188" s="330">
        <v>0</v>
      </c>
      <c r="J188" s="330">
        <v>0</v>
      </c>
      <c r="K188" s="330">
        <v>0</v>
      </c>
      <c r="L188" s="330">
        <v>0</v>
      </c>
      <c r="M188" s="330">
        <v>0</v>
      </c>
      <c r="N188" s="330">
        <v>0</v>
      </c>
      <c r="O188" s="330">
        <v>0</v>
      </c>
      <c r="P188" s="330">
        <v>0</v>
      </c>
      <c r="Q188" s="330">
        <v>0</v>
      </c>
      <c r="R188" s="330">
        <v>0</v>
      </c>
      <c r="S188" s="330">
        <v>0</v>
      </c>
      <c r="T188" s="346">
        <f t="shared" si="12"/>
        <v>0</v>
      </c>
      <c r="U188" s="346">
        <f t="shared" si="13"/>
        <v>20856.07</v>
      </c>
      <c r="V188" s="347" t="s">
        <v>167</v>
      </c>
      <c r="W188" s="344"/>
      <c r="X188" s="345"/>
      <c r="Y188" s="344"/>
      <c r="Z188" s="345"/>
      <c r="AA188" s="344"/>
      <c r="AB188" s="345"/>
      <c r="AC188" s="344"/>
      <c r="AD188" s="344"/>
      <c r="AE188" s="345"/>
      <c r="AF188" s="344"/>
      <c r="AG188" s="345"/>
      <c r="AH188" s="344"/>
    </row>
    <row r="189" spans="1:34" ht="15" customHeight="1" x14ac:dyDescent="0.25">
      <c r="A189" s="344" t="s">
        <v>883</v>
      </c>
      <c r="B189" s="344" t="s">
        <v>847</v>
      </c>
      <c r="C189" s="345">
        <v>253</v>
      </c>
      <c r="D189" s="348" t="s">
        <v>146</v>
      </c>
      <c r="E189" s="344" t="s">
        <v>261</v>
      </c>
      <c r="F189" s="330">
        <v>4267.87</v>
      </c>
      <c r="G189" s="330">
        <v>0</v>
      </c>
      <c r="H189" s="330">
        <v>0</v>
      </c>
      <c r="I189" s="330">
        <v>0</v>
      </c>
      <c r="J189" s="330">
        <v>0</v>
      </c>
      <c r="K189" s="330">
        <v>0</v>
      </c>
      <c r="L189" s="330">
        <v>714.05</v>
      </c>
      <c r="M189" s="330">
        <v>0</v>
      </c>
      <c r="N189" s="330">
        <v>0</v>
      </c>
      <c r="O189" s="330">
        <v>0</v>
      </c>
      <c r="P189" s="330">
        <v>0</v>
      </c>
      <c r="Q189" s="330">
        <v>0</v>
      </c>
      <c r="R189" s="330">
        <v>0</v>
      </c>
      <c r="S189" s="330">
        <v>0</v>
      </c>
      <c r="T189" s="346">
        <f t="shared" si="12"/>
        <v>714.05</v>
      </c>
      <c r="U189" s="346">
        <f t="shared" si="13"/>
        <v>3553.8199999999997</v>
      </c>
      <c r="V189" s="347" t="s">
        <v>167</v>
      </c>
      <c r="W189" s="344"/>
      <c r="X189" s="345"/>
      <c r="Y189" s="344"/>
      <c r="Z189" s="345"/>
      <c r="AA189" s="344"/>
      <c r="AB189" s="345"/>
      <c r="AC189" s="344"/>
      <c r="AD189" s="344"/>
      <c r="AE189" s="345"/>
      <c r="AF189" s="344"/>
      <c r="AG189" s="345"/>
      <c r="AH189" s="344"/>
    </row>
    <row r="190" spans="1:34" s="352" customFormat="1" ht="15" customHeight="1" x14ac:dyDescent="0.25">
      <c r="A190" s="350" t="s">
        <v>883</v>
      </c>
      <c r="B190" s="350" t="s">
        <v>847</v>
      </c>
      <c r="C190" s="351">
        <v>383</v>
      </c>
      <c r="D190" s="354" t="s">
        <v>467</v>
      </c>
      <c r="E190" s="350" t="s">
        <v>514</v>
      </c>
      <c r="F190" s="363">
        <v>15058.6</v>
      </c>
      <c r="G190" s="363">
        <v>0</v>
      </c>
      <c r="H190" s="363">
        <v>0</v>
      </c>
      <c r="I190" s="363">
        <v>0</v>
      </c>
      <c r="J190" s="363">
        <v>0</v>
      </c>
      <c r="K190" s="363">
        <v>0</v>
      </c>
      <c r="L190" s="363">
        <v>0</v>
      </c>
      <c r="M190" s="363">
        <v>0</v>
      </c>
      <c r="N190" s="363">
        <v>0</v>
      </c>
      <c r="O190" s="363">
        <v>0</v>
      </c>
      <c r="P190" s="363">
        <v>0</v>
      </c>
      <c r="Q190" s="363">
        <v>0</v>
      </c>
      <c r="R190" s="363">
        <v>0</v>
      </c>
      <c r="S190" s="363">
        <v>0</v>
      </c>
      <c r="T190" s="364">
        <f t="shared" si="12"/>
        <v>0</v>
      </c>
      <c r="U190" s="364">
        <f t="shared" si="13"/>
        <v>15058.6</v>
      </c>
      <c r="V190" s="365" t="s">
        <v>167</v>
      </c>
      <c r="W190" s="350"/>
      <c r="X190" s="351"/>
      <c r="Y190" s="350"/>
      <c r="Z190" s="351"/>
      <c r="AA190" s="350"/>
      <c r="AB190" s="351"/>
      <c r="AC190" s="350"/>
      <c r="AD190" s="350"/>
      <c r="AE190" s="351"/>
      <c r="AF190" s="350"/>
      <c r="AG190" s="351"/>
      <c r="AH190" s="350"/>
    </row>
    <row r="191" spans="1:34" s="398" customFormat="1" ht="15" customHeight="1" x14ac:dyDescent="0.25">
      <c r="A191" s="392" t="s">
        <v>883</v>
      </c>
      <c r="B191" s="392" t="s">
        <v>847</v>
      </c>
      <c r="C191" s="393">
        <v>500</v>
      </c>
      <c r="D191" s="394" t="s">
        <v>467</v>
      </c>
      <c r="E191" s="392" t="s">
        <v>514</v>
      </c>
      <c r="F191" s="395">
        <v>2394.19</v>
      </c>
      <c r="G191" s="395">
        <v>0</v>
      </c>
      <c r="H191" s="395">
        <v>0</v>
      </c>
      <c r="I191" s="395">
        <v>0</v>
      </c>
      <c r="J191" s="395">
        <v>0</v>
      </c>
      <c r="K191" s="395">
        <v>0</v>
      </c>
      <c r="L191" s="395">
        <v>0</v>
      </c>
      <c r="M191" s="395">
        <v>0</v>
      </c>
      <c r="N191" s="395">
        <v>0</v>
      </c>
      <c r="O191" s="395">
        <v>0</v>
      </c>
      <c r="P191" s="395">
        <v>0</v>
      </c>
      <c r="Q191" s="395">
        <v>0</v>
      </c>
      <c r="R191" s="395">
        <v>0</v>
      </c>
      <c r="S191" s="395">
        <v>0</v>
      </c>
      <c r="T191" s="396">
        <f t="shared" si="12"/>
        <v>0</v>
      </c>
      <c r="U191" s="396">
        <f t="shared" si="13"/>
        <v>2394.19</v>
      </c>
      <c r="V191" s="397" t="s">
        <v>167</v>
      </c>
      <c r="W191" s="392"/>
      <c r="X191" s="393"/>
      <c r="Y191" s="392"/>
      <c r="Z191" s="393"/>
      <c r="AA191" s="392"/>
      <c r="AB191" s="393"/>
      <c r="AC191" s="392"/>
      <c r="AD191" s="392"/>
      <c r="AE191" s="393"/>
      <c r="AF191" s="392"/>
      <c r="AG191" s="393"/>
      <c r="AH191" s="392"/>
    </row>
    <row r="192" spans="1:34" ht="15" customHeight="1" x14ac:dyDescent="0.25">
      <c r="A192" s="344" t="s">
        <v>883</v>
      </c>
      <c r="B192" s="344" t="s">
        <v>847</v>
      </c>
      <c r="C192" s="345">
        <v>463</v>
      </c>
      <c r="D192" s="348" t="s">
        <v>752</v>
      </c>
      <c r="E192" s="344" t="s">
        <v>765</v>
      </c>
      <c r="F192" s="330">
        <v>20856.07</v>
      </c>
      <c r="G192" s="330">
        <v>0</v>
      </c>
      <c r="H192" s="330">
        <v>0</v>
      </c>
      <c r="I192" s="330">
        <v>0</v>
      </c>
      <c r="J192" s="330">
        <v>0</v>
      </c>
      <c r="K192" s="330">
        <v>0</v>
      </c>
      <c r="L192" s="330">
        <v>0</v>
      </c>
      <c r="M192" s="330">
        <v>0</v>
      </c>
      <c r="N192" s="330">
        <v>0</v>
      </c>
      <c r="O192" s="330">
        <v>0</v>
      </c>
      <c r="P192" s="330">
        <v>0</v>
      </c>
      <c r="Q192" s="330">
        <v>0</v>
      </c>
      <c r="R192" s="330">
        <v>0</v>
      </c>
      <c r="S192" s="330">
        <v>0</v>
      </c>
      <c r="T192" s="346">
        <f t="shared" si="12"/>
        <v>0</v>
      </c>
      <c r="U192" s="346">
        <f t="shared" si="13"/>
        <v>20856.07</v>
      </c>
      <c r="V192" s="347" t="s">
        <v>167</v>
      </c>
      <c r="W192" s="344"/>
      <c r="X192" s="345"/>
      <c r="Y192" s="344"/>
      <c r="Z192" s="345"/>
      <c r="AA192" s="344"/>
      <c r="AB192" s="345"/>
      <c r="AC192" s="344"/>
      <c r="AD192" s="344"/>
      <c r="AE192" s="345"/>
      <c r="AF192" s="344"/>
      <c r="AG192" s="345"/>
      <c r="AH192" s="344"/>
    </row>
    <row r="193" spans="1:34" ht="15" customHeight="1" x14ac:dyDescent="0.25">
      <c r="A193" s="344" t="s">
        <v>883</v>
      </c>
      <c r="B193" s="344" t="s">
        <v>847</v>
      </c>
      <c r="C193" s="345">
        <v>222</v>
      </c>
      <c r="D193" s="348" t="s">
        <v>80</v>
      </c>
      <c r="E193" s="344" t="s">
        <v>253</v>
      </c>
      <c r="F193" s="330">
        <v>11957.34</v>
      </c>
      <c r="G193" s="330">
        <v>0</v>
      </c>
      <c r="H193" s="330">
        <v>0</v>
      </c>
      <c r="I193" s="330">
        <v>0</v>
      </c>
      <c r="J193" s="330">
        <v>0</v>
      </c>
      <c r="K193" s="330">
        <v>0</v>
      </c>
      <c r="L193" s="330">
        <v>0</v>
      </c>
      <c r="M193" s="330">
        <v>609.11</v>
      </c>
      <c r="N193" s="330">
        <v>0</v>
      </c>
      <c r="O193" s="330">
        <v>0</v>
      </c>
      <c r="P193" s="330">
        <v>0</v>
      </c>
      <c r="Q193" s="330">
        <v>0</v>
      </c>
      <c r="R193" s="330">
        <v>0</v>
      </c>
      <c r="S193" s="330">
        <v>0</v>
      </c>
      <c r="T193" s="346">
        <f t="shared" si="12"/>
        <v>609.11</v>
      </c>
      <c r="U193" s="346">
        <f t="shared" si="13"/>
        <v>11348.23</v>
      </c>
      <c r="V193" s="347" t="s">
        <v>167</v>
      </c>
      <c r="W193" s="344"/>
      <c r="X193" s="345"/>
      <c r="Y193" s="344"/>
      <c r="Z193" s="345"/>
      <c r="AA193" s="344"/>
      <c r="AB193" s="345"/>
      <c r="AC193" s="344"/>
      <c r="AD193" s="344"/>
      <c r="AE193" s="345"/>
      <c r="AF193" s="344"/>
      <c r="AG193" s="345"/>
      <c r="AH193" s="344"/>
    </row>
    <row r="194" spans="1:34" ht="15" customHeight="1" x14ac:dyDescent="0.25">
      <c r="A194" s="344" t="s">
        <v>883</v>
      </c>
      <c r="B194" s="344" t="s">
        <v>847</v>
      </c>
      <c r="C194" s="345">
        <v>472</v>
      </c>
      <c r="D194" s="348" t="s">
        <v>784</v>
      </c>
      <c r="E194" s="344" t="s">
        <v>791</v>
      </c>
      <c r="F194" s="330">
        <v>11209.14</v>
      </c>
      <c r="G194" s="330">
        <v>0</v>
      </c>
      <c r="H194" s="330">
        <v>0</v>
      </c>
      <c r="I194" s="330">
        <v>0</v>
      </c>
      <c r="J194" s="330">
        <v>0</v>
      </c>
      <c r="K194" s="330">
        <v>0</v>
      </c>
      <c r="L194" s="330">
        <v>0</v>
      </c>
      <c r="M194" s="330">
        <v>0</v>
      </c>
      <c r="N194" s="330">
        <v>0</v>
      </c>
      <c r="O194" s="330">
        <v>0</v>
      </c>
      <c r="P194" s="330">
        <v>0</v>
      </c>
      <c r="Q194" s="330">
        <v>0</v>
      </c>
      <c r="R194" s="330">
        <v>0</v>
      </c>
      <c r="S194" s="330">
        <v>0</v>
      </c>
      <c r="T194" s="346">
        <f t="shared" si="12"/>
        <v>0</v>
      </c>
      <c r="U194" s="346">
        <f t="shared" si="13"/>
        <v>11209.14</v>
      </c>
      <c r="V194" s="347" t="s">
        <v>167</v>
      </c>
      <c r="W194" s="344"/>
      <c r="X194" s="345"/>
      <c r="Y194" s="344"/>
      <c r="Z194" s="345"/>
      <c r="AA194" s="344"/>
      <c r="AB194" s="345"/>
      <c r="AC194" s="344"/>
      <c r="AD194" s="344"/>
      <c r="AE194" s="345"/>
      <c r="AF194" s="344"/>
      <c r="AG194" s="345"/>
      <c r="AH194" s="344"/>
    </row>
    <row r="195" spans="1:34" ht="15" customHeight="1" x14ac:dyDescent="0.25">
      <c r="A195" s="344" t="s">
        <v>883</v>
      </c>
      <c r="B195" s="344" t="s">
        <v>847</v>
      </c>
      <c r="C195" s="345">
        <v>43</v>
      </c>
      <c r="D195" s="348" t="s">
        <v>32</v>
      </c>
      <c r="E195" s="344" t="s">
        <v>204</v>
      </c>
      <c r="F195" s="330">
        <v>17796.240000000002</v>
      </c>
      <c r="G195" s="330">
        <v>0</v>
      </c>
      <c r="H195" s="330">
        <v>0</v>
      </c>
      <c r="I195" s="330">
        <v>0</v>
      </c>
      <c r="J195" s="330">
        <v>0</v>
      </c>
      <c r="K195" s="330">
        <v>0</v>
      </c>
      <c r="L195" s="330">
        <v>664.47</v>
      </c>
      <c r="M195" s="330">
        <v>0</v>
      </c>
      <c r="N195" s="330">
        <v>0</v>
      </c>
      <c r="O195" s="330">
        <v>0</v>
      </c>
      <c r="P195" s="330">
        <v>0</v>
      </c>
      <c r="Q195" s="330">
        <v>0</v>
      </c>
      <c r="R195" s="330">
        <v>0</v>
      </c>
      <c r="S195" s="330">
        <v>0</v>
      </c>
      <c r="T195" s="346">
        <f t="shared" si="12"/>
        <v>664.47</v>
      </c>
      <c r="U195" s="346">
        <f t="shared" si="13"/>
        <v>17131.77</v>
      </c>
      <c r="V195" s="347" t="s">
        <v>167</v>
      </c>
      <c r="W195" s="344"/>
      <c r="X195" s="345"/>
      <c r="Y195" s="344"/>
      <c r="Z195" s="345"/>
      <c r="AA195" s="344"/>
      <c r="AB195" s="345"/>
      <c r="AC195" s="344"/>
      <c r="AD195" s="344"/>
      <c r="AE195" s="345"/>
      <c r="AF195" s="344"/>
      <c r="AG195" s="345"/>
      <c r="AH195" s="344"/>
    </row>
    <row r="196" spans="1:34" ht="15" customHeight="1" x14ac:dyDescent="0.25">
      <c r="A196" s="344" t="s">
        <v>883</v>
      </c>
      <c r="B196" s="344" t="s">
        <v>847</v>
      </c>
      <c r="C196" s="345">
        <v>22</v>
      </c>
      <c r="D196" s="348" t="s">
        <v>16</v>
      </c>
      <c r="E196" s="344" t="s">
        <v>269</v>
      </c>
      <c r="F196" s="330">
        <v>17060.78</v>
      </c>
      <c r="G196" s="330">
        <v>0</v>
      </c>
      <c r="H196" s="330">
        <v>0</v>
      </c>
      <c r="I196" s="330">
        <v>0</v>
      </c>
      <c r="J196" s="330">
        <v>0</v>
      </c>
      <c r="K196" s="330">
        <v>0</v>
      </c>
      <c r="L196" s="330">
        <v>0</v>
      </c>
      <c r="M196" s="330">
        <v>0</v>
      </c>
      <c r="N196" s="330">
        <v>0</v>
      </c>
      <c r="O196" s="330">
        <v>0</v>
      </c>
      <c r="P196" s="330">
        <v>1887.77</v>
      </c>
      <c r="Q196" s="330">
        <v>0</v>
      </c>
      <c r="R196" s="330">
        <v>0</v>
      </c>
      <c r="S196" s="330">
        <v>0</v>
      </c>
      <c r="T196" s="346">
        <f t="shared" si="12"/>
        <v>1887.77</v>
      </c>
      <c r="U196" s="346">
        <f t="shared" si="13"/>
        <v>15173.009999999998</v>
      </c>
      <c r="V196" s="347" t="s">
        <v>167</v>
      </c>
      <c r="W196" s="344"/>
      <c r="X196" s="345"/>
      <c r="Y196" s="344"/>
      <c r="Z196" s="345"/>
      <c r="AA196" s="344"/>
      <c r="AB196" s="345"/>
      <c r="AC196" s="344"/>
      <c r="AD196" s="344"/>
      <c r="AE196" s="345"/>
      <c r="AF196" s="344"/>
      <c r="AG196" s="345"/>
      <c r="AH196" s="344"/>
    </row>
    <row r="197" spans="1:34" ht="15" customHeight="1" x14ac:dyDescent="0.25">
      <c r="A197" s="344" t="s">
        <v>883</v>
      </c>
      <c r="B197" s="344" t="s">
        <v>847</v>
      </c>
      <c r="C197" s="345">
        <v>220</v>
      </c>
      <c r="D197" s="348" t="s">
        <v>108</v>
      </c>
      <c r="E197" s="344" t="s">
        <v>390</v>
      </c>
      <c r="F197" s="330">
        <v>6350.89</v>
      </c>
      <c r="G197" s="330">
        <v>0</v>
      </c>
      <c r="H197" s="330">
        <v>0</v>
      </c>
      <c r="I197" s="330">
        <v>0</v>
      </c>
      <c r="J197" s="330">
        <v>0</v>
      </c>
      <c r="K197" s="330">
        <v>0</v>
      </c>
      <c r="L197" s="330">
        <v>0</v>
      </c>
      <c r="M197" s="330">
        <v>0</v>
      </c>
      <c r="N197" s="330">
        <v>0</v>
      </c>
      <c r="O197" s="330">
        <v>0</v>
      </c>
      <c r="P197" s="330">
        <v>639.01</v>
      </c>
      <c r="Q197" s="330">
        <v>0</v>
      </c>
      <c r="R197" s="330">
        <v>0</v>
      </c>
      <c r="S197" s="330">
        <v>0</v>
      </c>
      <c r="T197" s="346">
        <f t="shared" si="12"/>
        <v>639.01</v>
      </c>
      <c r="U197" s="346">
        <f t="shared" si="13"/>
        <v>5711.88</v>
      </c>
      <c r="V197" s="347" t="s">
        <v>167</v>
      </c>
      <c r="W197" s="344"/>
      <c r="X197" s="345"/>
      <c r="Y197" s="344"/>
      <c r="Z197" s="345"/>
      <c r="AA197" s="344"/>
      <c r="AB197" s="345"/>
      <c r="AC197" s="344"/>
      <c r="AD197" s="344"/>
      <c r="AE197" s="345"/>
      <c r="AF197" s="344"/>
      <c r="AG197" s="345"/>
      <c r="AH197" s="344"/>
    </row>
    <row r="198" spans="1:34" ht="15" customHeight="1" x14ac:dyDescent="0.25">
      <c r="A198" s="344" t="s">
        <v>883</v>
      </c>
      <c r="B198" s="344" t="s">
        <v>847</v>
      </c>
      <c r="C198" s="345">
        <v>224</v>
      </c>
      <c r="D198" s="348" t="s">
        <v>81</v>
      </c>
      <c r="E198" s="344" t="s">
        <v>254</v>
      </c>
      <c r="F198" s="330">
        <v>15614.86</v>
      </c>
      <c r="G198" s="330">
        <v>0</v>
      </c>
      <c r="H198" s="330">
        <v>0</v>
      </c>
      <c r="I198" s="330">
        <v>0</v>
      </c>
      <c r="J198" s="330">
        <v>0</v>
      </c>
      <c r="K198" s="330">
        <v>0</v>
      </c>
      <c r="L198" s="330">
        <v>2307.17</v>
      </c>
      <c r="M198" s="330">
        <v>0</v>
      </c>
      <c r="N198" s="330">
        <v>0</v>
      </c>
      <c r="O198" s="330">
        <v>0</v>
      </c>
      <c r="P198" s="330">
        <v>0</v>
      </c>
      <c r="Q198" s="330">
        <v>0</v>
      </c>
      <c r="R198" s="330">
        <v>0</v>
      </c>
      <c r="S198" s="330">
        <v>0</v>
      </c>
      <c r="T198" s="346">
        <f t="shared" si="12"/>
        <v>2307.17</v>
      </c>
      <c r="U198" s="346">
        <f t="shared" si="13"/>
        <v>13307.69</v>
      </c>
      <c r="V198" s="347" t="s">
        <v>167</v>
      </c>
      <c r="W198" s="344"/>
      <c r="X198" s="345"/>
      <c r="Y198" s="344"/>
      <c r="Z198" s="345"/>
      <c r="AA198" s="344"/>
      <c r="AB198" s="345"/>
      <c r="AC198" s="344"/>
      <c r="AD198" s="344"/>
      <c r="AE198" s="345"/>
      <c r="AF198" s="344"/>
      <c r="AG198" s="345"/>
      <c r="AH198" s="344"/>
    </row>
    <row r="199" spans="1:34" ht="15" customHeight="1" x14ac:dyDescent="0.25">
      <c r="A199" s="344" t="s">
        <v>883</v>
      </c>
      <c r="B199" s="344" t="s">
        <v>847</v>
      </c>
      <c r="C199" s="345">
        <v>25</v>
      </c>
      <c r="D199" s="348" t="s">
        <v>18</v>
      </c>
      <c r="E199" s="344" t="s">
        <v>190</v>
      </c>
      <c r="F199" s="330">
        <v>14053.66</v>
      </c>
      <c r="G199" s="330">
        <v>0</v>
      </c>
      <c r="H199" s="330">
        <v>0</v>
      </c>
      <c r="I199" s="330">
        <v>0</v>
      </c>
      <c r="J199" s="330">
        <v>0</v>
      </c>
      <c r="K199" s="330">
        <v>0</v>
      </c>
      <c r="L199" s="330">
        <v>3514.25</v>
      </c>
      <c r="M199" s="330">
        <v>0</v>
      </c>
      <c r="N199" s="330">
        <v>0</v>
      </c>
      <c r="O199" s="330">
        <v>0</v>
      </c>
      <c r="P199" s="330">
        <v>0</v>
      </c>
      <c r="Q199" s="330">
        <v>0</v>
      </c>
      <c r="R199" s="330">
        <v>0</v>
      </c>
      <c r="S199" s="330">
        <v>0</v>
      </c>
      <c r="T199" s="346">
        <f t="shared" si="12"/>
        <v>3514.25</v>
      </c>
      <c r="U199" s="346">
        <f t="shared" si="13"/>
        <v>10539.41</v>
      </c>
      <c r="V199" s="347" t="s">
        <v>167</v>
      </c>
      <c r="W199" s="344"/>
      <c r="X199" s="345"/>
      <c r="Y199" s="344"/>
      <c r="Z199" s="345"/>
      <c r="AA199" s="344"/>
      <c r="AB199" s="345"/>
      <c r="AC199" s="344"/>
      <c r="AD199" s="344"/>
      <c r="AE199" s="345"/>
      <c r="AF199" s="344"/>
      <c r="AG199" s="345"/>
      <c r="AH199" s="344"/>
    </row>
    <row r="200" spans="1:34" ht="15" customHeight="1" x14ac:dyDescent="0.25">
      <c r="A200" s="344" t="s">
        <v>883</v>
      </c>
      <c r="B200" s="344" t="s">
        <v>847</v>
      </c>
      <c r="C200" s="345">
        <v>10</v>
      </c>
      <c r="D200" s="348" t="s">
        <v>8</v>
      </c>
      <c r="E200" s="344" t="s">
        <v>178</v>
      </c>
      <c r="F200" s="330">
        <v>19231.509999999998</v>
      </c>
      <c r="G200" s="330">
        <v>0</v>
      </c>
      <c r="H200" s="330">
        <v>0</v>
      </c>
      <c r="I200" s="330">
        <v>0</v>
      </c>
      <c r="J200" s="330">
        <v>0</v>
      </c>
      <c r="K200" s="330">
        <v>0</v>
      </c>
      <c r="L200" s="330">
        <v>0</v>
      </c>
      <c r="M200" s="330">
        <v>0</v>
      </c>
      <c r="N200" s="330">
        <v>0</v>
      </c>
      <c r="O200" s="330">
        <v>0</v>
      </c>
      <c r="P200" s="330">
        <v>0</v>
      </c>
      <c r="Q200" s="330">
        <v>0</v>
      </c>
      <c r="R200" s="330">
        <v>0</v>
      </c>
      <c r="S200" s="330">
        <v>0</v>
      </c>
      <c r="T200" s="346">
        <f t="shared" si="12"/>
        <v>0</v>
      </c>
      <c r="U200" s="346">
        <f t="shared" si="13"/>
        <v>19231.509999999998</v>
      </c>
      <c r="V200" s="368" t="s">
        <v>167</v>
      </c>
      <c r="W200" s="344"/>
      <c r="X200" s="345"/>
      <c r="Y200" s="344"/>
      <c r="Z200" s="345"/>
      <c r="AA200" s="344"/>
      <c r="AB200" s="345"/>
      <c r="AC200" s="344"/>
      <c r="AD200" s="344"/>
      <c r="AE200" s="345"/>
      <c r="AF200" s="344"/>
      <c r="AG200" s="345"/>
      <c r="AH200" s="344"/>
    </row>
    <row r="201" spans="1:34" ht="15" customHeight="1" x14ac:dyDescent="0.25">
      <c r="A201" s="344" t="s">
        <v>883</v>
      </c>
      <c r="B201" s="344" t="s">
        <v>847</v>
      </c>
      <c r="C201" s="345">
        <v>319</v>
      </c>
      <c r="D201" s="348" t="s">
        <v>306</v>
      </c>
      <c r="E201" s="344" t="s">
        <v>307</v>
      </c>
      <c r="F201" s="330">
        <v>26089.51</v>
      </c>
      <c r="G201" s="330">
        <v>0</v>
      </c>
      <c r="H201" s="330">
        <v>0</v>
      </c>
      <c r="I201" s="330">
        <v>0</v>
      </c>
      <c r="J201" s="330">
        <v>0</v>
      </c>
      <c r="K201" s="330">
        <v>0</v>
      </c>
      <c r="L201" s="330">
        <v>391.85</v>
      </c>
      <c r="M201" s="330">
        <v>0</v>
      </c>
      <c r="N201" s="330">
        <v>0</v>
      </c>
      <c r="O201" s="330">
        <v>0</v>
      </c>
      <c r="P201" s="330">
        <v>0</v>
      </c>
      <c r="Q201" s="330">
        <v>0</v>
      </c>
      <c r="R201" s="330">
        <v>0</v>
      </c>
      <c r="S201" s="330">
        <v>0</v>
      </c>
      <c r="T201" s="346">
        <f t="shared" si="12"/>
        <v>391.85</v>
      </c>
      <c r="U201" s="346">
        <f t="shared" si="13"/>
        <v>25697.66</v>
      </c>
      <c r="V201" s="347" t="s">
        <v>167</v>
      </c>
      <c r="W201" s="344"/>
      <c r="X201" s="345"/>
      <c r="Y201" s="344"/>
      <c r="Z201" s="345"/>
      <c r="AA201" s="344"/>
      <c r="AB201" s="345"/>
      <c r="AC201" s="344"/>
      <c r="AD201" s="344"/>
      <c r="AE201" s="345"/>
      <c r="AF201" s="344"/>
      <c r="AG201" s="345"/>
      <c r="AH201" s="344"/>
    </row>
    <row r="202" spans="1:34" ht="15" customHeight="1" x14ac:dyDescent="0.25">
      <c r="A202" s="344" t="s">
        <v>883</v>
      </c>
      <c r="B202" s="344" t="s">
        <v>847</v>
      </c>
      <c r="C202" s="345">
        <v>212</v>
      </c>
      <c r="D202" s="348" t="s">
        <v>78</v>
      </c>
      <c r="E202" s="344" t="s">
        <v>248</v>
      </c>
      <c r="F202" s="330">
        <v>14479.91</v>
      </c>
      <c r="G202" s="330">
        <v>0</v>
      </c>
      <c r="H202" s="330">
        <v>0</v>
      </c>
      <c r="I202" s="330">
        <v>0</v>
      </c>
      <c r="J202" s="330">
        <v>0</v>
      </c>
      <c r="K202" s="330">
        <v>0</v>
      </c>
      <c r="L202" s="330">
        <v>1448.61</v>
      </c>
      <c r="M202" s="330">
        <v>0</v>
      </c>
      <c r="N202" s="330">
        <v>4554</v>
      </c>
      <c r="O202" s="330">
        <v>0</v>
      </c>
      <c r="P202" s="330">
        <v>0</v>
      </c>
      <c r="Q202" s="330">
        <v>0</v>
      </c>
      <c r="R202" s="330">
        <v>0</v>
      </c>
      <c r="S202" s="330">
        <v>0</v>
      </c>
      <c r="T202" s="346">
        <f t="shared" si="12"/>
        <v>6002.61</v>
      </c>
      <c r="U202" s="346">
        <f t="shared" si="13"/>
        <v>8477.2999999999993</v>
      </c>
      <c r="V202" s="347" t="s">
        <v>167</v>
      </c>
      <c r="W202" s="344"/>
      <c r="X202" s="345"/>
      <c r="Y202" s="344"/>
      <c r="Z202" s="345"/>
      <c r="AA202" s="344"/>
      <c r="AB202" s="345"/>
      <c r="AC202" s="344"/>
      <c r="AD202" s="344"/>
      <c r="AE202" s="345"/>
      <c r="AF202" s="344"/>
      <c r="AG202" s="345"/>
      <c r="AH202" s="344"/>
    </row>
    <row r="203" spans="1:34" ht="15" customHeight="1" x14ac:dyDescent="0.25">
      <c r="A203" s="344" t="s">
        <v>883</v>
      </c>
      <c r="B203" s="344" t="s">
        <v>847</v>
      </c>
      <c r="C203" s="345">
        <v>90</v>
      </c>
      <c r="D203" s="348" t="s">
        <v>50</v>
      </c>
      <c r="E203" s="344" t="s">
        <v>222</v>
      </c>
      <c r="F203" s="330">
        <v>19465.29</v>
      </c>
      <c r="G203" s="330">
        <v>0</v>
      </c>
      <c r="H203" s="330">
        <v>0</v>
      </c>
      <c r="I203" s="330">
        <v>0</v>
      </c>
      <c r="J203" s="330">
        <v>0</v>
      </c>
      <c r="K203" s="330">
        <v>0</v>
      </c>
      <c r="L203" s="330">
        <v>0</v>
      </c>
      <c r="M203" s="330">
        <v>0</v>
      </c>
      <c r="N203" s="330">
        <v>0</v>
      </c>
      <c r="O203" s="330">
        <v>570.89</v>
      </c>
      <c r="P203" s="330">
        <v>1762.63</v>
      </c>
      <c r="Q203" s="330">
        <v>0</v>
      </c>
      <c r="R203" s="330">
        <v>0</v>
      </c>
      <c r="S203" s="330">
        <v>0</v>
      </c>
      <c r="T203" s="346">
        <f t="shared" si="12"/>
        <v>2333.52</v>
      </c>
      <c r="U203" s="346">
        <f t="shared" si="13"/>
        <v>17131.77</v>
      </c>
      <c r="V203" s="347" t="s">
        <v>167</v>
      </c>
      <c r="W203" s="344"/>
      <c r="X203" s="345"/>
      <c r="Y203" s="344"/>
      <c r="Z203" s="345"/>
      <c r="AA203" s="344"/>
      <c r="AB203" s="345"/>
      <c r="AC203" s="344"/>
      <c r="AD203" s="344"/>
      <c r="AE203" s="345"/>
      <c r="AF203" s="344"/>
      <c r="AG203" s="345"/>
      <c r="AH203" s="344"/>
    </row>
    <row r="204" spans="1:34" s="352" customFormat="1" ht="15" customHeight="1" x14ac:dyDescent="0.25">
      <c r="A204" s="350" t="s">
        <v>883</v>
      </c>
      <c r="B204" s="350" t="s">
        <v>847</v>
      </c>
      <c r="C204" s="351">
        <v>373</v>
      </c>
      <c r="D204" s="354" t="s">
        <v>461</v>
      </c>
      <c r="E204" s="350" t="s">
        <v>506</v>
      </c>
      <c r="F204" s="363">
        <v>15058.6</v>
      </c>
      <c r="G204" s="363">
        <v>0</v>
      </c>
      <c r="H204" s="363">
        <v>0</v>
      </c>
      <c r="I204" s="363">
        <v>0</v>
      </c>
      <c r="J204" s="363">
        <v>0</v>
      </c>
      <c r="K204" s="363">
        <v>0</v>
      </c>
      <c r="L204" s="363">
        <v>0</v>
      </c>
      <c r="M204" s="363">
        <v>0</v>
      </c>
      <c r="N204" s="363">
        <v>0</v>
      </c>
      <c r="O204" s="363">
        <v>0</v>
      </c>
      <c r="P204" s="363">
        <v>0</v>
      </c>
      <c r="Q204" s="363">
        <v>0</v>
      </c>
      <c r="R204" s="363">
        <v>0</v>
      </c>
      <c r="S204" s="363">
        <v>0</v>
      </c>
      <c r="T204" s="364">
        <f t="shared" si="12"/>
        <v>0</v>
      </c>
      <c r="U204" s="364">
        <f t="shared" si="13"/>
        <v>15058.6</v>
      </c>
      <c r="V204" s="365" t="s">
        <v>167</v>
      </c>
      <c r="W204" s="350"/>
      <c r="X204" s="351"/>
      <c r="Y204" s="350"/>
      <c r="Z204" s="351"/>
      <c r="AA204" s="350"/>
      <c r="AB204" s="351"/>
      <c r="AC204" s="350"/>
      <c r="AD204" s="350"/>
      <c r="AE204" s="351"/>
      <c r="AF204" s="350"/>
      <c r="AG204" s="351"/>
      <c r="AH204" s="350"/>
    </row>
    <row r="205" spans="1:34" s="398" customFormat="1" ht="15" customHeight="1" x14ac:dyDescent="0.25">
      <c r="A205" s="392" t="s">
        <v>883</v>
      </c>
      <c r="B205" s="392" t="s">
        <v>847</v>
      </c>
      <c r="C205" s="393">
        <v>497</v>
      </c>
      <c r="D205" s="394" t="s">
        <v>461</v>
      </c>
      <c r="E205" s="392" t="s">
        <v>506</v>
      </c>
      <c r="F205" s="395">
        <v>2394.19</v>
      </c>
      <c r="G205" s="395">
        <v>0</v>
      </c>
      <c r="H205" s="395">
        <v>0</v>
      </c>
      <c r="I205" s="395">
        <v>0</v>
      </c>
      <c r="J205" s="395">
        <v>0</v>
      </c>
      <c r="K205" s="395">
        <v>0</v>
      </c>
      <c r="L205" s="395">
        <v>0</v>
      </c>
      <c r="M205" s="395">
        <v>0</v>
      </c>
      <c r="N205" s="395">
        <v>0</v>
      </c>
      <c r="O205" s="395">
        <v>0</v>
      </c>
      <c r="P205" s="395">
        <v>0</v>
      </c>
      <c r="Q205" s="395">
        <v>0</v>
      </c>
      <c r="R205" s="395">
        <v>0</v>
      </c>
      <c r="S205" s="395">
        <v>0</v>
      </c>
      <c r="T205" s="396">
        <f t="shared" si="12"/>
        <v>0</v>
      </c>
      <c r="U205" s="396">
        <f t="shared" si="13"/>
        <v>2394.19</v>
      </c>
      <c r="V205" s="397" t="s">
        <v>167</v>
      </c>
      <c r="W205" s="392"/>
      <c r="X205" s="393"/>
      <c r="Y205" s="392"/>
      <c r="Z205" s="393"/>
      <c r="AA205" s="392"/>
      <c r="AB205" s="393"/>
      <c r="AC205" s="392"/>
      <c r="AD205" s="392"/>
      <c r="AE205" s="393"/>
      <c r="AF205" s="392"/>
      <c r="AG205" s="393"/>
      <c r="AH205" s="392"/>
    </row>
    <row r="206" spans="1:34" s="352" customFormat="1" ht="15" customHeight="1" x14ac:dyDescent="0.25">
      <c r="A206" s="350" t="s">
        <v>883</v>
      </c>
      <c r="B206" s="350" t="s">
        <v>847</v>
      </c>
      <c r="C206" s="351">
        <v>409</v>
      </c>
      <c r="D206" s="354" t="s">
        <v>485</v>
      </c>
      <c r="E206" s="350" t="s">
        <v>535</v>
      </c>
      <c r="F206" s="363">
        <v>17671</v>
      </c>
      <c r="G206" s="363">
        <v>0</v>
      </c>
      <c r="H206" s="363">
        <v>0</v>
      </c>
      <c r="I206" s="363">
        <v>0</v>
      </c>
      <c r="J206" s="363">
        <v>0</v>
      </c>
      <c r="K206" s="363">
        <v>0</v>
      </c>
      <c r="L206" s="363">
        <v>0</v>
      </c>
      <c r="M206" s="363">
        <v>0</v>
      </c>
      <c r="N206" s="363">
        <v>0</v>
      </c>
      <c r="O206" s="363">
        <v>0</v>
      </c>
      <c r="P206" s="363">
        <v>0</v>
      </c>
      <c r="Q206" s="363">
        <v>0</v>
      </c>
      <c r="R206" s="363">
        <v>0</v>
      </c>
      <c r="S206" s="363">
        <v>0</v>
      </c>
      <c r="T206" s="364">
        <f t="shared" si="12"/>
        <v>0</v>
      </c>
      <c r="U206" s="364">
        <f t="shared" si="13"/>
        <v>17671</v>
      </c>
      <c r="V206" s="365" t="s">
        <v>167</v>
      </c>
      <c r="W206" s="350"/>
      <c r="X206" s="351"/>
      <c r="Y206" s="350"/>
      <c r="Z206" s="351"/>
      <c r="AA206" s="350"/>
      <c r="AB206" s="351"/>
      <c r="AC206" s="350"/>
      <c r="AD206" s="350"/>
      <c r="AE206" s="351"/>
      <c r="AF206" s="350"/>
      <c r="AG206" s="351"/>
      <c r="AH206" s="350"/>
    </row>
    <row r="207" spans="1:34" s="398" customFormat="1" ht="15" customHeight="1" x14ac:dyDescent="0.25">
      <c r="A207" s="392" t="s">
        <v>883</v>
      </c>
      <c r="B207" s="392" t="s">
        <v>847</v>
      </c>
      <c r="C207" s="393">
        <v>491</v>
      </c>
      <c r="D207" s="394" t="s">
        <v>485</v>
      </c>
      <c r="E207" s="392" t="s">
        <v>535</v>
      </c>
      <c r="F207" s="395">
        <v>2394.19</v>
      </c>
      <c r="G207" s="395">
        <v>0</v>
      </c>
      <c r="H207" s="395">
        <v>0</v>
      </c>
      <c r="I207" s="395">
        <v>0</v>
      </c>
      <c r="J207" s="395">
        <v>0</v>
      </c>
      <c r="K207" s="395">
        <v>0</v>
      </c>
      <c r="L207" s="395">
        <v>0</v>
      </c>
      <c r="M207" s="395">
        <v>0</v>
      </c>
      <c r="N207" s="395">
        <v>0</v>
      </c>
      <c r="O207" s="395">
        <v>0</v>
      </c>
      <c r="P207" s="395">
        <v>0</v>
      </c>
      <c r="Q207" s="395">
        <v>0</v>
      </c>
      <c r="R207" s="395">
        <v>0</v>
      </c>
      <c r="S207" s="395">
        <v>0</v>
      </c>
      <c r="T207" s="396">
        <f t="shared" si="12"/>
        <v>0</v>
      </c>
      <c r="U207" s="396">
        <f t="shared" si="13"/>
        <v>2394.19</v>
      </c>
      <c r="V207" s="397" t="s">
        <v>167</v>
      </c>
      <c r="W207" s="392"/>
      <c r="X207" s="393"/>
      <c r="Y207" s="392"/>
      <c r="Z207" s="393"/>
      <c r="AA207" s="392"/>
      <c r="AB207" s="393"/>
      <c r="AC207" s="392"/>
      <c r="AD207" s="392"/>
      <c r="AE207" s="393"/>
      <c r="AF207" s="392"/>
      <c r="AG207" s="393"/>
      <c r="AH207" s="392"/>
    </row>
    <row r="208" spans="1:34" s="352" customFormat="1" ht="15" customHeight="1" x14ac:dyDescent="0.25">
      <c r="A208" s="350" t="s">
        <v>883</v>
      </c>
      <c r="B208" s="350" t="s">
        <v>847</v>
      </c>
      <c r="C208" s="351">
        <v>380</v>
      </c>
      <c r="D208" s="354" t="s">
        <v>464</v>
      </c>
      <c r="E208" s="350" t="s">
        <v>510</v>
      </c>
      <c r="F208" s="363">
        <v>16786.349999999999</v>
      </c>
      <c r="G208" s="363">
        <v>0</v>
      </c>
      <c r="H208" s="363">
        <v>0</v>
      </c>
      <c r="I208" s="363">
        <v>0</v>
      </c>
      <c r="J208" s="363">
        <v>0</v>
      </c>
      <c r="K208" s="363">
        <v>0</v>
      </c>
      <c r="L208" s="363">
        <v>0</v>
      </c>
      <c r="M208" s="363">
        <v>0</v>
      </c>
      <c r="N208" s="363">
        <v>0</v>
      </c>
      <c r="O208" s="363">
        <v>0</v>
      </c>
      <c r="P208" s="363">
        <v>0</v>
      </c>
      <c r="Q208" s="363">
        <v>0</v>
      </c>
      <c r="R208" s="363">
        <v>0</v>
      </c>
      <c r="S208" s="363">
        <v>0</v>
      </c>
      <c r="T208" s="364">
        <f t="shared" si="12"/>
        <v>0</v>
      </c>
      <c r="U208" s="364">
        <f t="shared" si="13"/>
        <v>16786.349999999999</v>
      </c>
      <c r="V208" s="365" t="s">
        <v>167</v>
      </c>
      <c r="W208" s="350"/>
      <c r="X208" s="351"/>
      <c r="Y208" s="350"/>
      <c r="Z208" s="351"/>
      <c r="AA208" s="350"/>
      <c r="AB208" s="351"/>
      <c r="AC208" s="350"/>
      <c r="AD208" s="350"/>
      <c r="AE208" s="351"/>
      <c r="AF208" s="350"/>
      <c r="AG208" s="351"/>
      <c r="AH208" s="350"/>
    </row>
    <row r="209" spans="1:34" ht="15" customHeight="1" x14ac:dyDescent="0.25">
      <c r="A209" s="344" t="s">
        <v>883</v>
      </c>
      <c r="B209" s="344" t="s">
        <v>847</v>
      </c>
      <c r="C209" s="345">
        <v>211</v>
      </c>
      <c r="D209" s="348" t="s">
        <v>77</v>
      </c>
      <c r="E209" s="344" t="s">
        <v>247</v>
      </c>
      <c r="F209" s="330">
        <v>17523.62</v>
      </c>
      <c r="G209" s="330">
        <v>0</v>
      </c>
      <c r="H209" s="330">
        <v>0</v>
      </c>
      <c r="I209" s="330">
        <v>0</v>
      </c>
      <c r="J209" s="330">
        <v>0</v>
      </c>
      <c r="K209" s="330">
        <v>0</v>
      </c>
      <c r="L209" s="330">
        <v>391.85</v>
      </c>
      <c r="M209" s="330">
        <v>0</v>
      </c>
      <c r="N209" s="330">
        <v>0</v>
      </c>
      <c r="O209" s="330">
        <v>0</v>
      </c>
      <c r="P209" s="330">
        <v>0</v>
      </c>
      <c r="Q209" s="330">
        <v>0</v>
      </c>
      <c r="R209" s="330">
        <v>0</v>
      </c>
      <c r="S209" s="330">
        <v>0</v>
      </c>
      <c r="T209" s="346">
        <f t="shared" ref="T209:T231" si="14">SUM(G209:S209)</f>
        <v>391.85</v>
      </c>
      <c r="U209" s="346">
        <f t="shared" ref="U209:U231" si="15">F209-T209</f>
        <v>17131.77</v>
      </c>
      <c r="V209" s="347" t="s">
        <v>167</v>
      </c>
      <c r="W209" s="344"/>
      <c r="X209" s="345"/>
      <c r="Y209" s="344"/>
      <c r="Z209" s="345"/>
      <c r="AA209" s="344"/>
      <c r="AB209" s="345"/>
      <c r="AC209" s="344"/>
      <c r="AD209" s="344"/>
      <c r="AE209" s="345"/>
      <c r="AF209" s="344"/>
      <c r="AG209" s="345"/>
      <c r="AH209" s="344"/>
    </row>
    <row r="210" spans="1:34" ht="15" customHeight="1" x14ac:dyDescent="0.25">
      <c r="A210" s="344" t="s">
        <v>883</v>
      </c>
      <c r="B210" s="344" t="s">
        <v>847</v>
      </c>
      <c r="C210" s="345">
        <v>162</v>
      </c>
      <c r="D210" s="348" t="s">
        <v>64</v>
      </c>
      <c r="E210" s="344" t="s">
        <v>235</v>
      </c>
      <c r="F210" s="330">
        <v>10298.81</v>
      </c>
      <c r="G210" s="330">
        <v>0</v>
      </c>
      <c r="H210" s="330">
        <v>0</v>
      </c>
      <c r="I210" s="330">
        <v>0</v>
      </c>
      <c r="J210" s="330">
        <v>0</v>
      </c>
      <c r="K210" s="330">
        <v>0</v>
      </c>
      <c r="L210" s="330">
        <v>0</v>
      </c>
      <c r="M210" s="330">
        <v>0</v>
      </c>
      <c r="N210" s="330">
        <v>0</v>
      </c>
      <c r="O210" s="330">
        <v>0</v>
      </c>
      <c r="P210" s="330">
        <v>412.34</v>
      </c>
      <c r="Q210" s="330">
        <v>0</v>
      </c>
      <c r="R210" s="330">
        <v>0</v>
      </c>
      <c r="S210" s="330">
        <v>0</v>
      </c>
      <c r="T210" s="346">
        <f t="shared" si="14"/>
        <v>412.34</v>
      </c>
      <c r="U210" s="346">
        <f t="shared" si="15"/>
        <v>9886.4699999999993</v>
      </c>
      <c r="V210" s="347" t="s">
        <v>167</v>
      </c>
      <c r="W210" s="344"/>
      <c r="X210" s="345"/>
      <c r="Y210" s="344"/>
      <c r="Z210" s="345"/>
      <c r="AA210" s="344"/>
      <c r="AB210" s="345"/>
      <c r="AC210" s="344"/>
      <c r="AD210" s="344"/>
      <c r="AE210" s="345"/>
      <c r="AF210" s="344"/>
      <c r="AG210" s="345"/>
      <c r="AH210" s="344"/>
    </row>
    <row r="211" spans="1:34" ht="15" customHeight="1" x14ac:dyDescent="0.25">
      <c r="A211" s="344" t="s">
        <v>883</v>
      </c>
      <c r="B211" s="344" t="s">
        <v>847</v>
      </c>
      <c r="C211" s="345">
        <v>217</v>
      </c>
      <c r="D211" s="348" t="s">
        <v>79</v>
      </c>
      <c r="E211" s="344" t="s">
        <v>250</v>
      </c>
      <c r="F211" s="330">
        <v>12288.69</v>
      </c>
      <c r="G211" s="330">
        <v>0</v>
      </c>
      <c r="H211" s="330">
        <v>0</v>
      </c>
      <c r="I211" s="330">
        <v>0</v>
      </c>
      <c r="J211" s="330">
        <v>0</v>
      </c>
      <c r="K211" s="330">
        <v>0</v>
      </c>
      <c r="L211" s="330">
        <v>0</v>
      </c>
      <c r="M211" s="330">
        <v>0</v>
      </c>
      <c r="N211" s="330">
        <v>0</v>
      </c>
      <c r="O211" s="330">
        <v>0</v>
      </c>
      <c r="P211" s="330">
        <v>940.46</v>
      </c>
      <c r="Q211" s="330">
        <v>0</v>
      </c>
      <c r="R211" s="330">
        <v>0</v>
      </c>
      <c r="S211" s="330">
        <v>0</v>
      </c>
      <c r="T211" s="346">
        <f t="shared" si="14"/>
        <v>940.46</v>
      </c>
      <c r="U211" s="346">
        <f t="shared" si="15"/>
        <v>11348.23</v>
      </c>
      <c r="V211" s="347" t="s">
        <v>167</v>
      </c>
      <c r="W211" s="344"/>
      <c r="X211" s="345"/>
      <c r="Y211" s="344"/>
      <c r="Z211" s="345"/>
      <c r="AA211" s="344"/>
      <c r="AB211" s="345"/>
      <c r="AC211" s="344"/>
      <c r="AD211" s="344"/>
      <c r="AE211" s="345"/>
      <c r="AF211" s="344"/>
      <c r="AG211" s="345"/>
      <c r="AH211" s="344"/>
    </row>
    <row r="212" spans="1:34" ht="15" customHeight="1" x14ac:dyDescent="0.25">
      <c r="A212" s="344" t="s">
        <v>883</v>
      </c>
      <c r="B212" s="344" t="s">
        <v>847</v>
      </c>
      <c r="C212" s="345">
        <v>5</v>
      </c>
      <c r="D212" s="348" t="s">
        <v>6</v>
      </c>
      <c r="E212" s="344" t="s">
        <v>174</v>
      </c>
      <c r="F212" s="330">
        <v>16654.740000000002</v>
      </c>
      <c r="G212" s="330">
        <v>0</v>
      </c>
      <c r="H212" s="330">
        <v>0</v>
      </c>
      <c r="I212" s="330">
        <v>0</v>
      </c>
      <c r="J212" s="330">
        <v>0</v>
      </c>
      <c r="K212" s="330">
        <v>0</v>
      </c>
      <c r="L212" s="330">
        <v>904.19</v>
      </c>
      <c r="M212" s="330">
        <v>0</v>
      </c>
      <c r="N212" s="330">
        <v>0</v>
      </c>
      <c r="O212" s="330">
        <v>0</v>
      </c>
      <c r="P212" s="330">
        <v>0</v>
      </c>
      <c r="Q212" s="330">
        <v>0</v>
      </c>
      <c r="R212" s="330">
        <v>0</v>
      </c>
      <c r="S212" s="330">
        <v>0</v>
      </c>
      <c r="T212" s="346">
        <f t="shared" si="14"/>
        <v>904.19</v>
      </c>
      <c r="U212" s="346">
        <f t="shared" si="15"/>
        <v>15750.550000000001</v>
      </c>
      <c r="V212" s="368" t="s">
        <v>167</v>
      </c>
      <c r="W212" s="344"/>
      <c r="X212" s="345"/>
      <c r="Y212" s="344"/>
      <c r="Z212" s="345"/>
      <c r="AA212" s="344"/>
      <c r="AB212" s="345"/>
      <c r="AC212" s="344"/>
      <c r="AD212" s="344"/>
      <c r="AE212" s="345"/>
      <c r="AF212" s="344"/>
      <c r="AG212" s="345"/>
      <c r="AH212" s="344"/>
    </row>
    <row r="213" spans="1:34" ht="15" customHeight="1" x14ac:dyDescent="0.25">
      <c r="A213" s="344" t="s">
        <v>883</v>
      </c>
      <c r="B213" s="344" t="s">
        <v>847</v>
      </c>
      <c r="C213" s="345">
        <v>421</v>
      </c>
      <c r="D213" s="348" t="s">
        <v>639</v>
      </c>
      <c r="E213" s="344" t="s">
        <v>655</v>
      </c>
      <c r="F213" s="330">
        <v>18253.39</v>
      </c>
      <c r="G213" s="330">
        <v>0</v>
      </c>
      <c r="H213" s="330">
        <v>0</v>
      </c>
      <c r="I213" s="330">
        <v>0</v>
      </c>
      <c r="J213" s="330">
        <v>0</v>
      </c>
      <c r="K213" s="330">
        <v>0</v>
      </c>
      <c r="L213" s="330">
        <v>1121.6199999999999</v>
      </c>
      <c r="M213" s="330">
        <v>0</v>
      </c>
      <c r="N213" s="330">
        <v>0</v>
      </c>
      <c r="O213" s="330">
        <v>0</v>
      </c>
      <c r="P213" s="330">
        <v>0</v>
      </c>
      <c r="Q213" s="330">
        <v>0</v>
      </c>
      <c r="R213" s="330">
        <v>0</v>
      </c>
      <c r="S213" s="330">
        <v>0</v>
      </c>
      <c r="T213" s="346">
        <f t="shared" si="14"/>
        <v>1121.6199999999999</v>
      </c>
      <c r="U213" s="346">
        <f t="shared" si="15"/>
        <v>17131.77</v>
      </c>
      <c r="V213" s="347" t="s">
        <v>167</v>
      </c>
      <c r="W213" s="344"/>
      <c r="X213" s="345"/>
      <c r="Y213" s="344"/>
      <c r="Z213" s="345"/>
      <c r="AA213" s="344"/>
      <c r="AB213" s="345"/>
      <c r="AC213" s="344"/>
      <c r="AD213" s="344"/>
      <c r="AE213" s="345"/>
      <c r="AF213" s="344"/>
      <c r="AG213" s="345"/>
      <c r="AH213" s="344"/>
    </row>
    <row r="214" spans="1:34" ht="15" customHeight="1" x14ac:dyDescent="0.25">
      <c r="A214" s="344" t="s">
        <v>883</v>
      </c>
      <c r="B214" s="344" t="s">
        <v>847</v>
      </c>
      <c r="C214" s="345">
        <v>250</v>
      </c>
      <c r="D214" s="348" t="s">
        <v>142</v>
      </c>
      <c r="E214" s="344" t="s">
        <v>259</v>
      </c>
      <c r="F214" s="330">
        <v>5219.7299999999996</v>
      </c>
      <c r="G214" s="330">
        <v>0</v>
      </c>
      <c r="H214" s="330">
        <v>0</v>
      </c>
      <c r="I214" s="330">
        <v>0</v>
      </c>
      <c r="J214" s="330">
        <v>0</v>
      </c>
      <c r="K214" s="330">
        <v>0</v>
      </c>
      <c r="L214" s="330">
        <v>0</v>
      </c>
      <c r="M214" s="330">
        <v>0</v>
      </c>
      <c r="N214" s="330">
        <v>0</v>
      </c>
      <c r="O214" s="330">
        <v>0</v>
      </c>
      <c r="P214" s="330">
        <v>968.45</v>
      </c>
      <c r="Q214" s="330">
        <v>0</v>
      </c>
      <c r="R214" s="330">
        <v>0</v>
      </c>
      <c r="S214" s="330">
        <v>0</v>
      </c>
      <c r="T214" s="346">
        <f t="shared" si="14"/>
        <v>968.45</v>
      </c>
      <c r="U214" s="346">
        <f t="shared" si="15"/>
        <v>4251.28</v>
      </c>
      <c r="V214" s="347" t="s">
        <v>167</v>
      </c>
      <c r="W214" s="344"/>
      <c r="X214" s="345"/>
      <c r="Y214" s="344"/>
      <c r="Z214" s="345"/>
      <c r="AA214" s="344"/>
      <c r="AB214" s="345"/>
      <c r="AC214" s="344"/>
      <c r="AD214" s="344"/>
      <c r="AE214" s="345"/>
      <c r="AF214" s="344"/>
      <c r="AG214" s="345"/>
      <c r="AH214" s="344"/>
    </row>
    <row r="215" spans="1:34" ht="15" customHeight="1" x14ac:dyDescent="0.25">
      <c r="A215" s="344" t="s">
        <v>883</v>
      </c>
      <c r="B215" s="344" t="s">
        <v>847</v>
      </c>
      <c r="C215" s="345">
        <v>210</v>
      </c>
      <c r="D215" s="348" t="s">
        <v>76</v>
      </c>
      <c r="E215" s="344" t="s">
        <v>246</v>
      </c>
      <c r="F215" s="330">
        <v>13020.99</v>
      </c>
      <c r="G215" s="330">
        <v>0</v>
      </c>
      <c r="H215" s="330">
        <v>0</v>
      </c>
      <c r="I215" s="330">
        <v>0</v>
      </c>
      <c r="J215" s="330">
        <v>0</v>
      </c>
      <c r="K215" s="330">
        <v>0</v>
      </c>
      <c r="L215" s="330">
        <v>1672.76</v>
      </c>
      <c r="M215" s="330">
        <v>0</v>
      </c>
      <c r="N215" s="330">
        <v>0</v>
      </c>
      <c r="O215" s="330">
        <v>0</v>
      </c>
      <c r="P215" s="330">
        <v>0</v>
      </c>
      <c r="Q215" s="330">
        <v>0</v>
      </c>
      <c r="R215" s="330">
        <v>0</v>
      </c>
      <c r="S215" s="330">
        <v>0</v>
      </c>
      <c r="T215" s="346">
        <f t="shared" si="14"/>
        <v>1672.76</v>
      </c>
      <c r="U215" s="346">
        <f t="shared" si="15"/>
        <v>11348.23</v>
      </c>
      <c r="V215" s="347" t="s">
        <v>167</v>
      </c>
      <c r="W215" s="344"/>
      <c r="X215" s="345"/>
      <c r="Y215" s="344"/>
      <c r="Z215" s="345"/>
      <c r="AA215" s="344"/>
      <c r="AB215" s="345"/>
      <c r="AC215" s="344"/>
      <c r="AD215" s="344"/>
      <c r="AE215" s="345"/>
      <c r="AF215" s="344"/>
      <c r="AG215" s="345"/>
      <c r="AH215" s="344"/>
    </row>
    <row r="216" spans="1:34" ht="15" customHeight="1" x14ac:dyDescent="0.25">
      <c r="A216" s="344" t="s">
        <v>883</v>
      </c>
      <c r="B216" s="344" t="s">
        <v>847</v>
      </c>
      <c r="C216" s="345">
        <v>155</v>
      </c>
      <c r="D216" s="348" t="s">
        <v>60</v>
      </c>
      <c r="E216" s="344" t="s">
        <v>232</v>
      </c>
      <c r="F216" s="330">
        <v>9309.86</v>
      </c>
      <c r="G216" s="330">
        <v>0</v>
      </c>
      <c r="H216" s="330">
        <v>0</v>
      </c>
      <c r="I216" s="330">
        <v>0</v>
      </c>
      <c r="J216" s="330">
        <v>0</v>
      </c>
      <c r="K216" s="330">
        <v>0</v>
      </c>
      <c r="L216" s="330">
        <v>596.41</v>
      </c>
      <c r="M216" s="330">
        <v>0</v>
      </c>
      <c r="N216" s="330">
        <v>0</v>
      </c>
      <c r="O216" s="330">
        <v>0</v>
      </c>
      <c r="P216" s="330">
        <v>0</v>
      </c>
      <c r="Q216" s="330">
        <v>0</v>
      </c>
      <c r="R216" s="330">
        <v>0</v>
      </c>
      <c r="S216" s="330">
        <v>0</v>
      </c>
      <c r="T216" s="346">
        <f t="shared" si="14"/>
        <v>596.41</v>
      </c>
      <c r="U216" s="346">
        <f t="shared" si="15"/>
        <v>8713.4500000000007</v>
      </c>
      <c r="V216" s="347" t="s">
        <v>167</v>
      </c>
      <c r="W216" s="344"/>
      <c r="X216" s="345"/>
      <c r="Y216" s="344"/>
      <c r="Z216" s="345"/>
      <c r="AA216" s="344"/>
      <c r="AB216" s="345"/>
      <c r="AC216" s="344"/>
      <c r="AD216" s="344"/>
      <c r="AE216" s="345"/>
      <c r="AF216" s="344"/>
      <c r="AG216" s="345"/>
      <c r="AH216" s="344"/>
    </row>
    <row r="217" spans="1:34" s="352" customFormat="1" ht="15" customHeight="1" x14ac:dyDescent="0.25">
      <c r="A217" s="350" t="s">
        <v>883</v>
      </c>
      <c r="B217" s="350" t="s">
        <v>847</v>
      </c>
      <c r="C217" s="351">
        <v>366</v>
      </c>
      <c r="D217" s="354" t="s">
        <v>455</v>
      </c>
      <c r="E217" s="350" t="s">
        <v>498</v>
      </c>
      <c r="F217" s="363">
        <v>15058.6</v>
      </c>
      <c r="G217" s="363">
        <v>0</v>
      </c>
      <c r="H217" s="363">
        <v>0</v>
      </c>
      <c r="I217" s="363">
        <v>0</v>
      </c>
      <c r="J217" s="363">
        <v>0</v>
      </c>
      <c r="K217" s="363">
        <v>0</v>
      </c>
      <c r="L217" s="363">
        <v>0</v>
      </c>
      <c r="M217" s="363">
        <v>0</v>
      </c>
      <c r="N217" s="363">
        <v>0</v>
      </c>
      <c r="O217" s="363">
        <v>0</v>
      </c>
      <c r="P217" s="363">
        <v>0</v>
      </c>
      <c r="Q217" s="363">
        <v>0</v>
      </c>
      <c r="R217" s="363">
        <v>0</v>
      </c>
      <c r="S217" s="363">
        <v>0</v>
      </c>
      <c r="T217" s="364">
        <f t="shared" si="14"/>
        <v>0</v>
      </c>
      <c r="U217" s="364">
        <f t="shared" si="15"/>
        <v>15058.6</v>
      </c>
      <c r="V217" s="365" t="s">
        <v>167</v>
      </c>
      <c r="W217" s="350"/>
      <c r="X217" s="351"/>
      <c r="Y217" s="350"/>
      <c r="Z217" s="351"/>
      <c r="AA217" s="350"/>
      <c r="AB217" s="351"/>
      <c r="AC217" s="350"/>
      <c r="AD217" s="350"/>
      <c r="AE217" s="351"/>
      <c r="AF217" s="350"/>
      <c r="AG217" s="351"/>
      <c r="AH217" s="350"/>
    </row>
    <row r="218" spans="1:34" ht="15" customHeight="1" x14ac:dyDescent="0.25">
      <c r="A218" s="344" t="s">
        <v>883</v>
      </c>
      <c r="B218" s="344" t="s">
        <v>847</v>
      </c>
      <c r="C218" s="345">
        <v>413</v>
      </c>
      <c r="D218" s="348" t="s">
        <v>631</v>
      </c>
      <c r="E218" s="344" t="s">
        <v>632</v>
      </c>
      <c r="F218" s="330">
        <v>11166.16</v>
      </c>
      <c r="G218" s="330">
        <v>0</v>
      </c>
      <c r="H218" s="330">
        <v>0</v>
      </c>
      <c r="I218" s="330">
        <v>0</v>
      </c>
      <c r="J218" s="330">
        <v>0</v>
      </c>
      <c r="K218" s="330">
        <v>0</v>
      </c>
      <c r="L218" s="330">
        <v>780.92</v>
      </c>
      <c r="M218" s="330">
        <v>0</v>
      </c>
      <c r="N218" s="330">
        <v>0</v>
      </c>
      <c r="O218" s="330">
        <v>0</v>
      </c>
      <c r="P218" s="330">
        <v>0</v>
      </c>
      <c r="Q218" s="330">
        <v>0</v>
      </c>
      <c r="R218" s="330">
        <v>0</v>
      </c>
      <c r="S218" s="330">
        <v>0</v>
      </c>
      <c r="T218" s="346">
        <f t="shared" si="14"/>
        <v>780.92</v>
      </c>
      <c r="U218" s="346">
        <f t="shared" si="15"/>
        <v>10385.24</v>
      </c>
      <c r="V218" s="347" t="s">
        <v>167</v>
      </c>
      <c r="W218" s="344"/>
      <c r="X218" s="345"/>
      <c r="Y218" s="344"/>
      <c r="Z218" s="345"/>
      <c r="AA218" s="344"/>
      <c r="AB218" s="345"/>
      <c r="AC218" s="344"/>
      <c r="AD218" s="344"/>
      <c r="AE218" s="345"/>
      <c r="AF218" s="344"/>
      <c r="AG218" s="345"/>
      <c r="AH218" s="344"/>
    </row>
    <row r="219" spans="1:34" ht="15" customHeight="1" x14ac:dyDescent="0.25">
      <c r="A219" s="344" t="s">
        <v>883</v>
      </c>
      <c r="B219" s="344" t="s">
        <v>847</v>
      </c>
      <c r="C219" s="345">
        <v>38</v>
      </c>
      <c r="D219" s="348" t="s">
        <v>28</v>
      </c>
      <c r="E219" s="344" t="s">
        <v>200</v>
      </c>
      <c r="F219" s="330">
        <v>18498.43</v>
      </c>
      <c r="G219" s="330">
        <v>0</v>
      </c>
      <c r="H219" s="330">
        <v>0</v>
      </c>
      <c r="I219" s="330">
        <v>0</v>
      </c>
      <c r="J219" s="330">
        <v>0</v>
      </c>
      <c r="K219" s="330">
        <v>0</v>
      </c>
      <c r="L219" s="330">
        <v>0</v>
      </c>
      <c r="M219" s="330">
        <v>0</v>
      </c>
      <c r="N219" s="330">
        <v>0</v>
      </c>
      <c r="O219" s="330">
        <v>0</v>
      </c>
      <c r="P219" s="330">
        <v>1366.66</v>
      </c>
      <c r="Q219" s="330">
        <v>0</v>
      </c>
      <c r="R219" s="330">
        <v>0</v>
      </c>
      <c r="S219" s="330">
        <v>0</v>
      </c>
      <c r="T219" s="346">
        <f t="shared" si="14"/>
        <v>1366.66</v>
      </c>
      <c r="U219" s="346">
        <f t="shared" si="15"/>
        <v>17131.77</v>
      </c>
      <c r="V219" s="347" t="s">
        <v>167</v>
      </c>
      <c r="W219" s="344"/>
      <c r="X219" s="345"/>
      <c r="Y219" s="344"/>
      <c r="Z219" s="345"/>
      <c r="AA219" s="344"/>
      <c r="AB219" s="345"/>
      <c r="AC219" s="344"/>
      <c r="AD219" s="344"/>
      <c r="AE219" s="345"/>
      <c r="AF219" s="344"/>
      <c r="AG219" s="345"/>
      <c r="AH219" s="344"/>
    </row>
    <row r="220" spans="1:34" ht="15" customHeight="1" x14ac:dyDescent="0.25">
      <c r="A220" s="344" t="s">
        <v>883</v>
      </c>
      <c r="B220" s="344" t="s">
        <v>847</v>
      </c>
      <c r="C220" s="345">
        <v>226</v>
      </c>
      <c r="D220" s="348" t="s">
        <v>116</v>
      </c>
      <c r="E220" s="344" t="s">
        <v>255</v>
      </c>
      <c r="F220" s="330">
        <v>5231.33</v>
      </c>
      <c r="G220" s="330">
        <v>0</v>
      </c>
      <c r="H220" s="330">
        <v>0</v>
      </c>
      <c r="I220" s="330">
        <v>0</v>
      </c>
      <c r="J220" s="330">
        <v>0</v>
      </c>
      <c r="K220" s="330">
        <v>0</v>
      </c>
      <c r="L220" s="330">
        <v>1570.88</v>
      </c>
      <c r="M220" s="330">
        <v>0</v>
      </c>
      <c r="N220" s="330">
        <v>0</v>
      </c>
      <c r="O220" s="330">
        <v>0</v>
      </c>
      <c r="P220" s="330">
        <v>0</v>
      </c>
      <c r="Q220" s="330">
        <v>0</v>
      </c>
      <c r="R220" s="330">
        <v>0</v>
      </c>
      <c r="S220" s="330">
        <v>0</v>
      </c>
      <c r="T220" s="346">
        <f t="shared" si="14"/>
        <v>1570.88</v>
      </c>
      <c r="U220" s="346">
        <f t="shared" si="15"/>
        <v>3660.45</v>
      </c>
      <c r="V220" s="347" t="s">
        <v>167</v>
      </c>
      <c r="W220" s="344"/>
      <c r="X220" s="345"/>
      <c r="Y220" s="344"/>
      <c r="Z220" s="345"/>
      <c r="AA220" s="344"/>
      <c r="AB220" s="345"/>
      <c r="AC220" s="344"/>
      <c r="AD220" s="344"/>
      <c r="AE220" s="345"/>
      <c r="AF220" s="344"/>
      <c r="AG220" s="345"/>
      <c r="AH220" s="344"/>
    </row>
    <row r="221" spans="1:34" s="352" customFormat="1" ht="15" customHeight="1" x14ac:dyDescent="0.25">
      <c r="A221" s="350" t="s">
        <v>883</v>
      </c>
      <c r="B221" s="350" t="s">
        <v>847</v>
      </c>
      <c r="C221" s="351">
        <v>365</v>
      </c>
      <c r="D221" s="354" t="s">
        <v>454</v>
      </c>
      <c r="E221" s="350" t="s">
        <v>497</v>
      </c>
      <c r="F221" s="363">
        <v>15058.6</v>
      </c>
      <c r="G221" s="363">
        <v>0</v>
      </c>
      <c r="H221" s="363">
        <v>0</v>
      </c>
      <c r="I221" s="363">
        <v>0</v>
      </c>
      <c r="J221" s="363">
        <v>0</v>
      </c>
      <c r="K221" s="363">
        <v>0</v>
      </c>
      <c r="L221" s="363">
        <v>0</v>
      </c>
      <c r="M221" s="363">
        <v>0</v>
      </c>
      <c r="N221" s="363">
        <v>0</v>
      </c>
      <c r="O221" s="363">
        <v>0</v>
      </c>
      <c r="P221" s="363">
        <v>0</v>
      </c>
      <c r="Q221" s="363">
        <v>0</v>
      </c>
      <c r="R221" s="363">
        <v>0</v>
      </c>
      <c r="S221" s="363">
        <v>0</v>
      </c>
      <c r="T221" s="364">
        <f t="shared" si="14"/>
        <v>0</v>
      </c>
      <c r="U221" s="364">
        <f t="shared" si="15"/>
        <v>15058.6</v>
      </c>
      <c r="V221" s="365" t="s">
        <v>167</v>
      </c>
      <c r="W221" s="350"/>
      <c r="X221" s="351"/>
      <c r="Y221" s="350"/>
      <c r="Z221" s="351"/>
      <c r="AA221" s="350"/>
      <c r="AB221" s="351"/>
      <c r="AC221" s="350"/>
      <c r="AD221" s="350"/>
      <c r="AE221" s="351"/>
      <c r="AF221" s="350"/>
      <c r="AG221" s="351"/>
      <c r="AH221" s="350"/>
    </row>
    <row r="222" spans="1:34" ht="15" customHeight="1" x14ac:dyDescent="0.25">
      <c r="A222" s="344" t="s">
        <v>883</v>
      </c>
      <c r="B222" s="344" t="s">
        <v>847</v>
      </c>
      <c r="C222" s="345">
        <v>30</v>
      </c>
      <c r="D222" s="348" t="s">
        <v>22</v>
      </c>
      <c r="E222" s="344" t="s">
        <v>194</v>
      </c>
      <c r="F222" s="330">
        <v>17796.240000000002</v>
      </c>
      <c r="G222" s="330">
        <v>0</v>
      </c>
      <c r="H222" s="330">
        <v>0</v>
      </c>
      <c r="I222" s="330">
        <v>0</v>
      </c>
      <c r="J222" s="330">
        <v>0</v>
      </c>
      <c r="K222" s="330">
        <v>0</v>
      </c>
      <c r="L222" s="330">
        <v>0</v>
      </c>
      <c r="M222" s="330">
        <v>0</v>
      </c>
      <c r="N222" s="330">
        <v>0</v>
      </c>
      <c r="O222" s="330">
        <v>0</v>
      </c>
      <c r="P222" s="330">
        <v>664.47</v>
      </c>
      <c r="Q222" s="330">
        <v>0</v>
      </c>
      <c r="R222" s="330">
        <v>0</v>
      </c>
      <c r="S222" s="330">
        <v>0</v>
      </c>
      <c r="T222" s="346">
        <f t="shared" si="14"/>
        <v>664.47</v>
      </c>
      <c r="U222" s="346">
        <f t="shared" si="15"/>
        <v>17131.77</v>
      </c>
      <c r="V222" s="347" t="s">
        <v>167</v>
      </c>
      <c r="W222" s="344"/>
      <c r="X222" s="345"/>
      <c r="Y222" s="344"/>
      <c r="Z222" s="345"/>
      <c r="AA222" s="344"/>
      <c r="AB222" s="345"/>
      <c r="AC222" s="344"/>
      <c r="AD222" s="344"/>
      <c r="AE222" s="345"/>
      <c r="AF222" s="344"/>
      <c r="AG222" s="345"/>
      <c r="AH222" s="344"/>
    </row>
    <row r="223" spans="1:34" ht="15" customHeight="1" x14ac:dyDescent="0.25">
      <c r="A223" s="344" t="s">
        <v>883</v>
      </c>
      <c r="B223" s="344" t="s">
        <v>847</v>
      </c>
      <c r="C223" s="345">
        <v>348</v>
      </c>
      <c r="D223" s="348" t="s">
        <v>370</v>
      </c>
      <c r="E223" s="344" t="s">
        <v>371</v>
      </c>
      <c r="F223" s="330">
        <v>32447.1</v>
      </c>
      <c r="G223" s="330">
        <v>0</v>
      </c>
      <c r="H223" s="330">
        <v>0</v>
      </c>
      <c r="I223" s="330">
        <v>0</v>
      </c>
      <c r="J223" s="330">
        <v>0</v>
      </c>
      <c r="K223" s="330">
        <v>0</v>
      </c>
      <c r="L223" s="330">
        <v>0</v>
      </c>
      <c r="M223" s="330">
        <v>0</v>
      </c>
      <c r="N223" s="330">
        <v>0</v>
      </c>
      <c r="O223" s="330">
        <v>0</v>
      </c>
      <c r="P223" s="330">
        <v>0</v>
      </c>
      <c r="Q223" s="330">
        <v>0</v>
      </c>
      <c r="R223" s="330">
        <v>0</v>
      </c>
      <c r="S223" s="330">
        <v>0</v>
      </c>
      <c r="T223" s="346">
        <f t="shared" si="14"/>
        <v>0</v>
      </c>
      <c r="U223" s="346">
        <f t="shared" si="15"/>
        <v>32447.1</v>
      </c>
      <c r="V223" s="347" t="s">
        <v>167</v>
      </c>
      <c r="W223" s="344"/>
      <c r="X223" s="345"/>
      <c r="Y223" s="344"/>
      <c r="Z223" s="345"/>
      <c r="AA223" s="344"/>
      <c r="AB223" s="345"/>
      <c r="AC223" s="344"/>
      <c r="AD223" s="344"/>
      <c r="AE223" s="345"/>
      <c r="AF223" s="344"/>
      <c r="AG223" s="345"/>
      <c r="AH223" s="344"/>
    </row>
    <row r="224" spans="1:34" ht="15" customHeight="1" x14ac:dyDescent="0.25">
      <c r="A224" s="344" t="s">
        <v>883</v>
      </c>
      <c r="B224" s="344" t="s">
        <v>847</v>
      </c>
      <c r="C224" s="345">
        <v>433</v>
      </c>
      <c r="D224" s="348" t="s">
        <v>684</v>
      </c>
      <c r="E224" s="344" t="s">
        <v>685</v>
      </c>
      <c r="F224" s="330">
        <v>11249.05</v>
      </c>
      <c r="G224" s="330">
        <v>0</v>
      </c>
      <c r="H224" s="330">
        <v>0</v>
      </c>
      <c r="I224" s="330">
        <v>0</v>
      </c>
      <c r="J224" s="330">
        <v>0</v>
      </c>
      <c r="K224" s="330">
        <v>0</v>
      </c>
      <c r="L224" s="330">
        <v>863.81</v>
      </c>
      <c r="M224" s="330">
        <v>0</v>
      </c>
      <c r="N224" s="330">
        <v>0</v>
      </c>
      <c r="O224" s="330">
        <v>0</v>
      </c>
      <c r="P224" s="330">
        <v>0</v>
      </c>
      <c r="Q224" s="330">
        <v>0</v>
      </c>
      <c r="R224" s="330">
        <v>0</v>
      </c>
      <c r="S224" s="330">
        <v>0</v>
      </c>
      <c r="T224" s="346">
        <f t="shared" si="14"/>
        <v>863.81</v>
      </c>
      <c r="U224" s="346">
        <f t="shared" si="15"/>
        <v>10385.24</v>
      </c>
      <c r="V224" s="347" t="s">
        <v>167</v>
      </c>
      <c r="W224" s="344"/>
      <c r="X224" s="345"/>
      <c r="Y224" s="344"/>
      <c r="Z224" s="345"/>
      <c r="AA224" s="344"/>
      <c r="AB224" s="345"/>
      <c r="AC224" s="344"/>
      <c r="AD224" s="344"/>
      <c r="AE224" s="345"/>
      <c r="AF224" s="344"/>
      <c r="AG224" s="345"/>
      <c r="AH224" s="344"/>
    </row>
    <row r="225" spans="1:34" s="352" customFormat="1" ht="15" customHeight="1" x14ac:dyDescent="0.25">
      <c r="A225" s="350" t="s">
        <v>883</v>
      </c>
      <c r="B225" s="350" t="s">
        <v>847</v>
      </c>
      <c r="C225" s="351">
        <v>364</v>
      </c>
      <c r="D225" s="354" t="s">
        <v>453</v>
      </c>
      <c r="E225" s="350" t="s">
        <v>496</v>
      </c>
      <c r="F225" s="363">
        <v>15058.6</v>
      </c>
      <c r="G225" s="363">
        <v>0</v>
      </c>
      <c r="H225" s="363">
        <v>0</v>
      </c>
      <c r="I225" s="363">
        <v>0</v>
      </c>
      <c r="J225" s="363">
        <v>0</v>
      </c>
      <c r="K225" s="363">
        <v>0</v>
      </c>
      <c r="L225" s="363">
        <v>0</v>
      </c>
      <c r="M225" s="363">
        <v>0</v>
      </c>
      <c r="N225" s="363">
        <v>0</v>
      </c>
      <c r="O225" s="363">
        <v>0</v>
      </c>
      <c r="P225" s="363">
        <v>0</v>
      </c>
      <c r="Q225" s="363">
        <v>0</v>
      </c>
      <c r="R225" s="363">
        <v>0</v>
      </c>
      <c r="S225" s="363">
        <v>0</v>
      </c>
      <c r="T225" s="364">
        <f t="shared" si="14"/>
        <v>0</v>
      </c>
      <c r="U225" s="364">
        <f t="shared" si="15"/>
        <v>15058.6</v>
      </c>
      <c r="V225" s="365" t="s">
        <v>167</v>
      </c>
      <c r="W225" s="350"/>
      <c r="X225" s="351"/>
      <c r="Y225" s="350"/>
      <c r="Z225" s="351"/>
      <c r="AA225" s="350"/>
      <c r="AB225" s="351"/>
      <c r="AC225" s="350"/>
      <c r="AD225" s="350"/>
      <c r="AE225" s="351"/>
      <c r="AF225" s="350"/>
      <c r="AG225" s="351"/>
      <c r="AH225" s="350"/>
    </row>
    <row r="226" spans="1:34" ht="15" customHeight="1" x14ac:dyDescent="0.25">
      <c r="A226" s="344" t="s">
        <v>883</v>
      </c>
      <c r="B226" s="344" t="s">
        <v>847</v>
      </c>
      <c r="C226" s="345">
        <v>2</v>
      </c>
      <c r="D226" s="348" t="s">
        <v>4</v>
      </c>
      <c r="E226" s="344" t="s">
        <v>173</v>
      </c>
      <c r="F226" s="330">
        <v>16366.06</v>
      </c>
      <c r="G226" s="330">
        <v>0</v>
      </c>
      <c r="H226" s="330">
        <v>0</v>
      </c>
      <c r="I226" s="330">
        <v>0</v>
      </c>
      <c r="J226" s="330">
        <v>0</v>
      </c>
      <c r="K226" s="330">
        <v>0</v>
      </c>
      <c r="L226" s="330">
        <v>0</v>
      </c>
      <c r="M226" s="330">
        <v>0</v>
      </c>
      <c r="N226" s="330">
        <v>0</v>
      </c>
      <c r="O226" s="330">
        <v>0</v>
      </c>
      <c r="P226" s="330">
        <v>3345.52</v>
      </c>
      <c r="Q226" s="330">
        <v>0</v>
      </c>
      <c r="R226" s="330">
        <v>0</v>
      </c>
      <c r="S226" s="330">
        <v>0</v>
      </c>
      <c r="T226" s="346">
        <f t="shared" si="14"/>
        <v>3345.52</v>
      </c>
      <c r="U226" s="346">
        <f t="shared" si="15"/>
        <v>13020.539999999999</v>
      </c>
      <c r="V226" s="368" t="s">
        <v>167</v>
      </c>
      <c r="W226" s="344"/>
      <c r="X226" s="345"/>
      <c r="Y226" s="344"/>
      <c r="Z226" s="345"/>
      <c r="AA226" s="344"/>
      <c r="AB226" s="345"/>
      <c r="AC226" s="344"/>
      <c r="AD226" s="344"/>
      <c r="AE226" s="345"/>
      <c r="AF226" s="344"/>
      <c r="AG226" s="345"/>
      <c r="AH226" s="344"/>
    </row>
    <row r="227" spans="1:34" ht="15" customHeight="1" x14ac:dyDescent="0.25">
      <c r="A227" s="344" t="s">
        <v>883</v>
      </c>
      <c r="B227" s="344" t="s">
        <v>847</v>
      </c>
      <c r="C227" s="345">
        <v>420</v>
      </c>
      <c r="D227" s="348" t="s">
        <v>653</v>
      </c>
      <c r="E227" s="344" t="s">
        <v>654</v>
      </c>
      <c r="F227" s="330">
        <v>17131.77</v>
      </c>
      <c r="G227" s="330">
        <v>0</v>
      </c>
      <c r="H227" s="330">
        <v>0</v>
      </c>
      <c r="I227" s="330">
        <v>0</v>
      </c>
      <c r="J227" s="330">
        <v>0</v>
      </c>
      <c r="K227" s="330">
        <v>0</v>
      </c>
      <c r="L227" s="330">
        <v>0</v>
      </c>
      <c r="M227" s="330">
        <v>0</v>
      </c>
      <c r="N227" s="330">
        <v>0</v>
      </c>
      <c r="O227" s="330">
        <v>0</v>
      </c>
      <c r="P227" s="330">
        <v>0</v>
      </c>
      <c r="Q227" s="330">
        <v>0</v>
      </c>
      <c r="R227" s="330">
        <v>0</v>
      </c>
      <c r="S227" s="330">
        <v>0</v>
      </c>
      <c r="T227" s="346">
        <f t="shared" si="14"/>
        <v>0</v>
      </c>
      <c r="U227" s="346">
        <f t="shared" si="15"/>
        <v>17131.77</v>
      </c>
      <c r="V227" s="347" t="s">
        <v>167</v>
      </c>
      <c r="W227" s="344"/>
      <c r="X227" s="345"/>
      <c r="Y227" s="344"/>
      <c r="Z227" s="345"/>
      <c r="AA227" s="344"/>
      <c r="AB227" s="345"/>
      <c r="AC227" s="344"/>
      <c r="AD227" s="344"/>
      <c r="AE227" s="345"/>
      <c r="AF227" s="344"/>
      <c r="AG227" s="345"/>
      <c r="AH227" s="344"/>
    </row>
    <row r="228" spans="1:34" ht="15" customHeight="1" x14ac:dyDescent="0.25">
      <c r="A228" s="344" t="s">
        <v>883</v>
      </c>
      <c r="B228" s="344" t="s">
        <v>847</v>
      </c>
      <c r="C228" s="345">
        <v>487</v>
      </c>
      <c r="D228" s="348" t="s">
        <v>840</v>
      </c>
      <c r="E228" s="344" t="s">
        <v>841</v>
      </c>
      <c r="F228" s="330">
        <v>21631.4</v>
      </c>
      <c r="G228" s="330">
        <v>0</v>
      </c>
      <c r="H228" s="330">
        <v>0</v>
      </c>
      <c r="I228" s="330">
        <v>0</v>
      </c>
      <c r="J228" s="330">
        <v>0</v>
      </c>
      <c r="K228" s="330">
        <v>0</v>
      </c>
      <c r="L228" s="330">
        <v>0</v>
      </c>
      <c r="M228" s="330">
        <v>0</v>
      </c>
      <c r="N228" s="330">
        <v>0</v>
      </c>
      <c r="O228" s="330">
        <v>0</v>
      </c>
      <c r="P228" s="330">
        <v>0</v>
      </c>
      <c r="Q228" s="330">
        <v>0</v>
      </c>
      <c r="R228" s="330">
        <v>0</v>
      </c>
      <c r="S228" s="330">
        <v>0</v>
      </c>
      <c r="T228" s="346">
        <f t="shared" si="14"/>
        <v>0</v>
      </c>
      <c r="U228" s="346">
        <f t="shared" si="15"/>
        <v>21631.4</v>
      </c>
      <c r="V228" s="347" t="s">
        <v>167</v>
      </c>
      <c r="W228" s="344"/>
      <c r="X228" s="345"/>
      <c r="Y228" s="344"/>
      <c r="Z228" s="345"/>
      <c r="AA228" s="344"/>
      <c r="AB228" s="345"/>
      <c r="AC228" s="344"/>
      <c r="AD228" s="344"/>
      <c r="AE228" s="345"/>
      <c r="AF228" s="344"/>
      <c r="AG228" s="345"/>
      <c r="AH228" s="344"/>
    </row>
    <row r="229" spans="1:34" ht="15" customHeight="1" x14ac:dyDescent="0.25">
      <c r="A229" s="424" t="s">
        <v>883</v>
      </c>
      <c r="B229" s="424" t="s">
        <v>847</v>
      </c>
      <c r="C229" s="425">
        <v>20045</v>
      </c>
      <c r="D229" s="426" t="s">
        <v>151</v>
      </c>
      <c r="E229" s="424" t="s">
        <v>265</v>
      </c>
      <c r="F229" s="427">
        <v>24143.17</v>
      </c>
      <c r="G229" s="427">
        <v>0</v>
      </c>
      <c r="H229" s="427">
        <v>0</v>
      </c>
      <c r="I229" s="427">
        <v>0</v>
      </c>
      <c r="J229" s="427">
        <v>0</v>
      </c>
      <c r="K229" s="427">
        <v>0</v>
      </c>
      <c r="L229" s="427">
        <v>0</v>
      </c>
      <c r="M229" s="427">
        <v>0</v>
      </c>
      <c r="N229" s="427">
        <v>0</v>
      </c>
      <c r="O229" s="427">
        <v>0</v>
      </c>
      <c r="P229" s="427">
        <v>592.66999999999996</v>
      </c>
      <c r="Q229" s="427">
        <v>0</v>
      </c>
      <c r="R229" s="427">
        <v>0</v>
      </c>
      <c r="S229" s="427">
        <v>0</v>
      </c>
      <c r="T229" s="428">
        <f t="shared" si="14"/>
        <v>592.66999999999996</v>
      </c>
      <c r="U229" s="428">
        <f t="shared" si="15"/>
        <v>23550.5</v>
      </c>
      <c r="V229" s="429" t="s">
        <v>167</v>
      </c>
      <c r="W229" s="344"/>
      <c r="X229" s="345"/>
      <c r="Y229" s="344"/>
      <c r="Z229" s="345"/>
      <c r="AA229" s="344"/>
      <c r="AB229" s="345"/>
      <c r="AC229" s="344"/>
      <c r="AD229" s="344"/>
      <c r="AE229" s="345"/>
      <c r="AF229" s="344"/>
      <c r="AG229" s="345"/>
      <c r="AH229" s="344"/>
    </row>
    <row r="230" spans="1:34" ht="15" customHeight="1" x14ac:dyDescent="0.25">
      <c r="A230" s="424" t="s">
        <v>883</v>
      </c>
      <c r="B230" s="424" t="s">
        <v>847</v>
      </c>
      <c r="C230" s="425">
        <v>20039</v>
      </c>
      <c r="D230" s="426" t="s">
        <v>353</v>
      </c>
      <c r="E230" s="424" t="s">
        <v>354</v>
      </c>
      <c r="F230" s="427">
        <v>25188.47</v>
      </c>
      <c r="G230" s="427">
        <v>0</v>
      </c>
      <c r="H230" s="427">
        <v>0</v>
      </c>
      <c r="I230" s="427">
        <v>0</v>
      </c>
      <c r="J230" s="427">
        <v>0</v>
      </c>
      <c r="K230" s="427">
        <v>0</v>
      </c>
      <c r="L230" s="427">
        <v>0</v>
      </c>
      <c r="M230" s="427">
        <v>0</v>
      </c>
      <c r="N230" s="427">
        <v>0</v>
      </c>
      <c r="O230" s="427">
        <v>0</v>
      </c>
      <c r="P230" s="427">
        <v>1637.97</v>
      </c>
      <c r="Q230" s="427">
        <v>0</v>
      </c>
      <c r="R230" s="427">
        <v>0</v>
      </c>
      <c r="S230" s="427">
        <v>0</v>
      </c>
      <c r="T230" s="428">
        <f t="shared" si="14"/>
        <v>1637.97</v>
      </c>
      <c r="U230" s="428">
        <f t="shared" si="15"/>
        <v>23550.5</v>
      </c>
      <c r="V230" s="429" t="s">
        <v>167</v>
      </c>
      <c r="W230" s="344"/>
      <c r="X230" s="345"/>
      <c r="Y230" s="344"/>
      <c r="Z230" s="345"/>
      <c r="AA230" s="344"/>
      <c r="AB230" s="345"/>
      <c r="AC230" s="344"/>
      <c r="AD230" s="344"/>
      <c r="AE230" s="345"/>
      <c r="AF230" s="344"/>
      <c r="AG230" s="345"/>
      <c r="AH230" s="344"/>
    </row>
    <row r="231" spans="1:34" ht="15" customHeight="1" x14ac:dyDescent="0.25">
      <c r="A231" s="424" t="s">
        <v>883</v>
      </c>
      <c r="B231" s="424" t="s">
        <v>847</v>
      </c>
      <c r="C231" s="425">
        <v>20043</v>
      </c>
      <c r="D231" s="426" t="s">
        <v>166</v>
      </c>
      <c r="E231" s="424" t="s">
        <v>267</v>
      </c>
      <c r="F231" s="427">
        <v>26126.61</v>
      </c>
      <c r="G231" s="427">
        <v>0</v>
      </c>
      <c r="H231" s="427">
        <v>0</v>
      </c>
      <c r="I231" s="427">
        <v>0</v>
      </c>
      <c r="J231" s="427">
        <v>0</v>
      </c>
      <c r="K231" s="427">
        <v>0</v>
      </c>
      <c r="L231" s="427">
        <v>0</v>
      </c>
      <c r="M231" s="427">
        <v>0</v>
      </c>
      <c r="N231" s="427">
        <v>0</v>
      </c>
      <c r="O231" s="427">
        <v>0</v>
      </c>
      <c r="P231" s="427">
        <v>1303.1099999999999</v>
      </c>
      <c r="Q231" s="427">
        <v>0</v>
      </c>
      <c r="R231" s="427">
        <v>0</v>
      </c>
      <c r="S231" s="427">
        <v>0</v>
      </c>
      <c r="T231" s="428">
        <f t="shared" si="14"/>
        <v>1303.1099999999999</v>
      </c>
      <c r="U231" s="428">
        <f t="shared" si="15"/>
        <v>24823.5</v>
      </c>
      <c r="V231" s="429" t="s">
        <v>167</v>
      </c>
      <c r="W231" s="344"/>
      <c r="X231" s="345"/>
      <c r="Y231" s="344"/>
      <c r="Z231" s="345"/>
      <c r="AA231" s="344"/>
      <c r="AB231" s="345"/>
      <c r="AC231" s="344"/>
      <c r="AD231" s="344"/>
      <c r="AE231" s="345"/>
      <c r="AF231" s="344"/>
      <c r="AG231" s="345"/>
      <c r="AH231" s="344"/>
    </row>
    <row r="232" spans="1:34" s="377" customFormat="1" x14ac:dyDescent="0.25">
      <c r="D232" s="378">
        <f>COUNTA(D2:D231)</f>
        <v>230</v>
      </c>
      <c r="F232" s="379">
        <f t="shared" ref="F232:U232" si="16">SUM(F2:F231)</f>
        <v>3183574.4100000029</v>
      </c>
      <c r="G232" s="379">
        <f t="shared" si="16"/>
        <v>9139.7999999999993</v>
      </c>
      <c r="H232" s="379">
        <f t="shared" si="16"/>
        <v>1001.74</v>
      </c>
      <c r="I232" s="379">
        <f t="shared" si="16"/>
        <v>13426.04</v>
      </c>
      <c r="J232" s="379">
        <f t="shared" si="16"/>
        <v>0</v>
      </c>
      <c r="K232" s="379">
        <f t="shared" si="16"/>
        <v>9108</v>
      </c>
      <c r="L232" s="379">
        <f t="shared" si="16"/>
        <v>102346.65000000001</v>
      </c>
      <c r="M232" s="379">
        <f t="shared" si="16"/>
        <v>1832.2800000000002</v>
      </c>
      <c r="N232" s="379">
        <f t="shared" si="16"/>
        <v>22770</v>
      </c>
      <c r="O232" s="379">
        <f t="shared" si="16"/>
        <v>2773.5</v>
      </c>
      <c r="P232" s="379">
        <f t="shared" si="16"/>
        <v>105147.58000000003</v>
      </c>
      <c r="Q232" s="379">
        <f t="shared" si="16"/>
        <v>6952.02</v>
      </c>
      <c r="R232" s="379">
        <f t="shared" si="16"/>
        <v>977.5</v>
      </c>
      <c r="S232" s="379">
        <f t="shared" si="16"/>
        <v>0</v>
      </c>
      <c r="T232" s="380">
        <f t="shared" si="16"/>
        <v>275475.10999999975</v>
      </c>
      <c r="U232" s="380">
        <f t="shared" si="16"/>
        <v>2908099.3000000007</v>
      </c>
      <c r="V232" s="381"/>
      <c r="W232" s="379"/>
      <c r="X232" s="379"/>
      <c r="Y232" s="379"/>
    </row>
    <row r="234" spans="1:34" x14ac:dyDescent="0.25">
      <c r="D234" s="382">
        <v>230</v>
      </c>
    </row>
    <row r="235" spans="1:34" x14ac:dyDescent="0.25">
      <c r="D235" s="382">
        <f>D234-D232</f>
        <v>0</v>
      </c>
    </row>
    <row r="238" spans="1:34" x14ac:dyDescent="0.25">
      <c r="E238" s="430">
        <v>0.45208333333333334</v>
      </c>
      <c r="T238" s="431">
        <v>0.82708333333333339</v>
      </c>
      <c r="U238" s="431">
        <f>T238-E238</f>
        <v>0.37500000000000006</v>
      </c>
    </row>
  </sheetData>
  <sortState xmlns:xlrd2="http://schemas.microsoft.com/office/spreadsheetml/2017/richdata2" ref="A229:V231">
    <sortCondition ref="D229:D231"/>
  </sortState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345A6D-D9ED-4D6D-865F-E181127A6AC1}">
  <dimension ref="A1:AP238"/>
  <sheetViews>
    <sheetView workbookViewId="0">
      <pane ySplit="1" topLeftCell="A212" activePane="bottomLeft" state="frozen"/>
      <selection pane="bottomLeft" activeCell="R2" sqref="R2"/>
    </sheetView>
  </sheetViews>
  <sheetFormatPr defaultColWidth="8.85546875" defaultRowHeight="15" x14ac:dyDescent="0.25"/>
  <cols>
    <col min="1" max="1" width="9" style="182" customWidth="1" collapsed="1"/>
    <col min="2" max="2" width="12.7109375" style="182" hidden="1" customWidth="1" collapsed="1"/>
    <col min="3" max="3" width="13.85546875" style="182" customWidth="1" collapsed="1"/>
    <col min="4" max="4" width="34.85546875" style="183" customWidth="1" collapsed="1"/>
    <col min="5" max="5" width="14.28515625" style="182" customWidth="1" collapsed="1"/>
    <col min="6" max="6" width="12.85546875" style="182" customWidth="1" collapsed="1"/>
    <col min="7" max="7" width="12.7109375" style="182" customWidth="1" collapsed="1"/>
    <col min="8" max="8" width="6.7109375" style="439" customWidth="1"/>
    <col min="9" max="9" width="15" style="182" customWidth="1" collapsed="1"/>
    <col min="10" max="11" width="15.28515625" style="182" customWidth="1" collapsed="1"/>
    <col min="12" max="14" width="15.28515625" style="182" customWidth="1"/>
    <col min="15" max="15" width="15" style="182" customWidth="1" collapsed="1"/>
    <col min="16" max="16" width="12.140625" style="182" customWidth="1" collapsed="1"/>
    <col min="17" max="18" width="12.140625" style="182" customWidth="1"/>
    <col min="19" max="19" width="15.7109375" style="182" customWidth="1" collapsed="1"/>
    <col min="20" max="20" width="14.7109375" style="182" customWidth="1" collapsed="1"/>
    <col min="21" max="27" width="14.140625" style="182" customWidth="1" collapsed="1"/>
    <col min="28" max="28" width="15.28515625" style="182" customWidth="1" collapsed="1"/>
    <col min="29" max="29" width="30" style="182" customWidth="1" collapsed="1"/>
    <col min="30" max="30" width="13.7109375" style="182" customWidth="1" collapsed="1"/>
    <col min="31" max="31" width="17.7109375" style="182" customWidth="1" collapsed="1"/>
    <col min="32" max="32" width="9.140625" style="182" customWidth="1" collapsed="1"/>
    <col min="33" max="33" width="29.85546875" style="182" customWidth="1" collapsed="1"/>
    <col min="34" max="34" width="9.140625" style="182" customWidth="1" collapsed="1"/>
    <col min="35" max="35" width="30.7109375" style="182" customWidth="1" collapsed="1"/>
    <col min="36" max="36" width="9.28515625" style="182" customWidth="1" collapsed="1"/>
    <col min="37" max="37" width="32.28515625" style="182" customWidth="1" collapsed="1"/>
    <col min="38" max="38" width="22.7109375" style="182" customWidth="1" collapsed="1"/>
    <col min="39" max="39" width="13.7109375" style="182" customWidth="1" collapsed="1"/>
    <col min="40" max="40" width="15.7109375" style="182" customWidth="1" collapsed="1"/>
    <col min="41" max="41" width="9.28515625" style="182" customWidth="1" collapsed="1"/>
    <col min="42" max="16384" width="8.85546875" style="182"/>
  </cols>
  <sheetData>
    <row r="1" spans="1:42" ht="15" customHeight="1" x14ac:dyDescent="0.25">
      <c r="A1" s="432" t="s">
        <v>127</v>
      </c>
      <c r="B1" s="432" t="s">
        <v>119</v>
      </c>
      <c r="C1" s="432" t="s">
        <v>92</v>
      </c>
      <c r="D1" s="433" t="s">
        <v>93</v>
      </c>
      <c r="E1" s="432" t="s">
        <v>153</v>
      </c>
      <c r="F1" s="432" t="s">
        <v>893</v>
      </c>
      <c r="G1" s="432" t="s">
        <v>894</v>
      </c>
      <c r="H1" s="434" t="s">
        <v>774</v>
      </c>
      <c r="I1" s="432" t="s">
        <v>273</v>
      </c>
      <c r="J1" s="432" t="s">
        <v>270</v>
      </c>
      <c r="K1" s="432" t="s">
        <v>112</v>
      </c>
      <c r="L1" s="432" t="s">
        <v>796</v>
      </c>
      <c r="M1" s="432" t="s">
        <v>825</v>
      </c>
      <c r="N1" s="432" t="s">
        <v>448</v>
      </c>
      <c r="O1" s="432" t="s">
        <v>449</v>
      </c>
      <c r="P1" s="432" t="s">
        <v>450</v>
      </c>
      <c r="Q1" s="219" t="s">
        <v>113</v>
      </c>
      <c r="R1" s="219" t="s">
        <v>856</v>
      </c>
      <c r="S1" s="432"/>
      <c r="T1" s="432"/>
      <c r="U1" s="432"/>
      <c r="V1" s="432"/>
      <c r="W1" s="432"/>
      <c r="X1" s="432"/>
      <c r="Y1" s="432"/>
      <c r="Z1" s="432"/>
      <c r="AA1" s="432"/>
      <c r="AB1" s="432"/>
      <c r="AC1" s="432"/>
      <c r="AD1" s="432"/>
      <c r="AE1" s="432"/>
      <c r="AF1" s="432"/>
      <c r="AG1" s="432"/>
      <c r="AH1" s="432"/>
      <c r="AI1" s="432"/>
      <c r="AJ1" s="432"/>
      <c r="AK1" s="432"/>
      <c r="AL1" s="432"/>
      <c r="AM1" s="432"/>
      <c r="AN1" s="432"/>
      <c r="AO1" s="432"/>
      <c r="AP1" s="432"/>
    </row>
    <row r="2" spans="1:42" ht="15" customHeight="1" x14ac:dyDescent="0.25">
      <c r="A2" s="435" t="s">
        <v>883</v>
      </c>
      <c r="B2" s="435" t="s">
        <v>847</v>
      </c>
      <c r="C2" s="436">
        <v>271</v>
      </c>
      <c r="D2" s="437" t="s">
        <v>164</v>
      </c>
      <c r="E2" s="435" t="s">
        <v>266</v>
      </c>
      <c r="F2" s="435" t="s">
        <v>975</v>
      </c>
      <c r="G2" s="435" t="s">
        <v>896</v>
      </c>
      <c r="H2" s="209" t="s">
        <v>167</v>
      </c>
      <c r="I2" s="438">
        <v>43262.8</v>
      </c>
      <c r="J2" s="438">
        <v>951.62</v>
      </c>
      <c r="K2" s="438">
        <v>21631.4</v>
      </c>
      <c r="L2" s="438">
        <v>0</v>
      </c>
      <c r="M2" s="438">
        <f>K2+L2</f>
        <v>21631.4</v>
      </c>
      <c r="N2" s="438">
        <f>K2*1.5%</f>
        <v>324.471</v>
      </c>
      <c r="O2" s="438">
        <v>6856.99</v>
      </c>
      <c r="P2" s="438">
        <v>1730.51</v>
      </c>
      <c r="Q2" s="438">
        <f>O2-J2-N2</f>
        <v>5580.8989999999994</v>
      </c>
      <c r="R2" s="438">
        <f>P2+Q2</f>
        <v>7311.4089999999997</v>
      </c>
      <c r="S2" s="438" t="b">
        <f t="shared" ref="S2:S65" si="0">D2=T2</f>
        <v>1</v>
      </c>
      <c r="T2" s="362" t="s">
        <v>164</v>
      </c>
      <c r="U2" s="438"/>
      <c r="V2" s="438"/>
      <c r="W2" s="438"/>
      <c r="X2" s="438"/>
      <c r="Y2" s="438"/>
      <c r="Z2" s="438"/>
      <c r="AA2" s="438"/>
      <c r="AB2" s="435"/>
      <c r="AC2" s="435"/>
      <c r="AD2" s="436"/>
      <c r="AE2" s="435"/>
      <c r="AF2" s="436"/>
      <c r="AG2" s="435"/>
      <c r="AH2" s="436"/>
      <c r="AI2" s="435"/>
      <c r="AJ2" s="436"/>
      <c r="AK2" s="435"/>
      <c r="AL2" s="435"/>
      <c r="AM2" s="436"/>
      <c r="AN2" s="435"/>
      <c r="AO2" s="436"/>
      <c r="AP2" s="435"/>
    </row>
    <row r="3" spans="1:42" ht="15" customHeight="1" x14ac:dyDescent="0.25">
      <c r="A3" s="435" t="s">
        <v>883</v>
      </c>
      <c r="B3" s="435" t="s">
        <v>847</v>
      </c>
      <c r="C3" s="436">
        <v>37</v>
      </c>
      <c r="D3" s="437" t="s">
        <v>27</v>
      </c>
      <c r="E3" s="435" t="s">
        <v>199</v>
      </c>
      <c r="F3" s="435" t="s">
        <v>922</v>
      </c>
      <c r="G3" s="435" t="s">
        <v>896</v>
      </c>
      <c r="H3" s="209" t="s">
        <v>167</v>
      </c>
      <c r="I3" s="438">
        <v>31015.48</v>
      </c>
      <c r="J3" s="438">
        <v>951.62</v>
      </c>
      <c r="K3" s="438">
        <v>15507.74</v>
      </c>
      <c r="L3" s="438">
        <v>0</v>
      </c>
      <c r="M3" s="438">
        <f t="shared" ref="M3:M66" si="1">K3+L3</f>
        <v>15507.74</v>
      </c>
      <c r="N3" s="438">
        <f t="shared" ref="N3:N66" si="2">K3*1.5%</f>
        <v>232.61609999999999</v>
      </c>
      <c r="O3" s="438">
        <v>5185.2299999999996</v>
      </c>
      <c r="P3" s="438">
        <v>1240.6099999999999</v>
      </c>
      <c r="Q3" s="438">
        <f t="shared" ref="Q3:Q66" si="3">O3-J3-N3</f>
        <v>4000.9938999999995</v>
      </c>
      <c r="R3" s="438">
        <f t="shared" ref="R3:R66" si="4">P3+Q3</f>
        <v>5241.6038999999992</v>
      </c>
      <c r="S3" s="438" t="b">
        <f t="shared" si="0"/>
        <v>1</v>
      </c>
      <c r="T3" s="362" t="s">
        <v>27</v>
      </c>
      <c r="U3" s="438"/>
      <c r="V3" s="438"/>
      <c r="W3" s="438"/>
      <c r="X3" s="438"/>
      <c r="Y3" s="438"/>
      <c r="Z3" s="438"/>
      <c r="AA3" s="438"/>
      <c r="AB3" s="435"/>
      <c r="AC3" s="435"/>
      <c r="AD3" s="436"/>
      <c r="AE3" s="435"/>
      <c r="AF3" s="436"/>
      <c r="AG3" s="435"/>
      <c r="AH3" s="436"/>
      <c r="AI3" s="435"/>
      <c r="AJ3" s="436"/>
      <c r="AK3" s="435"/>
      <c r="AL3" s="435"/>
      <c r="AM3" s="436"/>
      <c r="AN3" s="435"/>
      <c r="AO3" s="436"/>
      <c r="AP3" s="435"/>
    </row>
    <row r="4" spans="1:42" ht="15" customHeight="1" x14ac:dyDescent="0.25">
      <c r="A4" s="435" t="s">
        <v>883</v>
      </c>
      <c r="B4" s="435" t="s">
        <v>847</v>
      </c>
      <c r="C4" s="436">
        <v>407</v>
      </c>
      <c r="D4" s="437" t="s">
        <v>484</v>
      </c>
      <c r="E4" s="435" t="s">
        <v>534</v>
      </c>
      <c r="F4" s="435" t="s">
        <v>1003</v>
      </c>
      <c r="G4" s="435" t="s">
        <v>1004</v>
      </c>
      <c r="H4" s="209" t="s">
        <v>167</v>
      </c>
      <c r="I4" s="438">
        <v>5726.42</v>
      </c>
      <c r="J4" s="438">
        <v>261.3</v>
      </c>
      <c r="K4" s="438">
        <v>2423.2199999999998</v>
      </c>
      <c r="L4" s="438">
        <v>0</v>
      </c>
      <c r="M4" s="438">
        <f t="shared" si="1"/>
        <v>2423.2199999999998</v>
      </c>
      <c r="N4" s="438">
        <f t="shared" si="2"/>
        <v>36.348299999999995</v>
      </c>
      <c r="O4" s="438">
        <v>1163.07</v>
      </c>
      <c r="P4" s="438">
        <v>0</v>
      </c>
      <c r="Q4" s="438">
        <f t="shared" si="3"/>
        <v>865.42169999999999</v>
      </c>
      <c r="R4" s="438">
        <f t="shared" si="4"/>
        <v>865.42169999999999</v>
      </c>
      <c r="S4" s="438" t="b">
        <f t="shared" si="0"/>
        <v>1</v>
      </c>
      <c r="T4" s="208" t="s">
        <v>484</v>
      </c>
      <c r="U4" s="438"/>
      <c r="V4" s="438"/>
      <c r="W4" s="438"/>
      <c r="X4" s="438"/>
      <c r="Y4" s="438"/>
      <c r="Z4" s="438"/>
      <c r="AA4" s="438"/>
      <c r="AB4" s="435"/>
      <c r="AC4" s="435"/>
      <c r="AD4" s="436"/>
      <c r="AE4" s="435"/>
      <c r="AF4" s="436"/>
      <c r="AG4" s="435"/>
      <c r="AH4" s="436"/>
      <c r="AI4" s="435"/>
      <c r="AJ4" s="436"/>
      <c r="AK4" s="435"/>
      <c r="AL4" s="435"/>
      <c r="AM4" s="436"/>
      <c r="AN4" s="435"/>
      <c r="AO4" s="436"/>
      <c r="AP4" s="435"/>
    </row>
    <row r="5" spans="1:42" ht="15" customHeight="1" x14ac:dyDescent="0.25">
      <c r="A5" s="435" t="s">
        <v>883</v>
      </c>
      <c r="B5" s="435" t="s">
        <v>847</v>
      </c>
      <c r="C5" s="436">
        <v>490</v>
      </c>
      <c r="D5" s="437" t="s">
        <v>484</v>
      </c>
      <c r="E5" s="435" t="s">
        <v>534</v>
      </c>
      <c r="F5" s="435" t="s">
        <v>1030</v>
      </c>
      <c r="G5" s="435" t="s">
        <v>896</v>
      </c>
      <c r="H5" s="209" t="s">
        <v>167</v>
      </c>
      <c r="I5" s="438">
        <v>6118.48</v>
      </c>
      <c r="J5" s="438">
        <v>260.51</v>
      </c>
      <c r="K5" s="438">
        <v>3059.24</v>
      </c>
      <c r="L5" s="438">
        <v>0</v>
      </c>
      <c r="M5" s="438">
        <f t="shared" si="1"/>
        <v>3059.24</v>
      </c>
      <c r="N5" s="438">
        <f t="shared" si="2"/>
        <v>45.888599999999997</v>
      </c>
      <c r="O5" s="438">
        <v>1095.68</v>
      </c>
      <c r="P5" s="438">
        <v>244.73</v>
      </c>
      <c r="Q5" s="438">
        <f t="shared" si="3"/>
        <v>789.28140000000008</v>
      </c>
      <c r="R5" s="438">
        <f t="shared" si="4"/>
        <v>1034.0114000000001</v>
      </c>
      <c r="S5" s="438" t="b">
        <f t="shared" si="0"/>
        <v>1</v>
      </c>
      <c r="T5" s="358" t="s">
        <v>484</v>
      </c>
      <c r="U5" s="438"/>
      <c r="V5" s="438"/>
      <c r="W5" s="438"/>
      <c r="X5" s="438"/>
      <c r="Y5" s="438"/>
      <c r="Z5" s="438"/>
      <c r="AA5" s="438"/>
      <c r="AB5" s="435"/>
      <c r="AC5" s="435"/>
      <c r="AD5" s="436"/>
      <c r="AE5" s="435"/>
      <c r="AF5" s="436"/>
      <c r="AG5" s="435"/>
      <c r="AH5" s="436"/>
      <c r="AI5" s="435"/>
      <c r="AJ5" s="436"/>
      <c r="AK5" s="435"/>
      <c r="AL5" s="435"/>
      <c r="AM5" s="436"/>
      <c r="AN5" s="435"/>
      <c r="AO5" s="436"/>
      <c r="AP5" s="435"/>
    </row>
    <row r="6" spans="1:42" ht="15" customHeight="1" x14ac:dyDescent="0.25">
      <c r="A6" s="435" t="s">
        <v>883</v>
      </c>
      <c r="B6" s="435" t="s">
        <v>847</v>
      </c>
      <c r="C6" s="436">
        <v>35</v>
      </c>
      <c r="D6" s="437" t="s">
        <v>26</v>
      </c>
      <c r="E6" s="435" t="s">
        <v>198</v>
      </c>
      <c r="F6" s="435" t="s">
        <v>921</v>
      </c>
      <c r="G6" s="435" t="s">
        <v>896</v>
      </c>
      <c r="H6" s="209" t="s">
        <v>167</v>
      </c>
      <c r="I6" s="438">
        <v>41712.14</v>
      </c>
      <c r="J6" s="438">
        <v>951.62</v>
      </c>
      <c r="K6" s="438">
        <v>20856.07</v>
      </c>
      <c r="L6" s="438">
        <v>0</v>
      </c>
      <c r="M6" s="438">
        <f t="shared" si="1"/>
        <v>20856.07</v>
      </c>
      <c r="N6" s="438">
        <f t="shared" si="2"/>
        <v>312.84105</v>
      </c>
      <c r="O6" s="438">
        <v>6645.33</v>
      </c>
      <c r="P6" s="438">
        <v>1668.48</v>
      </c>
      <c r="Q6" s="438">
        <f t="shared" si="3"/>
        <v>5380.86895</v>
      </c>
      <c r="R6" s="438">
        <f t="shared" si="4"/>
        <v>7049.3489499999996</v>
      </c>
      <c r="S6" s="438" t="b">
        <f t="shared" si="0"/>
        <v>1</v>
      </c>
      <c r="T6" s="366" t="s">
        <v>26</v>
      </c>
      <c r="U6" s="438"/>
      <c r="V6" s="438"/>
      <c r="W6" s="438"/>
      <c r="X6" s="438"/>
      <c r="Y6" s="438"/>
      <c r="Z6" s="438"/>
      <c r="AA6" s="438"/>
      <c r="AB6" s="435"/>
      <c r="AC6" s="435"/>
      <c r="AD6" s="436"/>
      <c r="AE6" s="435"/>
      <c r="AF6" s="436"/>
      <c r="AG6" s="435"/>
      <c r="AH6" s="436"/>
      <c r="AI6" s="435"/>
      <c r="AJ6" s="436"/>
      <c r="AK6" s="435"/>
      <c r="AL6" s="435"/>
      <c r="AM6" s="436"/>
      <c r="AN6" s="435"/>
      <c r="AO6" s="436"/>
      <c r="AP6" s="435"/>
    </row>
    <row r="7" spans="1:42" s="192" customFormat="1" ht="15" customHeight="1" x14ac:dyDescent="0.25">
      <c r="A7" s="189" t="s">
        <v>883</v>
      </c>
      <c r="B7" s="189" t="s">
        <v>847</v>
      </c>
      <c r="C7" s="190">
        <v>201</v>
      </c>
      <c r="D7" s="193" t="s">
        <v>75</v>
      </c>
      <c r="E7" s="189" t="s">
        <v>865</v>
      </c>
      <c r="F7" s="189" t="s">
        <v>959</v>
      </c>
      <c r="G7" s="189" t="s">
        <v>896</v>
      </c>
      <c r="H7" s="210" t="s">
        <v>167</v>
      </c>
      <c r="I7" s="191">
        <v>13179.62</v>
      </c>
      <c r="J7" s="191">
        <v>732.15</v>
      </c>
      <c r="K7" s="191">
        <v>6589.81</v>
      </c>
      <c r="L7" s="438">
        <v>0</v>
      </c>
      <c r="M7" s="438">
        <f t="shared" si="1"/>
        <v>6589.81</v>
      </c>
      <c r="N7" s="438">
        <f t="shared" si="2"/>
        <v>98.847149999999999</v>
      </c>
      <c r="O7" s="191">
        <v>2531.17</v>
      </c>
      <c r="P7" s="191">
        <v>527.17999999999995</v>
      </c>
      <c r="Q7" s="438">
        <f t="shared" si="3"/>
        <v>1700.1728499999999</v>
      </c>
      <c r="R7" s="438">
        <f t="shared" si="4"/>
        <v>2227.3528499999998</v>
      </c>
      <c r="S7" s="438" t="b">
        <f t="shared" si="0"/>
        <v>1</v>
      </c>
      <c r="T7" s="367" t="s">
        <v>75</v>
      </c>
      <c r="U7" s="191"/>
      <c r="V7" s="191"/>
      <c r="W7" s="191"/>
      <c r="X7" s="191"/>
      <c r="Y7" s="191"/>
      <c r="Z7" s="191"/>
      <c r="AA7" s="191"/>
      <c r="AB7" s="189"/>
      <c r="AC7" s="189"/>
      <c r="AD7" s="190"/>
      <c r="AE7" s="189"/>
      <c r="AF7" s="190"/>
      <c r="AG7" s="189"/>
      <c r="AH7" s="190"/>
      <c r="AI7" s="189"/>
      <c r="AJ7" s="190"/>
      <c r="AK7" s="189"/>
      <c r="AL7" s="189"/>
      <c r="AM7" s="190"/>
      <c r="AN7" s="189"/>
      <c r="AO7" s="190"/>
      <c r="AP7" s="189"/>
    </row>
    <row r="8" spans="1:42" ht="15" customHeight="1" x14ac:dyDescent="0.25">
      <c r="A8" s="435" t="s">
        <v>883</v>
      </c>
      <c r="B8" s="435" t="s">
        <v>847</v>
      </c>
      <c r="C8" s="436">
        <v>20</v>
      </c>
      <c r="D8" s="437" t="s">
        <v>14</v>
      </c>
      <c r="E8" s="435" t="s">
        <v>186</v>
      </c>
      <c r="F8" s="435" t="s">
        <v>909</v>
      </c>
      <c r="G8" s="435" t="s">
        <v>896</v>
      </c>
      <c r="H8" s="209" t="s">
        <v>167</v>
      </c>
      <c r="I8" s="438">
        <v>19189.28</v>
      </c>
      <c r="J8" s="438">
        <v>951.62</v>
      </c>
      <c r="K8" s="438">
        <v>9594.64</v>
      </c>
      <c r="L8" s="438">
        <v>0</v>
      </c>
      <c r="M8" s="438">
        <f t="shared" si="1"/>
        <v>9594.64</v>
      </c>
      <c r="N8" s="438">
        <f t="shared" si="2"/>
        <v>143.91959999999997</v>
      </c>
      <c r="O8" s="438">
        <v>3570.96</v>
      </c>
      <c r="P8" s="438">
        <v>767.57</v>
      </c>
      <c r="Q8" s="438">
        <f t="shared" si="3"/>
        <v>2475.4204</v>
      </c>
      <c r="R8" s="438">
        <f t="shared" si="4"/>
        <v>3242.9904000000001</v>
      </c>
      <c r="S8" s="438" t="b">
        <f t="shared" si="0"/>
        <v>1</v>
      </c>
      <c r="T8" s="362" t="s">
        <v>14</v>
      </c>
      <c r="U8" s="438"/>
      <c r="V8" s="438"/>
      <c r="W8" s="438"/>
      <c r="X8" s="438"/>
      <c r="Y8" s="438"/>
      <c r="Z8" s="438"/>
      <c r="AA8" s="438"/>
      <c r="AB8" s="435"/>
      <c r="AC8" s="435"/>
      <c r="AD8" s="436"/>
      <c r="AE8" s="435"/>
      <c r="AF8" s="436"/>
      <c r="AG8" s="435"/>
      <c r="AH8" s="436"/>
      <c r="AI8" s="435"/>
      <c r="AJ8" s="436"/>
      <c r="AK8" s="435"/>
      <c r="AL8" s="435"/>
      <c r="AM8" s="436"/>
      <c r="AN8" s="435"/>
      <c r="AO8" s="436"/>
      <c r="AP8" s="435"/>
    </row>
    <row r="9" spans="1:42" ht="15" customHeight="1" x14ac:dyDescent="0.25">
      <c r="A9" s="435" t="s">
        <v>883</v>
      </c>
      <c r="B9" s="435" t="s">
        <v>847</v>
      </c>
      <c r="C9" s="436">
        <v>146</v>
      </c>
      <c r="D9" s="437" t="s">
        <v>56</v>
      </c>
      <c r="E9" s="435" t="s">
        <v>228</v>
      </c>
      <c r="F9" s="435" t="s">
        <v>944</v>
      </c>
      <c r="G9" s="435" t="s">
        <v>896</v>
      </c>
      <c r="H9" s="209" t="s">
        <v>167</v>
      </c>
      <c r="I9" s="438">
        <v>25150.58</v>
      </c>
      <c r="J9" s="438">
        <v>951.62</v>
      </c>
      <c r="K9" s="438">
        <v>12575.29</v>
      </c>
      <c r="L9" s="438">
        <v>0</v>
      </c>
      <c r="M9" s="438">
        <f t="shared" si="1"/>
        <v>12575.29</v>
      </c>
      <c r="N9" s="438">
        <f t="shared" si="2"/>
        <v>188.62935000000002</v>
      </c>
      <c r="O9" s="438">
        <v>4384.67</v>
      </c>
      <c r="P9" s="438">
        <v>1006.02</v>
      </c>
      <c r="Q9" s="438">
        <f t="shared" si="3"/>
        <v>3244.42065</v>
      </c>
      <c r="R9" s="438">
        <f t="shared" si="4"/>
        <v>4250.4406500000005</v>
      </c>
      <c r="S9" s="438" t="b">
        <f t="shared" si="0"/>
        <v>1</v>
      </c>
      <c r="T9" s="362" t="s">
        <v>56</v>
      </c>
      <c r="U9" s="438"/>
      <c r="V9" s="438"/>
      <c r="W9" s="438"/>
      <c r="X9" s="438"/>
      <c r="Y9" s="438"/>
      <c r="Z9" s="438"/>
      <c r="AA9" s="438"/>
      <c r="AB9" s="435"/>
      <c r="AC9" s="435"/>
      <c r="AD9" s="436"/>
      <c r="AE9" s="435"/>
      <c r="AF9" s="436"/>
      <c r="AG9" s="435"/>
      <c r="AH9" s="436"/>
      <c r="AI9" s="435"/>
      <c r="AJ9" s="436"/>
      <c r="AK9" s="435"/>
      <c r="AL9" s="435"/>
      <c r="AM9" s="436"/>
      <c r="AN9" s="435"/>
      <c r="AO9" s="436"/>
      <c r="AP9" s="435"/>
    </row>
    <row r="10" spans="1:42" ht="15" customHeight="1" x14ac:dyDescent="0.25">
      <c r="A10" s="435" t="s">
        <v>883</v>
      </c>
      <c r="B10" s="435" t="s">
        <v>847</v>
      </c>
      <c r="C10" s="436">
        <v>50</v>
      </c>
      <c r="D10" s="437" t="s">
        <v>38</v>
      </c>
      <c r="E10" s="435" t="s">
        <v>209</v>
      </c>
      <c r="F10" s="435" t="s">
        <v>929</v>
      </c>
      <c r="G10" s="435" t="s">
        <v>896</v>
      </c>
      <c r="H10" s="209" t="s">
        <v>167</v>
      </c>
      <c r="I10" s="438">
        <v>25824.38</v>
      </c>
      <c r="J10" s="438">
        <v>951.62</v>
      </c>
      <c r="K10" s="438">
        <v>12912.19</v>
      </c>
      <c r="L10" s="438">
        <v>0</v>
      </c>
      <c r="M10" s="438">
        <f t="shared" si="1"/>
        <v>12912.19</v>
      </c>
      <c r="N10" s="438">
        <f t="shared" si="2"/>
        <v>193.68285</v>
      </c>
      <c r="O10" s="438">
        <v>4476.6499999999996</v>
      </c>
      <c r="P10" s="438">
        <v>1032.97</v>
      </c>
      <c r="Q10" s="438">
        <f t="shared" si="3"/>
        <v>3331.3471499999996</v>
      </c>
      <c r="R10" s="438">
        <f t="shared" si="4"/>
        <v>4364.3171499999999</v>
      </c>
      <c r="S10" s="438" t="b">
        <f t="shared" si="0"/>
        <v>1</v>
      </c>
      <c r="T10" s="362" t="s">
        <v>38</v>
      </c>
      <c r="U10" s="438"/>
      <c r="V10" s="438"/>
      <c r="W10" s="438"/>
      <c r="X10" s="438"/>
      <c r="Y10" s="438"/>
      <c r="Z10" s="438"/>
      <c r="AA10" s="438"/>
      <c r="AB10" s="435"/>
      <c r="AC10" s="435"/>
      <c r="AD10" s="436"/>
      <c r="AE10" s="435"/>
      <c r="AF10" s="436"/>
      <c r="AG10" s="435"/>
      <c r="AH10" s="436"/>
      <c r="AI10" s="435"/>
      <c r="AJ10" s="436"/>
      <c r="AK10" s="435"/>
      <c r="AL10" s="435"/>
      <c r="AM10" s="436"/>
      <c r="AN10" s="435"/>
      <c r="AO10" s="436"/>
      <c r="AP10" s="435"/>
    </row>
    <row r="11" spans="1:42" ht="15" customHeight="1" x14ac:dyDescent="0.25">
      <c r="A11" s="435" t="s">
        <v>883</v>
      </c>
      <c r="B11" s="435" t="s">
        <v>847</v>
      </c>
      <c r="C11" s="436">
        <v>349</v>
      </c>
      <c r="D11" s="437" t="s">
        <v>362</v>
      </c>
      <c r="E11" s="435" t="s">
        <v>372</v>
      </c>
      <c r="F11" s="435" t="s">
        <v>993</v>
      </c>
      <c r="G11" s="435" t="s">
        <v>896</v>
      </c>
      <c r="H11" s="209" t="s">
        <v>167</v>
      </c>
      <c r="I11" s="438">
        <v>34263.54</v>
      </c>
      <c r="J11" s="438">
        <v>951.62</v>
      </c>
      <c r="K11" s="438">
        <v>17131.77</v>
      </c>
      <c r="L11" s="438">
        <v>0</v>
      </c>
      <c r="M11" s="438">
        <f t="shared" si="1"/>
        <v>17131.77</v>
      </c>
      <c r="N11" s="438">
        <f t="shared" si="2"/>
        <v>256.97654999999997</v>
      </c>
      <c r="O11" s="438">
        <v>5628.59</v>
      </c>
      <c r="P11" s="438">
        <v>1370.54</v>
      </c>
      <c r="Q11" s="438">
        <f t="shared" si="3"/>
        <v>4419.9934499999999</v>
      </c>
      <c r="R11" s="438">
        <f t="shared" si="4"/>
        <v>5790.5334499999999</v>
      </c>
      <c r="S11" s="438" t="b">
        <f t="shared" si="0"/>
        <v>1</v>
      </c>
      <c r="T11" s="362" t="s">
        <v>362</v>
      </c>
      <c r="U11" s="438"/>
      <c r="V11" s="438"/>
      <c r="W11" s="438"/>
      <c r="X11" s="438"/>
      <c r="Y11" s="438"/>
      <c r="Z11" s="438"/>
      <c r="AA11" s="438"/>
      <c r="AB11" s="435"/>
      <c r="AC11" s="435"/>
      <c r="AD11" s="436"/>
      <c r="AE11" s="435"/>
      <c r="AF11" s="436"/>
      <c r="AG11" s="435"/>
      <c r="AH11" s="436"/>
      <c r="AI11" s="435"/>
      <c r="AJ11" s="436"/>
      <c r="AK11" s="435"/>
      <c r="AL11" s="435"/>
      <c r="AM11" s="436"/>
      <c r="AN11" s="435"/>
      <c r="AO11" s="436"/>
      <c r="AP11" s="435"/>
    </row>
    <row r="12" spans="1:42" ht="15" customHeight="1" x14ac:dyDescent="0.25">
      <c r="A12" s="435" t="s">
        <v>883</v>
      </c>
      <c r="B12" s="435" t="s">
        <v>847</v>
      </c>
      <c r="C12" s="436">
        <v>461</v>
      </c>
      <c r="D12" s="437" t="s">
        <v>754</v>
      </c>
      <c r="E12" s="435" t="s">
        <v>767</v>
      </c>
      <c r="F12" s="435" t="s">
        <v>1017</v>
      </c>
      <c r="G12" s="435" t="s">
        <v>896</v>
      </c>
      <c r="H12" s="209" t="s">
        <v>167</v>
      </c>
      <c r="I12" s="438">
        <v>20770.48</v>
      </c>
      <c r="J12" s="438">
        <v>951.62</v>
      </c>
      <c r="K12" s="438">
        <v>10385.24</v>
      </c>
      <c r="L12" s="438">
        <v>0</v>
      </c>
      <c r="M12" s="438">
        <f t="shared" si="1"/>
        <v>10385.24</v>
      </c>
      <c r="N12" s="438">
        <f t="shared" si="2"/>
        <v>155.77859999999998</v>
      </c>
      <c r="O12" s="438">
        <v>3786.79</v>
      </c>
      <c r="P12" s="438">
        <v>830.81</v>
      </c>
      <c r="Q12" s="438">
        <f t="shared" si="3"/>
        <v>2679.3914</v>
      </c>
      <c r="R12" s="438">
        <f t="shared" si="4"/>
        <v>3510.2013999999999</v>
      </c>
      <c r="S12" s="438" t="b">
        <f t="shared" si="0"/>
        <v>1</v>
      </c>
      <c r="T12" s="218" t="s">
        <v>754</v>
      </c>
      <c r="U12" s="438"/>
      <c r="V12" s="438"/>
      <c r="W12" s="438"/>
      <c r="X12" s="438"/>
      <c r="Y12" s="438"/>
      <c r="Z12" s="438"/>
      <c r="AA12" s="438"/>
      <c r="AB12" s="435"/>
      <c r="AC12" s="435"/>
      <c r="AD12" s="436"/>
      <c r="AE12" s="435"/>
      <c r="AF12" s="436"/>
      <c r="AG12" s="435"/>
      <c r="AH12" s="436"/>
      <c r="AI12" s="435"/>
      <c r="AJ12" s="436"/>
      <c r="AK12" s="435"/>
      <c r="AL12" s="435"/>
      <c r="AM12" s="436"/>
      <c r="AN12" s="435"/>
      <c r="AO12" s="436"/>
      <c r="AP12" s="435"/>
    </row>
    <row r="13" spans="1:42" ht="15" customHeight="1" x14ac:dyDescent="0.25">
      <c r="A13" s="435" t="s">
        <v>883</v>
      </c>
      <c r="B13" s="435" t="s">
        <v>847</v>
      </c>
      <c r="C13" s="436">
        <v>434</v>
      </c>
      <c r="D13" s="437" t="s">
        <v>696</v>
      </c>
      <c r="E13" s="435" t="s">
        <v>706</v>
      </c>
      <c r="F13" s="435" t="s">
        <v>1012</v>
      </c>
      <c r="G13" s="435" t="s">
        <v>896</v>
      </c>
      <c r="H13" s="209" t="s">
        <v>167</v>
      </c>
      <c r="I13" s="438">
        <v>11776.02</v>
      </c>
      <c r="J13" s="438">
        <v>633.9</v>
      </c>
      <c r="K13" s="438">
        <v>5888.01</v>
      </c>
      <c r="L13" s="438">
        <v>0</v>
      </c>
      <c r="M13" s="438">
        <f t="shared" si="1"/>
        <v>5888.01</v>
      </c>
      <c r="N13" s="438">
        <f t="shared" si="2"/>
        <v>88.320149999999998</v>
      </c>
      <c r="O13" s="438">
        <v>2241.33</v>
      </c>
      <c r="P13" s="438">
        <v>471.04</v>
      </c>
      <c r="Q13" s="438">
        <f t="shared" si="3"/>
        <v>1519.1098499999998</v>
      </c>
      <c r="R13" s="438">
        <f t="shared" si="4"/>
        <v>1990.1498499999998</v>
      </c>
      <c r="S13" s="438" t="b">
        <f t="shared" si="0"/>
        <v>1</v>
      </c>
      <c r="T13" s="176" t="s">
        <v>696</v>
      </c>
      <c r="U13" s="438"/>
      <c r="V13" s="438"/>
      <c r="W13" s="438"/>
      <c r="X13" s="438"/>
      <c r="Y13" s="438"/>
      <c r="Z13" s="438"/>
      <c r="AA13" s="438"/>
      <c r="AB13" s="435"/>
      <c r="AC13" s="435"/>
      <c r="AD13" s="436"/>
      <c r="AE13" s="435"/>
      <c r="AF13" s="436"/>
      <c r="AG13" s="435"/>
      <c r="AH13" s="436"/>
      <c r="AI13" s="435"/>
      <c r="AJ13" s="436"/>
      <c r="AK13" s="435"/>
      <c r="AL13" s="435"/>
      <c r="AM13" s="436"/>
      <c r="AN13" s="435"/>
      <c r="AO13" s="436"/>
      <c r="AP13" s="435"/>
    </row>
    <row r="14" spans="1:42" ht="15" customHeight="1" x14ac:dyDescent="0.25">
      <c r="A14" s="435" t="s">
        <v>883</v>
      </c>
      <c r="B14" s="435" t="s">
        <v>847</v>
      </c>
      <c r="C14" s="436">
        <v>39</v>
      </c>
      <c r="D14" s="437" t="s">
        <v>29</v>
      </c>
      <c r="E14" s="435" t="s">
        <v>201</v>
      </c>
      <c r="F14" s="435" t="s">
        <v>924</v>
      </c>
      <c r="G14" s="435" t="s">
        <v>896</v>
      </c>
      <c r="H14" s="209" t="s">
        <v>167</v>
      </c>
      <c r="I14" s="438">
        <v>17194.86</v>
      </c>
      <c r="J14" s="438">
        <v>951.62</v>
      </c>
      <c r="K14" s="438">
        <v>8597.43</v>
      </c>
      <c r="L14" s="438">
        <v>0</v>
      </c>
      <c r="M14" s="438">
        <f t="shared" si="1"/>
        <v>8597.43</v>
      </c>
      <c r="N14" s="438">
        <f t="shared" si="2"/>
        <v>128.96145000000001</v>
      </c>
      <c r="O14" s="438">
        <v>3298.72</v>
      </c>
      <c r="P14" s="438">
        <v>687.79</v>
      </c>
      <c r="Q14" s="438">
        <f t="shared" si="3"/>
        <v>2218.1385499999997</v>
      </c>
      <c r="R14" s="438">
        <f t="shared" si="4"/>
        <v>2905.9285499999996</v>
      </c>
      <c r="S14" s="438" t="b">
        <f t="shared" si="0"/>
        <v>1</v>
      </c>
      <c r="T14" s="152" t="s">
        <v>29</v>
      </c>
      <c r="U14" s="438"/>
      <c r="V14" s="438"/>
      <c r="W14" s="438"/>
      <c r="X14" s="438"/>
      <c r="Y14" s="438"/>
      <c r="Z14" s="438"/>
      <c r="AA14" s="438"/>
      <c r="AB14" s="435"/>
      <c r="AC14" s="435"/>
      <c r="AD14" s="436"/>
      <c r="AE14" s="435"/>
      <c r="AF14" s="436"/>
      <c r="AG14" s="435"/>
      <c r="AH14" s="436"/>
      <c r="AI14" s="435"/>
      <c r="AJ14" s="436"/>
      <c r="AK14" s="435"/>
      <c r="AL14" s="435"/>
      <c r="AM14" s="436"/>
      <c r="AN14" s="435"/>
      <c r="AO14" s="436"/>
      <c r="AP14" s="435"/>
    </row>
    <row r="15" spans="1:42" ht="15" customHeight="1" x14ac:dyDescent="0.25">
      <c r="A15" s="435" t="s">
        <v>883</v>
      </c>
      <c r="B15" s="435" t="s">
        <v>847</v>
      </c>
      <c r="C15" s="436">
        <v>248</v>
      </c>
      <c r="D15" s="437" t="s">
        <v>137</v>
      </c>
      <c r="E15" s="435" t="s">
        <v>258</v>
      </c>
      <c r="F15" s="435" t="s">
        <v>970</v>
      </c>
      <c r="G15" s="435" t="s">
        <v>896</v>
      </c>
      <c r="H15" s="209" t="s">
        <v>167</v>
      </c>
      <c r="I15" s="438">
        <v>43262.8</v>
      </c>
      <c r="J15" s="438">
        <v>951.62</v>
      </c>
      <c r="K15" s="438">
        <v>21631.4</v>
      </c>
      <c r="L15" s="438">
        <v>0</v>
      </c>
      <c r="M15" s="438">
        <f t="shared" si="1"/>
        <v>21631.4</v>
      </c>
      <c r="N15" s="438">
        <f t="shared" si="2"/>
        <v>324.471</v>
      </c>
      <c r="O15" s="438">
        <v>6856.99</v>
      </c>
      <c r="P15" s="438">
        <v>1730.51</v>
      </c>
      <c r="Q15" s="438">
        <f t="shared" si="3"/>
        <v>5580.8989999999994</v>
      </c>
      <c r="R15" s="438">
        <f t="shared" si="4"/>
        <v>7311.4089999999997</v>
      </c>
      <c r="S15" s="438" t="b">
        <f t="shared" si="0"/>
        <v>0</v>
      </c>
      <c r="T15" s="366" t="s">
        <v>411</v>
      </c>
      <c r="U15" s="438"/>
      <c r="V15" s="438"/>
      <c r="W15" s="438"/>
      <c r="X15" s="438"/>
      <c r="Y15" s="438"/>
      <c r="Z15" s="438"/>
      <c r="AA15" s="438"/>
      <c r="AB15" s="435"/>
      <c r="AC15" s="435"/>
      <c r="AD15" s="436"/>
      <c r="AE15" s="435"/>
      <c r="AF15" s="436"/>
      <c r="AG15" s="435"/>
      <c r="AH15" s="436"/>
      <c r="AI15" s="435"/>
      <c r="AJ15" s="436"/>
      <c r="AK15" s="435"/>
      <c r="AL15" s="435"/>
      <c r="AM15" s="436"/>
      <c r="AN15" s="435"/>
      <c r="AO15" s="436"/>
      <c r="AP15" s="435"/>
    </row>
    <row r="16" spans="1:42" ht="15" customHeight="1" x14ac:dyDescent="0.25">
      <c r="A16" s="435" t="s">
        <v>883</v>
      </c>
      <c r="B16" s="435" t="s">
        <v>847</v>
      </c>
      <c r="C16" s="436">
        <v>419</v>
      </c>
      <c r="D16" s="437" t="s">
        <v>637</v>
      </c>
      <c r="E16" s="435" t="s">
        <v>652</v>
      </c>
      <c r="F16" s="435" t="s">
        <v>1007</v>
      </c>
      <c r="G16" s="435" t="s">
        <v>896</v>
      </c>
      <c r="H16" s="209" t="s">
        <v>167</v>
      </c>
      <c r="I16" s="438">
        <v>37063.54</v>
      </c>
      <c r="J16" s="438">
        <v>951.62</v>
      </c>
      <c r="K16" s="438">
        <v>18531.77</v>
      </c>
      <c r="L16" s="438">
        <v>0</v>
      </c>
      <c r="M16" s="438">
        <f t="shared" si="1"/>
        <v>18531.77</v>
      </c>
      <c r="N16" s="438">
        <f t="shared" si="2"/>
        <v>277.97654999999997</v>
      </c>
      <c r="O16" s="438">
        <v>6010.79</v>
      </c>
      <c r="P16" s="438">
        <v>1482.54</v>
      </c>
      <c r="Q16" s="438">
        <f t="shared" si="3"/>
        <v>4781.1934499999998</v>
      </c>
      <c r="R16" s="438">
        <f t="shared" si="4"/>
        <v>6263.7334499999997</v>
      </c>
      <c r="S16" s="438" t="b">
        <f t="shared" si="0"/>
        <v>1</v>
      </c>
      <c r="T16" s="176" t="s">
        <v>637</v>
      </c>
      <c r="U16" s="438"/>
      <c r="V16" s="438"/>
      <c r="W16" s="438"/>
      <c r="X16" s="438"/>
      <c r="Y16" s="438"/>
      <c r="Z16" s="438"/>
      <c r="AA16" s="438"/>
      <c r="AB16" s="435"/>
      <c r="AC16" s="435"/>
      <c r="AD16" s="436"/>
      <c r="AE16" s="435"/>
      <c r="AF16" s="436"/>
      <c r="AG16" s="435"/>
      <c r="AH16" s="436"/>
      <c r="AI16" s="435"/>
      <c r="AJ16" s="436"/>
      <c r="AK16" s="435"/>
      <c r="AL16" s="435"/>
      <c r="AM16" s="436"/>
      <c r="AN16" s="435"/>
      <c r="AO16" s="436"/>
      <c r="AP16" s="435"/>
    </row>
    <row r="17" spans="1:42" ht="15" customHeight="1" x14ac:dyDescent="0.25">
      <c r="A17" s="435" t="s">
        <v>883</v>
      </c>
      <c r="B17" s="435" t="s">
        <v>847</v>
      </c>
      <c r="C17" s="436">
        <v>12</v>
      </c>
      <c r="D17" s="437" t="s">
        <v>9</v>
      </c>
      <c r="E17" s="435" t="s">
        <v>180</v>
      </c>
      <c r="F17" s="435" t="s">
        <v>903</v>
      </c>
      <c r="G17" s="435" t="s">
        <v>896</v>
      </c>
      <c r="H17" s="209" t="s">
        <v>167</v>
      </c>
      <c r="I17" s="438">
        <v>17557.64</v>
      </c>
      <c r="J17" s="438">
        <v>951.62</v>
      </c>
      <c r="K17" s="438">
        <v>8778.82</v>
      </c>
      <c r="L17" s="438">
        <v>0</v>
      </c>
      <c r="M17" s="438">
        <f t="shared" si="1"/>
        <v>8778.82</v>
      </c>
      <c r="N17" s="438">
        <f t="shared" si="2"/>
        <v>131.6823</v>
      </c>
      <c r="O17" s="438">
        <v>3348.24</v>
      </c>
      <c r="P17" s="438">
        <v>702.3</v>
      </c>
      <c r="Q17" s="438">
        <f t="shared" si="3"/>
        <v>2264.9376999999999</v>
      </c>
      <c r="R17" s="438">
        <f t="shared" si="4"/>
        <v>2967.2376999999997</v>
      </c>
      <c r="S17" s="438" t="b">
        <f t="shared" si="0"/>
        <v>1</v>
      </c>
      <c r="T17" s="362" t="s">
        <v>9</v>
      </c>
      <c r="U17" s="438"/>
      <c r="V17" s="438"/>
      <c r="W17" s="438"/>
      <c r="X17" s="438"/>
      <c r="Y17" s="438"/>
      <c r="Z17" s="438"/>
      <c r="AA17" s="438"/>
      <c r="AB17" s="435"/>
      <c r="AC17" s="435"/>
      <c r="AD17" s="436"/>
      <c r="AE17" s="435"/>
      <c r="AF17" s="436"/>
      <c r="AG17" s="435"/>
      <c r="AH17" s="436"/>
      <c r="AI17" s="435"/>
      <c r="AJ17" s="436"/>
      <c r="AK17" s="435"/>
      <c r="AL17" s="435"/>
      <c r="AM17" s="436"/>
      <c r="AN17" s="435"/>
      <c r="AO17" s="436"/>
      <c r="AP17" s="435"/>
    </row>
    <row r="18" spans="1:42" ht="15" customHeight="1" x14ac:dyDescent="0.25">
      <c r="A18" s="435" t="s">
        <v>883</v>
      </c>
      <c r="B18" s="435" t="s">
        <v>847</v>
      </c>
      <c r="C18" s="436">
        <v>318</v>
      </c>
      <c r="D18" s="437" t="s">
        <v>300</v>
      </c>
      <c r="E18" s="435" t="s">
        <v>305</v>
      </c>
      <c r="F18" s="435" t="s">
        <v>978</v>
      </c>
      <c r="G18" s="435" t="s">
        <v>896</v>
      </c>
      <c r="H18" s="209" t="s">
        <v>167</v>
      </c>
      <c r="I18" s="438">
        <v>43262.8</v>
      </c>
      <c r="J18" s="438">
        <v>951.62</v>
      </c>
      <c r="K18" s="438">
        <v>21631.4</v>
      </c>
      <c r="L18" s="438">
        <v>0</v>
      </c>
      <c r="M18" s="438">
        <f t="shared" si="1"/>
        <v>21631.4</v>
      </c>
      <c r="N18" s="438">
        <f t="shared" si="2"/>
        <v>324.471</v>
      </c>
      <c r="O18" s="438">
        <v>6856.99</v>
      </c>
      <c r="P18" s="438">
        <v>1730.51</v>
      </c>
      <c r="Q18" s="438">
        <f t="shared" si="3"/>
        <v>5580.8989999999994</v>
      </c>
      <c r="R18" s="438">
        <f t="shared" si="4"/>
        <v>7311.4089999999997</v>
      </c>
      <c r="S18" s="438" t="b">
        <f t="shared" si="0"/>
        <v>1</v>
      </c>
      <c r="T18" s="362" t="s">
        <v>300</v>
      </c>
      <c r="U18" s="438"/>
      <c r="V18" s="438"/>
      <c r="W18" s="438"/>
      <c r="X18" s="438"/>
      <c r="Y18" s="438"/>
      <c r="Z18" s="438"/>
      <c r="AA18" s="438"/>
      <c r="AB18" s="435"/>
      <c r="AC18" s="435"/>
      <c r="AD18" s="436"/>
      <c r="AE18" s="435"/>
      <c r="AF18" s="436"/>
      <c r="AG18" s="435"/>
      <c r="AH18" s="436"/>
      <c r="AI18" s="435"/>
      <c r="AJ18" s="436"/>
      <c r="AK18" s="435"/>
      <c r="AL18" s="435"/>
      <c r="AM18" s="436"/>
      <c r="AN18" s="435"/>
      <c r="AO18" s="436"/>
      <c r="AP18" s="435"/>
    </row>
    <row r="19" spans="1:42" ht="15" customHeight="1" x14ac:dyDescent="0.25">
      <c r="A19" s="435" t="s">
        <v>883</v>
      </c>
      <c r="B19" s="435" t="s">
        <v>847</v>
      </c>
      <c r="C19" s="436">
        <v>346</v>
      </c>
      <c r="D19" s="437" t="s">
        <v>368</v>
      </c>
      <c r="E19" s="435" t="s">
        <v>369</v>
      </c>
      <c r="F19" s="435" t="s">
        <v>992</v>
      </c>
      <c r="G19" s="435" t="s">
        <v>896</v>
      </c>
      <c r="H19" s="209" t="s">
        <v>167</v>
      </c>
      <c r="I19" s="438">
        <v>34263.54</v>
      </c>
      <c r="J19" s="438">
        <v>951.62</v>
      </c>
      <c r="K19" s="438">
        <v>17131.77</v>
      </c>
      <c r="L19" s="438">
        <v>0</v>
      </c>
      <c r="M19" s="438">
        <f t="shared" si="1"/>
        <v>17131.77</v>
      </c>
      <c r="N19" s="438">
        <f t="shared" si="2"/>
        <v>256.97654999999997</v>
      </c>
      <c r="O19" s="438">
        <v>5628.59</v>
      </c>
      <c r="P19" s="438">
        <v>1370.54</v>
      </c>
      <c r="Q19" s="438">
        <f t="shared" si="3"/>
        <v>4419.9934499999999</v>
      </c>
      <c r="R19" s="438">
        <f t="shared" si="4"/>
        <v>5790.5334499999999</v>
      </c>
      <c r="S19" s="438" t="b">
        <f t="shared" si="0"/>
        <v>0</v>
      </c>
      <c r="T19" s="362" t="s">
        <v>377</v>
      </c>
      <c r="U19" s="438"/>
      <c r="V19" s="438"/>
      <c r="W19" s="438"/>
      <c r="X19" s="438"/>
      <c r="Y19" s="438"/>
      <c r="Z19" s="438"/>
      <c r="AA19" s="438"/>
      <c r="AB19" s="435"/>
      <c r="AC19" s="435"/>
      <c r="AD19" s="436"/>
      <c r="AE19" s="435"/>
      <c r="AF19" s="436"/>
      <c r="AG19" s="435"/>
      <c r="AH19" s="436"/>
      <c r="AI19" s="435"/>
      <c r="AJ19" s="436"/>
      <c r="AK19" s="435"/>
      <c r="AL19" s="435"/>
      <c r="AM19" s="436"/>
      <c r="AN19" s="435"/>
      <c r="AO19" s="436"/>
      <c r="AP19" s="435"/>
    </row>
    <row r="20" spans="1:42" ht="15" customHeight="1" x14ac:dyDescent="0.25">
      <c r="A20" s="435" t="s">
        <v>883</v>
      </c>
      <c r="B20" s="435" t="s">
        <v>847</v>
      </c>
      <c r="C20" s="436">
        <v>452</v>
      </c>
      <c r="D20" s="437" t="s">
        <v>719</v>
      </c>
      <c r="E20" s="435" t="s">
        <v>740</v>
      </c>
      <c r="F20" s="435" t="s">
        <v>1015</v>
      </c>
      <c r="G20" s="435" t="s">
        <v>896</v>
      </c>
      <c r="H20" s="209" t="s">
        <v>167</v>
      </c>
      <c r="I20" s="438">
        <v>20770.48</v>
      </c>
      <c r="J20" s="438">
        <v>951.62</v>
      </c>
      <c r="K20" s="438">
        <v>10385.24</v>
      </c>
      <c r="L20" s="438">
        <v>0</v>
      </c>
      <c r="M20" s="438">
        <f t="shared" si="1"/>
        <v>10385.24</v>
      </c>
      <c r="N20" s="438">
        <f t="shared" si="2"/>
        <v>155.77859999999998</v>
      </c>
      <c r="O20" s="438">
        <v>3786.79</v>
      </c>
      <c r="P20" s="438">
        <v>830.81</v>
      </c>
      <c r="Q20" s="438">
        <f t="shared" si="3"/>
        <v>2679.3914</v>
      </c>
      <c r="R20" s="438">
        <f t="shared" si="4"/>
        <v>3510.2013999999999</v>
      </c>
      <c r="S20" s="438" t="b">
        <f t="shared" si="0"/>
        <v>1</v>
      </c>
      <c r="T20" s="369" t="s">
        <v>719</v>
      </c>
      <c r="U20" s="438"/>
      <c r="V20" s="438"/>
      <c r="W20" s="438"/>
      <c r="X20" s="438"/>
      <c r="Y20" s="438"/>
      <c r="Z20" s="438"/>
      <c r="AA20" s="438"/>
      <c r="AB20" s="435"/>
      <c r="AC20" s="435"/>
      <c r="AD20" s="436"/>
      <c r="AE20" s="435"/>
      <c r="AF20" s="436"/>
      <c r="AG20" s="435"/>
      <c r="AH20" s="436"/>
      <c r="AI20" s="435"/>
      <c r="AJ20" s="436"/>
      <c r="AK20" s="435"/>
      <c r="AL20" s="435"/>
      <c r="AM20" s="436"/>
      <c r="AN20" s="435"/>
      <c r="AO20" s="436"/>
      <c r="AP20" s="435"/>
    </row>
    <row r="21" spans="1:42" ht="15" customHeight="1" x14ac:dyDescent="0.25">
      <c r="A21" s="435" t="s">
        <v>883</v>
      </c>
      <c r="B21" s="435" t="s">
        <v>847</v>
      </c>
      <c r="C21" s="436">
        <v>47</v>
      </c>
      <c r="D21" s="437" t="s">
        <v>35</v>
      </c>
      <c r="E21" s="435" t="s">
        <v>207</v>
      </c>
      <c r="F21" s="435" t="s">
        <v>928</v>
      </c>
      <c r="G21" s="435" t="s">
        <v>896</v>
      </c>
      <c r="H21" s="209" t="s">
        <v>167</v>
      </c>
      <c r="I21" s="438">
        <v>25282.62</v>
      </c>
      <c r="J21" s="438">
        <v>951.62</v>
      </c>
      <c r="K21" s="438">
        <v>12641.31</v>
      </c>
      <c r="L21" s="438">
        <v>0</v>
      </c>
      <c r="M21" s="438">
        <f t="shared" si="1"/>
        <v>12641.31</v>
      </c>
      <c r="N21" s="438">
        <f t="shared" si="2"/>
        <v>189.61964999999998</v>
      </c>
      <c r="O21" s="438">
        <v>4402.7</v>
      </c>
      <c r="P21" s="438">
        <v>1011.3</v>
      </c>
      <c r="Q21" s="438">
        <f t="shared" si="3"/>
        <v>3261.4603499999998</v>
      </c>
      <c r="R21" s="438">
        <f t="shared" si="4"/>
        <v>4272.7603499999996</v>
      </c>
      <c r="S21" s="438" t="b">
        <f t="shared" si="0"/>
        <v>1</v>
      </c>
      <c r="T21" s="362" t="s">
        <v>35</v>
      </c>
      <c r="U21" s="438"/>
      <c r="V21" s="438"/>
      <c r="W21" s="438"/>
      <c r="X21" s="438"/>
      <c r="Y21" s="438"/>
      <c r="Z21" s="438"/>
      <c r="AA21" s="438"/>
      <c r="AB21" s="435"/>
      <c r="AC21" s="435"/>
      <c r="AD21" s="436"/>
      <c r="AE21" s="435"/>
      <c r="AF21" s="436"/>
      <c r="AG21" s="435"/>
      <c r="AH21" s="436"/>
      <c r="AI21" s="435"/>
      <c r="AJ21" s="436"/>
      <c r="AK21" s="435"/>
      <c r="AL21" s="435"/>
      <c r="AM21" s="436"/>
      <c r="AN21" s="435"/>
      <c r="AO21" s="436"/>
      <c r="AP21" s="435"/>
    </row>
    <row r="22" spans="1:42" ht="15" customHeight="1" x14ac:dyDescent="0.25">
      <c r="A22" s="435" t="s">
        <v>883</v>
      </c>
      <c r="B22" s="435" t="s">
        <v>847</v>
      </c>
      <c r="C22" s="436">
        <v>431</v>
      </c>
      <c r="D22" s="437" t="s">
        <v>680</v>
      </c>
      <c r="E22" s="435" t="s">
        <v>681</v>
      </c>
      <c r="F22" s="435" t="s">
        <v>1010</v>
      </c>
      <c r="G22" s="435" t="s">
        <v>896</v>
      </c>
      <c r="H22" s="209" t="s">
        <v>167</v>
      </c>
      <c r="I22" s="438">
        <v>16951.080000000002</v>
      </c>
      <c r="J22" s="438">
        <v>951.62</v>
      </c>
      <c r="K22" s="438">
        <v>8475.5400000000009</v>
      </c>
      <c r="L22" s="438">
        <v>0</v>
      </c>
      <c r="M22" s="438">
        <f t="shared" si="1"/>
        <v>8475.5400000000009</v>
      </c>
      <c r="N22" s="438">
        <f t="shared" si="2"/>
        <v>127.13310000000001</v>
      </c>
      <c r="O22" s="438">
        <v>3265.44</v>
      </c>
      <c r="P22" s="438">
        <v>678.04</v>
      </c>
      <c r="Q22" s="438">
        <f t="shared" si="3"/>
        <v>2186.6869000000002</v>
      </c>
      <c r="R22" s="438">
        <f t="shared" si="4"/>
        <v>2864.7269000000001</v>
      </c>
      <c r="S22" s="438" t="b">
        <f t="shared" si="0"/>
        <v>1</v>
      </c>
      <c r="T22" s="370" t="s">
        <v>680</v>
      </c>
      <c r="U22" s="438"/>
      <c r="V22" s="438"/>
      <c r="W22" s="438"/>
      <c r="X22" s="438"/>
      <c r="Y22" s="438"/>
      <c r="Z22" s="438"/>
      <c r="AA22" s="438"/>
      <c r="AB22" s="435"/>
      <c r="AC22" s="435"/>
      <c r="AD22" s="436"/>
      <c r="AE22" s="435"/>
      <c r="AF22" s="436"/>
      <c r="AG22" s="435"/>
      <c r="AH22" s="436"/>
      <c r="AI22" s="435"/>
      <c r="AJ22" s="436"/>
      <c r="AK22" s="435"/>
      <c r="AL22" s="435"/>
      <c r="AM22" s="436"/>
      <c r="AN22" s="435"/>
      <c r="AO22" s="436"/>
      <c r="AP22" s="435"/>
    </row>
    <row r="23" spans="1:42" s="192" customFormat="1" ht="15" customHeight="1" x14ac:dyDescent="0.25">
      <c r="A23" s="189"/>
      <c r="B23" s="189"/>
      <c r="C23" s="190">
        <v>199</v>
      </c>
      <c r="D23" s="367" t="s">
        <v>73</v>
      </c>
      <c r="E23" s="189"/>
      <c r="F23" s="189"/>
      <c r="G23" s="189"/>
      <c r="H23" s="210"/>
      <c r="I23" s="191">
        <v>0</v>
      </c>
      <c r="J23" s="191">
        <v>0</v>
      </c>
      <c r="K23" s="191">
        <v>0</v>
      </c>
      <c r="L23" s="438">
        <v>0</v>
      </c>
      <c r="M23" s="438">
        <f t="shared" si="1"/>
        <v>0</v>
      </c>
      <c r="N23" s="438">
        <f t="shared" si="2"/>
        <v>0</v>
      </c>
      <c r="O23" s="191">
        <v>0</v>
      </c>
      <c r="P23" s="191">
        <v>0</v>
      </c>
      <c r="Q23" s="438">
        <f t="shared" si="3"/>
        <v>0</v>
      </c>
      <c r="R23" s="438">
        <f t="shared" si="4"/>
        <v>0</v>
      </c>
      <c r="S23" s="438" t="b">
        <f t="shared" si="0"/>
        <v>1</v>
      </c>
      <c r="T23" s="367" t="s">
        <v>73</v>
      </c>
      <c r="U23" s="191"/>
      <c r="V23" s="191"/>
      <c r="W23" s="191"/>
      <c r="X23" s="191"/>
      <c r="Y23" s="191"/>
      <c r="Z23" s="191"/>
      <c r="AA23" s="191"/>
      <c r="AB23" s="189"/>
      <c r="AC23" s="189"/>
      <c r="AD23" s="190"/>
      <c r="AE23" s="189"/>
      <c r="AF23" s="190"/>
      <c r="AG23" s="189"/>
      <c r="AH23" s="190"/>
      <c r="AI23" s="189"/>
      <c r="AJ23" s="190"/>
      <c r="AK23" s="189"/>
      <c r="AL23" s="189"/>
      <c r="AM23" s="190"/>
      <c r="AN23" s="189"/>
      <c r="AO23" s="190"/>
      <c r="AP23" s="189"/>
    </row>
    <row r="24" spans="1:42" ht="15" customHeight="1" x14ac:dyDescent="0.25">
      <c r="A24" s="435" t="s">
        <v>883</v>
      </c>
      <c r="B24" s="435" t="s">
        <v>847</v>
      </c>
      <c r="C24" s="436">
        <v>447</v>
      </c>
      <c r="D24" s="437" t="s">
        <v>715</v>
      </c>
      <c r="E24" s="435" t="s">
        <v>736</v>
      </c>
      <c r="F24" s="435" t="s">
        <v>1015</v>
      </c>
      <c r="G24" s="435" t="s">
        <v>896</v>
      </c>
      <c r="H24" s="209" t="s">
        <v>167</v>
      </c>
      <c r="I24" s="438">
        <v>20770.48</v>
      </c>
      <c r="J24" s="438">
        <v>951.62</v>
      </c>
      <c r="K24" s="438">
        <v>10385.24</v>
      </c>
      <c r="L24" s="438">
        <v>0</v>
      </c>
      <c r="M24" s="438">
        <f t="shared" si="1"/>
        <v>10385.24</v>
      </c>
      <c r="N24" s="438">
        <f t="shared" si="2"/>
        <v>155.77859999999998</v>
      </c>
      <c r="O24" s="438">
        <v>3786.79</v>
      </c>
      <c r="P24" s="438">
        <v>830.81</v>
      </c>
      <c r="Q24" s="438">
        <f t="shared" si="3"/>
        <v>2679.3914</v>
      </c>
      <c r="R24" s="438">
        <f t="shared" si="4"/>
        <v>3510.2013999999999</v>
      </c>
      <c r="S24" s="438" t="b">
        <f t="shared" si="0"/>
        <v>1</v>
      </c>
      <c r="T24" s="369" t="s">
        <v>715</v>
      </c>
      <c r="U24" s="438"/>
      <c r="V24" s="438"/>
      <c r="W24" s="438"/>
      <c r="X24" s="438"/>
      <c r="Y24" s="438"/>
      <c r="Z24" s="438"/>
      <c r="AA24" s="438"/>
      <c r="AB24" s="435"/>
      <c r="AC24" s="435"/>
      <c r="AD24" s="436"/>
      <c r="AE24" s="435"/>
      <c r="AF24" s="436"/>
      <c r="AG24" s="435"/>
      <c r="AH24" s="436"/>
      <c r="AI24" s="435"/>
      <c r="AJ24" s="436"/>
      <c r="AK24" s="435"/>
      <c r="AL24" s="435"/>
      <c r="AM24" s="436"/>
      <c r="AN24" s="435"/>
      <c r="AO24" s="436"/>
      <c r="AP24" s="435"/>
    </row>
    <row r="25" spans="1:42" ht="15" customHeight="1" x14ac:dyDescent="0.25">
      <c r="A25" s="435" t="s">
        <v>883</v>
      </c>
      <c r="B25" s="435" t="s">
        <v>847</v>
      </c>
      <c r="C25" s="436">
        <v>406</v>
      </c>
      <c r="D25" s="437" t="s">
        <v>483</v>
      </c>
      <c r="E25" s="435" t="s">
        <v>533</v>
      </c>
      <c r="F25" s="435" t="s">
        <v>1001</v>
      </c>
      <c r="G25" s="435" t="s">
        <v>1002</v>
      </c>
      <c r="H25" s="209" t="s">
        <v>167</v>
      </c>
      <c r="I25" s="438">
        <v>4327.18</v>
      </c>
      <c r="J25" s="438">
        <v>197.9</v>
      </c>
      <c r="K25" s="438">
        <v>1730.87</v>
      </c>
      <c r="L25" s="438">
        <v>0</v>
      </c>
      <c r="M25" s="438">
        <f t="shared" si="1"/>
        <v>1730.87</v>
      </c>
      <c r="N25" s="438">
        <f t="shared" si="2"/>
        <v>25.963049999999999</v>
      </c>
      <c r="O25" s="438">
        <v>906.7</v>
      </c>
      <c r="P25" s="438">
        <v>0</v>
      </c>
      <c r="Q25" s="438">
        <f t="shared" si="3"/>
        <v>682.83695000000012</v>
      </c>
      <c r="R25" s="438">
        <f t="shared" si="4"/>
        <v>682.83695000000012</v>
      </c>
      <c r="S25" s="438" t="b">
        <f t="shared" si="0"/>
        <v>1</v>
      </c>
      <c r="T25" s="208" t="s">
        <v>483</v>
      </c>
      <c r="U25" s="438"/>
      <c r="V25" s="438"/>
      <c r="W25" s="438"/>
      <c r="X25" s="438"/>
      <c r="Y25" s="438"/>
      <c r="Z25" s="438"/>
      <c r="AA25" s="438"/>
      <c r="AB25" s="435"/>
      <c r="AC25" s="435"/>
      <c r="AD25" s="436"/>
      <c r="AE25" s="435"/>
      <c r="AF25" s="436"/>
      <c r="AG25" s="435"/>
      <c r="AH25" s="436"/>
      <c r="AI25" s="435"/>
      <c r="AJ25" s="436"/>
      <c r="AK25" s="435"/>
      <c r="AL25" s="435"/>
      <c r="AM25" s="436"/>
      <c r="AN25" s="435"/>
      <c r="AO25" s="436"/>
      <c r="AP25" s="435"/>
    </row>
    <row r="26" spans="1:42" ht="15" customHeight="1" x14ac:dyDescent="0.25">
      <c r="A26" s="435" t="s">
        <v>883</v>
      </c>
      <c r="B26" s="435" t="s">
        <v>847</v>
      </c>
      <c r="C26" s="436">
        <v>498</v>
      </c>
      <c r="D26" s="437" t="s">
        <v>483</v>
      </c>
      <c r="E26" s="435" t="s">
        <v>533</v>
      </c>
      <c r="F26" s="435" t="s">
        <v>1030</v>
      </c>
      <c r="G26" s="435" t="s">
        <v>896</v>
      </c>
      <c r="H26" s="209" t="s">
        <v>167</v>
      </c>
      <c r="I26" s="438">
        <v>4788.38</v>
      </c>
      <c r="J26" s="438">
        <v>192.7</v>
      </c>
      <c r="K26" s="438">
        <v>2394.19</v>
      </c>
      <c r="L26" s="438">
        <v>0</v>
      </c>
      <c r="M26" s="438">
        <f t="shared" si="1"/>
        <v>2394.19</v>
      </c>
      <c r="N26" s="438">
        <f t="shared" si="2"/>
        <v>35.912849999999999</v>
      </c>
      <c r="O26" s="438">
        <v>846.31</v>
      </c>
      <c r="P26" s="438">
        <v>191.53</v>
      </c>
      <c r="Q26" s="438">
        <f t="shared" si="3"/>
        <v>617.69714999999985</v>
      </c>
      <c r="R26" s="438">
        <f t="shared" si="4"/>
        <v>809.22714999999982</v>
      </c>
      <c r="S26" s="438" t="b">
        <f t="shared" si="0"/>
        <v>1</v>
      </c>
      <c r="T26" s="358" t="s">
        <v>483</v>
      </c>
      <c r="U26" s="438"/>
      <c r="V26" s="438"/>
      <c r="W26" s="438"/>
      <c r="X26" s="438"/>
      <c r="Y26" s="438"/>
      <c r="Z26" s="438"/>
      <c r="AA26" s="438"/>
      <c r="AB26" s="435"/>
      <c r="AC26" s="435"/>
      <c r="AD26" s="436"/>
      <c r="AE26" s="435"/>
      <c r="AF26" s="436"/>
      <c r="AG26" s="435"/>
      <c r="AH26" s="436"/>
      <c r="AI26" s="435"/>
      <c r="AJ26" s="436"/>
      <c r="AK26" s="435"/>
      <c r="AL26" s="435"/>
      <c r="AM26" s="436"/>
      <c r="AN26" s="435"/>
      <c r="AO26" s="436"/>
      <c r="AP26" s="435"/>
    </row>
    <row r="27" spans="1:42" ht="15" customHeight="1" x14ac:dyDescent="0.25">
      <c r="A27" s="435" t="s">
        <v>883</v>
      </c>
      <c r="B27" s="435" t="s">
        <v>847</v>
      </c>
      <c r="C27" s="436">
        <v>200</v>
      </c>
      <c r="D27" s="437" t="s">
        <v>74</v>
      </c>
      <c r="E27" s="435" t="s">
        <v>245</v>
      </c>
      <c r="F27" s="435" t="s">
        <v>958</v>
      </c>
      <c r="G27" s="435" t="s">
        <v>896</v>
      </c>
      <c r="H27" s="209" t="s">
        <v>167</v>
      </c>
      <c r="I27" s="438">
        <v>23114.68</v>
      </c>
      <c r="J27" s="438">
        <v>951.62</v>
      </c>
      <c r="K27" s="438">
        <v>11557.34</v>
      </c>
      <c r="L27" s="438">
        <v>0</v>
      </c>
      <c r="M27" s="438">
        <f t="shared" si="1"/>
        <v>11557.34</v>
      </c>
      <c r="N27" s="438">
        <f t="shared" si="2"/>
        <v>173.36009999999999</v>
      </c>
      <c r="O27" s="438">
        <v>4106.7700000000004</v>
      </c>
      <c r="P27" s="438">
        <v>924.58</v>
      </c>
      <c r="Q27" s="438">
        <f t="shared" si="3"/>
        <v>2981.7899000000007</v>
      </c>
      <c r="R27" s="438">
        <f t="shared" si="4"/>
        <v>3906.3699000000006</v>
      </c>
      <c r="S27" s="438" t="b">
        <f t="shared" si="0"/>
        <v>1</v>
      </c>
      <c r="T27" s="362" t="s">
        <v>74</v>
      </c>
      <c r="U27" s="438"/>
      <c r="V27" s="438"/>
      <c r="W27" s="438"/>
      <c r="X27" s="438"/>
      <c r="Y27" s="438"/>
      <c r="Z27" s="438"/>
      <c r="AA27" s="438"/>
      <c r="AB27" s="435"/>
      <c r="AC27" s="435"/>
      <c r="AD27" s="436"/>
      <c r="AE27" s="435"/>
      <c r="AF27" s="436"/>
      <c r="AG27" s="435"/>
      <c r="AH27" s="436"/>
      <c r="AI27" s="435"/>
      <c r="AJ27" s="436"/>
      <c r="AK27" s="435"/>
      <c r="AL27" s="435"/>
      <c r="AM27" s="436"/>
      <c r="AN27" s="435"/>
      <c r="AO27" s="436"/>
      <c r="AP27" s="435"/>
    </row>
    <row r="28" spans="1:42" ht="15" customHeight="1" x14ac:dyDescent="0.25">
      <c r="A28" s="435" t="s">
        <v>883</v>
      </c>
      <c r="B28" s="435" t="s">
        <v>847</v>
      </c>
      <c r="C28" s="436">
        <v>363</v>
      </c>
      <c r="D28" s="437" t="s">
        <v>452</v>
      </c>
      <c r="E28" s="435" t="s">
        <v>495</v>
      </c>
      <c r="F28" s="435" t="s">
        <v>999</v>
      </c>
      <c r="G28" s="435" t="s">
        <v>1000</v>
      </c>
      <c r="H28" s="209" t="s">
        <v>167</v>
      </c>
      <c r="I28" s="438">
        <v>1737.96</v>
      </c>
      <c r="J28" s="438">
        <v>104.38</v>
      </c>
      <c r="K28" s="438">
        <v>346.17</v>
      </c>
      <c r="L28" s="438">
        <v>0</v>
      </c>
      <c r="M28" s="438">
        <f t="shared" si="1"/>
        <v>346.17</v>
      </c>
      <c r="N28" s="438">
        <f t="shared" si="2"/>
        <v>5.1925499999999998</v>
      </c>
      <c r="O28" s="438">
        <v>484.33</v>
      </c>
      <c r="P28" s="438">
        <v>0</v>
      </c>
      <c r="Q28" s="438">
        <f t="shared" si="3"/>
        <v>374.75745000000001</v>
      </c>
      <c r="R28" s="438">
        <f t="shared" si="4"/>
        <v>374.75745000000001</v>
      </c>
      <c r="S28" s="438" t="b">
        <f t="shared" si="0"/>
        <v>1</v>
      </c>
      <c r="T28" s="208" t="s">
        <v>452</v>
      </c>
      <c r="U28" s="438"/>
      <c r="V28" s="438"/>
      <c r="W28" s="438"/>
      <c r="X28" s="438"/>
      <c r="Y28" s="438"/>
      <c r="Z28" s="438"/>
      <c r="AA28" s="438"/>
      <c r="AB28" s="435"/>
      <c r="AC28" s="435"/>
      <c r="AD28" s="436"/>
      <c r="AE28" s="435"/>
      <c r="AF28" s="436"/>
      <c r="AG28" s="435"/>
      <c r="AH28" s="436"/>
      <c r="AI28" s="435"/>
      <c r="AJ28" s="436"/>
      <c r="AK28" s="435"/>
      <c r="AL28" s="435"/>
      <c r="AM28" s="436"/>
      <c r="AN28" s="435"/>
      <c r="AO28" s="436"/>
      <c r="AP28" s="435"/>
    </row>
    <row r="29" spans="1:42" ht="15" customHeight="1" x14ac:dyDescent="0.25">
      <c r="A29" s="435" t="s">
        <v>883</v>
      </c>
      <c r="B29" s="435" t="s">
        <v>847</v>
      </c>
      <c r="C29" s="436">
        <v>84</v>
      </c>
      <c r="D29" s="437" t="s">
        <v>45</v>
      </c>
      <c r="E29" s="435" t="s">
        <v>217</v>
      </c>
      <c r="F29" s="435" t="s">
        <v>936</v>
      </c>
      <c r="G29" s="435" t="s">
        <v>896</v>
      </c>
      <c r="H29" s="209" t="s">
        <v>167</v>
      </c>
      <c r="I29" s="438">
        <v>12418.12</v>
      </c>
      <c r="J29" s="438">
        <v>678.85</v>
      </c>
      <c r="K29" s="438">
        <v>6209.06</v>
      </c>
      <c r="L29" s="438">
        <v>0</v>
      </c>
      <c r="M29" s="438">
        <f t="shared" si="1"/>
        <v>6209.06</v>
      </c>
      <c r="N29" s="438">
        <f t="shared" si="2"/>
        <v>93.135900000000007</v>
      </c>
      <c r="O29" s="438">
        <v>2373.92</v>
      </c>
      <c r="P29" s="438">
        <v>496.72</v>
      </c>
      <c r="Q29" s="438">
        <f t="shared" si="3"/>
        <v>1601.9341000000002</v>
      </c>
      <c r="R29" s="438">
        <f t="shared" si="4"/>
        <v>2098.6541000000002</v>
      </c>
      <c r="S29" s="438" t="b">
        <f t="shared" si="0"/>
        <v>1</v>
      </c>
      <c r="T29" s="362" t="s">
        <v>45</v>
      </c>
      <c r="U29" s="438"/>
      <c r="V29" s="438"/>
      <c r="W29" s="438"/>
      <c r="X29" s="438"/>
      <c r="Y29" s="438"/>
      <c r="Z29" s="438"/>
      <c r="AA29" s="438"/>
      <c r="AB29" s="435"/>
      <c r="AC29" s="435"/>
      <c r="AD29" s="436"/>
      <c r="AE29" s="435"/>
      <c r="AF29" s="436"/>
      <c r="AG29" s="435"/>
      <c r="AH29" s="436"/>
      <c r="AI29" s="435"/>
      <c r="AJ29" s="436"/>
      <c r="AK29" s="435"/>
      <c r="AL29" s="435"/>
      <c r="AM29" s="436"/>
      <c r="AN29" s="435"/>
      <c r="AO29" s="436"/>
      <c r="AP29" s="435"/>
    </row>
    <row r="30" spans="1:42" ht="15" customHeight="1" x14ac:dyDescent="0.25">
      <c r="A30" s="435" t="s">
        <v>883</v>
      </c>
      <c r="B30" s="435" t="s">
        <v>847</v>
      </c>
      <c r="C30" s="436">
        <v>88</v>
      </c>
      <c r="D30" s="437" t="s">
        <v>48</v>
      </c>
      <c r="E30" s="435" t="s">
        <v>220</v>
      </c>
      <c r="F30" s="435" t="s">
        <v>939</v>
      </c>
      <c r="G30" s="435" t="s">
        <v>896</v>
      </c>
      <c r="H30" s="209" t="s">
        <v>167</v>
      </c>
      <c r="I30" s="438">
        <v>28573.26</v>
      </c>
      <c r="J30" s="438">
        <v>951.62</v>
      </c>
      <c r="K30" s="438">
        <v>14286.63</v>
      </c>
      <c r="L30" s="438">
        <v>0</v>
      </c>
      <c r="M30" s="438">
        <f t="shared" si="1"/>
        <v>14286.63</v>
      </c>
      <c r="N30" s="438">
        <f t="shared" si="2"/>
        <v>214.29944999999998</v>
      </c>
      <c r="O30" s="438">
        <v>4851.87</v>
      </c>
      <c r="P30" s="438">
        <v>1142.93</v>
      </c>
      <c r="Q30" s="438">
        <f t="shared" si="3"/>
        <v>3685.95055</v>
      </c>
      <c r="R30" s="438">
        <f t="shared" si="4"/>
        <v>4828.8805499999999</v>
      </c>
      <c r="S30" s="438" t="b">
        <f t="shared" si="0"/>
        <v>1</v>
      </c>
      <c r="T30" s="362" t="s">
        <v>48</v>
      </c>
      <c r="U30" s="438"/>
      <c r="V30" s="438"/>
      <c r="W30" s="438"/>
      <c r="X30" s="438"/>
      <c r="Y30" s="438"/>
      <c r="Z30" s="438"/>
      <c r="AA30" s="438"/>
      <c r="AB30" s="435"/>
      <c r="AC30" s="435"/>
      <c r="AD30" s="436"/>
      <c r="AE30" s="435"/>
      <c r="AF30" s="436"/>
      <c r="AG30" s="435"/>
      <c r="AH30" s="436"/>
      <c r="AI30" s="435"/>
      <c r="AJ30" s="436"/>
      <c r="AK30" s="435"/>
      <c r="AL30" s="435"/>
      <c r="AM30" s="436"/>
      <c r="AN30" s="435"/>
      <c r="AO30" s="436"/>
      <c r="AP30" s="435"/>
    </row>
    <row r="31" spans="1:42" ht="15" customHeight="1" x14ac:dyDescent="0.25">
      <c r="A31" s="435" t="s">
        <v>883</v>
      </c>
      <c r="B31" s="435" t="s">
        <v>847</v>
      </c>
      <c r="C31" s="436">
        <v>448</v>
      </c>
      <c r="D31" s="437" t="s">
        <v>716</v>
      </c>
      <c r="E31" s="435" t="s">
        <v>737</v>
      </c>
      <c r="F31" s="435" t="s">
        <v>1015</v>
      </c>
      <c r="G31" s="435" t="s">
        <v>896</v>
      </c>
      <c r="H31" s="209" t="s">
        <v>167</v>
      </c>
      <c r="I31" s="438">
        <v>23594.74</v>
      </c>
      <c r="J31" s="438">
        <v>951.62</v>
      </c>
      <c r="K31" s="438">
        <v>11797.37</v>
      </c>
      <c r="L31" s="438">
        <v>0</v>
      </c>
      <c r="M31" s="438">
        <f t="shared" si="1"/>
        <v>11797.37</v>
      </c>
      <c r="N31" s="438">
        <f t="shared" si="2"/>
        <v>176.96055000000001</v>
      </c>
      <c r="O31" s="438">
        <v>4172.3</v>
      </c>
      <c r="P31" s="438">
        <v>943.78</v>
      </c>
      <c r="Q31" s="438">
        <f t="shared" si="3"/>
        <v>3043.7194500000005</v>
      </c>
      <c r="R31" s="438">
        <f t="shared" si="4"/>
        <v>3987.4994500000003</v>
      </c>
      <c r="S31" s="438" t="b">
        <f t="shared" si="0"/>
        <v>1</v>
      </c>
      <c r="T31" s="369" t="s">
        <v>716</v>
      </c>
      <c r="U31" s="438"/>
      <c r="V31" s="438"/>
      <c r="W31" s="438"/>
      <c r="X31" s="438"/>
      <c r="Y31" s="438"/>
      <c r="Z31" s="438"/>
      <c r="AA31" s="438"/>
      <c r="AB31" s="435"/>
      <c r="AC31" s="435"/>
      <c r="AD31" s="436"/>
      <c r="AE31" s="435"/>
      <c r="AF31" s="436"/>
      <c r="AG31" s="435"/>
      <c r="AH31" s="436"/>
      <c r="AI31" s="435"/>
      <c r="AJ31" s="436"/>
      <c r="AK31" s="435"/>
      <c r="AL31" s="435"/>
      <c r="AM31" s="436"/>
      <c r="AN31" s="435"/>
      <c r="AO31" s="436"/>
      <c r="AP31" s="435"/>
    </row>
    <row r="32" spans="1:42" ht="15" customHeight="1" x14ac:dyDescent="0.25">
      <c r="A32" s="435" t="s">
        <v>883</v>
      </c>
      <c r="B32" s="435" t="s">
        <v>847</v>
      </c>
      <c r="C32" s="436">
        <v>476</v>
      </c>
      <c r="D32" s="437" t="s">
        <v>790</v>
      </c>
      <c r="E32" s="435" t="s">
        <v>795</v>
      </c>
      <c r="F32" s="435" t="s">
        <v>1022</v>
      </c>
      <c r="G32" s="435" t="s">
        <v>896</v>
      </c>
      <c r="H32" s="209" t="s">
        <v>167</v>
      </c>
      <c r="I32" s="438">
        <v>20770.48</v>
      </c>
      <c r="J32" s="438">
        <v>951.62</v>
      </c>
      <c r="K32" s="438">
        <v>10385.24</v>
      </c>
      <c r="L32" s="438">
        <v>0</v>
      </c>
      <c r="M32" s="438">
        <f t="shared" si="1"/>
        <v>10385.24</v>
      </c>
      <c r="N32" s="438">
        <f t="shared" si="2"/>
        <v>155.77859999999998</v>
      </c>
      <c r="O32" s="438">
        <v>3786.79</v>
      </c>
      <c r="P32" s="438">
        <v>830.81</v>
      </c>
      <c r="Q32" s="438">
        <f t="shared" si="3"/>
        <v>2679.3914</v>
      </c>
      <c r="R32" s="438">
        <f t="shared" si="4"/>
        <v>3510.2013999999999</v>
      </c>
      <c r="S32" s="438" t="b">
        <f t="shared" si="0"/>
        <v>1</v>
      </c>
      <c r="T32" s="369" t="s">
        <v>790</v>
      </c>
      <c r="U32" s="438"/>
      <c r="V32" s="438"/>
      <c r="W32" s="438"/>
      <c r="X32" s="438"/>
      <c r="Y32" s="438"/>
      <c r="Z32" s="438"/>
      <c r="AA32" s="438"/>
      <c r="AB32" s="435"/>
      <c r="AC32" s="435"/>
      <c r="AD32" s="436"/>
      <c r="AE32" s="435"/>
      <c r="AF32" s="436"/>
      <c r="AG32" s="435"/>
      <c r="AH32" s="436"/>
      <c r="AI32" s="435"/>
      <c r="AJ32" s="436"/>
      <c r="AK32" s="435"/>
      <c r="AL32" s="435"/>
      <c r="AM32" s="436"/>
      <c r="AN32" s="435"/>
      <c r="AO32" s="436"/>
      <c r="AP32" s="435"/>
    </row>
    <row r="33" spans="1:42" ht="15" customHeight="1" x14ac:dyDescent="0.25">
      <c r="A33" s="435" t="s">
        <v>883</v>
      </c>
      <c r="B33" s="435" t="s">
        <v>847</v>
      </c>
      <c r="C33" s="436">
        <v>454</v>
      </c>
      <c r="D33" s="437" t="s">
        <v>721</v>
      </c>
      <c r="E33" s="435" t="s">
        <v>742</v>
      </c>
      <c r="F33" s="435" t="s">
        <v>1016</v>
      </c>
      <c r="G33" s="435" t="s">
        <v>896</v>
      </c>
      <c r="H33" s="209" t="s">
        <v>167</v>
      </c>
      <c r="I33" s="438">
        <v>20770.48</v>
      </c>
      <c r="J33" s="438">
        <v>951.62</v>
      </c>
      <c r="K33" s="438">
        <v>10385.24</v>
      </c>
      <c r="L33" s="438">
        <v>0</v>
      </c>
      <c r="M33" s="438">
        <f t="shared" si="1"/>
        <v>10385.24</v>
      </c>
      <c r="N33" s="438">
        <f t="shared" si="2"/>
        <v>155.77859999999998</v>
      </c>
      <c r="O33" s="438">
        <v>3786.79</v>
      </c>
      <c r="P33" s="438">
        <v>830.81</v>
      </c>
      <c r="Q33" s="438">
        <f t="shared" si="3"/>
        <v>2679.3914</v>
      </c>
      <c r="R33" s="438">
        <f t="shared" si="4"/>
        <v>3510.2013999999999</v>
      </c>
      <c r="S33" s="438" t="b">
        <f t="shared" si="0"/>
        <v>1</v>
      </c>
      <c r="T33" s="369" t="s">
        <v>721</v>
      </c>
      <c r="U33" s="438"/>
      <c r="V33" s="438"/>
      <c r="W33" s="438"/>
      <c r="X33" s="438"/>
      <c r="Y33" s="438"/>
      <c r="Z33" s="438"/>
      <c r="AA33" s="438"/>
      <c r="AB33" s="435"/>
      <c r="AC33" s="435"/>
      <c r="AD33" s="436"/>
      <c r="AE33" s="435"/>
      <c r="AF33" s="436"/>
      <c r="AG33" s="435"/>
      <c r="AH33" s="436"/>
      <c r="AI33" s="435"/>
      <c r="AJ33" s="436"/>
      <c r="AK33" s="435"/>
      <c r="AL33" s="435"/>
      <c r="AM33" s="436"/>
      <c r="AN33" s="435"/>
      <c r="AO33" s="436"/>
      <c r="AP33" s="435"/>
    </row>
    <row r="34" spans="1:42" ht="15" customHeight="1" x14ac:dyDescent="0.25">
      <c r="A34" s="435" t="s">
        <v>883</v>
      </c>
      <c r="B34" s="435" t="s">
        <v>847</v>
      </c>
      <c r="C34" s="436">
        <v>23</v>
      </c>
      <c r="D34" s="437" t="s">
        <v>17</v>
      </c>
      <c r="E34" s="435" t="s">
        <v>188</v>
      </c>
      <c r="F34" s="435" t="s">
        <v>912</v>
      </c>
      <c r="G34" s="435" t="s">
        <v>896</v>
      </c>
      <c r="H34" s="209" t="s">
        <v>167</v>
      </c>
      <c r="I34" s="438">
        <v>28008.84</v>
      </c>
      <c r="J34" s="438">
        <v>951.62</v>
      </c>
      <c r="K34" s="438">
        <v>14004.42</v>
      </c>
      <c r="L34" s="438">
        <v>0</v>
      </c>
      <c r="M34" s="438">
        <f t="shared" si="1"/>
        <v>14004.42</v>
      </c>
      <c r="N34" s="438">
        <f t="shared" si="2"/>
        <v>210.06629999999998</v>
      </c>
      <c r="O34" s="438">
        <v>4774.83</v>
      </c>
      <c r="P34" s="438">
        <v>1120.3499999999999</v>
      </c>
      <c r="Q34" s="438">
        <f t="shared" si="3"/>
        <v>3613.1437000000001</v>
      </c>
      <c r="R34" s="438">
        <f t="shared" si="4"/>
        <v>4733.4937</v>
      </c>
      <c r="S34" s="438" t="b">
        <f t="shared" si="0"/>
        <v>0</v>
      </c>
      <c r="T34" s="362" t="s">
        <v>426</v>
      </c>
      <c r="U34" s="438"/>
      <c r="V34" s="438"/>
      <c r="W34" s="438"/>
      <c r="X34" s="438"/>
      <c r="Y34" s="438"/>
      <c r="Z34" s="438"/>
      <c r="AA34" s="438"/>
      <c r="AB34" s="435"/>
      <c r="AC34" s="435"/>
      <c r="AD34" s="436"/>
      <c r="AE34" s="435"/>
      <c r="AF34" s="436"/>
      <c r="AG34" s="435"/>
      <c r="AH34" s="436"/>
      <c r="AI34" s="435"/>
      <c r="AJ34" s="436"/>
      <c r="AK34" s="435"/>
      <c r="AL34" s="435"/>
      <c r="AM34" s="436"/>
      <c r="AN34" s="435"/>
      <c r="AO34" s="436"/>
      <c r="AP34" s="435"/>
    </row>
    <row r="35" spans="1:42" ht="15" customHeight="1" x14ac:dyDescent="0.25">
      <c r="A35" s="435" t="s">
        <v>883</v>
      </c>
      <c r="B35" s="435" t="s">
        <v>847</v>
      </c>
      <c r="C35" s="436">
        <v>40</v>
      </c>
      <c r="D35" s="437" t="s">
        <v>30</v>
      </c>
      <c r="E35" s="435" t="s">
        <v>202</v>
      </c>
      <c r="F35" s="435" t="s">
        <v>925</v>
      </c>
      <c r="G35" s="435" t="s">
        <v>896</v>
      </c>
      <c r="H35" s="209" t="s">
        <v>167</v>
      </c>
      <c r="I35" s="438">
        <v>21252.5</v>
      </c>
      <c r="J35" s="438">
        <v>951.62</v>
      </c>
      <c r="K35" s="438">
        <v>10626.25</v>
      </c>
      <c r="L35" s="438">
        <v>0</v>
      </c>
      <c r="M35" s="438">
        <f t="shared" si="1"/>
        <v>10626.25</v>
      </c>
      <c r="N35" s="438">
        <f t="shared" si="2"/>
        <v>159.39374999999998</v>
      </c>
      <c r="O35" s="438">
        <v>3852.59</v>
      </c>
      <c r="P35" s="438">
        <v>850.1</v>
      </c>
      <c r="Q35" s="438">
        <f t="shared" si="3"/>
        <v>2741.5762500000001</v>
      </c>
      <c r="R35" s="438">
        <f t="shared" si="4"/>
        <v>3591.67625</v>
      </c>
      <c r="S35" s="438" t="b">
        <f t="shared" si="0"/>
        <v>1</v>
      </c>
      <c r="T35" s="362" t="s">
        <v>30</v>
      </c>
      <c r="U35" s="438"/>
      <c r="V35" s="438"/>
      <c r="W35" s="438"/>
      <c r="X35" s="438"/>
      <c r="Y35" s="438"/>
      <c r="Z35" s="438"/>
      <c r="AA35" s="438"/>
      <c r="AB35" s="435"/>
      <c r="AC35" s="435"/>
      <c r="AD35" s="436"/>
      <c r="AE35" s="435"/>
      <c r="AF35" s="436"/>
      <c r="AG35" s="435"/>
      <c r="AH35" s="436"/>
      <c r="AI35" s="435"/>
      <c r="AJ35" s="436"/>
      <c r="AK35" s="435"/>
      <c r="AL35" s="435"/>
      <c r="AM35" s="436"/>
      <c r="AN35" s="435"/>
      <c r="AO35" s="436"/>
      <c r="AP35" s="435"/>
    </row>
    <row r="36" spans="1:42" ht="15" customHeight="1" x14ac:dyDescent="0.25">
      <c r="A36" s="435" t="s">
        <v>883</v>
      </c>
      <c r="B36" s="435" t="s">
        <v>847</v>
      </c>
      <c r="C36" s="436">
        <v>481</v>
      </c>
      <c r="D36" s="437" t="s">
        <v>803</v>
      </c>
      <c r="E36" s="435" t="s">
        <v>817</v>
      </c>
      <c r="F36" s="435" t="s">
        <v>1023</v>
      </c>
      <c r="G36" s="435" t="s">
        <v>896</v>
      </c>
      <c r="H36" s="209" t="s">
        <v>167</v>
      </c>
      <c r="I36" s="438">
        <v>20770.48</v>
      </c>
      <c r="J36" s="438">
        <v>951.62</v>
      </c>
      <c r="K36" s="438">
        <v>10385.24</v>
      </c>
      <c r="L36" s="438">
        <v>0</v>
      </c>
      <c r="M36" s="438">
        <f t="shared" si="1"/>
        <v>10385.24</v>
      </c>
      <c r="N36" s="438">
        <f t="shared" si="2"/>
        <v>155.77859999999998</v>
      </c>
      <c r="O36" s="438">
        <v>3786.79</v>
      </c>
      <c r="P36" s="438">
        <v>830.81</v>
      </c>
      <c r="Q36" s="438">
        <f t="shared" si="3"/>
        <v>2679.3914</v>
      </c>
      <c r="R36" s="438">
        <f t="shared" si="4"/>
        <v>3510.2013999999999</v>
      </c>
      <c r="S36" s="438" t="b">
        <f t="shared" si="0"/>
        <v>1</v>
      </c>
      <c r="T36" s="369" t="s">
        <v>803</v>
      </c>
      <c r="U36" s="438"/>
      <c r="V36" s="438"/>
      <c r="W36" s="438"/>
      <c r="X36" s="438"/>
      <c r="Y36" s="438"/>
      <c r="Z36" s="438"/>
      <c r="AA36" s="438"/>
      <c r="AB36" s="435"/>
      <c r="AC36" s="435"/>
      <c r="AD36" s="436"/>
      <c r="AE36" s="435"/>
      <c r="AF36" s="436"/>
      <c r="AG36" s="435"/>
      <c r="AH36" s="436"/>
      <c r="AI36" s="435"/>
      <c r="AJ36" s="436"/>
      <c r="AK36" s="435"/>
      <c r="AL36" s="435"/>
      <c r="AM36" s="436"/>
      <c r="AN36" s="435"/>
      <c r="AO36" s="436"/>
      <c r="AP36" s="435"/>
    </row>
    <row r="37" spans="1:42" ht="15" customHeight="1" x14ac:dyDescent="0.25">
      <c r="A37" s="435" t="s">
        <v>883</v>
      </c>
      <c r="B37" s="435" t="s">
        <v>847</v>
      </c>
      <c r="C37" s="436">
        <v>313</v>
      </c>
      <c r="D37" s="437" t="s">
        <v>298</v>
      </c>
      <c r="E37" s="435" t="s">
        <v>296</v>
      </c>
      <c r="F37" s="435" t="s">
        <v>977</v>
      </c>
      <c r="G37" s="435" t="s">
        <v>896</v>
      </c>
      <c r="H37" s="209" t="s">
        <v>167</v>
      </c>
      <c r="I37" s="438">
        <v>56482</v>
      </c>
      <c r="J37" s="438">
        <v>951.62</v>
      </c>
      <c r="K37" s="438">
        <v>22833.15</v>
      </c>
      <c r="L37" s="438">
        <v>0</v>
      </c>
      <c r="M37" s="438">
        <f t="shared" si="1"/>
        <v>22833.15</v>
      </c>
      <c r="N37" s="438">
        <f t="shared" si="2"/>
        <v>342.49725000000001</v>
      </c>
      <c r="O37" s="438">
        <v>7185.07</v>
      </c>
      <c r="P37" s="438">
        <v>2691.9</v>
      </c>
      <c r="Q37" s="438">
        <f t="shared" si="3"/>
        <v>5890.9527499999995</v>
      </c>
      <c r="R37" s="438">
        <f t="shared" si="4"/>
        <v>8582.85275</v>
      </c>
      <c r="S37" s="438" t="b">
        <f t="shared" si="0"/>
        <v>0</v>
      </c>
      <c r="T37" s="362" t="s">
        <v>297</v>
      </c>
      <c r="U37" s="438"/>
      <c r="V37" s="438"/>
      <c r="W37" s="438"/>
      <c r="X37" s="438"/>
      <c r="Y37" s="438"/>
      <c r="Z37" s="438"/>
      <c r="AA37" s="438"/>
      <c r="AB37" s="435"/>
      <c r="AC37" s="435"/>
      <c r="AD37" s="436"/>
      <c r="AE37" s="435"/>
      <c r="AF37" s="436"/>
      <c r="AG37" s="435"/>
      <c r="AH37" s="436"/>
      <c r="AI37" s="435"/>
      <c r="AJ37" s="436"/>
      <c r="AK37" s="435"/>
      <c r="AL37" s="435"/>
      <c r="AM37" s="436"/>
      <c r="AN37" s="435"/>
      <c r="AO37" s="436"/>
      <c r="AP37" s="435"/>
    </row>
    <row r="38" spans="1:42" ht="15" customHeight="1" x14ac:dyDescent="0.25">
      <c r="A38" s="435" t="s">
        <v>883</v>
      </c>
      <c r="B38" s="435" t="s">
        <v>847</v>
      </c>
      <c r="C38" s="436">
        <v>149</v>
      </c>
      <c r="D38" s="437" t="s">
        <v>104</v>
      </c>
      <c r="E38" s="435" t="s">
        <v>230</v>
      </c>
      <c r="F38" s="435" t="s">
        <v>945</v>
      </c>
      <c r="G38" s="435" t="s">
        <v>896</v>
      </c>
      <c r="H38" s="209" t="s">
        <v>167</v>
      </c>
      <c r="I38" s="438">
        <v>26571.22</v>
      </c>
      <c r="J38" s="438">
        <v>951.62</v>
      </c>
      <c r="K38" s="438">
        <v>13285.61</v>
      </c>
      <c r="L38" s="438">
        <v>0</v>
      </c>
      <c r="M38" s="438">
        <f t="shared" si="1"/>
        <v>13285.61</v>
      </c>
      <c r="N38" s="438">
        <f t="shared" si="2"/>
        <v>199.28415000000001</v>
      </c>
      <c r="O38" s="438">
        <v>4578.59</v>
      </c>
      <c r="P38" s="438">
        <v>1062.8399999999999</v>
      </c>
      <c r="Q38" s="438">
        <f t="shared" si="3"/>
        <v>3427.6858500000003</v>
      </c>
      <c r="R38" s="438">
        <f t="shared" si="4"/>
        <v>4490.52585</v>
      </c>
      <c r="S38" s="438" t="b">
        <f t="shared" si="0"/>
        <v>0</v>
      </c>
      <c r="T38" s="362" t="s">
        <v>422</v>
      </c>
      <c r="U38" s="438"/>
      <c r="V38" s="438"/>
      <c r="W38" s="438"/>
      <c r="X38" s="438"/>
      <c r="Y38" s="438"/>
      <c r="Z38" s="438"/>
      <c r="AA38" s="438"/>
      <c r="AB38" s="435"/>
      <c r="AC38" s="435"/>
      <c r="AD38" s="436"/>
      <c r="AE38" s="435"/>
      <c r="AF38" s="436"/>
      <c r="AG38" s="435"/>
      <c r="AH38" s="436"/>
      <c r="AI38" s="435"/>
      <c r="AJ38" s="436"/>
      <c r="AK38" s="435"/>
      <c r="AL38" s="435"/>
      <c r="AM38" s="436"/>
      <c r="AN38" s="435"/>
      <c r="AO38" s="436"/>
      <c r="AP38" s="435"/>
    </row>
    <row r="39" spans="1:42" ht="15" customHeight="1" x14ac:dyDescent="0.25">
      <c r="A39" s="435" t="s">
        <v>883</v>
      </c>
      <c r="B39" s="435" t="s">
        <v>847</v>
      </c>
      <c r="C39" s="436">
        <v>168</v>
      </c>
      <c r="D39" s="437" t="s">
        <v>66</v>
      </c>
      <c r="E39" s="435" t="s">
        <v>237</v>
      </c>
      <c r="F39" s="435" t="s">
        <v>950</v>
      </c>
      <c r="G39" s="435" t="s">
        <v>896</v>
      </c>
      <c r="H39" s="209" t="s">
        <v>167</v>
      </c>
      <c r="I39" s="438">
        <v>17445.060000000001</v>
      </c>
      <c r="J39" s="438">
        <v>951.62</v>
      </c>
      <c r="K39" s="438">
        <v>8722.5300000000007</v>
      </c>
      <c r="L39" s="438">
        <v>0</v>
      </c>
      <c r="M39" s="438">
        <f t="shared" si="1"/>
        <v>8722.5300000000007</v>
      </c>
      <c r="N39" s="438">
        <f t="shared" si="2"/>
        <v>130.83795000000001</v>
      </c>
      <c r="O39" s="438">
        <v>3332.87</v>
      </c>
      <c r="P39" s="438">
        <v>697.8</v>
      </c>
      <c r="Q39" s="438">
        <f t="shared" si="3"/>
        <v>2250.4120499999999</v>
      </c>
      <c r="R39" s="438">
        <f t="shared" si="4"/>
        <v>2948.2120500000001</v>
      </c>
      <c r="S39" s="438" t="b">
        <f t="shared" si="0"/>
        <v>1</v>
      </c>
      <c r="T39" s="362" t="s">
        <v>66</v>
      </c>
      <c r="U39" s="438"/>
      <c r="V39" s="438"/>
      <c r="W39" s="438"/>
      <c r="X39" s="438"/>
      <c r="Y39" s="438"/>
      <c r="Z39" s="438"/>
      <c r="AA39" s="438"/>
      <c r="AB39" s="435"/>
      <c r="AC39" s="435"/>
      <c r="AD39" s="436"/>
      <c r="AE39" s="435"/>
      <c r="AF39" s="436"/>
      <c r="AG39" s="435"/>
      <c r="AH39" s="436"/>
      <c r="AI39" s="435"/>
      <c r="AJ39" s="436"/>
      <c r="AK39" s="435"/>
      <c r="AL39" s="435"/>
      <c r="AM39" s="436"/>
      <c r="AN39" s="435"/>
      <c r="AO39" s="436"/>
      <c r="AP39" s="435"/>
    </row>
    <row r="40" spans="1:42" ht="15" customHeight="1" x14ac:dyDescent="0.25">
      <c r="A40" s="435" t="s">
        <v>883</v>
      </c>
      <c r="B40" s="435" t="s">
        <v>847</v>
      </c>
      <c r="C40" s="436">
        <v>469</v>
      </c>
      <c r="D40" s="437" t="s">
        <v>781</v>
      </c>
      <c r="E40" s="435" t="s">
        <v>780</v>
      </c>
      <c r="F40" s="435" t="s">
        <v>1021</v>
      </c>
      <c r="G40" s="435" t="s">
        <v>896</v>
      </c>
      <c r="H40" s="209" t="s">
        <v>167</v>
      </c>
      <c r="I40" s="438">
        <v>9904.14</v>
      </c>
      <c r="J40" s="438">
        <v>502.87</v>
      </c>
      <c r="K40" s="438">
        <v>4952.07</v>
      </c>
      <c r="L40" s="438">
        <v>0</v>
      </c>
      <c r="M40" s="438">
        <f t="shared" si="1"/>
        <v>4952.07</v>
      </c>
      <c r="N40" s="438">
        <f t="shared" si="2"/>
        <v>74.281049999999993</v>
      </c>
      <c r="O40" s="438">
        <v>1854.79</v>
      </c>
      <c r="P40" s="438">
        <v>396.16</v>
      </c>
      <c r="Q40" s="438">
        <f t="shared" si="3"/>
        <v>1277.63895</v>
      </c>
      <c r="R40" s="438">
        <f t="shared" si="4"/>
        <v>1673.7989500000001</v>
      </c>
      <c r="S40" s="438" t="b">
        <f t="shared" si="0"/>
        <v>0</v>
      </c>
      <c r="T40" s="373" t="s">
        <v>778</v>
      </c>
      <c r="U40" s="438"/>
      <c r="V40" s="438"/>
      <c r="W40" s="438"/>
      <c r="X40" s="438"/>
      <c r="Y40" s="438"/>
      <c r="Z40" s="438"/>
      <c r="AA40" s="438"/>
      <c r="AB40" s="435"/>
      <c r="AC40" s="435"/>
      <c r="AD40" s="436"/>
      <c r="AE40" s="435"/>
      <c r="AF40" s="436"/>
      <c r="AG40" s="435"/>
      <c r="AH40" s="436"/>
      <c r="AI40" s="435"/>
      <c r="AJ40" s="436"/>
      <c r="AK40" s="435"/>
      <c r="AL40" s="435"/>
      <c r="AM40" s="436"/>
      <c r="AN40" s="435"/>
      <c r="AO40" s="436"/>
      <c r="AP40" s="435"/>
    </row>
    <row r="41" spans="1:42" ht="15" customHeight="1" x14ac:dyDescent="0.25">
      <c r="A41" s="435" t="s">
        <v>883</v>
      </c>
      <c r="B41" s="435" t="s">
        <v>847</v>
      </c>
      <c r="C41" s="436">
        <v>468</v>
      </c>
      <c r="D41" s="437" t="s">
        <v>777</v>
      </c>
      <c r="E41" s="435" t="s">
        <v>782</v>
      </c>
      <c r="F41" s="435" t="s">
        <v>1020</v>
      </c>
      <c r="G41" s="435" t="s">
        <v>896</v>
      </c>
      <c r="H41" s="209" t="s">
        <v>167</v>
      </c>
      <c r="I41" s="438">
        <v>20770.48</v>
      </c>
      <c r="J41" s="438">
        <v>951.62</v>
      </c>
      <c r="K41" s="438">
        <v>10385.24</v>
      </c>
      <c r="L41" s="438">
        <v>0</v>
      </c>
      <c r="M41" s="438">
        <f t="shared" si="1"/>
        <v>10385.24</v>
      </c>
      <c r="N41" s="438">
        <f t="shared" si="2"/>
        <v>155.77859999999998</v>
      </c>
      <c r="O41" s="438">
        <v>3786.79</v>
      </c>
      <c r="P41" s="438">
        <v>830.81</v>
      </c>
      <c r="Q41" s="438">
        <f t="shared" si="3"/>
        <v>2679.3914</v>
      </c>
      <c r="R41" s="438">
        <f t="shared" si="4"/>
        <v>3510.2013999999999</v>
      </c>
      <c r="S41" s="438" t="b">
        <f t="shared" si="0"/>
        <v>1</v>
      </c>
      <c r="T41" s="373" t="s">
        <v>777</v>
      </c>
      <c r="U41" s="438"/>
      <c r="V41" s="438"/>
      <c r="W41" s="438"/>
      <c r="X41" s="438"/>
      <c r="Y41" s="438"/>
      <c r="Z41" s="438"/>
      <c r="AA41" s="438"/>
      <c r="AB41" s="435"/>
      <c r="AC41" s="435"/>
      <c r="AD41" s="436"/>
      <c r="AE41" s="435"/>
      <c r="AF41" s="436"/>
      <c r="AG41" s="435"/>
      <c r="AH41" s="436"/>
      <c r="AI41" s="435"/>
      <c r="AJ41" s="436"/>
      <c r="AK41" s="435"/>
      <c r="AL41" s="435"/>
      <c r="AM41" s="436"/>
      <c r="AN41" s="435"/>
      <c r="AO41" s="436"/>
      <c r="AP41" s="435"/>
    </row>
    <row r="42" spans="1:42" ht="15" customHeight="1" x14ac:dyDescent="0.25">
      <c r="A42" s="435" t="s">
        <v>883</v>
      </c>
      <c r="B42" s="435" t="s">
        <v>847</v>
      </c>
      <c r="C42" s="436">
        <v>16</v>
      </c>
      <c r="D42" s="437" t="s">
        <v>11</v>
      </c>
      <c r="E42" s="435" t="s">
        <v>183</v>
      </c>
      <c r="F42" s="435" t="s">
        <v>906</v>
      </c>
      <c r="G42" s="435" t="s">
        <v>896</v>
      </c>
      <c r="H42" s="209" t="s">
        <v>167</v>
      </c>
      <c r="I42" s="438">
        <v>16831.8</v>
      </c>
      <c r="J42" s="438">
        <v>951.62</v>
      </c>
      <c r="K42" s="438">
        <v>8415.9</v>
      </c>
      <c r="L42" s="438">
        <v>0</v>
      </c>
      <c r="M42" s="438">
        <f t="shared" si="1"/>
        <v>8415.9</v>
      </c>
      <c r="N42" s="438">
        <f t="shared" si="2"/>
        <v>126.23849999999999</v>
      </c>
      <c r="O42" s="438">
        <v>3249.16</v>
      </c>
      <c r="P42" s="438">
        <v>673.27</v>
      </c>
      <c r="Q42" s="438">
        <f t="shared" si="3"/>
        <v>2171.3015</v>
      </c>
      <c r="R42" s="438">
        <f t="shared" si="4"/>
        <v>2844.5715</v>
      </c>
      <c r="S42" s="438" t="b">
        <f t="shared" si="0"/>
        <v>1</v>
      </c>
      <c r="T42" s="362" t="s">
        <v>11</v>
      </c>
      <c r="U42" s="438"/>
      <c r="V42" s="438"/>
      <c r="W42" s="438"/>
      <c r="X42" s="438"/>
      <c r="Y42" s="438"/>
      <c r="Z42" s="438"/>
      <c r="AA42" s="438"/>
      <c r="AB42" s="435"/>
      <c r="AC42" s="435"/>
      <c r="AD42" s="436"/>
      <c r="AE42" s="435"/>
      <c r="AF42" s="436"/>
      <c r="AG42" s="435"/>
      <c r="AH42" s="436"/>
      <c r="AI42" s="435"/>
      <c r="AJ42" s="436"/>
      <c r="AK42" s="435"/>
      <c r="AL42" s="435"/>
      <c r="AM42" s="436"/>
      <c r="AN42" s="435"/>
      <c r="AO42" s="436"/>
      <c r="AP42" s="435"/>
    </row>
    <row r="43" spans="1:42" ht="15" customHeight="1" x14ac:dyDescent="0.25">
      <c r="A43" s="435" t="s">
        <v>883</v>
      </c>
      <c r="B43" s="435" t="s">
        <v>847</v>
      </c>
      <c r="C43" s="436">
        <v>473</v>
      </c>
      <c r="D43" s="437" t="s">
        <v>787</v>
      </c>
      <c r="E43" s="435" t="s">
        <v>792</v>
      </c>
      <c r="F43" s="435" t="s">
        <v>1022</v>
      </c>
      <c r="G43" s="435" t="s">
        <v>896</v>
      </c>
      <c r="H43" s="209" t="s">
        <v>167</v>
      </c>
      <c r="I43" s="438">
        <v>20770.48</v>
      </c>
      <c r="J43" s="438">
        <v>951.62</v>
      </c>
      <c r="K43" s="438">
        <v>10385.24</v>
      </c>
      <c r="L43" s="438">
        <v>0</v>
      </c>
      <c r="M43" s="438">
        <f t="shared" si="1"/>
        <v>10385.24</v>
      </c>
      <c r="N43" s="438">
        <f t="shared" si="2"/>
        <v>155.77859999999998</v>
      </c>
      <c r="O43" s="438">
        <v>3786.79</v>
      </c>
      <c r="P43" s="438">
        <v>830.81</v>
      </c>
      <c r="Q43" s="438">
        <f t="shared" si="3"/>
        <v>2679.3914</v>
      </c>
      <c r="R43" s="438">
        <f t="shared" si="4"/>
        <v>3510.2013999999999</v>
      </c>
      <c r="S43" s="438" t="b">
        <f t="shared" si="0"/>
        <v>1</v>
      </c>
      <c r="T43" s="369" t="s">
        <v>787</v>
      </c>
      <c r="U43" s="438"/>
      <c r="V43" s="438"/>
      <c r="W43" s="438"/>
      <c r="X43" s="438"/>
      <c r="Y43" s="438"/>
      <c r="Z43" s="438"/>
      <c r="AA43" s="438"/>
      <c r="AB43" s="435"/>
      <c r="AC43" s="435"/>
      <c r="AD43" s="436"/>
      <c r="AE43" s="435"/>
      <c r="AF43" s="436"/>
      <c r="AG43" s="435"/>
      <c r="AH43" s="436"/>
      <c r="AI43" s="435"/>
      <c r="AJ43" s="436"/>
      <c r="AK43" s="435"/>
      <c r="AL43" s="435"/>
      <c r="AM43" s="436"/>
      <c r="AN43" s="435"/>
      <c r="AO43" s="436"/>
      <c r="AP43" s="435"/>
    </row>
    <row r="44" spans="1:42" ht="15" customHeight="1" x14ac:dyDescent="0.25">
      <c r="A44" s="435" t="s">
        <v>883</v>
      </c>
      <c r="B44" s="435" t="s">
        <v>847</v>
      </c>
      <c r="C44" s="436">
        <v>372</v>
      </c>
      <c r="D44" s="437" t="s">
        <v>504</v>
      </c>
      <c r="E44" s="435" t="s">
        <v>505</v>
      </c>
      <c r="F44" s="435" t="s">
        <v>999</v>
      </c>
      <c r="G44" s="435" t="s">
        <v>1000</v>
      </c>
      <c r="H44" s="209" t="s">
        <v>167</v>
      </c>
      <c r="I44" s="438">
        <v>1557.78</v>
      </c>
      <c r="J44" s="438">
        <v>90.86</v>
      </c>
      <c r="K44" s="438">
        <v>346.17</v>
      </c>
      <c r="L44" s="438">
        <v>0</v>
      </c>
      <c r="M44" s="438">
        <f t="shared" si="1"/>
        <v>346.17</v>
      </c>
      <c r="N44" s="438">
        <f t="shared" si="2"/>
        <v>5.1925499999999998</v>
      </c>
      <c r="O44" s="438">
        <v>421.63</v>
      </c>
      <c r="P44" s="438">
        <v>0</v>
      </c>
      <c r="Q44" s="438">
        <f t="shared" si="3"/>
        <v>325.57745</v>
      </c>
      <c r="R44" s="438">
        <f t="shared" si="4"/>
        <v>325.57745</v>
      </c>
      <c r="S44" s="438" t="b">
        <f t="shared" si="0"/>
        <v>0</v>
      </c>
      <c r="T44" s="208" t="s">
        <v>460</v>
      </c>
      <c r="U44" s="438"/>
      <c r="V44" s="438"/>
      <c r="W44" s="438"/>
      <c r="X44" s="438"/>
      <c r="Y44" s="438"/>
      <c r="Z44" s="438"/>
      <c r="AA44" s="438"/>
      <c r="AB44" s="435"/>
      <c r="AC44" s="435"/>
      <c r="AD44" s="436"/>
      <c r="AE44" s="435"/>
      <c r="AF44" s="436"/>
      <c r="AG44" s="435"/>
      <c r="AH44" s="436"/>
      <c r="AI44" s="435"/>
      <c r="AJ44" s="436"/>
      <c r="AK44" s="435"/>
      <c r="AL44" s="435"/>
      <c r="AM44" s="436"/>
      <c r="AN44" s="435"/>
      <c r="AO44" s="436"/>
      <c r="AP44" s="435"/>
    </row>
    <row r="45" spans="1:42" ht="15" customHeight="1" x14ac:dyDescent="0.25">
      <c r="A45" s="435" t="s">
        <v>883</v>
      </c>
      <c r="B45" s="435" t="s">
        <v>847</v>
      </c>
      <c r="C45" s="436">
        <v>351</v>
      </c>
      <c r="D45" s="437" t="s">
        <v>375</v>
      </c>
      <c r="E45" s="435" t="s">
        <v>376</v>
      </c>
      <c r="F45" s="435" t="s">
        <v>994</v>
      </c>
      <c r="G45" s="435" t="s">
        <v>896</v>
      </c>
      <c r="H45" s="209" t="s">
        <v>167</v>
      </c>
      <c r="I45" s="438">
        <v>43262.8</v>
      </c>
      <c r="J45" s="438">
        <v>951.62</v>
      </c>
      <c r="K45" s="438">
        <v>21631.4</v>
      </c>
      <c r="L45" s="438">
        <v>0</v>
      </c>
      <c r="M45" s="438">
        <f t="shared" si="1"/>
        <v>21631.4</v>
      </c>
      <c r="N45" s="438">
        <f t="shared" si="2"/>
        <v>324.471</v>
      </c>
      <c r="O45" s="438">
        <v>6856.99</v>
      </c>
      <c r="P45" s="438">
        <v>1730.51</v>
      </c>
      <c r="Q45" s="438">
        <f t="shared" si="3"/>
        <v>5580.8989999999994</v>
      </c>
      <c r="R45" s="438">
        <f t="shared" si="4"/>
        <v>7311.4089999999997</v>
      </c>
      <c r="S45" s="438" t="b">
        <f t="shared" si="0"/>
        <v>1</v>
      </c>
      <c r="T45" s="362" t="s">
        <v>375</v>
      </c>
      <c r="U45" s="438"/>
      <c r="V45" s="438"/>
      <c r="W45" s="438"/>
      <c r="X45" s="438"/>
      <c r="Y45" s="438"/>
      <c r="Z45" s="438"/>
      <c r="AA45" s="438"/>
      <c r="AB45" s="435"/>
      <c r="AC45" s="435"/>
      <c r="AD45" s="436"/>
      <c r="AE45" s="435"/>
      <c r="AF45" s="436"/>
      <c r="AG45" s="435"/>
      <c r="AH45" s="436"/>
      <c r="AI45" s="435"/>
      <c r="AJ45" s="436"/>
      <c r="AK45" s="435"/>
      <c r="AL45" s="435"/>
      <c r="AM45" s="436"/>
      <c r="AN45" s="435"/>
      <c r="AO45" s="436"/>
      <c r="AP45" s="435"/>
    </row>
    <row r="46" spans="1:42" ht="15" customHeight="1" x14ac:dyDescent="0.25">
      <c r="A46" s="435" t="s">
        <v>883</v>
      </c>
      <c r="B46" s="435" t="s">
        <v>847</v>
      </c>
      <c r="C46" s="436">
        <v>465</v>
      </c>
      <c r="D46" s="437" t="s">
        <v>750</v>
      </c>
      <c r="E46" s="435" t="s">
        <v>763</v>
      </c>
      <c r="F46" s="435" t="s">
        <v>1019</v>
      </c>
      <c r="G46" s="435" t="s">
        <v>896</v>
      </c>
      <c r="H46" s="209" t="s">
        <v>167</v>
      </c>
      <c r="I46" s="438">
        <v>23078.3</v>
      </c>
      <c r="J46" s="438">
        <v>951.62</v>
      </c>
      <c r="K46" s="438">
        <v>11539.15</v>
      </c>
      <c r="L46" s="438">
        <v>0</v>
      </c>
      <c r="M46" s="438">
        <f t="shared" si="1"/>
        <v>11539.15</v>
      </c>
      <c r="N46" s="438">
        <f t="shared" si="2"/>
        <v>173.08724999999998</v>
      </c>
      <c r="O46" s="438">
        <v>4101.8100000000004</v>
      </c>
      <c r="P46" s="438">
        <v>923.13</v>
      </c>
      <c r="Q46" s="438">
        <f t="shared" si="3"/>
        <v>2977.1027500000005</v>
      </c>
      <c r="R46" s="438">
        <f t="shared" si="4"/>
        <v>3900.2327500000006</v>
      </c>
      <c r="S46" s="438" t="b">
        <f t="shared" si="0"/>
        <v>1</v>
      </c>
      <c r="T46" s="218" t="s">
        <v>750</v>
      </c>
      <c r="U46" s="438"/>
      <c r="V46" s="438"/>
      <c r="W46" s="438"/>
      <c r="X46" s="438"/>
      <c r="Y46" s="438"/>
      <c r="Z46" s="438"/>
      <c r="AA46" s="438"/>
      <c r="AB46" s="435"/>
      <c r="AC46" s="435"/>
      <c r="AD46" s="436"/>
      <c r="AE46" s="435"/>
      <c r="AF46" s="436"/>
      <c r="AG46" s="435"/>
      <c r="AH46" s="436"/>
      <c r="AI46" s="435"/>
      <c r="AJ46" s="436"/>
      <c r="AK46" s="435"/>
      <c r="AL46" s="435"/>
      <c r="AM46" s="436"/>
      <c r="AN46" s="435"/>
      <c r="AO46" s="436"/>
      <c r="AP46" s="435"/>
    </row>
    <row r="47" spans="1:42" s="192" customFormat="1" ht="15" customHeight="1" x14ac:dyDescent="0.25">
      <c r="A47" s="189"/>
      <c r="B47" s="189"/>
      <c r="C47" s="190"/>
      <c r="D47" s="367" t="s">
        <v>23</v>
      </c>
      <c r="E47" s="189"/>
      <c r="F47" s="189"/>
      <c r="G47" s="189"/>
      <c r="H47" s="210"/>
      <c r="I47" s="191">
        <v>0</v>
      </c>
      <c r="J47" s="191">
        <v>0</v>
      </c>
      <c r="K47" s="191">
        <v>0</v>
      </c>
      <c r="L47" s="438">
        <v>0</v>
      </c>
      <c r="M47" s="438">
        <f t="shared" si="1"/>
        <v>0</v>
      </c>
      <c r="N47" s="438">
        <f t="shared" si="2"/>
        <v>0</v>
      </c>
      <c r="O47" s="191">
        <v>0</v>
      </c>
      <c r="P47" s="191">
        <v>0</v>
      </c>
      <c r="Q47" s="438">
        <f t="shared" si="3"/>
        <v>0</v>
      </c>
      <c r="R47" s="438">
        <f t="shared" si="4"/>
        <v>0</v>
      </c>
      <c r="S47" s="438" t="b">
        <f t="shared" si="0"/>
        <v>1</v>
      </c>
      <c r="T47" s="367" t="s">
        <v>23</v>
      </c>
      <c r="U47" s="191"/>
      <c r="V47" s="191"/>
      <c r="W47" s="191"/>
      <c r="X47" s="191"/>
      <c r="Y47" s="191"/>
      <c r="Z47" s="191"/>
      <c r="AA47" s="191"/>
      <c r="AB47" s="189"/>
      <c r="AC47" s="189"/>
      <c r="AD47" s="190"/>
      <c r="AE47" s="189"/>
      <c r="AF47" s="190"/>
      <c r="AG47" s="189"/>
      <c r="AH47" s="190"/>
      <c r="AI47" s="189"/>
      <c r="AJ47" s="190"/>
      <c r="AK47" s="189"/>
      <c r="AL47" s="189"/>
      <c r="AM47" s="190"/>
      <c r="AN47" s="189"/>
      <c r="AO47" s="190"/>
      <c r="AP47" s="189"/>
    </row>
    <row r="48" spans="1:42" ht="15" customHeight="1" x14ac:dyDescent="0.25">
      <c r="A48" s="435" t="s">
        <v>883</v>
      </c>
      <c r="B48" s="435" t="s">
        <v>847</v>
      </c>
      <c r="C48" s="436">
        <v>405</v>
      </c>
      <c r="D48" s="437" t="s">
        <v>482</v>
      </c>
      <c r="E48" s="435" t="s">
        <v>532</v>
      </c>
      <c r="F48" s="435" t="s">
        <v>1001</v>
      </c>
      <c r="G48" s="435" t="s">
        <v>1002</v>
      </c>
      <c r="H48" s="209" t="s">
        <v>167</v>
      </c>
      <c r="I48" s="438">
        <v>6106.71</v>
      </c>
      <c r="J48" s="438">
        <v>285.89999999999998</v>
      </c>
      <c r="K48" s="438">
        <v>2488.7399999999998</v>
      </c>
      <c r="L48" s="438">
        <v>0</v>
      </c>
      <c r="M48" s="438">
        <f t="shared" si="1"/>
        <v>2488.7399999999998</v>
      </c>
      <c r="N48" s="438">
        <f t="shared" si="2"/>
        <v>37.331099999999992</v>
      </c>
      <c r="O48" s="438">
        <v>1273.6099999999999</v>
      </c>
      <c r="P48" s="438">
        <v>0</v>
      </c>
      <c r="Q48" s="438">
        <f t="shared" si="3"/>
        <v>950.37889999999993</v>
      </c>
      <c r="R48" s="438">
        <f t="shared" si="4"/>
        <v>950.37889999999993</v>
      </c>
      <c r="S48" s="438" t="b">
        <f t="shared" si="0"/>
        <v>1</v>
      </c>
      <c r="T48" s="208" t="s">
        <v>482</v>
      </c>
      <c r="U48" s="438"/>
      <c r="V48" s="438"/>
      <c r="W48" s="438"/>
      <c r="X48" s="438"/>
      <c r="Y48" s="438"/>
      <c r="Z48" s="438"/>
      <c r="AA48" s="438"/>
      <c r="AB48" s="435"/>
      <c r="AC48" s="435"/>
      <c r="AD48" s="436"/>
      <c r="AE48" s="435"/>
      <c r="AF48" s="436"/>
      <c r="AG48" s="435"/>
      <c r="AH48" s="436"/>
      <c r="AI48" s="435"/>
      <c r="AJ48" s="436"/>
      <c r="AK48" s="435"/>
      <c r="AL48" s="435"/>
      <c r="AM48" s="436"/>
      <c r="AN48" s="435"/>
      <c r="AO48" s="436"/>
      <c r="AP48" s="435"/>
    </row>
    <row r="49" spans="1:42" ht="15" customHeight="1" x14ac:dyDescent="0.25">
      <c r="A49" s="435" t="s">
        <v>883</v>
      </c>
      <c r="B49" s="435" t="s">
        <v>847</v>
      </c>
      <c r="C49" s="436">
        <v>499</v>
      </c>
      <c r="D49" s="437" t="s">
        <v>482</v>
      </c>
      <c r="E49" s="435" t="s">
        <v>532</v>
      </c>
      <c r="F49" s="435" t="s">
        <v>1030</v>
      </c>
      <c r="G49" s="435" t="s">
        <v>896</v>
      </c>
      <c r="H49" s="209" t="s">
        <v>167</v>
      </c>
      <c r="I49" s="438">
        <v>4788.38</v>
      </c>
      <c r="J49" s="438">
        <v>192.7</v>
      </c>
      <c r="K49" s="438">
        <v>2394.19</v>
      </c>
      <c r="L49" s="438">
        <v>0</v>
      </c>
      <c r="M49" s="438">
        <f t="shared" si="1"/>
        <v>2394.19</v>
      </c>
      <c r="N49" s="438">
        <f t="shared" si="2"/>
        <v>35.912849999999999</v>
      </c>
      <c r="O49" s="438">
        <v>846.31</v>
      </c>
      <c r="P49" s="438">
        <v>191.53</v>
      </c>
      <c r="Q49" s="438">
        <f t="shared" si="3"/>
        <v>617.69714999999985</v>
      </c>
      <c r="R49" s="438">
        <f t="shared" si="4"/>
        <v>809.22714999999982</v>
      </c>
      <c r="S49" s="438" t="b">
        <f t="shared" si="0"/>
        <v>1</v>
      </c>
      <c r="T49" s="359" t="s">
        <v>482</v>
      </c>
      <c r="U49" s="438"/>
      <c r="V49" s="438"/>
      <c r="W49" s="438"/>
      <c r="X49" s="438"/>
      <c r="Y49" s="438"/>
      <c r="Z49" s="438"/>
      <c r="AA49" s="438"/>
      <c r="AB49" s="435"/>
      <c r="AC49" s="435"/>
      <c r="AD49" s="436"/>
      <c r="AE49" s="435"/>
      <c r="AF49" s="436"/>
      <c r="AG49" s="435"/>
      <c r="AH49" s="436"/>
      <c r="AI49" s="435"/>
      <c r="AJ49" s="436"/>
      <c r="AK49" s="435"/>
      <c r="AL49" s="435"/>
      <c r="AM49" s="436"/>
      <c r="AN49" s="435"/>
      <c r="AO49" s="436"/>
      <c r="AP49" s="435"/>
    </row>
    <row r="50" spans="1:42" ht="15" customHeight="1" x14ac:dyDescent="0.25">
      <c r="A50" s="435" t="s">
        <v>883</v>
      </c>
      <c r="B50" s="435" t="s">
        <v>847</v>
      </c>
      <c r="C50" s="436">
        <v>89</v>
      </c>
      <c r="D50" s="437" t="s">
        <v>49</v>
      </c>
      <c r="E50" s="435" t="s">
        <v>221</v>
      </c>
      <c r="F50" s="435" t="s">
        <v>940</v>
      </c>
      <c r="G50" s="435" t="s">
        <v>896</v>
      </c>
      <c r="H50" s="209" t="s">
        <v>167</v>
      </c>
      <c r="I50" s="438">
        <v>30417.74</v>
      </c>
      <c r="J50" s="438">
        <v>951.62</v>
      </c>
      <c r="K50" s="438">
        <v>15208.87</v>
      </c>
      <c r="L50" s="438">
        <v>0</v>
      </c>
      <c r="M50" s="438">
        <f t="shared" si="1"/>
        <v>15208.87</v>
      </c>
      <c r="N50" s="438">
        <f t="shared" si="2"/>
        <v>228.13305</v>
      </c>
      <c r="O50" s="438">
        <v>5103.6400000000003</v>
      </c>
      <c r="P50" s="438">
        <v>1216.7</v>
      </c>
      <c r="Q50" s="438">
        <f t="shared" si="3"/>
        <v>3923.8869500000005</v>
      </c>
      <c r="R50" s="438">
        <f t="shared" si="4"/>
        <v>5140.5869500000008</v>
      </c>
      <c r="S50" s="438" t="b">
        <f t="shared" si="0"/>
        <v>1</v>
      </c>
      <c r="T50" s="152" t="s">
        <v>49</v>
      </c>
      <c r="U50" s="438"/>
      <c r="V50" s="438"/>
      <c r="W50" s="438"/>
      <c r="X50" s="438"/>
      <c r="Y50" s="438"/>
      <c r="Z50" s="438"/>
      <c r="AA50" s="438"/>
      <c r="AB50" s="435"/>
      <c r="AC50" s="435"/>
      <c r="AD50" s="436"/>
      <c r="AE50" s="435"/>
      <c r="AF50" s="436"/>
      <c r="AG50" s="435"/>
      <c r="AH50" s="436"/>
      <c r="AI50" s="435"/>
      <c r="AJ50" s="436"/>
      <c r="AK50" s="435"/>
      <c r="AL50" s="435"/>
      <c r="AM50" s="436"/>
      <c r="AN50" s="435"/>
      <c r="AO50" s="436"/>
      <c r="AP50" s="435"/>
    </row>
    <row r="51" spans="1:42" ht="15" customHeight="1" x14ac:dyDescent="0.25">
      <c r="A51" s="435" t="s">
        <v>883</v>
      </c>
      <c r="B51" s="435" t="s">
        <v>847</v>
      </c>
      <c r="C51" s="436">
        <v>279</v>
      </c>
      <c r="D51" s="437" t="s">
        <v>165</v>
      </c>
      <c r="E51" s="435" t="s">
        <v>268</v>
      </c>
      <c r="F51" s="435" t="s">
        <v>976</v>
      </c>
      <c r="G51" s="435" t="s">
        <v>896</v>
      </c>
      <c r="H51" s="209" t="s">
        <v>167</v>
      </c>
      <c r="I51" s="438">
        <v>8488.2999999999993</v>
      </c>
      <c r="J51" s="438">
        <v>403.76</v>
      </c>
      <c r="K51" s="438">
        <v>4244.1499999999996</v>
      </c>
      <c r="L51" s="438">
        <v>0</v>
      </c>
      <c r="M51" s="438">
        <f t="shared" si="1"/>
        <v>4244.1499999999996</v>
      </c>
      <c r="N51" s="438">
        <f t="shared" si="2"/>
        <v>63.662249999999993</v>
      </c>
      <c r="O51" s="438">
        <v>1562.41</v>
      </c>
      <c r="P51" s="438">
        <v>339.53</v>
      </c>
      <c r="Q51" s="438">
        <f t="shared" si="3"/>
        <v>1094.98775</v>
      </c>
      <c r="R51" s="438">
        <f t="shared" si="4"/>
        <v>1434.51775</v>
      </c>
      <c r="S51" s="438" t="b">
        <f t="shared" si="0"/>
        <v>1</v>
      </c>
      <c r="T51" s="362" t="s">
        <v>165</v>
      </c>
      <c r="U51" s="438"/>
      <c r="V51" s="438"/>
      <c r="W51" s="438"/>
      <c r="X51" s="438"/>
      <c r="Y51" s="438"/>
      <c r="Z51" s="438"/>
      <c r="AA51" s="438"/>
      <c r="AB51" s="435"/>
      <c r="AC51" s="435"/>
      <c r="AD51" s="436"/>
      <c r="AE51" s="435"/>
      <c r="AF51" s="436"/>
      <c r="AG51" s="435"/>
      <c r="AH51" s="436"/>
      <c r="AI51" s="435"/>
      <c r="AJ51" s="436"/>
      <c r="AK51" s="435"/>
      <c r="AL51" s="435"/>
      <c r="AM51" s="436"/>
      <c r="AN51" s="435"/>
      <c r="AO51" s="436"/>
      <c r="AP51" s="435"/>
    </row>
    <row r="52" spans="1:42" ht="15" customHeight="1" x14ac:dyDescent="0.25">
      <c r="A52" s="435" t="s">
        <v>883</v>
      </c>
      <c r="B52" s="435" t="s">
        <v>847</v>
      </c>
      <c r="C52" s="436">
        <v>451</v>
      </c>
      <c r="D52" s="437" t="s">
        <v>718</v>
      </c>
      <c r="E52" s="435" t="s">
        <v>739</v>
      </c>
      <c r="F52" s="435" t="s">
        <v>1015</v>
      </c>
      <c r="G52" s="435" t="s">
        <v>896</v>
      </c>
      <c r="H52" s="209" t="s">
        <v>167</v>
      </c>
      <c r="I52" s="438">
        <v>20770.48</v>
      </c>
      <c r="J52" s="438">
        <v>951.62</v>
      </c>
      <c r="K52" s="438">
        <v>10385.24</v>
      </c>
      <c r="L52" s="438">
        <v>0</v>
      </c>
      <c r="M52" s="438">
        <f t="shared" si="1"/>
        <v>10385.24</v>
      </c>
      <c r="N52" s="438">
        <f t="shared" si="2"/>
        <v>155.77859999999998</v>
      </c>
      <c r="O52" s="438">
        <v>3786.79</v>
      </c>
      <c r="P52" s="438">
        <v>830.81</v>
      </c>
      <c r="Q52" s="438">
        <f t="shared" si="3"/>
        <v>2679.3914</v>
      </c>
      <c r="R52" s="438">
        <f t="shared" si="4"/>
        <v>3510.2013999999999</v>
      </c>
      <c r="S52" s="438" t="b">
        <f t="shared" si="0"/>
        <v>1</v>
      </c>
      <c r="T52" s="369" t="s">
        <v>718</v>
      </c>
      <c r="U52" s="438"/>
      <c r="V52" s="438"/>
      <c r="W52" s="438"/>
      <c r="X52" s="438"/>
      <c r="Y52" s="438"/>
      <c r="Z52" s="438"/>
      <c r="AA52" s="438"/>
      <c r="AB52" s="435"/>
      <c r="AC52" s="435"/>
      <c r="AD52" s="436"/>
      <c r="AE52" s="435"/>
      <c r="AF52" s="436"/>
      <c r="AG52" s="435"/>
      <c r="AH52" s="436"/>
      <c r="AI52" s="435"/>
      <c r="AJ52" s="436"/>
      <c r="AK52" s="435"/>
      <c r="AL52" s="435"/>
      <c r="AM52" s="436"/>
      <c r="AN52" s="435"/>
      <c r="AO52" s="436"/>
      <c r="AP52" s="435"/>
    </row>
    <row r="53" spans="1:42" ht="15" customHeight="1" x14ac:dyDescent="0.25">
      <c r="A53" s="435" t="s">
        <v>883</v>
      </c>
      <c r="B53" s="435" t="s">
        <v>847</v>
      </c>
      <c r="C53" s="436">
        <v>381</v>
      </c>
      <c r="D53" s="437" t="s">
        <v>511</v>
      </c>
      <c r="E53" s="435" t="s">
        <v>512</v>
      </c>
      <c r="F53" s="435" t="s">
        <v>999</v>
      </c>
      <c r="G53" s="435" t="s">
        <v>1000</v>
      </c>
      <c r="H53" s="209" t="s">
        <v>167</v>
      </c>
      <c r="I53" s="438">
        <v>825.51</v>
      </c>
      <c r="J53" s="438">
        <v>49.53</v>
      </c>
      <c r="K53" s="438">
        <v>165.07</v>
      </c>
      <c r="L53" s="438">
        <v>0</v>
      </c>
      <c r="M53" s="438">
        <f t="shared" si="1"/>
        <v>165.07</v>
      </c>
      <c r="N53" s="438">
        <f t="shared" si="2"/>
        <v>2.4760499999999999</v>
      </c>
      <c r="O53" s="438">
        <v>229.83</v>
      </c>
      <c r="P53" s="438">
        <v>0</v>
      </c>
      <c r="Q53" s="438">
        <f t="shared" si="3"/>
        <v>177.82395000000002</v>
      </c>
      <c r="R53" s="438">
        <f t="shared" si="4"/>
        <v>177.82395000000002</v>
      </c>
      <c r="S53" s="438" t="b">
        <f t="shared" si="0"/>
        <v>0</v>
      </c>
      <c r="T53" s="208" t="s">
        <v>465</v>
      </c>
      <c r="U53" s="438"/>
      <c r="V53" s="438"/>
      <c r="W53" s="438"/>
      <c r="X53" s="438"/>
      <c r="Y53" s="438"/>
      <c r="Z53" s="438"/>
      <c r="AA53" s="438"/>
      <c r="AB53" s="435"/>
      <c r="AC53" s="435"/>
      <c r="AD53" s="436"/>
      <c r="AE53" s="435"/>
      <c r="AF53" s="436"/>
      <c r="AG53" s="435"/>
      <c r="AH53" s="436"/>
      <c r="AI53" s="435"/>
      <c r="AJ53" s="436"/>
      <c r="AK53" s="435"/>
      <c r="AL53" s="435"/>
      <c r="AM53" s="436"/>
      <c r="AN53" s="435"/>
      <c r="AO53" s="436"/>
      <c r="AP53" s="435"/>
    </row>
    <row r="54" spans="1:42" ht="15" customHeight="1" x14ac:dyDescent="0.25">
      <c r="A54" s="435" t="s">
        <v>883</v>
      </c>
      <c r="B54" s="435" t="s">
        <v>847</v>
      </c>
      <c r="C54" s="436">
        <v>353</v>
      </c>
      <c r="D54" s="437" t="s">
        <v>379</v>
      </c>
      <c r="E54" s="435" t="s">
        <v>380</v>
      </c>
      <c r="F54" s="435" t="s">
        <v>995</v>
      </c>
      <c r="G54" s="435" t="s">
        <v>896</v>
      </c>
      <c r="H54" s="209" t="s">
        <v>167</v>
      </c>
      <c r="I54" s="438">
        <v>23890.2</v>
      </c>
      <c r="J54" s="438">
        <v>951.62</v>
      </c>
      <c r="K54" s="438">
        <v>11945.1</v>
      </c>
      <c r="L54" s="438">
        <v>0</v>
      </c>
      <c r="M54" s="438">
        <f t="shared" si="1"/>
        <v>11945.1</v>
      </c>
      <c r="N54" s="438">
        <f t="shared" si="2"/>
        <v>179.1765</v>
      </c>
      <c r="O54" s="438">
        <v>4212.63</v>
      </c>
      <c r="P54" s="438">
        <v>955.6</v>
      </c>
      <c r="Q54" s="438">
        <f t="shared" si="3"/>
        <v>3081.8335000000002</v>
      </c>
      <c r="R54" s="438">
        <f t="shared" si="4"/>
        <v>4037.4335000000001</v>
      </c>
      <c r="S54" s="438" t="b">
        <f t="shared" si="0"/>
        <v>1</v>
      </c>
      <c r="T54" s="362" t="s">
        <v>379</v>
      </c>
      <c r="U54" s="438"/>
      <c r="V54" s="438"/>
      <c r="W54" s="438"/>
      <c r="X54" s="438"/>
      <c r="Y54" s="438"/>
      <c r="Z54" s="438"/>
      <c r="AA54" s="438"/>
      <c r="AB54" s="435"/>
      <c r="AC54" s="435"/>
      <c r="AD54" s="436"/>
      <c r="AE54" s="435"/>
      <c r="AF54" s="436"/>
      <c r="AG54" s="435"/>
      <c r="AH54" s="436"/>
      <c r="AI54" s="435"/>
      <c r="AJ54" s="436"/>
      <c r="AK54" s="435"/>
      <c r="AL54" s="435"/>
      <c r="AM54" s="436"/>
      <c r="AN54" s="435"/>
      <c r="AO54" s="436"/>
      <c r="AP54" s="435"/>
    </row>
    <row r="55" spans="1:42" ht="15" customHeight="1" x14ac:dyDescent="0.25">
      <c r="A55" s="435" t="s">
        <v>883</v>
      </c>
      <c r="B55" s="435" t="s">
        <v>847</v>
      </c>
      <c r="C55" s="436">
        <v>453</v>
      </c>
      <c r="D55" s="437" t="s">
        <v>720</v>
      </c>
      <c r="E55" s="435" t="s">
        <v>741</v>
      </c>
      <c r="F55" s="435" t="s">
        <v>1016</v>
      </c>
      <c r="G55" s="435" t="s">
        <v>896</v>
      </c>
      <c r="H55" s="209" t="s">
        <v>167</v>
      </c>
      <c r="I55" s="438">
        <v>20770.48</v>
      </c>
      <c r="J55" s="438">
        <v>951.62</v>
      </c>
      <c r="K55" s="438">
        <v>10385.24</v>
      </c>
      <c r="L55" s="438">
        <v>0</v>
      </c>
      <c r="M55" s="438">
        <f t="shared" si="1"/>
        <v>10385.24</v>
      </c>
      <c r="N55" s="438">
        <f t="shared" si="2"/>
        <v>155.77859999999998</v>
      </c>
      <c r="O55" s="438">
        <v>3786.79</v>
      </c>
      <c r="P55" s="438">
        <v>830.81</v>
      </c>
      <c r="Q55" s="438">
        <f t="shared" si="3"/>
        <v>2679.3914</v>
      </c>
      <c r="R55" s="438">
        <f t="shared" si="4"/>
        <v>3510.2013999999999</v>
      </c>
      <c r="S55" s="438" t="b">
        <f t="shared" si="0"/>
        <v>1</v>
      </c>
      <c r="T55" s="369" t="s">
        <v>720</v>
      </c>
      <c r="U55" s="438"/>
      <c r="V55" s="438"/>
      <c r="W55" s="438"/>
      <c r="X55" s="438"/>
      <c r="Y55" s="438"/>
      <c r="Z55" s="438"/>
      <c r="AA55" s="438"/>
      <c r="AB55" s="435"/>
      <c r="AC55" s="435"/>
      <c r="AD55" s="436"/>
      <c r="AE55" s="435"/>
      <c r="AF55" s="436"/>
      <c r="AG55" s="435"/>
      <c r="AH55" s="436"/>
      <c r="AI55" s="435"/>
      <c r="AJ55" s="436"/>
      <c r="AK55" s="435"/>
      <c r="AL55" s="435"/>
      <c r="AM55" s="436"/>
      <c r="AN55" s="435"/>
      <c r="AO55" s="436"/>
      <c r="AP55" s="435"/>
    </row>
    <row r="56" spans="1:42" ht="15" customHeight="1" x14ac:dyDescent="0.25">
      <c r="A56" s="435" t="s">
        <v>883</v>
      </c>
      <c r="B56" s="435" t="s">
        <v>847</v>
      </c>
      <c r="C56" s="436">
        <v>450</v>
      </c>
      <c r="D56" s="437" t="s">
        <v>717</v>
      </c>
      <c r="E56" s="435" t="s">
        <v>738</v>
      </c>
      <c r="F56" s="435" t="s">
        <v>1015</v>
      </c>
      <c r="G56" s="435" t="s">
        <v>896</v>
      </c>
      <c r="H56" s="209" t="s">
        <v>167</v>
      </c>
      <c r="I56" s="438">
        <v>20770.48</v>
      </c>
      <c r="J56" s="438">
        <v>951.62</v>
      </c>
      <c r="K56" s="438">
        <v>10385.24</v>
      </c>
      <c r="L56" s="438">
        <v>0</v>
      </c>
      <c r="M56" s="438">
        <f t="shared" si="1"/>
        <v>10385.24</v>
      </c>
      <c r="N56" s="438">
        <f t="shared" si="2"/>
        <v>155.77859999999998</v>
      </c>
      <c r="O56" s="438">
        <v>3786.79</v>
      </c>
      <c r="P56" s="438">
        <v>830.81</v>
      </c>
      <c r="Q56" s="438">
        <f t="shared" si="3"/>
        <v>2679.3914</v>
      </c>
      <c r="R56" s="438">
        <f t="shared" si="4"/>
        <v>3510.2013999999999</v>
      </c>
      <c r="S56" s="438" t="b">
        <f t="shared" si="0"/>
        <v>1</v>
      </c>
      <c r="T56" s="369" t="s">
        <v>717</v>
      </c>
      <c r="U56" s="438"/>
      <c r="V56" s="438"/>
      <c r="W56" s="438"/>
      <c r="X56" s="438"/>
      <c r="Y56" s="438"/>
      <c r="Z56" s="438"/>
      <c r="AA56" s="438"/>
      <c r="AB56" s="435"/>
      <c r="AC56" s="435"/>
      <c r="AD56" s="436"/>
      <c r="AE56" s="435"/>
      <c r="AF56" s="436"/>
      <c r="AG56" s="435"/>
      <c r="AH56" s="436"/>
      <c r="AI56" s="435"/>
      <c r="AJ56" s="436"/>
      <c r="AK56" s="435"/>
      <c r="AL56" s="435"/>
      <c r="AM56" s="436"/>
      <c r="AN56" s="435"/>
      <c r="AO56" s="436"/>
      <c r="AP56" s="435"/>
    </row>
    <row r="57" spans="1:42" ht="15" customHeight="1" x14ac:dyDescent="0.25">
      <c r="A57" s="435" t="s">
        <v>883</v>
      </c>
      <c r="B57" s="435" t="s">
        <v>847</v>
      </c>
      <c r="C57" s="436">
        <v>489</v>
      </c>
      <c r="D57" s="437" t="s">
        <v>871</v>
      </c>
      <c r="E57" s="435" t="s">
        <v>872</v>
      </c>
      <c r="F57" s="435" t="s">
        <v>1029</v>
      </c>
      <c r="G57" s="435" t="s">
        <v>896</v>
      </c>
      <c r="H57" s="209" t="s">
        <v>167</v>
      </c>
      <c r="I57" s="438">
        <v>17065.78</v>
      </c>
      <c r="J57" s="438">
        <v>951.62</v>
      </c>
      <c r="K57" s="438">
        <v>8532.89</v>
      </c>
      <c r="L57" s="438">
        <v>0</v>
      </c>
      <c r="M57" s="438">
        <f t="shared" si="1"/>
        <v>8532.89</v>
      </c>
      <c r="N57" s="438">
        <f t="shared" si="2"/>
        <v>127.99334999999999</v>
      </c>
      <c r="O57" s="438">
        <v>3281.1</v>
      </c>
      <c r="P57" s="438">
        <v>682.63</v>
      </c>
      <c r="Q57" s="438">
        <f t="shared" si="3"/>
        <v>2201.4866499999998</v>
      </c>
      <c r="R57" s="438">
        <f t="shared" si="4"/>
        <v>2884.1166499999999</v>
      </c>
      <c r="S57" s="438" t="b">
        <f t="shared" si="0"/>
        <v>1</v>
      </c>
      <c r="T57" s="218" t="s">
        <v>871</v>
      </c>
      <c r="U57" s="438"/>
      <c r="V57" s="438"/>
      <c r="W57" s="438"/>
      <c r="X57" s="438"/>
      <c r="Y57" s="438"/>
      <c r="Z57" s="438"/>
      <c r="AA57" s="438"/>
      <c r="AB57" s="435"/>
      <c r="AC57" s="435"/>
      <c r="AD57" s="436"/>
      <c r="AE57" s="435"/>
      <c r="AF57" s="436"/>
      <c r="AG57" s="435"/>
      <c r="AH57" s="436"/>
      <c r="AI57" s="435"/>
      <c r="AJ57" s="436"/>
      <c r="AK57" s="435"/>
      <c r="AL57" s="435"/>
      <c r="AM57" s="436"/>
      <c r="AN57" s="435"/>
      <c r="AO57" s="436"/>
      <c r="AP57" s="435"/>
    </row>
    <row r="58" spans="1:42" ht="15" customHeight="1" x14ac:dyDescent="0.25">
      <c r="A58" s="435" t="s">
        <v>883</v>
      </c>
      <c r="B58" s="435" t="s">
        <v>847</v>
      </c>
      <c r="C58" s="436">
        <v>355</v>
      </c>
      <c r="D58" s="437" t="s">
        <v>381</v>
      </c>
      <c r="E58" s="435" t="s">
        <v>382</v>
      </c>
      <c r="F58" s="435" t="s">
        <v>996</v>
      </c>
      <c r="G58" s="435" t="s">
        <v>896</v>
      </c>
      <c r="H58" s="209" t="s">
        <v>167</v>
      </c>
      <c r="I58" s="438">
        <v>34263.54</v>
      </c>
      <c r="J58" s="438">
        <v>951.62</v>
      </c>
      <c r="K58" s="438">
        <v>17131.77</v>
      </c>
      <c r="L58" s="438">
        <v>0</v>
      </c>
      <c r="M58" s="438">
        <f t="shared" si="1"/>
        <v>17131.77</v>
      </c>
      <c r="N58" s="438">
        <f t="shared" si="2"/>
        <v>256.97654999999997</v>
      </c>
      <c r="O58" s="438">
        <v>5628.59</v>
      </c>
      <c r="P58" s="438">
        <v>1370.54</v>
      </c>
      <c r="Q58" s="438">
        <f t="shared" si="3"/>
        <v>4419.9934499999999</v>
      </c>
      <c r="R58" s="438">
        <f t="shared" si="4"/>
        <v>5790.5334499999999</v>
      </c>
      <c r="S58" s="438" t="b">
        <f t="shared" si="0"/>
        <v>1</v>
      </c>
      <c r="T58" s="152" t="s">
        <v>381</v>
      </c>
      <c r="U58" s="438"/>
      <c r="V58" s="438"/>
      <c r="W58" s="438"/>
      <c r="X58" s="438"/>
      <c r="Y58" s="438"/>
      <c r="Z58" s="438"/>
      <c r="AA58" s="438"/>
      <c r="AB58" s="435"/>
      <c r="AC58" s="435"/>
      <c r="AD58" s="436"/>
      <c r="AE58" s="435"/>
      <c r="AF58" s="436"/>
      <c r="AG58" s="435"/>
      <c r="AH58" s="436"/>
      <c r="AI58" s="435"/>
      <c r="AJ58" s="436"/>
      <c r="AK58" s="435"/>
      <c r="AL58" s="435"/>
      <c r="AM58" s="436"/>
      <c r="AN58" s="435"/>
      <c r="AO58" s="436"/>
      <c r="AP58" s="435"/>
    </row>
    <row r="59" spans="1:42" ht="15" customHeight="1" x14ac:dyDescent="0.25">
      <c r="A59" s="435" t="s">
        <v>883</v>
      </c>
      <c r="B59" s="435" t="s">
        <v>847</v>
      </c>
      <c r="C59" s="436">
        <v>361</v>
      </c>
      <c r="D59" s="437" t="s">
        <v>446</v>
      </c>
      <c r="E59" s="435" t="s">
        <v>447</v>
      </c>
      <c r="F59" s="435" t="s">
        <v>998</v>
      </c>
      <c r="G59" s="435" t="s">
        <v>896</v>
      </c>
      <c r="H59" s="209" t="s">
        <v>167</v>
      </c>
      <c r="I59" s="438">
        <v>37299.54</v>
      </c>
      <c r="J59" s="438">
        <v>951.62</v>
      </c>
      <c r="K59" s="438">
        <v>18649.77</v>
      </c>
      <c r="L59" s="438">
        <v>0</v>
      </c>
      <c r="M59" s="438">
        <f t="shared" si="1"/>
        <v>18649.77</v>
      </c>
      <c r="N59" s="438">
        <f t="shared" si="2"/>
        <v>279.74655000000001</v>
      </c>
      <c r="O59" s="438">
        <v>6043.01</v>
      </c>
      <c r="P59" s="438">
        <v>1491.98</v>
      </c>
      <c r="Q59" s="438">
        <f t="shared" si="3"/>
        <v>4811.6434500000005</v>
      </c>
      <c r="R59" s="438">
        <f t="shared" si="4"/>
        <v>6303.623450000001</v>
      </c>
      <c r="S59" s="438" t="b">
        <f t="shared" si="0"/>
        <v>1</v>
      </c>
      <c r="T59" s="369" t="s">
        <v>446</v>
      </c>
      <c r="U59" s="438"/>
      <c r="V59" s="438"/>
      <c r="W59" s="438"/>
      <c r="X59" s="438"/>
      <c r="Y59" s="438"/>
      <c r="Z59" s="438"/>
      <c r="AA59" s="438"/>
      <c r="AB59" s="435"/>
      <c r="AC59" s="435"/>
      <c r="AD59" s="436"/>
      <c r="AE59" s="435"/>
      <c r="AF59" s="436"/>
      <c r="AG59" s="435"/>
      <c r="AH59" s="436"/>
      <c r="AI59" s="435"/>
      <c r="AJ59" s="436"/>
      <c r="AK59" s="435"/>
      <c r="AL59" s="435"/>
      <c r="AM59" s="436"/>
      <c r="AN59" s="435"/>
      <c r="AO59" s="436"/>
      <c r="AP59" s="435"/>
    </row>
    <row r="60" spans="1:42" ht="15" customHeight="1" x14ac:dyDescent="0.25">
      <c r="A60" s="435" t="s">
        <v>883</v>
      </c>
      <c r="B60" s="435" t="s">
        <v>847</v>
      </c>
      <c r="C60" s="436">
        <v>76</v>
      </c>
      <c r="D60" s="437" t="s">
        <v>40</v>
      </c>
      <c r="E60" s="435" t="s">
        <v>212</v>
      </c>
      <c r="F60" s="435" t="s">
        <v>932</v>
      </c>
      <c r="G60" s="435" t="s">
        <v>896</v>
      </c>
      <c r="H60" s="209" t="s">
        <v>167</v>
      </c>
      <c r="I60" s="438">
        <v>44704.9</v>
      </c>
      <c r="J60" s="438">
        <v>951.62</v>
      </c>
      <c r="K60" s="438">
        <v>22352.45</v>
      </c>
      <c r="L60" s="438">
        <v>0</v>
      </c>
      <c r="M60" s="438">
        <f t="shared" si="1"/>
        <v>22352.45</v>
      </c>
      <c r="N60" s="438">
        <f t="shared" si="2"/>
        <v>335.28674999999998</v>
      </c>
      <c r="O60" s="438">
        <v>7053.84</v>
      </c>
      <c r="P60" s="438">
        <v>1788.19</v>
      </c>
      <c r="Q60" s="438">
        <f t="shared" si="3"/>
        <v>5766.93325</v>
      </c>
      <c r="R60" s="438">
        <f t="shared" si="4"/>
        <v>7555.1232500000006</v>
      </c>
      <c r="S60" s="438" t="b">
        <f t="shared" si="0"/>
        <v>1</v>
      </c>
      <c r="T60" s="362" t="s">
        <v>40</v>
      </c>
      <c r="U60" s="438"/>
      <c r="V60" s="438"/>
      <c r="W60" s="438"/>
      <c r="X60" s="438"/>
      <c r="Y60" s="438"/>
      <c r="Z60" s="438"/>
      <c r="AA60" s="438"/>
      <c r="AB60" s="435"/>
      <c r="AC60" s="435"/>
      <c r="AD60" s="436"/>
      <c r="AE60" s="435"/>
      <c r="AF60" s="436"/>
      <c r="AG60" s="435"/>
      <c r="AH60" s="436"/>
      <c r="AI60" s="435"/>
      <c r="AJ60" s="436"/>
      <c r="AK60" s="435"/>
      <c r="AL60" s="435"/>
      <c r="AM60" s="436"/>
      <c r="AN60" s="435"/>
      <c r="AO60" s="436"/>
      <c r="AP60" s="435"/>
    </row>
    <row r="61" spans="1:42" ht="15" customHeight="1" x14ac:dyDescent="0.25">
      <c r="A61" s="435" t="s">
        <v>883</v>
      </c>
      <c r="B61" s="435" t="s">
        <v>847</v>
      </c>
      <c r="C61" s="436">
        <v>79</v>
      </c>
      <c r="D61" s="437" t="s">
        <v>41</v>
      </c>
      <c r="E61" s="435" t="s">
        <v>213</v>
      </c>
      <c r="F61" s="435" t="s">
        <v>933</v>
      </c>
      <c r="G61" s="435" t="s">
        <v>896</v>
      </c>
      <c r="H61" s="209" t="s">
        <v>167</v>
      </c>
      <c r="I61" s="438">
        <v>19873.84</v>
      </c>
      <c r="J61" s="438">
        <v>951.62</v>
      </c>
      <c r="K61" s="438">
        <v>9936.92</v>
      </c>
      <c r="L61" s="438">
        <v>0</v>
      </c>
      <c r="M61" s="438">
        <f t="shared" si="1"/>
        <v>9936.92</v>
      </c>
      <c r="N61" s="438">
        <f t="shared" si="2"/>
        <v>149.0538</v>
      </c>
      <c r="O61" s="438">
        <v>3664.4</v>
      </c>
      <c r="P61" s="438">
        <v>794.95</v>
      </c>
      <c r="Q61" s="438">
        <f t="shared" si="3"/>
        <v>2563.7262000000001</v>
      </c>
      <c r="R61" s="438">
        <f t="shared" si="4"/>
        <v>3358.6761999999999</v>
      </c>
      <c r="S61" s="438" t="b">
        <f t="shared" si="0"/>
        <v>1</v>
      </c>
      <c r="T61" s="362" t="s">
        <v>41</v>
      </c>
      <c r="U61" s="438"/>
      <c r="V61" s="438"/>
      <c r="W61" s="438"/>
      <c r="X61" s="438"/>
      <c r="Y61" s="438"/>
      <c r="Z61" s="438"/>
      <c r="AA61" s="438"/>
      <c r="AB61" s="435"/>
      <c r="AC61" s="435"/>
      <c r="AD61" s="436"/>
      <c r="AE61" s="435"/>
      <c r="AF61" s="436"/>
      <c r="AG61" s="435"/>
      <c r="AH61" s="436"/>
      <c r="AI61" s="435"/>
      <c r="AJ61" s="436"/>
      <c r="AK61" s="435"/>
      <c r="AL61" s="435"/>
      <c r="AM61" s="436"/>
      <c r="AN61" s="435"/>
      <c r="AO61" s="436"/>
      <c r="AP61" s="435"/>
    </row>
    <row r="62" spans="1:42" ht="15" customHeight="1" x14ac:dyDescent="0.25">
      <c r="A62" s="435" t="s">
        <v>883</v>
      </c>
      <c r="B62" s="435" t="s">
        <v>847</v>
      </c>
      <c r="C62" s="436">
        <v>152</v>
      </c>
      <c r="D62" s="437" t="s">
        <v>59</v>
      </c>
      <c r="E62" s="435" t="s">
        <v>231</v>
      </c>
      <c r="F62" s="435" t="s">
        <v>946</v>
      </c>
      <c r="G62" s="435" t="s">
        <v>896</v>
      </c>
      <c r="H62" s="209" t="s">
        <v>167</v>
      </c>
      <c r="I62" s="438">
        <v>10101.6</v>
      </c>
      <c r="J62" s="438">
        <v>516.69000000000005</v>
      </c>
      <c r="K62" s="438">
        <v>5050.8</v>
      </c>
      <c r="L62" s="438">
        <v>0</v>
      </c>
      <c r="M62" s="438">
        <f t="shared" si="1"/>
        <v>5050.8</v>
      </c>
      <c r="N62" s="438">
        <f t="shared" si="2"/>
        <v>75.762</v>
      </c>
      <c r="O62" s="438">
        <v>1895.56</v>
      </c>
      <c r="P62" s="438">
        <v>404.06</v>
      </c>
      <c r="Q62" s="438">
        <f t="shared" si="3"/>
        <v>1303.1079999999999</v>
      </c>
      <c r="R62" s="438">
        <f t="shared" si="4"/>
        <v>1707.1679999999999</v>
      </c>
      <c r="S62" s="438" t="b">
        <f t="shared" si="0"/>
        <v>1</v>
      </c>
      <c r="T62" s="362" t="s">
        <v>59</v>
      </c>
      <c r="U62" s="438"/>
      <c r="V62" s="438"/>
      <c r="W62" s="438"/>
      <c r="X62" s="438"/>
      <c r="Y62" s="438"/>
      <c r="Z62" s="438"/>
      <c r="AA62" s="438"/>
      <c r="AB62" s="435"/>
      <c r="AC62" s="435"/>
      <c r="AD62" s="436"/>
      <c r="AE62" s="435"/>
      <c r="AF62" s="436"/>
      <c r="AG62" s="435"/>
      <c r="AH62" s="436"/>
      <c r="AI62" s="435"/>
      <c r="AJ62" s="436"/>
      <c r="AK62" s="435"/>
      <c r="AL62" s="435"/>
      <c r="AM62" s="436"/>
      <c r="AN62" s="435"/>
      <c r="AO62" s="436"/>
      <c r="AP62" s="435"/>
    </row>
    <row r="63" spans="1:42" ht="15" customHeight="1" x14ac:dyDescent="0.25">
      <c r="A63" s="435" t="s">
        <v>883</v>
      </c>
      <c r="B63" s="435" t="s">
        <v>847</v>
      </c>
      <c r="C63" s="436">
        <v>148</v>
      </c>
      <c r="D63" s="437" t="s">
        <v>57</v>
      </c>
      <c r="E63" s="435" t="s">
        <v>229</v>
      </c>
      <c r="F63" s="435" t="s">
        <v>944</v>
      </c>
      <c r="G63" s="435" t="s">
        <v>896</v>
      </c>
      <c r="H63" s="209" t="s">
        <v>167</v>
      </c>
      <c r="I63" s="438">
        <v>19078.580000000002</v>
      </c>
      <c r="J63" s="438">
        <v>951.62</v>
      </c>
      <c r="K63" s="438">
        <v>9539.2900000000009</v>
      </c>
      <c r="L63" s="438">
        <v>0</v>
      </c>
      <c r="M63" s="438">
        <f t="shared" si="1"/>
        <v>9539.2900000000009</v>
      </c>
      <c r="N63" s="438">
        <f t="shared" si="2"/>
        <v>143.08935</v>
      </c>
      <c r="O63" s="438">
        <v>3555.85</v>
      </c>
      <c r="P63" s="438">
        <v>763.14</v>
      </c>
      <c r="Q63" s="438">
        <f t="shared" si="3"/>
        <v>2461.1406499999998</v>
      </c>
      <c r="R63" s="438">
        <f t="shared" si="4"/>
        <v>3224.2806499999997</v>
      </c>
      <c r="S63" s="438" t="b">
        <f t="shared" si="0"/>
        <v>1</v>
      </c>
      <c r="T63" s="362" t="s">
        <v>57</v>
      </c>
      <c r="U63" s="438"/>
      <c r="V63" s="438"/>
      <c r="W63" s="438"/>
      <c r="X63" s="438"/>
      <c r="Y63" s="438"/>
      <c r="Z63" s="438"/>
      <c r="AA63" s="438"/>
      <c r="AB63" s="435"/>
      <c r="AC63" s="435"/>
      <c r="AD63" s="436"/>
      <c r="AE63" s="435"/>
      <c r="AF63" s="436"/>
      <c r="AG63" s="435"/>
      <c r="AH63" s="436"/>
      <c r="AI63" s="435"/>
      <c r="AJ63" s="436"/>
      <c r="AK63" s="435"/>
      <c r="AL63" s="435"/>
      <c r="AM63" s="436"/>
      <c r="AN63" s="435"/>
      <c r="AO63" s="436"/>
      <c r="AP63" s="435"/>
    </row>
    <row r="64" spans="1:42" ht="15" customHeight="1" x14ac:dyDescent="0.25">
      <c r="A64" s="435" t="s">
        <v>883</v>
      </c>
      <c r="B64" s="435" t="s">
        <v>847</v>
      </c>
      <c r="C64" s="436">
        <v>357</v>
      </c>
      <c r="D64" s="437" t="s">
        <v>385</v>
      </c>
      <c r="E64" s="435" t="s">
        <v>386</v>
      </c>
      <c r="F64" s="435" t="s">
        <v>996</v>
      </c>
      <c r="G64" s="435" t="s">
        <v>986</v>
      </c>
      <c r="H64" s="209" t="s">
        <v>167</v>
      </c>
      <c r="I64" s="438">
        <v>37118.839999999997</v>
      </c>
      <c r="J64" s="438">
        <v>1187.6600000000001</v>
      </c>
      <c r="K64" s="438">
        <v>17131.77</v>
      </c>
      <c r="L64" s="438">
        <v>0</v>
      </c>
      <c r="M64" s="438">
        <f t="shared" si="1"/>
        <v>17131.77</v>
      </c>
      <c r="N64" s="438">
        <f t="shared" si="2"/>
        <v>256.97654999999997</v>
      </c>
      <c r="O64" s="438">
        <v>6644.13</v>
      </c>
      <c r="P64" s="438">
        <v>0</v>
      </c>
      <c r="Q64" s="438">
        <f t="shared" si="3"/>
        <v>5199.4934499999999</v>
      </c>
      <c r="R64" s="438">
        <f t="shared" si="4"/>
        <v>5199.4934499999999</v>
      </c>
      <c r="S64" s="438" t="b">
        <f t="shared" si="0"/>
        <v>1</v>
      </c>
      <c r="T64" s="152" t="s">
        <v>385</v>
      </c>
      <c r="U64" s="438"/>
      <c r="V64" s="438"/>
      <c r="W64" s="438"/>
      <c r="X64" s="438"/>
      <c r="Y64" s="438"/>
      <c r="Z64" s="438"/>
      <c r="AA64" s="438"/>
      <c r="AB64" s="435"/>
      <c r="AC64" s="435"/>
      <c r="AD64" s="436"/>
      <c r="AE64" s="435"/>
      <c r="AF64" s="436"/>
      <c r="AG64" s="435"/>
      <c r="AH64" s="436"/>
      <c r="AI64" s="435"/>
      <c r="AJ64" s="436"/>
      <c r="AK64" s="435"/>
      <c r="AL64" s="435"/>
      <c r="AM64" s="436"/>
      <c r="AN64" s="435"/>
      <c r="AO64" s="436"/>
      <c r="AP64" s="435"/>
    </row>
    <row r="65" spans="1:42" ht="15" customHeight="1" x14ac:dyDescent="0.25">
      <c r="A65" s="435" t="s">
        <v>883</v>
      </c>
      <c r="B65" s="435" t="s">
        <v>847</v>
      </c>
      <c r="C65" s="436">
        <v>474</v>
      </c>
      <c r="D65" s="437" t="s">
        <v>786</v>
      </c>
      <c r="E65" s="435" t="s">
        <v>793</v>
      </c>
      <c r="F65" s="435" t="s">
        <v>1022</v>
      </c>
      <c r="G65" s="435" t="s">
        <v>896</v>
      </c>
      <c r="H65" s="209" t="s">
        <v>167</v>
      </c>
      <c r="I65" s="438">
        <v>20770.48</v>
      </c>
      <c r="J65" s="438">
        <v>951.62</v>
      </c>
      <c r="K65" s="438">
        <v>10385.24</v>
      </c>
      <c r="L65" s="438">
        <v>0</v>
      </c>
      <c r="M65" s="438">
        <f t="shared" si="1"/>
        <v>10385.24</v>
      </c>
      <c r="N65" s="438">
        <f t="shared" si="2"/>
        <v>155.77859999999998</v>
      </c>
      <c r="O65" s="438">
        <v>3786.79</v>
      </c>
      <c r="P65" s="438">
        <v>830.81</v>
      </c>
      <c r="Q65" s="438">
        <f t="shared" si="3"/>
        <v>2679.3914</v>
      </c>
      <c r="R65" s="438">
        <f t="shared" si="4"/>
        <v>3510.2013999999999</v>
      </c>
      <c r="S65" s="438" t="b">
        <f t="shared" si="0"/>
        <v>1</v>
      </c>
      <c r="T65" s="369" t="s">
        <v>786</v>
      </c>
      <c r="U65" s="438"/>
      <c r="V65" s="438"/>
      <c r="W65" s="438"/>
      <c r="X65" s="438"/>
      <c r="Y65" s="438"/>
      <c r="Z65" s="438"/>
      <c r="AA65" s="438"/>
      <c r="AB65" s="435"/>
      <c r="AC65" s="435"/>
      <c r="AD65" s="436"/>
      <c r="AE65" s="435"/>
      <c r="AF65" s="436"/>
      <c r="AG65" s="435"/>
      <c r="AH65" s="436"/>
      <c r="AI65" s="435"/>
      <c r="AJ65" s="436"/>
      <c r="AK65" s="435"/>
      <c r="AL65" s="435"/>
      <c r="AM65" s="436"/>
      <c r="AN65" s="435"/>
      <c r="AO65" s="436"/>
      <c r="AP65" s="435"/>
    </row>
    <row r="66" spans="1:42" ht="15" customHeight="1" x14ac:dyDescent="0.25">
      <c r="A66" s="435" t="s">
        <v>883</v>
      </c>
      <c r="B66" s="435" t="s">
        <v>847</v>
      </c>
      <c r="C66" s="436">
        <v>350</v>
      </c>
      <c r="D66" s="437" t="s">
        <v>373</v>
      </c>
      <c r="E66" s="435" t="s">
        <v>374</v>
      </c>
      <c r="F66" s="435" t="s">
        <v>994</v>
      </c>
      <c r="G66" s="435" t="s">
        <v>896</v>
      </c>
      <c r="H66" s="209" t="s">
        <v>167</v>
      </c>
      <c r="I66" s="438">
        <v>34263.54</v>
      </c>
      <c r="J66" s="438">
        <v>951.62</v>
      </c>
      <c r="K66" s="438">
        <v>17131.77</v>
      </c>
      <c r="L66" s="438">
        <v>0</v>
      </c>
      <c r="M66" s="438">
        <f t="shared" si="1"/>
        <v>17131.77</v>
      </c>
      <c r="N66" s="438">
        <f t="shared" si="2"/>
        <v>256.97654999999997</v>
      </c>
      <c r="O66" s="438">
        <v>5628.59</v>
      </c>
      <c r="P66" s="438">
        <v>1370.54</v>
      </c>
      <c r="Q66" s="438">
        <f t="shared" si="3"/>
        <v>4419.9934499999999</v>
      </c>
      <c r="R66" s="438">
        <f t="shared" si="4"/>
        <v>5790.5334499999999</v>
      </c>
      <c r="S66" s="438" t="b">
        <f t="shared" ref="S66:S129" si="5">D66=T66</f>
        <v>1</v>
      </c>
      <c r="T66" s="362" t="s">
        <v>373</v>
      </c>
      <c r="U66" s="438"/>
      <c r="V66" s="438"/>
      <c r="W66" s="438"/>
      <c r="X66" s="438"/>
      <c r="Y66" s="438"/>
      <c r="Z66" s="438"/>
      <c r="AA66" s="438"/>
      <c r="AB66" s="435"/>
      <c r="AC66" s="435"/>
      <c r="AD66" s="436"/>
      <c r="AE66" s="435"/>
      <c r="AF66" s="436"/>
      <c r="AG66" s="435"/>
      <c r="AH66" s="436"/>
      <c r="AI66" s="435"/>
      <c r="AJ66" s="436"/>
      <c r="AK66" s="435"/>
      <c r="AL66" s="435"/>
      <c r="AM66" s="436"/>
      <c r="AN66" s="435"/>
      <c r="AO66" s="436"/>
      <c r="AP66" s="435"/>
    </row>
    <row r="67" spans="1:42" ht="15" customHeight="1" x14ac:dyDescent="0.25">
      <c r="A67" s="435" t="s">
        <v>883</v>
      </c>
      <c r="B67" s="435" t="s">
        <v>847</v>
      </c>
      <c r="C67" s="436">
        <v>337</v>
      </c>
      <c r="D67" s="437" t="s">
        <v>338</v>
      </c>
      <c r="E67" s="435" t="s">
        <v>339</v>
      </c>
      <c r="F67" s="435" t="s">
        <v>987</v>
      </c>
      <c r="G67" s="435" t="s">
        <v>896</v>
      </c>
      <c r="H67" s="209" t="s">
        <v>167</v>
      </c>
      <c r="I67" s="438">
        <v>26814.959999999999</v>
      </c>
      <c r="J67" s="438">
        <v>951.62</v>
      </c>
      <c r="K67" s="438">
        <v>13407.48</v>
      </c>
      <c r="L67" s="438">
        <v>0</v>
      </c>
      <c r="M67" s="438">
        <f t="shared" ref="M67:M130" si="6">K67+L67</f>
        <v>13407.48</v>
      </c>
      <c r="N67" s="438">
        <f t="shared" ref="N67:N130" si="7">K67*1.5%</f>
        <v>201.11219999999997</v>
      </c>
      <c r="O67" s="438">
        <v>4611.8599999999997</v>
      </c>
      <c r="P67" s="438">
        <v>1072.5899999999999</v>
      </c>
      <c r="Q67" s="438">
        <f t="shared" ref="Q67:Q130" si="8">O67-J67-N67</f>
        <v>3459.1277999999998</v>
      </c>
      <c r="R67" s="438">
        <f t="shared" ref="R67:R130" si="9">P67+Q67</f>
        <v>4531.7177999999994</v>
      </c>
      <c r="S67" s="438" t="b">
        <f t="shared" si="5"/>
        <v>1</v>
      </c>
      <c r="T67" s="362" t="s">
        <v>338</v>
      </c>
      <c r="U67" s="438"/>
      <c r="V67" s="438"/>
      <c r="W67" s="438"/>
      <c r="X67" s="438"/>
      <c r="Y67" s="438"/>
      <c r="Z67" s="438"/>
      <c r="AA67" s="438"/>
      <c r="AB67" s="435"/>
      <c r="AC67" s="435"/>
      <c r="AD67" s="436"/>
      <c r="AE67" s="435"/>
      <c r="AF67" s="436"/>
      <c r="AG67" s="435"/>
      <c r="AH67" s="436"/>
      <c r="AI67" s="435"/>
      <c r="AJ67" s="436"/>
      <c r="AK67" s="435"/>
      <c r="AL67" s="435"/>
      <c r="AM67" s="436"/>
      <c r="AN67" s="435"/>
      <c r="AO67" s="436"/>
      <c r="AP67" s="435"/>
    </row>
    <row r="68" spans="1:42" ht="15" customHeight="1" x14ac:dyDescent="0.25">
      <c r="A68" s="435" t="s">
        <v>883</v>
      </c>
      <c r="B68" s="435" t="s">
        <v>847</v>
      </c>
      <c r="C68" s="436">
        <v>80</v>
      </c>
      <c r="D68" s="437" t="s">
        <v>42</v>
      </c>
      <c r="E68" s="435" t="s">
        <v>214</v>
      </c>
      <c r="F68" s="435" t="s">
        <v>934</v>
      </c>
      <c r="G68" s="435" t="s">
        <v>896</v>
      </c>
      <c r="H68" s="209" t="s">
        <v>167</v>
      </c>
      <c r="I68" s="438">
        <v>17713.84</v>
      </c>
      <c r="J68" s="438">
        <v>951.62</v>
      </c>
      <c r="K68" s="438">
        <v>8856.92</v>
      </c>
      <c r="L68" s="438">
        <v>0</v>
      </c>
      <c r="M68" s="438">
        <f t="shared" si="6"/>
        <v>8856.92</v>
      </c>
      <c r="N68" s="438">
        <f t="shared" si="7"/>
        <v>132.85380000000001</v>
      </c>
      <c r="O68" s="438">
        <v>3369.56</v>
      </c>
      <c r="P68" s="438">
        <v>708.55</v>
      </c>
      <c r="Q68" s="438">
        <f t="shared" si="8"/>
        <v>2285.0862000000002</v>
      </c>
      <c r="R68" s="438">
        <f t="shared" si="9"/>
        <v>2993.6361999999999</v>
      </c>
      <c r="S68" s="438" t="b">
        <f t="shared" si="5"/>
        <v>1</v>
      </c>
      <c r="T68" s="362" t="s">
        <v>42</v>
      </c>
      <c r="U68" s="438"/>
      <c r="V68" s="438"/>
      <c r="W68" s="438"/>
      <c r="X68" s="438"/>
      <c r="Y68" s="438"/>
      <c r="Z68" s="438"/>
      <c r="AA68" s="438"/>
      <c r="AB68" s="435"/>
      <c r="AC68" s="435"/>
      <c r="AD68" s="436"/>
      <c r="AE68" s="435"/>
      <c r="AF68" s="436"/>
      <c r="AG68" s="435"/>
      <c r="AH68" s="436"/>
      <c r="AI68" s="435"/>
      <c r="AJ68" s="436"/>
      <c r="AK68" s="435"/>
      <c r="AL68" s="435"/>
      <c r="AM68" s="436"/>
      <c r="AN68" s="435"/>
      <c r="AO68" s="436"/>
      <c r="AP68" s="435"/>
    </row>
    <row r="69" spans="1:42" ht="15" customHeight="1" x14ac:dyDescent="0.25">
      <c r="A69" s="435" t="s">
        <v>883</v>
      </c>
      <c r="B69" s="435" t="s">
        <v>847</v>
      </c>
      <c r="C69" s="436">
        <v>214</v>
      </c>
      <c r="D69" s="437" t="s">
        <v>106</v>
      </c>
      <c r="E69" s="435" t="s">
        <v>249</v>
      </c>
      <c r="F69" s="435" t="s">
        <v>963</v>
      </c>
      <c r="G69" s="435" t="s">
        <v>896</v>
      </c>
      <c r="H69" s="209" t="s">
        <v>167</v>
      </c>
      <c r="I69" s="438">
        <v>7320.9</v>
      </c>
      <c r="J69" s="438">
        <v>332.65</v>
      </c>
      <c r="K69" s="438">
        <v>3660.45</v>
      </c>
      <c r="L69" s="438">
        <v>0</v>
      </c>
      <c r="M69" s="438">
        <f t="shared" si="6"/>
        <v>3660.45</v>
      </c>
      <c r="N69" s="438">
        <f t="shared" si="7"/>
        <v>54.906749999999995</v>
      </c>
      <c r="O69" s="438">
        <v>1331.95</v>
      </c>
      <c r="P69" s="438">
        <v>292.83</v>
      </c>
      <c r="Q69" s="438">
        <f t="shared" si="8"/>
        <v>944.39325000000008</v>
      </c>
      <c r="R69" s="438">
        <f t="shared" si="9"/>
        <v>1237.22325</v>
      </c>
      <c r="S69" s="438" t="b">
        <f t="shared" si="5"/>
        <v>0</v>
      </c>
      <c r="T69" s="362" t="s">
        <v>415</v>
      </c>
      <c r="U69" s="438"/>
      <c r="V69" s="438"/>
      <c r="W69" s="438"/>
      <c r="X69" s="438"/>
      <c r="Y69" s="438"/>
      <c r="Z69" s="438"/>
      <c r="AA69" s="438"/>
      <c r="AB69" s="435"/>
      <c r="AC69" s="435"/>
      <c r="AD69" s="436"/>
      <c r="AE69" s="435"/>
      <c r="AF69" s="436"/>
      <c r="AG69" s="435"/>
      <c r="AH69" s="436"/>
      <c r="AI69" s="435"/>
      <c r="AJ69" s="436"/>
      <c r="AK69" s="435"/>
      <c r="AL69" s="435"/>
      <c r="AM69" s="436"/>
      <c r="AN69" s="435"/>
      <c r="AO69" s="436"/>
      <c r="AP69" s="435"/>
    </row>
    <row r="70" spans="1:42" ht="15" customHeight="1" x14ac:dyDescent="0.25">
      <c r="A70" s="435" t="s">
        <v>883</v>
      </c>
      <c r="B70" s="435" t="s">
        <v>847</v>
      </c>
      <c r="C70" s="436">
        <v>9</v>
      </c>
      <c r="D70" s="437" t="s">
        <v>7</v>
      </c>
      <c r="E70" s="435" t="s">
        <v>177</v>
      </c>
      <c r="F70" s="435" t="s">
        <v>900</v>
      </c>
      <c r="G70" s="435" t="s">
        <v>896</v>
      </c>
      <c r="H70" s="209" t="s">
        <v>167</v>
      </c>
      <c r="I70" s="438">
        <v>23706.7</v>
      </c>
      <c r="J70" s="438">
        <v>951.62</v>
      </c>
      <c r="K70" s="438">
        <v>11853.35</v>
      </c>
      <c r="L70" s="438">
        <v>0</v>
      </c>
      <c r="M70" s="438">
        <f t="shared" si="6"/>
        <v>11853.35</v>
      </c>
      <c r="N70" s="438">
        <f t="shared" si="7"/>
        <v>177.80025000000001</v>
      </c>
      <c r="O70" s="438">
        <v>4187.58</v>
      </c>
      <c r="P70" s="438">
        <v>948.26</v>
      </c>
      <c r="Q70" s="438">
        <f t="shared" si="8"/>
        <v>3058.1597499999998</v>
      </c>
      <c r="R70" s="438">
        <f t="shared" si="9"/>
        <v>4006.41975</v>
      </c>
      <c r="S70" s="438" t="b">
        <f t="shared" si="5"/>
        <v>1</v>
      </c>
      <c r="T70" s="362" t="s">
        <v>7</v>
      </c>
      <c r="U70" s="438"/>
      <c r="V70" s="438"/>
      <c r="W70" s="438"/>
      <c r="X70" s="438"/>
      <c r="Y70" s="438"/>
      <c r="Z70" s="438"/>
      <c r="AA70" s="438"/>
      <c r="AB70" s="435"/>
      <c r="AC70" s="435"/>
      <c r="AD70" s="436"/>
      <c r="AE70" s="435"/>
      <c r="AF70" s="436"/>
      <c r="AG70" s="435"/>
      <c r="AH70" s="436"/>
      <c r="AI70" s="435"/>
      <c r="AJ70" s="436"/>
      <c r="AK70" s="435"/>
      <c r="AL70" s="435"/>
      <c r="AM70" s="436"/>
      <c r="AN70" s="435"/>
      <c r="AO70" s="436"/>
      <c r="AP70" s="435"/>
    </row>
    <row r="71" spans="1:42" ht="15" customHeight="1" x14ac:dyDescent="0.25">
      <c r="A71" s="435" t="s">
        <v>883</v>
      </c>
      <c r="B71" s="435" t="s">
        <v>847</v>
      </c>
      <c r="C71" s="436">
        <v>388</v>
      </c>
      <c r="D71" s="437" t="s">
        <v>469</v>
      </c>
      <c r="E71" s="435" t="s">
        <v>516</v>
      </c>
      <c r="F71" s="435" t="s">
        <v>999</v>
      </c>
      <c r="G71" s="435" t="s">
        <v>1000</v>
      </c>
      <c r="H71" s="209" t="s">
        <v>167</v>
      </c>
      <c r="I71" s="438">
        <v>1704.73</v>
      </c>
      <c r="J71" s="438">
        <v>101.88</v>
      </c>
      <c r="K71" s="438">
        <v>346.17</v>
      </c>
      <c r="L71" s="438">
        <v>0</v>
      </c>
      <c r="M71" s="438">
        <f t="shared" si="6"/>
        <v>346.17</v>
      </c>
      <c r="N71" s="438">
        <f t="shared" si="7"/>
        <v>5.1925499999999998</v>
      </c>
      <c r="O71" s="438">
        <v>472.76</v>
      </c>
      <c r="P71" s="438">
        <v>0</v>
      </c>
      <c r="Q71" s="438">
        <f t="shared" si="8"/>
        <v>365.68745000000001</v>
      </c>
      <c r="R71" s="438">
        <f t="shared" si="9"/>
        <v>365.68745000000001</v>
      </c>
      <c r="S71" s="438" t="b">
        <f t="shared" si="5"/>
        <v>1</v>
      </c>
      <c r="T71" s="208" t="s">
        <v>469</v>
      </c>
      <c r="U71" s="438"/>
      <c r="V71" s="438"/>
      <c r="W71" s="438"/>
      <c r="X71" s="438"/>
      <c r="Y71" s="438"/>
      <c r="Z71" s="438"/>
      <c r="AA71" s="438"/>
      <c r="AB71" s="435"/>
      <c r="AC71" s="435"/>
      <c r="AD71" s="436"/>
      <c r="AE71" s="435"/>
      <c r="AF71" s="436"/>
      <c r="AG71" s="435"/>
      <c r="AH71" s="436"/>
      <c r="AI71" s="435"/>
      <c r="AJ71" s="436"/>
      <c r="AK71" s="435"/>
      <c r="AL71" s="435"/>
      <c r="AM71" s="436"/>
      <c r="AN71" s="435"/>
      <c r="AO71" s="436"/>
      <c r="AP71" s="435"/>
    </row>
    <row r="72" spans="1:42" s="467" customFormat="1" ht="15" customHeight="1" x14ac:dyDescent="0.25">
      <c r="A72" s="463" t="s">
        <v>883</v>
      </c>
      <c r="B72" s="463" t="s">
        <v>847</v>
      </c>
      <c r="C72" s="464">
        <v>479</v>
      </c>
      <c r="D72" s="465" t="s">
        <v>804</v>
      </c>
      <c r="E72" s="463" t="s">
        <v>815</v>
      </c>
      <c r="F72" s="463" t="s">
        <v>1023</v>
      </c>
      <c r="G72" s="463" t="s">
        <v>896</v>
      </c>
      <c r="H72" s="468" t="s">
        <v>167</v>
      </c>
      <c r="I72" s="466">
        <v>22006.34</v>
      </c>
      <c r="J72" s="466">
        <v>951.62</v>
      </c>
      <c r="K72" s="466">
        <v>11003.17</v>
      </c>
      <c r="L72" s="438">
        <v>0</v>
      </c>
      <c r="M72" s="438">
        <f t="shared" si="6"/>
        <v>11003.17</v>
      </c>
      <c r="N72" s="438">
        <f t="shared" si="7"/>
        <v>165.04755</v>
      </c>
      <c r="O72" s="466">
        <v>3955.49</v>
      </c>
      <c r="P72" s="466">
        <v>880.25</v>
      </c>
      <c r="Q72" s="438">
        <f t="shared" si="8"/>
        <v>2838.8224499999997</v>
      </c>
      <c r="R72" s="438">
        <f t="shared" si="9"/>
        <v>3719.0724499999997</v>
      </c>
      <c r="S72" s="438" t="b">
        <f t="shared" si="5"/>
        <v>1</v>
      </c>
      <c r="T72" s="369" t="s">
        <v>804</v>
      </c>
      <c r="U72" s="466"/>
      <c r="V72" s="466"/>
      <c r="W72" s="466"/>
      <c r="X72" s="466"/>
      <c r="Y72" s="466"/>
      <c r="Z72" s="466"/>
      <c r="AA72" s="466"/>
      <c r="AB72" s="463"/>
      <c r="AC72" s="463"/>
      <c r="AD72" s="464"/>
      <c r="AE72" s="463"/>
      <c r="AF72" s="464"/>
      <c r="AG72" s="463"/>
      <c r="AH72" s="464"/>
      <c r="AI72" s="463"/>
      <c r="AJ72" s="464"/>
      <c r="AK72" s="463"/>
      <c r="AL72" s="463"/>
      <c r="AM72" s="464"/>
      <c r="AN72" s="463"/>
      <c r="AO72" s="464"/>
      <c r="AP72" s="463"/>
    </row>
    <row r="73" spans="1:42" ht="15" customHeight="1" x14ac:dyDescent="0.25">
      <c r="A73" s="435" t="s">
        <v>883</v>
      </c>
      <c r="B73" s="435" t="s">
        <v>847</v>
      </c>
      <c r="C73" s="436">
        <v>371</v>
      </c>
      <c r="D73" s="437" t="s">
        <v>459</v>
      </c>
      <c r="E73" s="435" t="s">
        <v>503</v>
      </c>
      <c r="F73" s="435" t="s">
        <v>999</v>
      </c>
      <c r="G73" s="435" t="s">
        <v>1000</v>
      </c>
      <c r="H73" s="209" t="s">
        <v>167</v>
      </c>
      <c r="I73" s="438">
        <v>1557.78</v>
      </c>
      <c r="J73" s="438">
        <v>90.86</v>
      </c>
      <c r="K73" s="438">
        <v>346.17</v>
      </c>
      <c r="L73" s="438">
        <v>0</v>
      </c>
      <c r="M73" s="438">
        <f t="shared" si="6"/>
        <v>346.17</v>
      </c>
      <c r="N73" s="438">
        <f t="shared" si="7"/>
        <v>5.1925499999999998</v>
      </c>
      <c r="O73" s="438">
        <v>421.63</v>
      </c>
      <c r="P73" s="438">
        <v>0</v>
      </c>
      <c r="Q73" s="438">
        <f t="shared" si="8"/>
        <v>325.57745</v>
      </c>
      <c r="R73" s="438">
        <f t="shared" si="9"/>
        <v>325.57745</v>
      </c>
      <c r="S73" s="438" t="b">
        <f t="shared" si="5"/>
        <v>1</v>
      </c>
      <c r="T73" s="208" t="s">
        <v>459</v>
      </c>
      <c r="U73" s="438"/>
      <c r="V73" s="438"/>
      <c r="W73" s="438"/>
      <c r="X73" s="438"/>
      <c r="Y73" s="438"/>
      <c r="Z73" s="438"/>
      <c r="AA73" s="438"/>
      <c r="AB73" s="435"/>
      <c r="AC73" s="435"/>
      <c r="AD73" s="436"/>
      <c r="AE73" s="435"/>
      <c r="AF73" s="436"/>
      <c r="AG73" s="435"/>
      <c r="AH73" s="436"/>
      <c r="AI73" s="435"/>
      <c r="AJ73" s="436"/>
      <c r="AK73" s="435"/>
      <c r="AL73" s="435"/>
      <c r="AM73" s="436"/>
      <c r="AN73" s="435"/>
      <c r="AO73" s="436"/>
      <c r="AP73" s="435"/>
    </row>
    <row r="74" spans="1:42" ht="15" customHeight="1" x14ac:dyDescent="0.25">
      <c r="A74" s="435" t="s">
        <v>883</v>
      </c>
      <c r="B74" s="435" t="s">
        <v>847</v>
      </c>
      <c r="C74" s="436">
        <v>415</v>
      </c>
      <c r="D74" s="437" t="s">
        <v>633</v>
      </c>
      <c r="E74" s="435" t="s">
        <v>634</v>
      </c>
      <c r="F74" s="435" t="s">
        <v>1006</v>
      </c>
      <c r="G74" s="435" t="s">
        <v>896</v>
      </c>
      <c r="H74" s="209" t="s">
        <v>167</v>
      </c>
      <c r="I74" s="438">
        <v>36167.06</v>
      </c>
      <c r="J74" s="438">
        <v>951.62</v>
      </c>
      <c r="K74" s="438">
        <v>18083.53</v>
      </c>
      <c r="L74" s="438">
        <v>0</v>
      </c>
      <c r="M74" s="438">
        <f t="shared" si="6"/>
        <v>18083.53</v>
      </c>
      <c r="N74" s="438">
        <f t="shared" si="7"/>
        <v>271.25295</v>
      </c>
      <c r="O74" s="438">
        <v>5888.42</v>
      </c>
      <c r="P74" s="438">
        <v>1446.68</v>
      </c>
      <c r="Q74" s="438">
        <f t="shared" si="8"/>
        <v>4665.5470500000001</v>
      </c>
      <c r="R74" s="438">
        <f t="shared" si="9"/>
        <v>6112.2270500000004</v>
      </c>
      <c r="S74" s="438" t="b">
        <f t="shared" si="5"/>
        <v>1</v>
      </c>
      <c r="T74" s="369" t="s">
        <v>633</v>
      </c>
      <c r="U74" s="438"/>
      <c r="V74" s="438"/>
      <c r="W74" s="438"/>
      <c r="X74" s="438"/>
      <c r="Y74" s="438"/>
      <c r="Z74" s="438"/>
      <c r="AA74" s="438"/>
      <c r="AB74" s="435"/>
      <c r="AC74" s="435"/>
      <c r="AD74" s="436"/>
      <c r="AE74" s="435"/>
      <c r="AF74" s="436"/>
      <c r="AG74" s="435"/>
      <c r="AH74" s="436"/>
      <c r="AI74" s="435"/>
      <c r="AJ74" s="436"/>
      <c r="AK74" s="435"/>
      <c r="AL74" s="435"/>
      <c r="AM74" s="436"/>
      <c r="AN74" s="435"/>
      <c r="AO74" s="436"/>
      <c r="AP74" s="435"/>
    </row>
    <row r="75" spans="1:42" ht="15" customHeight="1" x14ac:dyDescent="0.25">
      <c r="A75" s="435" t="s">
        <v>883</v>
      </c>
      <c r="B75" s="435" t="s">
        <v>847</v>
      </c>
      <c r="C75" s="436">
        <v>24</v>
      </c>
      <c r="D75" s="437" t="s">
        <v>832</v>
      </c>
      <c r="E75" s="435" t="s">
        <v>189</v>
      </c>
      <c r="F75" s="435" t="s">
        <v>913</v>
      </c>
      <c r="G75" s="435" t="s">
        <v>896</v>
      </c>
      <c r="H75" s="209" t="s">
        <v>167</v>
      </c>
      <c r="I75" s="438">
        <v>18826.64</v>
      </c>
      <c r="J75" s="438">
        <v>951.62</v>
      </c>
      <c r="K75" s="438">
        <v>9413.32</v>
      </c>
      <c r="L75" s="438">
        <v>0</v>
      </c>
      <c r="M75" s="438">
        <f t="shared" si="6"/>
        <v>9413.32</v>
      </c>
      <c r="N75" s="438">
        <f t="shared" si="7"/>
        <v>141.19979999999998</v>
      </c>
      <c r="O75" s="438">
        <v>3521.46</v>
      </c>
      <c r="P75" s="438">
        <v>753.06</v>
      </c>
      <c r="Q75" s="438">
        <f t="shared" si="8"/>
        <v>2428.6402000000003</v>
      </c>
      <c r="R75" s="438">
        <f t="shared" si="9"/>
        <v>3181.7002000000002</v>
      </c>
      <c r="S75" s="438" t="b">
        <f t="shared" si="5"/>
        <v>0</v>
      </c>
      <c r="T75" s="362" t="s">
        <v>140</v>
      </c>
      <c r="U75" s="438"/>
      <c r="V75" s="438"/>
      <c r="W75" s="438"/>
      <c r="X75" s="438"/>
      <c r="Y75" s="438"/>
      <c r="Z75" s="438"/>
      <c r="AA75" s="438"/>
      <c r="AB75" s="435"/>
      <c r="AC75" s="435"/>
      <c r="AD75" s="436"/>
      <c r="AE75" s="435"/>
      <c r="AF75" s="436"/>
      <c r="AG75" s="435"/>
      <c r="AH75" s="436"/>
      <c r="AI75" s="435"/>
      <c r="AJ75" s="436"/>
      <c r="AK75" s="435"/>
      <c r="AL75" s="435"/>
      <c r="AM75" s="436"/>
      <c r="AN75" s="435"/>
      <c r="AO75" s="436"/>
      <c r="AP75" s="435"/>
    </row>
    <row r="76" spans="1:42" ht="15" customHeight="1" x14ac:dyDescent="0.25">
      <c r="A76" s="435" t="s">
        <v>883</v>
      </c>
      <c r="B76" s="435" t="s">
        <v>847</v>
      </c>
      <c r="C76" s="436">
        <v>457</v>
      </c>
      <c r="D76" s="437" t="s">
        <v>724</v>
      </c>
      <c r="E76" s="435" t="s">
        <v>745</v>
      </c>
      <c r="F76" s="435" t="s">
        <v>1016</v>
      </c>
      <c r="G76" s="435" t="s">
        <v>896</v>
      </c>
      <c r="H76" s="209" t="s">
        <v>167</v>
      </c>
      <c r="I76" s="438">
        <v>20770.48</v>
      </c>
      <c r="J76" s="438">
        <v>951.62</v>
      </c>
      <c r="K76" s="438">
        <v>10385.24</v>
      </c>
      <c r="L76" s="438">
        <v>0</v>
      </c>
      <c r="M76" s="438">
        <f t="shared" si="6"/>
        <v>10385.24</v>
      </c>
      <c r="N76" s="438">
        <f t="shared" si="7"/>
        <v>155.77859999999998</v>
      </c>
      <c r="O76" s="438">
        <v>3786.79</v>
      </c>
      <c r="P76" s="438">
        <v>830.81</v>
      </c>
      <c r="Q76" s="438">
        <f t="shared" si="8"/>
        <v>2679.3914</v>
      </c>
      <c r="R76" s="438">
        <f t="shared" si="9"/>
        <v>3510.2013999999999</v>
      </c>
      <c r="S76" s="438" t="b">
        <f t="shared" si="5"/>
        <v>1</v>
      </c>
      <c r="T76" s="369" t="s">
        <v>724</v>
      </c>
      <c r="U76" s="438"/>
      <c r="V76" s="438"/>
      <c r="W76" s="438"/>
      <c r="X76" s="438"/>
      <c r="Y76" s="438"/>
      <c r="Z76" s="438"/>
      <c r="AA76" s="438"/>
      <c r="AB76" s="435"/>
      <c r="AC76" s="435"/>
      <c r="AD76" s="436"/>
      <c r="AE76" s="435"/>
      <c r="AF76" s="436"/>
      <c r="AG76" s="435"/>
      <c r="AH76" s="436"/>
      <c r="AI76" s="435"/>
      <c r="AJ76" s="436"/>
      <c r="AK76" s="435"/>
      <c r="AL76" s="435"/>
      <c r="AM76" s="436"/>
      <c r="AN76" s="435"/>
      <c r="AO76" s="436"/>
      <c r="AP76" s="435"/>
    </row>
    <row r="77" spans="1:42" ht="15" customHeight="1" x14ac:dyDescent="0.25">
      <c r="A77" s="435" t="s">
        <v>883</v>
      </c>
      <c r="B77" s="435" t="s">
        <v>847</v>
      </c>
      <c r="C77" s="436">
        <v>370</v>
      </c>
      <c r="D77" s="437" t="s">
        <v>458</v>
      </c>
      <c r="E77" s="435" t="s">
        <v>502</v>
      </c>
      <c r="F77" s="435" t="s">
        <v>999</v>
      </c>
      <c r="G77" s="435" t="s">
        <v>1000</v>
      </c>
      <c r="H77" s="209" t="s">
        <v>167</v>
      </c>
      <c r="I77" s="438">
        <v>1557.78</v>
      </c>
      <c r="J77" s="438">
        <v>90.86</v>
      </c>
      <c r="K77" s="438">
        <v>346.17</v>
      </c>
      <c r="L77" s="438">
        <v>0</v>
      </c>
      <c r="M77" s="438">
        <f t="shared" si="6"/>
        <v>346.17</v>
      </c>
      <c r="N77" s="438">
        <f t="shared" si="7"/>
        <v>5.1925499999999998</v>
      </c>
      <c r="O77" s="438">
        <v>421.63</v>
      </c>
      <c r="P77" s="438">
        <v>0</v>
      </c>
      <c r="Q77" s="438">
        <f t="shared" si="8"/>
        <v>325.57745</v>
      </c>
      <c r="R77" s="438">
        <f t="shared" si="9"/>
        <v>325.57745</v>
      </c>
      <c r="S77" s="438" t="b">
        <f t="shared" si="5"/>
        <v>1</v>
      </c>
      <c r="T77" s="208" t="s">
        <v>458</v>
      </c>
      <c r="U77" s="438"/>
      <c r="V77" s="438"/>
      <c r="W77" s="438"/>
      <c r="X77" s="438"/>
      <c r="Y77" s="438"/>
      <c r="Z77" s="438"/>
      <c r="AA77" s="438"/>
      <c r="AB77" s="435"/>
      <c r="AC77" s="435"/>
      <c r="AD77" s="436"/>
      <c r="AE77" s="435"/>
      <c r="AF77" s="436"/>
      <c r="AG77" s="435"/>
      <c r="AH77" s="436"/>
      <c r="AI77" s="435"/>
      <c r="AJ77" s="436"/>
      <c r="AK77" s="435"/>
      <c r="AL77" s="435"/>
      <c r="AM77" s="436"/>
      <c r="AN77" s="435"/>
      <c r="AO77" s="436"/>
      <c r="AP77" s="435"/>
    </row>
    <row r="78" spans="1:42" ht="15" customHeight="1" x14ac:dyDescent="0.25">
      <c r="A78" s="435" t="s">
        <v>883</v>
      </c>
      <c r="B78" s="435" t="s">
        <v>847</v>
      </c>
      <c r="C78" s="436">
        <v>145</v>
      </c>
      <c r="D78" s="437" t="s">
        <v>55</v>
      </c>
      <c r="E78" s="435" t="s">
        <v>227</v>
      </c>
      <c r="F78" s="435" t="s">
        <v>944</v>
      </c>
      <c r="G78" s="435" t="s">
        <v>896</v>
      </c>
      <c r="H78" s="209" t="s">
        <v>167</v>
      </c>
      <c r="I78" s="438">
        <v>43371.54</v>
      </c>
      <c r="J78" s="438">
        <v>951.62</v>
      </c>
      <c r="K78" s="438">
        <v>21685.77</v>
      </c>
      <c r="L78" s="438">
        <v>0</v>
      </c>
      <c r="M78" s="438">
        <f t="shared" si="6"/>
        <v>21685.77</v>
      </c>
      <c r="N78" s="438">
        <f t="shared" si="7"/>
        <v>325.28654999999998</v>
      </c>
      <c r="O78" s="438">
        <v>6871.84</v>
      </c>
      <c r="P78" s="438">
        <v>1734.86</v>
      </c>
      <c r="Q78" s="438">
        <f t="shared" si="8"/>
        <v>5594.9334500000004</v>
      </c>
      <c r="R78" s="438">
        <f t="shared" si="9"/>
        <v>7329.7934500000001</v>
      </c>
      <c r="S78" s="438" t="b">
        <f t="shared" si="5"/>
        <v>1</v>
      </c>
      <c r="T78" s="366" t="s">
        <v>55</v>
      </c>
      <c r="U78" s="438"/>
      <c r="V78" s="438"/>
      <c r="W78" s="438"/>
      <c r="X78" s="438"/>
      <c r="Y78" s="438"/>
      <c r="Z78" s="438"/>
      <c r="AA78" s="438"/>
      <c r="AB78" s="435"/>
      <c r="AC78" s="435"/>
      <c r="AD78" s="436"/>
      <c r="AE78" s="435"/>
      <c r="AF78" s="436"/>
      <c r="AG78" s="435"/>
      <c r="AH78" s="436"/>
      <c r="AI78" s="435"/>
      <c r="AJ78" s="436"/>
      <c r="AK78" s="435"/>
      <c r="AL78" s="435"/>
      <c r="AM78" s="436"/>
      <c r="AN78" s="435"/>
      <c r="AO78" s="436"/>
      <c r="AP78" s="435"/>
    </row>
    <row r="79" spans="1:42" ht="15" customHeight="1" x14ac:dyDescent="0.25">
      <c r="A79" s="435" t="s">
        <v>883</v>
      </c>
      <c r="B79" s="435" t="s">
        <v>847</v>
      </c>
      <c r="C79" s="436">
        <v>455</v>
      </c>
      <c r="D79" s="437" t="s">
        <v>722</v>
      </c>
      <c r="E79" s="435" t="s">
        <v>743</v>
      </c>
      <c r="F79" s="435" t="s">
        <v>1016</v>
      </c>
      <c r="G79" s="435" t="s">
        <v>896</v>
      </c>
      <c r="H79" s="209" t="s">
        <v>167</v>
      </c>
      <c r="I79" s="438">
        <v>20770.48</v>
      </c>
      <c r="J79" s="438">
        <v>951.62</v>
      </c>
      <c r="K79" s="438">
        <v>10385.24</v>
      </c>
      <c r="L79" s="438">
        <v>0</v>
      </c>
      <c r="M79" s="438">
        <f t="shared" si="6"/>
        <v>10385.24</v>
      </c>
      <c r="N79" s="438">
        <f t="shared" si="7"/>
        <v>155.77859999999998</v>
      </c>
      <c r="O79" s="438">
        <v>3786.79</v>
      </c>
      <c r="P79" s="438">
        <v>830.81</v>
      </c>
      <c r="Q79" s="438">
        <f t="shared" si="8"/>
        <v>2679.3914</v>
      </c>
      <c r="R79" s="438">
        <f t="shared" si="9"/>
        <v>3510.2013999999999</v>
      </c>
      <c r="S79" s="438" t="b">
        <f t="shared" si="5"/>
        <v>1</v>
      </c>
      <c r="T79" s="369" t="s">
        <v>722</v>
      </c>
      <c r="U79" s="438"/>
      <c r="V79" s="438"/>
      <c r="W79" s="438"/>
      <c r="X79" s="438"/>
      <c r="Y79" s="438"/>
      <c r="Z79" s="438"/>
      <c r="AA79" s="438"/>
      <c r="AB79" s="435"/>
      <c r="AC79" s="435"/>
      <c r="AD79" s="436"/>
      <c r="AE79" s="435"/>
      <c r="AF79" s="436"/>
      <c r="AG79" s="435"/>
      <c r="AH79" s="436"/>
      <c r="AI79" s="435"/>
      <c r="AJ79" s="436"/>
      <c r="AK79" s="435"/>
      <c r="AL79" s="435"/>
      <c r="AM79" s="436"/>
      <c r="AN79" s="435"/>
      <c r="AO79" s="436"/>
      <c r="AP79" s="435"/>
    </row>
    <row r="80" spans="1:42" ht="15" customHeight="1" x14ac:dyDescent="0.25">
      <c r="A80" s="435" t="s">
        <v>883</v>
      </c>
      <c r="B80" s="435" t="s">
        <v>847</v>
      </c>
      <c r="C80" s="436">
        <v>398</v>
      </c>
      <c r="D80" s="437" t="s">
        <v>477</v>
      </c>
      <c r="E80" s="435" t="s">
        <v>526</v>
      </c>
      <c r="F80" s="435" t="s">
        <v>999</v>
      </c>
      <c r="G80" s="435" t="s">
        <v>1000</v>
      </c>
      <c r="H80" s="209" t="s">
        <v>167</v>
      </c>
      <c r="I80" s="438">
        <v>596.77</v>
      </c>
      <c r="J80" s="438">
        <v>36.369999999999997</v>
      </c>
      <c r="K80" s="438">
        <v>111.66</v>
      </c>
      <c r="L80" s="438">
        <v>0</v>
      </c>
      <c r="M80" s="438">
        <f t="shared" si="6"/>
        <v>111.66</v>
      </c>
      <c r="N80" s="438">
        <f t="shared" si="7"/>
        <v>1.6748999999999998</v>
      </c>
      <c r="O80" s="438">
        <v>168.8</v>
      </c>
      <c r="P80" s="438">
        <v>0</v>
      </c>
      <c r="Q80" s="438">
        <f t="shared" si="8"/>
        <v>130.7551</v>
      </c>
      <c r="R80" s="438">
        <f t="shared" si="9"/>
        <v>130.7551</v>
      </c>
      <c r="S80" s="438" t="b">
        <f t="shared" si="5"/>
        <v>1</v>
      </c>
      <c r="T80" s="208" t="s">
        <v>477</v>
      </c>
      <c r="U80" s="438"/>
      <c r="V80" s="438"/>
      <c r="W80" s="438"/>
      <c r="X80" s="438"/>
      <c r="Y80" s="438"/>
      <c r="Z80" s="438"/>
      <c r="AA80" s="438"/>
      <c r="AB80" s="435"/>
      <c r="AC80" s="435"/>
      <c r="AD80" s="436"/>
      <c r="AE80" s="435"/>
      <c r="AF80" s="436"/>
      <c r="AG80" s="435"/>
      <c r="AH80" s="436"/>
      <c r="AI80" s="435"/>
      <c r="AJ80" s="436"/>
      <c r="AK80" s="435"/>
      <c r="AL80" s="435"/>
      <c r="AM80" s="436"/>
      <c r="AN80" s="435"/>
      <c r="AO80" s="436"/>
      <c r="AP80" s="435"/>
    </row>
    <row r="81" spans="1:42" ht="15" customHeight="1" x14ac:dyDescent="0.25">
      <c r="A81" s="435" t="s">
        <v>883</v>
      </c>
      <c r="B81" s="435" t="s">
        <v>847</v>
      </c>
      <c r="C81" s="436">
        <v>325</v>
      </c>
      <c r="D81" s="437" t="s">
        <v>318</v>
      </c>
      <c r="E81" s="435" t="s">
        <v>319</v>
      </c>
      <c r="F81" s="435" t="s">
        <v>982</v>
      </c>
      <c r="G81" s="435" t="s">
        <v>896</v>
      </c>
      <c r="H81" s="209" t="s">
        <v>167</v>
      </c>
      <c r="I81" s="438">
        <v>43262.8</v>
      </c>
      <c r="J81" s="438">
        <v>951.62</v>
      </c>
      <c r="K81" s="438">
        <v>21631.4</v>
      </c>
      <c r="L81" s="438">
        <v>0</v>
      </c>
      <c r="M81" s="438">
        <f t="shared" si="6"/>
        <v>21631.4</v>
      </c>
      <c r="N81" s="438">
        <f t="shared" si="7"/>
        <v>324.471</v>
      </c>
      <c r="O81" s="438">
        <v>6856.99</v>
      </c>
      <c r="P81" s="438">
        <v>1730.51</v>
      </c>
      <c r="Q81" s="438">
        <f t="shared" si="8"/>
        <v>5580.8989999999994</v>
      </c>
      <c r="R81" s="438">
        <f t="shared" si="9"/>
        <v>7311.4089999999997</v>
      </c>
      <c r="S81" s="438" t="b">
        <f t="shared" si="5"/>
        <v>1</v>
      </c>
      <c r="T81" s="362" t="s">
        <v>318</v>
      </c>
      <c r="U81" s="438"/>
      <c r="V81" s="438"/>
      <c r="W81" s="438"/>
      <c r="X81" s="438"/>
      <c r="Y81" s="438"/>
      <c r="Z81" s="438"/>
      <c r="AA81" s="438"/>
      <c r="AB81" s="435"/>
      <c r="AC81" s="435"/>
      <c r="AD81" s="436"/>
      <c r="AE81" s="435"/>
      <c r="AF81" s="436"/>
      <c r="AG81" s="435"/>
      <c r="AH81" s="436"/>
      <c r="AI81" s="435"/>
      <c r="AJ81" s="436"/>
      <c r="AK81" s="435"/>
      <c r="AL81" s="435"/>
      <c r="AM81" s="436"/>
      <c r="AN81" s="435"/>
      <c r="AO81" s="436"/>
      <c r="AP81" s="435"/>
    </row>
    <row r="82" spans="1:42" s="192" customFormat="1" ht="15" customHeight="1" x14ac:dyDescent="0.25">
      <c r="A82" s="189"/>
      <c r="B82" s="189"/>
      <c r="C82" s="190"/>
      <c r="D82" s="367" t="s">
        <v>65</v>
      </c>
      <c r="E82" s="189"/>
      <c r="F82" s="189"/>
      <c r="G82" s="189"/>
      <c r="H82" s="210"/>
      <c r="I82" s="191">
        <v>0</v>
      </c>
      <c r="J82" s="191">
        <v>0</v>
      </c>
      <c r="K82" s="191">
        <v>0</v>
      </c>
      <c r="L82" s="438">
        <v>0</v>
      </c>
      <c r="M82" s="438">
        <f t="shared" si="6"/>
        <v>0</v>
      </c>
      <c r="N82" s="438">
        <f t="shared" si="7"/>
        <v>0</v>
      </c>
      <c r="O82" s="191">
        <v>0</v>
      </c>
      <c r="P82" s="191">
        <v>0</v>
      </c>
      <c r="Q82" s="438">
        <f t="shared" si="8"/>
        <v>0</v>
      </c>
      <c r="R82" s="438">
        <f t="shared" si="9"/>
        <v>0</v>
      </c>
      <c r="S82" s="191" t="b">
        <f t="shared" si="5"/>
        <v>1</v>
      </c>
      <c r="T82" s="367" t="s">
        <v>65</v>
      </c>
      <c r="U82" s="191"/>
      <c r="V82" s="191"/>
      <c r="W82" s="191"/>
      <c r="X82" s="191"/>
      <c r="Y82" s="191"/>
      <c r="Z82" s="191"/>
      <c r="AA82" s="191"/>
      <c r="AB82" s="189"/>
      <c r="AC82" s="189"/>
      <c r="AD82" s="190"/>
      <c r="AE82" s="189"/>
      <c r="AF82" s="190"/>
      <c r="AG82" s="189"/>
      <c r="AH82" s="190"/>
      <c r="AI82" s="189"/>
      <c r="AJ82" s="190"/>
      <c r="AK82" s="189"/>
      <c r="AL82" s="189"/>
      <c r="AM82" s="190"/>
      <c r="AN82" s="189"/>
      <c r="AO82" s="190"/>
      <c r="AP82" s="189"/>
    </row>
    <row r="83" spans="1:42" ht="15" customHeight="1" x14ac:dyDescent="0.25">
      <c r="A83" s="435" t="s">
        <v>883</v>
      </c>
      <c r="B83" s="435" t="s">
        <v>847</v>
      </c>
      <c r="C83" s="436">
        <v>404</v>
      </c>
      <c r="D83" s="437" t="s">
        <v>481</v>
      </c>
      <c r="E83" s="435" t="s">
        <v>531</v>
      </c>
      <c r="F83" s="435" t="s">
        <v>999</v>
      </c>
      <c r="G83" s="435" t="s">
        <v>1000</v>
      </c>
      <c r="H83" s="209" t="s">
        <v>167</v>
      </c>
      <c r="I83" s="438">
        <v>742.81</v>
      </c>
      <c r="J83" s="438">
        <v>43.33</v>
      </c>
      <c r="K83" s="438">
        <v>165.07</v>
      </c>
      <c r="L83" s="438">
        <v>0</v>
      </c>
      <c r="M83" s="438">
        <f t="shared" si="6"/>
        <v>165.07</v>
      </c>
      <c r="N83" s="438">
        <f t="shared" si="7"/>
        <v>2.4760499999999999</v>
      </c>
      <c r="O83" s="438">
        <v>201.05</v>
      </c>
      <c r="P83" s="438">
        <v>0</v>
      </c>
      <c r="Q83" s="438">
        <f t="shared" si="8"/>
        <v>155.24395000000004</v>
      </c>
      <c r="R83" s="438">
        <f t="shared" si="9"/>
        <v>155.24395000000004</v>
      </c>
      <c r="S83" s="438" t="b">
        <f t="shared" si="5"/>
        <v>1</v>
      </c>
      <c r="T83" s="208" t="s">
        <v>481</v>
      </c>
      <c r="U83" s="438"/>
      <c r="V83" s="438"/>
      <c r="W83" s="438"/>
      <c r="X83" s="438"/>
      <c r="Y83" s="438"/>
      <c r="Z83" s="438"/>
      <c r="AA83" s="438"/>
      <c r="AB83" s="435"/>
      <c r="AC83" s="435"/>
      <c r="AD83" s="436"/>
      <c r="AE83" s="435"/>
      <c r="AF83" s="436"/>
      <c r="AG83" s="435"/>
      <c r="AH83" s="436"/>
      <c r="AI83" s="435"/>
      <c r="AJ83" s="436"/>
      <c r="AK83" s="435"/>
      <c r="AL83" s="435"/>
      <c r="AM83" s="436"/>
      <c r="AN83" s="435"/>
      <c r="AO83" s="436"/>
      <c r="AP83" s="435"/>
    </row>
    <row r="84" spans="1:42" ht="15" customHeight="1" x14ac:dyDescent="0.25">
      <c r="A84" s="435" t="s">
        <v>883</v>
      </c>
      <c r="B84" s="435" t="s">
        <v>847</v>
      </c>
      <c r="C84" s="436">
        <v>218</v>
      </c>
      <c r="D84" s="437" t="s">
        <v>107</v>
      </c>
      <c r="E84" s="435" t="s">
        <v>251</v>
      </c>
      <c r="F84" s="435" t="s">
        <v>965</v>
      </c>
      <c r="G84" s="435" t="s">
        <v>896</v>
      </c>
      <c r="H84" s="209" t="s">
        <v>167</v>
      </c>
      <c r="I84" s="438">
        <v>34263.54</v>
      </c>
      <c r="J84" s="438">
        <v>951.62</v>
      </c>
      <c r="K84" s="438">
        <v>17131.77</v>
      </c>
      <c r="L84" s="438">
        <v>0</v>
      </c>
      <c r="M84" s="438">
        <f t="shared" si="6"/>
        <v>17131.77</v>
      </c>
      <c r="N84" s="438">
        <f t="shared" si="7"/>
        <v>256.97654999999997</v>
      </c>
      <c r="O84" s="438">
        <v>5628.59</v>
      </c>
      <c r="P84" s="438">
        <v>1370.54</v>
      </c>
      <c r="Q84" s="438">
        <f t="shared" si="8"/>
        <v>4419.9934499999999</v>
      </c>
      <c r="R84" s="438">
        <f t="shared" si="9"/>
        <v>5790.5334499999999</v>
      </c>
      <c r="S84" s="438" t="b">
        <f t="shared" si="5"/>
        <v>0</v>
      </c>
      <c r="T84" s="366" t="s">
        <v>414</v>
      </c>
      <c r="U84" s="438"/>
      <c r="V84" s="438"/>
      <c r="W84" s="438"/>
      <c r="X84" s="438"/>
      <c r="Y84" s="438"/>
      <c r="Z84" s="438"/>
      <c r="AA84" s="438"/>
      <c r="AB84" s="435"/>
      <c r="AC84" s="435"/>
      <c r="AD84" s="436"/>
      <c r="AE84" s="435"/>
      <c r="AF84" s="436"/>
      <c r="AG84" s="435"/>
      <c r="AH84" s="436"/>
      <c r="AI84" s="435"/>
      <c r="AJ84" s="436"/>
      <c r="AK84" s="435"/>
      <c r="AL84" s="435"/>
      <c r="AM84" s="436"/>
      <c r="AN84" s="435"/>
      <c r="AO84" s="436"/>
      <c r="AP84" s="435"/>
    </row>
    <row r="85" spans="1:42" ht="15" customHeight="1" x14ac:dyDescent="0.25">
      <c r="A85" s="435" t="s">
        <v>883</v>
      </c>
      <c r="B85" s="435" t="s">
        <v>847</v>
      </c>
      <c r="C85" s="436">
        <v>46</v>
      </c>
      <c r="D85" s="437" t="s">
        <v>34</v>
      </c>
      <c r="E85" s="435" t="s">
        <v>206</v>
      </c>
      <c r="F85" s="435" t="s">
        <v>928</v>
      </c>
      <c r="G85" s="435" t="s">
        <v>896</v>
      </c>
      <c r="H85" s="209" t="s">
        <v>167</v>
      </c>
      <c r="I85" s="438">
        <v>29513.22</v>
      </c>
      <c r="J85" s="438">
        <v>951.62</v>
      </c>
      <c r="K85" s="438">
        <v>14756.61</v>
      </c>
      <c r="L85" s="438">
        <v>0</v>
      </c>
      <c r="M85" s="438">
        <f t="shared" si="6"/>
        <v>14756.61</v>
      </c>
      <c r="N85" s="438">
        <f t="shared" si="7"/>
        <v>221.34915000000001</v>
      </c>
      <c r="O85" s="438">
        <v>4980.17</v>
      </c>
      <c r="P85" s="438">
        <v>1180.52</v>
      </c>
      <c r="Q85" s="438">
        <f t="shared" si="8"/>
        <v>3807.2008500000002</v>
      </c>
      <c r="R85" s="438">
        <f t="shared" si="9"/>
        <v>4987.7208499999997</v>
      </c>
      <c r="S85" s="438" t="b">
        <f t="shared" si="5"/>
        <v>1</v>
      </c>
      <c r="T85" s="362" t="s">
        <v>34</v>
      </c>
      <c r="U85" s="438"/>
      <c r="V85" s="438"/>
      <c r="W85" s="438"/>
      <c r="X85" s="438"/>
      <c r="Y85" s="438"/>
      <c r="Z85" s="438"/>
      <c r="AA85" s="438"/>
      <c r="AB85" s="435"/>
      <c r="AC85" s="435"/>
      <c r="AD85" s="436"/>
      <c r="AE85" s="435"/>
      <c r="AF85" s="436"/>
      <c r="AG85" s="435"/>
      <c r="AH85" s="436"/>
      <c r="AI85" s="435"/>
      <c r="AJ85" s="436"/>
      <c r="AK85" s="435"/>
      <c r="AL85" s="435"/>
      <c r="AM85" s="436"/>
      <c r="AN85" s="435"/>
      <c r="AO85" s="436"/>
      <c r="AP85" s="435"/>
    </row>
    <row r="86" spans="1:42" ht="15" customHeight="1" x14ac:dyDescent="0.25">
      <c r="A86" s="435" t="s">
        <v>883</v>
      </c>
      <c r="B86" s="435" t="s">
        <v>847</v>
      </c>
      <c r="C86" s="436">
        <v>48</v>
      </c>
      <c r="D86" s="437" t="s">
        <v>36</v>
      </c>
      <c r="E86" s="435" t="s">
        <v>208</v>
      </c>
      <c r="F86" s="435" t="s">
        <v>928</v>
      </c>
      <c r="G86" s="435" t="s">
        <v>896</v>
      </c>
      <c r="H86" s="209" t="s">
        <v>167</v>
      </c>
      <c r="I86" s="438">
        <v>18103.86</v>
      </c>
      <c r="J86" s="438">
        <v>951.62</v>
      </c>
      <c r="K86" s="438">
        <v>9051.93</v>
      </c>
      <c r="L86" s="438">
        <v>0</v>
      </c>
      <c r="M86" s="438">
        <f t="shared" si="6"/>
        <v>9051.93</v>
      </c>
      <c r="N86" s="438">
        <f t="shared" si="7"/>
        <v>135.77895000000001</v>
      </c>
      <c r="O86" s="438">
        <v>3422.8</v>
      </c>
      <c r="P86" s="438">
        <v>724.15</v>
      </c>
      <c r="Q86" s="438">
        <f t="shared" si="8"/>
        <v>2335.4010500000004</v>
      </c>
      <c r="R86" s="438">
        <f t="shared" si="9"/>
        <v>3059.5510500000005</v>
      </c>
      <c r="S86" s="438" t="b">
        <f t="shared" si="5"/>
        <v>1</v>
      </c>
      <c r="T86" s="366" t="s">
        <v>36</v>
      </c>
      <c r="U86" s="438"/>
      <c r="V86" s="438"/>
      <c r="W86" s="438"/>
      <c r="X86" s="438"/>
      <c r="Y86" s="438"/>
      <c r="Z86" s="438"/>
      <c r="AA86" s="438"/>
      <c r="AB86" s="435"/>
      <c r="AC86" s="435"/>
      <c r="AD86" s="436"/>
      <c r="AE86" s="435"/>
      <c r="AF86" s="436"/>
      <c r="AG86" s="435"/>
      <c r="AH86" s="436"/>
      <c r="AI86" s="435"/>
      <c r="AJ86" s="436"/>
      <c r="AK86" s="435"/>
      <c r="AL86" s="435"/>
      <c r="AM86" s="436"/>
      <c r="AN86" s="435"/>
      <c r="AO86" s="436"/>
      <c r="AP86" s="435"/>
    </row>
    <row r="87" spans="1:42" ht="15" customHeight="1" x14ac:dyDescent="0.25">
      <c r="A87" s="435" t="s">
        <v>883</v>
      </c>
      <c r="B87" s="435" t="s">
        <v>847</v>
      </c>
      <c r="C87" s="436">
        <v>26</v>
      </c>
      <c r="D87" s="437" t="s">
        <v>19</v>
      </c>
      <c r="E87" s="435" t="s">
        <v>191</v>
      </c>
      <c r="F87" s="435" t="s">
        <v>915</v>
      </c>
      <c r="G87" s="435" t="s">
        <v>896</v>
      </c>
      <c r="H87" s="209" t="s">
        <v>167</v>
      </c>
      <c r="I87" s="438">
        <v>27457.7</v>
      </c>
      <c r="J87" s="438">
        <v>951.62</v>
      </c>
      <c r="K87" s="438">
        <v>13728.85</v>
      </c>
      <c r="L87" s="438">
        <v>0</v>
      </c>
      <c r="M87" s="438">
        <f t="shared" si="6"/>
        <v>13728.85</v>
      </c>
      <c r="N87" s="438">
        <f t="shared" si="7"/>
        <v>205.93275</v>
      </c>
      <c r="O87" s="438">
        <v>4699.6000000000004</v>
      </c>
      <c r="P87" s="438">
        <v>1098.3</v>
      </c>
      <c r="Q87" s="438">
        <f t="shared" si="8"/>
        <v>3542.0472500000005</v>
      </c>
      <c r="R87" s="438">
        <f t="shared" si="9"/>
        <v>4640.3472500000007</v>
      </c>
      <c r="S87" s="438" t="b">
        <f t="shared" si="5"/>
        <v>1</v>
      </c>
      <c r="T87" s="152" t="s">
        <v>19</v>
      </c>
      <c r="U87" s="438"/>
      <c r="V87" s="438"/>
      <c r="W87" s="438"/>
      <c r="X87" s="438"/>
      <c r="Y87" s="438"/>
      <c r="Z87" s="438"/>
      <c r="AA87" s="438"/>
      <c r="AB87" s="435"/>
      <c r="AC87" s="435"/>
      <c r="AD87" s="436"/>
      <c r="AE87" s="435"/>
      <c r="AF87" s="436"/>
      <c r="AG87" s="435"/>
      <c r="AH87" s="436"/>
      <c r="AI87" s="435"/>
      <c r="AJ87" s="436"/>
      <c r="AK87" s="435"/>
      <c r="AL87" s="435"/>
      <c r="AM87" s="436"/>
      <c r="AN87" s="435"/>
      <c r="AO87" s="436"/>
      <c r="AP87" s="435"/>
    </row>
    <row r="88" spans="1:42" ht="15" customHeight="1" x14ac:dyDescent="0.25">
      <c r="A88" s="435" t="s">
        <v>883</v>
      </c>
      <c r="B88" s="435" t="s">
        <v>847</v>
      </c>
      <c r="C88" s="436">
        <v>324</v>
      </c>
      <c r="D88" s="437" t="s">
        <v>316</v>
      </c>
      <c r="E88" s="435" t="s">
        <v>317</v>
      </c>
      <c r="F88" s="435" t="s">
        <v>981</v>
      </c>
      <c r="G88" s="435" t="s">
        <v>896</v>
      </c>
      <c r="H88" s="209" t="s">
        <v>167</v>
      </c>
      <c r="I88" s="438">
        <v>41712.14</v>
      </c>
      <c r="J88" s="438">
        <v>951.62</v>
      </c>
      <c r="K88" s="438">
        <v>20856.07</v>
      </c>
      <c r="L88" s="438">
        <v>0</v>
      </c>
      <c r="M88" s="438">
        <f t="shared" si="6"/>
        <v>20856.07</v>
      </c>
      <c r="N88" s="438">
        <f t="shared" si="7"/>
        <v>312.84105</v>
      </c>
      <c r="O88" s="438">
        <v>6645.33</v>
      </c>
      <c r="P88" s="438">
        <v>1668.48</v>
      </c>
      <c r="Q88" s="438">
        <f t="shared" si="8"/>
        <v>5380.86895</v>
      </c>
      <c r="R88" s="438">
        <f t="shared" si="9"/>
        <v>7049.3489499999996</v>
      </c>
      <c r="S88" s="438" t="b">
        <f t="shared" si="5"/>
        <v>1</v>
      </c>
      <c r="T88" s="152" t="s">
        <v>316</v>
      </c>
      <c r="U88" s="438"/>
      <c r="V88" s="438"/>
      <c r="W88" s="438"/>
      <c r="X88" s="438"/>
      <c r="Y88" s="438"/>
      <c r="Z88" s="438"/>
      <c r="AA88" s="438"/>
      <c r="AB88" s="435"/>
      <c r="AC88" s="435"/>
      <c r="AD88" s="436"/>
      <c r="AE88" s="435"/>
      <c r="AF88" s="436"/>
      <c r="AG88" s="435"/>
      <c r="AH88" s="436"/>
      <c r="AI88" s="435"/>
      <c r="AJ88" s="436"/>
      <c r="AK88" s="435"/>
      <c r="AL88" s="435"/>
      <c r="AM88" s="436"/>
      <c r="AN88" s="435"/>
      <c r="AO88" s="436"/>
      <c r="AP88" s="435"/>
    </row>
    <row r="89" spans="1:42" ht="15" customHeight="1" x14ac:dyDescent="0.25">
      <c r="A89" s="435" t="s">
        <v>883</v>
      </c>
      <c r="B89" s="435" t="s">
        <v>847</v>
      </c>
      <c r="C89" s="436">
        <v>191</v>
      </c>
      <c r="D89" s="437" t="s">
        <v>71</v>
      </c>
      <c r="E89" s="435" t="s">
        <v>241</v>
      </c>
      <c r="F89" s="435" t="s">
        <v>954</v>
      </c>
      <c r="G89" s="435" t="s">
        <v>896</v>
      </c>
      <c r="H89" s="209" t="s">
        <v>167</v>
      </c>
      <c r="I89" s="438">
        <v>34263.54</v>
      </c>
      <c r="J89" s="438">
        <v>951.62</v>
      </c>
      <c r="K89" s="438">
        <v>17131.77</v>
      </c>
      <c r="L89" s="438">
        <v>0</v>
      </c>
      <c r="M89" s="438">
        <f t="shared" si="6"/>
        <v>17131.77</v>
      </c>
      <c r="N89" s="438">
        <f t="shared" si="7"/>
        <v>256.97654999999997</v>
      </c>
      <c r="O89" s="438">
        <v>5628.59</v>
      </c>
      <c r="P89" s="438">
        <v>1370.54</v>
      </c>
      <c r="Q89" s="438">
        <f t="shared" si="8"/>
        <v>4419.9934499999999</v>
      </c>
      <c r="R89" s="438">
        <f t="shared" si="9"/>
        <v>5790.5334499999999</v>
      </c>
      <c r="S89" s="438" t="b">
        <f t="shared" si="5"/>
        <v>1</v>
      </c>
      <c r="T89" s="366" t="s">
        <v>71</v>
      </c>
      <c r="U89" s="438"/>
      <c r="V89" s="438"/>
      <c r="W89" s="438"/>
      <c r="X89" s="438"/>
      <c r="Y89" s="438"/>
      <c r="Z89" s="438"/>
      <c r="AA89" s="438"/>
      <c r="AB89" s="435"/>
      <c r="AC89" s="435"/>
      <c r="AD89" s="436"/>
      <c r="AE89" s="435"/>
      <c r="AF89" s="436"/>
      <c r="AG89" s="435"/>
      <c r="AH89" s="436"/>
      <c r="AI89" s="435"/>
      <c r="AJ89" s="436"/>
      <c r="AK89" s="435"/>
      <c r="AL89" s="435"/>
      <c r="AM89" s="436"/>
      <c r="AN89" s="435"/>
      <c r="AO89" s="436"/>
      <c r="AP89" s="435"/>
    </row>
    <row r="90" spans="1:42" ht="15" customHeight="1" x14ac:dyDescent="0.25">
      <c r="A90" s="435" t="s">
        <v>883</v>
      </c>
      <c r="B90" s="435" t="s">
        <v>847</v>
      </c>
      <c r="C90" s="436">
        <v>21</v>
      </c>
      <c r="D90" s="437" t="s">
        <v>15</v>
      </c>
      <c r="E90" s="435" t="s">
        <v>187</v>
      </c>
      <c r="F90" s="435" t="s">
        <v>910</v>
      </c>
      <c r="G90" s="435" t="s">
        <v>896</v>
      </c>
      <c r="H90" s="209" t="s">
        <v>167</v>
      </c>
      <c r="I90" s="438">
        <v>31361.34</v>
      </c>
      <c r="J90" s="438">
        <v>951.62</v>
      </c>
      <c r="K90" s="438">
        <v>15680.67</v>
      </c>
      <c r="L90" s="438">
        <v>0</v>
      </c>
      <c r="M90" s="438">
        <f t="shared" si="6"/>
        <v>15680.67</v>
      </c>
      <c r="N90" s="438">
        <f t="shared" si="7"/>
        <v>235.21005</v>
      </c>
      <c r="O90" s="438">
        <v>5232.4399999999996</v>
      </c>
      <c r="P90" s="438">
        <v>1254.45</v>
      </c>
      <c r="Q90" s="438">
        <f t="shared" si="8"/>
        <v>4045.6099499999996</v>
      </c>
      <c r="R90" s="438">
        <f t="shared" si="9"/>
        <v>5300.0599499999998</v>
      </c>
      <c r="S90" s="438" t="b">
        <f t="shared" si="5"/>
        <v>1</v>
      </c>
      <c r="T90" s="152" t="s">
        <v>15</v>
      </c>
      <c r="U90" s="438"/>
      <c r="V90" s="438"/>
      <c r="W90" s="438"/>
      <c r="X90" s="438"/>
      <c r="Y90" s="438"/>
      <c r="Z90" s="438"/>
      <c r="AA90" s="438"/>
      <c r="AB90" s="435"/>
      <c r="AC90" s="435"/>
      <c r="AD90" s="436"/>
      <c r="AE90" s="435"/>
      <c r="AF90" s="436"/>
      <c r="AG90" s="435"/>
      <c r="AH90" s="436"/>
      <c r="AI90" s="435"/>
      <c r="AJ90" s="436"/>
      <c r="AK90" s="435"/>
      <c r="AL90" s="435"/>
      <c r="AM90" s="436"/>
      <c r="AN90" s="435"/>
      <c r="AO90" s="436"/>
      <c r="AP90" s="435"/>
    </row>
    <row r="91" spans="1:42" ht="15" customHeight="1" x14ac:dyDescent="0.25">
      <c r="A91" s="435" t="s">
        <v>883</v>
      </c>
      <c r="B91" s="435" t="s">
        <v>847</v>
      </c>
      <c r="C91" s="436">
        <v>330</v>
      </c>
      <c r="D91" s="437" t="s">
        <v>327</v>
      </c>
      <c r="E91" s="435" t="s">
        <v>329</v>
      </c>
      <c r="F91" s="435" t="s">
        <v>984</v>
      </c>
      <c r="G91" s="435" t="s">
        <v>896</v>
      </c>
      <c r="H91" s="209" t="s">
        <v>167</v>
      </c>
      <c r="I91" s="438">
        <v>43262.8</v>
      </c>
      <c r="J91" s="438">
        <v>951.62</v>
      </c>
      <c r="K91" s="438">
        <v>21631.4</v>
      </c>
      <c r="L91" s="438">
        <v>0</v>
      </c>
      <c r="M91" s="438">
        <f t="shared" si="6"/>
        <v>21631.4</v>
      </c>
      <c r="N91" s="438">
        <f t="shared" si="7"/>
        <v>324.471</v>
      </c>
      <c r="O91" s="438">
        <v>6856.99</v>
      </c>
      <c r="P91" s="438">
        <v>1730.51</v>
      </c>
      <c r="Q91" s="438">
        <f t="shared" si="8"/>
        <v>5580.8989999999994</v>
      </c>
      <c r="R91" s="438">
        <f t="shared" si="9"/>
        <v>7311.4089999999997</v>
      </c>
      <c r="S91" s="438" t="b">
        <f t="shared" si="5"/>
        <v>1</v>
      </c>
      <c r="T91" s="362" t="s">
        <v>327</v>
      </c>
      <c r="U91" s="438"/>
      <c r="V91" s="438"/>
      <c r="W91" s="438"/>
      <c r="X91" s="438"/>
      <c r="Y91" s="438"/>
      <c r="Z91" s="438"/>
      <c r="AA91" s="438"/>
      <c r="AB91" s="435"/>
      <c r="AC91" s="435"/>
      <c r="AD91" s="436"/>
      <c r="AE91" s="435"/>
      <c r="AF91" s="436"/>
      <c r="AG91" s="435"/>
      <c r="AH91" s="436"/>
      <c r="AI91" s="435"/>
      <c r="AJ91" s="436"/>
      <c r="AK91" s="435"/>
      <c r="AL91" s="435"/>
      <c r="AM91" s="436"/>
      <c r="AN91" s="435"/>
      <c r="AO91" s="436"/>
      <c r="AP91" s="435"/>
    </row>
    <row r="92" spans="1:42" ht="15" customHeight="1" x14ac:dyDescent="0.25">
      <c r="A92" s="435" t="s">
        <v>883</v>
      </c>
      <c r="B92" s="435" t="s">
        <v>847</v>
      </c>
      <c r="C92" s="436">
        <v>254</v>
      </c>
      <c r="D92" s="437" t="s">
        <v>145</v>
      </c>
      <c r="E92" s="435" t="s">
        <v>262</v>
      </c>
      <c r="F92" s="435" t="s">
        <v>972</v>
      </c>
      <c r="G92" s="435" t="s">
        <v>896</v>
      </c>
      <c r="H92" s="209" t="s">
        <v>167</v>
      </c>
      <c r="I92" s="438">
        <v>10702.32</v>
      </c>
      <c r="J92" s="438">
        <v>558.74</v>
      </c>
      <c r="K92" s="438">
        <v>5351.16</v>
      </c>
      <c r="L92" s="438">
        <v>0</v>
      </c>
      <c r="M92" s="438">
        <f t="shared" si="6"/>
        <v>5351.16</v>
      </c>
      <c r="N92" s="438">
        <f t="shared" si="7"/>
        <v>80.267399999999995</v>
      </c>
      <c r="O92" s="438">
        <v>2019.61</v>
      </c>
      <c r="P92" s="438">
        <v>428.09</v>
      </c>
      <c r="Q92" s="438">
        <f t="shared" si="8"/>
        <v>1380.6025999999999</v>
      </c>
      <c r="R92" s="438">
        <f t="shared" si="9"/>
        <v>1808.6925999999999</v>
      </c>
      <c r="S92" s="438" t="b">
        <f t="shared" si="5"/>
        <v>1</v>
      </c>
      <c r="T92" s="362" t="s">
        <v>145</v>
      </c>
      <c r="U92" s="438"/>
      <c r="V92" s="438"/>
      <c r="W92" s="438"/>
      <c r="X92" s="438"/>
      <c r="Y92" s="438"/>
      <c r="Z92" s="438"/>
      <c r="AA92" s="438"/>
      <c r="AB92" s="435"/>
      <c r="AC92" s="435"/>
      <c r="AD92" s="436"/>
      <c r="AE92" s="435"/>
      <c r="AF92" s="436"/>
      <c r="AG92" s="435"/>
      <c r="AH92" s="436"/>
      <c r="AI92" s="435"/>
      <c r="AJ92" s="436"/>
      <c r="AK92" s="435"/>
      <c r="AL92" s="435"/>
      <c r="AM92" s="436"/>
      <c r="AN92" s="435"/>
      <c r="AO92" s="436"/>
      <c r="AP92" s="435"/>
    </row>
    <row r="93" spans="1:42" ht="15" customHeight="1" x14ac:dyDescent="0.25">
      <c r="A93" s="435" t="s">
        <v>883</v>
      </c>
      <c r="B93" s="435" t="s">
        <v>847</v>
      </c>
      <c r="C93" s="436">
        <v>196</v>
      </c>
      <c r="D93" s="437" t="s">
        <v>105</v>
      </c>
      <c r="E93" s="435" t="s">
        <v>244</v>
      </c>
      <c r="F93" s="435" t="s">
        <v>957</v>
      </c>
      <c r="G93" s="435" t="s">
        <v>896</v>
      </c>
      <c r="H93" s="209" t="s">
        <v>167</v>
      </c>
      <c r="I93" s="438">
        <v>35554.339999999997</v>
      </c>
      <c r="J93" s="438">
        <v>951.62</v>
      </c>
      <c r="K93" s="438">
        <v>17777.169999999998</v>
      </c>
      <c r="L93" s="438">
        <v>0</v>
      </c>
      <c r="M93" s="438">
        <f t="shared" si="6"/>
        <v>17777.169999999998</v>
      </c>
      <c r="N93" s="438">
        <f t="shared" si="7"/>
        <v>266.65754999999996</v>
      </c>
      <c r="O93" s="438">
        <v>5804.79</v>
      </c>
      <c r="P93" s="438">
        <v>1422.17</v>
      </c>
      <c r="Q93" s="438">
        <f t="shared" si="8"/>
        <v>4586.5124500000002</v>
      </c>
      <c r="R93" s="438">
        <f t="shared" si="9"/>
        <v>6008.6824500000002</v>
      </c>
      <c r="S93" s="438" t="b">
        <f t="shared" si="5"/>
        <v>0</v>
      </c>
      <c r="T93" s="366" t="s">
        <v>416</v>
      </c>
      <c r="U93" s="438"/>
      <c r="V93" s="438"/>
      <c r="W93" s="438"/>
      <c r="X93" s="438"/>
      <c r="Y93" s="438"/>
      <c r="Z93" s="438"/>
      <c r="AA93" s="438"/>
      <c r="AB93" s="435"/>
      <c r="AC93" s="435"/>
      <c r="AD93" s="436"/>
      <c r="AE93" s="435"/>
      <c r="AF93" s="436"/>
      <c r="AG93" s="435"/>
      <c r="AH93" s="436"/>
      <c r="AI93" s="435"/>
      <c r="AJ93" s="436"/>
      <c r="AK93" s="435"/>
      <c r="AL93" s="435"/>
      <c r="AM93" s="436"/>
      <c r="AN93" s="435"/>
      <c r="AO93" s="436"/>
      <c r="AP93" s="435"/>
    </row>
    <row r="94" spans="1:42" ht="15" customHeight="1" x14ac:dyDescent="0.25">
      <c r="A94" s="435" t="s">
        <v>883</v>
      </c>
      <c r="B94" s="435" t="s">
        <v>847</v>
      </c>
      <c r="C94" s="436">
        <v>358</v>
      </c>
      <c r="D94" s="437" t="s">
        <v>387</v>
      </c>
      <c r="E94" s="435" t="s">
        <v>388</v>
      </c>
      <c r="F94" s="435" t="s">
        <v>997</v>
      </c>
      <c r="G94" s="435" t="s">
        <v>896</v>
      </c>
      <c r="H94" s="209" t="s">
        <v>167</v>
      </c>
      <c r="I94" s="438">
        <v>41712.14</v>
      </c>
      <c r="J94" s="438">
        <v>951.62</v>
      </c>
      <c r="K94" s="438">
        <v>20856.07</v>
      </c>
      <c r="L94" s="438">
        <v>0</v>
      </c>
      <c r="M94" s="438">
        <f t="shared" si="6"/>
        <v>20856.07</v>
      </c>
      <c r="N94" s="438">
        <f t="shared" si="7"/>
        <v>312.84105</v>
      </c>
      <c r="O94" s="438">
        <v>6645.33</v>
      </c>
      <c r="P94" s="438">
        <v>1668.48</v>
      </c>
      <c r="Q94" s="438">
        <f t="shared" si="8"/>
        <v>5380.86895</v>
      </c>
      <c r="R94" s="438">
        <f t="shared" si="9"/>
        <v>7049.3489499999996</v>
      </c>
      <c r="S94" s="438" t="b">
        <f t="shared" si="5"/>
        <v>1</v>
      </c>
      <c r="T94" s="362" t="s">
        <v>387</v>
      </c>
      <c r="U94" s="438"/>
      <c r="V94" s="438"/>
      <c r="W94" s="438"/>
      <c r="X94" s="438"/>
      <c r="Y94" s="438"/>
      <c r="Z94" s="438"/>
      <c r="AA94" s="438"/>
      <c r="AB94" s="435"/>
      <c r="AC94" s="435"/>
      <c r="AD94" s="436"/>
      <c r="AE94" s="435"/>
      <c r="AF94" s="436"/>
      <c r="AG94" s="435"/>
      <c r="AH94" s="436"/>
      <c r="AI94" s="435"/>
      <c r="AJ94" s="436"/>
      <c r="AK94" s="435"/>
      <c r="AL94" s="435"/>
      <c r="AM94" s="436"/>
      <c r="AN94" s="435"/>
      <c r="AO94" s="436"/>
      <c r="AP94" s="435"/>
    </row>
    <row r="95" spans="1:42" ht="15" customHeight="1" x14ac:dyDescent="0.25">
      <c r="A95" s="435" t="s">
        <v>883</v>
      </c>
      <c r="B95" s="435" t="s">
        <v>847</v>
      </c>
      <c r="C95" s="436">
        <v>188</v>
      </c>
      <c r="D95" s="437" t="s">
        <v>70</v>
      </c>
      <c r="E95" s="435" t="s">
        <v>240</v>
      </c>
      <c r="F95" s="435" t="s">
        <v>953</v>
      </c>
      <c r="G95" s="435" t="s">
        <v>896</v>
      </c>
      <c r="H95" s="209" t="s">
        <v>167</v>
      </c>
      <c r="I95" s="438">
        <v>18522.88</v>
      </c>
      <c r="J95" s="438">
        <v>951.62</v>
      </c>
      <c r="K95" s="438">
        <v>9261.44</v>
      </c>
      <c r="L95" s="438">
        <v>0</v>
      </c>
      <c r="M95" s="438">
        <f t="shared" si="6"/>
        <v>9261.44</v>
      </c>
      <c r="N95" s="438">
        <f t="shared" si="7"/>
        <v>138.92160000000001</v>
      </c>
      <c r="O95" s="438">
        <v>3479.99</v>
      </c>
      <c r="P95" s="438">
        <v>740.91</v>
      </c>
      <c r="Q95" s="438">
        <f t="shared" si="8"/>
        <v>2389.4483999999998</v>
      </c>
      <c r="R95" s="438">
        <f t="shared" si="9"/>
        <v>3130.3583999999996</v>
      </c>
      <c r="S95" s="438" t="b">
        <f t="shared" si="5"/>
        <v>1</v>
      </c>
      <c r="T95" s="362" t="s">
        <v>70</v>
      </c>
      <c r="U95" s="438"/>
      <c r="V95" s="438"/>
      <c r="W95" s="438"/>
      <c r="X95" s="438"/>
      <c r="Y95" s="438"/>
      <c r="Z95" s="438"/>
      <c r="AA95" s="438"/>
      <c r="AB95" s="435"/>
      <c r="AC95" s="435"/>
      <c r="AD95" s="436"/>
      <c r="AE95" s="435"/>
      <c r="AF95" s="436"/>
      <c r="AG95" s="435"/>
      <c r="AH95" s="436"/>
      <c r="AI95" s="435"/>
      <c r="AJ95" s="436"/>
      <c r="AK95" s="435"/>
      <c r="AL95" s="435"/>
      <c r="AM95" s="436"/>
      <c r="AN95" s="435"/>
      <c r="AO95" s="436"/>
      <c r="AP95" s="435"/>
    </row>
    <row r="96" spans="1:42" ht="15" customHeight="1" x14ac:dyDescent="0.25">
      <c r="A96" s="435" t="s">
        <v>883</v>
      </c>
      <c r="B96" s="435" t="s">
        <v>847</v>
      </c>
      <c r="C96" s="436">
        <v>338</v>
      </c>
      <c r="D96" s="437" t="s">
        <v>347</v>
      </c>
      <c r="E96" s="435" t="s">
        <v>348</v>
      </c>
      <c r="F96" s="435" t="s">
        <v>988</v>
      </c>
      <c r="G96" s="435" t="s">
        <v>896</v>
      </c>
      <c r="H96" s="209" t="s">
        <v>167</v>
      </c>
      <c r="I96" s="438">
        <v>43262.8</v>
      </c>
      <c r="J96" s="438">
        <v>951.62</v>
      </c>
      <c r="K96" s="438">
        <v>21631.4</v>
      </c>
      <c r="L96" s="438">
        <v>0</v>
      </c>
      <c r="M96" s="438">
        <f t="shared" si="6"/>
        <v>21631.4</v>
      </c>
      <c r="N96" s="438">
        <f t="shared" si="7"/>
        <v>324.471</v>
      </c>
      <c r="O96" s="438">
        <v>6856.99</v>
      </c>
      <c r="P96" s="438">
        <v>1730.51</v>
      </c>
      <c r="Q96" s="438">
        <f t="shared" si="8"/>
        <v>5580.8989999999994</v>
      </c>
      <c r="R96" s="438">
        <f t="shared" si="9"/>
        <v>7311.4089999999997</v>
      </c>
      <c r="S96" s="438" t="b">
        <f t="shared" si="5"/>
        <v>1</v>
      </c>
      <c r="T96" s="362" t="s">
        <v>347</v>
      </c>
      <c r="U96" s="438"/>
      <c r="V96" s="438"/>
      <c r="W96" s="438"/>
      <c r="X96" s="438"/>
      <c r="Y96" s="438"/>
      <c r="Z96" s="438"/>
      <c r="AA96" s="438"/>
      <c r="AB96" s="435"/>
      <c r="AC96" s="435"/>
      <c r="AD96" s="436"/>
      <c r="AE96" s="435"/>
      <c r="AF96" s="436"/>
      <c r="AG96" s="435"/>
      <c r="AH96" s="436"/>
      <c r="AI96" s="435"/>
      <c r="AJ96" s="436"/>
      <c r="AK96" s="435"/>
      <c r="AL96" s="435"/>
      <c r="AM96" s="436"/>
      <c r="AN96" s="435"/>
      <c r="AO96" s="436"/>
      <c r="AP96" s="435"/>
    </row>
    <row r="97" spans="1:42" ht="15" customHeight="1" x14ac:dyDescent="0.25">
      <c r="A97" s="435" t="s">
        <v>883</v>
      </c>
      <c r="B97" s="435" t="s">
        <v>847</v>
      </c>
      <c r="C97" s="436">
        <v>251</v>
      </c>
      <c r="D97" s="437" t="s">
        <v>143</v>
      </c>
      <c r="E97" s="435" t="s">
        <v>260</v>
      </c>
      <c r="F97" s="435" t="s">
        <v>971</v>
      </c>
      <c r="G97" s="435" t="s">
        <v>896</v>
      </c>
      <c r="H97" s="209" t="s">
        <v>167</v>
      </c>
      <c r="I97" s="438">
        <v>48846.8</v>
      </c>
      <c r="J97" s="438">
        <v>951.62</v>
      </c>
      <c r="K97" s="438">
        <v>24423.4</v>
      </c>
      <c r="L97" s="438">
        <v>0</v>
      </c>
      <c r="M97" s="438">
        <f t="shared" si="6"/>
        <v>24423.4</v>
      </c>
      <c r="N97" s="438">
        <f t="shared" si="7"/>
        <v>366.351</v>
      </c>
      <c r="O97" s="438">
        <v>7619.21</v>
      </c>
      <c r="P97" s="438">
        <v>1953.87</v>
      </c>
      <c r="Q97" s="438">
        <f t="shared" si="8"/>
        <v>6301.2390000000005</v>
      </c>
      <c r="R97" s="438">
        <f t="shared" si="9"/>
        <v>8255.1090000000004</v>
      </c>
      <c r="S97" s="438" t="b">
        <f t="shared" si="5"/>
        <v>1</v>
      </c>
      <c r="T97" s="366" t="s">
        <v>143</v>
      </c>
      <c r="U97" s="438"/>
      <c r="V97" s="438"/>
      <c r="W97" s="438"/>
      <c r="X97" s="438"/>
      <c r="Y97" s="438"/>
      <c r="Z97" s="438"/>
      <c r="AA97" s="438"/>
      <c r="AB97" s="435"/>
      <c r="AC97" s="435"/>
      <c r="AD97" s="436"/>
      <c r="AE97" s="435"/>
      <c r="AF97" s="436"/>
      <c r="AG97" s="435"/>
      <c r="AH97" s="436"/>
      <c r="AI97" s="435"/>
      <c r="AJ97" s="436"/>
      <c r="AK97" s="435"/>
      <c r="AL97" s="435"/>
      <c r="AM97" s="436"/>
      <c r="AN97" s="435"/>
      <c r="AO97" s="436"/>
      <c r="AP97" s="435"/>
    </row>
    <row r="98" spans="1:42" ht="15" customHeight="1" x14ac:dyDescent="0.25">
      <c r="A98" s="435" t="s">
        <v>883</v>
      </c>
      <c r="B98" s="435" t="s">
        <v>847</v>
      </c>
      <c r="C98" s="436">
        <v>368</v>
      </c>
      <c r="D98" s="437" t="s">
        <v>500</v>
      </c>
      <c r="E98" s="435" t="s">
        <v>501</v>
      </c>
      <c r="F98" s="435" t="s">
        <v>999</v>
      </c>
      <c r="G98" s="435" t="s">
        <v>1000</v>
      </c>
      <c r="H98" s="209" t="s">
        <v>167</v>
      </c>
      <c r="I98" s="438">
        <v>1557.78</v>
      </c>
      <c r="J98" s="438">
        <v>90.86</v>
      </c>
      <c r="K98" s="438">
        <v>346.17</v>
      </c>
      <c r="L98" s="438">
        <v>0</v>
      </c>
      <c r="M98" s="438">
        <f t="shared" si="6"/>
        <v>346.17</v>
      </c>
      <c r="N98" s="438">
        <f t="shared" si="7"/>
        <v>5.1925499999999998</v>
      </c>
      <c r="O98" s="438">
        <v>421.63</v>
      </c>
      <c r="P98" s="438">
        <v>0</v>
      </c>
      <c r="Q98" s="438">
        <f t="shared" si="8"/>
        <v>325.57745</v>
      </c>
      <c r="R98" s="438">
        <f t="shared" si="9"/>
        <v>325.57745</v>
      </c>
      <c r="S98" s="438" t="b">
        <f t="shared" si="5"/>
        <v>0</v>
      </c>
      <c r="T98" s="208" t="s">
        <v>457</v>
      </c>
      <c r="U98" s="438"/>
      <c r="V98" s="438"/>
      <c r="W98" s="438"/>
      <c r="X98" s="438"/>
      <c r="Y98" s="438"/>
      <c r="Z98" s="438"/>
      <c r="AA98" s="438"/>
      <c r="AB98" s="435"/>
      <c r="AC98" s="435"/>
      <c r="AD98" s="436"/>
      <c r="AE98" s="435"/>
      <c r="AF98" s="436"/>
      <c r="AG98" s="435"/>
      <c r="AH98" s="436"/>
      <c r="AI98" s="435"/>
      <c r="AJ98" s="436"/>
      <c r="AK98" s="435"/>
      <c r="AL98" s="435"/>
      <c r="AM98" s="436"/>
      <c r="AN98" s="435"/>
      <c r="AO98" s="436"/>
      <c r="AP98" s="435"/>
    </row>
    <row r="99" spans="1:42" ht="15" customHeight="1" x14ac:dyDescent="0.25">
      <c r="A99" s="435" t="s">
        <v>883</v>
      </c>
      <c r="B99" s="435" t="s">
        <v>847</v>
      </c>
      <c r="C99" s="436">
        <v>93</v>
      </c>
      <c r="D99" s="437" t="s">
        <v>53</v>
      </c>
      <c r="E99" s="435" t="s">
        <v>225</v>
      </c>
      <c r="F99" s="435" t="s">
        <v>942</v>
      </c>
      <c r="G99" s="435" t="s">
        <v>896</v>
      </c>
      <c r="H99" s="209" t="s">
        <v>167</v>
      </c>
      <c r="I99" s="438">
        <v>15901.1</v>
      </c>
      <c r="J99" s="438">
        <v>922.66</v>
      </c>
      <c r="K99" s="438">
        <v>7950.55</v>
      </c>
      <c r="L99" s="438">
        <v>0</v>
      </c>
      <c r="M99" s="438">
        <f t="shared" si="6"/>
        <v>7950.55</v>
      </c>
      <c r="N99" s="438">
        <f t="shared" si="7"/>
        <v>119.25825</v>
      </c>
      <c r="O99" s="438">
        <v>3093.16</v>
      </c>
      <c r="P99" s="438">
        <v>636.04</v>
      </c>
      <c r="Q99" s="438">
        <f t="shared" si="8"/>
        <v>2051.2417500000001</v>
      </c>
      <c r="R99" s="438">
        <f t="shared" si="9"/>
        <v>2687.2817500000001</v>
      </c>
      <c r="S99" s="438" t="b">
        <f t="shared" si="5"/>
        <v>1</v>
      </c>
      <c r="T99" s="362" t="s">
        <v>53</v>
      </c>
      <c r="U99" s="438"/>
      <c r="V99" s="438"/>
      <c r="W99" s="438"/>
      <c r="X99" s="438"/>
      <c r="Y99" s="438"/>
      <c r="Z99" s="438"/>
      <c r="AA99" s="438"/>
      <c r="AB99" s="435"/>
      <c r="AC99" s="435"/>
      <c r="AD99" s="436"/>
      <c r="AE99" s="435"/>
      <c r="AF99" s="436"/>
      <c r="AG99" s="435"/>
      <c r="AH99" s="436"/>
      <c r="AI99" s="435"/>
      <c r="AJ99" s="436"/>
      <c r="AK99" s="435"/>
      <c r="AL99" s="435"/>
      <c r="AM99" s="436"/>
      <c r="AN99" s="435"/>
      <c r="AO99" s="436"/>
      <c r="AP99" s="435"/>
    </row>
    <row r="100" spans="1:42" ht="15" customHeight="1" x14ac:dyDescent="0.25">
      <c r="A100" s="435" t="s">
        <v>883</v>
      </c>
      <c r="B100" s="435" t="s">
        <v>847</v>
      </c>
      <c r="C100" s="436">
        <v>8</v>
      </c>
      <c r="D100" s="437" t="s">
        <v>100</v>
      </c>
      <c r="E100" s="435" t="s">
        <v>176</v>
      </c>
      <c r="F100" s="435" t="s">
        <v>899</v>
      </c>
      <c r="G100" s="435" t="s">
        <v>896</v>
      </c>
      <c r="H100" s="209" t="s">
        <v>167</v>
      </c>
      <c r="I100" s="438">
        <v>14526.86</v>
      </c>
      <c r="J100" s="438">
        <v>826.46</v>
      </c>
      <c r="K100" s="438">
        <v>7263.43</v>
      </c>
      <c r="L100" s="438">
        <v>0</v>
      </c>
      <c r="M100" s="438">
        <f t="shared" si="6"/>
        <v>7263.43</v>
      </c>
      <c r="N100" s="438">
        <f t="shared" si="7"/>
        <v>108.95144999999999</v>
      </c>
      <c r="O100" s="438">
        <v>2809.38</v>
      </c>
      <c r="P100" s="438">
        <v>581.07000000000005</v>
      </c>
      <c r="Q100" s="438">
        <f t="shared" si="8"/>
        <v>1873.9685500000001</v>
      </c>
      <c r="R100" s="438">
        <f t="shared" si="9"/>
        <v>2455.0385500000002</v>
      </c>
      <c r="S100" s="438" t="b">
        <f t="shared" si="5"/>
        <v>0</v>
      </c>
      <c r="T100" s="362" t="s">
        <v>429</v>
      </c>
      <c r="U100" s="438"/>
      <c r="V100" s="438"/>
      <c r="W100" s="438"/>
      <c r="X100" s="438"/>
      <c r="Y100" s="438"/>
      <c r="Z100" s="438"/>
      <c r="AA100" s="438"/>
      <c r="AB100" s="435"/>
      <c r="AC100" s="435"/>
      <c r="AD100" s="436"/>
      <c r="AE100" s="435"/>
      <c r="AF100" s="436"/>
      <c r="AG100" s="435"/>
      <c r="AH100" s="436"/>
      <c r="AI100" s="435"/>
      <c r="AJ100" s="436"/>
      <c r="AK100" s="435"/>
      <c r="AL100" s="435"/>
      <c r="AM100" s="436"/>
      <c r="AN100" s="435"/>
      <c r="AO100" s="436"/>
      <c r="AP100" s="435"/>
    </row>
    <row r="101" spans="1:42" ht="15" customHeight="1" x14ac:dyDescent="0.25">
      <c r="A101" s="435" t="s">
        <v>883</v>
      </c>
      <c r="B101" s="435" t="s">
        <v>847</v>
      </c>
      <c r="C101" s="436">
        <v>44</v>
      </c>
      <c r="D101" s="437" t="s">
        <v>33</v>
      </c>
      <c r="E101" s="435" t="s">
        <v>205</v>
      </c>
      <c r="F101" s="435" t="s">
        <v>927</v>
      </c>
      <c r="G101" s="435" t="s">
        <v>896</v>
      </c>
      <c r="H101" s="209" t="s">
        <v>167</v>
      </c>
      <c r="I101" s="438">
        <v>43262.8</v>
      </c>
      <c r="J101" s="438">
        <v>951.62</v>
      </c>
      <c r="K101" s="438">
        <v>21631.4</v>
      </c>
      <c r="L101" s="438">
        <v>0</v>
      </c>
      <c r="M101" s="438">
        <f t="shared" si="6"/>
        <v>21631.4</v>
      </c>
      <c r="N101" s="438">
        <f t="shared" si="7"/>
        <v>324.471</v>
      </c>
      <c r="O101" s="438">
        <v>6856.99</v>
      </c>
      <c r="P101" s="438">
        <v>1730.51</v>
      </c>
      <c r="Q101" s="438">
        <f t="shared" si="8"/>
        <v>5580.8989999999994</v>
      </c>
      <c r="R101" s="438">
        <f t="shared" si="9"/>
        <v>7311.4089999999997</v>
      </c>
      <c r="S101" s="438" t="b">
        <f t="shared" si="5"/>
        <v>1</v>
      </c>
      <c r="T101" s="366" t="s">
        <v>33</v>
      </c>
      <c r="U101" s="438"/>
      <c r="V101" s="438"/>
      <c r="W101" s="438"/>
      <c r="X101" s="438"/>
      <c r="Y101" s="438"/>
      <c r="Z101" s="438"/>
      <c r="AA101" s="438"/>
      <c r="AB101" s="435"/>
      <c r="AC101" s="435"/>
      <c r="AD101" s="436"/>
      <c r="AE101" s="435"/>
      <c r="AF101" s="436"/>
      <c r="AG101" s="435"/>
      <c r="AH101" s="436"/>
      <c r="AI101" s="435"/>
      <c r="AJ101" s="436"/>
      <c r="AK101" s="435"/>
      <c r="AL101" s="435"/>
      <c r="AM101" s="436"/>
      <c r="AN101" s="435"/>
      <c r="AO101" s="436"/>
      <c r="AP101" s="435"/>
    </row>
    <row r="102" spans="1:42" ht="15" customHeight="1" x14ac:dyDescent="0.25">
      <c r="A102" s="435" t="s">
        <v>883</v>
      </c>
      <c r="B102" s="435" t="s">
        <v>847</v>
      </c>
      <c r="C102" s="436">
        <v>396</v>
      </c>
      <c r="D102" s="437" t="s">
        <v>475</v>
      </c>
      <c r="E102" s="435" t="s">
        <v>524</v>
      </c>
      <c r="F102" s="435" t="s">
        <v>999</v>
      </c>
      <c r="G102" s="435" t="s">
        <v>896</v>
      </c>
      <c r="H102" s="209" t="s">
        <v>167</v>
      </c>
      <c r="I102" s="438">
        <v>13387.08</v>
      </c>
      <c r="J102" s="438">
        <v>746.67</v>
      </c>
      <c r="K102" s="438">
        <v>6693.54</v>
      </c>
      <c r="L102" s="438">
        <v>0</v>
      </c>
      <c r="M102" s="438">
        <f t="shared" si="6"/>
        <v>6693.54</v>
      </c>
      <c r="N102" s="438">
        <f t="shared" si="7"/>
        <v>100.40309999999999</v>
      </c>
      <c r="O102" s="438">
        <v>2574.0100000000002</v>
      </c>
      <c r="P102" s="438">
        <v>535.48</v>
      </c>
      <c r="Q102" s="438">
        <f t="shared" si="8"/>
        <v>1726.9369000000002</v>
      </c>
      <c r="R102" s="438">
        <f t="shared" si="9"/>
        <v>2262.4169000000002</v>
      </c>
      <c r="S102" s="438" t="b">
        <f t="shared" si="5"/>
        <v>1</v>
      </c>
      <c r="T102" s="176" t="s">
        <v>475</v>
      </c>
      <c r="U102" s="438"/>
      <c r="V102" s="438"/>
      <c r="W102" s="438"/>
      <c r="X102" s="438"/>
      <c r="Y102" s="438"/>
      <c r="Z102" s="438"/>
      <c r="AA102" s="438"/>
      <c r="AB102" s="435"/>
      <c r="AC102" s="435"/>
      <c r="AD102" s="436"/>
      <c r="AE102" s="435"/>
      <c r="AF102" s="436"/>
      <c r="AG102" s="435"/>
      <c r="AH102" s="436"/>
      <c r="AI102" s="435"/>
      <c r="AJ102" s="436"/>
      <c r="AK102" s="435"/>
      <c r="AL102" s="435"/>
      <c r="AM102" s="436"/>
      <c r="AN102" s="435"/>
      <c r="AO102" s="436"/>
      <c r="AP102" s="435"/>
    </row>
    <row r="103" spans="1:42" ht="15" customHeight="1" x14ac:dyDescent="0.25">
      <c r="A103" s="435" t="s">
        <v>883</v>
      </c>
      <c r="B103" s="435" t="s">
        <v>847</v>
      </c>
      <c r="C103" s="436">
        <v>394</v>
      </c>
      <c r="D103" s="437" t="s">
        <v>522</v>
      </c>
      <c r="E103" s="435" t="s">
        <v>523</v>
      </c>
      <c r="F103" s="435" t="s">
        <v>999</v>
      </c>
      <c r="G103" s="435" t="s">
        <v>1000</v>
      </c>
      <c r="H103" s="209" t="s">
        <v>167</v>
      </c>
      <c r="I103" s="438">
        <v>2308.84</v>
      </c>
      <c r="J103" s="438">
        <v>127.03</v>
      </c>
      <c r="K103" s="438">
        <v>615.02</v>
      </c>
      <c r="L103" s="438">
        <v>0</v>
      </c>
      <c r="M103" s="438">
        <f t="shared" si="6"/>
        <v>615.02</v>
      </c>
      <c r="N103" s="438">
        <f t="shared" si="7"/>
        <v>9.2252999999999989</v>
      </c>
      <c r="O103" s="438">
        <v>589.44000000000005</v>
      </c>
      <c r="P103" s="438">
        <v>0</v>
      </c>
      <c r="Q103" s="438">
        <f t="shared" si="8"/>
        <v>453.18470000000008</v>
      </c>
      <c r="R103" s="438">
        <f t="shared" si="9"/>
        <v>453.18470000000008</v>
      </c>
      <c r="S103" s="438" t="b">
        <f t="shared" si="5"/>
        <v>0</v>
      </c>
      <c r="T103" s="208" t="s">
        <v>474</v>
      </c>
      <c r="U103" s="438"/>
      <c r="V103" s="438"/>
      <c r="W103" s="438"/>
      <c r="X103" s="438"/>
      <c r="Y103" s="438"/>
      <c r="Z103" s="438"/>
      <c r="AA103" s="438"/>
      <c r="AB103" s="435"/>
      <c r="AC103" s="435"/>
      <c r="AD103" s="436"/>
      <c r="AE103" s="435"/>
      <c r="AF103" s="436"/>
      <c r="AG103" s="435"/>
      <c r="AH103" s="436"/>
      <c r="AI103" s="435"/>
      <c r="AJ103" s="436"/>
      <c r="AK103" s="435"/>
      <c r="AL103" s="435"/>
      <c r="AM103" s="436"/>
      <c r="AN103" s="435"/>
      <c r="AO103" s="436"/>
      <c r="AP103" s="435"/>
    </row>
    <row r="104" spans="1:42" ht="15" customHeight="1" x14ac:dyDescent="0.25">
      <c r="A104" s="435" t="s">
        <v>883</v>
      </c>
      <c r="B104" s="435" t="s">
        <v>847</v>
      </c>
      <c r="C104" s="436">
        <v>83</v>
      </c>
      <c r="D104" s="437" t="s">
        <v>44</v>
      </c>
      <c r="E104" s="435" t="s">
        <v>216</v>
      </c>
      <c r="F104" s="435" t="s">
        <v>936</v>
      </c>
      <c r="G104" s="435" t="s">
        <v>896</v>
      </c>
      <c r="H104" s="209" t="s">
        <v>167</v>
      </c>
      <c r="I104" s="438">
        <v>25840</v>
      </c>
      <c r="J104" s="438">
        <v>951.62</v>
      </c>
      <c r="K104" s="438">
        <v>12920</v>
      </c>
      <c r="L104" s="438">
        <v>0</v>
      </c>
      <c r="M104" s="438">
        <f t="shared" si="6"/>
        <v>12920</v>
      </c>
      <c r="N104" s="438">
        <f t="shared" si="7"/>
        <v>193.79999999999998</v>
      </c>
      <c r="O104" s="438">
        <v>4478.78</v>
      </c>
      <c r="P104" s="438">
        <v>1033.5999999999999</v>
      </c>
      <c r="Q104" s="438">
        <f t="shared" si="8"/>
        <v>3333.3599999999997</v>
      </c>
      <c r="R104" s="438">
        <f t="shared" si="9"/>
        <v>4366.9599999999991</v>
      </c>
      <c r="S104" s="438" t="b">
        <f t="shared" si="5"/>
        <v>1</v>
      </c>
      <c r="T104" s="362" t="s">
        <v>44</v>
      </c>
      <c r="U104" s="438"/>
      <c r="V104" s="438"/>
      <c r="W104" s="438"/>
      <c r="X104" s="438"/>
      <c r="Y104" s="438"/>
      <c r="Z104" s="438"/>
      <c r="AA104" s="438"/>
      <c r="AB104" s="435"/>
      <c r="AC104" s="435"/>
      <c r="AD104" s="436"/>
      <c r="AE104" s="435"/>
      <c r="AF104" s="436"/>
      <c r="AG104" s="435"/>
      <c r="AH104" s="436"/>
      <c r="AI104" s="435"/>
      <c r="AJ104" s="436"/>
      <c r="AK104" s="435"/>
      <c r="AL104" s="435"/>
      <c r="AM104" s="436"/>
      <c r="AN104" s="435"/>
      <c r="AO104" s="436"/>
      <c r="AP104" s="435"/>
    </row>
    <row r="105" spans="1:42" ht="15" customHeight="1" x14ac:dyDescent="0.25">
      <c r="A105" s="435" t="s">
        <v>883</v>
      </c>
      <c r="B105" s="435" t="s">
        <v>847</v>
      </c>
      <c r="C105" s="436">
        <v>92</v>
      </c>
      <c r="D105" s="437" t="s">
        <v>52</v>
      </c>
      <c r="E105" s="435" t="s">
        <v>224</v>
      </c>
      <c r="F105" s="435" t="s">
        <v>919</v>
      </c>
      <c r="G105" s="435" t="s">
        <v>896</v>
      </c>
      <c r="H105" s="209" t="s">
        <v>167</v>
      </c>
      <c r="I105" s="438">
        <v>20118.439999999999</v>
      </c>
      <c r="J105" s="438">
        <v>951.62</v>
      </c>
      <c r="K105" s="438">
        <v>10059.219999999999</v>
      </c>
      <c r="L105" s="438">
        <v>0</v>
      </c>
      <c r="M105" s="438">
        <f t="shared" si="6"/>
        <v>10059.219999999999</v>
      </c>
      <c r="N105" s="438">
        <f t="shared" si="7"/>
        <v>150.88829999999999</v>
      </c>
      <c r="O105" s="438">
        <v>3697.79</v>
      </c>
      <c r="P105" s="438">
        <v>804.73</v>
      </c>
      <c r="Q105" s="438">
        <f t="shared" si="8"/>
        <v>2595.2817</v>
      </c>
      <c r="R105" s="438">
        <f t="shared" si="9"/>
        <v>3400.0117</v>
      </c>
      <c r="S105" s="438" t="b">
        <f t="shared" si="5"/>
        <v>1</v>
      </c>
      <c r="T105" s="362" t="s">
        <v>52</v>
      </c>
      <c r="U105" s="438"/>
      <c r="V105" s="438"/>
      <c r="W105" s="438"/>
      <c r="X105" s="438"/>
      <c r="Y105" s="438"/>
      <c r="Z105" s="438"/>
      <c r="AA105" s="438"/>
      <c r="AB105" s="435"/>
      <c r="AC105" s="435"/>
      <c r="AD105" s="436"/>
      <c r="AE105" s="435"/>
      <c r="AF105" s="436"/>
      <c r="AG105" s="435"/>
      <c r="AH105" s="436"/>
      <c r="AI105" s="435"/>
      <c r="AJ105" s="436"/>
      <c r="AK105" s="435"/>
      <c r="AL105" s="435"/>
      <c r="AM105" s="436"/>
      <c r="AN105" s="435"/>
      <c r="AO105" s="436"/>
      <c r="AP105" s="435"/>
    </row>
    <row r="106" spans="1:42" ht="15" customHeight="1" x14ac:dyDescent="0.25">
      <c r="A106" s="435" t="s">
        <v>883</v>
      </c>
      <c r="B106" s="435" t="s">
        <v>847</v>
      </c>
      <c r="C106" s="436">
        <v>95</v>
      </c>
      <c r="D106" s="437" t="s">
        <v>54</v>
      </c>
      <c r="E106" s="435" t="s">
        <v>226</v>
      </c>
      <c r="F106" s="435" t="s">
        <v>943</v>
      </c>
      <c r="G106" s="435" t="s">
        <v>896</v>
      </c>
      <c r="H106" s="209" t="s">
        <v>167</v>
      </c>
      <c r="I106" s="438">
        <v>14092.2</v>
      </c>
      <c r="J106" s="438">
        <v>796.03</v>
      </c>
      <c r="K106" s="438">
        <v>7046.1</v>
      </c>
      <c r="L106" s="438">
        <v>0</v>
      </c>
      <c r="M106" s="438">
        <f t="shared" si="6"/>
        <v>7046.1</v>
      </c>
      <c r="N106" s="438">
        <f t="shared" si="7"/>
        <v>105.6915</v>
      </c>
      <c r="O106" s="438">
        <v>2719.62</v>
      </c>
      <c r="P106" s="438">
        <v>563.67999999999995</v>
      </c>
      <c r="Q106" s="438">
        <f t="shared" si="8"/>
        <v>1817.8985</v>
      </c>
      <c r="R106" s="438">
        <f t="shared" si="9"/>
        <v>2381.5785000000001</v>
      </c>
      <c r="S106" s="438" t="b">
        <f t="shared" si="5"/>
        <v>1</v>
      </c>
      <c r="T106" s="362" t="s">
        <v>54</v>
      </c>
      <c r="U106" s="438"/>
      <c r="V106" s="438"/>
      <c r="W106" s="438"/>
      <c r="X106" s="438"/>
      <c r="Y106" s="438"/>
      <c r="Z106" s="438"/>
      <c r="AA106" s="438"/>
      <c r="AB106" s="435"/>
      <c r="AC106" s="435"/>
      <c r="AD106" s="436"/>
      <c r="AE106" s="435"/>
      <c r="AF106" s="436"/>
      <c r="AG106" s="435"/>
      <c r="AH106" s="436"/>
      <c r="AI106" s="435"/>
      <c r="AJ106" s="436"/>
      <c r="AK106" s="435"/>
      <c r="AL106" s="435"/>
      <c r="AM106" s="436"/>
      <c r="AN106" s="435"/>
      <c r="AO106" s="436"/>
      <c r="AP106" s="435"/>
    </row>
    <row r="107" spans="1:42" ht="15" customHeight="1" x14ac:dyDescent="0.25">
      <c r="A107" s="435" t="s">
        <v>883</v>
      </c>
      <c r="B107" s="435" t="s">
        <v>847</v>
      </c>
      <c r="C107" s="436">
        <v>485</v>
      </c>
      <c r="D107" s="437" t="s">
        <v>831</v>
      </c>
      <c r="E107" s="435" t="s">
        <v>830</v>
      </c>
      <c r="F107" s="435" t="s">
        <v>1026</v>
      </c>
      <c r="G107" s="435" t="s">
        <v>896</v>
      </c>
      <c r="H107" s="209" t="s">
        <v>167</v>
      </c>
      <c r="I107" s="438">
        <v>34263.54</v>
      </c>
      <c r="J107" s="438">
        <v>951.62</v>
      </c>
      <c r="K107" s="438">
        <v>17131.77</v>
      </c>
      <c r="L107" s="438">
        <v>0</v>
      </c>
      <c r="M107" s="438">
        <f t="shared" si="6"/>
        <v>17131.77</v>
      </c>
      <c r="N107" s="438">
        <f t="shared" si="7"/>
        <v>256.97654999999997</v>
      </c>
      <c r="O107" s="438">
        <v>5628.59</v>
      </c>
      <c r="P107" s="438">
        <v>1370.54</v>
      </c>
      <c r="Q107" s="438">
        <f t="shared" si="8"/>
        <v>4419.9934499999999</v>
      </c>
      <c r="R107" s="438">
        <f t="shared" si="9"/>
        <v>5790.5334499999999</v>
      </c>
      <c r="S107" s="438" t="b">
        <f t="shared" si="5"/>
        <v>0</v>
      </c>
      <c r="T107" s="152" t="s">
        <v>357</v>
      </c>
      <c r="U107" s="438"/>
      <c r="V107" s="438"/>
      <c r="W107" s="438"/>
      <c r="X107" s="438"/>
      <c r="Y107" s="438"/>
      <c r="Z107" s="438"/>
      <c r="AA107" s="438"/>
      <c r="AB107" s="435"/>
      <c r="AC107" s="435"/>
      <c r="AD107" s="436"/>
      <c r="AE107" s="435"/>
      <c r="AF107" s="436"/>
      <c r="AG107" s="435"/>
      <c r="AH107" s="436"/>
      <c r="AI107" s="435"/>
      <c r="AJ107" s="436"/>
      <c r="AK107" s="435"/>
      <c r="AL107" s="435"/>
      <c r="AM107" s="436"/>
      <c r="AN107" s="435"/>
      <c r="AO107" s="436"/>
      <c r="AP107" s="435"/>
    </row>
    <row r="108" spans="1:42" ht="15" customHeight="1" x14ac:dyDescent="0.25">
      <c r="A108" s="435" t="s">
        <v>883</v>
      </c>
      <c r="B108" s="435" t="s">
        <v>847</v>
      </c>
      <c r="C108" s="436">
        <v>33</v>
      </c>
      <c r="D108" s="437" t="s">
        <v>24</v>
      </c>
      <c r="E108" s="435" t="s">
        <v>196</v>
      </c>
      <c r="F108" s="435" t="s">
        <v>919</v>
      </c>
      <c r="G108" s="435" t="s">
        <v>896</v>
      </c>
      <c r="H108" s="209" t="s">
        <v>167</v>
      </c>
      <c r="I108" s="438">
        <v>27918.799999999999</v>
      </c>
      <c r="J108" s="438">
        <v>951.62</v>
      </c>
      <c r="K108" s="438">
        <v>13959.4</v>
      </c>
      <c r="L108" s="438">
        <v>0</v>
      </c>
      <c r="M108" s="438">
        <f t="shared" si="6"/>
        <v>13959.4</v>
      </c>
      <c r="N108" s="438">
        <f t="shared" si="7"/>
        <v>209.39099999999999</v>
      </c>
      <c r="O108" s="438">
        <v>4762.54</v>
      </c>
      <c r="P108" s="438">
        <v>1116.75</v>
      </c>
      <c r="Q108" s="438">
        <f t="shared" si="8"/>
        <v>3601.529</v>
      </c>
      <c r="R108" s="438">
        <f t="shared" si="9"/>
        <v>4718.2790000000005</v>
      </c>
      <c r="S108" s="438" t="b">
        <f t="shared" si="5"/>
        <v>1</v>
      </c>
      <c r="T108" s="362" t="s">
        <v>24</v>
      </c>
      <c r="U108" s="438"/>
      <c r="V108" s="438"/>
      <c r="W108" s="438"/>
      <c r="X108" s="438"/>
      <c r="Y108" s="438"/>
      <c r="Z108" s="438"/>
      <c r="AA108" s="438"/>
      <c r="AB108" s="435"/>
      <c r="AC108" s="435"/>
      <c r="AD108" s="436"/>
      <c r="AE108" s="435"/>
      <c r="AF108" s="436"/>
      <c r="AG108" s="435"/>
      <c r="AH108" s="436"/>
      <c r="AI108" s="435"/>
      <c r="AJ108" s="436"/>
      <c r="AK108" s="435"/>
      <c r="AL108" s="435"/>
      <c r="AM108" s="436"/>
      <c r="AN108" s="435"/>
      <c r="AO108" s="436"/>
      <c r="AP108" s="435"/>
    </row>
    <row r="109" spans="1:42" ht="15" customHeight="1" x14ac:dyDescent="0.25">
      <c r="A109" s="435" t="s">
        <v>883</v>
      </c>
      <c r="B109" s="435" t="s">
        <v>847</v>
      </c>
      <c r="C109" s="436">
        <v>81</v>
      </c>
      <c r="D109" s="437" t="s">
        <v>43</v>
      </c>
      <c r="E109" s="435" t="s">
        <v>215</v>
      </c>
      <c r="F109" s="435" t="s">
        <v>935</v>
      </c>
      <c r="G109" s="435" t="s">
        <v>896</v>
      </c>
      <c r="H109" s="209" t="s">
        <v>167</v>
      </c>
      <c r="I109" s="438">
        <v>17713.84</v>
      </c>
      <c r="J109" s="438">
        <v>951.62</v>
      </c>
      <c r="K109" s="438">
        <v>8856.92</v>
      </c>
      <c r="L109" s="438">
        <v>0</v>
      </c>
      <c r="M109" s="438">
        <f t="shared" si="6"/>
        <v>8856.92</v>
      </c>
      <c r="N109" s="438">
        <f t="shared" si="7"/>
        <v>132.85380000000001</v>
      </c>
      <c r="O109" s="438">
        <v>3369.56</v>
      </c>
      <c r="P109" s="438">
        <v>708.55</v>
      </c>
      <c r="Q109" s="438">
        <f t="shared" si="8"/>
        <v>2285.0862000000002</v>
      </c>
      <c r="R109" s="438">
        <f t="shared" si="9"/>
        <v>2993.6361999999999</v>
      </c>
      <c r="S109" s="438" t="b">
        <f t="shared" si="5"/>
        <v>1</v>
      </c>
      <c r="T109" s="362" t="s">
        <v>43</v>
      </c>
      <c r="U109" s="438"/>
      <c r="V109" s="438"/>
      <c r="W109" s="438"/>
      <c r="X109" s="438"/>
      <c r="Y109" s="438"/>
      <c r="Z109" s="438"/>
      <c r="AA109" s="438"/>
      <c r="AB109" s="435"/>
      <c r="AC109" s="435"/>
      <c r="AD109" s="436"/>
      <c r="AE109" s="435"/>
      <c r="AF109" s="436"/>
      <c r="AG109" s="435"/>
      <c r="AH109" s="436"/>
      <c r="AI109" s="435"/>
      <c r="AJ109" s="436"/>
      <c r="AK109" s="435"/>
      <c r="AL109" s="435"/>
      <c r="AM109" s="436"/>
      <c r="AN109" s="435"/>
      <c r="AO109" s="436"/>
      <c r="AP109" s="435"/>
    </row>
    <row r="110" spans="1:42" ht="15" customHeight="1" x14ac:dyDescent="0.25">
      <c r="A110" s="435" t="s">
        <v>883</v>
      </c>
      <c r="B110" s="435" t="s">
        <v>847</v>
      </c>
      <c r="C110" s="436">
        <v>321</v>
      </c>
      <c r="D110" s="437" t="s">
        <v>309</v>
      </c>
      <c r="E110" s="435" t="s">
        <v>312</v>
      </c>
      <c r="F110" s="435" t="s">
        <v>980</v>
      </c>
      <c r="G110" s="435" t="s">
        <v>896</v>
      </c>
      <c r="H110" s="209" t="s">
        <v>167</v>
      </c>
      <c r="I110" s="438">
        <v>43262.8</v>
      </c>
      <c r="J110" s="438">
        <v>951.62</v>
      </c>
      <c r="K110" s="438">
        <v>21631.4</v>
      </c>
      <c r="L110" s="438">
        <v>0</v>
      </c>
      <c r="M110" s="438">
        <f t="shared" si="6"/>
        <v>21631.4</v>
      </c>
      <c r="N110" s="438">
        <f t="shared" si="7"/>
        <v>324.471</v>
      </c>
      <c r="O110" s="438">
        <v>6856.99</v>
      </c>
      <c r="P110" s="438">
        <v>1730.51</v>
      </c>
      <c r="Q110" s="438">
        <f t="shared" si="8"/>
        <v>5580.8989999999994</v>
      </c>
      <c r="R110" s="438">
        <f t="shared" si="9"/>
        <v>7311.4089999999997</v>
      </c>
      <c r="S110" s="438" t="b">
        <f t="shared" si="5"/>
        <v>1</v>
      </c>
      <c r="T110" s="362" t="s">
        <v>309</v>
      </c>
      <c r="U110" s="438"/>
      <c r="V110" s="438"/>
      <c r="W110" s="438"/>
      <c r="X110" s="438"/>
      <c r="Y110" s="438"/>
      <c r="Z110" s="438"/>
      <c r="AA110" s="438"/>
      <c r="AB110" s="435"/>
      <c r="AC110" s="435"/>
      <c r="AD110" s="436"/>
      <c r="AE110" s="435"/>
      <c r="AF110" s="436"/>
      <c r="AG110" s="435"/>
      <c r="AH110" s="436"/>
      <c r="AI110" s="435"/>
      <c r="AJ110" s="436"/>
      <c r="AK110" s="435"/>
      <c r="AL110" s="435"/>
      <c r="AM110" s="436"/>
      <c r="AN110" s="435"/>
      <c r="AO110" s="436"/>
      <c r="AP110" s="435"/>
    </row>
    <row r="111" spans="1:42" ht="15" customHeight="1" x14ac:dyDescent="0.25">
      <c r="A111" s="435" t="s">
        <v>883</v>
      </c>
      <c r="B111" s="435" t="s">
        <v>847</v>
      </c>
      <c r="C111" s="436">
        <v>151</v>
      </c>
      <c r="D111" s="437" t="s">
        <v>58</v>
      </c>
      <c r="E111" s="435" t="s">
        <v>842</v>
      </c>
      <c r="F111" s="435" t="s">
        <v>945</v>
      </c>
      <c r="G111" s="435" t="s">
        <v>896</v>
      </c>
      <c r="H111" s="209" t="s">
        <v>167</v>
      </c>
      <c r="I111" s="438">
        <v>22696.46</v>
      </c>
      <c r="J111" s="438">
        <v>951.62</v>
      </c>
      <c r="K111" s="438">
        <v>11348.23</v>
      </c>
      <c r="L111" s="438">
        <v>0</v>
      </c>
      <c r="M111" s="438">
        <f t="shared" si="6"/>
        <v>11348.23</v>
      </c>
      <c r="N111" s="438">
        <f t="shared" si="7"/>
        <v>170.22344999999999</v>
      </c>
      <c r="O111" s="438">
        <v>4049.69</v>
      </c>
      <c r="P111" s="438">
        <v>907.85</v>
      </c>
      <c r="Q111" s="438">
        <f t="shared" si="8"/>
        <v>2927.8465500000002</v>
      </c>
      <c r="R111" s="438">
        <f t="shared" si="9"/>
        <v>3835.6965500000001</v>
      </c>
      <c r="S111" s="438" t="b">
        <f t="shared" si="5"/>
        <v>1</v>
      </c>
      <c r="T111" s="152" t="s">
        <v>58</v>
      </c>
      <c r="U111" s="438"/>
      <c r="V111" s="438"/>
      <c r="W111" s="438"/>
      <c r="X111" s="438"/>
      <c r="Y111" s="438"/>
      <c r="Z111" s="438"/>
      <c r="AA111" s="438"/>
      <c r="AB111" s="435"/>
      <c r="AC111" s="435"/>
      <c r="AD111" s="436"/>
      <c r="AE111" s="435"/>
      <c r="AF111" s="436"/>
      <c r="AG111" s="435"/>
      <c r="AH111" s="436"/>
      <c r="AI111" s="435"/>
      <c r="AJ111" s="436"/>
      <c r="AK111" s="435"/>
      <c r="AL111" s="435"/>
      <c r="AM111" s="436"/>
      <c r="AN111" s="435"/>
      <c r="AO111" s="436"/>
      <c r="AP111" s="435"/>
    </row>
    <row r="112" spans="1:42" ht="15" customHeight="1" x14ac:dyDescent="0.25">
      <c r="A112" s="435" t="s">
        <v>883</v>
      </c>
      <c r="B112" s="435" t="s">
        <v>847</v>
      </c>
      <c r="C112" s="436">
        <v>170</v>
      </c>
      <c r="D112" s="437" t="s">
        <v>839</v>
      </c>
      <c r="E112" s="435" t="s">
        <v>838</v>
      </c>
      <c r="F112" s="435" t="s">
        <v>950</v>
      </c>
      <c r="G112" s="435" t="s">
        <v>896</v>
      </c>
      <c r="H112" s="209" t="s">
        <v>167</v>
      </c>
      <c r="I112" s="438">
        <v>22696.46</v>
      </c>
      <c r="J112" s="438">
        <v>951.62</v>
      </c>
      <c r="K112" s="438">
        <v>11348.23</v>
      </c>
      <c r="L112" s="438">
        <v>0</v>
      </c>
      <c r="M112" s="438">
        <f t="shared" si="6"/>
        <v>11348.23</v>
      </c>
      <c r="N112" s="438">
        <f t="shared" si="7"/>
        <v>170.22344999999999</v>
      </c>
      <c r="O112" s="438">
        <v>4049.69</v>
      </c>
      <c r="P112" s="438">
        <v>907.85</v>
      </c>
      <c r="Q112" s="438">
        <f t="shared" si="8"/>
        <v>2927.8465500000002</v>
      </c>
      <c r="R112" s="438">
        <f t="shared" si="9"/>
        <v>3835.6965500000001</v>
      </c>
      <c r="S112" s="438" t="b">
        <f t="shared" si="5"/>
        <v>0</v>
      </c>
      <c r="T112" s="152" t="s">
        <v>420</v>
      </c>
      <c r="U112" s="438"/>
      <c r="V112" s="438"/>
      <c r="W112" s="438"/>
      <c r="X112" s="438"/>
      <c r="Y112" s="438"/>
      <c r="Z112" s="438"/>
      <c r="AA112" s="438"/>
      <c r="AB112" s="435"/>
      <c r="AC112" s="435"/>
      <c r="AD112" s="436"/>
      <c r="AE112" s="435"/>
      <c r="AF112" s="436"/>
      <c r="AG112" s="435"/>
      <c r="AH112" s="436"/>
      <c r="AI112" s="435"/>
      <c r="AJ112" s="436"/>
      <c r="AK112" s="435"/>
      <c r="AL112" s="435"/>
      <c r="AM112" s="436"/>
      <c r="AN112" s="435"/>
      <c r="AO112" s="436"/>
      <c r="AP112" s="435"/>
    </row>
    <row r="113" spans="1:42" ht="15" customHeight="1" x14ac:dyDescent="0.25">
      <c r="A113" s="435" t="s">
        <v>883</v>
      </c>
      <c r="B113" s="435" t="s">
        <v>847</v>
      </c>
      <c r="C113" s="436">
        <v>402</v>
      </c>
      <c r="D113" s="437" t="s">
        <v>528</v>
      </c>
      <c r="E113" s="435" t="s">
        <v>529</v>
      </c>
      <c r="F113" s="435" t="s">
        <v>999</v>
      </c>
      <c r="G113" s="435" t="s">
        <v>1000</v>
      </c>
      <c r="H113" s="209" t="s">
        <v>167</v>
      </c>
      <c r="I113" s="438">
        <v>1557.78</v>
      </c>
      <c r="J113" s="438">
        <v>90.86</v>
      </c>
      <c r="K113" s="438">
        <v>346.17</v>
      </c>
      <c r="L113" s="438">
        <v>0</v>
      </c>
      <c r="M113" s="438">
        <f t="shared" si="6"/>
        <v>346.17</v>
      </c>
      <c r="N113" s="438">
        <f t="shared" si="7"/>
        <v>5.1925499999999998</v>
      </c>
      <c r="O113" s="438">
        <v>421.63</v>
      </c>
      <c r="P113" s="438">
        <v>0</v>
      </c>
      <c r="Q113" s="438">
        <f t="shared" si="8"/>
        <v>325.57745</v>
      </c>
      <c r="R113" s="438">
        <f t="shared" si="9"/>
        <v>325.57745</v>
      </c>
      <c r="S113" s="438" t="b">
        <f t="shared" si="5"/>
        <v>0</v>
      </c>
      <c r="T113" s="208" t="s">
        <v>479</v>
      </c>
      <c r="U113" s="438"/>
      <c r="V113" s="438"/>
      <c r="W113" s="438"/>
      <c r="X113" s="438"/>
      <c r="Y113" s="438"/>
      <c r="Z113" s="438"/>
      <c r="AA113" s="438"/>
      <c r="AB113" s="435"/>
      <c r="AC113" s="435"/>
      <c r="AD113" s="436"/>
      <c r="AE113" s="435"/>
      <c r="AF113" s="436"/>
      <c r="AG113" s="435"/>
      <c r="AH113" s="436"/>
      <c r="AI113" s="435"/>
      <c r="AJ113" s="436"/>
      <c r="AK113" s="435"/>
      <c r="AL113" s="435"/>
      <c r="AM113" s="436"/>
      <c r="AN113" s="435"/>
      <c r="AO113" s="436"/>
      <c r="AP113" s="435"/>
    </row>
    <row r="114" spans="1:42" ht="15" customHeight="1" x14ac:dyDescent="0.25">
      <c r="A114" s="435" t="s">
        <v>883</v>
      </c>
      <c r="B114" s="435" t="s">
        <v>847</v>
      </c>
      <c r="C114" s="436">
        <v>494</v>
      </c>
      <c r="D114" s="437" t="s">
        <v>884</v>
      </c>
      <c r="E114" s="435" t="s">
        <v>529</v>
      </c>
      <c r="F114" s="435" t="s">
        <v>1030</v>
      </c>
      <c r="G114" s="435" t="s">
        <v>896</v>
      </c>
      <c r="H114" s="209" t="s">
        <v>167</v>
      </c>
      <c r="I114" s="438">
        <v>4788.38</v>
      </c>
      <c r="J114" s="438">
        <v>192.7</v>
      </c>
      <c r="K114" s="438">
        <v>2394.19</v>
      </c>
      <c r="L114" s="438">
        <v>0</v>
      </c>
      <c r="M114" s="438">
        <f t="shared" si="6"/>
        <v>2394.19</v>
      </c>
      <c r="N114" s="438">
        <f t="shared" si="7"/>
        <v>35.912849999999999</v>
      </c>
      <c r="O114" s="438">
        <v>846.31</v>
      </c>
      <c r="P114" s="438">
        <v>191.53</v>
      </c>
      <c r="Q114" s="438">
        <f t="shared" si="8"/>
        <v>617.69714999999985</v>
      </c>
      <c r="R114" s="438">
        <f t="shared" si="9"/>
        <v>809.22714999999982</v>
      </c>
      <c r="S114" s="438" t="b">
        <f t="shared" si="5"/>
        <v>0</v>
      </c>
      <c r="T114" s="359" t="s">
        <v>479</v>
      </c>
      <c r="U114" s="438"/>
      <c r="V114" s="438"/>
      <c r="W114" s="438"/>
      <c r="X114" s="438"/>
      <c r="Y114" s="438"/>
      <c r="Z114" s="438"/>
      <c r="AA114" s="438"/>
      <c r="AB114" s="435"/>
      <c r="AC114" s="435"/>
      <c r="AD114" s="436"/>
      <c r="AE114" s="435"/>
      <c r="AF114" s="436"/>
      <c r="AG114" s="435"/>
      <c r="AH114" s="436"/>
      <c r="AI114" s="435"/>
      <c r="AJ114" s="436"/>
      <c r="AK114" s="435"/>
      <c r="AL114" s="435"/>
      <c r="AM114" s="436"/>
      <c r="AN114" s="435"/>
      <c r="AO114" s="436"/>
      <c r="AP114" s="435"/>
    </row>
    <row r="115" spans="1:42" ht="15" customHeight="1" x14ac:dyDescent="0.25">
      <c r="A115" s="435" t="s">
        <v>883</v>
      </c>
      <c r="B115" s="435" t="s">
        <v>847</v>
      </c>
      <c r="C115" s="436">
        <v>385</v>
      </c>
      <c r="D115" s="437" t="s">
        <v>468</v>
      </c>
      <c r="E115" s="435" t="s">
        <v>515</v>
      </c>
      <c r="F115" s="435" t="s">
        <v>999</v>
      </c>
      <c r="G115" s="435" t="s">
        <v>1000</v>
      </c>
      <c r="H115" s="209" t="s">
        <v>167</v>
      </c>
      <c r="I115" s="438">
        <v>1557.78</v>
      </c>
      <c r="J115" s="438">
        <v>90.86</v>
      </c>
      <c r="K115" s="438">
        <v>346.17</v>
      </c>
      <c r="L115" s="438">
        <v>0</v>
      </c>
      <c r="M115" s="438">
        <f t="shared" si="6"/>
        <v>346.17</v>
      </c>
      <c r="N115" s="438">
        <f t="shared" si="7"/>
        <v>5.1925499999999998</v>
      </c>
      <c r="O115" s="438">
        <v>421.63</v>
      </c>
      <c r="P115" s="438">
        <v>0</v>
      </c>
      <c r="Q115" s="438">
        <f t="shared" si="8"/>
        <v>325.57745</v>
      </c>
      <c r="R115" s="438">
        <f t="shared" si="9"/>
        <v>325.57745</v>
      </c>
      <c r="S115" s="438" t="b">
        <f t="shared" si="5"/>
        <v>1</v>
      </c>
      <c r="T115" s="208" t="s">
        <v>468</v>
      </c>
      <c r="U115" s="438"/>
      <c r="V115" s="438"/>
      <c r="W115" s="438"/>
      <c r="X115" s="438"/>
      <c r="Y115" s="438"/>
      <c r="Z115" s="438"/>
      <c r="AA115" s="438"/>
      <c r="AB115" s="435"/>
      <c r="AC115" s="435"/>
      <c r="AD115" s="436"/>
      <c r="AE115" s="435"/>
      <c r="AF115" s="436"/>
      <c r="AG115" s="435"/>
      <c r="AH115" s="436"/>
      <c r="AI115" s="435"/>
      <c r="AJ115" s="436"/>
      <c r="AK115" s="435"/>
      <c r="AL115" s="435"/>
      <c r="AM115" s="436"/>
      <c r="AN115" s="435"/>
      <c r="AO115" s="436"/>
      <c r="AP115" s="435"/>
    </row>
    <row r="116" spans="1:42" ht="15" customHeight="1" x14ac:dyDescent="0.25">
      <c r="A116" s="435" t="s">
        <v>883</v>
      </c>
      <c r="B116" s="435" t="s">
        <v>847</v>
      </c>
      <c r="C116" s="436">
        <v>376</v>
      </c>
      <c r="D116" s="437" t="s">
        <v>508</v>
      </c>
      <c r="E116" s="435" t="s">
        <v>509</v>
      </c>
      <c r="F116" s="435" t="s">
        <v>999</v>
      </c>
      <c r="G116" s="435" t="s">
        <v>1000</v>
      </c>
      <c r="H116" s="209" t="s">
        <v>167</v>
      </c>
      <c r="I116" s="438">
        <v>1557.78</v>
      </c>
      <c r="J116" s="438">
        <v>90.86</v>
      </c>
      <c r="K116" s="438">
        <v>346.17</v>
      </c>
      <c r="L116" s="438">
        <v>0</v>
      </c>
      <c r="M116" s="438">
        <f t="shared" si="6"/>
        <v>346.17</v>
      </c>
      <c r="N116" s="438">
        <f t="shared" si="7"/>
        <v>5.1925499999999998</v>
      </c>
      <c r="O116" s="438">
        <v>421.63</v>
      </c>
      <c r="P116" s="438">
        <v>0</v>
      </c>
      <c r="Q116" s="438">
        <f t="shared" si="8"/>
        <v>325.57745</v>
      </c>
      <c r="R116" s="438">
        <f t="shared" si="9"/>
        <v>325.57745</v>
      </c>
      <c r="S116" s="438" t="b">
        <f t="shared" si="5"/>
        <v>0</v>
      </c>
      <c r="T116" s="208" t="s">
        <v>463</v>
      </c>
      <c r="U116" s="438"/>
      <c r="V116" s="438"/>
      <c r="W116" s="438"/>
      <c r="X116" s="438"/>
      <c r="Y116" s="438"/>
      <c r="Z116" s="438"/>
      <c r="AA116" s="438"/>
      <c r="AB116" s="435"/>
      <c r="AC116" s="435"/>
      <c r="AD116" s="436"/>
      <c r="AE116" s="435"/>
      <c r="AF116" s="436"/>
      <c r="AG116" s="435"/>
      <c r="AH116" s="436"/>
      <c r="AI116" s="435"/>
      <c r="AJ116" s="436"/>
      <c r="AK116" s="435"/>
      <c r="AL116" s="435"/>
      <c r="AM116" s="436"/>
      <c r="AN116" s="435"/>
      <c r="AO116" s="436"/>
      <c r="AP116" s="435"/>
    </row>
    <row r="117" spans="1:42" ht="15" customHeight="1" x14ac:dyDescent="0.25">
      <c r="A117" s="435" t="s">
        <v>883</v>
      </c>
      <c r="B117" s="435" t="s">
        <v>847</v>
      </c>
      <c r="C117" s="436">
        <v>401</v>
      </c>
      <c r="D117" s="437" t="s">
        <v>478</v>
      </c>
      <c r="E117" s="435" t="s">
        <v>527</v>
      </c>
      <c r="F117" s="435" t="s">
        <v>999</v>
      </c>
      <c r="G117" s="435" t="s">
        <v>1000</v>
      </c>
      <c r="H117" s="209" t="s">
        <v>167</v>
      </c>
      <c r="I117" s="438">
        <v>1557.78</v>
      </c>
      <c r="J117" s="438">
        <v>90.86</v>
      </c>
      <c r="K117" s="438">
        <v>346.17</v>
      </c>
      <c r="L117" s="438">
        <v>0</v>
      </c>
      <c r="M117" s="438">
        <f t="shared" si="6"/>
        <v>346.17</v>
      </c>
      <c r="N117" s="438">
        <f t="shared" si="7"/>
        <v>5.1925499999999998</v>
      </c>
      <c r="O117" s="438">
        <v>421.63</v>
      </c>
      <c r="P117" s="438">
        <v>0</v>
      </c>
      <c r="Q117" s="438">
        <f t="shared" si="8"/>
        <v>325.57745</v>
      </c>
      <c r="R117" s="438">
        <f t="shared" si="9"/>
        <v>325.57745</v>
      </c>
      <c r="S117" s="438" t="b">
        <f t="shared" si="5"/>
        <v>1</v>
      </c>
      <c r="T117" s="208" t="s">
        <v>478</v>
      </c>
      <c r="U117" s="438"/>
      <c r="V117" s="438"/>
      <c r="W117" s="438"/>
      <c r="X117" s="438"/>
      <c r="Y117" s="438"/>
      <c r="Z117" s="438"/>
      <c r="AA117" s="438"/>
      <c r="AB117" s="435"/>
      <c r="AC117" s="435"/>
      <c r="AD117" s="436"/>
      <c r="AE117" s="435"/>
      <c r="AF117" s="436"/>
      <c r="AG117" s="435"/>
      <c r="AH117" s="436"/>
      <c r="AI117" s="435"/>
      <c r="AJ117" s="436"/>
      <c r="AK117" s="435"/>
      <c r="AL117" s="435"/>
      <c r="AM117" s="436"/>
      <c r="AN117" s="435"/>
      <c r="AO117" s="436"/>
      <c r="AP117" s="435"/>
    </row>
    <row r="118" spans="1:42" ht="15" customHeight="1" x14ac:dyDescent="0.25">
      <c r="A118" s="435" t="s">
        <v>883</v>
      </c>
      <c r="B118" s="435" t="s">
        <v>847</v>
      </c>
      <c r="C118" s="436">
        <v>427</v>
      </c>
      <c r="D118" s="437" t="s">
        <v>674</v>
      </c>
      <c r="E118" s="435" t="s">
        <v>675</v>
      </c>
      <c r="F118" s="435" t="s">
        <v>1009</v>
      </c>
      <c r="G118" s="435" t="s">
        <v>896</v>
      </c>
      <c r="H118" s="209" t="s">
        <v>167</v>
      </c>
      <c r="I118" s="438">
        <v>22389.58</v>
      </c>
      <c r="J118" s="438">
        <v>951.62</v>
      </c>
      <c r="K118" s="438">
        <v>11194.79</v>
      </c>
      <c r="L118" s="438">
        <v>0</v>
      </c>
      <c r="M118" s="438">
        <f t="shared" si="6"/>
        <v>11194.79</v>
      </c>
      <c r="N118" s="438">
        <f t="shared" si="7"/>
        <v>167.92185000000001</v>
      </c>
      <c r="O118" s="438">
        <v>4007.8</v>
      </c>
      <c r="P118" s="438">
        <v>895.58</v>
      </c>
      <c r="Q118" s="438">
        <f t="shared" si="8"/>
        <v>2888.2581500000001</v>
      </c>
      <c r="R118" s="438">
        <f t="shared" si="9"/>
        <v>3783.83815</v>
      </c>
      <c r="S118" s="438" t="b">
        <f t="shared" si="5"/>
        <v>1</v>
      </c>
      <c r="T118" s="370" t="s">
        <v>674</v>
      </c>
      <c r="U118" s="438"/>
      <c r="V118" s="438"/>
      <c r="W118" s="438"/>
      <c r="X118" s="438"/>
      <c r="Y118" s="438"/>
      <c r="Z118" s="438"/>
      <c r="AA118" s="438"/>
      <c r="AB118" s="435"/>
      <c r="AC118" s="435"/>
      <c r="AD118" s="436"/>
      <c r="AE118" s="435"/>
      <c r="AF118" s="436"/>
      <c r="AG118" s="435"/>
      <c r="AH118" s="436"/>
      <c r="AI118" s="435"/>
      <c r="AJ118" s="436"/>
      <c r="AK118" s="435"/>
      <c r="AL118" s="435"/>
      <c r="AM118" s="436"/>
      <c r="AN118" s="435"/>
      <c r="AO118" s="436"/>
      <c r="AP118" s="435"/>
    </row>
    <row r="119" spans="1:42" ht="15" customHeight="1" x14ac:dyDescent="0.25">
      <c r="A119" s="435" t="s">
        <v>883</v>
      </c>
      <c r="B119" s="435" t="s">
        <v>847</v>
      </c>
      <c r="C119" s="436">
        <v>156</v>
      </c>
      <c r="D119" s="437" t="s">
        <v>61</v>
      </c>
      <c r="E119" s="435" t="s">
        <v>233</v>
      </c>
      <c r="F119" s="435" t="s">
        <v>948</v>
      </c>
      <c r="G119" s="435" t="s">
        <v>896</v>
      </c>
      <c r="H119" s="209" t="s">
        <v>167</v>
      </c>
      <c r="I119" s="438">
        <v>7344.44</v>
      </c>
      <c r="J119" s="438">
        <v>334.07</v>
      </c>
      <c r="K119" s="438">
        <v>3672.22</v>
      </c>
      <c r="L119" s="438">
        <v>0</v>
      </c>
      <c r="M119" s="438">
        <f t="shared" si="6"/>
        <v>3672.22</v>
      </c>
      <c r="N119" s="438">
        <f t="shared" si="7"/>
        <v>55.083299999999994</v>
      </c>
      <c r="O119" s="438">
        <v>1336.59</v>
      </c>
      <c r="P119" s="438">
        <v>293.77</v>
      </c>
      <c r="Q119" s="438">
        <f t="shared" si="8"/>
        <v>947.43669999999997</v>
      </c>
      <c r="R119" s="438">
        <f t="shared" si="9"/>
        <v>1241.2067</v>
      </c>
      <c r="S119" s="438" t="b">
        <f t="shared" si="5"/>
        <v>1</v>
      </c>
      <c r="T119" s="362" t="s">
        <v>61</v>
      </c>
      <c r="U119" s="438"/>
      <c r="V119" s="438"/>
      <c r="W119" s="438"/>
      <c r="X119" s="438"/>
      <c r="Y119" s="438"/>
      <c r="Z119" s="438"/>
      <c r="AA119" s="438"/>
      <c r="AB119" s="435"/>
      <c r="AC119" s="435"/>
      <c r="AD119" s="436"/>
      <c r="AE119" s="435"/>
      <c r="AF119" s="436"/>
      <c r="AG119" s="435"/>
      <c r="AH119" s="436"/>
      <c r="AI119" s="435"/>
      <c r="AJ119" s="436"/>
      <c r="AK119" s="435"/>
      <c r="AL119" s="435"/>
      <c r="AM119" s="436"/>
      <c r="AN119" s="435"/>
      <c r="AO119" s="436"/>
      <c r="AP119" s="435"/>
    </row>
    <row r="120" spans="1:42" ht="15" customHeight="1" x14ac:dyDescent="0.25">
      <c r="A120" s="435" t="s">
        <v>883</v>
      </c>
      <c r="B120" s="435" t="s">
        <v>847</v>
      </c>
      <c r="C120" s="436">
        <v>483</v>
      </c>
      <c r="D120" s="437" t="s">
        <v>820</v>
      </c>
      <c r="E120" s="435" t="s">
        <v>823</v>
      </c>
      <c r="F120" s="435" t="s">
        <v>1025</v>
      </c>
      <c r="G120" s="435" t="s">
        <v>896</v>
      </c>
      <c r="H120" s="209" t="s">
        <v>167</v>
      </c>
      <c r="I120" s="438">
        <v>20770.48</v>
      </c>
      <c r="J120" s="438">
        <v>951.62</v>
      </c>
      <c r="K120" s="438">
        <v>10385.24</v>
      </c>
      <c r="L120" s="438">
        <v>0</v>
      </c>
      <c r="M120" s="438">
        <f t="shared" si="6"/>
        <v>10385.24</v>
      </c>
      <c r="N120" s="438">
        <f t="shared" si="7"/>
        <v>155.77859999999998</v>
      </c>
      <c r="O120" s="438">
        <v>3786.79</v>
      </c>
      <c r="P120" s="438">
        <v>830.81</v>
      </c>
      <c r="Q120" s="438">
        <f t="shared" si="8"/>
        <v>2679.3914</v>
      </c>
      <c r="R120" s="438">
        <f t="shared" si="9"/>
        <v>3510.2013999999999</v>
      </c>
      <c r="S120" s="438" t="b">
        <f t="shared" si="5"/>
        <v>1</v>
      </c>
      <c r="T120" s="176" t="s">
        <v>820</v>
      </c>
      <c r="U120" s="438"/>
      <c r="V120" s="438"/>
      <c r="W120" s="438"/>
      <c r="X120" s="438"/>
      <c r="Y120" s="438"/>
      <c r="Z120" s="438"/>
      <c r="AA120" s="438"/>
      <c r="AB120" s="435"/>
      <c r="AC120" s="435"/>
      <c r="AD120" s="436"/>
      <c r="AE120" s="435"/>
      <c r="AF120" s="436"/>
      <c r="AG120" s="435"/>
      <c r="AH120" s="436"/>
      <c r="AI120" s="435"/>
      <c r="AJ120" s="436"/>
      <c r="AK120" s="435"/>
      <c r="AL120" s="435"/>
      <c r="AM120" s="436"/>
      <c r="AN120" s="435"/>
      <c r="AO120" s="436"/>
      <c r="AP120" s="435"/>
    </row>
    <row r="121" spans="1:42" ht="15" customHeight="1" x14ac:dyDescent="0.25">
      <c r="A121" s="435" t="s">
        <v>883</v>
      </c>
      <c r="B121" s="435" t="s">
        <v>847</v>
      </c>
      <c r="C121" s="436">
        <v>382</v>
      </c>
      <c r="D121" s="437" t="s">
        <v>466</v>
      </c>
      <c r="E121" s="435" t="s">
        <v>513</v>
      </c>
      <c r="F121" s="435" t="s">
        <v>999</v>
      </c>
      <c r="G121" s="435" t="s">
        <v>1000</v>
      </c>
      <c r="H121" s="209" t="s">
        <v>167</v>
      </c>
      <c r="I121" s="438">
        <v>742.81</v>
      </c>
      <c r="J121" s="438">
        <v>43.33</v>
      </c>
      <c r="K121" s="438">
        <v>165.07</v>
      </c>
      <c r="L121" s="438">
        <v>0</v>
      </c>
      <c r="M121" s="438">
        <f t="shared" si="6"/>
        <v>165.07</v>
      </c>
      <c r="N121" s="438">
        <f t="shared" si="7"/>
        <v>2.4760499999999999</v>
      </c>
      <c r="O121" s="438">
        <v>201.05</v>
      </c>
      <c r="P121" s="438">
        <v>0</v>
      </c>
      <c r="Q121" s="438">
        <f t="shared" si="8"/>
        <v>155.24395000000004</v>
      </c>
      <c r="R121" s="438">
        <f t="shared" si="9"/>
        <v>155.24395000000004</v>
      </c>
      <c r="S121" s="438" t="b">
        <f t="shared" si="5"/>
        <v>1</v>
      </c>
      <c r="T121" s="208" t="s">
        <v>466</v>
      </c>
      <c r="U121" s="438"/>
      <c r="V121" s="438"/>
      <c r="W121" s="438"/>
      <c r="X121" s="438"/>
      <c r="Y121" s="438"/>
      <c r="Z121" s="438"/>
      <c r="AA121" s="438"/>
      <c r="AB121" s="435"/>
      <c r="AC121" s="435"/>
      <c r="AD121" s="436"/>
      <c r="AE121" s="435"/>
      <c r="AF121" s="436"/>
      <c r="AG121" s="435"/>
      <c r="AH121" s="436"/>
      <c r="AI121" s="435"/>
      <c r="AJ121" s="436"/>
      <c r="AK121" s="435"/>
      <c r="AL121" s="435"/>
      <c r="AM121" s="436"/>
      <c r="AN121" s="435"/>
      <c r="AO121" s="436"/>
      <c r="AP121" s="435"/>
    </row>
    <row r="122" spans="1:42" ht="15" customHeight="1" x14ac:dyDescent="0.25">
      <c r="A122" s="435" t="s">
        <v>883</v>
      </c>
      <c r="B122" s="435" t="s">
        <v>847</v>
      </c>
      <c r="C122" s="436">
        <v>495</v>
      </c>
      <c r="D122" s="437" t="s">
        <v>466</v>
      </c>
      <c r="E122" s="435" t="s">
        <v>513</v>
      </c>
      <c r="F122" s="435" t="s">
        <v>1030</v>
      </c>
      <c r="G122" s="435" t="s">
        <v>896</v>
      </c>
      <c r="H122" s="209" t="s">
        <v>167</v>
      </c>
      <c r="I122" s="438">
        <v>4788.38</v>
      </c>
      <c r="J122" s="438">
        <v>192.7</v>
      </c>
      <c r="K122" s="438">
        <v>2394.19</v>
      </c>
      <c r="L122" s="438">
        <v>0</v>
      </c>
      <c r="M122" s="438">
        <f t="shared" si="6"/>
        <v>2394.19</v>
      </c>
      <c r="N122" s="438">
        <f t="shared" si="7"/>
        <v>35.912849999999999</v>
      </c>
      <c r="O122" s="438">
        <v>846.31</v>
      </c>
      <c r="P122" s="438">
        <v>191.53</v>
      </c>
      <c r="Q122" s="438">
        <f t="shared" si="8"/>
        <v>617.69714999999985</v>
      </c>
      <c r="R122" s="438">
        <f t="shared" si="9"/>
        <v>809.22714999999982</v>
      </c>
      <c r="S122" s="438" t="b">
        <f t="shared" si="5"/>
        <v>1</v>
      </c>
      <c r="T122" s="359" t="s">
        <v>466</v>
      </c>
      <c r="U122" s="438"/>
      <c r="V122" s="438"/>
      <c r="W122" s="438"/>
      <c r="X122" s="438"/>
      <c r="Y122" s="438"/>
      <c r="Z122" s="438"/>
      <c r="AA122" s="438"/>
      <c r="AB122" s="435"/>
      <c r="AC122" s="435"/>
      <c r="AD122" s="436"/>
      <c r="AE122" s="435"/>
      <c r="AF122" s="436"/>
      <c r="AG122" s="435"/>
      <c r="AH122" s="436"/>
      <c r="AI122" s="435"/>
      <c r="AJ122" s="436"/>
      <c r="AK122" s="435"/>
      <c r="AL122" s="435"/>
      <c r="AM122" s="436"/>
      <c r="AN122" s="435"/>
      <c r="AO122" s="436"/>
      <c r="AP122" s="435"/>
    </row>
    <row r="123" spans="1:42" ht="15" customHeight="1" x14ac:dyDescent="0.25">
      <c r="A123" s="435" t="s">
        <v>883</v>
      </c>
      <c r="B123" s="435" t="s">
        <v>847</v>
      </c>
      <c r="C123" s="436">
        <v>247</v>
      </c>
      <c r="D123" s="437" t="s">
        <v>136</v>
      </c>
      <c r="E123" s="435" t="s">
        <v>257</v>
      </c>
      <c r="F123" s="435" t="s">
        <v>970</v>
      </c>
      <c r="G123" s="435" t="s">
        <v>896</v>
      </c>
      <c r="H123" s="209" t="s">
        <v>167</v>
      </c>
      <c r="I123" s="438">
        <v>43262.8</v>
      </c>
      <c r="J123" s="438">
        <v>951.62</v>
      </c>
      <c r="K123" s="438">
        <v>21631.4</v>
      </c>
      <c r="L123" s="438">
        <v>0</v>
      </c>
      <c r="M123" s="438">
        <f t="shared" si="6"/>
        <v>21631.4</v>
      </c>
      <c r="N123" s="438">
        <f t="shared" si="7"/>
        <v>324.471</v>
      </c>
      <c r="O123" s="438">
        <v>6856.99</v>
      </c>
      <c r="P123" s="438">
        <v>1730.51</v>
      </c>
      <c r="Q123" s="438">
        <f t="shared" si="8"/>
        <v>5580.8989999999994</v>
      </c>
      <c r="R123" s="438">
        <f t="shared" si="9"/>
        <v>7311.4089999999997</v>
      </c>
      <c r="S123" s="438" t="b">
        <f t="shared" si="5"/>
        <v>1</v>
      </c>
      <c r="T123" s="366" t="s">
        <v>136</v>
      </c>
      <c r="U123" s="438"/>
      <c r="V123" s="438"/>
      <c r="W123" s="438"/>
      <c r="X123" s="438"/>
      <c r="Y123" s="438"/>
      <c r="Z123" s="438"/>
      <c r="AA123" s="438"/>
      <c r="AB123" s="435"/>
      <c r="AC123" s="435"/>
      <c r="AD123" s="436"/>
      <c r="AE123" s="435"/>
      <c r="AF123" s="436"/>
      <c r="AG123" s="435"/>
      <c r="AH123" s="436"/>
      <c r="AI123" s="435"/>
      <c r="AJ123" s="436"/>
      <c r="AK123" s="435"/>
      <c r="AL123" s="435"/>
      <c r="AM123" s="436"/>
      <c r="AN123" s="435"/>
      <c r="AO123" s="436"/>
      <c r="AP123" s="435"/>
    </row>
    <row r="124" spans="1:42" ht="15" customHeight="1" x14ac:dyDescent="0.25">
      <c r="A124" s="435" t="s">
        <v>883</v>
      </c>
      <c r="B124" s="435" t="s">
        <v>847</v>
      </c>
      <c r="C124" s="436">
        <v>446</v>
      </c>
      <c r="D124" s="437" t="s">
        <v>714</v>
      </c>
      <c r="E124" s="435" t="s">
        <v>735</v>
      </c>
      <c r="F124" s="435" t="s">
        <v>1015</v>
      </c>
      <c r="G124" s="435" t="s">
        <v>896</v>
      </c>
      <c r="H124" s="209" t="s">
        <v>167</v>
      </c>
      <c r="I124" s="438">
        <v>28125.88</v>
      </c>
      <c r="J124" s="438">
        <v>951.62</v>
      </c>
      <c r="K124" s="438">
        <v>14062.94</v>
      </c>
      <c r="L124" s="438">
        <v>0</v>
      </c>
      <c r="M124" s="438">
        <f t="shared" si="6"/>
        <v>14062.94</v>
      </c>
      <c r="N124" s="438">
        <f t="shared" si="7"/>
        <v>210.94409999999999</v>
      </c>
      <c r="O124" s="438">
        <v>4790.8</v>
      </c>
      <c r="P124" s="438">
        <v>1125.03</v>
      </c>
      <c r="Q124" s="438">
        <f t="shared" si="8"/>
        <v>3628.2359000000001</v>
      </c>
      <c r="R124" s="438">
        <f t="shared" si="9"/>
        <v>4753.2659000000003</v>
      </c>
      <c r="S124" s="438" t="b">
        <f t="shared" si="5"/>
        <v>1</v>
      </c>
      <c r="T124" s="369" t="s">
        <v>714</v>
      </c>
      <c r="U124" s="438"/>
      <c r="V124" s="438"/>
      <c r="W124" s="438"/>
      <c r="X124" s="438"/>
      <c r="Y124" s="438"/>
      <c r="Z124" s="438"/>
      <c r="AA124" s="438"/>
      <c r="AB124" s="435"/>
      <c r="AC124" s="435"/>
      <c r="AD124" s="436"/>
      <c r="AE124" s="435"/>
      <c r="AF124" s="436"/>
      <c r="AG124" s="435"/>
      <c r="AH124" s="436"/>
      <c r="AI124" s="435"/>
      <c r="AJ124" s="436"/>
      <c r="AK124" s="435"/>
      <c r="AL124" s="435"/>
      <c r="AM124" s="436"/>
      <c r="AN124" s="435"/>
      <c r="AO124" s="436"/>
      <c r="AP124" s="435"/>
    </row>
    <row r="125" spans="1:42" ht="15" customHeight="1" x14ac:dyDescent="0.25">
      <c r="A125" s="435" t="s">
        <v>883</v>
      </c>
      <c r="B125" s="435" t="s">
        <v>847</v>
      </c>
      <c r="C125" s="436">
        <v>435</v>
      </c>
      <c r="D125" s="437" t="s">
        <v>697</v>
      </c>
      <c r="E125" s="435" t="s">
        <v>707</v>
      </c>
      <c r="F125" s="435" t="s">
        <v>1012</v>
      </c>
      <c r="G125" s="435" t="s">
        <v>896</v>
      </c>
      <c r="H125" s="209" t="s">
        <v>167</v>
      </c>
      <c r="I125" s="438">
        <v>27857.84</v>
      </c>
      <c r="J125" s="438">
        <v>951.62</v>
      </c>
      <c r="K125" s="438">
        <v>11332.61</v>
      </c>
      <c r="L125" s="438">
        <v>0</v>
      </c>
      <c r="M125" s="438">
        <f t="shared" si="6"/>
        <v>11332.61</v>
      </c>
      <c r="N125" s="438">
        <f t="shared" si="7"/>
        <v>169.98915</v>
      </c>
      <c r="O125" s="438">
        <v>4045.42</v>
      </c>
      <c r="P125" s="438">
        <v>1322.01</v>
      </c>
      <c r="Q125" s="438">
        <f t="shared" si="8"/>
        <v>2923.8108500000003</v>
      </c>
      <c r="R125" s="438">
        <f t="shared" si="9"/>
        <v>4245.8208500000001</v>
      </c>
      <c r="S125" s="438" t="b">
        <f t="shared" si="5"/>
        <v>1</v>
      </c>
      <c r="T125" s="176" t="s">
        <v>697</v>
      </c>
      <c r="U125" s="438"/>
      <c r="V125" s="438"/>
      <c r="W125" s="438"/>
      <c r="X125" s="438"/>
      <c r="Y125" s="438"/>
      <c r="Z125" s="438"/>
      <c r="AA125" s="438"/>
      <c r="AB125" s="435"/>
      <c r="AC125" s="435"/>
      <c r="AD125" s="436"/>
      <c r="AE125" s="435"/>
      <c r="AF125" s="436"/>
      <c r="AG125" s="435"/>
      <c r="AH125" s="436"/>
      <c r="AI125" s="435"/>
      <c r="AJ125" s="436"/>
      <c r="AK125" s="435"/>
      <c r="AL125" s="435"/>
      <c r="AM125" s="436"/>
      <c r="AN125" s="435"/>
      <c r="AO125" s="436"/>
      <c r="AP125" s="435"/>
    </row>
    <row r="126" spans="1:42" ht="15" customHeight="1" x14ac:dyDescent="0.25">
      <c r="A126" s="435" t="s">
        <v>883</v>
      </c>
      <c r="B126" s="435" t="s">
        <v>847</v>
      </c>
      <c r="C126" s="436">
        <v>34</v>
      </c>
      <c r="D126" s="437" t="s">
        <v>25</v>
      </c>
      <c r="E126" s="435" t="s">
        <v>197</v>
      </c>
      <c r="F126" s="435" t="s">
        <v>920</v>
      </c>
      <c r="G126" s="435" t="s">
        <v>896</v>
      </c>
      <c r="H126" s="209" t="s">
        <v>167</v>
      </c>
      <c r="I126" s="438">
        <v>19453.060000000001</v>
      </c>
      <c r="J126" s="438">
        <v>951.62</v>
      </c>
      <c r="K126" s="438">
        <v>9726.5300000000007</v>
      </c>
      <c r="L126" s="438">
        <v>0</v>
      </c>
      <c r="M126" s="438">
        <f t="shared" si="6"/>
        <v>9726.5300000000007</v>
      </c>
      <c r="N126" s="438">
        <f t="shared" si="7"/>
        <v>145.89795000000001</v>
      </c>
      <c r="O126" s="438">
        <v>3606.96</v>
      </c>
      <c r="P126" s="438">
        <v>778.12</v>
      </c>
      <c r="Q126" s="438">
        <f t="shared" si="8"/>
        <v>2509.4420500000001</v>
      </c>
      <c r="R126" s="438">
        <f t="shared" si="9"/>
        <v>3287.56205</v>
      </c>
      <c r="S126" s="438" t="b">
        <f t="shared" si="5"/>
        <v>1</v>
      </c>
      <c r="T126" s="362" t="s">
        <v>25</v>
      </c>
      <c r="U126" s="438"/>
      <c r="V126" s="438"/>
      <c r="W126" s="438"/>
      <c r="X126" s="438"/>
      <c r="Y126" s="438"/>
      <c r="Z126" s="438"/>
      <c r="AA126" s="438"/>
      <c r="AB126" s="435"/>
      <c r="AC126" s="435"/>
      <c r="AD126" s="436"/>
      <c r="AE126" s="435"/>
      <c r="AF126" s="436"/>
      <c r="AG126" s="435"/>
      <c r="AH126" s="436"/>
      <c r="AI126" s="435"/>
      <c r="AJ126" s="436"/>
      <c r="AK126" s="435"/>
      <c r="AL126" s="435"/>
      <c r="AM126" s="436"/>
      <c r="AN126" s="435"/>
      <c r="AO126" s="436"/>
      <c r="AP126" s="435"/>
    </row>
    <row r="127" spans="1:42" ht="15" customHeight="1" x14ac:dyDescent="0.25">
      <c r="A127" s="435" t="s">
        <v>883</v>
      </c>
      <c r="B127" s="435" t="s">
        <v>847</v>
      </c>
      <c r="C127" s="436">
        <v>397</v>
      </c>
      <c r="D127" s="437" t="s">
        <v>476</v>
      </c>
      <c r="E127" s="435" t="s">
        <v>525</v>
      </c>
      <c r="F127" s="435" t="s">
        <v>999</v>
      </c>
      <c r="G127" s="435" t="s">
        <v>1000</v>
      </c>
      <c r="H127" s="209" t="s">
        <v>167</v>
      </c>
      <c r="I127" s="438">
        <v>3890.15</v>
      </c>
      <c r="J127" s="438">
        <v>178.73</v>
      </c>
      <c r="K127" s="438">
        <v>1506.96</v>
      </c>
      <c r="L127" s="438">
        <v>0</v>
      </c>
      <c r="M127" s="438">
        <f t="shared" si="6"/>
        <v>1506.96</v>
      </c>
      <c r="N127" s="438">
        <f t="shared" si="7"/>
        <v>22.604399999999998</v>
      </c>
      <c r="O127" s="438">
        <v>829.34</v>
      </c>
      <c r="P127" s="438">
        <v>0</v>
      </c>
      <c r="Q127" s="438">
        <f t="shared" si="8"/>
        <v>628.00559999999996</v>
      </c>
      <c r="R127" s="438">
        <f t="shared" si="9"/>
        <v>628.00559999999996</v>
      </c>
      <c r="S127" s="438" t="b">
        <f t="shared" si="5"/>
        <v>1</v>
      </c>
      <c r="T127" s="208" t="s">
        <v>476</v>
      </c>
      <c r="U127" s="438"/>
      <c r="V127" s="438"/>
      <c r="W127" s="438"/>
      <c r="X127" s="438"/>
      <c r="Y127" s="438"/>
      <c r="Z127" s="438"/>
      <c r="AA127" s="438"/>
      <c r="AB127" s="435"/>
      <c r="AC127" s="435"/>
      <c r="AD127" s="436"/>
      <c r="AE127" s="435"/>
      <c r="AF127" s="436"/>
      <c r="AG127" s="435"/>
      <c r="AH127" s="436"/>
      <c r="AI127" s="435"/>
      <c r="AJ127" s="436"/>
      <c r="AK127" s="435"/>
      <c r="AL127" s="435"/>
      <c r="AM127" s="436"/>
      <c r="AN127" s="435"/>
      <c r="AO127" s="436"/>
      <c r="AP127" s="435"/>
    </row>
    <row r="128" spans="1:42" s="192" customFormat="1" ht="15" customHeight="1" x14ac:dyDescent="0.25">
      <c r="A128" s="189" t="s">
        <v>883</v>
      </c>
      <c r="B128" s="189" t="s">
        <v>847</v>
      </c>
      <c r="C128" s="190">
        <v>187</v>
      </c>
      <c r="D128" s="193" t="s">
        <v>69</v>
      </c>
      <c r="E128" s="189" t="s">
        <v>870</v>
      </c>
      <c r="F128" s="189" t="s">
        <v>952</v>
      </c>
      <c r="G128" s="189" t="s">
        <v>896</v>
      </c>
      <c r="H128" s="210" t="s">
        <v>167</v>
      </c>
      <c r="I128" s="191">
        <v>21075.279999999999</v>
      </c>
      <c r="J128" s="191">
        <v>951.62</v>
      </c>
      <c r="K128" s="191">
        <v>10537.64</v>
      </c>
      <c r="L128" s="438">
        <v>0</v>
      </c>
      <c r="M128" s="438">
        <f t="shared" si="6"/>
        <v>10537.64</v>
      </c>
      <c r="N128" s="438">
        <f t="shared" si="7"/>
        <v>158.06459999999998</v>
      </c>
      <c r="O128" s="191">
        <v>3828.4</v>
      </c>
      <c r="P128" s="191">
        <v>843.01</v>
      </c>
      <c r="Q128" s="438">
        <f t="shared" si="8"/>
        <v>2718.7154</v>
      </c>
      <c r="R128" s="438">
        <f t="shared" si="9"/>
        <v>3561.7254000000003</v>
      </c>
      <c r="S128" s="191" t="b">
        <f t="shared" si="5"/>
        <v>1</v>
      </c>
      <c r="T128" s="367" t="s">
        <v>69</v>
      </c>
      <c r="U128" s="191"/>
      <c r="V128" s="191"/>
      <c r="W128" s="191"/>
      <c r="X128" s="191"/>
      <c r="Y128" s="191"/>
      <c r="Z128" s="191"/>
      <c r="AA128" s="191"/>
      <c r="AB128" s="189"/>
      <c r="AC128" s="189"/>
      <c r="AD128" s="190"/>
      <c r="AE128" s="189"/>
      <c r="AF128" s="190"/>
      <c r="AG128" s="189"/>
      <c r="AH128" s="190"/>
      <c r="AI128" s="189"/>
      <c r="AJ128" s="190"/>
      <c r="AK128" s="189"/>
      <c r="AL128" s="189"/>
      <c r="AM128" s="190"/>
      <c r="AN128" s="189"/>
      <c r="AO128" s="190"/>
      <c r="AP128" s="189"/>
    </row>
    <row r="129" spans="1:42" s="192" customFormat="1" ht="15" customHeight="1" x14ac:dyDescent="0.25">
      <c r="A129" s="189"/>
      <c r="B129" s="189"/>
      <c r="C129" s="190"/>
      <c r="D129" s="367" t="s">
        <v>5</v>
      </c>
      <c r="E129" s="189"/>
      <c r="F129" s="189"/>
      <c r="G129" s="189"/>
      <c r="H129" s="210"/>
      <c r="I129" s="191">
        <v>0</v>
      </c>
      <c r="J129" s="191">
        <v>0</v>
      </c>
      <c r="K129" s="191">
        <v>0</v>
      </c>
      <c r="L129" s="438">
        <v>0</v>
      </c>
      <c r="M129" s="438">
        <f t="shared" si="6"/>
        <v>0</v>
      </c>
      <c r="N129" s="438">
        <f t="shared" si="7"/>
        <v>0</v>
      </c>
      <c r="O129" s="191">
        <v>0</v>
      </c>
      <c r="P129" s="191">
        <v>0</v>
      </c>
      <c r="Q129" s="438">
        <f t="shared" si="8"/>
        <v>0</v>
      </c>
      <c r="R129" s="438">
        <f t="shared" si="9"/>
        <v>0</v>
      </c>
      <c r="S129" s="191" t="b">
        <f t="shared" si="5"/>
        <v>1</v>
      </c>
      <c r="T129" s="367" t="s">
        <v>5</v>
      </c>
      <c r="U129" s="191"/>
      <c r="V129" s="191"/>
      <c r="W129" s="191"/>
      <c r="X129" s="191"/>
      <c r="Y129" s="191"/>
      <c r="Z129" s="191"/>
      <c r="AA129" s="191"/>
      <c r="AB129" s="189"/>
      <c r="AC129" s="189"/>
      <c r="AD129" s="190"/>
      <c r="AE129" s="189"/>
      <c r="AF129" s="190"/>
      <c r="AG129" s="189"/>
      <c r="AH129" s="190"/>
      <c r="AI129" s="189"/>
      <c r="AJ129" s="190"/>
      <c r="AK129" s="189"/>
      <c r="AL129" s="189"/>
      <c r="AM129" s="190"/>
      <c r="AN129" s="189"/>
      <c r="AO129" s="190"/>
      <c r="AP129" s="189"/>
    </row>
    <row r="130" spans="1:42" ht="15" customHeight="1" x14ac:dyDescent="0.25">
      <c r="A130" s="435" t="s">
        <v>883</v>
      </c>
      <c r="B130" s="435" t="s">
        <v>847</v>
      </c>
      <c r="C130" s="436">
        <v>362</v>
      </c>
      <c r="D130" s="437" t="s">
        <v>451</v>
      </c>
      <c r="E130" s="435" t="s">
        <v>494</v>
      </c>
      <c r="F130" s="435" t="s">
        <v>999</v>
      </c>
      <c r="G130" s="435" t="s">
        <v>1000</v>
      </c>
      <c r="H130" s="209" t="s">
        <v>167</v>
      </c>
      <c r="I130" s="438">
        <v>1557.78</v>
      </c>
      <c r="J130" s="438">
        <v>90.86</v>
      </c>
      <c r="K130" s="438">
        <v>346.17</v>
      </c>
      <c r="L130" s="438">
        <v>0</v>
      </c>
      <c r="M130" s="438">
        <f t="shared" si="6"/>
        <v>346.17</v>
      </c>
      <c r="N130" s="438">
        <f t="shared" si="7"/>
        <v>5.1925499999999998</v>
      </c>
      <c r="O130" s="438">
        <v>421.63</v>
      </c>
      <c r="P130" s="438">
        <v>0</v>
      </c>
      <c r="Q130" s="438">
        <f t="shared" si="8"/>
        <v>325.57745</v>
      </c>
      <c r="R130" s="438">
        <f t="shared" si="9"/>
        <v>325.57745</v>
      </c>
      <c r="S130" s="438" t="b">
        <f t="shared" ref="S130:S193" si="10">D130=T130</f>
        <v>1</v>
      </c>
      <c r="T130" s="208" t="s">
        <v>451</v>
      </c>
      <c r="U130" s="438"/>
      <c r="V130" s="438"/>
      <c r="W130" s="438"/>
      <c r="X130" s="438"/>
      <c r="Y130" s="438"/>
      <c r="Z130" s="438"/>
      <c r="AA130" s="438"/>
      <c r="AB130" s="435"/>
      <c r="AC130" s="435"/>
      <c r="AD130" s="436"/>
      <c r="AE130" s="435"/>
      <c r="AF130" s="436"/>
      <c r="AG130" s="435"/>
      <c r="AH130" s="436"/>
      <c r="AI130" s="435"/>
      <c r="AJ130" s="436"/>
      <c r="AK130" s="435"/>
      <c r="AL130" s="435"/>
      <c r="AM130" s="436"/>
      <c r="AN130" s="435"/>
      <c r="AO130" s="436"/>
      <c r="AP130" s="435"/>
    </row>
    <row r="131" spans="1:42" ht="15" customHeight="1" x14ac:dyDescent="0.25">
      <c r="A131" s="435" t="s">
        <v>883</v>
      </c>
      <c r="B131" s="435" t="s">
        <v>847</v>
      </c>
      <c r="C131" s="436">
        <v>493</v>
      </c>
      <c r="D131" s="437" t="s">
        <v>451</v>
      </c>
      <c r="E131" s="435" t="s">
        <v>494</v>
      </c>
      <c r="F131" s="435" t="s">
        <v>1030</v>
      </c>
      <c r="G131" s="435" t="s">
        <v>896</v>
      </c>
      <c r="H131" s="209" t="s">
        <v>167</v>
      </c>
      <c r="I131" s="438">
        <v>4788.38</v>
      </c>
      <c r="J131" s="438">
        <v>192.7</v>
      </c>
      <c r="K131" s="438">
        <v>2394.19</v>
      </c>
      <c r="L131" s="438">
        <v>0</v>
      </c>
      <c r="M131" s="438">
        <f t="shared" ref="M131:M194" si="11">K131+L131</f>
        <v>2394.19</v>
      </c>
      <c r="N131" s="438">
        <f t="shared" ref="N131:N194" si="12">K131*1.5%</f>
        <v>35.912849999999999</v>
      </c>
      <c r="O131" s="438">
        <v>846.31</v>
      </c>
      <c r="P131" s="438">
        <v>191.53</v>
      </c>
      <c r="Q131" s="438">
        <f t="shared" ref="Q131:Q194" si="13">O131-J131-N131</f>
        <v>617.69714999999985</v>
      </c>
      <c r="R131" s="438">
        <f t="shared" ref="R131:R194" si="14">P131+Q131</f>
        <v>809.22714999999982</v>
      </c>
      <c r="S131" s="438" t="b">
        <f t="shared" si="10"/>
        <v>1</v>
      </c>
      <c r="T131" s="359" t="s">
        <v>451</v>
      </c>
      <c r="U131" s="438"/>
      <c r="V131" s="438"/>
      <c r="W131" s="438"/>
      <c r="X131" s="438"/>
      <c r="Y131" s="438"/>
      <c r="Z131" s="438"/>
      <c r="AA131" s="438"/>
      <c r="AB131" s="435"/>
      <c r="AC131" s="435"/>
      <c r="AD131" s="436"/>
      <c r="AE131" s="435"/>
      <c r="AF131" s="436"/>
      <c r="AG131" s="435"/>
      <c r="AH131" s="436"/>
      <c r="AI131" s="435"/>
      <c r="AJ131" s="436"/>
      <c r="AK131" s="435"/>
      <c r="AL131" s="435"/>
      <c r="AM131" s="436"/>
      <c r="AN131" s="435"/>
      <c r="AO131" s="436"/>
      <c r="AP131" s="435"/>
    </row>
    <row r="132" spans="1:42" ht="15" customHeight="1" x14ac:dyDescent="0.25">
      <c r="A132" s="435" t="s">
        <v>883</v>
      </c>
      <c r="B132" s="435" t="s">
        <v>847</v>
      </c>
      <c r="C132" s="436">
        <v>339</v>
      </c>
      <c r="D132" s="437" t="s">
        <v>346</v>
      </c>
      <c r="E132" s="435" t="s">
        <v>350</v>
      </c>
      <c r="F132" s="435" t="s">
        <v>989</v>
      </c>
      <c r="G132" s="435" t="s">
        <v>896</v>
      </c>
      <c r="H132" s="209" t="s">
        <v>167</v>
      </c>
      <c r="I132" s="438">
        <v>43262.8</v>
      </c>
      <c r="J132" s="438">
        <v>951.62</v>
      </c>
      <c r="K132" s="438">
        <v>21631.4</v>
      </c>
      <c r="L132" s="438">
        <v>0</v>
      </c>
      <c r="M132" s="438">
        <f t="shared" si="11"/>
        <v>21631.4</v>
      </c>
      <c r="N132" s="438">
        <f t="shared" si="12"/>
        <v>324.471</v>
      </c>
      <c r="O132" s="438">
        <v>6856.99</v>
      </c>
      <c r="P132" s="438">
        <v>1730.51</v>
      </c>
      <c r="Q132" s="438">
        <f t="shared" si="13"/>
        <v>5580.8989999999994</v>
      </c>
      <c r="R132" s="438">
        <f t="shared" si="14"/>
        <v>7311.4089999999997</v>
      </c>
      <c r="S132" s="438" t="b">
        <f t="shared" si="10"/>
        <v>1</v>
      </c>
      <c r="T132" s="362" t="s">
        <v>346</v>
      </c>
      <c r="U132" s="438"/>
      <c r="V132" s="438"/>
      <c r="W132" s="438"/>
      <c r="X132" s="438"/>
      <c r="Y132" s="438"/>
      <c r="Z132" s="438"/>
      <c r="AA132" s="438"/>
      <c r="AB132" s="435"/>
      <c r="AC132" s="435"/>
      <c r="AD132" s="436"/>
      <c r="AE132" s="435"/>
      <c r="AF132" s="436"/>
      <c r="AG132" s="435"/>
      <c r="AH132" s="436"/>
      <c r="AI132" s="435"/>
      <c r="AJ132" s="436"/>
      <c r="AK132" s="435"/>
      <c r="AL132" s="435"/>
      <c r="AM132" s="436"/>
      <c r="AN132" s="435"/>
      <c r="AO132" s="436"/>
      <c r="AP132" s="435"/>
    </row>
    <row r="133" spans="1:42" ht="15" customHeight="1" x14ac:dyDescent="0.25">
      <c r="A133" s="435" t="s">
        <v>883</v>
      </c>
      <c r="B133" s="435" t="s">
        <v>847</v>
      </c>
      <c r="C133" s="436">
        <v>87</v>
      </c>
      <c r="D133" s="437" t="s">
        <v>47</v>
      </c>
      <c r="E133" s="435" t="s">
        <v>219</v>
      </c>
      <c r="F133" s="435" t="s">
        <v>938</v>
      </c>
      <c r="G133" s="435" t="s">
        <v>896</v>
      </c>
      <c r="H133" s="209" t="s">
        <v>167</v>
      </c>
      <c r="I133" s="438">
        <v>24209.72</v>
      </c>
      <c r="J133" s="438">
        <v>951.62</v>
      </c>
      <c r="K133" s="438">
        <v>12104.86</v>
      </c>
      <c r="L133" s="438">
        <v>0</v>
      </c>
      <c r="M133" s="438">
        <f t="shared" si="11"/>
        <v>12104.86</v>
      </c>
      <c r="N133" s="438">
        <f t="shared" si="12"/>
        <v>181.5729</v>
      </c>
      <c r="O133" s="438">
        <v>4256.25</v>
      </c>
      <c r="P133" s="438">
        <v>968.38</v>
      </c>
      <c r="Q133" s="438">
        <f t="shared" si="13"/>
        <v>3123.0571</v>
      </c>
      <c r="R133" s="438">
        <f t="shared" si="14"/>
        <v>4091.4371000000001</v>
      </c>
      <c r="S133" s="438" t="b">
        <f t="shared" si="10"/>
        <v>1</v>
      </c>
      <c r="T133" s="362" t="s">
        <v>47</v>
      </c>
      <c r="U133" s="438"/>
      <c r="V133" s="438"/>
      <c r="W133" s="438"/>
      <c r="X133" s="438"/>
      <c r="Y133" s="438"/>
      <c r="Z133" s="438"/>
      <c r="AA133" s="438"/>
      <c r="AB133" s="435"/>
      <c r="AC133" s="435"/>
      <c r="AD133" s="436"/>
      <c r="AE133" s="435"/>
      <c r="AF133" s="436"/>
      <c r="AG133" s="435"/>
      <c r="AH133" s="436"/>
      <c r="AI133" s="435"/>
      <c r="AJ133" s="436"/>
      <c r="AK133" s="435"/>
      <c r="AL133" s="435"/>
      <c r="AM133" s="436"/>
      <c r="AN133" s="435"/>
      <c r="AO133" s="436"/>
      <c r="AP133" s="435"/>
    </row>
    <row r="134" spans="1:42" ht="15" customHeight="1" x14ac:dyDescent="0.25">
      <c r="A134" s="435" t="s">
        <v>883</v>
      </c>
      <c r="B134" s="435" t="s">
        <v>847</v>
      </c>
      <c r="C134" s="436">
        <v>392</v>
      </c>
      <c r="D134" s="437" t="s">
        <v>520</v>
      </c>
      <c r="E134" s="435" t="s">
        <v>521</v>
      </c>
      <c r="F134" s="435" t="s">
        <v>999</v>
      </c>
      <c r="G134" s="435" t="s">
        <v>1000</v>
      </c>
      <c r="H134" s="209" t="s">
        <v>167</v>
      </c>
      <c r="I134" s="438">
        <v>10511.98</v>
      </c>
      <c r="J134" s="438">
        <v>549.61</v>
      </c>
      <c r="K134" s="438">
        <v>4836.5200000000004</v>
      </c>
      <c r="L134" s="438">
        <v>0</v>
      </c>
      <c r="M134" s="438">
        <f t="shared" si="11"/>
        <v>4836.5200000000004</v>
      </c>
      <c r="N134" s="438">
        <f t="shared" si="12"/>
        <v>72.547800000000009</v>
      </c>
      <c r="O134" s="438">
        <v>2099.0100000000002</v>
      </c>
      <c r="P134" s="438">
        <v>0</v>
      </c>
      <c r="Q134" s="438">
        <f t="shared" si="13"/>
        <v>1476.8522</v>
      </c>
      <c r="R134" s="438">
        <f t="shared" si="14"/>
        <v>1476.8522</v>
      </c>
      <c r="S134" s="438" t="b">
        <f t="shared" si="10"/>
        <v>0</v>
      </c>
      <c r="T134" s="208" t="s">
        <v>473</v>
      </c>
      <c r="U134" s="438"/>
      <c r="V134" s="438"/>
      <c r="W134" s="438"/>
      <c r="X134" s="438"/>
      <c r="Y134" s="438"/>
      <c r="Z134" s="438"/>
      <c r="AA134" s="438"/>
      <c r="AB134" s="435"/>
      <c r="AC134" s="435"/>
      <c r="AD134" s="436"/>
      <c r="AE134" s="435"/>
      <c r="AF134" s="436"/>
      <c r="AG134" s="435"/>
      <c r="AH134" s="436"/>
      <c r="AI134" s="435"/>
      <c r="AJ134" s="436"/>
      <c r="AK134" s="435"/>
      <c r="AL134" s="435"/>
      <c r="AM134" s="436"/>
      <c r="AN134" s="435"/>
      <c r="AO134" s="436"/>
      <c r="AP134" s="435"/>
    </row>
    <row r="135" spans="1:42" ht="15" customHeight="1" x14ac:dyDescent="0.25">
      <c r="A135" s="435" t="s">
        <v>883</v>
      </c>
      <c r="B135" s="435" t="s">
        <v>847</v>
      </c>
      <c r="C135" s="436">
        <v>317</v>
      </c>
      <c r="D135" s="437" t="s">
        <v>303</v>
      </c>
      <c r="E135" s="435" t="s">
        <v>304</v>
      </c>
      <c r="F135" s="435" t="s">
        <v>978</v>
      </c>
      <c r="G135" s="435" t="s">
        <v>896</v>
      </c>
      <c r="H135" s="209" t="s">
        <v>167</v>
      </c>
      <c r="I135" s="438">
        <v>43262.8</v>
      </c>
      <c r="J135" s="438">
        <v>951.62</v>
      </c>
      <c r="K135" s="438">
        <v>21631.4</v>
      </c>
      <c r="L135" s="438">
        <v>0</v>
      </c>
      <c r="M135" s="438">
        <f t="shared" si="11"/>
        <v>21631.4</v>
      </c>
      <c r="N135" s="438">
        <f t="shared" si="12"/>
        <v>324.471</v>
      </c>
      <c r="O135" s="438">
        <v>6856.99</v>
      </c>
      <c r="P135" s="438">
        <v>1730.51</v>
      </c>
      <c r="Q135" s="438">
        <f t="shared" si="13"/>
        <v>5580.8989999999994</v>
      </c>
      <c r="R135" s="438">
        <f t="shared" si="14"/>
        <v>7311.4089999999997</v>
      </c>
      <c r="S135" s="438" t="b">
        <f t="shared" si="10"/>
        <v>1</v>
      </c>
      <c r="T135" s="362" t="s">
        <v>303</v>
      </c>
      <c r="U135" s="438"/>
      <c r="V135" s="438"/>
      <c r="W135" s="438"/>
      <c r="X135" s="438"/>
      <c r="Y135" s="438"/>
      <c r="Z135" s="438"/>
      <c r="AA135" s="438"/>
      <c r="AB135" s="435"/>
      <c r="AC135" s="435"/>
      <c r="AD135" s="436"/>
      <c r="AE135" s="435"/>
      <c r="AF135" s="436"/>
      <c r="AG135" s="435"/>
      <c r="AH135" s="436"/>
      <c r="AI135" s="435"/>
      <c r="AJ135" s="436"/>
      <c r="AK135" s="435"/>
      <c r="AL135" s="435"/>
      <c r="AM135" s="436"/>
      <c r="AN135" s="435"/>
      <c r="AO135" s="436"/>
      <c r="AP135" s="435"/>
    </row>
    <row r="136" spans="1:42" ht="15" customHeight="1" x14ac:dyDescent="0.25">
      <c r="A136" s="435" t="s">
        <v>883</v>
      </c>
      <c r="B136" s="435" t="s">
        <v>847</v>
      </c>
      <c r="C136" s="436">
        <v>28</v>
      </c>
      <c r="D136" s="437" t="s">
        <v>21</v>
      </c>
      <c r="E136" s="435" t="s">
        <v>193</v>
      </c>
      <c r="F136" s="435" t="s">
        <v>917</v>
      </c>
      <c r="G136" s="435" t="s">
        <v>896</v>
      </c>
      <c r="H136" s="209" t="s">
        <v>167</v>
      </c>
      <c r="I136" s="438">
        <v>25136.32</v>
      </c>
      <c r="J136" s="438">
        <v>951.62</v>
      </c>
      <c r="K136" s="438">
        <v>12568.16</v>
      </c>
      <c r="L136" s="438">
        <v>0</v>
      </c>
      <c r="M136" s="438">
        <f t="shared" si="11"/>
        <v>12568.16</v>
      </c>
      <c r="N136" s="438">
        <f t="shared" si="12"/>
        <v>188.5224</v>
      </c>
      <c r="O136" s="438">
        <v>4382.7299999999996</v>
      </c>
      <c r="P136" s="438">
        <v>1005.45</v>
      </c>
      <c r="Q136" s="438">
        <f t="shared" si="13"/>
        <v>3242.5875999999998</v>
      </c>
      <c r="R136" s="438">
        <f t="shared" si="14"/>
        <v>4248.0375999999997</v>
      </c>
      <c r="S136" s="438" t="b">
        <f t="shared" si="10"/>
        <v>1</v>
      </c>
      <c r="T136" s="152" t="s">
        <v>21</v>
      </c>
      <c r="U136" s="438"/>
      <c r="V136" s="438"/>
      <c r="W136" s="438"/>
      <c r="X136" s="438"/>
      <c r="Y136" s="438"/>
      <c r="Z136" s="438"/>
      <c r="AA136" s="438"/>
      <c r="AB136" s="435"/>
      <c r="AC136" s="435"/>
      <c r="AD136" s="436"/>
      <c r="AE136" s="435"/>
      <c r="AF136" s="436"/>
      <c r="AG136" s="435"/>
      <c r="AH136" s="436"/>
      <c r="AI136" s="435"/>
      <c r="AJ136" s="436"/>
      <c r="AK136" s="435"/>
      <c r="AL136" s="435"/>
      <c r="AM136" s="436"/>
      <c r="AN136" s="435"/>
      <c r="AO136" s="436"/>
      <c r="AP136" s="435"/>
    </row>
    <row r="137" spans="1:42" ht="15" customHeight="1" x14ac:dyDescent="0.25">
      <c r="A137" s="435" t="s">
        <v>883</v>
      </c>
      <c r="B137" s="435" t="s">
        <v>847</v>
      </c>
      <c r="C137" s="436">
        <v>403</v>
      </c>
      <c r="D137" s="437" t="s">
        <v>480</v>
      </c>
      <c r="E137" s="435" t="s">
        <v>530</v>
      </c>
      <c r="F137" s="435" t="s">
        <v>999</v>
      </c>
      <c r="G137" s="435" t="s">
        <v>1000</v>
      </c>
      <c r="H137" s="209" t="s">
        <v>167</v>
      </c>
      <c r="I137" s="438">
        <v>1557.78</v>
      </c>
      <c r="J137" s="438">
        <v>90.86</v>
      </c>
      <c r="K137" s="438">
        <v>346.17</v>
      </c>
      <c r="L137" s="438">
        <v>0</v>
      </c>
      <c r="M137" s="438">
        <f t="shared" si="11"/>
        <v>346.17</v>
      </c>
      <c r="N137" s="438">
        <f t="shared" si="12"/>
        <v>5.1925499999999998</v>
      </c>
      <c r="O137" s="438">
        <v>421.63</v>
      </c>
      <c r="P137" s="438">
        <v>0</v>
      </c>
      <c r="Q137" s="438">
        <f t="shared" si="13"/>
        <v>325.57745</v>
      </c>
      <c r="R137" s="438">
        <f t="shared" si="14"/>
        <v>325.57745</v>
      </c>
      <c r="S137" s="438" t="b">
        <f t="shared" si="10"/>
        <v>1</v>
      </c>
      <c r="T137" s="208" t="s">
        <v>480</v>
      </c>
      <c r="U137" s="438"/>
      <c r="V137" s="438"/>
      <c r="W137" s="438"/>
      <c r="X137" s="438"/>
      <c r="Y137" s="438"/>
      <c r="Z137" s="438"/>
      <c r="AA137" s="438"/>
      <c r="AB137" s="435"/>
      <c r="AC137" s="435"/>
      <c r="AD137" s="436"/>
      <c r="AE137" s="435"/>
      <c r="AF137" s="436"/>
      <c r="AG137" s="435"/>
      <c r="AH137" s="436"/>
      <c r="AI137" s="435"/>
      <c r="AJ137" s="436"/>
      <c r="AK137" s="435"/>
      <c r="AL137" s="435"/>
      <c r="AM137" s="436"/>
      <c r="AN137" s="435"/>
      <c r="AO137" s="436"/>
      <c r="AP137" s="435"/>
    </row>
    <row r="138" spans="1:42" ht="15" customHeight="1" x14ac:dyDescent="0.25">
      <c r="A138" s="435" t="s">
        <v>883</v>
      </c>
      <c r="B138" s="435" t="s">
        <v>847</v>
      </c>
      <c r="C138" s="436">
        <v>6</v>
      </c>
      <c r="D138" s="437" t="s">
        <v>99</v>
      </c>
      <c r="E138" s="435" t="s">
        <v>175</v>
      </c>
      <c r="F138" s="435" t="s">
        <v>898</v>
      </c>
      <c r="G138" s="435" t="s">
        <v>896</v>
      </c>
      <c r="H138" s="209" t="s">
        <v>167</v>
      </c>
      <c r="I138" s="438">
        <v>37013.800000000003</v>
      </c>
      <c r="J138" s="438">
        <v>951.62</v>
      </c>
      <c r="K138" s="438">
        <v>18506.900000000001</v>
      </c>
      <c r="L138" s="438">
        <v>0</v>
      </c>
      <c r="M138" s="438">
        <f t="shared" si="11"/>
        <v>18506.900000000001</v>
      </c>
      <c r="N138" s="438">
        <f t="shared" si="12"/>
        <v>277.6035</v>
      </c>
      <c r="O138" s="438">
        <v>6004</v>
      </c>
      <c r="P138" s="438">
        <v>1480.55</v>
      </c>
      <c r="Q138" s="438">
        <f t="shared" si="13"/>
        <v>4774.7764999999999</v>
      </c>
      <c r="R138" s="438">
        <f t="shared" si="14"/>
        <v>6255.3265000000001</v>
      </c>
      <c r="S138" s="438" t="b">
        <f t="shared" si="10"/>
        <v>0</v>
      </c>
      <c r="T138" s="362" t="s">
        <v>430</v>
      </c>
      <c r="U138" s="438"/>
      <c r="V138" s="438"/>
      <c r="W138" s="438"/>
      <c r="X138" s="438"/>
      <c r="Y138" s="438"/>
      <c r="Z138" s="438"/>
      <c r="AA138" s="438"/>
      <c r="AB138" s="435"/>
      <c r="AC138" s="435"/>
      <c r="AD138" s="436"/>
      <c r="AE138" s="435"/>
      <c r="AF138" s="436"/>
      <c r="AG138" s="435"/>
      <c r="AH138" s="436"/>
      <c r="AI138" s="435"/>
      <c r="AJ138" s="436"/>
      <c r="AK138" s="435"/>
      <c r="AL138" s="435"/>
      <c r="AM138" s="436"/>
      <c r="AN138" s="435"/>
      <c r="AO138" s="436"/>
      <c r="AP138" s="435"/>
    </row>
    <row r="139" spans="1:42" ht="15" customHeight="1" x14ac:dyDescent="0.25">
      <c r="A139" s="435" t="s">
        <v>883</v>
      </c>
      <c r="B139" s="435" t="s">
        <v>847</v>
      </c>
      <c r="C139" s="436">
        <v>11</v>
      </c>
      <c r="D139" s="437" t="s">
        <v>101</v>
      </c>
      <c r="E139" s="435" t="s">
        <v>179</v>
      </c>
      <c r="F139" s="435" t="s">
        <v>902</v>
      </c>
      <c r="G139" s="435" t="s">
        <v>896</v>
      </c>
      <c r="H139" s="209" t="s">
        <v>167</v>
      </c>
      <c r="I139" s="438">
        <v>38463.019999999997</v>
      </c>
      <c r="J139" s="438">
        <v>951.62</v>
      </c>
      <c r="K139" s="438">
        <v>19231.509999999998</v>
      </c>
      <c r="L139" s="438">
        <v>0</v>
      </c>
      <c r="M139" s="438">
        <f t="shared" si="11"/>
        <v>19231.509999999998</v>
      </c>
      <c r="N139" s="438">
        <f t="shared" si="12"/>
        <v>288.47264999999999</v>
      </c>
      <c r="O139" s="438">
        <v>6201.82</v>
      </c>
      <c r="P139" s="438">
        <v>1538.52</v>
      </c>
      <c r="Q139" s="438">
        <f t="shared" si="13"/>
        <v>4961.7273500000001</v>
      </c>
      <c r="R139" s="438">
        <f t="shared" si="14"/>
        <v>6500.2473499999996</v>
      </c>
      <c r="S139" s="438" t="b">
        <f t="shared" si="10"/>
        <v>0</v>
      </c>
      <c r="T139" s="362" t="s">
        <v>428</v>
      </c>
      <c r="U139" s="438"/>
      <c r="V139" s="438"/>
      <c r="W139" s="438"/>
      <c r="X139" s="438"/>
      <c r="Y139" s="438"/>
      <c r="Z139" s="438"/>
      <c r="AA139" s="438"/>
      <c r="AB139" s="435"/>
      <c r="AC139" s="435"/>
      <c r="AD139" s="436"/>
      <c r="AE139" s="435"/>
      <c r="AF139" s="436"/>
      <c r="AG139" s="435"/>
      <c r="AH139" s="436"/>
      <c r="AI139" s="435"/>
      <c r="AJ139" s="436"/>
      <c r="AK139" s="435"/>
      <c r="AL139" s="435"/>
      <c r="AM139" s="436"/>
      <c r="AN139" s="435"/>
      <c r="AO139" s="436"/>
      <c r="AP139" s="435"/>
    </row>
    <row r="140" spans="1:42" s="192" customFormat="1" ht="15" customHeight="1" x14ac:dyDescent="0.25">
      <c r="A140" s="189"/>
      <c r="B140" s="189"/>
      <c r="C140" s="190"/>
      <c r="D140" s="367" t="s">
        <v>366</v>
      </c>
      <c r="E140" s="189"/>
      <c r="F140" s="189"/>
      <c r="G140" s="189"/>
      <c r="H140" s="210"/>
      <c r="I140" s="191">
        <v>0</v>
      </c>
      <c r="J140" s="191">
        <v>0</v>
      </c>
      <c r="K140" s="191">
        <v>0</v>
      </c>
      <c r="L140" s="438">
        <v>0</v>
      </c>
      <c r="M140" s="438">
        <f t="shared" si="11"/>
        <v>0</v>
      </c>
      <c r="N140" s="438">
        <f t="shared" si="12"/>
        <v>0</v>
      </c>
      <c r="O140" s="191">
        <v>0</v>
      </c>
      <c r="P140" s="191">
        <v>0</v>
      </c>
      <c r="Q140" s="438">
        <f t="shared" si="13"/>
        <v>0</v>
      </c>
      <c r="R140" s="438">
        <f t="shared" si="14"/>
        <v>0</v>
      </c>
      <c r="S140" s="438" t="b">
        <f t="shared" si="10"/>
        <v>1</v>
      </c>
      <c r="T140" s="367" t="s">
        <v>366</v>
      </c>
      <c r="U140" s="191"/>
      <c r="V140" s="191"/>
      <c r="W140" s="191"/>
      <c r="X140" s="191"/>
      <c r="Y140" s="191"/>
      <c r="Z140" s="191"/>
      <c r="AA140" s="191"/>
      <c r="AB140" s="189"/>
      <c r="AC140" s="189"/>
      <c r="AD140" s="190"/>
      <c r="AE140" s="189"/>
      <c r="AF140" s="190"/>
      <c r="AG140" s="189"/>
      <c r="AH140" s="190"/>
      <c r="AI140" s="189"/>
      <c r="AJ140" s="190"/>
      <c r="AK140" s="189"/>
      <c r="AL140" s="189"/>
      <c r="AM140" s="190"/>
      <c r="AN140" s="189"/>
      <c r="AO140" s="190"/>
      <c r="AP140" s="189"/>
    </row>
    <row r="141" spans="1:42" ht="15" customHeight="1" x14ac:dyDescent="0.25">
      <c r="A141" s="435" t="s">
        <v>883</v>
      </c>
      <c r="B141" s="435" t="s">
        <v>847</v>
      </c>
      <c r="C141" s="436">
        <v>462</v>
      </c>
      <c r="D141" s="437" t="s">
        <v>753</v>
      </c>
      <c r="E141" s="435" t="s">
        <v>766</v>
      </c>
      <c r="F141" s="435" t="s">
        <v>1017</v>
      </c>
      <c r="G141" s="435" t="s">
        <v>896</v>
      </c>
      <c r="H141" s="209" t="s">
        <v>167</v>
      </c>
      <c r="I141" s="438">
        <v>16951.080000000002</v>
      </c>
      <c r="J141" s="438">
        <v>951.62</v>
      </c>
      <c r="K141" s="438">
        <v>8475.5400000000009</v>
      </c>
      <c r="L141" s="438">
        <v>0</v>
      </c>
      <c r="M141" s="438">
        <f t="shared" si="11"/>
        <v>8475.5400000000009</v>
      </c>
      <c r="N141" s="438">
        <f t="shared" si="12"/>
        <v>127.13310000000001</v>
      </c>
      <c r="O141" s="438">
        <v>3265.44</v>
      </c>
      <c r="P141" s="438">
        <v>678.04</v>
      </c>
      <c r="Q141" s="438">
        <f t="shared" si="13"/>
        <v>2186.6869000000002</v>
      </c>
      <c r="R141" s="438">
        <f t="shared" si="14"/>
        <v>2864.7269000000001</v>
      </c>
      <c r="S141" s="438" t="b">
        <f t="shared" si="10"/>
        <v>1</v>
      </c>
      <c r="T141" s="218" t="s">
        <v>753</v>
      </c>
      <c r="U141" s="438"/>
      <c r="V141" s="438"/>
      <c r="W141" s="438"/>
      <c r="X141" s="438"/>
      <c r="Y141" s="438"/>
      <c r="Z141" s="438"/>
      <c r="AA141" s="438"/>
      <c r="AB141" s="435"/>
      <c r="AC141" s="435"/>
      <c r="AD141" s="436"/>
      <c r="AE141" s="435"/>
      <c r="AF141" s="436"/>
      <c r="AG141" s="435"/>
      <c r="AH141" s="436"/>
      <c r="AI141" s="435"/>
      <c r="AJ141" s="436"/>
      <c r="AK141" s="435"/>
      <c r="AL141" s="435"/>
      <c r="AM141" s="436"/>
      <c r="AN141" s="435"/>
      <c r="AO141" s="436"/>
      <c r="AP141" s="435"/>
    </row>
    <row r="142" spans="1:42" ht="15" customHeight="1" x14ac:dyDescent="0.25">
      <c r="A142" s="435" t="s">
        <v>883</v>
      </c>
      <c r="B142" s="435" t="s">
        <v>847</v>
      </c>
      <c r="C142" s="436">
        <v>438</v>
      </c>
      <c r="D142" s="437" t="s">
        <v>708</v>
      </c>
      <c r="E142" s="435" t="s">
        <v>729</v>
      </c>
      <c r="F142" s="435" t="s">
        <v>1013</v>
      </c>
      <c r="G142" s="435" t="s">
        <v>896</v>
      </c>
      <c r="H142" s="209" t="s">
        <v>167</v>
      </c>
      <c r="I142" s="438">
        <v>20770.48</v>
      </c>
      <c r="J142" s="438">
        <v>951.62</v>
      </c>
      <c r="K142" s="438">
        <v>10385.24</v>
      </c>
      <c r="L142" s="438">
        <v>0</v>
      </c>
      <c r="M142" s="438">
        <f t="shared" si="11"/>
        <v>10385.24</v>
      </c>
      <c r="N142" s="438">
        <f t="shared" si="12"/>
        <v>155.77859999999998</v>
      </c>
      <c r="O142" s="438">
        <v>3786.79</v>
      </c>
      <c r="P142" s="438">
        <v>830.81</v>
      </c>
      <c r="Q142" s="438">
        <f t="shared" si="13"/>
        <v>2679.3914</v>
      </c>
      <c r="R142" s="438">
        <f t="shared" si="14"/>
        <v>3510.2013999999999</v>
      </c>
      <c r="S142" s="438" t="b">
        <f t="shared" si="10"/>
        <v>1</v>
      </c>
      <c r="T142" s="369" t="s">
        <v>708</v>
      </c>
      <c r="U142" s="438"/>
      <c r="V142" s="438"/>
      <c r="W142" s="438"/>
      <c r="X142" s="438"/>
      <c r="Y142" s="438"/>
      <c r="Z142" s="438"/>
      <c r="AA142" s="438"/>
      <c r="AB142" s="435"/>
      <c r="AC142" s="435"/>
      <c r="AD142" s="436"/>
      <c r="AE142" s="435"/>
      <c r="AF142" s="436"/>
      <c r="AG142" s="435"/>
      <c r="AH142" s="436"/>
      <c r="AI142" s="435"/>
      <c r="AJ142" s="436"/>
      <c r="AK142" s="435"/>
      <c r="AL142" s="435"/>
      <c r="AM142" s="436"/>
      <c r="AN142" s="435"/>
      <c r="AO142" s="436"/>
      <c r="AP142" s="435"/>
    </row>
    <row r="143" spans="1:42" ht="15" customHeight="1" x14ac:dyDescent="0.25">
      <c r="A143" s="435" t="s">
        <v>883</v>
      </c>
      <c r="B143" s="435" t="s">
        <v>847</v>
      </c>
      <c r="C143" s="436">
        <v>18</v>
      </c>
      <c r="D143" s="437" t="s">
        <v>12</v>
      </c>
      <c r="E143" s="435" t="s">
        <v>184</v>
      </c>
      <c r="F143" s="435" t="s">
        <v>907</v>
      </c>
      <c r="G143" s="435" t="s">
        <v>896</v>
      </c>
      <c r="H143" s="209" t="s">
        <v>167</v>
      </c>
      <c r="I143" s="438">
        <v>30205.5</v>
      </c>
      <c r="J143" s="438">
        <v>951.62</v>
      </c>
      <c r="K143" s="438">
        <v>15102.75</v>
      </c>
      <c r="L143" s="438">
        <v>0</v>
      </c>
      <c r="M143" s="438">
        <f t="shared" si="11"/>
        <v>15102.75</v>
      </c>
      <c r="N143" s="438">
        <f t="shared" si="12"/>
        <v>226.54124999999999</v>
      </c>
      <c r="O143" s="438">
        <v>5074.67</v>
      </c>
      <c r="P143" s="438">
        <v>1208.22</v>
      </c>
      <c r="Q143" s="438">
        <f t="shared" si="13"/>
        <v>3896.50875</v>
      </c>
      <c r="R143" s="438">
        <f t="shared" si="14"/>
        <v>5104.7287500000002</v>
      </c>
      <c r="S143" s="438" t="b">
        <f t="shared" si="10"/>
        <v>1</v>
      </c>
      <c r="T143" s="362" t="s">
        <v>12</v>
      </c>
      <c r="U143" s="438"/>
      <c r="V143" s="438"/>
      <c r="W143" s="438"/>
      <c r="X143" s="438"/>
      <c r="Y143" s="438"/>
      <c r="Z143" s="438"/>
      <c r="AA143" s="438"/>
      <c r="AB143" s="435"/>
      <c r="AC143" s="435"/>
      <c r="AD143" s="436"/>
      <c r="AE143" s="435"/>
      <c r="AF143" s="436"/>
      <c r="AG143" s="435"/>
      <c r="AH143" s="436"/>
      <c r="AI143" s="435"/>
      <c r="AJ143" s="436"/>
      <c r="AK143" s="435"/>
      <c r="AL143" s="435"/>
      <c r="AM143" s="436"/>
      <c r="AN143" s="435"/>
      <c r="AO143" s="436"/>
      <c r="AP143" s="435"/>
    </row>
    <row r="144" spans="1:42" ht="15" customHeight="1" x14ac:dyDescent="0.25">
      <c r="A144" s="435" t="s">
        <v>883</v>
      </c>
      <c r="B144" s="435" t="s">
        <v>847</v>
      </c>
      <c r="C144" s="436">
        <v>367</v>
      </c>
      <c r="D144" s="437" t="s">
        <v>456</v>
      </c>
      <c r="E144" s="435" t="s">
        <v>499</v>
      </c>
      <c r="F144" s="435" t="s">
        <v>999</v>
      </c>
      <c r="G144" s="435" t="s">
        <v>1000</v>
      </c>
      <c r="H144" s="209" t="s">
        <v>167</v>
      </c>
      <c r="I144" s="438">
        <v>1557.78</v>
      </c>
      <c r="J144" s="438">
        <v>90.86</v>
      </c>
      <c r="K144" s="438">
        <v>346.17</v>
      </c>
      <c r="L144" s="438">
        <v>0</v>
      </c>
      <c r="M144" s="438">
        <f t="shared" si="11"/>
        <v>346.17</v>
      </c>
      <c r="N144" s="438">
        <f t="shared" si="12"/>
        <v>5.1925499999999998</v>
      </c>
      <c r="O144" s="438">
        <v>421.63</v>
      </c>
      <c r="P144" s="438">
        <v>0</v>
      </c>
      <c r="Q144" s="438">
        <f t="shared" si="13"/>
        <v>325.57745</v>
      </c>
      <c r="R144" s="438">
        <f t="shared" si="14"/>
        <v>325.57745</v>
      </c>
      <c r="S144" s="438" t="b">
        <f t="shared" si="10"/>
        <v>1</v>
      </c>
      <c r="T144" s="208" t="s">
        <v>456</v>
      </c>
      <c r="U144" s="438"/>
      <c r="V144" s="438"/>
      <c r="W144" s="438"/>
      <c r="X144" s="438"/>
      <c r="Y144" s="438"/>
      <c r="Z144" s="438"/>
      <c r="AA144" s="438"/>
      <c r="AB144" s="435"/>
      <c r="AC144" s="435"/>
      <c r="AD144" s="436"/>
      <c r="AE144" s="435"/>
      <c r="AF144" s="436"/>
      <c r="AG144" s="435"/>
      <c r="AH144" s="436"/>
      <c r="AI144" s="435"/>
      <c r="AJ144" s="436"/>
      <c r="AK144" s="435"/>
      <c r="AL144" s="435"/>
      <c r="AM144" s="436"/>
      <c r="AN144" s="435"/>
      <c r="AO144" s="436"/>
      <c r="AP144" s="435"/>
    </row>
    <row r="145" spans="1:42" ht="15" customHeight="1" x14ac:dyDescent="0.25">
      <c r="A145" s="435" t="s">
        <v>883</v>
      </c>
      <c r="B145" s="435" t="s">
        <v>847</v>
      </c>
      <c r="C145" s="436">
        <v>492</v>
      </c>
      <c r="D145" s="437" t="s">
        <v>456</v>
      </c>
      <c r="E145" s="435" t="s">
        <v>499</v>
      </c>
      <c r="F145" s="435" t="s">
        <v>1030</v>
      </c>
      <c r="G145" s="435" t="s">
        <v>896</v>
      </c>
      <c r="H145" s="209" t="s">
        <v>167</v>
      </c>
      <c r="I145" s="438">
        <v>4788.38</v>
      </c>
      <c r="J145" s="438">
        <v>192.7</v>
      </c>
      <c r="K145" s="438">
        <v>2394.19</v>
      </c>
      <c r="L145" s="438">
        <v>0</v>
      </c>
      <c r="M145" s="438">
        <f t="shared" si="11"/>
        <v>2394.19</v>
      </c>
      <c r="N145" s="438">
        <f t="shared" si="12"/>
        <v>35.912849999999999</v>
      </c>
      <c r="O145" s="438">
        <v>846.31</v>
      </c>
      <c r="P145" s="438">
        <v>191.53</v>
      </c>
      <c r="Q145" s="438">
        <f t="shared" si="13"/>
        <v>617.69714999999985</v>
      </c>
      <c r="R145" s="438">
        <f t="shared" si="14"/>
        <v>809.22714999999982</v>
      </c>
      <c r="S145" s="438" t="b">
        <f t="shared" si="10"/>
        <v>1</v>
      </c>
      <c r="T145" s="359" t="s">
        <v>456</v>
      </c>
      <c r="U145" s="438"/>
      <c r="V145" s="438"/>
      <c r="W145" s="438"/>
      <c r="X145" s="438"/>
      <c r="Y145" s="438"/>
      <c r="Z145" s="438"/>
      <c r="AA145" s="438"/>
      <c r="AB145" s="435"/>
      <c r="AC145" s="435"/>
      <c r="AD145" s="436"/>
      <c r="AE145" s="435"/>
      <c r="AF145" s="436"/>
      <c r="AG145" s="435"/>
      <c r="AH145" s="436"/>
      <c r="AI145" s="435"/>
      <c r="AJ145" s="436"/>
      <c r="AK145" s="435"/>
      <c r="AL145" s="435"/>
      <c r="AM145" s="436"/>
      <c r="AN145" s="435"/>
      <c r="AO145" s="436"/>
      <c r="AP145" s="435"/>
    </row>
    <row r="146" spans="1:42" ht="15" customHeight="1" x14ac:dyDescent="0.25">
      <c r="A146" s="435" t="s">
        <v>883</v>
      </c>
      <c r="B146" s="435" t="s">
        <v>847</v>
      </c>
      <c r="C146" s="436">
        <v>69</v>
      </c>
      <c r="D146" s="437" t="s">
        <v>103</v>
      </c>
      <c r="E146" s="435" t="s">
        <v>211</v>
      </c>
      <c r="F146" s="435" t="s">
        <v>931</v>
      </c>
      <c r="G146" s="435" t="s">
        <v>896</v>
      </c>
      <c r="H146" s="209" t="s">
        <v>167</v>
      </c>
      <c r="I146" s="438">
        <v>54774.28</v>
      </c>
      <c r="J146" s="438">
        <v>951.62</v>
      </c>
      <c r="K146" s="438">
        <v>27387.14</v>
      </c>
      <c r="L146" s="438">
        <v>0</v>
      </c>
      <c r="M146" s="438">
        <f t="shared" si="11"/>
        <v>27387.14</v>
      </c>
      <c r="N146" s="438">
        <f t="shared" si="12"/>
        <v>410.80709999999999</v>
      </c>
      <c r="O146" s="438">
        <v>8428.31</v>
      </c>
      <c r="P146" s="438">
        <v>2190.9699999999998</v>
      </c>
      <c r="Q146" s="438">
        <f t="shared" si="13"/>
        <v>7065.8828999999996</v>
      </c>
      <c r="R146" s="438">
        <f t="shared" si="14"/>
        <v>9256.8528999999999</v>
      </c>
      <c r="S146" s="438" t="b">
        <f t="shared" si="10"/>
        <v>0</v>
      </c>
      <c r="T146" s="362" t="s">
        <v>423</v>
      </c>
      <c r="U146" s="438"/>
      <c r="V146" s="438"/>
      <c r="W146" s="438"/>
      <c r="X146" s="438"/>
      <c r="Y146" s="438"/>
      <c r="Z146" s="438"/>
      <c r="AA146" s="438"/>
      <c r="AB146" s="435"/>
      <c r="AC146" s="435"/>
      <c r="AD146" s="436"/>
      <c r="AE146" s="435"/>
      <c r="AF146" s="436"/>
      <c r="AG146" s="435"/>
      <c r="AH146" s="436"/>
      <c r="AI146" s="435"/>
      <c r="AJ146" s="436"/>
      <c r="AK146" s="435"/>
      <c r="AL146" s="435"/>
      <c r="AM146" s="436"/>
      <c r="AN146" s="435"/>
      <c r="AO146" s="436"/>
      <c r="AP146" s="435"/>
    </row>
    <row r="147" spans="1:42" ht="15" customHeight="1" x14ac:dyDescent="0.25">
      <c r="A147" s="435" t="s">
        <v>883</v>
      </c>
      <c r="B147" s="435" t="s">
        <v>847</v>
      </c>
      <c r="C147" s="436">
        <v>443</v>
      </c>
      <c r="D147" s="437" t="s">
        <v>711</v>
      </c>
      <c r="E147" s="435" t="s">
        <v>732</v>
      </c>
      <c r="F147" s="435" t="s">
        <v>1014</v>
      </c>
      <c r="G147" s="435" t="s">
        <v>896</v>
      </c>
      <c r="H147" s="209" t="s">
        <v>167</v>
      </c>
      <c r="I147" s="438">
        <v>6699.64</v>
      </c>
      <c r="J147" s="438">
        <v>295.38</v>
      </c>
      <c r="K147" s="438">
        <v>3349.82</v>
      </c>
      <c r="L147" s="438">
        <v>0</v>
      </c>
      <c r="M147" s="438">
        <f t="shared" si="11"/>
        <v>3349.82</v>
      </c>
      <c r="N147" s="438">
        <f t="shared" si="12"/>
        <v>50.247300000000003</v>
      </c>
      <c r="O147" s="438">
        <v>1209.8800000000001</v>
      </c>
      <c r="P147" s="438">
        <v>267.98</v>
      </c>
      <c r="Q147" s="438">
        <f t="shared" si="13"/>
        <v>864.25270000000012</v>
      </c>
      <c r="R147" s="438">
        <f t="shared" si="14"/>
        <v>1132.2327</v>
      </c>
      <c r="S147" s="438" t="b">
        <f t="shared" si="10"/>
        <v>1</v>
      </c>
      <c r="T147" s="369" t="s">
        <v>711</v>
      </c>
      <c r="U147" s="438"/>
      <c r="V147" s="438"/>
      <c r="W147" s="438"/>
      <c r="X147" s="438"/>
      <c r="Y147" s="438"/>
      <c r="Z147" s="438"/>
      <c r="AA147" s="438"/>
      <c r="AB147" s="435"/>
      <c r="AC147" s="435"/>
      <c r="AD147" s="436"/>
      <c r="AE147" s="435"/>
      <c r="AF147" s="436"/>
      <c r="AG147" s="435"/>
      <c r="AH147" s="436"/>
      <c r="AI147" s="435"/>
      <c r="AJ147" s="436"/>
      <c r="AK147" s="435"/>
      <c r="AL147" s="435"/>
      <c r="AM147" s="436"/>
      <c r="AN147" s="435"/>
      <c r="AO147" s="436"/>
      <c r="AP147" s="435"/>
    </row>
    <row r="148" spans="1:42" ht="15" customHeight="1" x14ac:dyDescent="0.25">
      <c r="A148" s="435" t="s">
        <v>883</v>
      </c>
      <c r="B148" s="435" t="s">
        <v>847</v>
      </c>
      <c r="C148" s="436">
        <v>456</v>
      </c>
      <c r="D148" s="437" t="s">
        <v>723</v>
      </c>
      <c r="E148" s="435" t="s">
        <v>744</v>
      </c>
      <c r="F148" s="435" t="s">
        <v>1016</v>
      </c>
      <c r="G148" s="435" t="s">
        <v>896</v>
      </c>
      <c r="H148" s="209" t="s">
        <v>167</v>
      </c>
      <c r="I148" s="438">
        <v>20770.48</v>
      </c>
      <c r="J148" s="438">
        <v>951.62</v>
      </c>
      <c r="K148" s="438">
        <v>10385.24</v>
      </c>
      <c r="L148" s="438">
        <v>0</v>
      </c>
      <c r="M148" s="438">
        <f t="shared" si="11"/>
        <v>10385.24</v>
      </c>
      <c r="N148" s="438">
        <f t="shared" si="12"/>
        <v>155.77859999999998</v>
      </c>
      <c r="O148" s="438">
        <v>3786.79</v>
      </c>
      <c r="P148" s="438">
        <v>830.81</v>
      </c>
      <c r="Q148" s="438">
        <f t="shared" si="13"/>
        <v>2679.3914</v>
      </c>
      <c r="R148" s="438">
        <f t="shared" si="14"/>
        <v>3510.2013999999999</v>
      </c>
      <c r="S148" s="438" t="b">
        <f t="shared" si="10"/>
        <v>1</v>
      </c>
      <c r="T148" s="369" t="s">
        <v>723</v>
      </c>
      <c r="U148" s="438"/>
      <c r="V148" s="438"/>
      <c r="W148" s="438"/>
      <c r="X148" s="438"/>
      <c r="Y148" s="438"/>
      <c r="Z148" s="438"/>
      <c r="AA148" s="438"/>
      <c r="AB148" s="435"/>
      <c r="AC148" s="435"/>
      <c r="AD148" s="436"/>
      <c r="AE148" s="435"/>
      <c r="AF148" s="436"/>
      <c r="AG148" s="435"/>
      <c r="AH148" s="436"/>
      <c r="AI148" s="435"/>
      <c r="AJ148" s="436"/>
      <c r="AK148" s="435"/>
      <c r="AL148" s="435"/>
      <c r="AM148" s="436"/>
      <c r="AN148" s="435"/>
      <c r="AO148" s="436"/>
      <c r="AP148" s="435"/>
    </row>
    <row r="149" spans="1:42" ht="15" customHeight="1" x14ac:dyDescent="0.25">
      <c r="A149" s="435" t="s">
        <v>883</v>
      </c>
      <c r="B149" s="435" t="s">
        <v>847</v>
      </c>
      <c r="C149" s="436">
        <v>425</v>
      </c>
      <c r="D149" s="437" t="s">
        <v>672</v>
      </c>
      <c r="E149" s="435" t="s">
        <v>673</v>
      </c>
      <c r="F149" s="435" t="s">
        <v>1008</v>
      </c>
      <c r="G149" s="435" t="s">
        <v>896</v>
      </c>
      <c r="H149" s="209" t="s">
        <v>167</v>
      </c>
      <c r="I149" s="438">
        <v>16951.080000000002</v>
      </c>
      <c r="J149" s="438">
        <v>951.62</v>
      </c>
      <c r="K149" s="438">
        <v>8475.5400000000009</v>
      </c>
      <c r="L149" s="438">
        <v>0</v>
      </c>
      <c r="M149" s="438">
        <f t="shared" si="11"/>
        <v>8475.5400000000009</v>
      </c>
      <c r="N149" s="438">
        <f t="shared" si="12"/>
        <v>127.13310000000001</v>
      </c>
      <c r="O149" s="438">
        <v>3265.44</v>
      </c>
      <c r="P149" s="438">
        <v>678.04</v>
      </c>
      <c r="Q149" s="438">
        <f t="shared" si="13"/>
        <v>2186.6869000000002</v>
      </c>
      <c r="R149" s="438">
        <f t="shared" si="14"/>
        <v>2864.7269000000001</v>
      </c>
      <c r="S149" s="438" t="b">
        <f t="shared" si="10"/>
        <v>1</v>
      </c>
      <c r="T149" s="370" t="s">
        <v>672</v>
      </c>
      <c r="U149" s="438"/>
      <c r="V149" s="438"/>
      <c r="W149" s="438"/>
      <c r="X149" s="438"/>
      <c r="Y149" s="438"/>
      <c r="Z149" s="438"/>
      <c r="AA149" s="438"/>
      <c r="AB149" s="435"/>
      <c r="AC149" s="435"/>
      <c r="AD149" s="436"/>
      <c r="AE149" s="435"/>
      <c r="AF149" s="436"/>
      <c r="AG149" s="435"/>
      <c r="AH149" s="436"/>
      <c r="AI149" s="435"/>
      <c r="AJ149" s="436"/>
      <c r="AK149" s="435"/>
      <c r="AL149" s="435"/>
      <c r="AM149" s="436"/>
      <c r="AN149" s="435"/>
      <c r="AO149" s="436"/>
      <c r="AP149" s="435"/>
    </row>
    <row r="150" spans="1:42" s="192" customFormat="1" ht="15" customHeight="1" x14ac:dyDescent="0.25">
      <c r="A150" s="189"/>
      <c r="B150" s="189"/>
      <c r="C150" s="190"/>
      <c r="D150" s="367" t="s">
        <v>419</v>
      </c>
      <c r="E150" s="189"/>
      <c r="F150" s="189"/>
      <c r="G150" s="189"/>
      <c r="H150" s="210"/>
      <c r="I150" s="191">
        <v>0</v>
      </c>
      <c r="J150" s="191">
        <v>0</v>
      </c>
      <c r="K150" s="191">
        <v>0</v>
      </c>
      <c r="L150" s="438">
        <v>0</v>
      </c>
      <c r="M150" s="438">
        <f t="shared" si="11"/>
        <v>0</v>
      </c>
      <c r="N150" s="438">
        <f t="shared" si="12"/>
        <v>0</v>
      </c>
      <c r="O150" s="191">
        <v>0</v>
      </c>
      <c r="P150" s="191">
        <v>0</v>
      </c>
      <c r="Q150" s="438">
        <f t="shared" si="13"/>
        <v>0</v>
      </c>
      <c r="R150" s="438">
        <f t="shared" si="14"/>
        <v>0</v>
      </c>
      <c r="S150" s="191" t="b">
        <f t="shared" si="10"/>
        <v>1</v>
      </c>
      <c r="T150" s="367" t="s">
        <v>419</v>
      </c>
      <c r="U150" s="191"/>
      <c r="V150" s="191"/>
      <c r="W150" s="191"/>
      <c r="X150" s="191"/>
      <c r="Y150" s="191"/>
      <c r="Z150" s="191"/>
      <c r="AA150" s="191"/>
      <c r="AB150" s="189"/>
      <c r="AC150" s="189"/>
      <c r="AD150" s="190"/>
      <c r="AE150" s="189"/>
      <c r="AF150" s="190"/>
      <c r="AG150" s="189"/>
      <c r="AH150" s="190"/>
      <c r="AI150" s="189"/>
      <c r="AJ150" s="190"/>
      <c r="AK150" s="189"/>
      <c r="AL150" s="189"/>
      <c r="AM150" s="190"/>
      <c r="AN150" s="189"/>
      <c r="AO150" s="190"/>
      <c r="AP150" s="189"/>
    </row>
    <row r="151" spans="1:42" ht="15" customHeight="1" x14ac:dyDescent="0.25">
      <c r="A151" s="435" t="s">
        <v>883</v>
      </c>
      <c r="B151" s="435" t="s">
        <v>847</v>
      </c>
      <c r="C151" s="436">
        <v>260</v>
      </c>
      <c r="D151" s="437" t="s">
        <v>150</v>
      </c>
      <c r="E151" s="435" t="s">
        <v>264</v>
      </c>
      <c r="F151" s="435" t="s">
        <v>974</v>
      </c>
      <c r="G151" s="435" t="s">
        <v>896</v>
      </c>
      <c r="H151" s="209" t="s">
        <v>167</v>
      </c>
      <c r="I151" s="438">
        <v>18982.46</v>
      </c>
      <c r="J151" s="438">
        <v>951.62</v>
      </c>
      <c r="K151" s="438">
        <v>9491.23</v>
      </c>
      <c r="L151" s="438">
        <v>0</v>
      </c>
      <c r="M151" s="438">
        <f t="shared" si="11"/>
        <v>9491.23</v>
      </c>
      <c r="N151" s="438">
        <f t="shared" si="12"/>
        <v>142.36845</v>
      </c>
      <c r="O151" s="438">
        <v>3542.73</v>
      </c>
      <c r="P151" s="438">
        <v>759.29</v>
      </c>
      <c r="Q151" s="438">
        <f t="shared" si="13"/>
        <v>2448.7415500000002</v>
      </c>
      <c r="R151" s="438">
        <f t="shared" si="14"/>
        <v>3208.0315500000002</v>
      </c>
      <c r="S151" s="438" t="b">
        <f t="shared" si="10"/>
        <v>0</v>
      </c>
      <c r="T151" s="362" t="s">
        <v>148</v>
      </c>
      <c r="U151" s="438"/>
      <c r="V151" s="438"/>
      <c r="W151" s="438"/>
      <c r="X151" s="438"/>
      <c r="Y151" s="438"/>
      <c r="Z151" s="438"/>
      <c r="AA151" s="438"/>
      <c r="AB151" s="435"/>
      <c r="AC151" s="435"/>
      <c r="AD151" s="436"/>
      <c r="AE151" s="435"/>
      <c r="AF151" s="436"/>
      <c r="AG151" s="435"/>
      <c r="AH151" s="436"/>
      <c r="AI151" s="435"/>
      <c r="AJ151" s="436"/>
      <c r="AK151" s="435"/>
      <c r="AL151" s="435"/>
      <c r="AM151" s="436"/>
      <c r="AN151" s="435"/>
      <c r="AO151" s="436"/>
      <c r="AP151" s="435"/>
    </row>
    <row r="152" spans="1:42" ht="15" customHeight="1" x14ac:dyDescent="0.25">
      <c r="A152" s="435" t="s">
        <v>883</v>
      </c>
      <c r="B152" s="435" t="s">
        <v>847</v>
      </c>
      <c r="C152" s="436">
        <v>444</v>
      </c>
      <c r="D152" s="437" t="s">
        <v>712</v>
      </c>
      <c r="E152" s="435" t="s">
        <v>733</v>
      </c>
      <c r="F152" s="435" t="s">
        <v>1014</v>
      </c>
      <c r="G152" s="435" t="s">
        <v>896</v>
      </c>
      <c r="H152" s="209" t="s">
        <v>167</v>
      </c>
      <c r="I152" s="438">
        <v>6699.64</v>
      </c>
      <c r="J152" s="438">
        <v>295.38</v>
      </c>
      <c r="K152" s="438">
        <v>3349.82</v>
      </c>
      <c r="L152" s="438">
        <v>0</v>
      </c>
      <c r="M152" s="438">
        <f t="shared" si="11"/>
        <v>3349.82</v>
      </c>
      <c r="N152" s="438">
        <f t="shared" si="12"/>
        <v>50.247300000000003</v>
      </c>
      <c r="O152" s="438">
        <v>1209.8800000000001</v>
      </c>
      <c r="P152" s="438">
        <v>267.98</v>
      </c>
      <c r="Q152" s="438">
        <f t="shared" si="13"/>
        <v>864.25270000000012</v>
      </c>
      <c r="R152" s="438">
        <f t="shared" si="14"/>
        <v>1132.2327</v>
      </c>
      <c r="S152" s="438" t="b">
        <f t="shared" si="10"/>
        <v>1</v>
      </c>
      <c r="T152" s="369" t="s">
        <v>712</v>
      </c>
      <c r="U152" s="438"/>
      <c r="V152" s="438"/>
      <c r="W152" s="438"/>
      <c r="X152" s="438"/>
      <c r="Y152" s="438"/>
      <c r="Z152" s="438"/>
      <c r="AA152" s="438"/>
      <c r="AB152" s="435"/>
      <c r="AC152" s="435"/>
      <c r="AD152" s="436"/>
      <c r="AE152" s="435"/>
      <c r="AF152" s="436"/>
      <c r="AG152" s="435"/>
      <c r="AH152" s="436"/>
      <c r="AI152" s="435"/>
      <c r="AJ152" s="436"/>
      <c r="AK152" s="435"/>
      <c r="AL152" s="435"/>
      <c r="AM152" s="436"/>
      <c r="AN152" s="435"/>
      <c r="AO152" s="436"/>
      <c r="AP152" s="435"/>
    </row>
    <row r="153" spans="1:42" ht="15" customHeight="1" x14ac:dyDescent="0.25">
      <c r="A153" s="435" t="s">
        <v>883</v>
      </c>
      <c r="B153" s="435" t="s">
        <v>847</v>
      </c>
      <c r="C153" s="436">
        <v>161</v>
      </c>
      <c r="D153" s="437" t="s">
        <v>63</v>
      </c>
      <c r="E153" s="435" t="s">
        <v>234</v>
      </c>
      <c r="F153" s="435" t="s">
        <v>949</v>
      </c>
      <c r="G153" s="435" t="s">
        <v>896</v>
      </c>
      <c r="H153" s="209" t="s">
        <v>167</v>
      </c>
      <c r="I153" s="438">
        <v>17463.22</v>
      </c>
      <c r="J153" s="438">
        <v>951.62</v>
      </c>
      <c r="K153" s="438">
        <v>8731.61</v>
      </c>
      <c r="L153" s="438">
        <v>0</v>
      </c>
      <c r="M153" s="438">
        <f t="shared" si="11"/>
        <v>8731.61</v>
      </c>
      <c r="N153" s="438">
        <f t="shared" si="12"/>
        <v>130.97415000000001</v>
      </c>
      <c r="O153" s="438">
        <v>3335.35</v>
      </c>
      <c r="P153" s="438">
        <v>698.52</v>
      </c>
      <c r="Q153" s="438">
        <f t="shared" si="13"/>
        <v>2252.75585</v>
      </c>
      <c r="R153" s="438">
        <f t="shared" si="14"/>
        <v>2951.27585</v>
      </c>
      <c r="S153" s="438" t="b">
        <f t="shared" si="10"/>
        <v>1</v>
      </c>
      <c r="T153" s="362" t="s">
        <v>63</v>
      </c>
      <c r="U153" s="438"/>
      <c r="V153" s="438"/>
      <c r="W153" s="438"/>
      <c r="X153" s="438"/>
      <c r="Y153" s="438"/>
      <c r="Z153" s="438"/>
      <c r="AA153" s="438"/>
      <c r="AB153" s="435"/>
      <c r="AC153" s="435"/>
      <c r="AD153" s="436"/>
      <c r="AE153" s="435"/>
      <c r="AF153" s="436"/>
      <c r="AG153" s="435"/>
      <c r="AH153" s="436"/>
      <c r="AI153" s="435"/>
      <c r="AJ153" s="436"/>
      <c r="AK153" s="435"/>
      <c r="AL153" s="435"/>
      <c r="AM153" s="436"/>
      <c r="AN153" s="435"/>
      <c r="AO153" s="436"/>
      <c r="AP153" s="435"/>
    </row>
    <row r="154" spans="1:42" ht="15" customHeight="1" x14ac:dyDescent="0.25">
      <c r="A154" s="435" t="s">
        <v>883</v>
      </c>
      <c r="B154" s="435" t="s">
        <v>847</v>
      </c>
      <c r="C154" s="436">
        <v>344</v>
      </c>
      <c r="D154" s="437" t="s">
        <v>364</v>
      </c>
      <c r="E154" s="435" t="s">
        <v>365</v>
      </c>
      <c r="F154" s="435" t="s">
        <v>991</v>
      </c>
      <c r="G154" s="435" t="s">
        <v>896</v>
      </c>
      <c r="H154" s="209" t="s">
        <v>167</v>
      </c>
      <c r="I154" s="438">
        <v>36167.08</v>
      </c>
      <c r="J154" s="438">
        <v>951.62</v>
      </c>
      <c r="K154" s="438">
        <v>18083.54</v>
      </c>
      <c r="L154" s="438">
        <v>0</v>
      </c>
      <c r="M154" s="438">
        <f t="shared" si="11"/>
        <v>18083.54</v>
      </c>
      <c r="N154" s="438">
        <f t="shared" si="12"/>
        <v>271.25310000000002</v>
      </c>
      <c r="O154" s="438">
        <v>5888.43</v>
      </c>
      <c r="P154" s="438">
        <v>1446.68</v>
      </c>
      <c r="Q154" s="438">
        <f t="shared" si="13"/>
        <v>4665.5569000000005</v>
      </c>
      <c r="R154" s="438">
        <f t="shared" si="14"/>
        <v>6112.2369000000008</v>
      </c>
      <c r="S154" s="438" t="b">
        <f t="shared" si="10"/>
        <v>1</v>
      </c>
      <c r="T154" s="362" t="s">
        <v>364</v>
      </c>
      <c r="U154" s="438"/>
      <c r="V154" s="438"/>
      <c r="W154" s="438"/>
      <c r="X154" s="438"/>
      <c r="Y154" s="438"/>
      <c r="Z154" s="438"/>
      <c r="AA154" s="438"/>
      <c r="AB154" s="435"/>
      <c r="AC154" s="435"/>
      <c r="AD154" s="436"/>
      <c r="AE154" s="435"/>
      <c r="AF154" s="436"/>
      <c r="AG154" s="435"/>
      <c r="AH154" s="436"/>
      <c r="AI154" s="435"/>
      <c r="AJ154" s="436"/>
      <c r="AK154" s="435"/>
      <c r="AL154" s="435"/>
      <c r="AM154" s="436"/>
      <c r="AN154" s="435"/>
      <c r="AO154" s="436"/>
      <c r="AP154" s="435"/>
    </row>
    <row r="155" spans="1:42" ht="15" customHeight="1" x14ac:dyDescent="0.25">
      <c r="A155" s="435" t="s">
        <v>883</v>
      </c>
      <c r="B155" s="435" t="s">
        <v>847</v>
      </c>
      <c r="C155" s="436">
        <v>356</v>
      </c>
      <c r="D155" s="437" t="s">
        <v>383</v>
      </c>
      <c r="E155" s="435" t="s">
        <v>384</v>
      </c>
      <c r="F155" s="435" t="s">
        <v>996</v>
      </c>
      <c r="G155" s="435" t="s">
        <v>896</v>
      </c>
      <c r="H155" s="209" t="s">
        <v>167</v>
      </c>
      <c r="I155" s="438">
        <v>12867.08</v>
      </c>
      <c r="J155" s="438">
        <v>710.27</v>
      </c>
      <c r="K155" s="438">
        <v>6433.54</v>
      </c>
      <c r="L155" s="438">
        <v>0</v>
      </c>
      <c r="M155" s="438">
        <f t="shared" si="11"/>
        <v>6433.54</v>
      </c>
      <c r="N155" s="438">
        <f t="shared" si="12"/>
        <v>96.503099999999989</v>
      </c>
      <c r="O155" s="438">
        <v>2466.63</v>
      </c>
      <c r="P155" s="438">
        <v>514.67999999999995</v>
      </c>
      <c r="Q155" s="438">
        <f t="shared" si="13"/>
        <v>1659.8569000000002</v>
      </c>
      <c r="R155" s="438">
        <f t="shared" si="14"/>
        <v>2174.5369000000001</v>
      </c>
      <c r="S155" s="438" t="b">
        <f t="shared" si="10"/>
        <v>1</v>
      </c>
      <c r="T155" s="362" t="s">
        <v>383</v>
      </c>
      <c r="U155" s="438"/>
      <c r="V155" s="438"/>
      <c r="W155" s="438"/>
      <c r="X155" s="438"/>
      <c r="Y155" s="438"/>
      <c r="Z155" s="438"/>
      <c r="AA155" s="438"/>
      <c r="AB155" s="435"/>
      <c r="AC155" s="435"/>
      <c r="AD155" s="436"/>
      <c r="AE155" s="435"/>
      <c r="AF155" s="436"/>
      <c r="AG155" s="435"/>
      <c r="AH155" s="436"/>
      <c r="AI155" s="435"/>
      <c r="AJ155" s="436"/>
      <c r="AK155" s="435"/>
      <c r="AL155" s="435"/>
      <c r="AM155" s="436"/>
      <c r="AN155" s="435"/>
      <c r="AO155" s="436"/>
      <c r="AP155" s="435"/>
    </row>
    <row r="156" spans="1:42" ht="15" customHeight="1" x14ac:dyDescent="0.25">
      <c r="A156" s="435" t="s">
        <v>883</v>
      </c>
      <c r="B156" s="435" t="s">
        <v>847</v>
      </c>
      <c r="C156" s="436">
        <v>172</v>
      </c>
      <c r="D156" s="437" t="s">
        <v>68</v>
      </c>
      <c r="E156" s="435" t="s">
        <v>239</v>
      </c>
      <c r="F156" s="435" t="s">
        <v>951</v>
      </c>
      <c r="G156" s="435" t="s">
        <v>896</v>
      </c>
      <c r="H156" s="209" t="s">
        <v>167</v>
      </c>
      <c r="I156" s="438">
        <v>22035.38</v>
      </c>
      <c r="J156" s="438">
        <v>951.62</v>
      </c>
      <c r="K156" s="438">
        <v>11017.69</v>
      </c>
      <c r="L156" s="438">
        <v>0</v>
      </c>
      <c r="M156" s="438">
        <f t="shared" si="11"/>
        <v>11017.69</v>
      </c>
      <c r="N156" s="438">
        <f t="shared" si="12"/>
        <v>165.26535000000001</v>
      </c>
      <c r="O156" s="438">
        <v>3959.45</v>
      </c>
      <c r="P156" s="438">
        <v>881.41</v>
      </c>
      <c r="Q156" s="438">
        <f t="shared" si="13"/>
        <v>2842.5646499999998</v>
      </c>
      <c r="R156" s="438">
        <f t="shared" si="14"/>
        <v>3723.9746499999997</v>
      </c>
      <c r="S156" s="438" t="b">
        <f t="shared" si="10"/>
        <v>1</v>
      </c>
      <c r="T156" s="152" t="s">
        <v>68</v>
      </c>
      <c r="U156" s="438"/>
      <c r="V156" s="438"/>
      <c r="W156" s="438"/>
      <c r="X156" s="438"/>
      <c r="Y156" s="438"/>
      <c r="Z156" s="438"/>
      <c r="AA156" s="438"/>
      <c r="AB156" s="435"/>
      <c r="AC156" s="435"/>
      <c r="AD156" s="436"/>
      <c r="AE156" s="435"/>
      <c r="AF156" s="436"/>
      <c r="AG156" s="435"/>
      <c r="AH156" s="436"/>
      <c r="AI156" s="435"/>
      <c r="AJ156" s="436"/>
      <c r="AK156" s="435"/>
      <c r="AL156" s="435"/>
      <c r="AM156" s="436"/>
      <c r="AN156" s="435"/>
      <c r="AO156" s="436"/>
      <c r="AP156" s="435"/>
    </row>
    <row r="157" spans="1:42" ht="15" customHeight="1" x14ac:dyDescent="0.25">
      <c r="A157" s="435" t="s">
        <v>883</v>
      </c>
      <c r="B157" s="435" t="s">
        <v>847</v>
      </c>
      <c r="C157" s="436">
        <v>52</v>
      </c>
      <c r="D157" s="437" t="s">
        <v>39</v>
      </c>
      <c r="E157" s="435" t="s">
        <v>210</v>
      </c>
      <c r="F157" s="435" t="s">
        <v>930</v>
      </c>
      <c r="G157" s="435" t="s">
        <v>896</v>
      </c>
      <c r="H157" s="209" t="s">
        <v>167</v>
      </c>
      <c r="I157" s="438">
        <v>27641.22</v>
      </c>
      <c r="J157" s="438">
        <v>951.62</v>
      </c>
      <c r="K157" s="438">
        <v>13820.61</v>
      </c>
      <c r="L157" s="438">
        <v>0</v>
      </c>
      <c r="M157" s="438">
        <f t="shared" si="11"/>
        <v>13820.61</v>
      </c>
      <c r="N157" s="438">
        <f t="shared" si="12"/>
        <v>207.30914999999999</v>
      </c>
      <c r="O157" s="438">
        <v>4724.6499999999996</v>
      </c>
      <c r="P157" s="438">
        <v>1105.6400000000001</v>
      </c>
      <c r="Q157" s="438">
        <f t="shared" si="13"/>
        <v>3565.7208499999997</v>
      </c>
      <c r="R157" s="438">
        <f t="shared" si="14"/>
        <v>4671.36085</v>
      </c>
      <c r="S157" s="438" t="b">
        <f t="shared" si="10"/>
        <v>1</v>
      </c>
      <c r="T157" s="362" t="s">
        <v>39</v>
      </c>
      <c r="U157" s="438"/>
      <c r="V157" s="438"/>
      <c r="W157" s="438"/>
      <c r="X157" s="438"/>
      <c r="Y157" s="438"/>
      <c r="Z157" s="438"/>
      <c r="AA157" s="438"/>
      <c r="AB157" s="435"/>
      <c r="AC157" s="435"/>
      <c r="AD157" s="436"/>
      <c r="AE157" s="435"/>
      <c r="AF157" s="436"/>
      <c r="AG157" s="435"/>
      <c r="AH157" s="436"/>
      <c r="AI157" s="435"/>
      <c r="AJ157" s="436"/>
      <c r="AK157" s="435"/>
      <c r="AL157" s="435"/>
      <c r="AM157" s="436"/>
      <c r="AN157" s="435"/>
      <c r="AO157" s="436"/>
      <c r="AP157" s="435"/>
    </row>
    <row r="158" spans="1:42" ht="15" customHeight="1" x14ac:dyDescent="0.25">
      <c r="A158" s="435" t="s">
        <v>883</v>
      </c>
      <c r="B158" s="435" t="s">
        <v>847</v>
      </c>
      <c r="C158" s="436">
        <v>42</v>
      </c>
      <c r="D158" s="437" t="s">
        <v>31</v>
      </c>
      <c r="E158" s="435" t="s">
        <v>203</v>
      </c>
      <c r="F158" s="435" t="s">
        <v>925</v>
      </c>
      <c r="G158" s="435" t="s">
        <v>896</v>
      </c>
      <c r="H158" s="209" t="s">
        <v>167</v>
      </c>
      <c r="I158" s="438">
        <v>45181.9</v>
      </c>
      <c r="J158" s="438">
        <v>951.62</v>
      </c>
      <c r="K158" s="438">
        <v>23550.5</v>
      </c>
      <c r="L158" s="438">
        <v>0</v>
      </c>
      <c r="M158" s="438">
        <f t="shared" si="11"/>
        <v>23550.5</v>
      </c>
      <c r="N158" s="438">
        <f t="shared" si="12"/>
        <v>353.25749999999999</v>
      </c>
      <c r="O158" s="438">
        <v>7380.91</v>
      </c>
      <c r="P158" s="438">
        <v>1730.51</v>
      </c>
      <c r="Q158" s="438">
        <f t="shared" si="13"/>
        <v>6076.0325000000003</v>
      </c>
      <c r="R158" s="438">
        <f t="shared" si="14"/>
        <v>7806.5425000000005</v>
      </c>
      <c r="S158" s="438" t="b">
        <f t="shared" si="10"/>
        <v>1</v>
      </c>
      <c r="T158" s="366" t="s">
        <v>31</v>
      </c>
      <c r="U158" s="438"/>
      <c r="V158" s="438"/>
      <c r="W158" s="438"/>
      <c r="X158" s="438"/>
      <c r="Y158" s="438"/>
      <c r="Z158" s="438"/>
      <c r="AA158" s="438"/>
      <c r="AB158" s="435"/>
      <c r="AC158" s="435"/>
      <c r="AD158" s="436"/>
      <c r="AE158" s="435"/>
      <c r="AF158" s="436"/>
      <c r="AG158" s="435"/>
      <c r="AH158" s="436"/>
      <c r="AI158" s="435"/>
      <c r="AJ158" s="436"/>
      <c r="AK158" s="435"/>
      <c r="AL158" s="435"/>
      <c r="AM158" s="436"/>
      <c r="AN158" s="435"/>
      <c r="AO158" s="436"/>
      <c r="AP158" s="435"/>
    </row>
    <row r="159" spans="1:42" ht="15" customHeight="1" x14ac:dyDescent="0.25">
      <c r="A159" s="435" t="s">
        <v>883</v>
      </c>
      <c r="B159" s="435" t="s">
        <v>847</v>
      </c>
      <c r="C159" s="436">
        <v>466</v>
      </c>
      <c r="D159" s="437" t="s">
        <v>749</v>
      </c>
      <c r="E159" s="435" t="s">
        <v>762</v>
      </c>
      <c r="F159" s="435" t="s">
        <v>1019</v>
      </c>
      <c r="G159" s="435" t="s">
        <v>896</v>
      </c>
      <c r="H159" s="209" t="s">
        <v>167</v>
      </c>
      <c r="I159" s="438">
        <v>6699.64</v>
      </c>
      <c r="J159" s="438">
        <v>295.38</v>
      </c>
      <c r="K159" s="438">
        <v>3349.82</v>
      </c>
      <c r="L159" s="438">
        <v>0</v>
      </c>
      <c r="M159" s="438">
        <f t="shared" si="11"/>
        <v>3349.82</v>
      </c>
      <c r="N159" s="438">
        <f t="shared" si="12"/>
        <v>50.247300000000003</v>
      </c>
      <c r="O159" s="438">
        <v>1209.8800000000001</v>
      </c>
      <c r="P159" s="438">
        <v>267.98</v>
      </c>
      <c r="Q159" s="438">
        <f t="shared" si="13"/>
        <v>864.25270000000012</v>
      </c>
      <c r="R159" s="438">
        <f t="shared" si="14"/>
        <v>1132.2327</v>
      </c>
      <c r="S159" s="438" t="b">
        <f t="shared" si="10"/>
        <v>1</v>
      </c>
      <c r="T159" s="354" t="s">
        <v>749</v>
      </c>
      <c r="U159" s="438"/>
      <c r="V159" s="438"/>
      <c r="W159" s="438"/>
      <c r="X159" s="438"/>
      <c r="Y159" s="438"/>
      <c r="Z159" s="438"/>
      <c r="AA159" s="438"/>
      <c r="AB159" s="435"/>
      <c r="AC159" s="435"/>
      <c r="AD159" s="436"/>
      <c r="AE159" s="435"/>
      <c r="AF159" s="436"/>
      <c r="AG159" s="435"/>
      <c r="AH159" s="436"/>
      <c r="AI159" s="435"/>
      <c r="AJ159" s="436"/>
      <c r="AK159" s="435"/>
      <c r="AL159" s="435"/>
      <c r="AM159" s="436"/>
      <c r="AN159" s="435"/>
      <c r="AO159" s="436"/>
      <c r="AP159" s="435"/>
    </row>
    <row r="160" spans="1:42" ht="15" customHeight="1" x14ac:dyDescent="0.25">
      <c r="A160" s="435" t="s">
        <v>883</v>
      </c>
      <c r="B160" s="435" t="s">
        <v>847</v>
      </c>
      <c r="C160" s="436">
        <v>391</v>
      </c>
      <c r="D160" s="437" t="s">
        <v>472</v>
      </c>
      <c r="E160" s="435" t="s">
        <v>519</v>
      </c>
      <c r="F160" s="435" t="s">
        <v>999</v>
      </c>
      <c r="G160" s="435" t="s">
        <v>1000</v>
      </c>
      <c r="H160" s="209" t="s">
        <v>167</v>
      </c>
      <c r="I160" s="438">
        <v>1583.66</v>
      </c>
      <c r="J160" s="438">
        <v>97.57</v>
      </c>
      <c r="K160" s="438">
        <v>282.52</v>
      </c>
      <c r="L160" s="438">
        <v>0</v>
      </c>
      <c r="M160" s="438">
        <f t="shared" si="11"/>
        <v>282.52</v>
      </c>
      <c r="N160" s="438">
        <f t="shared" si="12"/>
        <v>4.2378</v>
      </c>
      <c r="O160" s="438">
        <v>452.78</v>
      </c>
      <c r="P160" s="438">
        <v>0</v>
      </c>
      <c r="Q160" s="438">
        <f t="shared" si="13"/>
        <v>350.97219999999999</v>
      </c>
      <c r="R160" s="438">
        <f t="shared" si="14"/>
        <v>350.97219999999999</v>
      </c>
      <c r="S160" s="438" t="b">
        <f t="shared" si="10"/>
        <v>1</v>
      </c>
      <c r="T160" s="208" t="s">
        <v>472</v>
      </c>
      <c r="U160" s="438"/>
      <c r="V160" s="438"/>
      <c r="W160" s="438"/>
      <c r="X160" s="438"/>
      <c r="Y160" s="438"/>
      <c r="Z160" s="438"/>
      <c r="AA160" s="438"/>
      <c r="AB160" s="435"/>
      <c r="AC160" s="435"/>
      <c r="AD160" s="436"/>
      <c r="AE160" s="435"/>
      <c r="AF160" s="436"/>
      <c r="AG160" s="435"/>
      <c r="AH160" s="436"/>
      <c r="AI160" s="435"/>
      <c r="AJ160" s="436"/>
      <c r="AK160" s="435"/>
      <c r="AL160" s="435"/>
      <c r="AM160" s="436"/>
      <c r="AN160" s="435"/>
      <c r="AO160" s="436"/>
      <c r="AP160" s="435"/>
    </row>
    <row r="161" spans="1:42" ht="15" customHeight="1" x14ac:dyDescent="0.25">
      <c r="A161" s="435" t="s">
        <v>883</v>
      </c>
      <c r="B161" s="435" t="s">
        <v>847</v>
      </c>
      <c r="C161" s="436">
        <v>195</v>
      </c>
      <c r="D161" s="437" t="s">
        <v>783</v>
      </c>
      <c r="E161" s="435" t="s">
        <v>243</v>
      </c>
      <c r="F161" s="435" t="s">
        <v>956</v>
      </c>
      <c r="G161" s="435" t="s">
        <v>896</v>
      </c>
      <c r="H161" s="209" t="s">
        <v>167</v>
      </c>
      <c r="I161" s="438">
        <v>7320.9</v>
      </c>
      <c r="J161" s="438">
        <v>332.65</v>
      </c>
      <c r="K161" s="438">
        <v>3660.45</v>
      </c>
      <c r="L161" s="438">
        <v>0</v>
      </c>
      <c r="M161" s="438">
        <f t="shared" si="11"/>
        <v>3660.45</v>
      </c>
      <c r="N161" s="438">
        <f t="shared" si="12"/>
        <v>54.906749999999995</v>
      </c>
      <c r="O161" s="438">
        <v>1331.95</v>
      </c>
      <c r="P161" s="438">
        <v>292.83</v>
      </c>
      <c r="Q161" s="438">
        <f t="shared" si="13"/>
        <v>944.39325000000008</v>
      </c>
      <c r="R161" s="438">
        <f t="shared" si="14"/>
        <v>1237.22325</v>
      </c>
      <c r="S161" s="438" t="b">
        <f t="shared" si="10"/>
        <v>0</v>
      </c>
      <c r="T161" s="362" t="s">
        <v>417</v>
      </c>
      <c r="U161" s="438"/>
      <c r="V161" s="438"/>
      <c r="W161" s="438"/>
      <c r="X161" s="438"/>
      <c r="Y161" s="438"/>
      <c r="Z161" s="438"/>
      <c r="AA161" s="438"/>
      <c r="AB161" s="435"/>
      <c r="AC161" s="435"/>
      <c r="AD161" s="436"/>
      <c r="AE161" s="435"/>
      <c r="AF161" s="436"/>
      <c r="AG161" s="435"/>
      <c r="AH161" s="436"/>
      <c r="AI161" s="435"/>
      <c r="AJ161" s="436"/>
      <c r="AK161" s="435"/>
      <c r="AL161" s="435"/>
      <c r="AM161" s="436"/>
      <c r="AN161" s="435"/>
      <c r="AO161" s="436"/>
      <c r="AP161" s="435"/>
    </row>
    <row r="162" spans="1:42" ht="15" customHeight="1" x14ac:dyDescent="0.25">
      <c r="A162" s="435" t="s">
        <v>883</v>
      </c>
      <c r="B162" s="435" t="s">
        <v>847</v>
      </c>
      <c r="C162" s="436">
        <v>335</v>
      </c>
      <c r="D162" s="437" t="s">
        <v>333</v>
      </c>
      <c r="E162" s="435" t="s">
        <v>335</v>
      </c>
      <c r="F162" s="435" t="s">
        <v>985</v>
      </c>
      <c r="G162" s="435" t="s">
        <v>986</v>
      </c>
      <c r="H162" s="209" t="s">
        <v>167</v>
      </c>
      <c r="I162" s="438">
        <v>45865.440000000002</v>
      </c>
      <c r="J162" s="438">
        <v>1187.6600000000001</v>
      </c>
      <c r="K162" s="438">
        <v>21505.07</v>
      </c>
      <c r="L162" s="438">
        <v>0</v>
      </c>
      <c r="M162" s="438">
        <f t="shared" si="11"/>
        <v>21505.07</v>
      </c>
      <c r="N162" s="438">
        <f t="shared" si="12"/>
        <v>322.57605000000001</v>
      </c>
      <c r="O162" s="438">
        <v>7838.04</v>
      </c>
      <c r="P162" s="438">
        <v>0</v>
      </c>
      <c r="Q162" s="438">
        <f t="shared" si="13"/>
        <v>6327.8039500000004</v>
      </c>
      <c r="R162" s="438">
        <f t="shared" si="14"/>
        <v>6327.8039500000004</v>
      </c>
      <c r="S162" s="438" t="b">
        <f t="shared" si="10"/>
        <v>1</v>
      </c>
      <c r="T162" s="322" t="s">
        <v>333</v>
      </c>
      <c r="U162" s="438"/>
      <c r="V162" s="438"/>
      <c r="W162" s="438"/>
      <c r="X162" s="438"/>
      <c r="Y162" s="438"/>
      <c r="Z162" s="438"/>
      <c r="AA162" s="438"/>
      <c r="AB162" s="435"/>
      <c r="AC162" s="435"/>
      <c r="AD162" s="436"/>
      <c r="AE162" s="435"/>
      <c r="AF162" s="436"/>
      <c r="AG162" s="435"/>
      <c r="AH162" s="436"/>
      <c r="AI162" s="435"/>
      <c r="AJ162" s="436"/>
      <c r="AK162" s="435"/>
      <c r="AL162" s="435"/>
      <c r="AM162" s="436"/>
      <c r="AN162" s="435"/>
      <c r="AO162" s="436"/>
      <c r="AP162" s="435"/>
    </row>
    <row r="163" spans="1:42" ht="15" customHeight="1" x14ac:dyDescent="0.25">
      <c r="A163" s="435" t="s">
        <v>883</v>
      </c>
      <c r="B163" s="435" t="s">
        <v>847</v>
      </c>
      <c r="C163" s="436">
        <v>245</v>
      </c>
      <c r="D163" s="437" t="s">
        <v>135</v>
      </c>
      <c r="E163" s="435" t="s">
        <v>256</v>
      </c>
      <c r="F163" s="435" t="s">
        <v>969</v>
      </c>
      <c r="G163" s="435" t="s">
        <v>896</v>
      </c>
      <c r="H163" s="209" t="s">
        <v>167</v>
      </c>
      <c r="I163" s="438">
        <v>23259.56</v>
      </c>
      <c r="J163" s="438">
        <v>951.62</v>
      </c>
      <c r="K163" s="438">
        <v>11629.78</v>
      </c>
      <c r="L163" s="438">
        <v>0</v>
      </c>
      <c r="M163" s="438">
        <f t="shared" si="11"/>
        <v>11629.78</v>
      </c>
      <c r="N163" s="438">
        <f t="shared" si="12"/>
        <v>174.44669999999999</v>
      </c>
      <c r="O163" s="438">
        <v>4126.55</v>
      </c>
      <c r="P163" s="438">
        <v>930.38</v>
      </c>
      <c r="Q163" s="438">
        <f t="shared" si="13"/>
        <v>3000.4833000000003</v>
      </c>
      <c r="R163" s="438">
        <f t="shared" si="14"/>
        <v>3930.8633000000004</v>
      </c>
      <c r="S163" s="438" t="b">
        <f t="shared" si="10"/>
        <v>1</v>
      </c>
      <c r="T163" s="362" t="s">
        <v>135</v>
      </c>
      <c r="U163" s="438"/>
      <c r="V163" s="438"/>
      <c r="W163" s="438"/>
      <c r="X163" s="438"/>
      <c r="Y163" s="438"/>
      <c r="Z163" s="438"/>
      <c r="AA163" s="438"/>
      <c r="AB163" s="435"/>
      <c r="AC163" s="435"/>
      <c r="AD163" s="436"/>
      <c r="AE163" s="435"/>
      <c r="AF163" s="436"/>
      <c r="AG163" s="435"/>
      <c r="AH163" s="436"/>
      <c r="AI163" s="435"/>
      <c r="AJ163" s="436"/>
      <c r="AK163" s="435"/>
      <c r="AL163" s="435"/>
      <c r="AM163" s="436"/>
      <c r="AN163" s="435"/>
      <c r="AO163" s="436"/>
      <c r="AP163" s="435"/>
    </row>
    <row r="164" spans="1:42" ht="15" customHeight="1" x14ac:dyDescent="0.25">
      <c r="A164" s="435" t="s">
        <v>883</v>
      </c>
      <c r="B164" s="435" t="s">
        <v>847</v>
      </c>
      <c r="C164" s="436">
        <v>19</v>
      </c>
      <c r="D164" s="437" t="s">
        <v>13</v>
      </c>
      <c r="E164" s="435" t="s">
        <v>185</v>
      </c>
      <c r="F164" s="435" t="s">
        <v>908</v>
      </c>
      <c r="G164" s="435" t="s">
        <v>896</v>
      </c>
      <c r="H164" s="209" t="s">
        <v>167</v>
      </c>
      <c r="I164" s="438">
        <v>34280.92</v>
      </c>
      <c r="J164" s="438">
        <v>951.62</v>
      </c>
      <c r="K164" s="438">
        <v>17140.46</v>
      </c>
      <c r="L164" s="438">
        <v>0</v>
      </c>
      <c r="M164" s="438">
        <f t="shared" si="11"/>
        <v>17140.46</v>
      </c>
      <c r="N164" s="438">
        <f t="shared" si="12"/>
        <v>257.1069</v>
      </c>
      <c r="O164" s="438">
        <v>5630.97</v>
      </c>
      <c r="P164" s="438">
        <v>1371.23</v>
      </c>
      <c r="Q164" s="438">
        <f t="shared" si="13"/>
        <v>4422.2431000000006</v>
      </c>
      <c r="R164" s="438">
        <f t="shared" si="14"/>
        <v>5793.4731000000011</v>
      </c>
      <c r="S164" s="438" t="b">
        <f t="shared" si="10"/>
        <v>1</v>
      </c>
      <c r="T164" s="362" t="s">
        <v>13</v>
      </c>
      <c r="U164" s="438"/>
      <c r="V164" s="438"/>
      <c r="W164" s="438"/>
      <c r="X164" s="438"/>
      <c r="Y164" s="438"/>
      <c r="Z164" s="438"/>
      <c r="AA164" s="438"/>
      <c r="AB164" s="435"/>
      <c r="AC164" s="435"/>
      <c r="AD164" s="436"/>
      <c r="AE164" s="435"/>
      <c r="AF164" s="436"/>
      <c r="AG164" s="435"/>
      <c r="AH164" s="436"/>
      <c r="AI164" s="435"/>
      <c r="AJ164" s="436"/>
      <c r="AK164" s="435"/>
      <c r="AL164" s="435"/>
      <c r="AM164" s="436"/>
      <c r="AN164" s="435"/>
      <c r="AO164" s="436"/>
      <c r="AP164" s="435"/>
    </row>
    <row r="165" spans="1:42" ht="15" customHeight="1" x14ac:dyDescent="0.25">
      <c r="A165" s="435" t="s">
        <v>883</v>
      </c>
      <c r="B165" s="435" t="s">
        <v>847</v>
      </c>
      <c r="C165" s="436">
        <v>475</v>
      </c>
      <c r="D165" s="437" t="s">
        <v>785</v>
      </c>
      <c r="E165" s="435" t="s">
        <v>794</v>
      </c>
      <c r="F165" s="435" t="s">
        <v>1022</v>
      </c>
      <c r="G165" s="435" t="s">
        <v>896</v>
      </c>
      <c r="H165" s="209" t="s">
        <v>167</v>
      </c>
      <c r="I165" s="438">
        <v>20770.48</v>
      </c>
      <c r="J165" s="438">
        <v>951.62</v>
      </c>
      <c r="K165" s="438">
        <v>10385.24</v>
      </c>
      <c r="L165" s="438">
        <v>0</v>
      </c>
      <c r="M165" s="438">
        <f t="shared" si="11"/>
        <v>10385.24</v>
      </c>
      <c r="N165" s="438">
        <f t="shared" si="12"/>
        <v>155.77859999999998</v>
      </c>
      <c r="O165" s="438">
        <v>3786.79</v>
      </c>
      <c r="P165" s="438">
        <v>830.81</v>
      </c>
      <c r="Q165" s="438">
        <f t="shared" si="13"/>
        <v>2679.3914</v>
      </c>
      <c r="R165" s="438">
        <f t="shared" si="14"/>
        <v>3510.2013999999999</v>
      </c>
      <c r="S165" s="438" t="b">
        <f t="shared" si="10"/>
        <v>1</v>
      </c>
      <c r="T165" s="369" t="s">
        <v>785</v>
      </c>
      <c r="U165" s="438"/>
      <c r="V165" s="438"/>
      <c r="W165" s="438"/>
      <c r="X165" s="438"/>
      <c r="Y165" s="438"/>
      <c r="Z165" s="438"/>
      <c r="AA165" s="438"/>
      <c r="AB165" s="435"/>
      <c r="AC165" s="435"/>
      <c r="AD165" s="436"/>
      <c r="AE165" s="435"/>
      <c r="AF165" s="436"/>
      <c r="AG165" s="435"/>
      <c r="AH165" s="436"/>
      <c r="AI165" s="435"/>
      <c r="AJ165" s="436"/>
      <c r="AK165" s="435"/>
      <c r="AL165" s="435"/>
      <c r="AM165" s="436"/>
      <c r="AN165" s="435"/>
      <c r="AO165" s="436"/>
      <c r="AP165" s="435"/>
    </row>
    <row r="166" spans="1:42" ht="15" customHeight="1" x14ac:dyDescent="0.25">
      <c r="A166" s="435" t="s">
        <v>883</v>
      </c>
      <c r="B166" s="435" t="s">
        <v>847</v>
      </c>
      <c r="C166" s="436">
        <v>390</v>
      </c>
      <c r="D166" s="437" t="s">
        <v>471</v>
      </c>
      <c r="E166" s="435" t="s">
        <v>518</v>
      </c>
      <c r="F166" s="435" t="s">
        <v>999</v>
      </c>
      <c r="G166" s="435" t="s">
        <v>1000</v>
      </c>
      <c r="H166" s="209" t="s">
        <v>167</v>
      </c>
      <c r="I166" s="438">
        <v>502.47</v>
      </c>
      <c r="J166" s="438">
        <v>29.3</v>
      </c>
      <c r="K166" s="438">
        <v>111.66</v>
      </c>
      <c r="L166" s="438">
        <v>0</v>
      </c>
      <c r="M166" s="438">
        <f t="shared" si="11"/>
        <v>111.66</v>
      </c>
      <c r="N166" s="438">
        <f t="shared" si="12"/>
        <v>1.6748999999999998</v>
      </c>
      <c r="O166" s="438">
        <v>135.99</v>
      </c>
      <c r="P166" s="438">
        <v>0</v>
      </c>
      <c r="Q166" s="438">
        <f t="shared" si="13"/>
        <v>105.01510000000002</v>
      </c>
      <c r="R166" s="438">
        <f t="shared" si="14"/>
        <v>105.01510000000002</v>
      </c>
      <c r="S166" s="438" t="b">
        <f t="shared" si="10"/>
        <v>1</v>
      </c>
      <c r="T166" s="208" t="s">
        <v>471</v>
      </c>
      <c r="U166" s="438"/>
      <c r="V166" s="438"/>
      <c r="W166" s="438"/>
      <c r="X166" s="438"/>
      <c r="Y166" s="438"/>
      <c r="Z166" s="438"/>
      <c r="AA166" s="438"/>
      <c r="AB166" s="435"/>
      <c r="AC166" s="435"/>
      <c r="AD166" s="436"/>
      <c r="AE166" s="435"/>
      <c r="AF166" s="436"/>
      <c r="AG166" s="435"/>
      <c r="AH166" s="436"/>
      <c r="AI166" s="435"/>
      <c r="AJ166" s="436"/>
      <c r="AK166" s="435"/>
      <c r="AL166" s="435"/>
      <c r="AM166" s="436"/>
      <c r="AN166" s="435"/>
      <c r="AO166" s="436"/>
      <c r="AP166" s="435"/>
    </row>
    <row r="167" spans="1:42" ht="15" customHeight="1" x14ac:dyDescent="0.25">
      <c r="A167" s="435" t="s">
        <v>883</v>
      </c>
      <c r="B167" s="435" t="s">
        <v>847</v>
      </c>
      <c r="C167" s="436">
        <v>375</v>
      </c>
      <c r="D167" s="437" t="s">
        <v>462</v>
      </c>
      <c r="E167" s="435" t="s">
        <v>507</v>
      </c>
      <c r="F167" s="435" t="s">
        <v>999</v>
      </c>
      <c r="G167" s="435" t="s">
        <v>1000</v>
      </c>
      <c r="H167" s="209" t="s">
        <v>167</v>
      </c>
      <c r="I167" s="438">
        <v>1557.78</v>
      </c>
      <c r="J167" s="438">
        <v>90.86</v>
      </c>
      <c r="K167" s="438">
        <v>346.17</v>
      </c>
      <c r="L167" s="438">
        <v>0</v>
      </c>
      <c r="M167" s="438">
        <f t="shared" si="11"/>
        <v>346.17</v>
      </c>
      <c r="N167" s="438">
        <f t="shared" si="12"/>
        <v>5.1925499999999998</v>
      </c>
      <c r="O167" s="438">
        <v>421.63</v>
      </c>
      <c r="P167" s="438">
        <v>0</v>
      </c>
      <c r="Q167" s="438">
        <f t="shared" si="13"/>
        <v>325.57745</v>
      </c>
      <c r="R167" s="438">
        <f t="shared" si="14"/>
        <v>325.57745</v>
      </c>
      <c r="S167" s="438" t="b">
        <f t="shared" si="10"/>
        <v>1</v>
      </c>
      <c r="T167" s="208" t="s">
        <v>462</v>
      </c>
      <c r="U167" s="438"/>
      <c r="V167" s="438"/>
      <c r="W167" s="438"/>
      <c r="X167" s="438"/>
      <c r="Y167" s="438"/>
      <c r="Z167" s="438"/>
      <c r="AA167" s="438"/>
      <c r="AB167" s="435"/>
      <c r="AC167" s="435"/>
      <c r="AD167" s="436"/>
      <c r="AE167" s="435"/>
      <c r="AF167" s="436"/>
      <c r="AG167" s="435"/>
      <c r="AH167" s="436"/>
      <c r="AI167" s="435"/>
      <c r="AJ167" s="436"/>
      <c r="AK167" s="435"/>
      <c r="AL167" s="435"/>
      <c r="AM167" s="436"/>
      <c r="AN167" s="435"/>
      <c r="AO167" s="436"/>
      <c r="AP167" s="435"/>
    </row>
    <row r="168" spans="1:42" ht="15" customHeight="1" x14ac:dyDescent="0.25">
      <c r="A168" s="435" t="s">
        <v>883</v>
      </c>
      <c r="B168" s="435" t="s">
        <v>847</v>
      </c>
      <c r="C168" s="436">
        <v>496</v>
      </c>
      <c r="D168" s="437" t="s">
        <v>462</v>
      </c>
      <c r="E168" s="435" t="s">
        <v>507</v>
      </c>
      <c r="F168" s="435" t="s">
        <v>1030</v>
      </c>
      <c r="G168" s="435" t="s">
        <v>896</v>
      </c>
      <c r="H168" s="209" t="s">
        <v>167</v>
      </c>
      <c r="I168" s="438">
        <v>4788.38</v>
      </c>
      <c r="J168" s="438">
        <v>192.7</v>
      </c>
      <c r="K168" s="438">
        <v>2394.19</v>
      </c>
      <c r="L168" s="438">
        <v>0</v>
      </c>
      <c r="M168" s="438">
        <f t="shared" si="11"/>
        <v>2394.19</v>
      </c>
      <c r="N168" s="438">
        <f t="shared" si="12"/>
        <v>35.912849999999999</v>
      </c>
      <c r="O168" s="438">
        <v>846.31</v>
      </c>
      <c r="P168" s="438">
        <v>191.53</v>
      </c>
      <c r="Q168" s="438">
        <f t="shared" si="13"/>
        <v>617.69714999999985</v>
      </c>
      <c r="R168" s="438">
        <f t="shared" si="14"/>
        <v>809.22714999999982</v>
      </c>
      <c r="S168" s="438" t="b">
        <f t="shared" si="10"/>
        <v>1</v>
      </c>
      <c r="T168" s="359" t="s">
        <v>462</v>
      </c>
      <c r="U168" s="438"/>
      <c r="V168" s="438"/>
      <c r="W168" s="438"/>
      <c r="X168" s="438"/>
      <c r="Y168" s="438"/>
      <c r="Z168" s="438"/>
      <c r="AA168" s="438"/>
      <c r="AB168" s="435"/>
      <c r="AC168" s="435"/>
      <c r="AD168" s="436"/>
      <c r="AE168" s="435"/>
      <c r="AF168" s="436"/>
      <c r="AG168" s="435"/>
      <c r="AH168" s="436"/>
      <c r="AI168" s="435"/>
      <c r="AJ168" s="436"/>
      <c r="AK168" s="435"/>
      <c r="AL168" s="435"/>
      <c r="AM168" s="436"/>
      <c r="AN168" s="435"/>
      <c r="AO168" s="436"/>
      <c r="AP168" s="435"/>
    </row>
    <row r="169" spans="1:42" ht="15" customHeight="1" x14ac:dyDescent="0.25">
      <c r="A169" s="435" t="s">
        <v>883</v>
      </c>
      <c r="B169" s="435" t="s">
        <v>847</v>
      </c>
      <c r="C169" s="436">
        <v>169</v>
      </c>
      <c r="D169" s="437" t="s">
        <v>67</v>
      </c>
      <c r="E169" s="435" t="s">
        <v>238</v>
      </c>
      <c r="F169" s="435" t="s">
        <v>950</v>
      </c>
      <c r="G169" s="435" t="s">
        <v>896</v>
      </c>
      <c r="H169" s="209" t="s">
        <v>167</v>
      </c>
      <c r="I169" s="438">
        <v>16954.599999999999</v>
      </c>
      <c r="J169" s="438">
        <v>951.62</v>
      </c>
      <c r="K169" s="438">
        <v>8477.2999999999993</v>
      </c>
      <c r="L169" s="438">
        <v>0</v>
      </c>
      <c r="M169" s="438">
        <f t="shared" si="11"/>
        <v>8477.2999999999993</v>
      </c>
      <c r="N169" s="438">
        <f t="shared" si="12"/>
        <v>127.15949999999998</v>
      </c>
      <c r="O169" s="438">
        <v>3265.92</v>
      </c>
      <c r="P169" s="438">
        <v>678.18</v>
      </c>
      <c r="Q169" s="438">
        <f t="shared" si="13"/>
        <v>2187.1405000000004</v>
      </c>
      <c r="R169" s="438">
        <f t="shared" si="14"/>
        <v>2865.3205000000003</v>
      </c>
      <c r="S169" s="438" t="b">
        <f t="shared" si="10"/>
        <v>1</v>
      </c>
      <c r="T169" s="362" t="s">
        <v>67</v>
      </c>
      <c r="U169" s="438"/>
      <c r="V169" s="438"/>
      <c r="W169" s="438"/>
      <c r="X169" s="438"/>
      <c r="Y169" s="438"/>
      <c r="Z169" s="438"/>
      <c r="AA169" s="438"/>
      <c r="AB169" s="435"/>
      <c r="AC169" s="435"/>
      <c r="AD169" s="436"/>
      <c r="AE169" s="435"/>
      <c r="AF169" s="436"/>
      <c r="AG169" s="435"/>
      <c r="AH169" s="436"/>
      <c r="AI169" s="435"/>
      <c r="AJ169" s="436"/>
      <c r="AK169" s="435"/>
      <c r="AL169" s="435"/>
      <c r="AM169" s="436"/>
      <c r="AN169" s="435"/>
      <c r="AO169" s="436"/>
      <c r="AP169" s="435"/>
    </row>
    <row r="170" spans="1:42" ht="15" customHeight="1" x14ac:dyDescent="0.25">
      <c r="A170" s="435" t="s">
        <v>883</v>
      </c>
      <c r="B170" s="435" t="s">
        <v>847</v>
      </c>
      <c r="C170" s="436">
        <v>27</v>
      </c>
      <c r="D170" s="437" t="s">
        <v>20</v>
      </c>
      <c r="E170" s="435" t="s">
        <v>192</v>
      </c>
      <c r="F170" s="435" t="s">
        <v>916</v>
      </c>
      <c r="G170" s="435" t="s">
        <v>896</v>
      </c>
      <c r="H170" s="209" t="s">
        <v>167</v>
      </c>
      <c r="I170" s="438">
        <v>24118.959999999999</v>
      </c>
      <c r="J170" s="438">
        <v>951.62</v>
      </c>
      <c r="K170" s="438">
        <v>12059.48</v>
      </c>
      <c r="L170" s="438">
        <v>0</v>
      </c>
      <c r="M170" s="438">
        <f t="shared" si="11"/>
        <v>12059.48</v>
      </c>
      <c r="N170" s="438">
        <f t="shared" si="12"/>
        <v>180.89219999999997</v>
      </c>
      <c r="O170" s="438">
        <v>4243.8599999999997</v>
      </c>
      <c r="P170" s="438">
        <v>964.75</v>
      </c>
      <c r="Q170" s="438">
        <f t="shared" si="13"/>
        <v>3111.3478</v>
      </c>
      <c r="R170" s="438">
        <f t="shared" si="14"/>
        <v>4076.0978</v>
      </c>
      <c r="S170" s="438" t="b">
        <f t="shared" si="10"/>
        <v>1</v>
      </c>
      <c r="T170" s="362" t="s">
        <v>20</v>
      </c>
      <c r="U170" s="438"/>
      <c r="V170" s="438"/>
      <c r="W170" s="438"/>
      <c r="X170" s="438"/>
      <c r="Y170" s="438"/>
      <c r="Z170" s="438"/>
      <c r="AA170" s="438"/>
      <c r="AB170" s="435"/>
      <c r="AC170" s="435"/>
      <c r="AD170" s="436"/>
      <c r="AE170" s="435"/>
      <c r="AF170" s="436"/>
      <c r="AG170" s="435"/>
      <c r="AH170" s="436"/>
      <c r="AI170" s="435"/>
      <c r="AJ170" s="436"/>
      <c r="AK170" s="435"/>
      <c r="AL170" s="435"/>
      <c r="AM170" s="436"/>
      <c r="AN170" s="435"/>
      <c r="AO170" s="436"/>
      <c r="AP170" s="435"/>
    </row>
    <row r="171" spans="1:42" ht="15" customHeight="1" x14ac:dyDescent="0.25">
      <c r="A171" s="435" t="s">
        <v>883</v>
      </c>
      <c r="B171" s="435" t="s">
        <v>847</v>
      </c>
      <c r="C171" s="436">
        <v>429</v>
      </c>
      <c r="D171" s="437" t="s">
        <v>676</v>
      </c>
      <c r="E171" s="435" t="s">
        <v>677</v>
      </c>
      <c r="F171" s="435" t="s">
        <v>1010</v>
      </c>
      <c r="G171" s="435" t="s">
        <v>896</v>
      </c>
      <c r="H171" s="209" t="s">
        <v>167</v>
      </c>
      <c r="I171" s="438">
        <v>20770.48</v>
      </c>
      <c r="J171" s="438">
        <v>951.62</v>
      </c>
      <c r="K171" s="438">
        <v>10385.24</v>
      </c>
      <c r="L171" s="438">
        <v>0</v>
      </c>
      <c r="M171" s="438">
        <f t="shared" si="11"/>
        <v>10385.24</v>
      </c>
      <c r="N171" s="438">
        <f t="shared" si="12"/>
        <v>155.77859999999998</v>
      </c>
      <c r="O171" s="438">
        <v>3786.79</v>
      </c>
      <c r="P171" s="438">
        <v>830.81</v>
      </c>
      <c r="Q171" s="438">
        <f t="shared" si="13"/>
        <v>2679.3914</v>
      </c>
      <c r="R171" s="438">
        <f t="shared" si="14"/>
        <v>3510.2013999999999</v>
      </c>
      <c r="S171" s="438" t="b">
        <f t="shared" si="10"/>
        <v>1</v>
      </c>
      <c r="T171" s="370" t="s">
        <v>676</v>
      </c>
      <c r="U171" s="438"/>
      <c r="V171" s="438"/>
      <c r="W171" s="438"/>
      <c r="X171" s="438"/>
      <c r="Y171" s="438"/>
      <c r="Z171" s="438"/>
      <c r="AA171" s="438"/>
      <c r="AB171" s="435"/>
      <c r="AC171" s="435"/>
      <c r="AD171" s="436"/>
      <c r="AE171" s="435"/>
      <c r="AF171" s="436"/>
      <c r="AG171" s="435"/>
      <c r="AH171" s="436"/>
      <c r="AI171" s="435"/>
      <c r="AJ171" s="436"/>
      <c r="AK171" s="435"/>
      <c r="AL171" s="435"/>
      <c r="AM171" s="436"/>
      <c r="AN171" s="435"/>
      <c r="AO171" s="436"/>
      <c r="AP171" s="435"/>
    </row>
    <row r="172" spans="1:42" ht="15" customHeight="1" x14ac:dyDescent="0.25">
      <c r="A172" s="435" t="s">
        <v>883</v>
      </c>
      <c r="B172" s="435" t="s">
        <v>847</v>
      </c>
      <c r="C172" s="436">
        <v>343</v>
      </c>
      <c r="D172" s="437" t="s">
        <v>310</v>
      </c>
      <c r="E172" s="435" t="s">
        <v>313</v>
      </c>
      <c r="F172" s="435" t="s">
        <v>990</v>
      </c>
      <c r="G172" s="435" t="s">
        <v>896</v>
      </c>
      <c r="H172" s="209" t="s">
        <v>167</v>
      </c>
      <c r="I172" s="438">
        <v>43262.8</v>
      </c>
      <c r="J172" s="438">
        <v>951.62</v>
      </c>
      <c r="K172" s="438">
        <v>21631.4</v>
      </c>
      <c r="L172" s="438">
        <v>0</v>
      </c>
      <c r="M172" s="438">
        <f t="shared" si="11"/>
        <v>21631.4</v>
      </c>
      <c r="N172" s="438">
        <f t="shared" si="12"/>
        <v>324.471</v>
      </c>
      <c r="O172" s="438">
        <v>6856.99</v>
      </c>
      <c r="P172" s="438">
        <v>1730.51</v>
      </c>
      <c r="Q172" s="438">
        <f t="shared" si="13"/>
        <v>5580.8989999999994</v>
      </c>
      <c r="R172" s="438">
        <f t="shared" si="14"/>
        <v>7311.4089999999997</v>
      </c>
      <c r="S172" s="438" t="b">
        <f t="shared" si="10"/>
        <v>0</v>
      </c>
      <c r="T172" s="362" t="s">
        <v>352</v>
      </c>
      <c r="U172" s="438"/>
      <c r="V172" s="438"/>
      <c r="W172" s="438"/>
      <c r="X172" s="438"/>
      <c r="Y172" s="438"/>
      <c r="Z172" s="438"/>
      <c r="AA172" s="438"/>
      <c r="AB172" s="435"/>
      <c r="AC172" s="435"/>
      <c r="AD172" s="436"/>
      <c r="AE172" s="435"/>
      <c r="AF172" s="436"/>
      <c r="AG172" s="435"/>
      <c r="AH172" s="436"/>
      <c r="AI172" s="435"/>
      <c r="AJ172" s="436"/>
      <c r="AK172" s="435"/>
      <c r="AL172" s="435"/>
      <c r="AM172" s="436"/>
      <c r="AN172" s="435"/>
      <c r="AO172" s="436"/>
      <c r="AP172" s="435"/>
    </row>
    <row r="173" spans="1:42" ht="15" customHeight="1" x14ac:dyDescent="0.25">
      <c r="A173" s="435" t="s">
        <v>883</v>
      </c>
      <c r="B173" s="435" t="s">
        <v>847</v>
      </c>
      <c r="C173" s="436">
        <v>315</v>
      </c>
      <c r="D173" s="437" t="s">
        <v>299</v>
      </c>
      <c r="E173" s="435" t="s">
        <v>302</v>
      </c>
      <c r="F173" s="435" t="s">
        <v>978</v>
      </c>
      <c r="G173" s="435" t="s">
        <v>896</v>
      </c>
      <c r="H173" s="209" t="s">
        <v>167</v>
      </c>
      <c r="I173" s="438">
        <v>34263.54</v>
      </c>
      <c r="J173" s="438">
        <v>951.62</v>
      </c>
      <c r="K173" s="438">
        <v>17131.77</v>
      </c>
      <c r="L173" s="438">
        <v>0</v>
      </c>
      <c r="M173" s="438">
        <f t="shared" si="11"/>
        <v>17131.77</v>
      </c>
      <c r="N173" s="438">
        <f t="shared" si="12"/>
        <v>256.97654999999997</v>
      </c>
      <c r="O173" s="438">
        <v>5628.59</v>
      </c>
      <c r="P173" s="438">
        <v>1370.54</v>
      </c>
      <c r="Q173" s="438">
        <f t="shared" si="13"/>
        <v>4419.9934499999999</v>
      </c>
      <c r="R173" s="438">
        <f t="shared" si="14"/>
        <v>5790.5334499999999</v>
      </c>
      <c r="S173" s="438" t="b">
        <f t="shared" si="10"/>
        <v>1</v>
      </c>
      <c r="T173" s="362" t="s">
        <v>299</v>
      </c>
      <c r="U173" s="438"/>
      <c r="V173" s="438"/>
      <c r="W173" s="438"/>
      <c r="X173" s="438"/>
      <c r="Y173" s="438"/>
      <c r="Z173" s="438"/>
      <c r="AA173" s="438"/>
      <c r="AB173" s="435"/>
      <c r="AC173" s="435"/>
      <c r="AD173" s="436"/>
      <c r="AE173" s="435"/>
      <c r="AF173" s="436"/>
      <c r="AG173" s="435"/>
      <c r="AH173" s="436"/>
      <c r="AI173" s="435"/>
      <c r="AJ173" s="436"/>
      <c r="AK173" s="435"/>
      <c r="AL173" s="435"/>
      <c r="AM173" s="436"/>
      <c r="AN173" s="435"/>
      <c r="AO173" s="436"/>
      <c r="AP173" s="435"/>
    </row>
    <row r="174" spans="1:42" ht="15" customHeight="1" x14ac:dyDescent="0.25">
      <c r="A174" s="435" t="s">
        <v>883</v>
      </c>
      <c r="B174" s="435" t="s">
        <v>847</v>
      </c>
      <c r="C174" s="436">
        <v>389</v>
      </c>
      <c r="D174" s="437" t="s">
        <v>470</v>
      </c>
      <c r="E174" s="435" t="s">
        <v>517</v>
      </c>
      <c r="F174" s="435" t="s">
        <v>999</v>
      </c>
      <c r="G174" s="435" t="s">
        <v>1000</v>
      </c>
      <c r="H174" s="209" t="s">
        <v>167</v>
      </c>
      <c r="I174" s="438">
        <v>514.19000000000005</v>
      </c>
      <c r="J174" s="438">
        <v>30.18</v>
      </c>
      <c r="K174" s="438">
        <v>111.66</v>
      </c>
      <c r="L174" s="438">
        <v>0</v>
      </c>
      <c r="M174" s="438">
        <f t="shared" si="11"/>
        <v>111.66</v>
      </c>
      <c r="N174" s="438">
        <f t="shared" si="12"/>
        <v>1.6748999999999998</v>
      </c>
      <c r="O174" s="438">
        <v>140.07</v>
      </c>
      <c r="P174" s="438">
        <v>0</v>
      </c>
      <c r="Q174" s="438">
        <f t="shared" si="13"/>
        <v>108.21509999999999</v>
      </c>
      <c r="R174" s="438">
        <f t="shared" si="14"/>
        <v>108.21509999999999</v>
      </c>
      <c r="S174" s="438" t="b">
        <f t="shared" si="10"/>
        <v>1</v>
      </c>
      <c r="T174" s="208" t="s">
        <v>470</v>
      </c>
      <c r="U174" s="438"/>
      <c r="V174" s="438"/>
      <c r="W174" s="438"/>
      <c r="X174" s="438"/>
      <c r="Y174" s="438"/>
      <c r="Z174" s="438"/>
      <c r="AA174" s="438"/>
      <c r="AB174" s="435"/>
      <c r="AC174" s="435"/>
      <c r="AD174" s="436"/>
      <c r="AE174" s="435"/>
      <c r="AF174" s="436"/>
      <c r="AG174" s="435"/>
      <c r="AH174" s="436"/>
      <c r="AI174" s="435"/>
      <c r="AJ174" s="436"/>
      <c r="AK174" s="435"/>
      <c r="AL174" s="435"/>
      <c r="AM174" s="436"/>
      <c r="AN174" s="435"/>
      <c r="AO174" s="436"/>
      <c r="AP174" s="435"/>
    </row>
    <row r="175" spans="1:42" ht="15" customHeight="1" x14ac:dyDescent="0.25">
      <c r="A175" s="435" t="s">
        <v>883</v>
      </c>
      <c r="B175" s="435" t="s">
        <v>847</v>
      </c>
      <c r="C175" s="436">
        <v>86</v>
      </c>
      <c r="D175" s="437" t="s">
        <v>46</v>
      </c>
      <c r="E175" s="435" t="s">
        <v>218</v>
      </c>
      <c r="F175" s="435" t="s">
        <v>937</v>
      </c>
      <c r="G175" s="435" t="s">
        <v>896</v>
      </c>
      <c r="H175" s="209" t="s">
        <v>167</v>
      </c>
      <c r="I175" s="438">
        <v>12418.12</v>
      </c>
      <c r="J175" s="438">
        <v>678.85</v>
      </c>
      <c r="K175" s="438">
        <v>6209.06</v>
      </c>
      <c r="L175" s="438">
        <v>0</v>
      </c>
      <c r="M175" s="438">
        <f t="shared" si="11"/>
        <v>6209.06</v>
      </c>
      <c r="N175" s="438">
        <f t="shared" si="12"/>
        <v>93.135900000000007</v>
      </c>
      <c r="O175" s="438">
        <v>2373.92</v>
      </c>
      <c r="P175" s="438">
        <v>496.72</v>
      </c>
      <c r="Q175" s="438">
        <f t="shared" si="13"/>
        <v>1601.9341000000002</v>
      </c>
      <c r="R175" s="438">
        <f t="shared" si="14"/>
        <v>2098.6541000000002</v>
      </c>
      <c r="S175" s="438" t="b">
        <f t="shared" si="10"/>
        <v>1</v>
      </c>
      <c r="T175" s="362" t="s">
        <v>46</v>
      </c>
      <c r="U175" s="438"/>
      <c r="V175" s="438"/>
      <c r="W175" s="438"/>
      <c r="X175" s="438"/>
      <c r="Y175" s="438"/>
      <c r="Z175" s="438"/>
      <c r="AA175" s="438"/>
      <c r="AB175" s="435"/>
      <c r="AC175" s="435"/>
      <c r="AD175" s="436"/>
      <c r="AE175" s="435"/>
      <c r="AF175" s="436"/>
      <c r="AG175" s="435"/>
      <c r="AH175" s="436"/>
      <c r="AI175" s="435"/>
      <c r="AJ175" s="436"/>
      <c r="AK175" s="435"/>
      <c r="AL175" s="435"/>
      <c r="AM175" s="436"/>
      <c r="AN175" s="435"/>
      <c r="AO175" s="436"/>
      <c r="AP175" s="435"/>
    </row>
    <row r="176" spans="1:42" s="192" customFormat="1" ht="15" customHeight="1" x14ac:dyDescent="0.25">
      <c r="A176" s="189"/>
      <c r="B176" s="189"/>
      <c r="C176" s="190"/>
      <c r="D176" s="367" t="s">
        <v>37</v>
      </c>
      <c r="E176" s="189"/>
      <c r="F176" s="189"/>
      <c r="G176" s="189"/>
      <c r="H176" s="210"/>
      <c r="I176" s="191">
        <v>0</v>
      </c>
      <c r="J176" s="191">
        <v>0</v>
      </c>
      <c r="K176" s="191">
        <v>0</v>
      </c>
      <c r="L176" s="438">
        <v>0</v>
      </c>
      <c r="M176" s="438">
        <f t="shared" si="11"/>
        <v>0</v>
      </c>
      <c r="N176" s="438">
        <f t="shared" si="12"/>
        <v>0</v>
      </c>
      <c r="O176" s="191">
        <v>0</v>
      </c>
      <c r="P176" s="191">
        <v>0</v>
      </c>
      <c r="Q176" s="438">
        <f t="shared" si="13"/>
        <v>0</v>
      </c>
      <c r="R176" s="438">
        <f t="shared" si="14"/>
        <v>0</v>
      </c>
      <c r="S176" s="191" t="b">
        <f t="shared" si="10"/>
        <v>1</v>
      </c>
      <c r="T176" s="367" t="s">
        <v>37</v>
      </c>
      <c r="U176" s="191"/>
      <c r="V176" s="191"/>
      <c r="W176" s="191"/>
      <c r="X176" s="191"/>
      <c r="Y176" s="191"/>
      <c r="Z176" s="191"/>
      <c r="AA176" s="191"/>
      <c r="AB176" s="189"/>
      <c r="AC176" s="189"/>
      <c r="AD176" s="190"/>
      <c r="AE176" s="189"/>
      <c r="AF176" s="190"/>
      <c r="AG176" s="189"/>
      <c r="AH176" s="190"/>
      <c r="AI176" s="189"/>
      <c r="AJ176" s="190"/>
      <c r="AK176" s="189"/>
      <c r="AL176" s="189"/>
      <c r="AM176" s="190"/>
      <c r="AN176" s="189"/>
      <c r="AO176" s="190"/>
      <c r="AP176" s="189"/>
    </row>
    <row r="177" spans="1:42" ht="15" customHeight="1" x14ac:dyDescent="0.25">
      <c r="A177" s="435" t="s">
        <v>883</v>
      </c>
      <c r="B177" s="435" t="s">
        <v>847</v>
      </c>
      <c r="C177" s="436">
        <v>259</v>
      </c>
      <c r="D177" s="437" t="s">
        <v>147</v>
      </c>
      <c r="E177" s="435" t="s">
        <v>263</v>
      </c>
      <c r="F177" s="435" t="s">
        <v>973</v>
      </c>
      <c r="G177" s="435" t="s">
        <v>896</v>
      </c>
      <c r="H177" s="209" t="s">
        <v>167</v>
      </c>
      <c r="I177" s="438">
        <v>9010.7000000000007</v>
      </c>
      <c r="J177" s="438">
        <v>440.33</v>
      </c>
      <c r="K177" s="438">
        <v>4505.3500000000004</v>
      </c>
      <c r="L177" s="438">
        <v>0</v>
      </c>
      <c r="M177" s="438">
        <f t="shared" si="11"/>
        <v>4505.3500000000004</v>
      </c>
      <c r="N177" s="438">
        <f t="shared" si="12"/>
        <v>67.580250000000007</v>
      </c>
      <c r="O177" s="438">
        <v>1670.29</v>
      </c>
      <c r="P177" s="438">
        <v>360.42</v>
      </c>
      <c r="Q177" s="438">
        <f t="shared" si="13"/>
        <v>1162.3797500000001</v>
      </c>
      <c r="R177" s="438">
        <f t="shared" si="14"/>
        <v>1522.7997500000001</v>
      </c>
      <c r="S177" s="438" t="b">
        <f t="shared" si="10"/>
        <v>1</v>
      </c>
      <c r="T177" s="362" t="s">
        <v>147</v>
      </c>
      <c r="U177" s="438"/>
      <c r="V177" s="438"/>
      <c r="W177" s="438"/>
      <c r="X177" s="438"/>
      <c r="Y177" s="438"/>
      <c r="Z177" s="438"/>
      <c r="AA177" s="438"/>
      <c r="AB177" s="435"/>
      <c r="AC177" s="435"/>
      <c r="AD177" s="436"/>
      <c r="AE177" s="435"/>
      <c r="AF177" s="436"/>
      <c r="AG177" s="435"/>
      <c r="AH177" s="436"/>
      <c r="AI177" s="435"/>
      <c r="AJ177" s="436"/>
      <c r="AK177" s="435"/>
      <c r="AL177" s="435"/>
      <c r="AM177" s="436"/>
      <c r="AN177" s="435"/>
      <c r="AO177" s="436"/>
      <c r="AP177" s="435"/>
    </row>
    <row r="178" spans="1:42" ht="15" customHeight="1" x14ac:dyDescent="0.25">
      <c r="A178" s="435" t="s">
        <v>883</v>
      </c>
      <c r="B178" s="435" t="s">
        <v>847</v>
      </c>
      <c r="C178" s="436">
        <v>430</v>
      </c>
      <c r="D178" s="437" t="s">
        <v>678</v>
      </c>
      <c r="E178" s="435" t="s">
        <v>679</v>
      </c>
      <c r="F178" s="435" t="s">
        <v>1010</v>
      </c>
      <c r="G178" s="435" t="s">
        <v>896</v>
      </c>
      <c r="H178" s="209" t="s">
        <v>167</v>
      </c>
      <c r="I178" s="438">
        <v>16951.080000000002</v>
      </c>
      <c r="J178" s="438">
        <v>951.62</v>
      </c>
      <c r="K178" s="438">
        <v>8475.5400000000009</v>
      </c>
      <c r="L178" s="438">
        <v>0</v>
      </c>
      <c r="M178" s="438">
        <f t="shared" si="11"/>
        <v>8475.5400000000009</v>
      </c>
      <c r="N178" s="438">
        <f t="shared" si="12"/>
        <v>127.13310000000001</v>
      </c>
      <c r="O178" s="438">
        <v>3265.44</v>
      </c>
      <c r="P178" s="438">
        <v>678.04</v>
      </c>
      <c r="Q178" s="438">
        <f t="shared" si="13"/>
        <v>2186.6869000000002</v>
      </c>
      <c r="R178" s="438">
        <f t="shared" si="14"/>
        <v>2864.7269000000001</v>
      </c>
      <c r="S178" s="438" t="b">
        <f t="shared" si="10"/>
        <v>1</v>
      </c>
      <c r="T178" s="370" t="s">
        <v>678</v>
      </c>
      <c r="U178" s="438"/>
      <c r="V178" s="438"/>
      <c r="W178" s="438"/>
      <c r="X178" s="438"/>
      <c r="Y178" s="438"/>
      <c r="Z178" s="438"/>
      <c r="AA178" s="438"/>
      <c r="AB178" s="435"/>
      <c r="AC178" s="435"/>
      <c r="AD178" s="436"/>
      <c r="AE178" s="435"/>
      <c r="AF178" s="436"/>
      <c r="AG178" s="435"/>
      <c r="AH178" s="436"/>
      <c r="AI178" s="435"/>
      <c r="AJ178" s="436"/>
      <c r="AK178" s="435"/>
      <c r="AL178" s="435"/>
      <c r="AM178" s="436"/>
      <c r="AN178" s="435"/>
      <c r="AO178" s="436"/>
      <c r="AP178" s="435"/>
    </row>
    <row r="179" spans="1:42" ht="15" customHeight="1" x14ac:dyDescent="0.25">
      <c r="A179" s="435" t="s">
        <v>883</v>
      </c>
      <c r="B179" s="435" t="s">
        <v>847</v>
      </c>
      <c r="C179" s="436">
        <v>445</v>
      </c>
      <c r="D179" s="437" t="s">
        <v>713</v>
      </c>
      <c r="E179" s="435" t="s">
        <v>734</v>
      </c>
      <c r="F179" s="435" t="s">
        <v>1014</v>
      </c>
      <c r="G179" s="435" t="s">
        <v>896</v>
      </c>
      <c r="H179" s="209" t="s">
        <v>167</v>
      </c>
      <c r="I179" s="438">
        <v>21001.26</v>
      </c>
      <c r="J179" s="438">
        <v>951.62</v>
      </c>
      <c r="K179" s="438">
        <v>10500.63</v>
      </c>
      <c r="L179" s="438">
        <v>0</v>
      </c>
      <c r="M179" s="438">
        <f t="shared" si="11"/>
        <v>10500.63</v>
      </c>
      <c r="N179" s="438">
        <f t="shared" si="12"/>
        <v>157.50944999999999</v>
      </c>
      <c r="O179" s="438">
        <v>3818.29</v>
      </c>
      <c r="P179" s="438">
        <v>840.05</v>
      </c>
      <c r="Q179" s="438">
        <f t="shared" si="13"/>
        <v>2709.1605500000001</v>
      </c>
      <c r="R179" s="438">
        <f t="shared" si="14"/>
        <v>3549.2105499999998</v>
      </c>
      <c r="S179" s="438" t="b">
        <f t="shared" si="10"/>
        <v>1</v>
      </c>
      <c r="T179" s="369" t="s">
        <v>713</v>
      </c>
      <c r="U179" s="438"/>
      <c r="V179" s="438"/>
      <c r="W179" s="438"/>
      <c r="X179" s="438"/>
      <c r="Y179" s="438"/>
      <c r="Z179" s="438"/>
      <c r="AA179" s="438"/>
      <c r="AB179" s="435"/>
      <c r="AC179" s="435"/>
      <c r="AD179" s="436"/>
      <c r="AE179" s="435"/>
      <c r="AF179" s="436"/>
      <c r="AG179" s="435"/>
      <c r="AH179" s="436"/>
      <c r="AI179" s="435"/>
      <c r="AJ179" s="436"/>
      <c r="AK179" s="435"/>
      <c r="AL179" s="435"/>
      <c r="AM179" s="436"/>
      <c r="AN179" s="435"/>
      <c r="AO179" s="436"/>
      <c r="AP179" s="435"/>
    </row>
    <row r="180" spans="1:42" ht="15" customHeight="1" x14ac:dyDescent="0.25">
      <c r="A180" s="435" t="s">
        <v>883</v>
      </c>
      <c r="B180" s="435" t="s">
        <v>847</v>
      </c>
      <c r="C180" s="436">
        <v>193</v>
      </c>
      <c r="D180" s="437" t="s">
        <v>72</v>
      </c>
      <c r="E180" s="435" t="s">
        <v>242</v>
      </c>
      <c r="F180" s="435" t="s">
        <v>955</v>
      </c>
      <c r="G180" s="435" t="s">
        <v>896</v>
      </c>
      <c r="H180" s="209" t="s">
        <v>167</v>
      </c>
      <c r="I180" s="438">
        <v>32711.58</v>
      </c>
      <c r="J180" s="438">
        <v>951.62</v>
      </c>
      <c r="K180" s="438">
        <v>16355.79</v>
      </c>
      <c r="L180" s="438">
        <v>0</v>
      </c>
      <c r="M180" s="438">
        <f t="shared" si="11"/>
        <v>16355.79</v>
      </c>
      <c r="N180" s="438">
        <f t="shared" si="12"/>
        <v>245.33685</v>
      </c>
      <c r="O180" s="438">
        <v>5416.75</v>
      </c>
      <c r="P180" s="438">
        <v>1308.46</v>
      </c>
      <c r="Q180" s="438">
        <f t="shared" si="13"/>
        <v>4219.7931500000004</v>
      </c>
      <c r="R180" s="438">
        <f t="shared" si="14"/>
        <v>5528.2531500000005</v>
      </c>
      <c r="S180" s="438" t="b">
        <f t="shared" si="10"/>
        <v>1</v>
      </c>
      <c r="T180" s="366" t="s">
        <v>72</v>
      </c>
      <c r="U180" s="438"/>
      <c r="V180" s="438"/>
      <c r="W180" s="438"/>
      <c r="X180" s="438"/>
      <c r="Y180" s="438"/>
      <c r="Z180" s="438"/>
      <c r="AA180" s="438"/>
      <c r="AB180" s="435"/>
      <c r="AC180" s="435"/>
      <c r="AD180" s="436"/>
      <c r="AE180" s="435"/>
      <c r="AF180" s="436"/>
      <c r="AG180" s="435"/>
      <c r="AH180" s="436"/>
      <c r="AI180" s="435"/>
      <c r="AJ180" s="436"/>
      <c r="AK180" s="435"/>
      <c r="AL180" s="435"/>
      <c r="AM180" s="436"/>
      <c r="AN180" s="435"/>
      <c r="AO180" s="436"/>
      <c r="AP180" s="435"/>
    </row>
    <row r="181" spans="1:42" ht="15" customHeight="1" x14ac:dyDescent="0.25">
      <c r="A181" s="435" t="s">
        <v>883</v>
      </c>
      <c r="B181" s="435" t="s">
        <v>847</v>
      </c>
      <c r="C181" s="436">
        <v>159</v>
      </c>
      <c r="D181" s="437" t="s">
        <v>62</v>
      </c>
      <c r="E181" s="435" t="s">
        <v>284</v>
      </c>
      <c r="F181" s="435" t="s">
        <v>949</v>
      </c>
      <c r="G181" s="435" t="s">
        <v>896</v>
      </c>
      <c r="H181" s="209" t="s">
        <v>167</v>
      </c>
      <c r="I181" s="438">
        <v>14129.39</v>
      </c>
      <c r="J181" s="438">
        <v>609.24</v>
      </c>
      <c r="K181" s="438">
        <v>5711.88</v>
      </c>
      <c r="L181" s="438">
        <v>0</v>
      </c>
      <c r="M181" s="438">
        <f t="shared" si="11"/>
        <v>5711.88</v>
      </c>
      <c r="N181" s="438">
        <f t="shared" si="12"/>
        <v>85.678200000000004</v>
      </c>
      <c r="O181" s="438">
        <v>2168.58</v>
      </c>
      <c r="P181" s="438">
        <v>673.4</v>
      </c>
      <c r="Q181" s="438">
        <f t="shared" si="13"/>
        <v>1473.6617999999999</v>
      </c>
      <c r="R181" s="438">
        <f t="shared" si="14"/>
        <v>2147.0617999999999</v>
      </c>
      <c r="S181" s="438" t="b">
        <f t="shared" si="10"/>
        <v>1</v>
      </c>
      <c r="T181" s="362" t="s">
        <v>62</v>
      </c>
      <c r="U181" s="438"/>
      <c r="V181" s="438"/>
      <c r="W181" s="438"/>
      <c r="X181" s="438"/>
      <c r="Y181" s="438"/>
      <c r="Z181" s="438"/>
      <c r="AA181" s="438"/>
      <c r="AB181" s="435"/>
      <c r="AC181" s="435"/>
      <c r="AD181" s="436"/>
      <c r="AE181" s="435"/>
      <c r="AF181" s="436"/>
      <c r="AG181" s="435"/>
      <c r="AH181" s="436"/>
      <c r="AI181" s="435"/>
      <c r="AJ181" s="436"/>
      <c r="AK181" s="435"/>
      <c r="AL181" s="435"/>
      <c r="AM181" s="436"/>
      <c r="AN181" s="435"/>
      <c r="AO181" s="436"/>
      <c r="AP181" s="435"/>
    </row>
    <row r="182" spans="1:42" ht="15" customHeight="1" x14ac:dyDescent="0.25">
      <c r="A182" s="435" t="s">
        <v>883</v>
      </c>
      <c r="B182" s="435" t="s">
        <v>847</v>
      </c>
      <c r="C182" s="436">
        <v>91</v>
      </c>
      <c r="D182" s="437" t="s">
        <v>51</v>
      </c>
      <c r="E182" s="435" t="s">
        <v>223</v>
      </c>
      <c r="F182" s="435" t="s">
        <v>941</v>
      </c>
      <c r="G182" s="435" t="s">
        <v>896</v>
      </c>
      <c r="H182" s="209" t="s">
        <v>167</v>
      </c>
      <c r="I182" s="438">
        <v>12056.4</v>
      </c>
      <c r="J182" s="438">
        <v>653.53</v>
      </c>
      <c r="K182" s="438">
        <v>6028.2</v>
      </c>
      <c r="L182" s="438">
        <v>0</v>
      </c>
      <c r="M182" s="438">
        <f t="shared" si="11"/>
        <v>6028.2</v>
      </c>
      <c r="N182" s="438">
        <f t="shared" si="12"/>
        <v>90.422999999999988</v>
      </c>
      <c r="O182" s="438">
        <v>2299.23</v>
      </c>
      <c r="P182" s="438">
        <v>482.25</v>
      </c>
      <c r="Q182" s="438">
        <f t="shared" si="13"/>
        <v>1555.277</v>
      </c>
      <c r="R182" s="438">
        <f t="shared" si="14"/>
        <v>2037.527</v>
      </c>
      <c r="S182" s="438" t="b">
        <f t="shared" si="10"/>
        <v>1</v>
      </c>
      <c r="T182" s="362" t="s">
        <v>51</v>
      </c>
      <c r="U182" s="438"/>
      <c r="V182" s="438"/>
      <c r="W182" s="438"/>
      <c r="X182" s="438"/>
      <c r="Y182" s="438"/>
      <c r="Z182" s="438"/>
      <c r="AA182" s="438"/>
      <c r="AB182" s="435"/>
      <c r="AC182" s="435"/>
      <c r="AD182" s="436"/>
      <c r="AE182" s="435"/>
      <c r="AF182" s="436"/>
      <c r="AG182" s="435"/>
      <c r="AH182" s="436"/>
      <c r="AI182" s="435"/>
      <c r="AJ182" s="436"/>
      <c r="AK182" s="435"/>
      <c r="AL182" s="435"/>
      <c r="AM182" s="436"/>
      <c r="AN182" s="435"/>
      <c r="AO182" s="436"/>
      <c r="AP182" s="435"/>
    </row>
    <row r="183" spans="1:42" ht="15" customHeight="1" x14ac:dyDescent="0.25">
      <c r="A183" s="435" t="s">
        <v>883</v>
      </c>
      <c r="B183" s="435" t="s">
        <v>847</v>
      </c>
      <c r="C183" s="436">
        <v>482</v>
      </c>
      <c r="D183" s="437" t="s">
        <v>821</v>
      </c>
      <c r="E183" s="435" t="s">
        <v>822</v>
      </c>
      <c r="F183" s="435" t="s">
        <v>1024</v>
      </c>
      <c r="G183" s="435" t="s">
        <v>896</v>
      </c>
      <c r="H183" s="209" t="s">
        <v>167</v>
      </c>
      <c r="I183" s="438">
        <v>20770.48</v>
      </c>
      <c r="J183" s="438">
        <v>951.62</v>
      </c>
      <c r="K183" s="438">
        <v>10385.24</v>
      </c>
      <c r="L183" s="438">
        <v>0</v>
      </c>
      <c r="M183" s="438">
        <f t="shared" si="11"/>
        <v>10385.24</v>
      </c>
      <c r="N183" s="438">
        <f t="shared" si="12"/>
        <v>155.77859999999998</v>
      </c>
      <c r="O183" s="438">
        <v>3786.79</v>
      </c>
      <c r="P183" s="438">
        <v>830.81</v>
      </c>
      <c r="Q183" s="438">
        <f t="shared" si="13"/>
        <v>2679.3914</v>
      </c>
      <c r="R183" s="438">
        <f t="shared" si="14"/>
        <v>3510.2013999999999</v>
      </c>
      <c r="S183" s="438" t="b">
        <f t="shared" si="10"/>
        <v>1</v>
      </c>
      <c r="T183" s="176" t="s">
        <v>821</v>
      </c>
      <c r="U183" s="438"/>
      <c r="V183" s="438"/>
      <c r="W183" s="438"/>
      <c r="X183" s="438"/>
      <c r="Y183" s="438"/>
      <c r="Z183" s="438"/>
      <c r="AA183" s="438"/>
      <c r="AB183" s="435"/>
      <c r="AC183" s="435"/>
      <c r="AD183" s="436"/>
      <c r="AE183" s="435"/>
      <c r="AF183" s="436"/>
      <c r="AG183" s="435"/>
      <c r="AH183" s="436"/>
      <c r="AI183" s="435"/>
      <c r="AJ183" s="436"/>
      <c r="AK183" s="435"/>
      <c r="AL183" s="435"/>
      <c r="AM183" s="436"/>
      <c r="AN183" s="435"/>
      <c r="AO183" s="436"/>
      <c r="AP183" s="435"/>
    </row>
    <row r="184" spans="1:42" ht="15" customHeight="1" x14ac:dyDescent="0.25">
      <c r="A184" s="435" t="s">
        <v>883</v>
      </c>
      <c r="B184" s="435" t="s">
        <v>847</v>
      </c>
      <c r="C184" s="436">
        <v>326</v>
      </c>
      <c r="D184" s="437" t="s">
        <v>322</v>
      </c>
      <c r="E184" s="435" t="s">
        <v>323</v>
      </c>
      <c r="F184" s="435" t="s">
        <v>983</v>
      </c>
      <c r="G184" s="435" t="s">
        <v>896</v>
      </c>
      <c r="H184" s="209" t="s">
        <v>167</v>
      </c>
      <c r="I184" s="438">
        <v>51942.2</v>
      </c>
      <c r="J184" s="438">
        <v>951.62</v>
      </c>
      <c r="K184" s="438">
        <v>25971.1</v>
      </c>
      <c r="L184" s="438">
        <v>0</v>
      </c>
      <c r="M184" s="438">
        <f t="shared" si="11"/>
        <v>25971.1</v>
      </c>
      <c r="N184" s="438">
        <f t="shared" si="12"/>
        <v>389.56649999999996</v>
      </c>
      <c r="O184" s="438">
        <v>8041.73</v>
      </c>
      <c r="P184" s="438">
        <v>2077.6799999999998</v>
      </c>
      <c r="Q184" s="438">
        <f t="shared" si="13"/>
        <v>6700.5434999999998</v>
      </c>
      <c r="R184" s="438">
        <f t="shared" si="14"/>
        <v>8778.2235000000001</v>
      </c>
      <c r="S184" s="438" t="b">
        <f t="shared" si="10"/>
        <v>1</v>
      </c>
      <c r="T184" s="362" t="s">
        <v>322</v>
      </c>
      <c r="U184" s="438"/>
      <c r="V184" s="438"/>
      <c r="W184" s="438"/>
      <c r="X184" s="438"/>
      <c r="Y184" s="438"/>
      <c r="Z184" s="438"/>
      <c r="AA184" s="438"/>
      <c r="AB184" s="435"/>
      <c r="AC184" s="435"/>
      <c r="AD184" s="436"/>
      <c r="AE184" s="435"/>
      <c r="AF184" s="436"/>
      <c r="AG184" s="435"/>
      <c r="AH184" s="436"/>
      <c r="AI184" s="435"/>
      <c r="AJ184" s="436"/>
      <c r="AK184" s="435"/>
      <c r="AL184" s="435"/>
      <c r="AM184" s="436"/>
      <c r="AN184" s="435"/>
      <c r="AO184" s="436"/>
      <c r="AP184" s="435"/>
    </row>
    <row r="185" spans="1:42" ht="15" customHeight="1" x14ac:dyDescent="0.25">
      <c r="A185" s="435" t="s">
        <v>883</v>
      </c>
      <c r="B185" s="435" t="s">
        <v>847</v>
      </c>
      <c r="C185" s="436">
        <v>221</v>
      </c>
      <c r="D185" s="437" t="s">
        <v>109</v>
      </c>
      <c r="E185" s="435" t="s">
        <v>252</v>
      </c>
      <c r="F185" s="435" t="s">
        <v>966</v>
      </c>
      <c r="G185" s="435" t="s">
        <v>896</v>
      </c>
      <c r="H185" s="209" t="s">
        <v>167</v>
      </c>
      <c r="I185" s="438">
        <v>22696.46</v>
      </c>
      <c r="J185" s="438">
        <v>951.62</v>
      </c>
      <c r="K185" s="438">
        <v>11348.23</v>
      </c>
      <c r="L185" s="438">
        <v>0</v>
      </c>
      <c r="M185" s="438">
        <f t="shared" si="11"/>
        <v>11348.23</v>
      </c>
      <c r="N185" s="438">
        <f t="shared" si="12"/>
        <v>170.22344999999999</v>
      </c>
      <c r="O185" s="438">
        <v>4049.69</v>
      </c>
      <c r="P185" s="438">
        <v>907.85</v>
      </c>
      <c r="Q185" s="438">
        <f t="shared" si="13"/>
        <v>2927.8465500000002</v>
      </c>
      <c r="R185" s="438">
        <f t="shared" si="14"/>
        <v>3835.6965500000001</v>
      </c>
      <c r="S185" s="438" t="b">
        <f t="shared" si="10"/>
        <v>0</v>
      </c>
      <c r="T185" s="362" t="s">
        <v>413</v>
      </c>
      <c r="U185" s="438"/>
      <c r="V185" s="438"/>
      <c r="W185" s="438"/>
      <c r="X185" s="438"/>
      <c r="Y185" s="438"/>
      <c r="Z185" s="438"/>
      <c r="AA185" s="438"/>
      <c r="AB185" s="435"/>
      <c r="AC185" s="435"/>
      <c r="AD185" s="436"/>
      <c r="AE185" s="435"/>
      <c r="AF185" s="436"/>
      <c r="AG185" s="435"/>
      <c r="AH185" s="436"/>
      <c r="AI185" s="435"/>
      <c r="AJ185" s="436"/>
      <c r="AK185" s="435"/>
      <c r="AL185" s="435"/>
      <c r="AM185" s="436"/>
      <c r="AN185" s="435"/>
      <c r="AO185" s="436"/>
      <c r="AP185" s="435"/>
    </row>
    <row r="186" spans="1:42" ht="15" customHeight="1" x14ac:dyDescent="0.25">
      <c r="A186" s="435" t="s">
        <v>883</v>
      </c>
      <c r="B186" s="435" t="s">
        <v>847</v>
      </c>
      <c r="C186" s="436">
        <v>13</v>
      </c>
      <c r="D186" s="437" t="s">
        <v>102</v>
      </c>
      <c r="E186" s="435" t="s">
        <v>181</v>
      </c>
      <c r="F186" s="435" t="s">
        <v>904</v>
      </c>
      <c r="G186" s="435" t="s">
        <v>896</v>
      </c>
      <c r="H186" s="209" t="s">
        <v>167</v>
      </c>
      <c r="I186" s="438">
        <v>17463.22</v>
      </c>
      <c r="J186" s="438">
        <v>951.62</v>
      </c>
      <c r="K186" s="438">
        <v>8731.61</v>
      </c>
      <c r="L186" s="438">
        <v>0</v>
      </c>
      <c r="M186" s="438">
        <f t="shared" si="11"/>
        <v>8731.61</v>
      </c>
      <c r="N186" s="438">
        <f t="shared" si="12"/>
        <v>130.97415000000001</v>
      </c>
      <c r="O186" s="438">
        <v>3335.35</v>
      </c>
      <c r="P186" s="438">
        <v>698.52</v>
      </c>
      <c r="Q186" s="438">
        <f t="shared" si="13"/>
        <v>2252.75585</v>
      </c>
      <c r="R186" s="438">
        <f t="shared" si="14"/>
        <v>2951.27585</v>
      </c>
      <c r="S186" s="438" t="b">
        <f t="shared" si="10"/>
        <v>0</v>
      </c>
      <c r="T186" s="362" t="s">
        <v>427</v>
      </c>
      <c r="U186" s="438"/>
      <c r="V186" s="438"/>
      <c r="W186" s="438"/>
      <c r="X186" s="438"/>
      <c r="Y186" s="438"/>
      <c r="Z186" s="438"/>
      <c r="AA186" s="438"/>
      <c r="AB186" s="435"/>
      <c r="AC186" s="435"/>
      <c r="AD186" s="436"/>
      <c r="AE186" s="435"/>
      <c r="AF186" s="436"/>
      <c r="AG186" s="435"/>
      <c r="AH186" s="436"/>
      <c r="AI186" s="435"/>
      <c r="AJ186" s="436"/>
      <c r="AK186" s="435"/>
      <c r="AL186" s="435"/>
      <c r="AM186" s="436"/>
      <c r="AN186" s="435"/>
      <c r="AO186" s="436"/>
      <c r="AP186" s="435"/>
    </row>
    <row r="187" spans="1:42" ht="15" customHeight="1" x14ac:dyDescent="0.25">
      <c r="A187" s="435" t="s">
        <v>883</v>
      </c>
      <c r="B187" s="435" t="s">
        <v>847</v>
      </c>
      <c r="C187" s="436">
        <v>15</v>
      </c>
      <c r="D187" s="437" t="s">
        <v>10</v>
      </c>
      <c r="E187" s="435" t="s">
        <v>182</v>
      </c>
      <c r="F187" s="435" t="s">
        <v>905</v>
      </c>
      <c r="G187" s="435" t="s">
        <v>896</v>
      </c>
      <c r="H187" s="209" t="s">
        <v>167</v>
      </c>
      <c r="I187" s="438">
        <v>17924.439999999999</v>
      </c>
      <c r="J187" s="438">
        <v>951.62</v>
      </c>
      <c r="K187" s="438">
        <v>8962.2199999999993</v>
      </c>
      <c r="L187" s="438">
        <v>0</v>
      </c>
      <c r="M187" s="438">
        <f t="shared" si="11"/>
        <v>8962.2199999999993</v>
      </c>
      <c r="N187" s="438">
        <f t="shared" si="12"/>
        <v>134.43329999999997</v>
      </c>
      <c r="O187" s="438">
        <v>3398.31</v>
      </c>
      <c r="P187" s="438">
        <v>716.97</v>
      </c>
      <c r="Q187" s="438">
        <f t="shared" si="13"/>
        <v>2312.2566999999999</v>
      </c>
      <c r="R187" s="438">
        <f t="shared" si="14"/>
        <v>3029.2267000000002</v>
      </c>
      <c r="S187" s="438" t="b">
        <f t="shared" si="10"/>
        <v>1</v>
      </c>
      <c r="T187" s="362" t="s">
        <v>10</v>
      </c>
      <c r="U187" s="438"/>
      <c r="V187" s="438"/>
      <c r="W187" s="438"/>
      <c r="X187" s="438"/>
      <c r="Y187" s="438"/>
      <c r="Z187" s="438"/>
      <c r="AA187" s="438"/>
      <c r="AB187" s="435"/>
      <c r="AC187" s="435"/>
      <c r="AD187" s="436"/>
      <c r="AE187" s="435"/>
      <c r="AF187" s="436"/>
      <c r="AG187" s="435"/>
      <c r="AH187" s="436"/>
      <c r="AI187" s="435"/>
      <c r="AJ187" s="436"/>
      <c r="AK187" s="435"/>
      <c r="AL187" s="435"/>
      <c r="AM187" s="436"/>
      <c r="AN187" s="435"/>
      <c r="AO187" s="436"/>
      <c r="AP187" s="435"/>
    </row>
    <row r="188" spans="1:42" ht="15" customHeight="1" x14ac:dyDescent="0.25">
      <c r="A188" s="435" t="s">
        <v>883</v>
      </c>
      <c r="B188" s="435" t="s">
        <v>847</v>
      </c>
      <c r="C188" s="436">
        <v>488</v>
      </c>
      <c r="D188" s="437" t="s">
        <v>849</v>
      </c>
      <c r="E188" s="435" t="s">
        <v>848</v>
      </c>
      <c r="F188" s="435" t="s">
        <v>1028</v>
      </c>
      <c r="G188" s="435" t="s">
        <v>896</v>
      </c>
      <c r="H188" s="209" t="s">
        <v>167</v>
      </c>
      <c r="I188" s="438">
        <v>41712.14</v>
      </c>
      <c r="J188" s="438">
        <v>951.62</v>
      </c>
      <c r="K188" s="438">
        <v>20856.07</v>
      </c>
      <c r="L188" s="438">
        <v>0</v>
      </c>
      <c r="M188" s="438">
        <f t="shared" si="11"/>
        <v>20856.07</v>
      </c>
      <c r="N188" s="438">
        <f t="shared" si="12"/>
        <v>312.84105</v>
      </c>
      <c r="O188" s="438">
        <v>6645.33</v>
      </c>
      <c r="P188" s="438">
        <v>1668.48</v>
      </c>
      <c r="Q188" s="438">
        <f t="shared" si="13"/>
        <v>5380.86895</v>
      </c>
      <c r="R188" s="438">
        <f t="shared" si="14"/>
        <v>7049.3489499999996</v>
      </c>
      <c r="S188" s="438" t="b">
        <f t="shared" si="10"/>
        <v>1</v>
      </c>
      <c r="T188" s="218" t="s">
        <v>849</v>
      </c>
      <c r="U188" s="438"/>
      <c r="V188" s="438"/>
      <c r="W188" s="438"/>
      <c r="X188" s="438"/>
      <c r="Y188" s="438"/>
      <c r="Z188" s="438"/>
      <c r="AA188" s="438"/>
      <c r="AB188" s="435"/>
      <c r="AC188" s="435"/>
      <c r="AD188" s="436"/>
      <c r="AE188" s="435"/>
      <c r="AF188" s="436"/>
      <c r="AG188" s="435"/>
      <c r="AH188" s="436"/>
      <c r="AI188" s="435"/>
      <c r="AJ188" s="436"/>
      <c r="AK188" s="435"/>
      <c r="AL188" s="435"/>
      <c r="AM188" s="436"/>
      <c r="AN188" s="435"/>
      <c r="AO188" s="436"/>
      <c r="AP188" s="435"/>
    </row>
    <row r="189" spans="1:42" ht="15" customHeight="1" x14ac:dyDescent="0.25">
      <c r="A189" s="435" t="s">
        <v>883</v>
      </c>
      <c r="B189" s="435" t="s">
        <v>847</v>
      </c>
      <c r="C189" s="436">
        <v>253</v>
      </c>
      <c r="D189" s="437" t="s">
        <v>146</v>
      </c>
      <c r="E189" s="435" t="s">
        <v>261</v>
      </c>
      <c r="F189" s="435" t="s">
        <v>972</v>
      </c>
      <c r="G189" s="435" t="s">
        <v>896</v>
      </c>
      <c r="H189" s="209" t="s">
        <v>167</v>
      </c>
      <c r="I189" s="438">
        <v>7107.64</v>
      </c>
      <c r="J189" s="438">
        <v>319.86</v>
      </c>
      <c r="K189" s="438">
        <v>3553.82</v>
      </c>
      <c r="L189" s="438">
        <v>0</v>
      </c>
      <c r="M189" s="438">
        <f t="shared" si="11"/>
        <v>3553.82</v>
      </c>
      <c r="N189" s="438">
        <f t="shared" si="12"/>
        <v>53.307299999999998</v>
      </c>
      <c r="O189" s="438">
        <v>1290.05</v>
      </c>
      <c r="P189" s="438">
        <v>284.3</v>
      </c>
      <c r="Q189" s="438">
        <f t="shared" si="13"/>
        <v>916.88269999999989</v>
      </c>
      <c r="R189" s="438">
        <f t="shared" si="14"/>
        <v>1201.1826999999998</v>
      </c>
      <c r="S189" s="438" t="b">
        <f t="shared" si="10"/>
        <v>0</v>
      </c>
      <c r="T189" s="362" t="s">
        <v>144</v>
      </c>
      <c r="U189" s="438"/>
      <c r="V189" s="438"/>
      <c r="W189" s="438"/>
      <c r="X189" s="438"/>
      <c r="Y189" s="438"/>
      <c r="Z189" s="438"/>
      <c r="AA189" s="438"/>
      <c r="AB189" s="435"/>
      <c r="AC189" s="435"/>
      <c r="AD189" s="436"/>
      <c r="AE189" s="435"/>
      <c r="AF189" s="436"/>
      <c r="AG189" s="435"/>
      <c r="AH189" s="436"/>
      <c r="AI189" s="435"/>
      <c r="AJ189" s="436"/>
      <c r="AK189" s="435"/>
      <c r="AL189" s="435"/>
      <c r="AM189" s="436"/>
      <c r="AN189" s="435"/>
      <c r="AO189" s="436"/>
      <c r="AP189" s="435"/>
    </row>
    <row r="190" spans="1:42" ht="15" customHeight="1" x14ac:dyDescent="0.25">
      <c r="A190" s="435" t="s">
        <v>883</v>
      </c>
      <c r="B190" s="435" t="s">
        <v>847</v>
      </c>
      <c r="C190" s="436">
        <v>383</v>
      </c>
      <c r="D190" s="437" t="s">
        <v>467</v>
      </c>
      <c r="E190" s="435" t="s">
        <v>514</v>
      </c>
      <c r="F190" s="435" t="s">
        <v>999</v>
      </c>
      <c r="G190" s="435" t="s">
        <v>1000</v>
      </c>
      <c r="H190" s="209" t="s">
        <v>167</v>
      </c>
      <c r="I190" s="438">
        <v>1557.78</v>
      </c>
      <c r="J190" s="438">
        <v>90.86</v>
      </c>
      <c r="K190" s="438">
        <v>346.17</v>
      </c>
      <c r="L190" s="438">
        <v>0</v>
      </c>
      <c r="M190" s="438">
        <f t="shared" si="11"/>
        <v>346.17</v>
      </c>
      <c r="N190" s="438">
        <f t="shared" si="12"/>
        <v>5.1925499999999998</v>
      </c>
      <c r="O190" s="438">
        <v>421.63</v>
      </c>
      <c r="P190" s="438">
        <v>0</v>
      </c>
      <c r="Q190" s="438">
        <f t="shared" si="13"/>
        <v>325.57745</v>
      </c>
      <c r="R190" s="438">
        <f t="shared" si="14"/>
        <v>325.57745</v>
      </c>
      <c r="S190" s="438" t="b">
        <f t="shared" si="10"/>
        <v>1</v>
      </c>
      <c r="T190" s="208" t="s">
        <v>467</v>
      </c>
      <c r="U190" s="438"/>
      <c r="V190" s="438"/>
      <c r="W190" s="438"/>
      <c r="X190" s="438"/>
      <c r="Y190" s="438"/>
      <c r="Z190" s="438"/>
      <c r="AA190" s="438"/>
      <c r="AB190" s="435"/>
      <c r="AC190" s="435"/>
      <c r="AD190" s="436"/>
      <c r="AE190" s="435"/>
      <c r="AF190" s="436"/>
      <c r="AG190" s="435"/>
      <c r="AH190" s="436"/>
      <c r="AI190" s="435"/>
      <c r="AJ190" s="436"/>
      <c r="AK190" s="435"/>
      <c r="AL190" s="435"/>
      <c r="AM190" s="436"/>
      <c r="AN190" s="435"/>
      <c r="AO190" s="436"/>
      <c r="AP190" s="435"/>
    </row>
    <row r="191" spans="1:42" ht="15" customHeight="1" x14ac:dyDescent="0.25">
      <c r="A191" s="435" t="s">
        <v>883</v>
      </c>
      <c r="B191" s="435" t="s">
        <v>847</v>
      </c>
      <c r="C191" s="436">
        <v>500</v>
      </c>
      <c r="D191" s="437" t="s">
        <v>467</v>
      </c>
      <c r="E191" s="435" t="s">
        <v>514</v>
      </c>
      <c r="F191" s="435" t="s">
        <v>1030</v>
      </c>
      <c r="G191" s="435" t="s">
        <v>896</v>
      </c>
      <c r="H191" s="209" t="s">
        <v>167</v>
      </c>
      <c r="I191" s="438">
        <v>4788.38</v>
      </c>
      <c r="J191" s="438">
        <v>192.7</v>
      </c>
      <c r="K191" s="438">
        <v>2394.19</v>
      </c>
      <c r="L191" s="438">
        <v>0</v>
      </c>
      <c r="M191" s="438">
        <f t="shared" si="11"/>
        <v>2394.19</v>
      </c>
      <c r="N191" s="438">
        <f t="shared" si="12"/>
        <v>35.912849999999999</v>
      </c>
      <c r="O191" s="438">
        <v>846.31</v>
      </c>
      <c r="P191" s="438">
        <v>191.53</v>
      </c>
      <c r="Q191" s="438">
        <f t="shared" si="13"/>
        <v>617.69714999999985</v>
      </c>
      <c r="R191" s="438">
        <f t="shared" si="14"/>
        <v>809.22714999999982</v>
      </c>
      <c r="S191" s="438" t="b">
        <f t="shared" si="10"/>
        <v>1</v>
      </c>
      <c r="T191" s="359" t="s">
        <v>467</v>
      </c>
      <c r="U191" s="438"/>
      <c r="V191" s="438"/>
      <c r="W191" s="438"/>
      <c r="X191" s="438"/>
      <c r="Y191" s="438"/>
      <c r="Z191" s="438"/>
      <c r="AA191" s="438"/>
      <c r="AB191" s="435"/>
      <c r="AC191" s="435"/>
      <c r="AD191" s="436"/>
      <c r="AE191" s="435"/>
      <c r="AF191" s="436"/>
      <c r="AG191" s="435"/>
      <c r="AH191" s="436"/>
      <c r="AI191" s="435"/>
      <c r="AJ191" s="436"/>
      <c r="AK191" s="435"/>
      <c r="AL191" s="435"/>
      <c r="AM191" s="436"/>
      <c r="AN191" s="435"/>
      <c r="AO191" s="436"/>
      <c r="AP191" s="435"/>
    </row>
    <row r="192" spans="1:42" ht="15" customHeight="1" x14ac:dyDescent="0.25">
      <c r="A192" s="435" t="s">
        <v>883</v>
      </c>
      <c r="B192" s="435" t="s">
        <v>847</v>
      </c>
      <c r="C192" s="436">
        <v>463</v>
      </c>
      <c r="D192" s="437" t="s">
        <v>752</v>
      </c>
      <c r="E192" s="435" t="s">
        <v>765</v>
      </c>
      <c r="F192" s="435" t="s">
        <v>1018</v>
      </c>
      <c r="G192" s="435" t="s">
        <v>896</v>
      </c>
      <c r="H192" s="209" t="s">
        <v>167</v>
      </c>
      <c r="I192" s="438">
        <v>41712.14</v>
      </c>
      <c r="J192" s="438">
        <v>951.62</v>
      </c>
      <c r="K192" s="438">
        <v>20856.07</v>
      </c>
      <c r="L192" s="438">
        <v>0</v>
      </c>
      <c r="M192" s="438">
        <f t="shared" si="11"/>
        <v>20856.07</v>
      </c>
      <c r="N192" s="438">
        <f t="shared" si="12"/>
        <v>312.84105</v>
      </c>
      <c r="O192" s="438">
        <v>6645.33</v>
      </c>
      <c r="P192" s="438">
        <v>1668.48</v>
      </c>
      <c r="Q192" s="438">
        <f t="shared" si="13"/>
        <v>5380.86895</v>
      </c>
      <c r="R192" s="438">
        <f t="shared" si="14"/>
        <v>7049.3489499999996</v>
      </c>
      <c r="S192" s="438" t="b">
        <f t="shared" si="10"/>
        <v>1</v>
      </c>
      <c r="T192" s="218" t="s">
        <v>752</v>
      </c>
      <c r="U192" s="438"/>
      <c r="V192" s="438"/>
      <c r="W192" s="438"/>
      <c r="X192" s="438"/>
      <c r="Y192" s="438"/>
      <c r="Z192" s="438"/>
      <c r="AA192" s="438"/>
      <c r="AB192" s="435"/>
      <c r="AC192" s="435"/>
      <c r="AD192" s="436"/>
      <c r="AE192" s="435"/>
      <c r="AF192" s="436"/>
      <c r="AG192" s="435"/>
      <c r="AH192" s="436"/>
      <c r="AI192" s="435"/>
      <c r="AJ192" s="436"/>
      <c r="AK192" s="435"/>
      <c r="AL192" s="435"/>
      <c r="AM192" s="436"/>
      <c r="AN192" s="435"/>
      <c r="AO192" s="436"/>
      <c r="AP192" s="435"/>
    </row>
    <row r="193" spans="1:42" ht="15" customHeight="1" x14ac:dyDescent="0.25">
      <c r="A193" s="435" t="s">
        <v>883</v>
      </c>
      <c r="B193" s="435" t="s">
        <v>847</v>
      </c>
      <c r="C193" s="436">
        <v>222</v>
      </c>
      <c r="D193" s="437" t="s">
        <v>80</v>
      </c>
      <c r="E193" s="435" t="s">
        <v>253</v>
      </c>
      <c r="F193" s="435" t="s">
        <v>966</v>
      </c>
      <c r="G193" s="435" t="s">
        <v>896</v>
      </c>
      <c r="H193" s="209" t="s">
        <v>167</v>
      </c>
      <c r="I193" s="438">
        <v>23914.68</v>
      </c>
      <c r="J193" s="438">
        <v>951.62</v>
      </c>
      <c r="K193" s="438">
        <v>11957.34</v>
      </c>
      <c r="L193" s="438">
        <v>0</v>
      </c>
      <c r="M193" s="438">
        <f t="shared" si="11"/>
        <v>11957.34</v>
      </c>
      <c r="N193" s="438">
        <f t="shared" si="12"/>
        <v>179.36009999999999</v>
      </c>
      <c r="O193" s="438">
        <v>4215.97</v>
      </c>
      <c r="P193" s="438">
        <v>956.58</v>
      </c>
      <c r="Q193" s="438">
        <f t="shared" si="13"/>
        <v>3084.9899000000005</v>
      </c>
      <c r="R193" s="438">
        <f t="shared" si="14"/>
        <v>4041.5699000000004</v>
      </c>
      <c r="S193" s="438" t="b">
        <f t="shared" si="10"/>
        <v>1</v>
      </c>
      <c r="T193" s="362" t="s">
        <v>80</v>
      </c>
      <c r="U193" s="438"/>
      <c r="V193" s="438"/>
      <c r="W193" s="438"/>
      <c r="X193" s="438"/>
      <c r="Y193" s="438"/>
      <c r="Z193" s="438"/>
      <c r="AA193" s="438"/>
      <c r="AB193" s="435"/>
      <c r="AC193" s="435"/>
      <c r="AD193" s="436"/>
      <c r="AE193" s="435"/>
      <c r="AF193" s="436"/>
      <c r="AG193" s="435"/>
      <c r="AH193" s="436"/>
      <c r="AI193" s="435"/>
      <c r="AJ193" s="436"/>
      <c r="AK193" s="435"/>
      <c r="AL193" s="435"/>
      <c r="AM193" s="436"/>
      <c r="AN193" s="435"/>
      <c r="AO193" s="436"/>
      <c r="AP193" s="435"/>
    </row>
    <row r="194" spans="1:42" ht="15" customHeight="1" x14ac:dyDescent="0.25">
      <c r="A194" s="435" t="s">
        <v>883</v>
      </c>
      <c r="B194" s="435" t="s">
        <v>847</v>
      </c>
      <c r="C194" s="436">
        <v>472</v>
      </c>
      <c r="D194" s="437" t="s">
        <v>784</v>
      </c>
      <c r="E194" s="435" t="s">
        <v>791</v>
      </c>
      <c r="F194" s="435" t="s">
        <v>1022</v>
      </c>
      <c r="G194" s="435" t="s">
        <v>896</v>
      </c>
      <c r="H194" s="209" t="s">
        <v>167</v>
      </c>
      <c r="I194" s="438">
        <v>22418.28</v>
      </c>
      <c r="J194" s="438">
        <v>951.62</v>
      </c>
      <c r="K194" s="438">
        <v>11209.14</v>
      </c>
      <c r="L194" s="438">
        <v>0</v>
      </c>
      <c r="M194" s="438">
        <f t="shared" si="11"/>
        <v>11209.14</v>
      </c>
      <c r="N194" s="438">
        <f t="shared" si="12"/>
        <v>168.13709999999998</v>
      </c>
      <c r="O194" s="438">
        <v>4011.72</v>
      </c>
      <c r="P194" s="438">
        <v>896.73</v>
      </c>
      <c r="Q194" s="438">
        <f t="shared" si="13"/>
        <v>2891.9629</v>
      </c>
      <c r="R194" s="438">
        <f t="shared" si="14"/>
        <v>3788.6929</v>
      </c>
      <c r="S194" s="438" t="b">
        <f t="shared" ref="S194:S228" si="15">D194=T194</f>
        <v>1</v>
      </c>
      <c r="T194" s="369" t="s">
        <v>784</v>
      </c>
      <c r="U194" s="438"/>
      <c r="V194" s="438"/>
      <c r="W194" s="438"/>
      <c r="X194" s="438"/>
      <c r="Y194" s="438"/>
      <c r="Z194" s="438"/>
      <c r="AA194" s="438"/>
      <c r="AB194" s="435"/>
      <c r="AC194" s="435"/>
      <c r="AD194" s="436"/>
      <c r="AE194" s="435"/>
      <c r="AF194" s="436"/>
      <c r="AG194" s="435"/>
      <c r="AH194" s="436"/>
      <c r="AI194" s="435"/>
      <c r="AJ194" s="436"/>
      <c r="AK194" s="435"/>
      <c r="AL194" s="435"/>
      <c r="AM194" s="436"/>
      <c r="AN194" s="435"/>
      <c r="AO194" s="436"/>
      <c r="AP194" s="435"/>
    </row>
    <row r="195" spans="1:42" ht="15" customHeight="1" x14ac:dyDescent="0.25">
      <c r="A195" s="435" t="s">
        <v>883</v>
      </c>
      <c r="B195" s="435" t="s">
        <v>847</v>
      </c>
      <c r="C195" s="436">
        <v>43</v>
      </c>
      <c r="D195" s="437" t="s">
        <v>32</v>
      </c>
      <c r="E195" s="435" t="s">
        <v>204</v>
      </c>
      <c r="F195" s="435" t="s">
        <v>926</v>
      </c>
      <c r="G195" s="435" t="s">
        <v>896</v>
      </c>
      <c r="H195" s="209" t="s">
        <v>167</v>
      </c>
      <c r="I195" s="438">
        <v>34263.54</v>
      </c>
      <c r="J195" s="438">
        <v>951.62</v>
      </c>
      <c r="K195" s="438">
        <v>17131.77</v>
      </c>
      <c r="L195" s="438">
        <v>0</v>
      </c>
      <c r="M195" s="438">
        <f t="shared" ref="M195:M231" si="16">K195+L195</f>
        <v>17131.77</v>
      </c>
      <c r="N195" s="438">
        <f t="shared" ref="N195:N231" si="17">K195*1.5%</f>
        <v>256.97654999999997</v>
      </c>
      <c r="O195" s="438">
        <v>5628.59</v>
      </c>
      <c r="P195" s="438">
        <v>1370.54</v>
      </c>
      <c r="Q195" s="438">
        <f t="shared" ref="Q195:Q228" si="18">O195-J195-N195</f>
        <v>4419.9934499999999</v>
      </c>
      <c r="R195" s="438">
        <f t="shared" ref="R195:R231" si="19">P195+Q195</f>
        <v>5790.5334499999999</v>
      </c>
      <c r="S195" s="438" t="b">
        <f t="shared" si="15"/>
        <v>1</v>
      </c>
      <c r="T195" s="366" t="s">
        <v>32</v>
      </c>
      <c r="U195" s="438"/>
      <c r="V195" s="438"/>
      <c r="W195" s="438"/>
      <c r="X195" s="438"/>
      <c r="Y195" s="438"/>
      <c r="Z195" s="438"/>
      <c r="AA195" s="438"/>
      <c r="AB195" s="435"/>
      <c r="AC195" s="435"/>
      <c r="AD195" s="436"/>
      <c r="AE195" s="435"/>
      <c r="AF195" s="436"/>
      <c r="AG195" s="435"/>
      <c r="AH195" s="436"/>
      <c r="AI195" s="435"/>
      <c r="AJ195" s="436"/>
      <c r="AK195" s="435"/>
      <c r="AL195" s="435"/>
      <c r="AM195" s="436"/>
      <c r="AN195" s="435"/>
      <c r="AO195" s="436"/>
      <c r="AP195" s="435"/>
    </row>
    <row r="196" spans="1:42" ht="15" customHeight="1" x14ac:dyDescent="0.25">
      <c r="A196" s="435" t="s">
        <v>883</v>
      </c>
      <c r="B196" s="435" t="s">
        <v>847</v>
      </c>
      <c r="C196" s="436">
        <v>22</v>
      </c>
      <c r="D196" s="437" t="s">
        <v>16</v>
      </c>
      <c r="E196" s="435" t="s">
        <v>269</v>
      </c>
      <c r="F196" s="435" t="s">
        <v>911</v>
      </c>
      <c r="G196" s="435" t="s">
        <v>896</v>
      </c>
      <c r="H196" s="209" t="s">
        <v>167</v>
      </c>
      <c r="I196" s="438">
        <v>30346.02</v>
      </c>
      <c r="J196" s="438">
        <v>951.62</v>
      </c>
      <c r="K196" s="438">
        <v>15173.01</v>
      </c>
      <c r="L196" s="438">
        <v>0</v>
      </c>
      <c r="M196" s="438">
        <f t="shared" si="16"/>
        <v>15173.01</v>
      </c>
      <c r="N196" s="438">
        <f t="shared" si="17"/>
        <v>227.59514999999999</v>
      </c>
      <c r="O196" s="438">
        <v>5093.8500000000004</v>
      </c>
      <c r="P196" s="438">
        <v>1213.8399999999999</v>
      </c>
      <c r="Q196" s="438">
        <f t="shared" si="18"/>
        <v>3914.6348500000004</v>
      </c>
      <c r="R196" s="438">
        <f t="shared" si="19"/>
        <v>5128.4748500000005</v>
      </c>
      <c r="S196" s="438" t="b">
        <f t="shared" si="15"/>
        <v>1</v>
      </c>
      <c r="T196" s="362" t="s">
        <v>16</v>
      </c>
      <c r="U196" s="438"/>
      <c r="V196" s="438"/>
      <c r="W196" s="438"/>
      <c r="X196" s="438"/>
      <c r="Y196" s="438"/>
      <c r="Z196" s="438"/>
      <c r="AA196" s="438"/>
      <c r="AB196" s="435"/>
      <c r="AC196" s="435"/>
      <c r="AD196" s="436"/>
      <c r="AE196" s="435"/>
      <c r="AF196" s="436"/>
      <c r="AG196" s="435"/>
      <c r="AH196" s="436"/>
      <c r="AI196" s="435"/>
      <c r="AJ196" s="436"/>
      <c r="AK196" s="435"/>
      <c r="AL196" s="435"/>
      <c r="AM196" s="436"/>
      <c r="AN196" s="435"/>
      <c r="AO196" s="436"/>
      <c r="AP196" s="435"/>
    </row>
    <row r="197" spans="1:42" ht="15" customHeight="1" x14ac:dyDescent="0.25">
      <c r="A197" s="435" t="s">
        <v>883</v>
      </c>
      <c r="B197" s="435" t="s">
        <v>847</v>
      </c>
      <c r="C197" s="436">
        <v>220</v>
      </c>
      <c r="D197" s="437" t="s">
        <v>108</v>
      </c>
      <c r="E197" s="435" t="s">
        <v>390</v>
      </c>
      <c r="F197" s="435" t="s">
        <v>966</v>
      </c>
      <c r="G197" s="435" t="s">
        <v>896</v>
      </c>
      <c r="H197" s="209" t="s">
        <v>167</v>
      </c>
      <c r="I197" s="438">
        <v>11423.76</v>
      </c>
      <c r="J197" s="438">
        <v>609.24</v>
      </c>
      <c r="K197" s="438">
        <v>5711.88</v>
      </c>
      <c r="L197" s="438">
        <v>0</v>
      </c>
      <c r="M197" s="438">
        <f t="shared" si="16"/>
        <v>5711.88</v>
      </c>
      <c r="N197" s="438">
        <f t="shared" si="17"/>
        <v>85.678200000000004</v>
      </c>
      <c r="O197" s="438">
        <v>2168.58</v>
      </c>
      <c r="P197" s="438">
        <v>456.95</v>
      </c>
      <c r="Q197" s="438">
        <f t="shared" si="18"/>
        <v>1473.6617999999999</v>
      </c>
      <c r="R197" s="438">
        <f t="shared" si="19"/>
        <v>1930.6117999999999</v>
      </c>
      <c r="S197" s="438" t="b">
        <f t="shared" si="15"/>
        <v>0</v>
      </c>
      <c r="T197" s="362" t="s">
        <v>412</v>
      </c>
      <c r="U197" s="438"/>
      <c r="V197" s="438"/>
      <c r="W197" s="438"/>
      <c r="X197" s="438"/>
      <c r="Y197" s="438"/>
      <c r="Z197" s="438"/>
      <c r="AA197" s="438"/>
      <c r="AB197" s="435"/>
      <c r="AC197" s="435"/>
      <c r="AD197" s="436"/>
      <c r="AE197" s="435"/>
      <c r="AF197" s="436"/>
      <c r="AG197" s="435"/>
      <c r="AH197" s="436"/>
      <c r="AI197" s="435"/>
      <c r="AJ197" s="436"/>
      <c r="AK197" s="435"/>
      <c r="AL197" s="435"/>
      <c r="AM197" s="436"/>
      <c r="AN197" s="435"/>
      <c r="AO197" s="436"/>
      <c r="AP197" s="435"/>
    </row>
    <row r="198" spans="1:42" ht="15" customHeight="1" x14ac:dyDescent="0.25">
      <c r="A198" s="435" t="s">
        <v>883</v>
      </c>
      <c r="B198" s="435" t="s">
        <v>847</v>
      </c>
      <c r="C198" s="436">
        <v>224</v>
      </c>
      <c r="D198" s="437" t="s">
        <v>81</v>
      </c>
      <c r="E198" s="435" t="s">
        <v>254</v>
      </c>
      <c r="F198" s="435" t="s">
        <v>967</v>
      </c>
      <c r="G198" s="435" t="s">
        <v>896</v>
      </c>
      <c r="H198" s="209" t="s">
        <v>167</v>
      </c>
      <c r="I198" s="438">
        <v>26615.38</v>
      </c>
      <c r="J198" s="438">
        <v>951.62</v>
      </c>
      <c r="K198" s="438">
        <v>13307.69</v>
      </c>
      <c r="L198" s="438">
        <v>0</v>
      </c>
      <c r="M198" s="438">
        <f t="shared" si="16"/>
        <v>13307.69</v>
      </c>
      <c r="N198" s="438">
        <f t="shared" si="17"/>
        <v>199.61535000000001</v>
      </c>
      <c r="O198" s="438">
        <v>4584.62</v>
      </c>
      <c r="P198" s="438">
        <v>1064.6099999999999</v>
      </c>
      <c r="Q198" s="438">
        <f t="shared" si="18"/>
        <v>3433.38465</v>
      </c>
      <c r="R198" s="438">
        <f t="shared" si="19"/>
        <v>4497.9946499999996</v>
      </c>
      <c r="S198" s="438" t="b">
        <f t="shared" si="15"/>
        <v>1</v>
      </c>
      <c r="T198" s="362" t="s">
        <v>81</v>
      </c>
      <c r="U198" s="438"/>
      <c r="V198" s="438"/>
      <c r="W198" s="438"/>
      <c r="X198" s="438"/>
      <c r="Y198" s="438"/>
      <c r="Z198" s="438"/>
      <c r="AA198" s="438"/>
      <c r="AB198" s="435"/>
      <c r="AC198" s="435"/>
      <c r="AD198" s="436"/>
      <c r="AE198" s="435"/>
      <c r="AF198" s="436"/>
      <c r="AG198" s="435"/>
      <c r="AH198" s="436"/>
      <c r="AI198" s="435"/>
      <c r="AJ198" s="436"/>
      <c r="AK198" s="435"/>
      <c r="AL198" s="435"/>
      <c r="AM198" s="436"/>
      <c r="AN198" s="435"/>
      <c r="AO198" s="436"/>
      <c r="AP198" s="435"/>
    </row>
    <row r="199" spans="1:42" ht="15" customHeight="1" x14ac:dyDescent="0.25">
      <c r="A199" s="435" t="s">
        <v>883</v>
      </c>
      <c r="B199" s="435" t="s">
        <v>847</v>
      </c>
      <c r="C199" s="436">
        <v>25</v>
      </c>
      <c r="D199" s="437" t="s">
        <v>18</v>
      </c>
      <c r="E199" s="435" t="s">
        <v>190</v>
      </c>
      <c r="F199" s="435" t="s">
        <v>914</v>
      </c>
      <c r="G199" s="435" t="s">
        <v>896</v>
      </c>
      <c r="H199" s="209" t="s">
        <v>167</v>
      </c>
      <c r="I199" s="438">
        <v>21078.82</v>
      </c>
      <c r="J199" s="438">
        <v>951.62</v>
      </c>
      <c r="K199" s="438">
        <v>10539.41</v>
      </c>
      <c r="L199" s="438">
        <v>0</v>
      </c>
      <c r="M199" s="438">
        <f t="shared" si="16"/>
        <v>10539.41</v>
      </c>
      <c r="N199" s="438">
        <f t="shared" si="17"/>
        <v>158.09115</v>
      </c>
      <c r="O199" s="438">
        <v>3828.88</v>
      </c>
      <c r="P199" s="438">
        <v>843.15</v>
      </c>
      <c r="Q199" s="438">
        <f t="shared" si="18"/>
        <v>2719.16885</v>
      </c>
      <c r="R199" s="438">
        <f t="shared" si="19"/>
        <v>3562.3188500000001</v>
      </c>
      <c r="S199" s="438" t="b">
        <f t="shared" si="15"/>
        <v>1</v>
      </c>
      <c r="T199" s="362" t="s">
        <v>18</v>
      </c>
      <c r="U199" s="438"/>
      <c r="V199" s="438"/>
      <c r="W199" s="438"/>
      <c r="X199" s="438"/>
      <c r="Y199" s="438"/>
      <c r="Z199" s="438"/>
      <c r="AA199" s="438"/>
      <c r="AB199" s="435"/>
      <c r="AC199" s="435"/>
      <c r="AD199" s="436"/>
      <c r="AE199" s="435"/>
      <c r="AF199" s="436"/>
      <c r="AG199" s="435"/>
      <c r="AH199" s="436"/>
      <c r="AI199" s="435"/>
      <c r="AJ199" s="436"/>
      <c r="AK199" s="435"/>
      <c r="AL199" s="435"/>
      <c r="AM199" s="436"/>
      <c r="AN199" s="435"/>
      <c r="AO199" s="436"/>
      <c r="AP199" s="435"/>
    </row>
    <row r="200" spans="1:42" ht="15" customHeight="1" x14ac:dyDescent="0.25">
      <c r="A200" s="435" t="s">
        <v>883</v>
      </c>
      <c r="B200" s="435" t="s">
        <v>847</v>
      </c>
      <c r="C200" s="436">
        <v>10</v>
      </c>
      <c r="D200" s="437" t="s">
        <v>8</v>
      </c>
      <c r="E200" s="435" t="s">
        <v>178</v>
      </c>
      <c r="F200" s="435" t="s">
        <v>901</v>
      </c>
      <c r="G200" s="435" t="s">
        <v>896</v>
      </c>
      <c r="H200" s="209" t="s">
        <v>167</v>
      </c>
      <c r="I200" s="438">
        <v>38463.019999999997</v>
      </c>
      <c r="J200" s="438">
        <v>951.62</v>
      </c>
      <c r="K200" s="438">
        <v>19231.509999999998</v>
      </c>
      <c r="L200" s="438">
        <v>0</v>
      </c>
      <c r="M200" s="438">
        <f t="shared" si="16"/>
        <v>19231.509999999998</v>
      </c>
      <c r="N200" s="438">
        <f t="shared" si="17"/>
        <v>288.47264999999999</v>
      </c>
      <c r="O200" s="438">
        <v>6201.82</v>
      </c>
      <c r="P200" s="438">
        <v>1538.52</v>
      </c>
      <c r="Q200" s="438">
        <f t="shared" si="18"/>
        <v>4961.7273500000001</v>
      </c>
      <c r="R200" s="438">
        <f t="shared" si="19"/>
        <v>6500.2473499999996</v>
      </c>
      <c r="S200" s="438" t="b">
        <f t="shared" si="15"/>
        <v>1</v>
      </c>
      <c r="T200" s="362" t="s">
        <v>8</v>
      </c>
      <c r="U200" s="438"/>
      <c r="V200" s="438"/>
      <c r="W200" s="438"/>
      <c r="X200" s="438"/>
      <c r="Y200" s="438"/>
      <c r="Z200" s="438"/>
      <c r="AA200" s="438"/>
      <c r="AB200" s="435"/>
      <c r="AC200" s="435"/>
      <c r="AD200" s="436"/>
      <c r="AE200" s="435"/>
      <c r="AF200" s="436"/>
      <c r="AG200" s="435"/>
      <c r="AH200" s="436"/>
      <c r="AI200" s="435"/>
      <c r="AJ200" s="436"/>
      <c r="AK200" s="435"/>
      <c r="AL200" s="435"/>
      <c r="AM200" s="436"/>
      <c r="AN200" s="435"/>
      <c r="AO200" s="436"/>
      <c r="AP200" s="435"/>
    </row>
    <row r="201" spans="1:42" ht="15" customHeight="1" x14ac:dyDescent="0.25">
      <c r="A201" s="435" t="s">
        <v>883</v>
      </c>
      <c r="B201" s="435" t="s">
        <v>847</v>
      </c>
      <c r="C201" s="436">
        <v>319</v>
      </c>
      <c r="D201" s="437" t="s">
        <v>306</v>
      </c>
      <c r="E201" s="435" t="s">
        <v>307</v>
      </c>
      <c r="F201" s="435" t="s">
        <v>979</v>
      </c>
      <c r="G201" s="435" t="s">
        <v>896</v>
      </c>
      <c r="H201" s="209" t="s">
        <v>167</v>
      </c>
      <c r="I201" s="438">
        <v>36167.08</v>
      </c>
      <c r="J201" s="438">
        <v>951.62</v>
      </c>
      <c r="K201" s="438">
        <v>18083.54</v>
      </c>
      <c r="L201" s="438">
        <v>0</v>
      </c>
      <c r="M201" s="438">
        <f t="shared" si="16"/>
        <v>18083.54</v>
      </c>
      <c r="N201" s="438">
        <f t="shared" si="17"/>
        <v>271.25310000000002</v>
      </c>
      <c r="O201" s="438">
        <v>5888.43</v>
      </c>
      <c r="P201" s="438">
        <v>1446.68</v>
      </c>
      <c r="Q201" s="438">
        <f t="shared" si="18"/>
        <v>4665.5569000000005</v>
      </c>
      <c r="R201" s="438">
        <f t="shared" si="19"/>
        <v>6112.2369000000008</v>
      </c>
      <c r="S201" s="438" t="b">
        <f t="shared" si="15"/>
        <v>1</v>
      </c>
      <c r="T201" s="362" t="s">
        <v>306</v>
      </c>
      <c r="U201" s="438"/>
      <c r="V201" s="438"/>
      <c r="W201" s="438"/>
      <c r="X201" s="438"/>
      <c r="Y201" s="438"/>
      <c r="Z201" s="438"/>
      <c r="AA201" s="438"/>
      <c r="AB201" s="435"/>
      <c r="AC201" s="435"/>
      <c r="AD201" s="436"/>
      <c r="AE201" s="435"/>
      <c r="AF201" s="436"/>
      <c r="AG201" s="435"/>
      <c r="AH201" s="436"/>
      <c r="AI201" s="435"/>
      <c r="AJ201" s="436"/>
      <c r="AK201" s="435"/>
      <c r="AL201" s="435"/>
      <c r="AM201" s="436"/>
      <c r="AN201" s="435"/>
      <c r="AO201" s="436"/>
      <c r="AP201" s="435"/>
    </row>
    <row r="202" spans="1:42" ht="15" customHeight="1" x14ac:dyDescent="0.25">
      <c r="A202" s="435" t="s">
        <v>883</v>
      </c>
      <c r="B202" s="435" t="s">
        <v>847</v>
      </c>
      <c r="C202" s="436">
        <v>212</v>
      </c>
      <c r="D202" s="437" t="s">
        <v>78</v>
      </c>
      <c r="E202" s="435" t="s">
        <v>248</v>
      </c>
      <c r="F202" s="435" t="s">
        <v>962</v>
      </c>
      <c r="G202" s="435" t="s">
        <v>896</v>
      </c>
      <c r="H202" s="209" t="s">
        <v>167</v>
      </c>
      <c r="I202" s="438">
        <v>26062.6</v>
      </c>
      <c r="J202" s="438">
        <v>951.62</v>
      </c>
      <c r="K202" s="438">
        <v>13031.3</v>
      </c>
      <c r="L202" s="438">
        <v>0</v>
      </c>
      <c r="M202" s="438">
        <f t="shared" si="16"/>
        <v>13031.3</v>
      </c>
      <c r="N202" s="438">
        <f t="shared" si="17"/>
        <v>195.46949999999998</v>
      </c>
      <c r="O202" s="438">
        <v>4509.16</v>
      </c>
      <c r="P202" s="438">
        <v>1042.5</v>
      </c>
      <c r="Q202" s="438">
        <f t="shared" si="18"/>
        <v>3362.0704999999998</v>
      </c>
      <c r="R202" s="438">
        <f t="shared" si="19"/>
        <v>4404.5704999999998</v>
      </c>
      <c r="S202" s="438" t="b">
        <f t="shared" si="15"/>
        <v>1</v>
      </c>
      <c r="T202" s="362" t="s">
        <v>78</v>
      </c>
      <c r="U202" s="438"/>
      <c r="V202" s="438"/>
      <c r="W202" s="438"/>
      <c r="X202" s="438"/>
      <c r="Y202" s="438"/>
      <c r="Z202" s="438"/>
      <c r="AA202" s="438"/>
      <c r="AB202" s="435"/>
      <c r="AC202" s="435"/>
      <c r="AD202" s="436"/>
      <c r="AE202" s="435"/>
      <c r="AF202" s="436"/>
      <c r="AG202" s="435"/>
      <c r="AH202" s="436"/>
      <c r="AI202" s="435"/>
      <c r="AJ202" s="436"/>
      <c r="AK202" s="435"/>
      <c r="AL202" s="435"/>
      <c r="AM202" s="436"/>
      <c r="AN202" s="435"/>
      <c r="AO202" s="436"/>
      <c r="AP202" s="435"/>
    </row>
    <row r="203" spans="1:42" ht="15" customHeight="1" x14ac:dyDescent="0.25">
      <c r="A203" s="435" t="s">
        <v>883</v>
      </c>
      <c r="B203" s="435" t="s">
        <v>847</v>
      </c>
      <c r="C203" s="436">
        <v>90</v>
      </c>
      <c r="D203" s="437" t="s">
        <v>50</v>
      </c>
      <c r="E203" s="435" t="s">
        <v>222</v>
      </c>
      <c r="F203" s="435" t="s">
        <v>941</v>
      </c>
      <c r="G203" s="435" t="s">
        <v>896</v>
      </c>
      <c r="H203" s="209" t="s">
        <v>167</v>
      </c>
      <c r="I203" s="438">
        <v>34263.54</v>
      </c>
      <c r="J203" s="438">
        <v>951.62</v>
      </c>
      <c r="K203" s="438">
        <v>17131.77</v>
      </c>
      <c r="L203" s="438">
        <v>0</v>
      </c>
      <c r="M203" s="438">
        <f t="shared" si="16"/>
        <v>17131.77</v>
      </c>
      <c r="N203" s="438">
        <f t="shared" si="17"/>
        <v>256.97654999999997</v>
      </c>
      <c r="O203" s="438">
        <v>5628.59</v>
      </c>
      <c r="P203" s="438">
        <v>1370.54</v>
      </c>
      <c r="Q203" s="438">
        <f t="shared" si="18"/>
        <v>4419.9934499999999</v>
      </c>
      <c r="R203" s="438">
        <f t="shared" si="19"/>
        <v>5790.5334499999999</v>
      </c>
      <c r="S203" s="438" t="b">
        <f t="shared" si="15"/>
        <v>1</v>
      </c>
      <c r="T203" s="366" t="s">
        <v>50</v>
      </c>
      <c r="U203" s="438"/>
      <c r="V203" s="438"/>
      <c r="W203" s="438"/>
      <c r="X203" s="438"/>
      <c r="Y203" s="438"/>
      <c r="Z203" s="438"/>
      <c r="AA203" s="438"/>
      <c r="AB203" s="435"/>
      <c r="AC203" s="435"/>
      <c r="AD203" s="436"/>
      <c r="AE203" s="435"/>
      <c r="AF203" s="436"/>
      <c r="AG203" s="435"/>
      <c r="AH203" s="436"/>
      <c r="AI203" s="435"/>
      <c r="AJ203" s="436"/>
      <c r="AK203" s="435"/>
      <c r="AL203" s="435"/>
      <c r="AM203" s="436"/>
      <c r="AN203" s="435"/>
      <c r="AO203" s="436"/>
      <c r="AP203" s="435"/>
    </row>
    <row r="204" spans="1:42" ht="15" customHeight="1" x14ac:dyDescent="0.25">
      <c r="A204" s="435" t="s">
        <v>883</v>
      </c>
      <c r="B204" s="435" t="s">
        <v>847</v>
      </c>
      <c r="C204" s="436">
        <v>373</v>
      </c>
      <c r="D204" s="437" t="s">
        <v>461</v>
      </c>
      <c r="E204" s="435" t="s">
        <v>506</v>
      </c>
      <c r="F204" s="435" t="s">
        <v>999</v>
      </c>
      <c r="G204" s="435" t="s">
        <v>1000</v>
      </c>
      <c r="H204" s="209" t="s">
        <v>167</v>
      </c>
      <c r="I204" s="438">
        <v>1557.78</v>
      </c>
      <c r="J204" s="438">
        <v>90.86</v>
      </c>
      <c r="K204" s="438">
        <v>346.17</v>
      </c>
      <c r="L204" s="438">
        <v>0</v>
      </c>
      <c r="M204" s="438">
        <f t="shared" si="16"/>
        <v>346.17</v>
      </c>
      <c r="N204" s="438">
        <f t="shared" si="17"/>
        <v>5.1925499999999998</v>
      </c>
      <c r="O204" s="438">
        <v>421.63</v>
      </c>
      <c r="P204" s="438">
        <v>0</v>
      </c>
      <c r="Q204" s="438">
        <f t="shared" si="18"/>
        <v>325.57745</v>
      </c>
      <c r="R204" s="438">
        <f t="shared" si="19"/>
        <v>325.57745</v>
      </c>
      <c r="S204" s="438" t="b">
        <f t="shared" si="15"/>
        <v>1</v>
      </c>
      <c r="T204" s="208" t="s">
        <v>461</v>
      </c>
      <c r="U204" s="438"/>
      <c r="V204" s="438"/>
      <c r="W204" s="438"/>
      <c r="X204" s="438"/>
      <c r="Y204" s="438"/>
      <c r="Z204" s="438"/>
      <c r="AA204" s="438"/>
      <c r="AB204" s="435"/>
      <c r="AC204" s="435"/>
      <c r="AD204" s="436"/>
      <c r="AE204" s="435"/>
      <c r="AF204" s="436"/>
      <c r="AG204" s="435"/>
      <c r="AH204" s="436"/>
      <c r="AI204" s="435"/>
      <c r="AJ204" s="436"/>
      <c r="AK204" s="435"/>
      <c r="AL204" s="435"/>
      <c r="AM204" s="436"/>
      <c r="AN204" s="435"/>
      <c r="AO204" s="436"/>
      <c r="AP204" s="435"/>
    </row>
    <row r="205" spans="1:42" ht="15" customHeight="1" x14ac:dyDescent="0.25">
      <c r="A205" s="435" t="s">
        <v>883</v>
      </c>
      <c r="B205" s="435" t="s">
        <v>847</v>
      </c>
      <c r="C205" s="436">
        <v>497</v>
      </c>
      <c r="D205" s="437" t="s">
        <v>461</v>
      </c>
      <c r="E205" s="435" t="s">
        <v>506</v>
      </c>
      <c r="F205" s="435" t="s">
        <v>1030</v>
      </c>
      <c r="G205" s="435" t="s">
        <v>896</v>
      </c>
      <c r="H205" s="209" t="s">
        <v>167</v>
      </c>
      <c r="I205" s="438">
        <v>4788.38</v>
      </c>
      <c r="J205" s="438">
        <v>192.7</v>
      </c>
      <c r="K205" s="438">
        <v>2394.19</v>
      </c>
      <c r="L205" s="438">
        <v>0</v>
      </c>
      <c r="M205" s="438">
        <f t="shared" si="16"/>
        <v>2394.19</v>
      </c>
      <c r="N205" s="438">
        <f t="shared" si="17"/>
        <v>35.912849999999999</v>
      </c>
      <c r="O205" s="438">
        <v>846.31</v>
      </c>
      <c r="P205" s="438">
        <v>191.53</v>
      </c>
      <c r="Q205" s="438">
        <f t="shared" si="18"/>
        <v>617.69714999999985</v>
      </c>
      <c r="R205" s="438">
        <f t="shared" si="19"/>
        <v>809.22714999999982</v>
      </c>
      <c r="S205" s="438" t="b">
        <f t="shared" si="15"/>
        <v>1</v>
      </c>
      <c r="T205" s="374" t="s">
        <v>461</v>
      </c>
      <c r="U205" s="438"/>
      <c r="V205" s="438"/>
      <c r="W205" s="438"/>
      <c r="X205" s="438"/>
      <c r="Y205" s="438"/>
      <c r="Z205" s="438"/>
      <c r="AA205" s="438"/>
      <c r="AB205" s="435"/>
      <c r="AC205" s="435"/>
      <c r="AD205" s="436"/>
      <c r="AE205" s="435"/>
      <c r="AF205" s="436"/>
      <c r="AG205" s="435"/>
      <c r="AH205" s="436"/>
      <c r="AI205" s="435"/>
      <c r="AJ205" s="436"/>
      <c r="AK205" s="435"/>
      <c r="AL205" s="435"/>
      <c r="AM205" s="436"/>
      <c r="AN205" s="435"/>
      <c r="AO205" s="436"/>
      <c r="AP205" s="435"/>
    </row>
    <row r="206" spans="1:42" ht="15" customHeight="1" x14ac:dyDescent="0.25">
      <c r="A206" s="435" t="s">
        <v>883</v>
      </c>
      <c r="B206" s="435" t="s">
        <v>847</v>
      </c>
      <c r="C206" s="436">
        <v>409</v>
      </c>
      <c r="D206" s="437" t="s">
        <v>485</v>
      </c>
      <c r="E206" s="435" t="s">
        <v>535</v>
      </c>
      <c r="F206" s="435" t="s">
        <v>1003</v>
      </c>
      <c r="G206" s="435" t="s">
        <v>1004</v>
      </c>
      <c r="H206" s="209" t="s">
        <v>167</v>
      </c>
      <c r="I206" s="438">
        <v>5887.91</v>
      </c>
      <c r="J206" s="438">
        <v>273.42</v>
      </c>
      <c r="K206" s="438">
        <v>2423.2199999999998</v>
      </c>
      <c r="L206" s="438">
        <v>0</v>
      </c>
      <c r="M206" s="438">
        <f t="shared" si="16"/>
        <v>2423.2199999999998</v>
      </c>
      <c r="N206" s="438">
        <f t="shared" si="17"/>
        <v>36.348299999999995</v>
      </c>
      <c r="O206" s="438">
        <v>1219.28</v>
      </c>
      <c r="P206" s="438">
        <v>0</v>
      </c>
      <c r="Q206" s="438">
        <f t="shared" si="18"/>
        <v>909.51169999999991</v>
      </c>
      <c r="R206" s="438">
        <f t="shared" si="19"/>
        <v>909.51169999999991</v>
      </c>
      <c r="S206" s="438" t="b">
        <f t="shared" si="15"/>
        <v>1</v>
      </c>
      <c r="T206" s="208" t="s">
        <v>485</v>
      </c>
      <c r="U206" s="438"/>
      <c r="V206" s="438"/>
      <c r="W206" s="438"/>
      <c r="X206" s="438"/>
      <c r="Y206" s="438"/>
      <c r="Z206" s="438"/>
      <c r="AA206" s="438"/>
      <c r="AB206" s="435"/>
      <c r="AC206" s="435"/>
      <c r="AD206" s="436"/>
      <c r="AE206" s="435"/>
      <c r="AF206" s="436"/>
      <c r="AG206" s="435"/>
      <c r="AH206" s="436"/>
      <c r="AI206" s="435"/>
      <c r="AJ206" s="436"/>
      <c r="AK206" s="435"/>
      <c r="AL206" s="435"/>
      <c r="AM206" s="436"/>
      <c r="AN206" s="435"/>
      <c r="AO206" s="436"/>
      <c r="AP206" s="435"/>
    </row>
    <row r="207" spans="1:42" ht="15" customHeight="1" x14ac:dyDescent="0.25">
      <c r="A207" s="435" t="s">
        <v>883</v>
      </c>
      <c r="B207" s="435" t="s">
        <v>847</v>
      </c>
      <c r="C207" s="436">
        <v>491</v>
      </c>
      <c r="D207" s="437" t="s">
        <v>485</v>
      </c>
      <c r="E207" s="435" t="s">
        <v>535</v>
      </c>
      <c r="F207" s="435" t="s">
        <v>1030</v>
      </c>
      <c r="G207" s="435" t="s">
        <v>896</v>
      </c>
      <c r="H207" s="209" t="s">
        <v>167</v>
      </c>
      <c r="I207" s="438">
        <v>4788.38</v>
      </c>
      <c r="J207" s="438">
        <v>192.7</v>
      </c>
      <c r="K207" s="438">
        <v>2394.19</v>
      </c>
      <c r="L207" s="438">
        <v>0</v>
      </c>
      <c r="M207" s="438">
        <f t="shared" si="16"/>
        <v>2394.19</v>
      </c>
      <c r="N207" s="438">
        <f t="shared" si="17"/>
        <v>35.912849999999999</v>
      </c>
      <c r="O207" s="438">
        <v>846.31</v>
      </c>
      <c r="P207" s="438">
        <v>191.53</v>
      </c>
      <c r="Q207" s="438">
        <f t="shared" si="18"/>
        <v>617.69714999999985</v>
      </c>
      <c r="R207" s="438">
        <f t="shared" si="19"/>
        <v>809.22714999999982</v>
      </c>
      <c r="S207" s="438" t="b">
        <f t="shared" si="15"/>
        <v>1</v>
      </c>
      <c r="T207" s="374" t="s">
        <v>485</v>
      </c>
      <c r="U207" s="438"/>
      <c r="V207" s="438"/>
      <c r="W207" s="438"/>
      <c r="X207" s="438"/>
      <c r="Y207" s="438"/>
      <c r="Z207" s="438"/>
      <c r="AA207" s="438"/>
      <c r="AB207" s="435"/>
      <c r="AC207" s="435"/>
      <c r="AD207" s="436"/>
      <c r="AE207" s="435"/>
      <c r="AF207" s="436"/>
      <c r="AG207" s="435"/>
      <c r="AH207" s="436"/>
      <c r="AI207" s="435"/>
      <c r="AJ207" s="436"/>
      <c r="AK207" s="435"/>
      <c r="AL207" s="435"/>
      <c r="AM207" s="436"/>
      <c r="AN207" s="435"/>
      <c r="AO207" s="436"/>
      <c r="AP207" s="435"/>
    </row>
    <row r="208" spans="1:42" ht="15" customHeight="1" x14ac:dyDescent="0.25">
      <c r="A208" s="435" t="s">
        <v>883</v>
      </c>
      <c r="B208" s="435" t="s">
        <v>847</v>
      </c>
      <c r="C208" s="436">
        <v>380</v>
      </c>
      <c r="D208" s="437" t="s">
        <v>464</v>
      </c>
      <c r="E208" s="435" t="s">
        <v>510</v>
      </c>
      <c r="F208" s="435" t="s">
        <v>999</v>
      </c>
      <c r="G208" s="435" t="s">
        <v>1000</v>
      </c>
      <c r="H208" s="209" t="s">
        <v>167</v>
      </c>
      <c r="I208" s="438">
        <v>1797.68</v>
      </c>
      <c r="J208" s="438">
        <v>108.86</v>
      </c>
      <c r="K208" s="438">
        <v>346.17</v>
      </c>
      <c r="L208" s="438">
        <v>0</v>
      </c>
      <c r="M208" s="438">
        <f t="shared" si="16"/>
        <v>346.17</v>
      </c>
      <c r="N208" s="438">
        <f t="shared" si="17"/>
        <v>5.1925499999999998</v>
      </c>
      <c r="O208" s="438">
        <v>505.12</v>
      </c>
      <c r="P208" s="438">
        <v>0</v>
      </c>
      <c r="Q208" s="438">
        <f t="shared" si="18"/>
        <v>391.06745000000001</v>
      </c>
      <c r="R208" s="438">
        <f t="shared" si="19"/>
        <v>391.06745000000001</v>
      </c>
      <c r="S208" s="438" t="b">
        <f t="shared" si="15"/>
        <v>1</v>
      </c>
      <c r="T208" s="208" t="s">
        <v>464</v>
      </c>
      <c r="U208" s="438"/>
      <c r="V208" s="438"/>
      <c r="W208" s="438"/>
      <c r="X208" s="438"/>
      <c r="Y208" s="438"/>
      <c r="Z208" s="438"/>
      <c r="AA208" s="438"/>
      <c r="AB208" s="435"/>
      <c r="AC208" s="435"/>
      <c r="AD208" s="436"/>
      <c r="AE208" s="435"/>
      <c r="AF208" s="436"/>
      <c r="AG208" s="435"/>
      <c r="AH208" s="436"/>
      <c r="AI208" s="435"/>
      <c r="AJ208" s="436"/>
      <c r="AK208" s="435"/>
      <c r="AL208" s="435"/>
      <c r="AM208" s="436"/>
      <c r="AN208" s="435"/>
      <c r="AO208" s="436"/>
      <c r="AP208" s="435"/>
    </row>
    <row r="209" spans="1:42" ht="15" customHeight="1" x14ac:dyDescent="0.25">
      <c r="A209" s="435" t="s">
        <v>883</v>
      </c>
      <c r="B209" s="435" t="s">
        <v>847</v>
      </c>
      <c r="C209" s="436">
        <v>211</v>
      </c>
      <c r="D209" s="437" t="s">
        <v>77</v>
      </c>
      <c r="E209" s="435" t="s">
        <v>247</v>
      </c>
      <c r="F209" s="435" t="s">
        <v>961</v>
      </c>
      <c r="G209" s="435" t="s">
        <v>896</v>
      </c>
      <c r="H209" s="209" t="s">
        <v>167</v>
      </c>
      <c r="I209" s="438">
        <v>34263.54</v>
      </c>
      <c r="J209" s="438">
        <v>951.62</v>
      </c>
      <c r="K209" s="438">
        <v>17131.77</v>
      </c>
      <c r="L209" s="438">
        <v>0</v>
      </c>
      <c r="M209" s="438">
        <f t="shared" si="16"/>
        <v>17131.77</v>
      </c>
      <c r="N209" s="438">
        <f t="shared" si="17"/>
        <v>256.97654999999997</v>
      </c>
      <c r="O209" s="438">
        <v>5628.59</v>
      </c>
      <c r="P209" s="438">
        <v>1370.54</v>
      </c>
      <c r="Q209" s="438">
        <f t="shared" si="18"/>
        <v>4419.9934499999999</v>
      </c>
      <c r="R209" s="438">
        <f t="shared" si="19"/>
        <v>5790.5334499999999</v>
      </c>
      <c r="S209" s="438" t="b">
        <f t="shared" si="15"/>
        <v>1</v>
      </c>
      <c r="T209" s="366" t="s">
        <v>77</v>
      </c>
      <c r="U209" s="438"/>
      <c r="V209" s="438"/>
      <c r="W209" s="438"/>
      <c r="X209" s="438"/>
      <c r="Y209" s="438"/>
      <c r="Z209" s="438"/>
      <c r="AA209" s="438"/>
      <c r="AB209" s="435"/>
      <c r="AC209" s="435"/>
      <c r="AD209" s="436"/>
      <c r="AE209" s="435"/>
      <c r="AF209" s="436"/>
      <c r="AG209" s="435"/>
      <c r="AH209" s="436"/>
      <c r="AI209" s="435"/>
      <c r="AJ209" s="436"/>
      <c r="AK209" s="435"/>
      <c r="AL209" s="435"/>
      <c r="AM209" s="436"/>
      <c r="AN209" s="435"/>
      <c r="AO209" s="436"/>
      <c r="AP209" s="435"/>
    </row>
    <row r="210" spans="1:42" ht="15" customHeight="1" x14ac:dyDescent="0.25">
      <c r="A210" s="435" t="s">
        <v>883</v>
      </c>
      <c r="B210" s="435" t="s">
        <v>847</v>
      </c>
      <c r="C210" s="436">
        <v>162</v>
      </c>
      <c r="D210" s="437" t="s">
        <v>64</v>
      </c>
      <c r="E210" s="435" t="s">
        <v>235</v>
      </c>
      <c r="F210" s="435" t="s">
        <v>949</v>
      </c>
      <c r="G210" s="435" t="s">
        <v>896</v>
      </c>
      <c r="H210" s="209" t="s">
        <v>167</v>
      </c>
      <c r="I210" s="438">
        <v>19772.939999999999</v>
      </c>
      <c r="J210" s="438">
        <v>951.62</v>
      </c>
      <c r="K210" s="438">
        <v>9886.4699999999993</v>
      </c>
      <c r="L210" s="438">
        <v>0</v>
      </c>
      <c r="M210" s="438">
        <f t="shared" si="16"/>
        <v>9886.4699999999993</v>
      </c>
      <c r="N210" s="438">
        <f t="shared" si="17"/>
        <v>148.29704999999998</v>
      </c>
      <c r="O210" s="438">
        <v>3650.63</v>
      </c>
      <c r="P210" s="438">
        <v>790.91</v>
      </c>
      <c r="Q210" s="438">
        <f t="shared" si="18"/>
        <v>2550.7129500000001</v>
      </c>
      <c r="R210" s="438">
        <f t="shared" si="19"/>
        <v>3341.6229499999999</v>
      </c>
      <c r="S210" s="438" t="b">
        <f t="shared" si="15"/>
        <v>1</v>
      </c>
      <c r="T210" s="362" t="s">
        <v>64</v>
      </c>
      <c r="U210" s="438"/>
      <c r="V210" s="438"/>
      <c r="W210" s="438"/>
      <c r="X210" s="438"/>
      <c r="Y210" s="438"/>
      <c r="Z210" s="438"/>
      <c r="AA210" s="438"/>
      <c r="AB210" s="435"/>
      <c r="AC210" s="435"/>
      <c r="AD210" s="436"/>
      <c r="AE210" s="435"/>
      <c r="AF210" s="436"/>
      <c r="AG210" s="435"/>
      <c r="AH210" s="436"/>
      <c r="AI210" s="435"/>
      <c r="AJ210" s="436"/>
      <c r="AK210" s="435"/>
      <c r="AL210" s="435"/>
      <c r="AM210" s="436"/>
      <c r="AN210" s="435"/>
      <c r="AO210" s="436"/>
      <c r="AP210" s="435"/>
    </row>
    <row r="211" spans="1:42" ht="15" customHeight="1" x14ac:dyDescent="0.25">
      <c r="A211" s="435" t="s">
        <v>883</v>
      </c>
      <c r="B211" s="435" t="s">
        <v>847</v>
      </c>
      <c r="C211" s="436">
        <v>217</v>
      </c>
      <c r="D211" s="437" t="s">
        <v>79</v>
      </c>
      <c r="E211" s="435" t="s">
        <v>250</v>
      </c>
      <c r="F211" s="435" t="s">
        <v>964</v>
      </c>
      <c r="G211" s="435" t="s">
        <v>896</v>
      </c>
      <c r="H211" s="209" t="s">
        <v>167</v>
      </c>
      <c r="I211" s="438">
        <v>22696.46</v>
      </c>
      <c r="J211" s="438">
        <v>951.62</v>
      </c>
      <c r="K211" s="438">
        <v>11348.23</v>
      </c>
      <c r="L211" s="438">
        <v>0</v>
      </c>
      <c r="M211" s="438">
        <f t="shared" si="16"/>
        <v>11348.23</v>
      </c>
      <c r="N211" s="438">
        <f t="shared" si="17"/>
        <v>170.22344999999999</v>
      </c>
      <c r="O211" s="438">
        <v>4049.69</v>
      </c>
      <c r="P211" s="438">
        <v>907.85</v>
      </c>
      <c r="Q211" s="438">
        <f t="shared" si="18"/>
        <v>2927.8465500000002</v>
      </c>
      <c r="R211" s="438">
        <f t="shared" si="19"/>
        <v>3835.6965500000001</v>
      </c>
      <c r="S211" s="438" t="b">
        <f t="shared" si="15"/>
        <v>1</v>
      </c>
      <c r="T211" s="362" t="s">
        <v>79</v>
      </c>
      <c r="U211" s="438"/>
      <c r="V211" s="438"/>
      <c r="W211" s="438"/>
      <c r="X211" s="438"/>
      <c r="Y211" s="438"/>
      <c r="Z211" s="438"/>
      <c r="AA211" s="438"/>
      <c r="AB211" s="435"/>
      <c r="AC211" s="435"/>
      <c r="AD211" s="436"/>
      <c r="AE211" s="435"/>
      <c r="AF211" s="436"/>
      <c r="AG211" s="435"/>
      <c r="AH211" s="436"/>
      <c r="AI211" s="435"/>
      <c r="AJ211" s="436"/>
      <c r="AK211" s="435"/>
      <c r="AL211" s="435"/>
      <c r="AM211" s="436"/>
      <c r="AN211" s="435"/>
      <c r="AO211" s="436"/>
      <c r="AP211" s="435"/>
    </row>
    <row r="212" spans="1:42" ht="15" customHeight="1" x14ac:dyDescent="0.25">
      <c r="A212" s="435" t="s">
        <v>883</v>
      </c>
      <c r="B212" s="435" t="s">
        <v>847</v>
      </c>
      <c r="C212" s="436">
        <v>5</v>
      </c>
      <c r="D212" s="437" t="s">
        <v>6</v>
      </c>
      <c r="E212" s="435" t="s">
        <v>174</v>
      </c>
      <c r="F212" s="435" t="s">
        <v>897</v>
      </c>
      <c r="G212" s="435" t="s">
        <v>896</v>
      </c>
      <c r="H212" s="209" t="s">
        <v>167</v>
      </c>
      <c r="I212" s="438">
        <v>31501.1</v>
      </c>
      <c r="J212" s="438">
        <v>951.62</v>
      </c>
      <c r="K212" s="438">
        <v>15750.55</v>
      </c>
      <c r="L212" s="438">
        <v>0</v>
      </c>
      <c r="M212" s="438">
        <f t="shared" si="16"/>
        <v>15750.55</v>
      </c>
      <c r="N212" s="438">
        <f t="shared" si="17"/>
        <v>236.25824999999998</v>
      </c>
      <c r="O212" s="438">
        <v>5251.52</v>
      </c>
      <c r="P212" s="438">
        <v>1260.04</v>
      </c>
      <c r="Q212" s="438">
        <f t="shared" si="18"/>
        <v>4063.6417500000007</v>
      </c>
      <c r="R212" s="438">
        <f t="shared" si="19"/>
        <v>5323.6817500000006</v>
      </c>
      <c r="S212" s="438" t="b">
        <f t="shared" si="15"/>
        <v>1</v>
      </c>
      <c r="T212" s="362" t="s">
        <v>6</v>
      </c>
      <c r="U212" s="438"/>
      <c r="V212" s="438"/>
      <c r="W212" s="438"/>
      <c r="X212" s="438"/>
      <c r="Y212" s="438"/>
      <c r="Z212" s="438"/>
      <c r="AA212" s="438"/>
      <c r="AB212" s="435"/>
      <c r="AC212" s="435"/>
      <c r="AD212" s="436"/>
      <c r="AE212" s="435"/>
      <c r="AF212" s="436"/>
      <c r="AG212" s="435"/>
      <c r="AH212" s="436"/>
      <c r="AI212" s="435"/>
      <c r="AJ212" s="436"/>
      <c r="AK212" s="435"/>
      <c r="AL212" s="435"/>
      <c r="AM212" s="436"/>
      <c r="AN212" s="435"/>
      <c r="AO212" s="436"/>
      <c r="AP212" s="435"/>
    </row>
    <row r="213" spans="1:42" ht="15" customHeight="1" x14ac:dyDescent="0.25">
      <c r="A213" s="435" t="s">
        <v>883</v>
      </c>
      <c r="B213" s="435" t="s">
        <v>847</v>
      </c>
      <c r="C213" s="436">
        <v>421</v>
      </c>
      <c r="D213" s="437" t="s">
        <v>639</v>
      </c>
      <c r="E213" s="435" t="s">
        <v>655</v>
      </c>
      <c r="F213" s="435" t="s">
        <v>1007</v>
      </c>
      <c r="G213" s="435" t="s">
        <v>896</v>
      </c>
      <c r="H213" s="209" t="s">
        <v>167</v>
      </c>
      <c r="I213" s="438">
        <v>34263.54</v>
      </c>
      <c r="J213" s="438">
        <v>951.62</v>
      </c>
      <c r="K213" s="438">
        <v>17131.77</v>
      </c>
      <c r="L213" s="438">
        <v>0</v>
      </c>
      <c r="M213" s="438">
        <f t="shared" si="16"/>
        <v>17131.77</v>
      </c>
      <c r="N213" s="438">
        <f t="shared" si="17"/>
        <v>256.97654999999997</v>
      </c>
      <c r="O213" s="438">
        <v>5628.59</v>
      </c>
      <c r="P213" s="438">
        <v>1370.54</v>
      </c>
      <c r="Q213" s="438">
        <f t="shared" si="18"/>
        <v>4419.9934499999999</v>
      </c>
      <c r="R213" s="438">
        <f t="shared" si="19"/>
        <v>5790.5334499999999</v>
      </c>
      <c r="S213" s="438" t="b">
        <f t="shared" si="15"/>
        <v>1</v>
      </c>
      <c r="T213" s="176" t="s">
        <v>639</v>
      </c>
      <c r="U213" s="438"/>
      <c r="V213" s="438"/>
      <c r="W213" s="438"/>
      <c r="X213" s="438"/>
      <c r="Y213" s="438"/>
      <c r="Z213" s="438"/>
      <c r="AA213" s="438"/>
      <c r="AB213" s="435"/>
      <c r="AC213" s="435"/>
      <c r="AD213" s="436"/>
      <c r="AE213" s="435"/>
      <c r="AF213" s="436"/>
      <c r="AG213" s="435"/>
      <c r="AH213" s="436"/>
      <c r="AI213" s="435"/>
      <c r="AJ213" s="436"/>
      <c r="AK213" s="435"/>
      <c r="AL213" s="435"/>
      <c r="AM213" s="436"/>
      <c r="AN213" s="435"/>
      <c r="AO213" s="436"/>
      <c r="AP213" s="435"/>
    </row>
    <row r="214" spans="1:42" ht="15" customHeight="1" x14ac:dyDescent="0.25">
      <c r="A214" s="435" t="s">
        <v>883</v>
      </c>
      <c r="B214" s="435" t="s">
        <v>847</v>
      </c>
      <c r="C214" s="436">
        <v>250</v>
      </c>
      <c r="D214" s="437" t="s">
        <v>142</v>
      </c>
      <c r="E214" s="435" t="s">
        <v>259</v>
      </c>
      <c r="F214" s="435" t="s">
        <v>971</v>
      </c>
      <c r="G214" s="435" t="s">
        <v>896</v>
      </c>
      <c r="H214" s="209" t="s">
        <v>167</v>
      </c>
      <c r="I214" s="438">
        <v>8502.56</v>
      </c>
      <c r="J214" s="438">
        <v>404.76</v>
      </c>
      <c r="K214" s="438">
        <v>4251.28</v>
      </c>
      <c r="L214" s="438">
        <v>0</v>
      </c>
      <c r="M214" s="438">
        <f t="shared" si="16"/>
        <v>4251.28</v>
      </c>
      <c r="N214" s="438">
        <f t="shared" si="17"/>
        <v>63.769199999999991</v>
      </c>
      <c r="O214" s="438">
        <v>1565.36</v>
      </c>
      <c r="P214" s="438">
        <v>340.1</v>
      </c>
      <c r="Q214" s="438">
        <f t="shared" si="18"/>
        <v>1096.8308</v>
      </c>
      <c r="R214" s="438">
        <f t="shared" si="19"/>
        <v>1436.9308000000001</v>
      </c>
      <c r="S214" s="438" t="b">
        <f t="shared" si="15"/>
        <v>1</v>
      </c>
      <c r="T214" s="362" t="s">
        <v>142</v>
      </c>
      <c r="U214" s="438"/>
      <c r="V214" s="438"/>
      <c r="W214" s="438"/>
      <c r="X214" s="438"/>
      <c r="Y214" s="438"/>
      <c r="Z214" s="438"/>
      <c r="AA214" s="438"/>
      <c r="AB214" s="435"/>
      <c r="AC214" s="435"/>
      <c r="AD214" s="436"/>
      <c r="AE214" s="435"/>
      <c r="AF214" s="436"/>
      <c r="AG214" s="435"/>
      <c r="AH214" s="436"/>
      <c r="AI214" s="435"/>
      <c r="AJ214" s="436"/>
      <c r="AK214" s="435"/>
      <c r="AL214" s="435"/>
      <c r="AM214" s="436"/>
      <c r="AN214" s="435"/>
      <c r="AO214" s="436"/>
      <c r="AP214" s="435"/>
    </row>
    <row r="215" spans="1:42" ht="15" customHeight="1" x14ac:dyDescent="0.25">
      <c r="A215" s="435" t="s">
        <v>883</v>
      </c>
      <c r="B215" s="435" t="s">
        <v>847</v>
      </c>
      <c r="C215" s="436">
        <v>210</v>
      </c>
      <c r="D215" s="437" t="s">
        <v>76</v>
      </c>
      <c r="E215" s="435" t="s">
        <v>246</v>
      </c>
      <c r="F215" s="435" t="s">
        <v>960</v>
      </c>
      <c r="G215" s="435" t="s">
        <v>896</v>
      </c>
      <c r="H215" s="209" t="s">
        <v>167</v>
      </c>
      <c r="I215" s="438">
        <v>22696.46</v>
      </c>
      <c r="J215" s="438">
        <v>951.62</v>
      </c>
      <c r="K215" s="438">
        <v>11348.23</v>
      </c>
      <c r="L215" s="438">
        <v>0</v>
      </c>
      <c r="M215" s="438">
        <f t="shared" si="16"/>
        <v>11348.23</v>
      </c>
      <c r="N215" s="438">
        <f t="shared" si="17"/>
        <v>170.22344999999999</v>
      </c>
      <c r="O215" s="438">
        <v>4049.69</v>
      </c>
      <c r="P215" s="438">
        <v>907.85</v>
      </c>
      <c r="Q215" s="438">
        <f t="shared" si="18"/>
        <v>2927.8465500000002</v>
      </c>
      <c r="R215" s="438">
        <f t="shared" si="19"/>
        <v>3835.6965500000001</v>
      </c>
      <c r="S215" s="438" t="b">
        <f t="shared" si="15"/>
        <v>1</v>
      </c>
      <c r="T215" s="362" t="s">
        <v>76</v>
      </c>
      <c r="U215" s="438"/>
      <c r="V215" s="438"/>
      <c r="W215" s="438"/>
      <c r="X215" s="438"/>
      <c r="Y215" s="438"/>
      <c r="Z215" s="438"/>
      <c r="AA215" s="438"/>
      <c r="AB215" s="435"/>
      <c r="AC215" s="435"/>
      <c r="AD215" s="436"/>
      <c r="AE215" s="435"/>
      <c r="AF215" s="436"/>
      <c r="AG215" s="435"/>
      <c r="AH215" s="436"/>
      <c r="AI215" s="435"/>
      <c r="AJ215" s="436"/>
      <c r="AK215" s="435"/>
      <c r="AL215" s="435"/>
      <c r="AM215" s="436"/>
      <c r="AN215" s="435"/>
      <c r="AO215" s="436"/>
      <c r="AP215" s="435"/>
    </row>
    <row r="216" spans="1:42" ht="15" customHeight="1" x14ac:dyDescent="0.25">
      <c r="A216" s="435" t="s">
        <v>883</v>
      </c>
      <c r="B216" s="435" t="s">
        <v>847</v>
      </c>
      <c r="C216" s="436">
        <v>155</v>
      </c>
      <c r="D216" s="437" t="s">
        <v>60</v>
      </c>
      <c r="E216" s="435" t="s">
        <v>232</v>
      </c>
      <c r="F216" s="435" t="s">
        <v>947</v>
      </c>
      <c r="G216" s="435" t="s">
        <v>896</v>
      </c>
      <c r="H216" s="209" t="s">
        <v>167</v>
      </c>
      <c r="I216" s="438">
        <v>17426.900000000001</v>
      </c>
      <c r="J216" s="438">
        <v>951.62</v>
      </c>
      <c r="K216" s="438">
        <v>8713.4500000000007</v>
      </c>
      <c r="L216" s="438">
        <v>0</v>
      </c>
      <c r="M216" s="438">
        <f t="shared" si="16"/>
        <v>8713.4500000000007</v>
      </c>
      <c r="N216" s="438">
        <f t="shared" si="17"/>
        <v>130.70175</v>
      </c>
      <c r="O216" s="438">
        <v>3330.39</v>
      </c>
      <c r="P216" s="438">
        <v>697.07</v>
      </c>
      <c r="Q216" s="438">
        <f t="shared" si="18"/>
        <v>2248.0682499999998</v>
      </c>
      <c r="R216" s="438">
        <f t="shared" si="19"/>
        <v>2945.13825</v>
      </c>
      <c r="S216" s="438" t="b">
        <f t="shared" si="15"/>
        <v>1</v>
      </c>
      <c r="T216" s="362" t="s">
        <v>60</v>
      </c>
      <c r="U216" s="438"/>
      <c r="V216" s="438"/>
      <c r="W216" s="438"/>
      <c r="X216" s="438"/>
      <c r="Y216" s="438"/>
      <c r="Z216" s="438"/>
      <c r="AA216" s="438"/>
      <c r="AB216" s="435"/>
      <c r="AC216" s="435"/>
      <c r="AD216" s="436"/>
      <c r="AE216" s="435"/>
      <c r="AF216" s="436"/>
      <c r="AG216" s="435"/>
      <c r="AH216" s="436"/>
      <c r="AI216" s="435"/>
      <c r="AJ216" s="436"/>
      <c r="AK216" s="435"/>
      <c r="AL216" s="435"/>
      <c r="AM216" s="436"/>
      <c r="AN216" s="435"/>
      <c r="AO216" s="436"/>
      <c r="AP216" s="435"/>
    </row>
    <row r="217" spans="1:42" ht="15" customHeight="1" x14ac:dyDescent="0.25">
      <c r="A217" s="435" t="s">
        <v>883</v>
      </c>
      <c r="B217" s="435" t="s">
        <v>847</v>
      </c>
      <c r="C217" s="436">
        <v>366</v>
      </c>
      <c r="D217" s="437" t="s">
        <v>455</v>
      </c>
      <c r="E217" s="435" t="s">
        <v>498</v>
      </c>
      <c r="F217" s="435" t="s">
        <v>999</v>
      </c>
      <c r="G217" s="435" t="s">
        <v>1000</v>
      </c>
      <c r="H217" s="209" t="s">
        <v>167</v>
      </c>
      <c r="I217" s="438">
        <v>1557.78</v>
      </c>
      <c r="J217" s="438">
        <v>90.86</v>
      </c>
      <c r="K217" s="438">
        <v>346.17</v>
      </c>
      <c r="L217" s="438">
        <v>0</v>
      </c>
      <c r="M217" s="438">
        <f t="shared" si="16"/>
        <v>346.17</v>
      </c>
      <c r="N217" s="438">
        <f t="shared" si="17"/>
        <v>5.1925499999999998</v>
      </c>
      <c r="O217" s="438">
        <v>421.63</v>
      </c>
      <c r="P217" s="438">
        <v>0</v>
      </c>
      <c r="Q217" s="438">
        <f t="shared" si="18"/>
        <v>325.57745</v>
      </c>
      <c r="R217" s="438">
        <f t="shared" si="19"/>
        <v>325.57745</v>
      </c>
      <c r="S217" s="438" t="b">
        <f t="shared" si="15"/>
        <v>1</v>
      </c>
      <c r="T217" s="208" t="s">
        <v>455</v>
      </c>
      <c r="U217" s="438"/>
      <c r="V217" s="438"/>
      <c r="W217" s="438"/>
      <c r="X217" s="438"/>
      <c r="Y217" s="438"/>
      <c r="Z217" s="438"/>
      <c r="AA217" s="438"/>
      <c r="AB217" s="435"/>
      <c r="AC217" s="435"/>
      <c r="AD217" s="436"/>
      <c r="AE217" s="435"/>
      <c r="AF217" s="436"/>
      <c r="AG217" s="435"/>
      <c r="AH217" s="436"/>
      <c r="AI217" s="435"/>
      <c r="AJ217" s="436"/>
      <c r="AK217" s="435"/>
      <c r="AL217" s="435"/>
      <c r="AM217" s="436"/>
      <c r="AN217" s="435"/>
      <c r="AO217" s="436"/>
      <c r="AP217" s="435"/>
    </row>
    <row r="218" spans="1:42" ht="15" customHeight="1" x14ac:dyDescent="0.25">
      <c r="A218" s="435" t="s">
        <v>883</v>
      </c>
      <c r="B218" s="435" t="s">
        <v>847</v>
      </c>
      <c r="C218" s="436">
        <v>413</v>
      </c>
      <c r="D218" s="437" t="s">
        <v>631</v>
      </c>
      <c r="E218" s="435" t="s">
        <v>632</v>
      </c>
      <c r="F218" s="435" t="s">
        <v>1005</v>
      </c>
      <c r="G218" s="435" t="s">
        <v>896</v>
      </c>
      <c r="H218" s="209" t="s">
        <v>167</v>
      </c>
      <c r="I218" s="438">
        <v>20770.48</v>
      </c>
      <c r="J218" s="438">
        <v>951.62</v>
      </c>
      <c r="K218" s="438">
        <v>10385.24</v>
      </c>
      <c r="L218" s="438">
        <v>0</v>
      </c>
      <c r="M218" s="438">
        <f t="shared" si="16"/>
        <v>10385.24</v>
      </c>
      <c r="N218" s="438">
        <f t="shared" si="17"/>
        <v>155.77859999999998</v>
      </c>
      <c r="O218" s="438">
        <v>3786.79</v>
      </c>
      <c r="P218" s="438">
        <v>830.81</v>
      </c>
      <c r="Q218" s="438">
        <f t="shared" si="18"/>
        <v>2679.3914</v>
      </c>
      <c r="R218" s="438">
        <f t="shared" si="19"/>
        <v>3510.2013999999999</v>
      </c>
      <c r="S218" s="438" t="b">
        <f t="shared" si="15"/>
        <v>1</v>
      </c>
      <c r="T218" s="369" t="s">
        <v>631</v>
      </c>
      <c r="U218" s="438"/>
      <c r="V218" s="438"/>
      <c r="W218" s="438"/>
      <c r="X218" s="438"/>
      <c r="Y218" s="438"/>
      <c r="Z218" s="438"/>
      <c r="AA218" s="438"/>
      <c r="AB218" s="435"/>
      <c r="AC218" s="435"/>
      <c r="AD218" s="436"/>
      <c r="AE218" s="435"/>
      <c r="AF218" s="436"/>
      <c r="AG218" s="435"/>
      <c r="AH218" s="436"/>
      <c r="AI218" s="435"/>
      <c r="AJ218" s="436"/>
      <c r="AK218" s="435"/>
      <c r="AL218" s="435"/>
      <c r="AM218" s="436"/>
      <c r="AN218" s="435"/>
      <c r="AO218" s="436"/>
      <c r="AP218" s="435"/>
    </row>
    <row r="219" spans="1:42" ht="15" customHeight="1" x14ac:dyDescent="0.25">
      <c r="A219" s="435" t="s">
        <v>883</v>
      </c>
      <c r="B219" s="435" t="s">
        <v>847</v>
      </c>
      <c r="C219" s="436">
        <v>38</v>
      </c>
      <c r="D219" s="437" t="s">
        <v>28</v>
      </c>
      <c r="E219" s="435" t="s">
        <v>200</v>
      </c>
      <c r="F219" s="435" t="s">
        <v>923</v>
      </c>
      <c r="G219" s="435" t="s">
        <v>896</v>
      </c>
      <c r="H219" s="209" t="s">
        <v>167</v>
      </c>
      <c r="I219" s="438">
        <v>34263.54</v>
      </c>
      <c r="J219" s="438">
        <v>951.62</v>
      </c>
      <c r="K219" s="438">
        <v>17131.77</v>
      </c>
      <c r="L219" s="438">
        <v>0</v>
      </c>
      <c r="M219" s="438">
        <f t="shared" si="16"/>
        <v>17131.77</v>
      </c>
      <c r="N219" s="438">
        <f t="shared" si="17"/>
        <v>256.97654999999997</v>
      </c>
      <c r="O219" s="438">
        <v>5628.59</v>
      </c>
      <c r="P219" s="438">
        <v>1370.54</v>
      </c>
      <c r="Q219" s="438">
        <f t="shared" si="18"/>
        <v>4419.9934499999999</v>
      </c>
      <c r="R219" s="438">
        <f t="shared" si="19"/>
        <v>5790.5334499999999</v>
      </c>
      <c r="S219" s="438" t="b">
        <f t="shared" si="15"/>
        <v>1</v>
      </c>
      <c r="T219" s="366" t="s">
        <v>28</v>
      </c>
      <c r="U219" s="438"/>
      <c r="V219" s="438"/>
      <c r="W219" s="438"/>
      <c r="X219" s="438"/>
      <c r="Y219" s="438"/>
      <c r="Z219" s="438"/>
      <c r="AA219" s="438"/>
      <c r="AB219" s="435"/>
      <c r="AC219" s="435"/>
      <c r="AD219" s="436"/>
      <c r="AE219" s="435"/>
      <c r="AF219" s="436"/>
      <c r="AG219" s="435"/>
      <c r="AH219" s="436"/>
      <c r="AI219" s="435"/>
      <c r="AJ219" s="436"/>
      <c r="AK219" s="435"/>
      <c r="AL219" s="435"/>
      <c r="AM219" s="436"/>
      <c r="AN219" s="435"/>
      <c r="AO219" s="436"/>
      <c r="AP219" s="435"/>
    </row>
    <row r="220" spans="1:42" ht="15" customHeight="1" x14ac:dyDescent="0.25">
      <c r="A220" s="435" t="s">
        <v>883</v>
      </c>
      <c r="B220" s="435" t="s">
        <v>847</v>
      </c>
      <c r="C220" s="436">
        <v>226</v>
      </c>
      <c r="D220" s="437" t="s">
        <v>116</v>
      </c>
      <c r="E220" s="435" t="s">
        <v>255</v>
      </c>
      <c r="F220" s="435" t="s">
        <v>968</v>
      </c>
      <c r="G220" s="435" t="s">
        <v>896</v>
      </c>
      <c r="H220" s="209" t="s">
        <v>167</v>
      </c>
      <c r="I220" s="438">
        <v>7320.9</v>
      </c>
      <c r="J220" s="438">
        <v>332.65</v>
      </c>
      <c r="K220" s="438">
        <v>3660.45</v>
      </c>
      <c r="L220" s="438">
        <v>0</v>
      </c>
      <c r="M220" s="438">
        <f t="shared" si="16"/>
        <v>3660.45</v>
      </c>
      <c r="N220" s="438">
        <f t="shared" si="17"/>
        <v>54.906749999999995</v>
      </c>
      <c r="O220" s="438">
        <v>1331.95</v>
      </c>
      <c r="P220" s="438">
        <v>292.83</v>
      </c>
      <c r="Q220" s="438">
        <f t="shared" si="18"/>
        <v>944.39325000000008</v>
      </c>
      <c r="R220" s="438">
        <f t="shared" si="19"/>
        <v>1237.22325</v>
      </c>
      <c r="S220" s="438" t="b">
        <f t="shared" si="15"/>
        <v>1</v>
      </c>
      <c r="T220" s="362" t="s">
        <v>116</v>
      </c>
      <c r="U220" s="438"/>
      <c r="V220" s="438"/>
      <c r="W220" s="438"/>
      <c r="X220" s="438"/>
      <c r="Y220" s="438"/>
      <c r="Z220" s="438"/>
      <c r="AA220" s="438"/>
      <c r="AB220" s="435"/>
      <c r="AC220" s="435"/>
      <c r="AD220" s="436"/>
      <c r="AE220" s="435"/>
      <c r="AF220" s="436"/>
      <c r="AG220" s="435"/>
      <c r="AH220" s="436"/>
      <c r="AI220" s="435"/>
      <c r="AJ220" s="436"/>
      <c r="AK220" s="435"/>
      <c r="AL220" s="435"/>
      <c r="AM220" s="436"/>
      <c r="AN220" s="435"/>
      <c r="AO220" s="436"/>
      <c r="AP220" s="435"/>
    </row>
    <row r="221" spans="1:42" ht="15" customHeight="1" x14ac:dyDescent="0.25">
      <c r="A221" s="435" t="s">
        <v>883</v>
      </c>
      <c r="B221" s="435" t="s">
        <v>847</v>
      </c>
      <c r="C221" s="436">
        <v>365</v>
      </c>
      <c r="D221" s="437" t="s">
        <v>454</v>
      </c>
      <c r="E221" s="435" t="s">
        <v>497</v>
      </c>
      <c r="F221" s="435" t="s">
        <v>999</v>
      </c>
      <c r="G221" s="435" t="s">
        <v>1000</v>
      </c>
      <c r="H221" s="209" t="s">
        <v>167</v>
      </c>
      <c r="I221" s="438">
        <v>1557.78</v>
      </c>
      <c r="J221" s="438">
        <v>90.86</v>
      </c>
      <c r="K221" s="438">
        <v>346.17</v>
      </c>
      <c r="L221" s="438">
        <v>0</v>
      </c>
      <c r="M221" s="438">
        <f t="shared" si="16"/>
        <v>346.17</v>
      </c>
      <c r="N221" s="438">
        <f t="shared" si="17"/>
        <v>5.1925499999999998</v>
      </c>
      <c r="O221" s="438">
        <v>421.63</v>
      </c>
      <c r="P221" s="438">
        <v>0</v>
      </c>
      <c r="Q221" s="438">
        <f t="shared" si="18"/>
        <v>325.57745</v>
      </c>
      <c r="R221" s="438">
        <f t="shared" si="19"/>
        <v>325.57745</v>
      </c>
      <c r="S221" s="438" t="b">
        <f t="shared" si="15"/>
        <v>1</v>
      </c>
      <c r="T221" s="208" t="s">
        <v>454</v>
      </c>
      <c r="U221" s="438"/>
      <c r="V221" s="438"/>
      <c r="W221" s="438"/>
      <c r="X221" s="438"/>
      <c r="Y221" s="438"/>
      <c r="Z221" s="438"/>
      <c r="AA221" s="438"/>
      <c r="AB221" s="435"/>
      <c r="AC221" s="435"/>
      <c r="AD221" s="436"/>
      <c r="AE221" s="435"/>
      <c r="AF221" s="436"/>
      <c r="AG221" s="435"/>
      <c r="AH221" s="436"/>
      <c r="AI221" s="435"/>
      <c r="AJ221" s="436"/>
      <c r="AK221" s="435"/>
      <c r="AL221" s="435"/>
      <c r="AM221" s="436"/>
      <c r="AN221" s="435"/>
      <c r="AO221" s="436"/>
      <c r="AP221" s="435"/>
    </row>
    <row r="222" spans="1:42" ht="15" customHeight="1" x14ac:dyDescent="0.25">
      <c r="A222" s="435" t="s">
        <v>883</v>
      </c>
      <c r="B222" s="435" t="s">
        <v>847</v>
      </c>
      <c r="C222" s="436">
        <v>30</v>
      </c>
      <c r="D222" s="437" t="s">
        <v>22</v>
      </c>
      <c r="E222" s="435" t="s">
        <v>194</v>
      </c>
      <c r="F222" s="435" t="s">
        <v>918</v>
      </c>
      <c r="G222" s="435" t="s">
        <v>896</v>
      </c>
      <c r="H222" s="209" t="s">
        <v>167</v>
      </c>
      <c r="I222" s="438">
        <v>34263.54</v>
      </c>
      <c r="J222" s="438">
        <v>951.62</v>
      </c>
      <c r="K222" s="438">
        <v>17131.77</v>
      </c>
      <c r="L222" s="438">
        <v>0</v>
      </c>
      <c r="M222" s="438">
        <f t="shared" si="16"/>
        <v>17131.77</v>
      </c>
      <c r="N222" s="438">
        <f t="shared" si="17"/>
        <v>256.97654999999997</v>
      </c>
      <c r="O222" s="438">
        <v>5628.59</v>
      </c>
      <c r="P222" s="438">
        <v>1370.54</v>
      </c>
      <c r="Q222" s="438">
        <f t="shared" si="18"/>
        <v>4419.9934499999999</v>
      </c>
      <c r="R222" s="438">
        <f t="shared" si="19"/>
        <v>5790.5334499999999</v>
      </c>
      <c r="S222" s="438" t="b">
        <f t="shared" si="15"/>
        <v>1</v>
      </c>
      <c r="T222" s="376" t="s">
        <v>22</v>
      </c>
      <c r="U222" s="438"/>
      <c r="V222" s="438"/>
      <c r="W222" s="438"/>
      <c r="X222" s="438"/>
      <c r="Y222" s="438"/>
      <c r="Z222" s="438"/>
      <c r="AA222" s="438"/>
      <c r="AB222" s="435"/>
      <c r="AC222" s="435"/>
      <c r="AD222" s="436"/>
      <c r="AE222" s="435"/>
      <c r="AF222" s="436"/>
      <c r="AG222" s="435"/>
      <c r="AH222" s="436"/>
      <c r="AI222" s="435"/>
      <c r="AJ222" s="436"/>
      <c r="AK222" s="435"/>
      <c r="AL222" s="435"/>
      <c r="AM222" s="436"/>
      <c r="AN222" s="435"/>
      <c r="AO222" s="436"/>
      <c r="AP222" s="435"/>
    </row>
    <row r="223" spans="1:42" ht="15" customHeight="1" x14ac:dyDescent="0.25">
      <c r="A223" s="435" t="s">
        <v>883</v>
      </c>
      <c r="B223" s="435" t="s">
        <v>847</v>
      </c>
      <c r="C223" s="436">
        <v>348</v>
      </c>
      <c r="D223" s="437" t="s">
        <v>370</v>
      </c>
      <c r="E223" s="435" t="s">
        <v>371</v>
      </c>
      <c r="F223" s="435" t="s">
        <v>993</v>
      </c>
      <c r="G223" s="435" t="s">
        <v>896</v>
      </c>
      <c r="H223" s="209" t="s">
        <v>167</v>
      </c>
      <c r="I223" s="438">
        <v>45666.28</v>
      </c>
      <c r="J223" s="438">
        <v>951.62</v>
      </c>
      <c r="K223" s="438">
        <v>22833.14</v>
      </c>
      <c r="L223" s="438">
        <v>0</v>
      </c>
      <c r="M223" s="438">
        <f t="shared" si="16"/>
        <v>22833.14</v>
      </c>
      <c r="N223" s="438">
        <f t="shared" si="17"/>
        <v>342.49709999999999</v>
      </c>
      <c r="O223" s="438">
        <v>7185.07</v>
      </c>
      <c r="P223" s="438">
        <v>1826.65</v>
      </c>
      <c r="Q223" s="438">
        <f t="shared" si="18"/>
        <v>5890.9529000000002</v>
      </c>
      <c r="R223" s="438">
        <f t="shared" si="19"/>
        <v>7717.6028999999999</v>
      </c>
      <c r="S223" s="438" t="b">
        <f t="shared" si="15"/>
        <v>1</v>
      </c>
      <c r="T223" s="362" t="s">
        <v>370</v>
      </c>
      <c r="U223" s="438"/>
      <c r="V223" s="438"/>
      <c r="W223" s="438"/>
      <c r="X223" s="438"/>
      <c r="Y223" s="438"/>
      <c r="Z223" s="438"/>
      <c r="AA223" s="438"/>
      <c r="AB223" s="435"/>
      <c r="AC223" s="435"/>
      <c r="AD223" s="436"/>
      <c r="AE223" s="435"/>
      <c r="AF223" s="436"/>
      <c r="AG223" s="435"/>
      <c r="AH223" s="436"/>
      <c r="AI223" s="435"/>
      <c r="AJ223" s="436"/>
      <c r="AK223" s="435"/>
      <c r="AL223" s="435"/>
      <c r="AM223" s="436"/>
      <c r="AN223" s="435"/>
      <c r="AO223" s="436"/>
      <c r="AP223" s="435"/>
    </row>
    <row r="224" spans="1:42" ht="15" customHeight="1" x14ac:dyDescent="0.25">
      <c r="A224" s="435" t="s">
        <v>883</v>
      </c>
      <c r="B224" s="435" t="s">
        <v>847</v>
      </c>
      <c r="C224" s="436">
        <v>433</v>
      </c>
      <c r="D224" s="437" t="s">
        <v>684</v>
      </c>
      <c r="E224" s="435" t="s">
        <v>685</v>
      </c>
      <c r="F224" s="435" t="s">
        <v>1011</v>
      </c>
      <c r="G224" s="435" t="s">
        <v>896</v>
      </c>
      <c r="H224" s="209" t="s">
        <v>167</v>
      </c>
      <c r="I224" s="438">
        <v>20770.48</v>
      </c>
      <c r="J224" s="438">
        <v>951.62</v>
      </c>
      <c r="K224" s="438">
        <v>10385.24</v>
      </c>
      <c r="L224" s="438">
        <v>0</v>
      </c>
      <c r="M224" s="438">
        <f t="shared" si="16"/>
        <v>10385.24</v>
      </c>
      <c r="N224" s="438">
        <f t="shared" si="17"/>
        <v>155.77859999999998</v>
      </c>
      <c r="O224" s="438">
        <v>3786.79</v>
      </c>
      <c r="P224" s="438">
        <v>830.81</v>
      </c>
      <c r="Q224" s="438">
        <f t="shared" si="18"/>
        <v>2679.3914</v>
      </c>
      <c r="R224" s="438">
        <f t="shared" si="19"/>
        <v>3510.2013999999999</v>
      </c>
      <c r="S224" s="438" t="b">
        <f t="shared" si="15"/>
        <v>1</v>
      </c>
      <c r="T224" s="370" t="s">
        <v>684</v>
      </c>
      <c r="U224" s="438"/>
      <c r="V224" s="438"/>
      <c r="W224" s="438"/>
      <c r="X224" s="438"/>
      <c r="Y224" s="438"/>
      <c r="Z224" s="438"/>
      <c r="AA224" s="438"/>
      <c r="AB224" s="435"/>
      <c r="AC224" s="435"/>
      <c r="AD224" s="436"/>
      <c r="AE224" s="435"/>
      <c r="AF224" s="436"/>
      <c r="AG224" s="435"/>
      <c r="AH224" s="436"/>
      <c r="AI224" s="435"/>
      <c r="AJ224" s="436"/>
      <c r="AK224" s="435"/>
      <c r="AL224" s="435"/>
      <c r="AM224" s="436"/>
      <c r="AN224" s="435"/>
      <c r="AO224" s="436"/>
      <c r="AP224" s="435"/>
    </row>
    <row r="225" spans="1:30" x14ac:dyDescent="0.25">
      <c r="A225" s="435" t="s">
        <v>883</v>
      </c>
      <c r="B225" s="435" t="s">
        <v>847</v>
      </c>
      <c r="C225" s="436">
        <v>364</v>
      </c>
      <c r="D225" s="437" t="s">
        <v>453</v>
      </c>
      <c r="E225" s="435" t="s">
        <v>496</v>
      </c>
      <c r="F225" s="435" t="s">
        <v>999</v>
      </c>
      <c r="G225" s="435" t="s">
        <v>1000</v>
      </c>
      <c r="H225" s="209" t="s">
        <v>167</v>
      </c>
      <c r="I225" s="438">
        <v>1557.78</v>
      </c>
      <c r="J225" s="438">
        <v>90.86</v>
      </c>
      <c r="K225" s="438">
        <v>346.17</v>
      </c>
      <c r="L225" s="438">
        <v>0</v>
      </c>
      <c r="M225" s="438">
        <f t="shared" si="16"/>
        <v>346.17</v>
      </c>
      <c r="N225" s="438">
        <f t="shared" si="17"/>
        <v>5.1925499999999998</v>
      </c>
      <c r="O225" s="438">
        <v>421.63</v>
      </c>
      <c r="P225" s="438">
        <v>0</v>
      </c>
      <c r="Q225" s="438">
        <f t="shared" si="18"/>
        <v>325.57745</v>
      </c>
      <c r="R225" s="438">
        <f t="shared" si="19"/>
        <v>325.57745</v>
      </c>
      <c r="S225" s="438" t="b">
        <f t="shared" si="15"/>
        <v>1</v>
      </c>
      <c r="T225" s="208" t="s">
        <v>453</v>
      </c>
      <c r="U225" s="328"/>
      <c r="V225" s="328"/>
      <c r="W225" s="328"/>
      <c r="X225" s="328"/>
      <c r="Y225" s="328"/>
      <c r="Z225" s="328"/>
      <c r="AA225" s="328"/>
      <c r="AB225" s="328"/>
      <c r="AC225" s="328"/>
      <c r="AD225" s="328"/>
    </row>
    <row r="226" spans="1:30" x14ac:dyDescent="0.25">
      <c r="A226" s="435" t="s">
        <v>883</v>
      </c>
      <c r="B226" s="435" t="s">
        <v>847</v>
      </c>
      <c r="C226" s="436">
        <v>2</v>
      </c>
      <c r="D226" s="437" t="s">
        <v>4</v>
      </c>
      <c r="E226" s="435" t="s">
        <v>173</v>
      </c>
      <c r="F226" s="435" t="s">
        <v>895</v>
      </c>
      <c r="G226" s="435" t="s">
        <v>896</v>
      </c>
      <c r="H226" s="209" t="s">
        <v>167</v>
      </c>
      <c r="I226" s="438">
        <v>26041.08</v>
      </c>
      <c r="J226" s="438">
        <v>951.62</v>
      </c>
      <c r="K226" s="438">
        <v>13020.54</v>
      </c>
      <c r="L226" s="438">
        <v>0</v>
      </c>
      <c r="M226" s="438">
        <f t="shared" si="16"/>
        <v>13020.54</v>
      </c>
      <c r="N226" s="438">
        <f t="shared" si="17"/>
        <v>195.3081</v>
      </c>
      <c r="O226" s="438">
        <v>4506.2299999999996</v>
      </c>
      <c r="P226" s="438">
        <v>1041.6400000000001</v>
      </c>
      <c r="Q226" s="438">
        <f t="shared" si="18"/>
        <v>3359.3018999999995</v>
      </c>
      <c r="R226" s="438">
        <f t="shared" si="19"/>
        <v>4400.9418999999998</v>
      </c>
      <c r="S226" s="438" t="b">
        <f t="shared" si="15"/>
        <v>1</v>
      </c>
      <c r="T226" s="362" t="s">
        <v>4</v>
      </c>
    </row>
    <row r="227" spans="1:30" x14ac:dyDescent="0.25">
      <c r="A227" s="435" t="s">
        <v>883</v>
      </c>
      <c r="B227" s="435" t="s">
        <v>847</v>
      </c>
      <c r="C227" s="436">
        <v>420</v>
      </c>
      <c r="D227" s="437" t="s">
        <v>653</v>
      </c>
      <c r="E227" s="435" t="s">
        <v>654</v>
      </c>
      <c r="F227" s="435" t="s">
        <v>1007</v>
      </c>
      <c r="G227" s="435" t="s">
        <v>896</v>
      </c>
      <c r="H227" s="209" t="s">
        <v>167</v>
      </c>
      <c r="I227" s="438">
        <v>34263.54</v>
      </c>
      <c r="J227" s="438">
        <v>951.62</v>
      </c>
      <c r="K227" s="438">
        <v>17131.77</v>
      </c>
      <c r="L227" s="438">
        <v>0</v>
      </c>
      <c r="M227" s="438">
        <f t="shared" si="16"/>
        <v>17131.77</v>
      </c>
      <c r="N227" s="438">
        <f t="shared" si="17"/>
        <v>256.97654999999997</v>
      </c>
      <c r="O227" s="438">
        <v>5628.59</v>
      </c>
      <c r="P227" s="438">
        <v>1370.54</v>
      </c>
      <c r="Q227" s="438">
        <f t="shared" si="18"/>
        <v>4419.9934499999999</v>
      </c>
      <c r="R227" s="438">
        <f t="shared" si="19"/>
        <v>5790.5334499999999</v>
      </c>
      <c r="S227" s="438" t="b">
        <f t="shared" si="15"/>
        <v>0</v>
      </c>
      <c r="T227" s="176" t="s">
        <v>640</v>
      </c>
    </row>
    <row r="228" spans="1:30" x14ac:dyDescent="0.25">
      <c r="A228" s="435" t="s">
        <v>883</v>
      </c>
      <c r="B228" s="435" t="s">
        <v>847</v>
      </c>
      <c r="C228" s="436">
        <v>487</v>
      </c>
      <c r="D228" s="437" t="s">
        <v>840</v>
      </c>
      <c r="E228" s="435" t="s">
        <v>841</v>
      </c>
      <c r="F228" s="435" t="s">
        <v>1027</v>
      </c>
      <c r="G228" s="435" t="s">
        <v>896</v>
      </c>
      <c r="H228" s="209" t="s">
        <v>167</v>
      </c>
      <c r="I228" s="438">
        <v>43262.8</v>
      </c>
      <c r="J228" s="438">
        <v>951.62</v>
      </c>
      <c r="K228" s="438">
        <v>21631.4</v>
      </c>
      <c r="L228" s="438">
        <v>0</v>
      </c>
      <c r="M228" s="438">
        <f t="shared" si="16"/>
        <v>21631.4</v>
      </c>
      <c r="N228" s="438">
        <f t="shared" si="17"/>
        <v>324.471</v>
      </c>
      <c r="O228" s="438">
        <v>6856.99</v>
      </c>
      <c r="P228" s="438">
        <v>1730.51</v>
      </c>
      <c r="Q228" s="438">
        <f t="shared" si="18"/>
        <v>5580.8989999999994</v>
      </c>
      <c r="R228" s="438">
        <f t="shared" si="19"/>
        <v>7311.4089999999997</v>
      </c>
      <c r="S228" s="438" t="b">
        <f t="shared" si="15"/>
        <v>1</v>
      </c>
      <c r="T228" s="201" t="s">
        <v>840</v>
      </c>
    </row>
    <row r="229" spans="1:30" x14ac:dyDescent="0.25">
      <c r="A229" s="458" t="s">
        <v>883</v>
      </c>
      <c r="B229" s="458" t="s">
        <v>847</v>
      </c>
      <c r="C229" s="459">
        <v>20045</v>
      </c>
      <c r="D229" s="460" t="s">
        <v>151</v>
      </c>
      <c r="E229" s="458" t="s">
        <v>265</v>
      </c>
      <c r="F229" s="458" t="s">
        <v>1033</v>
      </c>
      <c r="G229" s="458" t="s">
        <v>896</v>
      </c>
      <c r="H229" s="461" t="s">
        <v>167</v>
      </c>
      <c r="I229" s="462">
        <v>0</v>
      </c>
      <c r="J229" s="462">
        <v>897.31</v>
      </c>
      <c r="K229" s="462">
        <v>0</v>
      </c>
      <c r="L229" s="462">
        <v>0</v>
      </c>
      <c r="M229" s="462">
        <f t="shared" si="16"/>
        <v>0</v>
      </c>
      <c r="N229" s="462">
        <f t="shared" si="17"/>
        <v>0</v>
      </c>
      <c r="O229" s="462">
        <v>897.31</v>
      </c>
      <c r="P229" s="462">
        <v>0</v>
      </c>
      <c r="Q229" s="462">
        <f>O229</f>
        <v>897.31</v>
      </c>
      <c r="R229" s="462">
        <f t="shared" si="19"/>
        <v>897.31</v>
      </c>
      <c r="S229" s="438"/>
    </row>
    <row r="230" spans="1:30" x14ac:dyDescent="0.25">
      <c r="A230" s="458" t="s">
        <v>883</v>
      </c>
      <c r="B230" s="458" t="s">
        <v>847</v>
      </c>
      <c r="C230" s="459">
        <v>20039</v>
      </c>
      <c r="D230" s="460" t="s">
        <v>353</v>
      </c>
      <c r="E230" s="458" t="s">
        <v>354</v>
      </c>
      <c r="F230" s="458" t="s">
        <v>1031</v>
      </c>
      <c r="G230" s="458" t="s">
        <v>896</v>
      </c>
      <c r="H230" s="461" t="s">
        <v>167</v>
      </c>
      <c r="I230" s="462">
        <v>0</v>
      </c>
      <c r="J230" s="462">
        <v>897.31</v>
      </c>
      <c r="K230" s="462">
        <v>0</v>
      </c>
      <c r="L230" s="462">
        <v>0</v>
      </c>
      <c r="M230" s="462">
        <f t="shared" si="16"/>
        <v>0</v>
      </c>
      <c r="N230" s="462">
        <f t="shared" si="17"/>
        <v>0</v>
      </c>
      <c r="O230" s="462">
        <v>897.31</v>
      </c>
      <c r="P230" s="462">
        <v>0</v>
      </c>
      <c r="Q230" s="462">
        <f t="shared" ref="Q230:Q231" si="20">O230</f>
        <v>897.31</v>
      </c>
      <c r="R230" s="462">
        <f t="shared" si="19"/>
        <v>897.31</v>
      </c>
      <c r="S230" s="438"/>
    </row>
    <row r="231" spans="1:30" x14ac:dyDescent="0.25">
      <c r="A231" s="458" t="s">
        <v>883</v>
      </c>
      <c r="B231" s="458" t="s">
        <v>847</v>
      </c>
      <c r="C231" s="459">
        <v>20043</v>
      </c>
      <c r="D231" s="460" t="s">
        <v>166</v>
      </c>
      <c r="E231" s="458" t="s">
        <v>267</v>
      </c>
      <c r="F231" s="458" t="s">
        <v>1032</v>
      </c>
      <c r="G231" s="458" t="s">
        <v>896</v>
      </c>
      <c r="H231" s="461" t="s">
        <v>167</v>
      </c>
      <c r="I231" s="462">
        <v>0</v>
      </c>
      <c r="J231" s="462">
        <v>897.31</v>
      </c>
      <c r="K231" s="462">
        <v>0</v>
      </c>
      <c r="L231" s="462">
        <v>0</v>
      </c>
      <c r="M231" s="462">
        <f t="shared" si="16"/>
        <v>0</v>
      </c>
      <c r="N231" s="462">
        <f t="shared" si="17"/>
        <v>0</v>
      </c>
      <c r="O231" s="462">
        <v>897.31</v>
      </c>
      <c r="P231" s="462">
        <v>0</v>
      </c>
      <c r="Q231" s="462">
        <f t="shared" si="20"/>
        <v>897.31</v>
      </c>
      <c r="R231" s="462">
        <f t="shared" si="19"/>
        <v>897.31</v>
      </c>
      <c r="S231" s="438"/>
    </row>
    <row r="232" spans="1:30" x14ac:dyDescent="0.25">
      <c r="D232" s="349">
        <f>COUNTA(D2:D231)</f>
        <v>230</v>
      </c>
      <c r="I232" s="328">
        <f>SUM(I2:I231)</f>
        <v>4697231.9699999988</v>
      </c>
      <c r="J232" s="328">
        <f>SUM(J2:J231)</f>
        <v>165169.15999999965</v>
      </c>
      <c r="K232" s="328">
        <f>SUM(K2:K231)</f>
        <v>2323428.899999999</v>
      </c>
      <c r="L232" s="328">
        <f t="shared" ref="L232:N232" si="21">SUM(L2:L231)</f>
        <v>0</v>
      </c>
      <c r="M232" s="328">
        <f t="shared" si="21"/>
        <v>2323428.899999999</v>
      </c>
      <c r="N232" s="328">
        <f t="shared" si="21"/>
        <v>34851.433500000006</v>
      </c>
      <c r="O232" s="328">
        <f>SUM(O2:O231)</f>
        <v>808632.31999999995</v>
      </c>
      <c r="P232" s="328">
        <f>SUM(P2:P231)</f>
        <v>182201.21999999991</v>
      </c>
      <c r="Q232" s="328">
        <f>SUM(Q2:Q231)</f>
        <v>611303.65649999946</v>
      </c>
      <c r="R232" s="328">
        <f>SUM(R2:R231)</f>
        <v>793504.87650000013</v>
      </c>
      <c r="S232" s="438"/>
    </row>
    <row r="233" spans="1:30" x14ac:dyDescent="0.25">
      <c r="S233" s="438"/>
    </row>
    <row r="234" spans="1:30" x14ac:dyDescent="0.25">
      <c r="D234" s="349">
        <v>230</v>
      </c>
      <c r="S234" s="438"/>
    </row>
    <row r="236" spans="1:30" x14ac:dyDescent="0.25">
      <c r="D236" s="349">
        <f>D234-D232</f>
        <v>0</v>
      </c>
    </row>
    <row r="238" spans="1:30" x14ac:dyDescent="0.25">
      <c r="I238" s="440"/>
    </row>
  </sheetData>
  <sortState xmlns:xlrd2="http://schemas.microsoft.com/office/spreadsheetml/2017/richdata2" ref="A2:P228">
    <sortCondition ref="D2:D228"/>
  </sortState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30454-76A8-4E37-A5CD-3EA15A190C87}">
  <sheetPr filterMode="1">
    <pageSetUpPr fitToPage="1"/>
  </sheetPr>
  <dimension ref="A1:Y238"/>
  <sheetViews>
    <sheetView zoomScaleNormal="100" workbookViewId="0">
      <pane ySplit="1" topLeftCell="A224" activePane="bottomLeft" state="frozen"/>
      <selection pane="bottomLeft" activeCell="Z232" sqref="Z232"/>
    </sheetView>
  </sheetViews>
  <sheetFormatPr defaultColWidth="9.140625" defaultRowHeight="15" x14ac:dyDescent="0.25"/>
  <cols>
    <col min="1" max="1" width="6.42578125" style="478" bestFit="1" customWidth="1"/>
    <col min="2" max="2" width="12.7109375" style="478" bestFit="1" customWidth="1"/>
    <col min="3" max="3" width="12.140625" style="478" bestFit="1" customWidth="1"/>
    <col min="4" max="4" width="9.42578125" style="478" customWidth="1"/>
    <col min="5" max="5" width="36.85546875" style="201" customWidth="1"/>
    <col min="6" max="6" width="21.42578125" style="257" hidden="1" customWidth="1"/>
    <col min="7" max="7" width="18.42578125" style="258" hidden="1" customWidth="1"/>
    <col min="8" max="8" width="17" style="258" hidden="1" customWidth="1"/>
    <col min="9" max="9" width="17.28515625" style="258" hidden="1" customWidth="1"/>
    <col min="10" max="10" width="19.28515625" style="258" hidden="1" customWidth="1"/>
    <col min="11" max="11" width="14.28515625" style="258" hidden="1" customWidth="1"/>
    <col min="12" max="12" width="13.85546875" style="258" hidden="1" customWidth="1"/>
    <col min="13" max="13" width="14.28515625" style="258" hidden="1" customWidth="1"/>
    <col min="14" max="14" width="13.5703125" style="258" hidden="1" customWidth="1"/>
    <col min="15" max="15" width="21.85546875" style="258" hidden="1" customWidth="1"/>
    <col min="16" max="16" width="20.5703125" style="258" hidden="1" customWidth="1"/>
    <col min="17" max="17" width="17.140625" style="258" hidden="1" customWidth="1"/>
    <col min="18" max="18" width="20.140625" style="262" hidden="1" customWidth="1"/>
    <col min="19" max="19" width="17.5703125" style="262" hidden="1" customWidth="1"/>
    <col min="20" max="20" width="16.42578125" style="259" hidden="1" customWidth="1"/>
    <col min="21" max="21" width="13" style="494" bestFit="1" customWidth="1"/>
    <col min="22" max="22" width="2.140625" style="485" customWidth="1"/>
    <col min="23" max="23" width="12.42578125" style="485" bestFit="1" customWidth="1"/>
    <col min="24" max="24" width="9.28515625" style="479" bestFit="1" customWidth="1"/>
    <col min="25" max="25" width="8.140625" style="485" bestFit="1" customWidth="1"/>
    <col min="26" max="16384" width="9.140625" style="485"/>
  </cols>
  <sheetData>
    <row r="1" spans="1:24" s="481" customFormat="1" ht="60" x14ac:dyDescent="0.25">
      <c r="A1" s="475" t="s">
        <v>643</v>
      </c>
      <c r="B1" s="475" t="s">
        <v>119</v>
      </c>
      <c r="C1" s="475" t="s">
        <v>536</v>
      </c>
      <c r="D1" s="476" t="s">
        <v>537</v>
      </c>
      <c r="E1" s="477" t="s">
        <v>538</v>
      </c>
      <c r="F1" s="249" t="s">
        <v>539</v>
      </c>
      <c r="G1" s="249" t="s">
        <v>96</v>
      </c>
      <c r="H1" s="250" t="s">
        <v>540</v>
      </c>
      <c r="I1" s="251" t="s">
        <v>776</v>
      </c>
      <c r="J1" s="251" t="s">
        <v>835</v>
      </c>
      <c r="K1" s="251" t="s">
        <v>775</v>
      </c>
      <c r="L1" s="250" t="s">
        <v>541</v>
      </c>
      <c r="M1" s="250" t="s">
        <v>542</v>
      </c>
      <c r="N1" s="250" t="s">
        <v>543</v>
      </c>
      <c r="O1" s="249" t="s">
        <v>544</v>
      </c>
      <c r="P1" s="249" t="s">
        <v>545</v>
      </c>
      <c r="Q1" s="250" t="s">
        <v>789</v>
      </c>
      <c r="R1" s="252" t="s">
        <v>546</v>
      </c>
      <c r="S1" s="252" t="s">
        <v>547</v>
      </c>
      <c r="T1" s="253" t="s">
        <v>548</v>
      </c>
      <c r="U1" s="483" t="s">
        <v>113</v>
      </c>
      <c r="X1" s="495"/>
    </row>
    <row r="2" spans="1:24" x14ac:dyDescent="0.25">
      <c r="A2" s="478" t="s">
        <v>86</v>
      </c>
      <c r="B2" s="478">
        <v>1</v>
      </c>
      <c r="C2" s="478">
        <v>271</v>
      </c>
      <c r="D2" s="478" t="s">
        <v>549</v>
      </c>
      <c r="E2" s="201" t="s">
        <v>824</v>
      </c>
      <c r="F2" s="257">
        <v>0</v>
      </c>
      <c r="G2" s="258">
        <v>0</v>
      </c>
      <c r="H2" s="258">
        <v>0</v>
      </c>
      <c r="I2" s="259">
        <v>1819.36</v>
      </c>
      <c r="J2" s="258">
        <v>0</v>
      </c>
      <c r="K2" s="258">
        <v>0</v>
      </c>
      <c r="L2" s="258">
        <v>0</v>
      </c>
      <c r="M2" s="258">
        <v>0</v>
      </c>
      <c r="N2" s="258">
        <v>0</v>
      </c>
      <c r="O2" s="258">
        <v>0</v>
      </c>
      <c r="P2" s="259">
        <v>705.57</v>
      </c>
      <c r="Q2" s="259">
        <v>0</v>
      </c>
      <c r="R2" s="262">
        <v>429.76</v>
      </c>
      <c r="S2" s="262">
        <v>108.46</v>
      </c>
      <c r="T2" s="258">
        <v>0</v>
      </c>
      <c r="U2" s="484">
        <f>SUM(F2:T2)</f>
        <v>3063.1499999999996</v>
      </c>
      <c r="W2" s="485" t="b">
        <f>E2=X2</f>
        <v>0</v>
      </c>
      <c r="X2" s="362" t="s">
        <v>164</v>
      </c>
    </row>
    <row r="3" spans="1:24" x14ac:dyDescent="0.25">
      <c r="A3" s="478" t="s">
        <v>86</v>
      </c>
      <c r="B3" s="478">
        <v>1</v>
      </c>
      <c r="C3" s="478">
        <v>37</v>
      </c>
      <c r="D3" s="478" t="s">
        <v>549</v>
      </c>
      <c r="E3" s="201" t="s">
        <v>27</v>
      </c>
      <c r="F3" s="257">
        <v>0</v>
      </c>
      <c r="G3" s="258">
        <v>0</v>
      </c>
      <c r="H3" s="258">
        <v>0</v>
      </c>
      <c r="I3" s="259">
        <v>1762.63</v>
      </c>
      <c r="J3" s="258">
        <v>0</v>
      </c>
      <c r="K3" s="258">
        <v>0</v>
      </c>
      <c r="L3" s="258">
        <v>0</v>
      </c>
      <c r="M3" s="258">
        <v>0</v>
      </c>
      <c r="N3" s="258">
        <v>0</v>
      </c>
      <c r="O3" s="258">
        <v>0</v>
      </c>
      <c r="P3" s="259">
        <v>790.58</v>
      </c>
      <c r="Q3" s="259">
        <v>0</v>
      </c>
      <c r="R3" s="262">
        <v>481.54</v>
      </c>
      <c r="S3" s="262">
        <v>77.59</v>
      </c>
      <c r="T3" s="258">
        <v>0</v>
      </c>
      <c r="U3" s="484">
        <f>SUM(F3:T3)</f>
        <v>3112.34</v>
      </c>
      <c r="W3" s="485" t="b">
        <f t="shared" ref="W3:W66" si="0">E3=X3</f>
        <v>1</v>
      </c>
      <c r="X3" s="362" t="s">
        <v>27</v>
      </c>
    </row>
    <row r="4" spans="1:24" x14ac:dyDescent="0.25">
      <c r="A4" s="478" t="s">
        <v>84</v>
      </c>
      <c r="B4" s="478">
        <v>1</v>
      </c>
      <c r="C4" s="478">
        <v>407</v>
      </c>
      <c r="D4" s="478" t="s">
        <v>549</v>
      </c>
      <c r="E4" s="479" t="s">
        <v>629</v>
      </c>
      <c r="F4" s="257">
        <v>0</v>
      </c>
      <c r="G4" s="258">
        <v>0</v>
      </c>
      <c r="H4" s="258">
        <v>0</v>
      </c>
      <c r="I4" s="259">
        <v>0</v>
      </c>
      <c r="J4" s="258">
        <v>0</v>
      </c>
      <c r="K4" s="258">
        <v>0</v>
      </c>
      <c r="L4" s="258">
        <v>0</v>
      </c>
      <c r="M4" s="258">
        <v>0</v>
      </c>
      <c r="N4" s="258">
        <v>0</v>
      </c>
      <c r="O4" s="258">
        <v>0</v>
      </c>
      <c r="P4" s="259">
        <v>0</v>
      </c>
      <c r="Q4" s="258">
        <v>0</v>
      </c>
      <c r="R4" s="260">
        <v>0</v>
      </c>
      <c r="S4" s="260">
        <v>52.07</v>
      </c>
      <c r="T4" s="260">
        <v>117.42</v>
      </c>
      <c r="U4" s="484">
        <f>SUM(F4:T4)</f>
        <v>169.49</v>
      </c>
      <c r="W4" s="485" t="b">
        <f t="shared" si="0"/>
        <v>0</v>
      </c>
      <c r="X4" s="208" t="s">
        <v>484</v>
      </c>
    </row>
    <row r="5" spans="1:24" x14ac:dyDescent="0.25">
      <c r="E5" s="358" t="s">
        <v>484</v>
      </c>
      <c r="I5" s="259"/>
      <c r="P5" s="259"/>
      <c r="R5" s="260"/>
      <c r="S5" s="260"/>
      <c r="T5" s="260"/>
      <c r="U5" s="484">
        <v>0</v>
      </c>
      <c r="W5" s="485" t="b">
        <f t="shared" si="0"/>
        <v>1</v>
      </c>
      <c r="X5" s="358" t="s">
        <v>484</v>
      </c>
    </row>
    <row r="6" spans="1:24" x14ac:dyDescent="0.25">
      <c r="A6" s="478" t="s">
        <v>84</v>
      </c>
      <c r="B6" s="478">
        <v>1</v>
      </c>
      <c r="C6" s="478">
        <v>35</v>
      </c>
      <c r="D6" s="478" t="s">
        <v>549</v>
      </c>
      <c r="E6" s="201" t="s">
        <v>575</v>
      </c>
      <c r="F6" s="257">
        <v>0</v>
      </c>
      <c r="G6" s="258">
        <v>0</v>
      </c>
      <c r="H6" s="258">
        <v>0</v>
      </c>
      <c r="I6" s="259">
        <v>1254.57</v>
      </c>
      <c r="J6" s="258">
        <v>0</v>
      </c>
      <c r="K6" s="258">
        <v>0</v>
      </c>
      <c r="L6" s="258">
        <v>0</v>
      </c>
      <c r="M6" s="258">
        <v>0</v>
      </c>
      <c r="N6" s="258">
        <v>0</v>
      </c>
      <c r="O6" s="258">
        <v>0</v>
      </c>
      <c r="P6" s="259">
        <v>352.79</v>
      </c>
      <c r="Q6" s="258">
        <v>0</v>
      </c>
      <c r="R6" s="260">
        <v>782.55</v>
      </c>
      <c r="S6" s="262">
        <v>104.57</v>
      </c>
      <c r="T6" s="259">
        <v>39.14</v>
      </c>
      <c r="U6" s="484">
        <f t="shared" ref="U6:U22" si="1">SUM(F6:T6)</f>
        <v>2533.62</v>
      </c>
      <c r="W6" s="485" t="b">
        <f t="shared" si="0"/>
        <v>0</v>
      </c>
      <c r="X6" s="366" t="s">
        <v>26</v>
      </c>
    </row>
    <row r="7" spans="1:24" x14ac:dyDescent="0.25">
      <c r="A7" s="478" t="s">
        <v>84</v>
      </c>
      <c r="B7" s="478">
        <v>1</v>
      </c>
      <c r="C7" s="478">
        <v>201</v>
      </c>
      <c r="D7" s="478" t="s">
        <v>549</v>
      </c>
      <c r="E7" s="201" t="s">
        <v>619</v>
      </c>
      <c r="F7" s="257">
        <v>0</v>
      </c>
      <c r="G7" s="258">
        <v>0</v>
      </c>
      <c r="H7" s="258">
        <v>0</v>
      </c>
      <c r="I7" s="258">
        <v>2825.84</v>
      </c>
      <c r="J7" s="258">
        <v>0</v>
      </c>
      <c r="K7" s="258">
        <v>0</v>
      </c>
      <c r="L7" s="258">
        <v>0</v>
      </c>
      <c r="M7" s="258">
        <v>0</v>
      </c>
      <c r="N7" s="258">
        <v>0</v>
      </c>
      <c r="O7" s="258">
        <v>0</v>
      </c>
      <c r="P7" s="258">
        <v>850.08</v>
      </c>
      <c r="Q7" s="258">
        <v>0</v>
      </c>
      <c r="R7" s="258">
        <v>517.78</v>
      </c>
      <c r="S7" s="258">
        <v>27.13</v>
      </c>
      <c r="T7" s="258">
        <v>78.28</v>
      </c>
      <c r="U7" s="484">
        <f t="shared" si="1"/>
        <v>4299.1099999999997</v>
      </c>
      <c r="V7" s="486"/>
      <c r="W7" s="485" t="b">
        <f t="shared" si="0"/>
        <v>0</v>
      </c>
      <c r="X7" s="367" t="s">
        <v>75</v>
      </c>
    </row>
    <row r="8" spans="1:24" x14ac:dyDescent="0.25">
      <c r="A8" s="478" t="s">
        <v>84</v>
      </c>
      <c r="B8" s="478">
        <v>1</v>
      </c>
      <c r="C8" s="478">
        <v>20</v>
      </c>
      <c r="D8" s="478" t="s">
        <v>549</v>
      </c>
      <c r="E8" s="201" t="s">
        <v>563</v>
      </c>
      <c r="F8" s="257">
        <v>0</v>
      </c>
      <c r="G8" s="258">
        <v>0</v>
      </c>
      <c r="H8" s="258">
        <v>781.12</v>
      </c>
      <c r="I8" s="259">
        <v>2616.5100000000002</v>
      </c>
      <c r="J8" s="258">
        <v>0</v>
      </c>
      <c r="K8" s="258">
        <v>0</v>
      </c>
      <c r="L8" s="258">
        <v>0</v>
      </c>
      <c r="M8" s="258">
        <v>0</v>
      </c>
      <c r="N8" s="258">
        <v>0</v>
      </c>
      <c r="O8" s="258">
        <v>0</v>
      </c>
      <c r="P8" s="259">
        <v>833.08</v>
      </c>
      <c r="Q8" s="258">
        <v>0</v>
      </c>
      <c r="R8" s="260">
        <v>507.43</v>
      </c>
      <c r="S8" s="262">
        <v>48.11</v>
      </c>
      <c r="T8" s="258">
        <v>0</v>
      </c>
      <c r="U8" s="484">
        <f t="shared" si="1"/>
        <v>4786.25</v>
      </c>
      <c r="W8" s="485" t="b">
        <f t="shared" si="0"/>
        <v>0</v>
      </c>
      <c r="X8" s="362" t="s">
        <v>14</v>
      </c>
    </row>
    <row r="9" spans="1:24" x14ac:dyDescent="0.25">
      <c r="A9" s="478" t="s">
        <v>86</v>
      </c>
      <c r="B9" s="478">
        <v>1</v>
      </c>
      <c r="C9" s="478">
        <v>146</v>
      </c>
      <c r="D9" s="478" t="s">
        <v>549</v>
      </c>
      <c r="E9" s="201" t="s">
        <v>603</v>
      </c>
      <c r="F9" s="257">
        <v>0</v>
      </c>
      <c r="G9" s="258">
        <v>3036</v>
      </c>
      <c r="H9" s="258">
        <v>0</v>
      </c>
      <c r="I9" s="258">
        <v>0</v>
      </c>
      <c r="J9" s="258">
        <v>0</v>
      </c>
      <c r="K9" s="258">
        <v>0</v>
      </c>
      <c r="L9" s="258">
        <v>0</v>
      </c>
      <c r="M9" s="258">
        <v>0</v>
      </c>
      <c r="N9" s="258">
        <v>0</v>
      </c>
      <c r="O9" s="258">
        <v>9108</v>
      </c>
      <c r="P9" s="258">
        <v>0</v>
      </c>
      <c r="Q9" s="259">
        <v>0</v>
      </c>
      <c r="R9" s="262">
        <v>1340.51</v>
      </c>
      <c r="S9" s="262">
        <v>47.83</v>
      </c>
      <c r="T9" s="259">
        <v>0</v>
      </c>
      <c r="U9" s="484">
        <f t="shared" si="1"/>
        <v>13532.34</v>
      </c>
      <c r="W9" s="485" t="b">
        <f t="shared" si="0"/>
        <v>0</v>
      </c>
      <c r="X9" s="362" t="s">
        <v>56</v>
      </c>
    </row>
    <row r="10" spans="1:24" x14ac:dyDescent="0.25">
      <c r="A10" s="478" t="s">
        <v>84</v>
      </c>
      <c r="B10" s="478">
        <v>1</v>
      </c>
      <c r="C10" s="478">
        <v>50</v>
      </c>
      <c r="D10" s="478" t="s">
        <v>549</v>
      </c>
      <c r="E10" s="201" t="s">
        <v>585</v>
      </c>
      <c r="F10" s="257">
        <v>0</v>
      </c>
      <c r="G10" s="258">
        <v>0</v>
      </c>
      <c r="H10" s="258">
        <v>0</v>
      </c>
      <c r="I10" s="259">
        <v>3345.52</v>
      </c>
      <c r="J10" s="258">
        <v>0</v>
      </c>
      <c r="K10" s="258">
        <v>0</v>
      </c>
      <c r="L10" s="258">
        <v>0</v>
      </c>
      <c r="M10" s="258">
        <v>0</v>
      </c>
      <c r="N10" s="258">
        <v>0</v>
      </c>
      <c r="O10" s="258">
        <v>0</v>
      </c>
      <c r="P10" s="259">
        <v>790.58</v>
      </c>
      <c r="Q10" s="258">
        <v>0</v>
      </c>
      <c r="R10" s="260">
        <v>481.54</v>
      </c>
      <c r="S10" s="262">
        <v>63.38</v>
      </c>
      <c r="T10" s="258">
        <v>0</v>
      </c>
      <c r="U10" s="484">
        <f t="shared" si="1"/>
        <v>4681.0200000000004</v>
      </c>
      <c r="W10" s="485" t="b">
        <f t="shared" si="0"/>
        <v>0</v>
      </c>
      <c r="X10" s="362" t="s">
        <v>38</v>
      </c>
    </row>
    <row r="11" spans="1:24" x14ac:dyDescent="0.25">
      <c r="A11" s="478" t="s">
        <v>84</v>
      </c>
      <c r="B11" s="478">
        <v>1</v>
      </c>
      <c r="C11" s="478">
        <v>349</v>
      </c>
      <c r="D11" s="478" t="s">
        <v>549</v>
      </c>
      <c r="E11" s="201" t="s">
        <v>362</v>
      </c>
      <c r="F11" s="257">
        <v>0</v>
      </c>
      <c r="G11" s="258">
        <v>0</v>
      </c>
      <c r="H11" s="258">
        <v>0</v>
      </c>
      <c r="I11" s="259">
        <v>2787.94</v>
      </c>
      <c r="J11" s="258">
        <v>0</v>
      </c>
      <c r="K11" s="258">
        <v>0</v>
      </c>
      <c r="L11" s="258">
        <v>0</v>
      </c>
      <c r="M11" s="258">
        <v>0</v>
      </c>
      <c r="N11" s="258">
        <v>0</v>
      </c>
      <c r="O11" s="258">
        <v>0</v>
      </c>
      <c r="P11" s="259">
        <v>748.08</v>
      </c>
      <c r="Q11" s="258">
        <v>0</v>
      </c>
      <c r="R11" s="260">
        <v>455.65</v>
      </c>
      <c r="S11" s="258">
        <v>85.9</v>
      </c>
      <c r="T11" s="260">
        <v>78.28</v>
      </c>
      <c r="U11" s="484">
        <f t="shared" si="1"/>
        <v>4155.8500000000004</v>
      </c>
      <c r="W11" s="485" t="b">
        <f t="shared" si="0"/>
        <v>1</v>
      </c>
      <c r="X11" s="362" t="s">
        <v>362</v>
      </c>
    </row>
    <row r="12" spans="1:24" x14ac:dyDescent="0.25">
      <c r="A12" s="478" t="s">
        <v>84</v>
      </c>
      <c r="B12" s="478">
        <v>1</v>
      </c>
      <c r="C12" s="478">
        <v>461</v>
      </c>
      <c r="E12" s="201" t="s">
        <v>754</v>
      </c>
      <c r="F12" s="257">
        <v>0</v>
      </c>
      <c r="G12" s="258">
        <v>0</v>
      </c>
      <c r="H12" s="258">
        <v>0</v>
      </c>
      <c r="I12" s="259">
        <v>1107.6199999999999</v>
      </c>
      <c r="J12" s="258">
        <v>0</v>
      </c>
      <c r="K12" s="258">
        <v>0</v>
      </c>
      <c r="L12" s="258">
        <v>0</v>
      </c>
      <c r="M12" s="258">
        <v>0</v>
      </c>
      <c r="N12" s="258">
        <v>0</v>
      </c>
      <c r="O12" s="258">
        <v>0</v>
      </c>
      <c r="P12" s="259">
        <v>833.08</v>
      </c>
      <c r="Q12" s="258">
        <v>0</v>
      </c>
      <c r="R12" s="260">
        <v>507.43</v>
      </c>
      <c r="S12" s="262">
        <v>52.07</v>
      </c>
      <c r="T12" s="260">
        <v>0</v>
      </c>
      <c r="U12" s="484">
        <f t="shared" si="1"/>
        <v>2500.1999999999998</v>
      </c>
      <c r="W12" s="485" t="b">
        <f t="shared" si="0"/>
        <v>1</v>
      </c>
      <c r="X12" s="218" t="s">
        <v>754</v>
      </c>
    </row>
    <row r="13" spans="1:24" x14ac:dyDescent="0.25">
      <c r="A13" s="478" t="s">
        <v>84</v>
      </c>
      <c r="B13" s="478">
        <v>1</v>
      </c>
      <c r="C13" s="478">
        <v>434</v>
      </c>
      <c r="D13" s="478" t="s">
        <v>549</v>
      </c>
      <c r="E13" s="201" t="s">
        <v>696</v>
      </c>
      <c r="F13" s="257">
        <v>0</v>
      </c>
      <c r="G13" s="258">
        <v>0</v>
      </c>
      <c r="H13" s="258">
        <v>0</v>
      </c>
      <c r="I13" s="259">
        <v>749.68</v>
      </c>
      <c r="J13" s="258">
        <v>0</v>
      </c>
      <c r="K13" s="258">
        <v>0</v>
      </c>
      <c r="L13" s="258">
        <v>0</v>
      </c>
      <c r="M13" s="258">
        <v>0</v>
      </c>
      <c r="N13" s="258">
        <v>0</v>
      </c>
      <c r="O13" s="258">
        <v>0</v>
      </c>
      <c r="P13" s="259">
        <v>212.52</v>
      </c>
      <c r="Q13" s="258">
        <v>0</v>
      </c>
      <c r="R13" s="260">
        <v>1155.3399999999999</v>
      </c>
      <c r="S13" s="262">
        <v>24.83</v>
      </c>
      <c r="T13" s="260">
        <v>78.28</v>
      </c>
      <c r="U13" s="484">
        <f t="shared" si="1"/>
        <v>2220.65</v>
      </c>
      <c r="W13" s="485" t="b">
        <f t="shared" si="0"/>
        <v>1</v>
      </c>
      <c r="X13" s="176" t="s">
        <v>696</v>
      </c>
    </row>
    <row r="14" spans="1:24" x14ac:dyDescent="0.25">
      <c r="A14" s="478" t="s">
        <v>84</v>
      </c>
      <c r="B14" s="478">
        <v>1</v>
      </c>
      <c r="C14" s="478">
        <v>39</v>
      </c>
      <c r="D14" s="478" t="s">
        <v>549</v>
      </c>
      <c r="E14" s="201" t="s">
        <v>577</v>
      </c>
      <c r="F14" s="257">
        <v>0</v>
      </c>
      <c r="G14" s="258">
        <v>0</v>
      </c>
      <c r="H14" s="258">
        <v>0</v>
      </c>
      <c r="I14" s="258">
        <v>0</v>
      </c>
      <c r="J14" s="258">
        <v>0</v>
      </c>
      <c r="K14" s="258">
        <v>0</v>
      </c>
      <c r="L14" s="258">
        <v>0</v>
      </c>
      <c r="M14" s="258">
        <v>0</v>
      </c>
      <c r="N14" s="258">
        <v>0</v>
      </c>
      <c r="O14" s="258">
        <v>0</v>
      </c>
      <c r="P14" s="259">
        <v>841.58</v>
      </c>
      <c r="Q14" s="258">
        <v>0</v>
      </c>
      <c r="R14" s="260">
        <v>512.61</v>
      </c>
      <c r="S14" s="262">
        <v>43.11</v>
      </c>
      <c r="T14" s="259">
        <v>78.28</v>
      </c>
      <c r="U14" s="484">
        <f t="shared" si="1"/>
        <v>1475.58</v>
      </c>
      <c r="V14" s="486"/>
      <c r="W14" s="485" t="b">
        <f t="shared" si="0"/>
        <v>0</v>
      </c>
      <c r="X14" s="152" t="s">
        <v>29</v>
      </c>
    </row>
    <row r="15" spans="1:24" x14ac:dyDescent="0.25">
      <c r="A15" s="478" t="s">
        <v>84</v>
      </c>
      <c r="B15" s="478">
        <v>1</v>
      </c>
      <c r="C15" s="478">
        <v>248</v>
      </c>
      <c r="D15" s="478" t="s">
        <v>549</v>
      </c>
      <c r="E15" s="201" t="s">
        <v>622</v>
      </c>
      <c r="F15" s="257">
        <v>0</v>
      </c>
      <c r="G15" s="258">
        <v>0</v>
      </c>
      <c r="H15" s="258">
        <v>0</v>
      </c>
      <c r="I15" s="259">
        <v>1454.08</v>
      </c>
      <c r="J15" s="258">
        <v>0</v>
      </c>
      <c r="K15" s="258">
        <v>0</v>
      </c>
      <c r="L15" s="258">
        <v>0</v>
      </c>
      <c r="M15" s="258">
        <v>0</v>
      </c>
      <c r="N15" s="258">
        <v>0</v>
      </c>
      <c r="O15" s="258">
        <v>0</v>
      </c>
      <c r="P15" s="259">
        <v>748.08</v>
      </c>
      <c r="Q15" s="258">
        <v>0</v>
      </c>
      <c r="R15" s="260">
        <v>455.65</v>
      </c>
      <c r="S15" s="262">
        <v>85.9</v>
      </c>
      <c r="T15" s="260">
        <v>0</v>
      </c>
      <c r="U15" s="484">
        <f t="shared" si="1"/>
        <v>2743.71</v>
      </c>
      <c r="V15" s="486"/>
      <c r="W15" s="485" t="b">
        <f t="shared" si="0"/>
        <v>0</v>
      </c>
      <c r="X15" s="366" t="s">
        <v>411</v>
      </c>
    </row>
    <row r="16" spans="1:24" x14ac:dyDescent="0.25">
      <c r="A16" s="478" t="s">
        <v>86</v>
      </c>
      <c r="B16" s="478">
        <v>1</v>
      </c>
      <c r="C16" s="478">
        <v>419</v>
      </c>
      <c r="E16" s="201" t="s">
        <v>645</v>
      </c>
      <c r="F16" s="257">
        <v>0</v>
      </c>
      <c r="G16" s="258">
        <v>1400</v>
      </c>
      <c r="H16" s="258">
        <v>0</v>
      </c>
      <c r="I16" s="258">
        <v>658.52</v>
      </c>
      <c r="J16" s="258">
        <v>0</v>
      </c>
      <c r="K16" s="258">
        <v>0</v>
      </c>
      <c r="L16" s="258">
        <v>0</v>
      </c>
      <c r="M16" s="258">
        <v>0</v>
      </c>
      <c r="N16" s="258">
        <v>0</v>
      </c>
      <c r="O16" s="258">
        <v>0</v>
      </c>
      <c r="P16" s="259">
        <v>748.08</v>
      </c>
      <c r="Q16" s="258">
        <v>0</v>
      </c>
      <c r="R16" s="262">
        <v>455.65</v>
      </c>
      <c r="S16" s="262">
        <v>85.9</v>
      </c>
      <c r="T16" s="258">
        <v>0</v>
      </c>
      <c r="U16" s="484">
        <f t="shared" si="1"/>
        <v>3348.15</v>
      </c>
      <c r="V16" s="486"/>
      <c r="W16" s="485" t="b">
        <f t="shared" si="0"/>
        <v>0</v>
      </c>
      <c r="X16" s="176" t="s">
        <v>637</v>
      </c>
    </row>
    <row r="17" spans="1:24" x14ac:dyDescent="0.25">
      <c r="A17" s="478" t="s">
        <v>84</v>
      </c>
      <c r="B17" s="478">
        <v>1</v>
      </c>
      <c r="C17" s="478">
        <v>12</v>
      </c>
      <c r="D17" s="478" t="s">
        <v>549</v>
      </c>
      <c r="E17" s="201" t="s">
        <v>557</v>
      </c>
      <c r="F17" s="257">
        <v>0</v>
      </c>
      <c r="G17" s="258">
        <v>0</v>
      </c>
      <c r="H17" s="258">
        <v>0</v>
      </c>
      <c r="I17" s="259">
        <v>1799.77</v>
      </c>
      <c r="J17" s="258">
        <v>0</v>
      </c>
      <c r="K17" s="258">
        <v>0</v>
      </c>
      <c r="L17" s="258">
        <v>0</v>
      </c>
      <c r="M17" s="258">
        <v>0</v>
      </c>
      <c r="N17" s="258">
        <v>0</v>
      </c>
      <c r="O17" s="258">
        <v>0</v>
      </c>
      <c r="P17" s="259">
        <v>841.58</v>
      </c>
      <c r="Q17" s="258">
        <v>0</v>
      </c>
      <c r="R17" s="260">
        <v>512.61</v>
      </c>
      <c r="S17" s="262">
        <v>44.02</v>
      </c>
      <c r="T17" s="260">
        <v>78.28</v>
      </c>
      <c r="U17" s="484">
        <f t="shared" si="1"/>
        <v>3276.26</v>
      </c>
      <c r="W17" s="485" t="b">
        <f t="shared" si="0"/>
        <v>0</v>
      </c>
      <c r="X17" s="362" t="s">
        <v>9</v>
      </c>
    </row>
    <row r="18" spans="1:24" x14ac:dyDescent="0.25">
      <c r="A18" s="478" t="s">
        <v>86</v>
      </c>
      <c r="B18" s="478">
        <v>1</v>
      </c>
      <c r="C18" s="478">
        <v>318</v>
      </c>
      <c r="E18" s="201" t="s">
        <v>300</v>
      </c>
      <c r="F18" s="257">
        <v>0</v>
      </c>
      <c r="G18" s="258">
        <v>0</v>
      </c>
      <c r="H18" s="258">
        <v>0</v>
      </c>
      <c r="I18" s="258">
        <v>2463.5100000000002</v>
      </c>
      <c r="J18" s="258">
        <v>0</v>
      </c>
      <c r="K18" s="258">
        <v>0</v>
      </c>
      <c r="L18" s="258">
        <v>0</v>
      </c>
      <c r="M18" s="258">
        <v>0</v>
      </c>
      <c r="N18" s="258">
        <v>0</v>
      </c>
      <c r="O18" s="258">
        <v>0</v>
      </c>
      <c r="P18" s="258">
        <v>0</v>
      </c>
      <c r="Q18" s="258">
        <v>0</v>
      </c>
      <c r="R18" s="262">
        <v>1135.33</v>
      </c>
      <c r="S18" s="262">
        <v>108.46</v>
      </c>
      <c r="T18" s="260">
        <v>195.7</v>
      </c>
      <c r="U18" s="484">
        <f t="shared" si="1"/>
        <v>3903</v>
      </c>
      <c r="W18" s="485" t="b">
        <f t="shared" si="0"/>
        <v>1</v>
      </c>
      <c r="X18" s="362" t="s">
        <v>300</v>
      </c>
    </row>
    <row r="19" spans="1:24" x14ac:dyDescent="0.25">
      <c r="A19" s="478" t="s">
        <v>84</v>
      </c>
      <c r="B19" s="478">
        <v>1</v>
      </c>
      <c r="C19" s="478">
        <v>346</v>
      </c>
      <c r="D19" s="478" t="s">
        <v>549</v>
      </c>
      <c r="E19" s="201" t="s">
        <v>377</v>
      </c>
      <c r="F19" s="257">
        <v>0</v>
      </c>
      <c r="G19" s="258">
        <v>0</v>
      </c>
      <c r="H19" s="258">
        <v>0</v>
      </c>
      <c r="I19" s="259">
        <v>0</v>
      </c>
      <c r="J19" s="258">
        <v>0</v>
      </c>
      <c r="K19" s="258">
        <v>0</v>
      </c>
      <c r="L19" s="258">
        <v>0</v>
      </c>
      <c r="M19" s="258">
        <v>0</v>
      </c>
      <c r="N19" s="258">
        <v>0</v>
      </c>
      <c r="O19" s="258">
        <v>0</v>
      </c>
      <c r="P19" s="259">
        <v>1203.72</v>
      </c>
      <c r="Q19" s="258">
        <v>0</v>
      </c>
      <c r="R19" s="258">
        <v>0</v>
      </c>
      <c r="S19" s="262">
        <v>85.9</v>
      </c>
      <c r="T19" s="258">
        <v>0</v>
      </c>
      <c r="U19" s="484">
        <f t="shared" si="1"/>
        <v>1289.6200000000001</v>
      </c>
      <c r="W19" s="485" t="b">
        <f t="shared" si="0"/>
        <v>1</v>
      </c>
      <c r="X19" s="362" t="s">
        <v>377</v>
      </c>
    </row>
    <row r="20" spans="1:24" x14ac:dyDescent="0.25">
      <c r="A20" s="478" t="s">
        <v>84</v>
      </c>
      <c r="B20" s="478">
        <v>1</v>
      </c>
      <c r="C20" s="478">
        <v>452</v>
      </c>
      <c r="E20" s="201" t="s">
        <v>756</v>
      </c>
      <c r="F20" s="257">
        <v>0</v>
      </c>
      <c r="G20" s="258">
        <v>0</v>
      </c>
      <c r="H20" s="258">
        <v>0</v>
      </c>
      <c r="I20" s="258">
        <v>0</v>
      </c>
      <c r="J20" s="258">
        <v>0</v>
      </c>
      <c r="K20" s="258">
        <v>0</v>
      </c>
      <c r="L20" s="258">
        <v>0</v>
      </c>
      <c r="M20" s="258">
        <v>0</v>
      </c>
      <c r="N20" s="258">
        <v>0</v>
      </c>
      <c r="O20" s="258">
        <v>0</v>
      </c>
      <c r="P20" s="258">
        <v>833.08</v>
      </c>
      <c r="Q20" s="258">
        <v>0</v>
      </c>
      <c r="R20" s="258">
        <v>507.43</v>
      </c>
      <c r="S20" s="258">
        <v>52.07</v>
      </c>
      <c r="T20" s="258">
        <v>0</v>
      </c>
      <c r="U20" s="484">
        <f t="shared" si="1"/>
        <v>1392.58</v>
      </c>
      <c r="W20" s="485" t="b">
        <f t="shared" si="0"/>
        <v>0</v>
      </c>
      <c r="X20" s="369" t="s">
        <v>719</v>
      </c>
    </row>
    <row r="21" spans="1:24" x14ac:dyDescent="0.25">
      <c r="A21" s="478" t="s">
        <v>84</v>
      </c>
      <c r="B21" s="478">
        <v>1</v>
      </c>
      <c r="C21" s="478">
        <v>47</v>
      </c>
      <c r="D21" s="478" t="s">
        <v>549</v>
      </c>
      <c r="E21" s="201" t="s">
        <v>583</v>
      </c>
      <c r="F21" s="257">
        <v>0</v>
      </c>
      <c r="G21" s="258">
        <v>0</v>
      </c>
      <c r="H21" s="258">
        <v>0</v>
      </c>
      <c r="I21" s="259">
        <v>3345.52</v>
      </c>
      <c r="J21" s="258">
        <v>0</v>
      </c>
      <c r="K21" s="258">
        <v>0</v>
      </c>
      <c r="L21" s="258">
        <v>0</v>
      </c>
      <c r="M21" s="258">
        <v>0</v>
      </c>
      <c r="N21" s="258">
        <v>0</v>
      </c>
      <c r="O21" s="258">
        <v>0</v>
      </c>
      <c r="P21" s="258">
        <v>0</v>
      </c>
      <c r="Q21" s="258">
        <v>0</v>
      </c>
      <c r="R21" s="260">
        <v>1272.1099999999999</v>
      </c>
      <c r="S21" s="262">
        <v>63.38</v>
      </c>
      <c r="T21" s="259">
        <v>78.28</v>
      </c>
      <c r="U21" s="484">
        <f t="shared" si="1"/>
        <v>4759.29</v>
      </c>
      <c r="W21" s="485" t="b">
        <f t="shared" si="0"/>
        <v>0</v>
      </c>
      <c r="X21" s="362" t="s">
        <v>35</v>
      </c>
    </row>
    <row r="22" spans="1:24" x14ac:dyDescent="0.25">
      <c r="A22" s="478" t="s">
        <v>84</v>
      </c>
      <c r="B22" s="478">
        <v>1</v>
      </c>
      <c r="C22" s="478">
        <v>431</v>
      </c>
      <c r="D22" s="478" t="s">
        <v>549</v>
      </c>
      <c r="E22" s="201" t="s">
        <v>686</v>
      </c>
      <c r="F22" s="257">
        <v>0</v>
      </c>
      <c r="G22" s="258">
        <v>0</v>
      </c>
      <c r="H22" s="258">
        <v>0</v>
      </c>
      <c r="I22" s="258">
        <v>1308.75</v>
      </c>
      <c r="J22" s="258">
        <v>0</v>
      </c>
      <c r="K22" s="258">
        <v>0</v>
      </c>
      <c r="L22" s="258">
        <v>0</v>
      </c>
      <c r="M22" s="258">
        <v>0</v>
      </c>
      <c r="N22" s="258">
        <v>0</v>
      </c>
      <c r="O22" s="258">
        <v>0</v>
      </c>
      <c r="P22" s="258">
        <v>0</v>
      </c>
      <c r="Q22" s="258">
        <v>0</v>
      </c>
      <c r="R22" s="258">
        <v>1354.19</v>
      </c>
      <c r="S22" s="262">
        <v>42.5</v>
      </c>
      <c r="T22" s="259">
        <v>39.14</v>
      </c>
      <c r="U22" s="484">
        <f t="shared" si="1"/>
        <v>2744.58</v>
      </c>
      <c r="W22" s="485" t="b">
        <f t="shared" si="0"/>
        <v>0</v>
      </c>
      <c r="X22" s="370" t="s">
        <v>680</v>
      </c>
    </row>
    <row r="23" spans="1:24" x14ac:dyDescent="0.25">
      <c r="E23" s="367" t="s">
        <v>73</v>
      </c>
      <c r="R23" s="258"/>
      <c r="U23" s="484">
        <v>0</v>
      </c>
      <c r="W23" s="485" t="b">
        <f t="shared" si="0"/>
        <v>1</v>
      </c>
      <c r="X23" s="367" t="s">
        <v>73</v>
      </c>
    </row>
    <row r="24" spans="1:24" x14ac:dyDescent="0.25">
      <c r="A24" s="478" t="s">
        <v>84</v>
      </c>
      <c r="B24" s="478">
        <v>1</v>
      </c>
      <c r="C24" s="478">
        <v>447</v>
      </c>
      <c r="E24" s="201" t="s">
        <v>715</v>
      </c>
      <c r="F24" s="257">
        <v>0</v>
      </c>
      <c r="G24" s="258">
        <v>0</v>
      </c>
      <c r="H24" s="258">
        <v>0</v>
      </c>
      <c r="I24" s="258">
        <v>0</v>
      </c>
      <c r="J24" s="258">
        <v>0</v>
      </c>
      <c r="K24" s="258">
        <v>0</v>
      </c>
      <c r="L24" s="258">
        <v>0</v>
      </c>
      <c r="M24" s="258">
        <v>0</v>
      </c>
      <c r="N24" s="258">
        <v>0</v>
      </c>
      <c r="O24" s="258">
        <v>0</v>
      </c>
      <c r="P24" s="259">
        <v>1340.51</v>
      </c>
      <c r="Q24" s="258">
        <v>0</v>
      </c>
      <c r="R24" s="260">
        <v>0</v>
      </c>
      <c r="S24" s="258">
        <v>52.07</v>
      </c>
      <c r="T24" s="258">
        <v>39.14</v>
      </c>
      <c r="U24" s="484">
        <f>SUM(F24:T24)</f>
        <v>1431.72</v>
      </c>
      <c r="W24" s="485" t="b">
        <f t="shared" si="0"/>
        <v>1</v>
      </c>
      <c r="X24" s="369" t="s">
        <v>715</v>
      </c>
    </row>
    <row r="25" spans="1:24" x14ac:dyDescent="0.25">
      <c r="A25" s="478" t="s">
        <v>84</v>
      </c>
      <c r="B25" s="478">
        <v>1</v>
      </c>
      <c r="C25" s="478">
        <v>406</v>
      </c>
      <c r="E25" s="480" t="s">
        <v>483</v>
      </c>
      <c r="F25" s="257">
        <v>0</v>
      </c>
      <c r="G25" s="258">
        <v>0</v>
      </c>
      <c r="H25" s="258">
        <v>0</v>
      </c>
      <c r="I25" s="258">
        <v>0</v>
      </c>
      <c r="J25" s="258">
        <v>0</v>
      </c>
      <c r="K25" s="258">
        <v>0</v>
      </c>
      <c r="L25" s="258">
        <v>0</v>
      </c>
      <c r="M25" s="258">
        <v>0</v>
      </c>
      <c r="N25" s="258">
        <v>0</v>
      </c>
      <c r="O25" s="258">
        <v>0</v>
      </c>
      <c r="P25" s="259">
        <v>0</v>
      </c>
      <c r="Q25" s="258">
        <v>0</v>
      </c>
      <c r="R25" s="260">
        <v>0</v>
      </c>
      <c r="S25" s="258">
        <v>52.07</v>
      </c>
      <c r="T25" s="259">
        <v>39.14</v>
      </c>
      <c r="U25" s="484">
        <f>SUM(F25:T25)</f>
        <v>91.210000000000008</v>
      </c>
      <c r="W25" s="485" t="b">
        <f t="shared" si="0"/>
        <v>1</v>
      </c>
      <c r="X25" s="208" t="s">
        <v>483</v>
      </c>
    </row>
    <row r="26" spans="1:24" x14ac:dyDescent="0.25">
      <c r="E26" s="358" t="s">
        <v>483</v>
      </c>
      <c r="P26" s="259"/>
      <c r="R26" s="260"/>
      <c r="S26" s="258"/>
      <c r="U26" s="484">
        <v>0</v>
      </c>
      <c r="W26" s="485" t="b">
        <f t="shared" si="0"/>
        <v>1</v>
      </c>
      <c r="X26" s="358" t="s">
        <v>483</v>
      </c>
    </row>
    <row r="27" spans="1:24" x14ac:dyDescent="0.25">
      <c r="A27" s="478" t="s">
        <v>84</v>
      </c>
      <c r="B27" s="478">
        <v>1</v>
      </c>
      <c r="C27" s="478">
        <v>200</v>
      </c>
      <c r="E27" s="201" t="s">
        <v>618</v>
      </c>
      <c r="F27" s="257">
        <v>0</v>
      </c>
      <c r="G27" s="258">
        <v>0</v>
      </c>
      <c r="H27" s="258">
        <v>0</v>
      </c>
      <c r="I27" s="258">
        <v>2402.4499999999998</v>
      </c>
      <c r="J27" s="258">
        <v>0</v>
      </c>
      <c r="K27" s="258">
        <v>0</v>
      </c>
      <c r="L27" s="258">
        <v>0</v>
      </c>
      <c r="M27" s="258">
        <v>209.11</v>
      </c>
      <c r="N27" s="258">
        <v>0</v>
      </c>
      <c r="O27" s="258">
        <v>0</v>
      </c>
      <c r="P27" s="259">
        <v>833.08</v>
      </c>
      <c r="Q27" s="258">
        <v>0</v>
      </c>
      <c r="R27" s="260">
        <v>507.43</v>
      </c>
      <c r="S27" s="258">
        <v>56.9</v>
      </c>
      <c r="T27" s="258">
        <v>39.14</v>
      </c>
      <c r="U27" s="484">
        <f t="shared" ref="U27:U48" si="2">SUM(F27:T27)</f>
        <v>4048.1099999999997</v>
      </c>
      <c r="W27" s="485" t="b">
        <f t="shared" si="0"/>
        <v>0</v>
      </c>
      <c r="X27" s="362" t="s">
        <v>74</v>
      </c>
    </row>
    <row r="28" spans="1:24" x14ac:dyDescent="0.25">
      <c r="A28" s="478" t="s">
        <v>84</v>
      </c>
      <c r="B28" s="478">
        <v>1</v>
      </c>
      <c r="C28" s="478">
        <v>363</v>
      </c>
      <c r="E28" s="480" t="s">
        <v>452</v>
      </c>
      <c r="F28" s="257">
        <v>0</v>
      </c>
      <c r="G28" s="258">
        <v>0</v>
      </c>
      <c r="H28" s="258">
        <v>0</v>
      </c>
      <c r="I28" s="258">
        <v>0</v>
      </c>
      <c r="J28" s="258">
        <v>0</v>
      </c>
      <c r="K28" s="258">
        <v>0</v>
      </c>
      <c r="L28" s="258">
        <v>0</v>
      </c>
      <c r="M28" s="258">
        <v>0</v>
      </c>
      <c r="N28" s="258">
        <v>0</v>
      </c>
      <c r="O28" s="258">
        <v>0</v>
      </c>
      <c r="P28" s="259">
        <v>0</v>
      </c>
      <c r="Q28" s="258">
        <v>0</v>
      </c>
      <c r="R28" s="260">
        <v>0</v>
      </c>
      <c r="S28" s="260">
        <v>52.07</v>
      </c>
      <c r="T28" s="260">
        <v>78.28</v>
      </c>
      <c r="U28" s="484">
        <f t="shared" si="2"/>
        <v>130.35</v>
      </c>
      <c r="W28" s="485" t="b">
        <f t="shared" si="0"/>
        <v>1</v>
      </c>
      <c r="X28" s="208" t="s">
        <v>452</v>
      </c>
    </row>
    <row r="29" spans="1:24" x14ac:dyDescent="0.25">
      <c r="A29" s="478" t="s">
        <v>84</v>
      </c>
      <c r="B29" s="478">
        <v>1</v>
      </c>
      <c r="C29" s="478">
        <v>84</v>
      </c>
      <c r="D29" s="478" t="s">
        <v>549</v>
      </c>
      <c r="E29" s="201" t="s">
        <v>593</v>
      </c>
      <c r="F29" s="257">
        <v>0</v>
      </c>
      <c r="G29" s="258">
        <v>0</v>
      </c>
      <c r="H29" s="258">
        <v>0</v>
      </c>
      <c r="I29" s="259">
        <v>1287.33</v>
      </c>
      <c r="J29" s="258">
        <v>0</v>
      </c>
      <c r="K29" s="258">
        <v>0</v>
      </c>
      <c r="L29" s="258">
        <v>0</v>
      </c>
      <c r="M29" s="258">
        <v>0</v>
      </c>
      <c r="N29" s="258">
        <v>0</v>
      </c>
      <c r="O29" s="258">
        <v>0</v>
      </c>
      <c r="P29" s="259">
        <v>425.04</v>
      </c>
      <c r="Q29" s="259">
        <v>0</v>
      </c>
      <c r="R29" s="260">
        <v>942.82</v>
      </c>
      <c r="S29" s="262">
        <v>31.13</v>
      </c>
      <c r="T29" s="260">
        <v>78.28</v>
      </c>
      <c r="U29" s="484">
        <f t="shared" si="2"/>
        <v>2764.6000000000004</v>
      </c>
      <c r="W29" s="485" t="b">
        <f t="shared" si="0"/>
        <v>0</v>
      </c>
      <c r="X29" s="362" t="s">
        <v>45</v>
      </c>
    </row>
    <row r="30" spans="1:24" x14ac:dyDescent="0.25">
      <c r="A30" s="478" t="s">
        <v>86</v>
      </c>
      <c r="B30" s="478">
        <v>1</v>
      </c>
      <c r="C30" s="478">
        <v>88</v>
      </c>
      <c r="D30" s="478" t="s">
        <v>549</v>
      </c>
      <c r="E30" s="201" t="s">
        <v>596</v>
      </c>
      <c r="F30" s="257">
        <v>0</v>
      </c>
      <c r="G30" s="258">
        <v>0</v>
      </c>
      <c r="H30" s="258">
        <v>0</v>
      </c>
      <c r="I30" s="259">
        <v>2770.2</v>
      </c>
      <c r="J30" s="258">
        <v>0</v>
      </c>
      <c r="K30" s="258">
        <v>0</v>
      </c>
      <c r="L30" s="258">
        <v>0</v>
      </c>
      <c r="M30" s="258">
        <v>0</v>
      </c>
      <c r="N30" s="258">
        <v>0</v>
      </c>
      <c r="O30" s="258">
        <v>0</v>
      </c>
      <c r="P30" s="259">
        <v>850.08</v>
      </c>
      <c r="Q30" s="259">
        <v>0</v>
      </c>
      <c r="R30" s="262">
        <v>517.78</v>
      </c>
      <c r="S30" s="262">
        <v>36.96</v>
      </c>
      <c r="T30" s="259">
        <v>78.28</v>
      </c>
      <c r="U30" s="484">
        <f t="shared" si="2"/>
        <v>4253.2999999999993</v>
      </c>
      <c r="W30" s="485" t="b">
        <f t="shared" si="0"/>
        <v>0</v>
      </c>
      <c r="X30" s="362" t="s">
        <v>48</v>
      </c>
    </row>
    <row r="31" spans="1:24" x14ac:dyDescent="0.25">
      <c r="A31" s="478" t="s">
        <v>84</v>
      </c>
      <c r="B31" s="478">
        <v>1</v>
      </c>
      <c r="C31" s="478">
        <v>448</v>
      </c>
      <c r="D31" s="478" t="s">
        <v>549</v>
      </c>
      <c r="E31" s="201" t="s">
        <v>757</v>
      </c>
      <c r="F31" s="257">
        <v>0</v>
      </c>
      <c r="G31" s="258">
        <v>0</v>
      </c>
      <c r="H31" s="258">
        <v>0</v>
      </c>
      <c r="I31" s="259">
        <v>1604.39</v>
      </c>
      <c r="J31" s="258">
        <v>0</v>
      </c>
      <c r="K31" s="258">
        <v>0</v>
      </c>
      <c r="L31" s="258">
        <v>0</v>
      </c>
      <c r="M31" s="258">
        <v>0</v>
      </c>
      <c r="N31" s="258">
        <v>0</v>
      </c>
      <c r="O31" s="258">
        <v>0</v>
      </c>
      <c r="P31" s="259">
        <v>833.08</v>
      </c>
      <c r="Q31" s="259">
        <v>0</v>
      </c>
      <c r="R31" s="260">
        <v>507.43</v>
      </c>
      <c r="S31" s="262">
        <v>52.07</v>
      </c>
      <c r="T31" s="260">
        <v>78.28</v>
      </c>
      <c r="U31" s="484">
        <f t="shared" si="2"/>
        <v>3075.2500000000005</v>
      </c>
      <c r="W31" s="485" t="b">
        <f t="shared" si="0"/>
        <v>0</v>
      </c>
      <c r="X31" s="369" t="s">
        <v>716</v>
      </c>
    </row>
    <row r="32" spans="1:24" x14ac:dyDescent="0.25">
      <c r="A32" s="478" t="s">
        <v>84</v>
      </c>
      <c r="B32" s="478">
        <v>1</v>
      </c>
      <c r="C32" s="478">
        <v>476</v>
      </c>
      <c r="E32" s="201" t="s">
        <v>788</v>
      </c>
      <c r="F32" s="257">
        <v>0</v>
      </c>
      <c r="G32" s="257">
        <v>0</v>
      </c>
      <c r="H32" s="257">
        <v>0</v>
      </c>
      <c r="I32" s="257">
        <v>949.97</v>
      </c>
      <c r="J32" s="257">
        <v>0</v>
      </c>
      <c r="K32" s="257">
        <v>0</v>
      </c>
      <c r="L32" s="257">
        <v>0</v>
      </c>
      <c r="M32" s="257">
        <v>0</v>
      </c>
      <c r="N32" s="257">
        <v>0</v>
      </c>
      <c r="O32" s="257">
        <v>0</v>
      </c>
      <c r="P32" s="257">
        <v>833.08</v>
      </c>
      <c r="Q32" s="258">
        <v>0</v>
      </c>
      <c r="R32" s="257">
        <v>507.43</v>
      </c>
      <c r="S32" s="257">
        <v>52.07</v>
      </c>
      <c r="T32" s="257">
        <v>0</v>
      </c>
      <c r="U32" s="484">
        <f t="shared" si="2"/>
        <v>2342.5500000000002</v>
      </c>
      <c r="V32" s="486"/>
      <c r="W32" s="485" t="b">
        <f t="shared" si="0"/>
        <v>0</v>
      </c>
      <c r="X32" s="369" t="s">
        <v>790</v>
      </c>
    </row>
    <row r="33" spans="1:24" x14ac:dyDescent="0.25">
      <c r="A33" s="478" t="s">
        <v>84</v>
      </c>
      <c r="B33" s="478">
        <v>1</v>
      </c>
      <c r="C33" s="478">
        <v>454</v>
      </c>
      <c r="D33" s="478" t="s">
        <v>549</v>
      </c>
      <c r="E33" s="201" t="s">
        <v>758</v>
      </c>
      <c r="F33" s="257">
        <v>0</v>
      </c>
      <c r="G33" s="258">
        <v>0</v>
      </c>
      <c r="H33" s="258">
        <v>0</v>
      </c>
      <c r="I33" s="259">
        <v>966.15</v>
      </c>
      <c r="J33" s="258">
        <v>0</v>
      </c>
      <c r="K33" s="258">
        <v>0</v>
      </c>
      <c r="L33" s="258">
        <v>0</v>
      </c>
      <c r="M33" s="258">
        <v>0</v>
      </c>
      <c r="N33" s="258">
        <v>0</v>
      </c>
      <c r="O33" s="258">
        <v>0</v>
      </c>
      <c r="P33" s="259">
        <v>208.27</v>
      </c>
      <c r="Q33" s="258">
        <v>0</v>
      </c>
      <c r="R33" s="260">
        <v>1132.24</v>
      </c>
      <c r="S33" s="258">
        <v>0</v>
      </c>
      <c r="T33" s="260">
        <v>39.14</v>
      </c>
      <c r="U33" s="484">
        <f t="shared" si="2"/>
        <v>2345.7999999999997</v>
      </c>
      <c r="W33" s="485" t="b">
        <f t="shared" si="0"/>
        <v>0</v>
      </c>
      <c r="X33" s="369" t="s">
        <v>721</v>
      </c>
    </row>
    <row r="34" spans="1:24" x14ac:dyDescent="0.25">
      <c r="A34" s="478" t="s">
        <v>84</v>
      </c>
      <c r="B34" s="478">
        <v>1</v>
      </c>
      <c r="C34" s="478">
        <v>23</v>
      </c>
      <c r="D34" s="478" t="s">
        <v>549</v>
      </c>
      <c r="E34" s="201" t="s">
        <v>17</v>
      </c>
      <c r="F34" s="257">
        <v>0</v>
      </c>
      <c r="G34" s="258">
        <v>0</v>
      </c>
      <c r="H34" s="258">
        <v>0</v>
      </c>
      <c r="I34" s="259">
        <v>1080.99</v>
      </c>
      <c r="J34" s="258">
        <v>0</v>
      </c>
      <c r="K34" s="258">
        <v>0</v>
      </c>
      <c r="L34" s="258">
        <v>0</v>
      </c>
      <c r="M34" s="258">
        <v>76.430000000000007</v>
      </c>
      <c r="N34" s="258">
        <v>0</v>
      </c>
      <c r="O34" s="258">
        <v>0</v>
      </c>
      <c r="P34" s="259">
        <v>1086.8</v>
      </c>
      <c r="Q34" s="259">
        <v>0</v>
      </c>
      <c r="R34" s="260">
        <v>253.72</v>
      </c>
      <c r="S34" s="262">
        <v>60.47</v>
      </c>
      <c r="T34" s="260">
        <v>78.28</v>
      </c>
      <c r="U34" s="484">
        <f t="shared" si="2"/>
        <v>2636.69</v>
      </c>
      <c r="V34" s="486"/>
      <c r="W34" s="485" t="b">
        <f t="shared" si="0"/>
        <v>0</v>
      </c>
      <c r="X34" s="362" t="s">
        <v>426</v>
      </c>
    </row>
    <row r="35" spans="1:24" x14ac:dyDescent="0.25">
      <c r="A35" s="478" t="s">
        <v>84</v>
      </c>
      <c r="B35" s="478">
        <v>1</v>
      </c>
      <c r="C35" s="478">
        <v>40</v>
      </c>
      <c r="E35" s="201" t="s">
        <v>578</v>
      </c>
      <c r="F35" s="257">
        <v>0</v>
      </c>
      <c r="G35" s="258">
        <v>0</v>
      </c>
      <c r="H35" s="258">
        <v>0</v>
      </c>
      <c r="I35" s="258">
        <v>0</v>
      </c>
      <c r="J35" s="258">
        <v>0</v>
      </c>
      <c r="K35" s="258">
        <v>0</v>
      </c>
      <c r="L35" s="258">
        <v>0</v>
      </c>
      <c r="M35" s="258">
        <v>0</v>
      </c>
      <c r="N35" s="258">
        <v>0</v>
      </c>
      <c r="O35" s="258">
        <v>0</v>
      </c>
      <c r="P35" s="259">
        <v>416.54</v>
      </c>
      <c r="Q35" s="258">
        <v>0</v>
      </c>
      <c r="R35" s="260">
        <v>923.97</v>
      </c>
      <c r="S35" s="262">
        <v>53.28</v>
      </c>
      <c r="T35" s="258">
        <v>0</v>
      </c>
      <c r="U35" s="484">
        <f t="shared" si="2"/>
        <v>1393.79</v>
      </c>
      <c r="W35" s="485" t="b">
        <f t="shared" si="0"/>
        <v>0</v>
      </c>
      <c r="X35" s="362" t="s">
        <v>30</v>
      </c>
    </row>
    <row r="36" spans="1:24" x14ac:dyDescent="0.25">
      <c r="A36" s="478" t="s">
        <v>84</v>
      </c>
      <c r="B36" s="478">
        <v>1</v>
      </c>
      <c r="C36" s="478">
        <v>481</v>
      </c>
      <c r="D36" s="478" t="s">
        <v>549</v>
      </c>
      <c r="E36" s="201" t="s">
        <v>803</v>
      </c>
      <c r="F36" s="257">
        <v>0</v>
      </c>
      <c r="G36" s="258">
        <v>0</v>
      </c>
      <c r="H36" s="258">
        <v>0</v>
      </c>
      <c r="I36" s="258">
        <v>1360.49</v>
      </c>
      <c r="J36" s="258">
        <v>0</v>
      </c>
      <c r="K36" s="258">
        <v>0</v>
      </c>
      <c r="L36" s="258">
        <v>0</v>
      </c>
      <c r="M36" s="258">
        <v>0</v>
      </c>
      <c r="N36" s="258">
        <v>0</v>
      </c>
      <c r="O36" s="258">
        <v>0</v>
      </c>
      <c r="P36" s="259">
        <v>624.80999999999995</v>
      </c>
      <c r="Q36" s="258">
        <v>0</v>
      </c>
      <c r="R36" s="260">
        <v>715.7</v>
      </c>
      <c r="S36" s="262">
        <v>52.07</v>
      </c>
      <c r="T36" s="258">
        <v>0</v>
      </c>
      <c r="U36" s="484">
        <f t="shared" si="2"/>
        <v>2753.07</v>
      </c>
      <c r="W36" s="485" t="b">
        <f t="shared" si="0"/>
        <v>1</v>
      </c>
      <c r="X36" s="369" t="s">
        <v>803</v>
      </c>
    </row>
    <row r="37" spans="1:24" x14ac:dyDescent="0.25">
      <c r="A37" s="478" t="s">
        <v>84</v>
      </c>
      <c r="B37" s="478">
        <v>1</v>
      </c>
      <c r="C37" s="478">
        <v>313</v>
      </c>
      <c r="E37" s="201" t="s">
        <v>297</v>
      </c>
      <c r="F37" s="257">
        <v>0</v>
      </c>
      <c r="G37" s="258">
        <v>0</v>
      </c>
      <c r="H37" s="258">
        <v>0</v>
      </c>
      <c r="I37" s="258">
        <v>0</v>
      </c>
      <c r="J37" s="258">
        <v>0</v>
      </c>
      <c r="K37" s="258">
        <v>0</v>
      </c>
      <c r="L37" s="258">
        <v>0</v>
      </c>
      <c r="M37" s="258">
        <v>0</v>
      </c>
      <c r="N37" s="258">
        <v>0</v>
      </c>
      <c r="O37" s="258">
        <v>0</v>
      </c>
      <c r="P37" s="259">
        <v>1135.33</v>
      </c>
      <c r="Q37" s="258">
        <v>0</v>
      </c>
      <c r="R37" s="258">
        <v>0</v>
      </c>
      <c r="S37" s="258">
        <v>0</v>
      </c>
      <c r="T37" s="258">
        <v>0</v>
      </c>
      <c r="U37" s="484">
        <f t="shared" si="2"/>
        <v>1135.33</v>
      </c>
      <c r="W37" s="485" t="b">
        <f t="shared" si="0"/>
        <v>1</v>
      </c>
      <c r="X37" s="362" t="s">
        <v>297</v>
      </c>
    </row>
    <row r="38" spans="1:24" x14ac:dyDescent="0.25">
      <c r="A38" s="478" t="s">
        <v>84</v>
      </c>
      <c r="B38" s="478">
        <v>1</v>
      </c>
      <c r="C38" s="478">
        <v>149</v>
      </c>
      <c r="D38" s="478" t="s">
        <v>549</v>
      </c>
      <c r="E38" s="201" t="s">
        <v>605</v>
      </c>
      <c r="F38" s="257">
        <v>0</v>
      </c>
      <c r="G38" s="258">
        <v>0</v>
      </c>
      <c r="H38" s="258">
        <v>0</v>
      </c>
      <c r="I38" s="259">
        <v>1719.9</v>
      </c>
      <c r="J38" s="258">
        <v>0</v>
      </c>
      <c r="K38" s="258">
        <v>0</v>
      </c>
      <c r="L38" s="258">
        <v>0</v>
      </c>
      <c r="M38" s="258">
        <v>0</v>
      </c>
      <c r="N38" s="258">
        <v>0</v>
      </c>
      <c r="O38" s="258">
        <v>0</v>
      </c>
      <c r="P38" s="259">
        <v>631.19000000000005</v>
      </c>
      <c r="Q38" s="259">
        <v>0</v>
      </c>
      <c r="R38" s="260">
        <v>723</v>
      </c>
      <c r="S38" s="262">
        <v>43.78</v>
      </c>
      <c r="T38" s="260">
        <v>117.42</v>
      </c>
      <c r="U38" s="484">
        <f t="shared" si="2"/>
        <v>3235.2900000000004</v>
      </c>
      <c r="W38" s="485" t="b">
        <f t="shared" si="0"/>
        <v>0</v>
      </c>
      <c r="X38" s="362" t="s">
        <v>422</v>
      </c>
    </row>
    <row r="39" spans="1:24" x14ac:dyDescent="0.25">
      <c r="A39" s="478" t="s">
        <v>84</v>
      </c>
      <c r="B39" s="478">
        <v>1</v>
      </c>
      <c r="C39" s="478">
        <v>168</v>
      </c>
      <c r="E39" s="201" t="s">
        <v>611</v>
      </c>
      <c r="F39" s="257">
        <v>0</v>
      </c>
      <c r="G39" s="258">
        <v>0</v>
      </c>
      <c r="H39" s="258">
        <v>0</v>
      </c>
      <c r="I39" s="259">
        <v>596.41</v>
      </c>
      <c r="J39" s="258">
        <v>0</v>
      </c>
      <c r="K39" s="258">
        <v>0</v>
      </c>
      <c r="L39" s="258">
        <v>0</v>
      </c>
      <c r="M39" s="258">
        <v>0</v>
      </c>
      <c r="N39" s="258">
        <v>0</v>
      </c>
      <c r="O39" s="258">
        <v>0</v>
      </c>
      <c r="P39" s="259">
        <v>841.58</v>
      </c>
      <c r="Q39" s="258">
        <v>0</v>
      </c>
      <c r="R39" s="260">
        <v>512.61</v>
      </c>
      <c r="S39" s="262">
        <v>42.51</v>
      </c>
      <c r="T39" s="258">
        <v>0</v>
      </c>
      <c r="U39" s="484">
        <f t="shared" si="2"/>
        <v>1993.11</v>
      </c>
      <c r="W39" s="485" t="b">
        <f t="shared" si="0"/>
        <v>0</v>
      </c>
      <c r="X39" s="362" t="s">
        <v>66</v>
      </c>
    </row>
    <row r="40" spans="1:24" x14ac:dyDescent="0.25">
      <c r="A40" s="478" t="s">
        <v>84</v>
      </c>
      <c r="B40" s="478">
        <v>1</v>
      </c>
      <c r="C40" s="478">
        <v>469</v>
      </c>
      <c r="D40" s="478" t="s">
        <v>549</v>
      </c>
      <c r="E40" s="201" t="s">
        <v>778</v>
      </c>
      <c r="F40" s="257">
        <v>0</v>
      </c>
      <c r="G40" s="258">
        <v>0</v>
      </c>
      <c r="H40" s="258">
        <v>0</v>
      </c>
      <c r="I40" s="258">
        <v>458.37</v>
      </c>
      <c r="J40" s="258">
        <v>0</v>
      </c>
      <c r="K40" s="258">
        <v>0</v>
      </c>
      <c r="L40" s="258">
        <v>0</v>
      </c>
      <c r="M40" s="258">
        <v>0</v>
      </c>
      <c r="N40" s="258">
        <v>0</v>
      </c>
      <c r="O40" s="258">
        <v>0</v>
      </c>
      <c r="P40" s="258">
        <v>850.08</v>
      </c>
      <c r="Q40" s="258">
        <v>0</v>
      </c>
      <c r="R40" s="258">
        <v>517.78</v>
      </c>
      <c r="S40" s="262">
        <v>24.83</v>
      </c>
      <c r="T40" s="258">
        <v>78.28</v>
      </c>
      <c r="U40" s="484">
        <f t="shared" si="2"/>
        <v>1929.34</v>
      </c>
      <c r="V40" s="481"/>
      <c r="W40" s="485" t="b">
        <f t="shared" si="0"/>
        <v>1</v>
      </c>
      <c r="X40" s="373" t="s">
        <v>778</v>
      </c>
    </row>
    <row r="41" spans="1:24" x14ac:dyDescent="0.25">
      <c r="A41" s="478" t="s">
        <v>84</v>
      </c>
      <c r="B41" s="478">
        <v>1</v>
      </c>
      <c r="C41" s="478">
        <v>468</v>
      </c>
      <c r="E41" s="201" t="s">
        <v>777</v>
      </c>
      <c r="F41" s="257">
        <v>0</v>
      </c>
      <c r="G41" s="258">
        <v>0</v>
      </c>
      <c r="H41" s="258">
        <v>0</v>
      </c>
      <c r="I41" s="258">
        <v>412.34</v>
      </c>
      <c r="J41" s="258">
        <v>0</v>
      </c>
      <c r="K41" s="258">
        <v>0</v>
      </c>
      <c r="L41" s="258">
        <v>0</v>
      </c>
      <c r="M41" s="258">
        <v>0</v>
      </c>
      <c r="N41" s="258">
        <v>0</v>
      </c>
      <c r="O41" s="258">
        <v>0</v>
      </c>
      <c r="P41" s="259">
        <v>416.54</v>
      </c>
      <c r="Q41" s="258">
        <v>0</v>
      </c>
      <c r="R41" s="258">
        <v>923.97</v>
      </c>
      <c r="S41" s="262">
        <v>52.07</v>
      </c>
      <c r="T41" s="260">
        <v>78.28</v>
      </c>
      <c r="U41" s="484">
        <f t="shared" si="2"/>
        <v>1883.1999999999998</v>
      </c>
      <c r="W41" s="485" t="b">
        <f t="shared" si="0"/>
        <v>1</v>
      </c>
      <c r="X41" s="373" t="s">
        <v>777</v>
      </c>
    </row>
    <row r="42" spans="1:24" x14ac:dyDescent="0.25">
      <c r="A42" s="478" t="s">
        <v>84</v>
      </c>
      <c r="B42" s="478">
        <v>1</v>
      </c>
      <c r="C42" s="478">
        <v>16</v>
      </c>
      <c r="D42" s="478" t="s">
        <v>549</v>
      </c>
      <c r="E42" s="201" t="s">
        <v>560</v>
      </c>
      <c r="F42" s="257">
        <v>0</v>
      </c>
      <c r="G42" s="258">
        <v>0</v>
      </c>
      <c r="H42" s="258">
        <v>0</v>
      </c>
      <c r="I42" s="259">
        <v>1628.21</v>
      </c>
      <c r="J42" s="258">
        <v>0</v>
      </c>
      <c r="K42" s="258">
        <v>0</v>
      </c>
      <c r="L42" s="258">
        <v>0</v>
      </c>
      <c r="M42" s="258">
        <v>0</v>
      </c>
      <c r="N42" s="258">
        <v>0</v>
      </c>
      <c r="O42" s="258">
        <v>0</v>
      </c>
      <c r="P42" s="259">
        <v>212.52</v>
      </c>
      <c r="Q42" s="259">
        <v>0</v>
      </c>
      <c r="R42" s="260">
        <v>1155.3399999999999</v>
      </c>
      <c r="S42" s="262">
        <v>36.42</v>
      </c>
      <c r="T42" s="260">
        <v>39.14</v>
      </c>
      <c r="U42" s="484">
        <f t="shared" si="2"/>
        <v>3071.6299999999997</v>
      </c>
      <c r="W42" s="485" t="b">
        <f t="shared" si="0"/>
        <v>0</v>
      </c>
      <c r="X42" s="362" t="s">
        <v>11</v>
      </c>
    </row>
    <row r="43" spans="1:24" x14ac:dyDescent="0.25">
      <c r="A43" s="478" t="s">
        <v>84</v>
      </c>
      <c r="B43" s="478">
        <v>1</v>
      </c>
      <c r="C43" s="478">
        <v>473</v>
      </c>
      <c r="E43" s="201" t="s">
        <v>787</v>
      </c>
      <c r="F43" s="259">
        <v>0</v>
      </c>
      <c r="G43" s="258">
        <v>0</v>
      </c>
      <c r="H43" s="259">
        <v>0</v>
      </c>
      <c r="I43" s="259">
        <v>935.93</v>
      </c>
      <c r="J43" s="259">
        <v>0</v>
      </c>
      <c r="K43" s="259">
        <v>0</v>
      </c>
      <c r="L43" s="259">
        <v>0</v>
      </c>
      <c r="M43" s="259">
        <v>0</v>
      </c>
      <c r="N43" s="259">
        <v>0</v>
      </c>
      <c r="O43" s="259">
        <v>0</v>
      </c>
      <c r="P43" s="259">
        <v>425.04</v>
      </c>
      <c r="Q43" s="258">
        <v>0</v>
      </c>
      <c r="R43" s="259">
        <v>942.82</v>
      </c>
      <c r="S43" s="259">
        <v>52.07</v>
      </c>
      <c r="T43" s="259">
        <v>195.7</v>
      </c>
      <c r="U43" s="484">
        <f t="shared" si="2"/>
        <v>2551.56</v>
      </c>
      <c r="W43" s="485" t="b">
        <f t="shared" si="0"/>
        <v>1</v>
      </c>
      <c r="X43" s="369" t="s">
        <v>787</v>
      </c>
    </row>
    <row r="44" spans="1:24" x14ac:dyDescent="0.25">
      <c r="A44" s="478" t="s">
        <v>84</v>
      </c>
      <c r="B44" s="478">
        <v>1</v>
      </c>
      <c r="C44" s="478">
        <v>372</v>
      </c>
      <c r="E44" s="480" t="s">
        <v>460</v>
      </c>
      <c r="F44" s="257">
        <v>0</v>
      </c>
      <c r="G44" s="258">
        <v>0</v>
      </c>
      <c r="H44" s="258">
        <v>0</v>
      </c>
      <c r="I44" s="258">
        <v>0</v>
      </c>
      <c r="J44" s="258">
        <v>0</v>
      </c>
      <c r="K44" s="258">
        <v>0</v>
      </c>
      <c r="L44" s="258">
        <v>0</v>
      </c>
      <c r="M44" s="258">
        <v>0</v>
      </c>
      <c r="N44" s="258">
        <v>0</v>
      </c>
      <c r="O44" s="258">
        <v>0</v>
      </c>
      <c r="P44" s="259">
        <v>0</v>
      </c>
      <c r="Q44" s="258">
        <v>0</v>
      </c>
      <c r="R44" s="260">
        <v>0</v>
      </c>
      <c r="S44" s="262">
        <v>52.07</v>
      </c>
      <c r="T44" s="259">
        <v>39.14</v>
      </c>
      <c r="U44" s="484">
        <f t="shared" si="2"/>
        <v>91.210000000000008</v>
      </c>
      <c r="W44" s="485" t="b">
        <f t="shared" si="0"/>
        <v>1</v>
      </c>
      <c r="X44" s="208" t="s">
        <v>460</v>
      </c>
    </row>
    <row r="45" spans="1:24" x14ac:dyDescent="0.25">
      <c r="A45" s="478" t="s">
        <v>84</v>
      </c>
      <c r="B45" s="478">
        <v>1</v>
      </c>
      <c r="C45" s="478">
        <v>351</v>
      </c>
      <c r="E45" s="201" t="s">
        <v>375</v>
      </c>
      <c r="F45" s="257">
        <v>0</v>
      </c>
      <c r="G45" s="258">
        <v>0</v>
      </c>
      <c r="H45" s="258">
        <v>0</v>
      </c>
      <c r="I45" s="258">
        <v>1254.57</v>
      </c>
      <c r="J45" s="258">
        <v>0</v>
      </c>
      <c r="K45" s="258">
        <v>0</v>
      </c>
      <c r="L45" s="258">
        <v>0</v>
      </c>
      <c r="M45" s="258">
        <v>0</v>
      </c>
      <c r="N45" s="258">
        <v>0</v>
      </c>
      <c r="O45" s="258">
        <v>0</v>
      </c>
      <c r="P45" s="259">
        <v>705.57</v>
      </c>
      <c r="Q45" s="258">
        <v>0</v>
      </c>
      <c r="R45" s="260">
        <v>429.76</v>
      </c>
      <c r="S45" s="258">
        <v>108.46</v>
      </c>
      <c r="T45" s="258">
        <v>0</v>
      </c>
      <c r="U45" s="484">
        <f t="shared" si="2"/>
        <v>2498.3599999999997</v>
      </c>
      <c r="W45" s="485" t="b">
        <f t="shared" si="0"/>
        <v>1</v>
      </c>
      <c r="X45" s="362" t="s">
        <v>375</v>
      </c>
    </row>
    <row r="46" spans="1:24" x14ac:dyDescent="0.25">
      <c r="A46" s="478" t="s">
        <v>84</v>
      </c>
      <c r="B46" s="478">
        <v>1</v>
      </c>
      <c r="C46" s="478">
        <v>465</v>
      </c>
      <c r="E46" s="480" t="s">
        <v>750</v>
      </c>
      <c r="F46" s="257">
        <v>0</v>
      </c>
      <c r="G46" s="258">
        <v>0</v>
      </c>
      <c r="H46" s="258">
        <v>0</v>
      </c>
      <c r="I46" s="258">
        <v>1854.55</v>
      </c>
      <c r="J46" s="258">
        <v>0</v>
      </c>
      <c r="K46" s="258">
        <v>0</v>
      </c>
      <c r="L46" s="258">
        <v>0</v>
      </c>
      <c r="M46" s="258">
        <v>0</v>
      </c>
      <c r="N46" s="258">
        <v>0</v>
      </c>
      <c r="O46" s="258">
        <v>0</v>
      </c>
      <c r="P46" s="259">
        <v>833.08</v>
      </c>
      <c r="Q46" s="258">
        <v>0</v>
      </c>
      <c r="R46" s="260">
        <v>507.43</v>
      </c>
      <c r="S46" s="262">
        <v>52.07</v>
      </c>
      <c r="T46" s="259">
        <v>156.56</v>
      </c>
      <c r="U46" s="484">
        <f t="shared" si="2"/>
        <v>3403.69</v>
      </c>
      <c r="W46" s="485" t="b">
        <f t="shared" si="0"/>
        <v>1</v>
      </c>
      <c r="X46" s="218" t="s">
        <v>750</v>
      </c>
    </row>
    <row r="47" spans="1:24" x14ac:dyDescent="0.25">
      <c r="A47" s="478" t="s">
        <v>84</v>
      </c>
      <c r="B47" s="478">
        <v>1</v>
      </c>
      <c r="C47" s="478">
        <v>31</v>
      </c>
      <c r="D47" s="478" t="s">
        <v>549</v>
      </c>
      <c r="E47" s="201" t="s">
        <v>572</v>
      </c>
      <c r="F47" s="257">
        <v>0</v>
      </c>
      <c r="G47" s="258">
        <v>0</v>
      </c>
      <c r="H47" s="258">
        <v>0</v>
      </c>
      <c r="I47" s="259">
        <v>2787.94</v>
      </c>
      <c r="J47" s="258">
        <v>0</v>
      </c>
      <c r="K47" s="258">
        <v>0</v>
      </c>
      <c r="L47" s="258">
        <v>0</v>
      </c>
      <c r="M47" s="258">
        <v>0</v>
      </c>
      <c r="N47" s="258">
        <v>0</v>
      </c>
      <c r="O47" s="258">
        <v>0</v>
      </c>
      <c r="P47" s="258">
        <v>0</v>
      </c>
      <c r="Q47" s="258">
        <v>0</v>
      </c>
      <c r="R47" s="260">
        <v>481.54</v>
      </c>
      <c r="S47" s="260">
        <v>0</v>
      </c>
      <c r="T47" s="260">
        <v>0</v>
      </c>
      <c r="U47" s="484">
        <f t="shared" si="2"/>
        <v>3269.48</v>
      </c>
      <c r="W47" s="485" t="b">
        <f t="shared" si="0"/>
        <v>0</v>
      </c>
      <c r="X47" s="367" t="s">
        <v>23</v>
      </c>
    </row>
    <row r="48" spans="1:24" x14ac:dyDescent="0.25">
      <c r="A48" s="478" t="s">
        <v>84</v>
      </c>
      <c r="B48" s="478">
        <v>1</v>
      </c>
      <c r="C48" s="478">
        <v>405</v>
      </c>
      <c r="E48" s="480" t="s">
        <v>482</v>
      </c>
      <c r="F48" s="257">
        <v>0</v>
      </c>
      <c r="G48" s="258">
        <v>0</v>
      </c>
      <c r="H48" s="258">
        <v>0</v>
      </c>
      <c r="I48" s="258">
        <v>0</v>
      </c>
      <c r="J48" s="258">
        <v>0</v>
      </c>
      <c r="K48" s="258">
        <v>0</v>
      </c>
      <c r="L48" s="258">
        <v>0</v>
      </c>
      <c r="M48" s="258">
        <v>0</v>
      </c>
      <c r="N48" s="258">
        <v>0</v>
      </c>
      <c r="O48" s="258">
        <v>0</v>
      </c>
      <c r="P48" s="259">
        <v>0</v>
      </c>
      <c r="Q48" s="258">
        <v>0</v>
      </c>
      <c r="R48" s="260">
        <v>0</v>
      </c>
      <c r="S48" s="260">
        <v>52.07</v>
      </c>
      <c r="T48" s="260">
        <v>117.42</v>
      </c>
      <c r="U48" s="484">
        <f t="shared" si="2"/>
        <v>169.49</v>
      </c>
      <c r="W48" s="485" t="b">
        <f t="shared" si="0"/>
        <v>1</v>
      </c>
      <c r="X48" s="208" t="s">
        <v>482</v>
      </c>
    </row>
    <row r="49" spans="1:24" x14ac:dyDescent="0.25">
      <c r="E49" s="359" t="s">
        <v>482</v>
      </c>
      <c r="P49" s="259"/>
      <c r="R49" s="260"/>
      <c r="S49" s="260"/>
      <c r="T49" s="260"/>
      <c r="U49" s="484">
        <v>0</v>
      </c>
      <c r="W49" s="485" t="b">
        <f t="shared" si="0"/>
        <v>1</v>
      </c>
      <c r="X49" s="359" t="s">
        <v>482</v>
      </c>
    </row>
    <row r="50" spans="1:24" x14ac:dyDescent="0.25">
      <c r="A50" s="478" t="s">
        <v>86</v>
      </c>
      <c r="B50" s="478">
        <v>1</v>
      </c>
      <c r="C50" s="478">
        <v>89</v>
      </c>
      <c r="E50" s="201" t="s">
        <v>597</v>
      </c>
      <c r="F50" s="257">
        <v>0</v>
      </c>
      <c r="G50" s="258">
        <v>0</v>
      </c>
      <c r="H50" s="258">
        <v>0</v>
      </c>
      <c r="I50" s="258">
        <v>1679.44</v>
      </c>
      <c r="J50" s="258">
        <v>0</v>
      </c>
      <c r="K50" s="258">
        <v>0</v>
      </c>
      <c r="L50" s="258">
        <v>0</v>
      </c>
      <c r="M50" s="258">
        <v>0</v>
      </c>
      <c r="N50" s="258">
        <v>0</v>
      </c>
      <c r="O50" s="258">
        <v>0</v>
      </c>
      <c r="P50" s="259">
        <v>833.08</v>
      </c>
      <c r="Q50" s="258">
        <v>0</v>
      </c>
      <c r="R50" s="262">
        <v>507.43</v>
      </c>
      <c r="S50" s="262">
        <v>53.28</v>
      </c>
      <c r="T50" s="259">
        <v>78.28</v>
      </c>
      <c r="U50" s="484">
        <f t="shared" ref="U50:U81" si="3">SUM(F50:T50)</f>
        <v>3151.51</v>
      </c>
      <c r="W50" s="485" t="b">
        <f t="shared" si="0"/>
        <v>0</v>
      </c>
      <c r="X50" s="152" t="s">
        <v>49</v>
      </c>
    </row>
    <row r="51" spans="1:24" x14ac:dyDescent="0.25">
      <c r="A51" s="478" t="s">
        <v>86</v>
      </c>
      <c r="B51" s="478">
        <v>1</v>
      </c>
      <c r="C51" s="478">
        <v>279</v>
      </c>
      <c r="E51" s="201" t="s">
        <v>165</v>
      </c>
      <c r="F51" s="257">
        <v>0</v>
      </c>
      <c r="G51" s="258">
        <v>0</v>
      </c>
      <c r="H51" s="258">
        <v>0</v>
      </c>
      <c r="I51" s="258">
        <v>1388.66</v>
      </c>
      <c r="J51" s="258">
        <v>0</v>
      </c>
      <c r="K51" s="258">
        <v>0</v>
      </c>
      <c r="L51" s="258">
        <v>0</v>
      </c>
      <c r="M51" s="258">
        <v>0</v>
      </c>
      <c r="N51" s="258">
        <v>0</v>
      </c>
      <c r="O51" s="258">
        <v>0</v>
      </c>
      <c r="P51" s="259">
        <v>425.04</v>
      </c>
      <c r="Q51" s="258">
        <v>0</v>
      </c>
      <c r="R51" s="262">
        <v>942.82</v>
      </c>
      <c r="S51" s="260">
        <v>17.82</v>
      </c>
      <c r="T51" s="259">
        <v>156.56</v>
      </c>
      <c r="U51" s="484">
        <f t="shared" si="3"/>
        <v>2930.9</v>
      </c>
      <c r="W51" s="485" t="b">
        <f t="shared" si="0"/>
        <v>1</v>
      </c>
      <c r="X51" s="362" t="s">
        <v>165</v>
      </c>
    </row>
    <row r="52" spans="1:24" x14ac:dyDescent="0.25">
      <c r="A52" s="478" t="s">
        <v>84</v>
      </c>
      <c r="B52" s="478">
        <v>1</v>
      </c>
      <c r="C52" s="478">
        <v>451</v>
      </c>
      <c r="D52" s="478" t="s">
        <v>549</v>
      </c>
      <c r="E52" s="480" t="s">
        <v>759</v>
      </c>
      <c r="F52" s="257">
        <v>0</v>
      </c>
      <c r="G52" s="258">
        <v>0</v>
      </c>
      <c r="H52" s="258">
        <v>0</v>
      </c>
      <c r="I52" s="258">
        <v>1042.8599999999999</v>
      </c>
      <c r="J52" s="258">
        <v>0</v>
      </c>
      <c r="K52" s="258">
        <v>0</v>
      </c>
      <c r="L52" s="258">
        <v>0</v>
      </c>
      <c r="M52" s="258">
        <v>0</v>
      </c>
      <c r="N52" s="258">
        <v>0</v>
      </c>
      <c r="O52" s="258">
        <v>0</v>
      </c>
      <c r="P52" s="259">
        <v>833.08</v>
      </c>
      <c r="Q52" s="259">
        <v>0</v>
      </c>
      <c r="R52" s="260">
        <v>507.42</v>
      </c>
      <c r="S52" s="260">
        <v>52.07</v>
      </c>
      <c r="T52" s="258">
        <v>0</v>
      </c>
      <c r="U52" s="484">
        <f t="shared" si="3"/>
        <v>2435.4300000000003</v>
      </c>
      <c r="W52" s="485" t="b">
        <f t="shared" si="0"/>
        <v>0</v>
      </c>
      <c r="X52" s="369" t="s">
        <v>718</v>
      </c>
    </row>
    <row r="53" spans="1:24" x14ac:dyDescent="0.25">
      <c r="A53" s="478" t="s">
        <v>84</v>
      </c>
      <c r="B53" s="478">
        <v>1</v>
      </c>
      <c r="C53" s="478">
        <v>381</v>
      </c>
      <c r="E53" s="480" t="s">
        <v>628</v>
      </c>
      <c r="F53" s="257">
        <v>0</v>
      </c>
      <c r="G53" s="258">
        <v>0</v>
      </c>
      <c r="H53" s="258">
        <v>0</v>
      </c>
      <c r="I53" s="258">
        <v>0</v>
      </c>
      <c r="J53" s="258">
        <v>0</v>
      </c>
      <c r="K53" s="258">
        <v>0</v>
      </c>
      <c r="L53" s="258">
        <v>0</v>
      </c>
      <c r="M53" s="258">
        <v>0</v>
      </c>
      <c r="N53" s="258">
        <v>0</v>
      </c>
      <c r="O53" s="258">
        <v>0</v>
      </c>
      <c r="P53" s="259">
        <v>0</v>
      </c>
      <c r="Q53" s="258">
        <v>0</v>
      </c>
      <c r="R53" s="260">
        <v>0</v>
      </c>
      <c r="S53" s="260">
        <v>0</v>
      </c>
      <c r="T53" s="260">
        <v>39.14</v>
      </c>
      <c r="U53" s="484">
        <f t="shared" si="3"/>
        <v>39.14</v>
      </c>
      <c r="W53" s="485" t="b">
        <f t="shared" si="0"/>
        <v>0</v>
      </c>
      <c r="X53" s="208" t="s">
        <v>465</v>
      </c>
    </row>
    <row r="54" spans="1:24" x14ac:dyDescent="0.25">
      <c r="A54" s="478" t="s">
        <v>84</v>
      </c>
      <c r="B54" s="478">
        <v>1</v>
      </c>
      <c r="C54" s="478">
        <v>353</v>
      </c>
      <c r="E54" s="201" t="s">
        <v>626</v>
      </c>
      <c r="F54" s="257">
        <v>0</v>
      </c>
      <c r="G54" s="258">
        <v>0</v>
      </c>
      <c r="H54" s="258">
        <v>0</v>
      </c>
      <c r="I54" s="258">
        <v>0</v>
      </c>
      <c r="J54" s="258">
        <v>0</v>
      </c>
      <c r="K54" s="258">
        <v>0</v>
      </c>
      <c r="L54" s="258">
        <v>0</v>
      </c>
      <c r="M54" s="258">
        <v>0</v>
      </c>
      <c r="N54" s="258">
        <v>0</v>
      </c>
      <c r="O54" s="258">
        <v>0</v>
      </c>
      <c r="P54" s="259">
        <v>420.79</v>
      </c>
      <c r="Q54" s="258">
        <v>0</v>
      </c>
      <c r="R54" s="260">
        <v>933.39</v>
      </c>
      <c r="S54" s="262">
        <v>42.78</v>
      </c>
      <c r="T54" s="259">
        <v>195.7</v>
      </c>
      <c r="U54" s="484">
        <f t="shared" si="3"/>
        <v>1592.66</v>
      </c>
      <c r="W54" s="485" t="b">
        <f t="shared" si="0"/>
        <v>0</v>
      </c>
      <c r="X54" s="362" t="s">
        <v>379</v>
      </c>
    </row>
    <row r="55" spans="1:24" x14ac:dyDescent="0.25">
      <c r="A55" s="478" t="s">
        <v>84</v>
      </c>
      <c r="B55" s="478">
        <v>1</v>
      </c>
      <c r="C55" s="478">
        <v>453</v>
      </c>
      <c r="E55" s="480" t="s">
        <v>720</v>
      </c>
      <c r="F55" s="257">
        <v>0</v>
      </c>
      <c r="G55" s="258">
        <v>0</v>
      </c>
      <c r="H55" s="258">
        <v>0</v>
      </c>
      <c r="I55" s="258">
        <v>451.27</v>
      </c>
      <c r="J55" s="258">
        <v>0</v>
      </c>
      <c r="K55" s="258">
        <v>0</v>
      </c>
      <c r="L55" s="258">
        <v>0</v>
      </c>
      <c r="M55" s="258">
        <v>0</v>
      </c>
      <c r="N55" s="258">
        <v>0</v>
      </c>
      <c r="O55" s="258">
        <v>0</v>
      </c>
      <c r="P55" s="259">
        <v>624.80999999999995</v>
      </c>
      <c r="Q55" s="258">
        <v>0</v>
      </c>
      <c r="R55" s="260">
        <v>715.7</v>
      </c>
      <c r="S55" s="258">
        <v>0</v>
      </c>
      <c r="T55" s="260">
        <v>39.14</v>
      </c>
      <c r="U55" s="484">
        <f t="shared" si="3"/>
        <v>1830.92</v>
      </c>
      <c r="W55" s="485" t="b">
        <f t="shared" si="0"/>
        <v>1</v>
      </c>
      <c r="X55" s="369" t="s">
        <v>720</v>
      </c>
    </row>
    <row r="56" spans="1:24" x14ac:dyDescent="0.25">
      <c r="A56" s="478" t="s">
        <v>84</v>
      </c>
      <c r="B56" s="478">
        <v>1</v>
      </c>
      <c r="C56" s="478">
        <v>450</v>
      </c>
      <c r="E56" s="201" t="s">
        <v>760</v>
      </c>
      <c r="F56" s="257">
        <v>0</v>
      </c>
      <c r="G56" s="258">
        <v>0</v>
      </c>
      <c r="H56" s="258">
        <v>0</v>
      </c>
      <c r="I56" s="258">
        <v>509.41</v>
      </c>
      <c r="J56" s="258">
        <v>0</v>
      </c>
      <c r="K56" s="258">
        <v>0</v>
      </c>
      <c r="L56" s="258">
        <v>0</v>
      </c>
      <c r="M56" s="258">
        <v>0</v>
      </c>
      <c r="N56" s="258">
        <v>0</v>
      </c>
      <c r="O56" s="258">
        <v>0</v>
      </c>
      <c r="P56" s="259">
        <v>833.08</v>
      </c>
      <c r="Q56" s="258">
        <v>0</v>
      </c>
      <c r="R56" s="260">
        <v>507.43</v>
      </c>
      <c r="S56" s="262">
        <v>52.07</v>
      </c>
      <c r="T56" s="258">
        <v>0</v>
      </c>
      <c r="U56" s="484">
        <f t="shared" si="3"/>
        <v>1901.99</v>
      </c>
      <c r="V56" s="486"/>
      <c r="W56" s="485" t="b">
        <f t="shared" si="0"/>
        <v>0</v>
      </c>
      <c r="X56" s="369" t="s">
        <v>717</v>
      </c>
    </row>
    <row r="57" spans="1:24" x14ac:dyDescent="0.25">
      <c r="A57" s="478" t="s">
        <v>84</v>
      </c>
      <c r="B57" s="478">
        <v>1</v>
      </c>
      <c r="C57" s="478">
        <v>489</v>
      </c>
      <c r="D57" s="478" t="s">
        <v>549</v>
      </c>
      <c r="E57" s="480" t="s">
        <v>871</v>
      </c>
      <c r="F57" s="257">
        <v>0</v>
      </c>
      <c r="G57" s="258">
        <v>0</v>
      </c>
      <c r="H57" s="258">
        <v>0</v>
      </c>
      <c r="I57" s="258">
        <v>1164.08</v>
      </c>
      <c r="J57" s="258">
        <v>0</v>
      </c>
      <c r="K57" s="258">
        <v>977.5</v>
      </c>
      <c r="L57" s="258">
        <v>0</v>
      </c>
      <c r="M57" s="258">
        <v>0</v>
      </c>
      <c r="N57" s="258">
        <v>0</v>
      </c>
      <c r="O57" s="258">
        <v>0</v>
      </c>
      <c r="P57" s="259">
        <v>0</v>
      </c>
      <c r="Q57" s="258">
        <v>765.07</v>
      </c>
      <c r="R57" s="260">
        <v>512.61</v>
      </c>
      <c r="S57" s="258">
        <v>42.78</v>
      </c>
      <c r="T57" s="260">
        <v>156.56</v>
      </c>
      <c r="U57" s="484">
        <f t="shared" si="3"/>
        <v>3618.6000000000004</v>
      </c>
      <c r="W57" s="485" t="b">
        <f t="shared" si="0"/>
        <v>1</v>
      </c>
      <c r="X57" s="218" t="s">
        <v>871</v>
      </c>
    </row>
    <row r="58" spans="1:24" x14ac:dyDescent="0.25">
      <c r="A58" s="478" t="s">
        <v>84</v>
      </c>
      <c r="B58" s="478">
        <v>1</v>
      </c>
      <c r="C58" s="478">
        <v>355</v>
      </c>
      <c r="E58" s="201" t="s">
        <v>381</v>
      </c>
      <c r="F58" s="257">
        <v>0</v>
      </c>
      <c r="G58" s="258">
        <v>0</v>
      </c>
      <c r="H58" s="258">
        <v>0</v>
      </c>
      <c r="I58" s="258">
        <v>732.88</v>
      </c>
      <c r="J58" s="258">
        <v>0</v>
      </c>
      <c r="K58" s="258">
        <v>0</v>
      </c>
      <c r="L58" s="258">
        <v>0</v>
      </c>
      <c r="M58" s="258">
        <v>0</v>
      </c>
      <c r="N58" s="258">
        <v>0</v>
      </c>
      <c r="O58" s="258">
        <v>0</v>
      </c>
      <c r="P58" s="259">
        <v>748.08</v>
      </c>
      <c r="Q58" s="258">
        <v>0</v>
      </c>
      <c r="R58" s="260">
        <v>455.65</v>
      </c>
      <c r="S58" s="262">
        <v>85.9</v>
      </c>
      <c r="T58" s="260">
        <v>78.28</v>
      </c>
      <c r="U58" s="484">
        <f t="shared" si="3"/>
        <v>2100.7900000000004</v>
      </c>
      <c r="W58" s="485" t="b">
        <f t="shared" si="0"/>
        <v>1</v>
      </c>
      <c r="X58" s="152" t="s">
        <v>381</v>
      </c>
    </row>
    <row r="59" spans="1:24" x14ac:dyDescent="0.25">
      <c r="A59" s="478" t="s">
        <v>84</v>
      </c>
      <c r="B59" s="478">
        <v>1</v>
      </c>
      <c r="C59" s="478">
        <v>361</v>
      </c>
      <c r="E59" s="201" t="s">
        <v>446</v>
      </c>
      <c r="F59" s="257">
        <v>0</v>
      </c>
      <c r="G59" s="258">
        <v>1518</v>
      </c>
      <c r="H59" s="258">
        <v>0</v>
      </c>
      <c r="I59" s="258">
        <v>0</v>
      </c>
      <c r="J59" s="258">
        <v>0</v>
      </c>
      <c r="K59" s="258">
        <v>0</v>
      </c>
      <c r="L59" s="258">
        <v>0</v>
      </c>
      <c r="M59" s="258">
        <v>0</v>
      </c>
      <c r="N59" s="258">
        <v>0</v>
      </c>
      <c r="O59" s="258">
        <v>0</v>
      </c>
      <c r="P59" s="258">
        <v>748.08</v>
      </c>
      <c r="Q59" s="258">
        <v>0</v>
      </c>
      <c r="R59" s="260">
        <v>455.65</v>
      </c>
      <c r="S59" s="258">
        <v>85.9</v>
      </c>
      <c r="T59" s="259">
        <v>39.14</v>
      </c>
      <c r="U59" s="484">
        <f t="shared" si="3"/>
        <v>2846.77</v>
      </c>
      <c r="W59" s="485" t="b">
        <f t="shared" si="0"/>
        <v>1</v>
      </c>
      <c r="X59" s="369" t="s">
        <v>446</v>
      </c>
    </row>
    <row r="60" spans="1:24" x14ac:dyDescent="0.25">
      <c r="A60" s="478" t="s">
        <v>86</v>
      </c>
      <c r="B60" s="478">
        <v>1</v>
      </c>
      <c r="C60" s="478">
        <v>76</v>
      </c>
      <c r="E60" s="201" t="s">
        <v>588</v>
      </c>
      <c r="F60" s="257">
        <v>0</v>
      </c>
      <c r="G60" s="258">
        <v>0</v>
      </c>
      <c r="H60" s="258">
        <v>0</v>
      </c>
      <c r="I60" s="258">
        <v>1698.99</v>
      </c>
      <c r="J60" s="258">
        <v>0</v>
      </c>
      <c r="K60" s="258">
        <v>0</v>
      </c>
      <c r="L60" s="258">
        <v>0</v>
      </c>
      <c r="M60" s="258">
        <v>0</v>
      </c>
      <c r="N60" s="258">
        <v>0</v>
      </c>
      <c r="O60" s="258">
        <v>0</v>
      </c>
      <c r="P60" s="259">
        <v>352.79</v>
      </c>
      <c r="Q60" s="258">
        <v>0</v>
      </c>
      <c r="R60" s="262">
        <v>782.55</v>
      </c>
      <c r="S60" s="262">
        <v>108.46</v>
      </c>
      <c r="T60" s="258">
        <v>0</v>
      </c>
      <c r="U60" s="484">
        <f t="shared" si="3"/>
        <v>2942.79</v>
      </c>
      <c r="V60" s="486"/>
      <c r="W60" s="485" t="b">
        <f t="shared" si="0"/>
        <v>0</v>
      </c>
      <c r="X60" s="362" t="s">
        <v>40</v>
      </c>
    </row>
    <row r="61" spans="1:24" x14ac:dyDescent="0.25">
      <c r="A61" s="478" t="s">
        <v>84</v>
      </c>
      <c r="B61" s="478">
        <v>1</v>
      </c>
      <c r="C61" s="478">
        <v>79</v>
      </c>
      <c r="D61" s="478" t="s">
        <v>549</v>
      </c>
      <c r="E61" s="201" t="s">
        <v>589</v>
      </c>
      <c r="F61" s="257">
        <v>0</v>
      </c>
      <c r="G61" s="258">
        <v>0</v>
      </c>
      <c r="H61" s="258">
        <v>0</v>
      </c>
      <c r="I61" s="259">
        <v>3190.88</v>
      </c>
      <c r="J61" s="258">
        <v>0</v>
      </c>
      <c r="K61" s="258">
        <v>0</v>
      </c>
      <c r="L61" s="258">
        <v>0</v>
      </c>
      <c r="M61" s="258">
        <v>0</v>
      </c>
      <c r="N61" s="258">
        <v>0</v>
      </c>
      <c r="O61" s="258">
        <v>0</v>
      </c>
      <c r="P61" s="259">
        <v>210.4</v>
      </c>
      <c r="Q61" s="259">
        <v>0</v>
      </c>
      <c r="R61" s="260">
        <v>1143.79</v>
      </c>
      <c r="S61" s="262">
        <v>44.41</v>
      </c>
      <c r="T61" s="260">
        <v>78.28</v>
      </c>
      <c r="U61" s="484">
        <f t="shared" si="3"/>
        <v>4667.7599999999993</v>
      </c>
      <c r="V61" s="486"/>
      <c r="W61" s="485" t="b">
        <f t="shared" si="0"/>
        <v>0</v>
      </c>
      <c r="X61" s="362" t="s">
        <v>41</v>
      </c>
    </row>
    <row r="62" spans="1:24" x14ac:dyDescent="0.25">
      <c r="A62" s="478" t="s">
        <v>86</v>
      </c>
      <c r="B62" s="478">
        <v>1</v>
      </c>
      <c r="C62" s="478">
        <v>152</v>
      </c>
      <c r="E62" s="201" t="s">
        <v>607</v>
      </c>
      <c r="F62" s="257">
        <v>0</v>
      </c>
      <c r="G62" s="258">
        <v>0</v>
      </c>
      <c r="H62" s="258">
        <v>0</v>
      </c>
      <c r="I62" s="258">
        <v>681.61</v>
      </c>
      <c r="J62" s="258">
        <v>0</v>
      </c>
      <c r="K62" s="258">
        <v>0</v>
      </c>
      <c r="L62" s="258">
        <v>0</v>
      </c>
      <c r="M62" s="258">
        <v>0</v>
      </c>
      <c r="N62" s="268">
        <v>0</v>
      </c>
      <c r="O62" s="258">
        <v>0</v>
      </c>
      <c r="P62" s="259">
        <v>212.52</v>
      </c>
      <c r="Q62" s="258">
        <v>0</v>
      </c>
      <c r="R62" s="262">
        <v>1155.3399999999999</v>
      </c>
      <c r="S62" s="262">
        <v>18.899999999999999</v>
      </c>
      <c r="T62" s="259">
        <v>39.14</v>
      </c>
      <c r="U62" s="484">
        <f t="shared" si="3"/>
        <v>2107.5099999999998</v>
      </c>
      <c r="V62" s="486"/>
      <c r="W62" s="485" t="b">
        <f t="shared" si="0"/>
        <v>0</v>
      </c>
      <c r="X62" s="362" t="s">
        <v>59</v>
      </c>
    </row>
    <row r="63" spans="1:24" x14ac:dyDescent="0.25">
      <c r="A63" s="478" t="s">
        <v>84</v>
      </c>
      <c r="B63" s="478">
        <v>1</v>
      </c>
      <c r="C63" s="478">
        <v>148</v>
      </c>
      <c r="D63" s="478" t="s">
        <v>549</v>
      </c>
      <c r="E63" s="201" t="s">
        <v>604</v>
      </c>
      <c r="F63" s="257">
        <v>0</v>
      </c>
      <c r="G63" s="258">
        <v>0</v>
      </c>
      <c r="H63" s="258">
        <v>0</v>
      </c>
      <c r="I63" s="259">
        <v>2692.01</v>
      </c>
      <c r="J63" s="258">
        <v>0</v>
      </c>
      <c r="K63" s="258">
        <v>0</v>
      </c>
      <c r="L63" s="258">
        <v>0</v>
      </c>
      <c r="M63" s="258">
        <v>0</v>
      </c>
      <c r="N63" s="258">
        <v>0</v>
      </c>
      <c r="O63" s="258">
        <v>0</v>
      </c>
      <c r="P63" s="259">
        <v>1340.51</v>
      </c>
      <c r="Q63" s="259">
        <v>0</v>
      </c>
      <c r="R63" s="258">
        <v>0</v>
      </c>
      <c r="S63" s="262">
        <v>47.83</v>
      </c>
      <c r="T63" s="259">
        <v>117.42</v>
      </c>
      <c r="U63" s="484">
        <f t="shared" si="3"/>
        <v>4197.7700000000004</v>
      </c>
      <c r="V63" s="487"/>
      <c r="W63" s="485" t="b">
        <f t="shared" si="0"/>
        <v>0</v>
      </c>
      <c r="X63" s="362" t="s">
        <v>57</v>
      </c>
    </row>
    <row r="64" spans="1:24" x14ac:dyDescent="0.25">
      <c r="A64" s="478" t="s">
        <v>84</v>
      </c>
      <c r="B64" s="478">
        <v>1</v>
      </c>
      <c r="C64" s="478">
        <v>357</v>
      </c>
      <c r="E64" s="201" t="s">
        <v>627</v>
      </c>
      <c r="F64" s="257">
        <v>0</v>
      </c>
      <c r="G64" s="258">
        <v>0</v>
      </c>
      <c r="H64" s="258">
        <v>0</v>
      </c>
      <c r="I64" s="258">
        <v>0</v>
      </c>
      <c r="J64" s="258">
        <v>0</v>
      </c>
      <c r="K64" s="258">
        <v>0</v>
      </c>
      <c r="L64" s="258">
        <v>0</v>
      </c>
      <c r="M64" s="258">
        <v>0</v>
      </c>
      <c r="N64" s="258">
        <v>0</v>
      </c>
      <c r="O64" s="258">
        <v>0</v>
      </c>
      <c r="P64" s="259">
        <v>748.08</v>
      </c>
      <c r="Q64" s="258">
        <v>0</v>
      </c>
      <c r="R64" s="260">
        <v>455.65</v>
      </c>
      <c r="S64" s="262">
        <v>0</v>
      </c>
      <c r="T64" s="259">
        <v>78.28</v>
      </c>
      <c r="U64" s="484">
        <f t="shared" si="3"/>
        <v>1282.01</v>
      </c>
      <c r="W64" s="485" t="b">
        <f t="shared" si="0"/>
        <v>0</v>
      </c>
      <c r="X64" s="152" t="s">
        <v>385</v>
      </c>
    </row>
    <row r="65" spans="1:24" x14ac:dyDescent="0.25">
      <c r="A65" s="478" t="s">
        <v>84</v>
      </c>
      <c r="B65" s="478">
        <v>1</v>
      </c>
      <c r="C65" s="478">
        <v>474</v>
      </c>
      <c r="E65" s="201" t="s">
        <v>786</v>
      </c>
      <c r="F65" s="257">
        <v>0</v>
      </c>
      <c r="G65" s="258">
        <v>0</v>
      </c>
      <c r="H65" s="258">
        <v>0</v>
      </c>
      <c r="I65" s="258">
        <v>2720.98</v>
      </c>
      <c r="J65" s="258">
        <v>0</v>
      </c>
      <c r="K65" s="258">
        <v>0</v>
      </c>
      <c r="L65" s="258">
        <v>0</v>
      </c>
      <c r="M65" s="258">
        <v>0</v>
      </c>
      <c r="N65" s="258">
        <v>0</v>
      </c>
      <c r="O65" s="258">
        <v>0</v>
      </c>
      <c r="P65" s="258">
        <v>0</v>
      </c>
      <c r="Q65" s="259">
        <v>0</v>
      </c>
      <c r="R65" s="258">
        <v>1340.51</v>
      </c>
      <c r="S65" s="258">
        <v>52.07</v>
      </c>
      <c r="T65" s="258">
        <v>0</v>
      </c>
      <c r="U65" s="484">
        <f t="shared" si="3"/>
        <v>4113.5599999999995</v>
      </c>
      <c r="W65" s="485" t="b">
        <f t="shared" si="0"/>
        <v>1</v>
      </c>
      <c r="X65" s="369" t="s">
        <v>786</v>
      </c>
    </row>
    <row r="66" spans="1:24" x14ac:dyDescent="0.25">
      <c r="A66" s="478" t="s">
        <v>84</v>
      </c>
      <c r="B66" s="478">
        <v>1</v>
      </c>
      <c r="C66" s="478">
        <v>350</v>
      </c>
      <c r="D66" s="478" t="s">
        <v>549</v>
      </c>
      <c r="E66" s="201" t="s">
        <v>373</v>
      </c>
      <c r="F66" s="257">
        <v>0</v>
      </c>
      <c r="G66" s="258">
        <v>0</v>
      </c>
      <c r="H66" s="258">
        <v>0</v>
      </c>
      <c r="I66" s="259">
        <v>1393.97</v>
      </c>
      <c r="J66" s="258">
        <v>0</v>
      </c>
      <c r="K66" s="258">
        <v>0</v>
      </c>
      <c r="L66" s="258">
        <v>0</v>
      </c>
      <c r="M66" s="258">
        <v>0</v>
      </c>
      <c r="N66" s="258">
        <v>0</v>
      </c>
      <c r="O66" s="258">
        <v>0</v>
      </c>
      <c r="P66" s="259">
        <v>1203.72</v>
      </c>
      <c r="Q66" s="259">
        <v>0</v>
      </c>
      <c r="R66" s="258">
        <v>0</v>
      </c>
      <c r="S66" s="262">
        <v>0</v>
      </c>
      <c r="T66" s="258">
        <v>0</v>
      </c>
      <c r="U66" s="484">
        <f t="shared" si="3"/>
        <v>2597.69</v>
      </c>
      <c r="W66" s="485" t="b">
        <f t="shared" si="0"/>
        <v>1</v>
      </c>
      <c r="X66" s="362" t="s">
        <v>373</v>
      </c>
    </row>
    <row r="67" spans="1:24" x14ac:dyDescent="0.25">
      <c r="A67" s="478" t="s">
        <v>84</v>
      </c>
      <c r="B67" s="478">
        <v>1</v>
      </c>
      <c r="C67" s="478">
        <v>337</v>
      </c>
      <c r="E67" s="201" t="s">
        <v>338</v>
      </c>
      <c r="F67" s="257">
        <v>0</v>
      </c>
      <c r="G67" s="258">
        <v>0</v>
      </c>
      <c r="H67" s="258">
        <v>0</v>
      </c>
      <c r="I67" s="258">
        <v>0</v>
      </c>
      <c r="J67" s="258">
        <v>0</v>
      </c>
      <c r="K67" s="258">
        <v>0</v>
      </c>
      <c r="L67" s="258">
        <v>0</v>
      </c>
      <c r="M67" s="258">
        <v>0</v>
      </c>
      <c r="N67" s="258">
        <v>0</v>
      </c>
      <c r="O67" s="258">
        <v>0</v>
      </c>
      <c r="P67" s="259">
        <v>790.58</v>
      </c>
      <c r="Q67" s="258">
        <v>0</v>
      </c>
      <c r="R67" s="260">
        <v>481.54</v>
      </c>
      <c r="S67" s="258">
        <v>0</v>
      </c>
      <c r="T67" s="258">
        <v>0</v>
      </c>
      <c r="U67" s="484">
        <f t="shared" si="3"/>
        <v>1272.1200000000001</v>
      </c>
      <c r="V67" s="488"/>
      <c r="W67" s="485" t="b">
        <f t="shared" ref="W67:W130" si="4">E67=X67</f>
        <v>1</v>
      </c>
      <c r="X67" s="362" t="s">
        <v>338</v>
      </c>
    </row>
    <row r="68" spans="1:24" x14ac:dyDescent="0.25">
      <c r="A68" s="478" t="s">
        <v>84</v>
      </c>
      <c r="B68" s="478">
        <v>1</v>
      </c>
      <c r="C68" s="478">
        <v>80</v>
      </c>
      <c r="E68" s="201" t="s">
        <v>590</v>
      </c>
      <c r="F68" s="257">
        <v>0</v>
      </c>
      <c r="G68" s="258">
        <v>0</v>
      </c>
      <c r="H68" s="258">
        <v>0</v>
      </c>
      <c r="I68" s="258">
        <v>3624.32</v>
      </c>
      <c r="J68" s="258">
        <v>0</v>
      </c>
      <c r="K68" s="258">
        <v>0</v>
      </c>
      <c r="L68" s="258">
        <v>0</v>
      </c>
      <c r="M68" s="258">
        <v>0</v>
      </c>
      <c r="N68" s="258">
        <v>0</v>
      </c>
      <c r="O68" s="258">
        <v>0</v>
      </c>
      <c r="P68" s="259">
        <v>210.4</v>
      </c>
      <c r="Q68" s="258">
        <v>0</v>
      </c>
      <c r="R68" s="260">
        <v>1143.79</v>
      </c>
      <c r="S68" s="258">
        <v>44.41</v>
      </c>
      <c r="T68" s="258">
        <v>0</v>
      </c>
      <c r="U68" s="484">
        <f t="shared" si="3"/>
        <v>5022.92</v>
      </c>
      <c r="W68" s="485" t="b">
        <f t="shared" si="4"/>
        <v>0</v>
      </c>
      <c r="X68" s="362" t="s">
        <v>42</v>
      </c>
    </row>
    <row r="69" spans="1:24" x14ac:dyDescent="0.25">
      <c r="A69" s="478" t="s">
        <v>86</v>
      </c>
      <c r="B69" s="478">
        <v>1</v>
      </c>
      <c r="C69" s="478">
        <v>214</v>
      </c>
      <c r="D69" s="478" t="s">
        <v>549</v>
      </c>
      <c r="E69" s="201" t="s">
        <v>620</v>
      </c>
      <c r="F69" s="257">
        <v>0</v>
      </c>
      <c r="G69" s="258">
        <v>0</v>
      </c>
      <c r="H69" s="258">
        <v>0</v>
      </c>
      <c r="I69" s="259">
        <v>1848.83</v>
      </c>
      <c r="J69" s="258">
        <v>0</v>
      </c>
      <c r="K69" s="258">
        <v>0</v>
      </c>
      <c r="L69" s="258">
        <v>0</v>
      </c>
      <c r="M69" s="258">
        <v>0</v>
      </c>
      <c r="N69" s="258">
        <v>0</v>
      </c>
      <c r="O69" s="258">
        <v>0</v>
      </c>
      <c r="P69" s="259">
        <v>425.04</v>
      </c>
      <c r="Q69" s="259">
        <v>0</v>
      </c>
      <c r="R69" s="262">
        <v>942.82</v>
      </c>
      <c r="S69" s="262">
        <v>18.350000000000001</v>
      </c>
      <c r="T69" s="259">
        <v>78.28</v>
      </c>
      <c r="U69" s="484">
        <f t="shared" si="3"/>
        <v>3313.32</v>
      </c>
      <c r="W69" s="485" t="b">
        <f t="shared" si="4"/>
        <v>0</v>
      </c>
      <c r="X69" s="362" t="s">
        <v>415</v>
      </c>
    </row>
    <row r="70" spans="1:24" x14ac:dyDescent="0.25">
      <c r="A70" s="478" t="s">
        <v>86</v>
      </c>
      <c r="B70" s="478">
        <v>1</v>
      </c>
      <c r="C70" s="478">
        <v>9</v>
      </c>
      <c r="E70" s="201" t="s">
        <v>7</v>
      </c>
      <c r="F70" s="257">
        <v>0</v>
      </c>
      <c r="G70" s="258">
        <v>0</v>
      </c>
      <c r="H70" s="258">
        <v>0</v>
      </c>
      <c r="I70" s="258">
        <v>1672.76</v>
      </c>
      <c r="J70" s="258">
        <v>0</v>
      </c>
      <c r="K70" s="258">
        <v>0</v>
      </c>
      <c r="L70" s="258">
        <v>0</v>
      </c>
      <c r="M70" s="258">
        <v>0</v>
      </c>
      <c r="N70" s="258">
        <v>0</v>
      </c>
      <c r="O70" s="258">
        <v>0</v>
      </c>
      <c r="P70" s="259">
        <v>833.08</v>
      </c>
      <c r="Q70" s="258">
        <v>0</v>
      </c>
      <c r="R70" s="262">
        <v>507.43</v>
      </c>
      <c r="S70" s="262">
        <v>59.43</v>
      </c>
      <c r="T70" s="258">
        <v>0</v>
      </c>
      <c r="U70" s="484">
        <f t="shared" si="3"/>
        <v>3072.7</v>
      </c>
      <c r="W70" s="485" t="b">
        <f t="shared" si="4"/>
        <v>1</v>
      </c>
      <c r="X70" s="362" t="s">
        <v>7</v>
      </c>
    </row>
    <row r="71" spans="1:24" x14ac:dyDescent="0.25">
      <c r="A71" s="478" t="s">
        <v>84</v>
      </c>
      <c r="B71" s="478">
        <v>1</v>
      </c>
      <c r="C71" s="478">
        <v>388</v>
      </c>
      <c r="E71" s="480" t="s">
        <v>469</v>
      </c>
      <c r="F71" s="257">
        <v>0</v>
      </c>
      <c r="G71" s="258">
        <v>0</v>
      </c>
      <c r="H71" s="258">
        <v>0</v>
      </c>
      <c r="I71" s="258">
        <v>0</v>
      </c>
      <c r="J71" s="258">
        <v>0</v>
      </c>
      <c r="K71" s="258">
        <v>0</v>
      </c>
      <c r="L71" s="258">
        <v>0</v>
      </c>
      <c r="M71" s="258">
        <v>0</v>
      </c>
      <c r="N71" s="258">
        <v>0</v>
      </c>
      <c r="O71" s="258">
        <v>0</v>
      </c>
      <c r="P71" s="259">
        <v>0</v>
      </c>
      <c r="Q71" s="258">
        <v>0</v>
      </c>
      <c r="R71" s="260">
        <v>0</v>
      </c>
      <c r="S71" s="258">
        <v>52.07</v>
      </c>
      <c r="T71" s="259">
        <v>39.14</v>
      </c>
      <c r="U71" s="484">
        <f t="shared" si="3"/>
        <v>91.210000000000008</v>
      </c>
      <c r="W71" s="485" t="b">
        <f t="shared" si="4"/>
        <v>1</v>
      </c>
      <c r="X71" s="208" t="s">
        <v>469</v>
      </c>
    </row>
    <row r="72" spans="1:24" x14ac:dyDescent="0.25">
      <c r="A72" s="478" t="s">
        <v>84</v>
      </c>
      <c r="B72" s="478">
        <v>1</v>
      </c>
      <c r="C72" s="478">
        <v>479</v>
      </c>
      <c r="E72" s="480" t="s">
        <v>804</v>
      </c>
      <c r="F72" s="257">
        <v>0</v>
      </c>
      <c r="G72" s="258">
        <v>0</v>
      </c>
      <c r="H72" s="258">
        <v>0</v>
      </c>
      <c r="I72" s="258">
        <v>0</v>
      </c>
      <c r="J72" s="258">
        <v>0</v>
      </c>
      <c r="K72" s="258">
        <v>0</v>
      </c>
      <c r="L72" s="258">
        <v>0</v>
      </c>
      <c r="M72" s="258">
        <v>0</v>
      </c>
      <c r="N72" s="258">
        <v>0</v>
      </c>
      <c r="O72" s="258">
        <v>0</v>
      </c>
      <c r="P72" s="259">
        <v>0</v>
      </c>
      <c r="Q72" s="258">
        <v>378.67</v>
      </c>
      <c r="R72" s="260">
        <v>507.43</v>
      </c>
      <c r="S72" s="258">
        <v>52.07</v>
      </c>
      <c r="T72" s="259">
        <v>78.28</v>
      </c>
      <c r="U72" s="484">
        <f t="shared" si="3"/>
        <v>1016.45</v>
      </c>
      <c r="V72" s="486"/>
      <c r="W72" s="485" t="b">
        <f t="shared" si="4"/>
        <v>1</v>
      </c>
      <c r="X72" s="375" t="s">
        <v>804</v>
      </c>
    </row>
    <row r="73" spans="1:24" x14ac:dyDescent="0.25">
      <c r="A73" s="478" t="s">
        <v>84</v>
      </c>
      <c r="B73" s="478">
        <v>1</v>
      </c>
      <c r="C73" s="478">
        <v>371</v>
      </c>
      <c r="E73" s="480" t="s">
        <v>459</v>
      </c>
      <c r="F73" s="257">
        <v>0</v>
      </c>
      <c r="G73" s="258">
        <v>0</v>
      </c>
      <c r="H73" s="258">
        <v>0</v>
      </c>
      <c r="I73" s="258">
        <v>0</v>
      </c>
      <c r="J73" s="258">
        <v>0</v>
      </c>
      <c r="K73" s="258">
        <v>0</v>
      </c>
      <c r="L73" s="258">
        <v>0</v>
      </c>
      <c r="M73" s="258">
        <v>0</v>
      </c>
      <c r="N73" s="258">
        <v>0</v>
      </c>
      <c r="O73" s="258">
        <v>0</v>
      </c>
      <c r="P73" s="259">
        <v>0</v>
      </c>
      <c r="Q73" s="258">
        <v>0</v>
      </c>
      <c r="R73" s="260">
        <v>0</v>
      </c>
      <c r="S73" s="258">
        <v>0</v>
      </c>
      <c r="T73" s="258">
        <v>0</v>
      </c>
      <c r="U73" s="484">
        <f t="shared" si="3"/>
        <v>0</v>
      </c>
      <c r="W73" s="485" t="b">
        <f t="shared" si="4"/>
        <v>1</v>
      </c>
      <c r="X73" s="208" t="s">
        <v>459</v>
      </c>
    </row>
    <row r="74" spans="1:24" x14ac:dyDescent="0.25">
      <c r="A74" s="478" t="s">
        <v>84</v>
      </c>
      <c r="B74" s="478">
        <v>1</v>
      </c>
      <c r="C74" s="478">
        <v>415</v>
      </c>
      <c r="E74" s="480" t="s">
        <v>633</v>
      </c>
      <c r="F74" s="257">
        <v>0</v>
      </c>
      <c r="G74" s="258">
        <v>0</v>
      </c>
      <c r="H74" s="258">
        <v>0</v>
      </c>
      <c r="I74" s="258">
        <v>0</v>
      </c>
      <c r="J74" s="258">
        <v>0</v>
      </c>
      <c r="K74" s="258">
        <v>0</v>
      </c>
      <c r="L74" s="258">
        <v>0</v>
      </c>
      <c r="M74" s="258">
        <v>0</v>
      </c>
      <c r="N74" s="258">
        <v>0</v>
      </c>
      <c r="O74" s="258">
        <v>0</v>
      </c>
      <c r="P74" s="259">
        <v>748.07</v>
      </c>
      <c r="Q74" s="258">
        <v>0</v>
      </c>
      <c r="R74" s="260">
        <v>455.65</v>
      </c>
      <c r="S74" s="258">
        <v>85.9</v>
      </c>
      <c r="T74" s="259">
        <v>117.42</v>
      </c>
      <c r="U74" s="484">
        <f t="shared" si="3"/>
        <v>1407.0400000000002</v>
      </c>
      <c r="W74" s="485" t="b">
        <f t="shared" si="4"/>
        <v>1</v>
      </c>
      <c r="X74" s="369" t="s">
        <v>633</v>
      </c>
    </row>
    <row r="75" spans="1:24" x14ac:dyDescent="0.25">
      <c r="A75" s="478" t="s">
        <v>86</v>
      </c>
      <c r="B75" s="478">
        <v>1</v>
      </c>
      <c r="C75" s="478">
        <v>24</v>
      </c>
      <c r="D75" s="478" t="s">
        <v>549</v>
      </c>
      <c r="E75" s="201" t="s">
        <v>566</v>
      </c>
      <c r="F75" s="257">
        <v>0</v>
      </c>
      <c r="G75" s="258">
        <v>0</v>
      </c>
      <c r="H75" s="258">
        <v>0</v>
      </c>
      <c r="I75" s="259">
        <v>2159.6</v>
      </c>
      <c r="J75" s="258">
        <v>0</v>
      </c>
      <c r="K75" s="258">
        <v>0</v>
      </c>
      <c r="L75" s="258">
        <v>0</v>
      </c>
      <c r="M75" s="258">
        <v>0</v>
      </c>
      <c r="N75" s="258">
        <v>0</v>
      </c>
      <c r="O75" s="258">
        <v>0</v>
      </c>
      <c r="P75" s="259">
        <v>420.79</v>
      </c>
      <c r="Q75" s="259">
        <v>0</v>
      </c>
      <c r="R75" s="262">
        <v>933.4</v>
      </c>
      <c r="S75" s="260">
        <v>47.2</v>
      </c>
      <c r="T75" s="258">
        <v>0</v>
      </c>
      <c r="U75" s="484">
        <f t="shared" si="3"/>
        <v>3560.99</v>
      </c>
      <c r="W75" s="485" t="b">
        <f t="shared" si="4"/>
        <v>0</v>
      </c>
      <c r="X75" s="362" t="s">
        <v>140</v>
      </c>
    </row>
    <row r="76" spans="1:24" x14ac:dyDescent="0.25">
      <c r="A76" s="478" t="s">
        <v>84</v>
      </c>
      <c r="B76" s="478">
        <v>1</v>
      </c>
      <c r="C76" s="478">
        <v>457</v>
      </c>
      <c r="E76" s="480" t="s">
        <v>724</v>
      </c>
      <c r="F76" s="257">
        <v>0</v>
      </c>
      <c r="G76" s="258">
        <v>0</v>
      </c>
      <c r="H76" s="258">
        <v>0</v>
      </c>
      <c r="I76" s="258">
        <v>3093.12</v>
      </c>
      <c r="J76" s="258">
        <v>0</v>
      </c>
      <c r="K76" s="258">
        <v>0</v>
      </c>
      <c r="L76" s="258">
        <v>0</v>
      </c>
      <c r="M76" s="258">
        <v>0</v>
      </c>
      <c r="N76" s="258">
        <v>0</v>
      </c>
      <c r="O76" s="258">
        <v>0</v>
      </c>
      <c r="P76" s="258">
        <v>0</v>
      </c>
      <c r="Q76" s="258">
        <v>0</v>
      </c>
      <c r="R76" s="260">
        <v>1340.51</v>
      </c>
      <c r="S76" s="258">
        <v>0</v>
      </c>
      <c r="T76" s="259">
        <v>117.42</v>
      </c>
      <c r="U76" s="484">
        <f t="shared" si="3"/>
        <v>4551.05</v>
      </c>
      <c r="W76" s="485" t="b">
        <f t="shared" si="4"/>
        <v>1</v>
      </c>
      <c r="X76" s="369" t="s">
        <v>724</v>
      </c>
    </row>
    <row r="77" spans="1:24" x14ac:dyDescent="0.25">
      <c r="A77" s="478" t="s">
        <v>84</v>
      </c>
      <c r="B77" s="478">
        <v>1</v>
      </c>
      <c r="C77" s="478">
        <v>370</v>
      </c>
      <c r="D77" s="478" t="s">
        <v>549</v>
      </c>
      <c r="E77" s="480" t="s">
        <v>458</v>
      </c>
      <c r="F77" s="257">
        <v>0</v>
      </c>
      <c r="G77" s="258">
        <v>0</v>
      </c>
      <c r="H77" s="258">
        <v>0</v>
      </c>
      <c r="I77" s="259">
        <v>0</v>
      </c>
      <c r="J77" s="258">
        <v>0</v>
      </c>
      <c r="K77" s="258">
        <v>0</v>
      </c>
      <c r="L77" s="258">
        <v>0</v>
      </c>
      <c r="M77" s="258">
        <v>0</v>
      </c>
      <c r="N77" s="258">
        <v>0</v>
      </c>
      <c r="O77" s="258">
        <v>0</v>
      </c>
      <c r="P77" s="259">
        <v>0</v>
      </c>
      <c r="Q77" s="259">
        <v>0</v>
      </c>
      <c r="R77" s="260">
        <v>0</v>
      </c>
      <c r="S77" s="258">
        <v>52.07</v>
      </c>
      <c r="T77" s="258">
        <v>0</v>
      </c>
      <c r="U77" s="484">
        <f t="shared" si="3"/>
        <v>52.07</v>
      </c>
      <c r="V77" s="486"/>
      <c r="W77" s="485" t="b">
        <f t="shared" si="4"/>
        <v>1</v>
      </c>
      <c r="X77" s="208" t="s">
        <v>458</v>
      </c>
    </row>
    <row r="78" spans="1:24" x14ac:dyDescent="0.25">
      <c r="A78" s="478" t="s">
        <v>84</v>
      </c>
      <c r="B78" s="478">
        <v>1</v>
      </c>
      <c r="C78" s="478">
        <v>145</v>
      </c>
      <c r="E78" s="201" t="s">
        <v>602</v>
      </c>
      <c r="F78" s="257">
        <v>0</v>
      </c>
      <c r="G78" s="258">
        <v>0</v>
      </c>
      <c r="H78" s="258">
        <v>0</v>
      </c>
      <c r="I78" s="258">
        <v>1371.88</v>
      </c>
      <c r="J78" s="258">
        <v>0</v>
      </c>
      <c r="K78" s="258">
        <v>0</v>
      </c>
      <c r="L78" s="258">
        <f>1518*3</f>
        <v>4554</v>
      </c>
      <c r="M78" s="258">
        <v>0</v>
      </c>
      <c r="N78" s="258">
        <v>0</v>
      </c>
      <c r="O78" s="258">
        <v>0</v>
      </c>
      <c r="P78" s="259">
        <v>561.05999999999995</v>
      </c>
      <c r="Q78" s="258">
        <v>0</v>
      </c>
      <c r="R78" s="260">
        <v>642.66999999999996</v>
      </c>
      <c r="S78" s="262">
        <v>85.9</v>
      </c>
      <c r="T78" s="260">
        <v>117.42</v>
      </c>
      <c r="U78" s="484">
        <f t="shared" si="3"/>
        <v>7332.93</v>
      </c>
      <c r="V78" s="486"/>
      <c r="W78" s="485" t="b">
        <f t="shared" si="4"/>
        <v>0</v>
      </c>
      <c r="X78" s="366" t="s">
        <v>55</v>
      </c>
    </row>
    <row r="79" spans="1:24" x14ac:dyDescent="0.25">
      <c r="A79" s="478" t="s">
        <v>84</v>
      </c>
      <c r="B79" s="478">
        <v>1</v>
      </c>
      <c r="C79" s="478">
        <v>455</v>
      </c>
      <c r="D79" s="478" t="s">
        <v>549</v>
      </c>
      <c r="E79" s="201" t="s">
        <v>722</v>
      </c>
      <c r="F79" s="257">
        <v>0</v>
      </c>
      <c r="G79" s="258">
        <v>0</v>
      </c>
      <c r="H79" s="258">
        <v>0</v>
      </c>
      <c r="I79" s="259">
        <v>509.41</v>
      </c>
      <c r="J79" s="258">
        <v>0</v>
      </c>
      <c r="K79" s="258">
        <v>0</v>
      </c>
      <c r="L79" s="258">
        <v>0</v>
      </c>
      <c r="M79" s="258">
        <v>0</v>
      </c>
      <c r="N79" s="258">
        <v>0</v>
      </c>
      <c r="O79" s="258">
        <v>0</v>
      </c>
      <c r="P79" s="259">
        <v>833.08</v>
      </c>
      <c r="Q79" s="259">
        <v>0</v>
      </c>
      <c r="R79" s="260">
        <v>507.43</v>
      </c>
      <c r="S79" s="262">
        <v>52.07</v>
      </c>
      <c r="T79" s="260">
        <v>156.56</v>
      </c>
      <c r="U79" s="484">
        <f t="shared" si="3"/>
        <v>2058.5500000000002</v>
      </c>
      <c r="W79" s="485" t="b">
        <f t="shared" si="4"/>
        <v>1</v>
      </c>
      <c r="X79" s="369" t="s">
        <v>722</v>
      </c>
    </row>
    <row r="80" spans="1:24" x14ac:dyDescent="0.25">
      <c r="A80" s="478" t="s">
        <v>86</v>
      </c>
      <c r="B80" s="478">
        <v>1</v>
      </c>
      <c r="C80" s="478">
        <v>398</v>
      </c>
      <c r="E80" s="480" t="s">
        <v>477</v>
      </c>
      <c r="F80" s="257">
        <v>0</v>
      </c>
      <c r="G80" s="258">
        <v>0</v>
      </c>
      <c r="H80" s="258">
        <v>0</v>
      </c>
      <c r="I80" s="258">
        <v>0</v>
      </c>
      <c r="J80" s="258">
        <v>0</v>
      </c>
      <c r="K80" s="258">
        <v>0</v>
      </c>
      <c r="L80" s="258">
        <v>0</v>
      </c>
      <c r="M80" s="258">
        <v>0</v>
      </c>
      <c r="N80" s="258">
        <v>0</v>
      </c>
      <c r="O80" s="258">
        <v>0</v>
      </c>
      <c r="P80" s="259">
        <v>0</v>
      </c>
      <c r="Q80" s="258">
        <v>0</v>
      </c>
      <c r="R80" s="262">
        <v>0</v>
      </c>
      <c r="S80" s="260">
        <v>16.8</v>
      </c>
      <c r="T80" s="260">
        <v>39.14</v>
      </c>
      <c r="U80" s="484">
        <f t="shared" si="3"/>
        <v>55.94</v>
      </c>
      <c r="W80" s="485" t="b">
        <f t="shared" si="4"/>
        <v>1</v>
      </c>
      <c r="X80" s="208" t="s">
        <v>477</v>
      </c>
    </row>
    <row r="81" spans="1:24" x14ac:dyDescent="0.25">
      <c r="A81" s="478" t="s">
        <v>84</v>
      </c>
      <c r="B81" s="478">
        <v>1</v>
      </c>
      <c r="C81" s="478">
        <v>325</v>
      </c>
      <c r="E81" s="201" t="s">
        <v>318</v>
      </c>
      <c r="F81" s="257">
        <v>0</v>
      </c>
      <c r="G81" s="258">
        <v>0</v>
      </c>
      <c r="H81" s="258">
        <v>0</v>
      </c>
      <c r="I81" s="258">
        <v>2242.91</v>
      </c>
      <c r="J81" s="258">
        <v>0</v>
      </c>
      <c r="K81" s="258">
        <v>0</v>
      </c>
      <c r="L81" s="258">
        <v>0</v>
      </c>
      <c r="M81" s="258">
        <v>0</v>
      </c>
      <c r="N81" s="258">
        <v>0</v>
      </c>
      <c r="O81" s="258">
        <v>0</v>
      </c>
      <c r="P81" s="259">
        <v>705.57</v>
      </c>
      <c r="Q81" s="258">
        <v>0</v>
      </c>
      <c r="R81" s="260">
        <v>429.76</v>
      </c>
      <c r="S81" s="262">
        <v>108.46</v>
      </c>
      <c r="T81" s="258">
        <v>117.42</v>
      </c>
      <c r="U81" s="484">
        <f t="shared" si="3"/>
        <v>3604.12</v>
      </c>
      <c r="V81" s="486"/>
      <c r="W81" s="485" t="b">
        <f t="shared" si="4"/>
        <v>1</v>
      </c>
      <c r="X81" s="362" t="s">
        <v>318</v>
      </c>
    </row>
    <row r="82" spans="1:24" x14ac:dyDescent="0.25">
      <c r="E82" s="362" t="s">
        <v>65</v>
      </c>
      <c r="P82" s="259"/>
      <c r="R82" s="260"/>
      <c r="T82" s="258"/>
      <c r="U82" s="484">
        <v>0</v>
      </c>
      <c r="V82" s="486"/>
      <c r="W82" s="485" t="b">
        <f t="shared" si="4"/>
        <v>1</v>
      </c>
      <c r="X82" s="362" t="s">
        <v>65</v>
      </c>
    </row>
    <row r="83" spans="1:24" x14ac:dyDescent="0.25">
      <c r="A83" s="478" t="s">
        <v>84</v>
      </c>
      <c r="B83" s="478">
        <v>1</v>
      </c>
      <c r="C83" s="478">
        <v>404</v>
      </c>
      <c r="E83" s="480" t="s">
        <v>481</v>
      </c>
      <c r="F83" s="257">
        <v>0</v>
      </c>
      <c r="G83" s="258">
        <v>0</v>
      </c>
      <c r="H83" s="258">
        <v>0</v>
      </c>
      <c r="I83" s="258">
        <v>0</v>
      </c>
      <c r="J83" s="258">
        <v>0</v>
      </c>
      <c r="K83" s="258">
        <v>0</v>
      </c>
      <c r="L83" s="258">
        <v>0</v>
      </c>
      <c r="M83" s="258">
        <v>0</v>
      </c>
      <c r="N83" s="258">
        <v>0</v>
      </c>
      <c r="O83" s="258">
        <v>0</v>
      </c>
      <c r="P83" s="259">
        <v>0</v>
      </c>
      <c r="Q83" s="258">
        <v>0</v>
      </c>
      <c r="R83" s="260">
        <v>0</v>
      </c>
      <c r="S83" s="262">
        <v>24.83</v>
      </c>
      <c r="T83" s="266">
        <v>39.14</v>
      </c>
      <c r="U83" s="484">
        <f t="shared" ref="U83:U113" si="5">SUM(F83:T83)</f>
        <v>63.97</v>
      </c>
      <c r="W83" s="485" t="b">
        <f t="shared" si="4"/>
        <v>1</v>
      </c>
      <c r="X83" s="208" t="s">
        <v>481</v>
      </c>
    </row>
    <row r="84" spans="1:24" x14ac:dyDescent="0.25">
      <c r="A84" s="478" t="s">
        <v>84</v>
      </c>
      <c r="B84" s="478">
        <v>1</v>
      </c>
      <c r="C84" s="478">
        <v>218</v>
      </c>
      <c r="D84" s="478" t="s">
        <v>549</v>
      </c>
      <c r="E84" s="201" t="s">
        <v>621</v>
      </c>
      <c r="F84" s="257">
        <v>0</v>
      </c>
      <c r="G84" s="258">
        <v>0</v>
      </c>
      <c r="H84" s="258">
        <v>0</v>
      </c>
      <c r="I84" s="259">
        <v>783.7</v>
      </c>
      <c r="J84" s="258">
        <v>0</v>
      </c>
      <c r="K84" s="258">
        <v>0</v>
      </c>
      <c r="L84" s="258">
        <v>0</v>
      </c>
      <c r="M84" s="258">
        <v>0</v>
      </c>
      <c r="N84" s="258">
        <v>0</v>
      </c>
      <c r="O84" s="258">
        <v>0</v>
      </c>
      <c r="P84" s="259">
        <v>561.05999999999995</v>
      </c>
      <c r="Q84" s="259">
        <v>0</v>
      </c>
      <c r="R84" s="260">
        <v>642.66999999999996</v>
      </c>
      <c r="S84" s="260">
        <v>85.9</v>
      </c>
      <c r="T84" s="258">
        <v>0</v>
      </c>
      <c r="U84" s="484">
        <f t="shared" si="5"/>
        <v>2073.33</v>
      </c>
      <c r="W84" s="485" t="b">
        <f t="shared" si="4"/>
        <v>0</v>
      </c>
      <c r="X84" s="366" t="s">
        <v>414</v>
      </c>
    </row>
    <row r="85" spans="1:24" x14ac:dyDescent="0.25">
      <c r="A85" s="478" t="s">
        <v>84</v>
      </c>
      <c r="B85" s="478">
        <v>1</v>
      </c>
      <c r="C85" s="478">
        <v>46</v>
      </c>
      <c r="E85" s="201" t="s">
        <v>582</v>
      </c>
      <c r="F85" s="257">
        <v>0</v>
      </c>
      <c r="G85" s="258">
        <v>0</v>
      </c>
      <c r="H85" s="258">
        <v>0</v>
      </c>
      <c r="I85" s="258">
        <v>1672.76</v>
      </c>
      <c r="J85" s="258">
        <v>0</v>
      </c>
      <c r="K85" s="258">
        <v>0</v>
      </c>
      <c r="L85" s="258">
        <v>0</v>
      </c>
      <c r="M85" s="258">
        <v>0</v>
      </c>
      <c r="N85" s="258">
        <v>0</v>
      </c>
      <c r="O85" s="258">
        <v>0</v>
      </c>
      <c r="P85" s="259">
        <v>790.58</v>
      </c>
      <c r="Q85" s="258">
        <v>0</v>
      </c>
      <c r="R85" s="260">
        <v>481.54</v>
      </c>
      <c r="S85" s="260">
        <v>65.28</v>
      </c>
      <c r="T85" s="260">
        <v>39.14</v>
      </c>
      <c r="U85" s="484">
        <f t="shared" si="5"/>
        <v>3049.3</v>
      </c>
      <c r="W85" s="485" t="b">
        <f t="shared" si="4"/>
        <v>0</v>
      </c>
      <c r="X85" s="362" t="s">
        <v>34</v>
      </c>
    </row>
    <row r="86" spans="1:24" x14ac:dyDescent="0.25">
      <c r="A86" s="478" t="s">
        <v>86</v>
      </c>
      <c r="B86" s="478">
        <v>1</v>
      </c>
      <c r="C86" s="478">
        <v>48</v>
      </c>
      <c r="E86" s="201" t="s">
        <v>584</v>
      </c>
      <c r="F86" s="257">
        <v>0</v>
      </c>
      <c r="G86" s="258">
        <v>519.04</v>
      </c>
      <c r="H86" s="258">
        <v>0</v>
      </c>
      <c r="I86" s="258">
        <v>1918.59</v>
      </c>
      <c r="J86" s="258">
        <v>0</v>
      </c>
      <c r="K86" s="258">
        <v>0</v>
      </c>
      <c r="L86" s="258">
        <v>0</v>
      </c>
      <c r="M86" s="258">
        <v>0</v>
      </c>
      <c r="N86" s="258">
        <v>0</v>
      </c>
      <c r="O86" s="258">
        <v>0</v>
      </c>
      <c r="P86" s="258">
        <v>0</v>
      </c>
      <c r="Q86" s="258">
        <v>0</v>
      </c>
      <c r="R86" s="262">
        <v>1354.19</v>
      </c>
      <c r="S86" s="260">
        <v>42.78</v>
      </c>
      <c r="T86" s="260">
        <v>117.42</v>
      </c>
      <c r="U86" s="484">
        <f t="shared" si="5"/>
        <v>3952.0200000000004</v>
      </c>
      <c r="W86" s="485" t="b">
        <f t="shared" si="4"/>
        <v>0</v>
      </c>
      <c r="X86" s="366" t="s">
        <v>36</v>
      </c>
    </row>
    <row r="87" spans="1:24" x14ac:dyDescent="0.25">
      <c r="A87" s="478" t="s">
        <v>86</v>
      </c>
      <c r="B87" s="478">
        <v>1</v>
      </c>
      <c r="C87" s="478">
        <v>26</v>
      </c>
      <c r="E87" s="201" t="s">
        <v>568</v>
      </c>
      <c r="F87" s="257">
        <v>0</v>
      </c>
      <c r="G87" s="258">
        <v>0</v>
      </c>
      <c r="H87" s="258">
        <v>0</v>
      </c>
      <c r="I87" s="258">
        <v>1916.11</v>
      </c>
      <c r="J87" s="258">
        <v>0</v>
      </c>
      <c r="K87" s="258">
        <v>0</v>
      </c>
      <c r="L87" s="258">
        <v>0</v>
      </c>
      <c r="M87" s="258">
        <v>0</v>
      </c>
      <c r="N87" s="258">
        <v>0</v>
      </c>
      <c r="O87" s="258">
        <v>0</v>
      </c>
      <c r="P87" s="259">
        <v>416.54</v>
      </c>
      <c r="Q87" s="258">
        <v>0</v>
      </c>
      <c r="R87" s="262">
        <v>923.97</v>
      </c>
      <c r="S87" s="262">
        <v>57.64</v>
      </c>
      <c r="T87" s="259">
        <v>117.42</v>
      </c>
      <c r="U87" s="484">
        <f t="shared" si="5"/>
        <v>3431.68</v>
      </c>
      <c r="W87" s="485" t="b">
        <f t="shared" si="4"/>
        <v>0</v>
      </c>
      <c r="X87" s="152" t="s">
        <v>19</v>
      </c>
    </row>
    <row r="88" spans="1:24" x14ac:dyDescent="0.25">
      <c r="A88" s="478" t="s">
        <v>84</v>
      </c>
      <c r="B88" s="478">
        <v>1</v>
      </c>
      <c r="C88" s="478">
        <v>324</v>
      </c>
      <c r="D88" s="478" t="s">
        <v>549</v>
      </c>
      <c r="E88" s="201" t="s">
        <v>316</v>
      </c>
      <c r="F88" s="257">
        <v>0</v>
      </c>
      <c r="G88" s="258">
        <v>0</v>
      </c>
      <c r="H88" s="258">
        <v>0</v>
      </c>
      <c r="I88" s="259">
        <v>602.91999999999996</v>
      </c>
      <c r="J88" s="258">
        <v>0</v>
      </c>
      <c r="K88" s="258">
        <v>0</v>
      </c>
      <c r="L88" s="258">
        <v>0</v>
      </c>
      <c r="M88" s="258">
        <v>0</v>
      </c>
      <c r="N88" s="258">
        <v>0</v>
      </c>
      <c r="O88" s="258">
        <v>0</v>
      </c>
      <c r="P88" s="259">
        <v>705.57</v>
      </c>
      <c r="Q88" s="259">
        <v>0</v>
      </c>
      <c r="R88" s="260">
        <v>429.76</v>
      </c>
      <c r="S88" s="262">
        <v>104.57</v>
      </c>
      <c r="T88" s="259">
        <v>117.42</v>
      </c>
      <c r="U88" s="484">
        <f t="shared" si="5"/>
        <v>1960.24</v>
      </c>
      <c r="W88" s="485" t="b">
        <f t="shared" si="4"/>
        <v>1</v>
      </c>
      <c r="X88" s="152" t="s">
        <v>316</v>
      </c>
    </row>
    <row r="89" spans="1:24" x14ac:dyDescent="0.25">
      <c r="A89" s="478" t="s">
        <v>86</v>
      </c>
      <c r="B89" s="478">
        <v>1</v>
      </c>
      <c r="C89" s="478">
        <v>191</v>
      </c>
      <c r="D89" s="478" t="s">
        <v>549</v>
      </c>
      <c r="E89" s="201" t="s">
        <v>614</v>
      </c>
      <c r="F89" s="257">
        <v>0</v>
      </c>
      <c r="G89" s="258">
        <v>0</v>
      </c>
      <c r="H89" s="258">
        <v>0</v>
      </c>
      <c r="I89" s="258">
        <v>391.85</v>
      </c>
      <c r="J89" s="258">
        <v>0</v>
      </c>
      <c r="K89" s="258">
        <v>0</v>
      </c>
      <c r="L89" s="258">
        <v>0</v>
      </c>
      <c r="M89" s="258">
        <v>0</v>
      </c>
      <c r="N89" s="258">
        <v>0</v>
      </c>
      <c r="O89" s="258">
        <v>0</v>
      </c>
      <c r="P89" s="259">
        <v>748.08</v>
      </c>
      <c r="Q89" s="258">
        <v>0</v>
      </c>
      <c r="R89" s="262">
        <v>455.65</v>
      </c>
      <c r="S89" s="262">
        <v>85.9</v>
      </c>
      <c r="T89" s="259">
        <v>78.28</v>
      </c>
      <c r="U89" s="484">
        <f t="shared" si="5"/>
        <v>1759.76</v>
      </c>
      <c r="W89" s="485" t="b">
        <f t="shared" si="4"/>
        <v>0</v>
      </c>
      <c r="X89" s="366" t="s">
        <v>71</v>
      </c>
    </row>
    <row r="90" spans="1:24" x14ac:dyDescent="0.25">
      <c r="A90" s="478" t="s">
        <v>84</v>
      </c>
      <c r="B90" s="478">
        <v>1</v>
      </c>
      <c r="C90" s="478">
        <v>21</v>
      </c>
      <c r="D90" s="478" t="s">
        <v>549</v>
      </c>
      <c r="E90" s="201" t="s">
        <v>564</v>
      </c>
      <c r="F90" s="257">
        <v>0</v>
      </c>
      <c r="G90" s="258">
        <v>0</v>
      </c>
      <c r="H90" s="258">
        <v>0</v>
      </c>
      <c r="I90" s="259">
        <v>2496.2399999999998</v>
      </c>
      <c r="J90" s="258">
        <v>0</v>
      </c>
      <c r="K90" s="258">
        <v>0</v>
      </c>
      <c r="L90" s="258">
        <v>0</v>
      </c>
      <c r="M90" s="258">
        <v>0</v>
      </c>
      <c r="N90" s="258">
        <v>0</v>
      </c>
      <c r="O90" s="258">
        <v>0</v>
      </c>
      <c r="P90" s="259">
        <v>748.08</v>
      </c>
      <c r="Q90" s="259">
        <v>0</v>
      </c>
      <c r="R90" s="260">
        <v>455.65</v>
      </c>
      <c r="S90" s="262">
        <v>78.62</v>
      </c>
      <c r="T90" s="258">
        <v>0</v>
      </c>
      <c r="U90" s="484">
        <f t="shared" si="5"/>
        <v>3778.5899999999997</v>
      </c>
      <c r="W90" s="485" t="b">
        <f t="shared" si="4"/>
        <v>0</v>
      </c>
      <c r="X90" s="152" t="s">
        <v>15</v>
      </c>
    </row>
    <row r="91" spans="1:24" x14ac:dyDescent="0.25">
      <c r="A91" s="478" t="s">
        <v>84</v>
      </c>
      <c r="B91" s="478">
        <v>1</v>
      </c>
      <c r="C91" s="478">
        <v>330</v>
      </c>
      <c r="E91" s="201" t="s">
        <v>327</v>
      </c>
      <c r="F91" s="257">
        <v>0</v>
      </c>
      <c r="G91" s="258">
        <v>0</v>
      </c>
      <c r="H91" s="258">
        <v>0</v>
      </c>
      <c r="I91" s="258">
        <v>1586.37</v>
      </c>
      <c r="J91" s="258">
        <v>0</v>
      </c>
      <c r="K91" s="258">
        <v>0</v>
      </c>
      <c r="L91" s="258">
        <v>0</v>
      </c>
      <c r="M91" s="258">
        <v>0</v>
      </c>
      <c r="N91" s="258">
        <v>0</v>
      </c>
      <c r="O91" s="258">
        <v>0</v>
      </c>
      <c r="P91" s="259">
        <v>705.57</v>
      </c>
      <c r="Q91" s="258">
        <v>0</v>
      </c>
      <c r="R91" s="260">
        <v>429.76</v>
      </c>
      <c r="S91" s="262">
        <v>0</v>
      </c>
      <c r="T91" s="259">
        <v>117.42</v>
      </c>
      <c r="U91" s="484">
        <f t="shared" si="5"/>
        <v>2839.12</v>
      </c>
      <c r="W91" s="485" t="b">
        <f t="shared" si="4"/>
        <v>1</v>
      </c>
      <c r="X91" s="362" t="s">
        <v>327</v>
      </c>
    </row>
    <row r="92" spans="1:24" x14ac:dyDescent="0.25">
      <c r="A92" s="478" t="s">
        <v>84</v>
      </c>
      <c r="B92" s="478">
        <v>1</v>
      </c>
      <c r="C92" s="478">
        <v>254</v>
      </c>
      <c r="E92" s="201" t="s">
        <v>145</v>
      </c>
      <c r="F92" s="257">
        <v>0</v>
      </c>
      <c r="G92" s="258">
        <v>0</v>
      </c>
      <c r="H92" s="258">
        <v>0</v>
      </c>
      <c r="I92" s="258">
        <v>0</v>
      </c>
      <c r="J92" s="258">
        <v>0</v>
      </c>
      <c r="K92" s="258">
        <v>0</v>
      </c>
      <c r="L92" s="258">
        <v>0</v>
      </c>
      <c r="M92" s="258">
        <v>0</v>
      </c>
      <c r="N92" s="258">
        <v>0</v>
      </c>
      <c r="O92" s="258">
        <v>0</v>
      </c>
      <c r="P92" s="259">
        <v>850.08</v>
      </c>
      <c r="Q92" s="258">
        <v>0</v>
      </c>
      <c r="R92" s="260">
        <v>517.78</v>
      </c>
      <c r="S92" s="262">
        <v>17.82</v>
      </c>
      <c r="T92" s="260">
        <v>78.28</v>
      </c>
      <c r="U92" s="484">
        <f t="shared" si="5"/>
        <v>1463.96</v>
      </c>
      <c r="W92" s="485" t="b">
        <f t="shared" si="4"/>
        <v>1</v>
      </c>
      <c r="X92" s="362" t="s">
        <v>145</v>
      </c>
    </row>
    <row r="93" spans="1:24" x14ac:dyDescent="0.25">
      <c r="A93" s="478" t="s">
        <v>84</v>
      </c>
      <c r="B93" s="478">
        <v>1</v>
      </c>
      <c r="C93" s="478">
        <v>196</v>
      </c>
      <c r="E93" s="201" t="s">
        <v>617</v>
      </c>
      <c r="F93" s="257">
        <v>645.4</v>
      </c>
      <c r="G93" s="258">
        <v>0</v>
      </c>
      <c r="H93" s="258">
        <v>0</v>
      </c>
      <c r="I93" s="258">
        <v>696.79</v>
      </c>
      <c r="J93" s="258">
        <v>0</v>
      </c>
      <c r="K93" s="258">
        <v>0</v>
      </c>
      <c r="L93" s="258">
        <v>0</v>
      </c>
      <c r="M93" s="258">
        <v>0</v>
      </c>
      <c r="N93" s="258">
        <v>0</v>
      </c>
      <c r="O93" s="258">
        <v>0</v>
      </c>
      <c r="P93" s="259">
        <v>748.08</v>
      </c>
      <c r="Q93" s="258">
        <v>0</v>
      </c>
      <c r="R93" s="260">
        <v>455.65</v>
      </c>
      <c r="S93" s="262">
        <v>85.9</v>
      </c>
      <c r="T93" s="260">
        <v>156.56</v>
      </c>
      <c r="U93" s="484">
        <f t="shared" si="5"/>
        <v>2788.38</v>
      </c>
      <c r="W93" s="485" t="b">
        <f t="shared" si="4"/>
        <v>0</v>
      </c>
      <c r="X93" s="366" t="s">
        <v>416</v>
      </c>
    </row>
    <row r="94" spans="1:24" x14ac:dyDescent="0.25">
      <c r="A94" s="478" t="s">
        <v>86</v>
      </c>
      <c r="B94" s="478">
        <v>1</v>
      </c>
      <c r="C94" s="478">
        <v>358</v>
      </c>
      <c r="E94" s="201" t="s">
        <v>387</v>
      </c>
      <c r="F94" s="257">
        <v>0</v>
      </c>
      <c r="G94" s="258">
        <v>0</v>
      </c>
      <c r="H94" s="258">
        <v>0</v>
      </c>
      <c r="I94" s="258">
        <v>329.8</v>
      </c>
      <c r="J94" s="258">
        <v>0</v>
      </c>
      <c r="K94" s="258">
        <v>422</v>
      </c>
      <c r="L94" s="258">
        <v>0</v>
      </c>
      <c r="M94" s="258">
        <v>0</v>
      </c>
      <c r="N94" s="258">
        <v>0</v>
      </c>
      <c r="O94" s="258">
        <v>0</v>
      </c>
      <c r="P94" s="259">
        <v>705.57</v>
      </c>
      <c r="Q94" s="258">
        <v>0</v>
      </c>
      <c r="R94" s="262">
        <v>429.76</v>
      </c>
      <c r="S94" s="258">
        <v>0</v>
      </c>
      <c r="T94" s="260">
        <v>39.14</v>
      </c>
      <c r="U94" s="484">
        <f t="shared" si="5"/>
        <v>1926.27</v>
      </c>
      <c r="W94" s="485" t="b">
        <f t="shared" si="4"/>
        <v>1</v>
      </c>
      <c r="X94" s="362" t="s">
        <v>387</v>
      </c>
    </row>
    <row r="95" spans="1:24" x14ac:dyDescent="0.25">
      <c r="A95" s="478" t="s">
        <v>86</v>
      </c>
      <c r="B95" s="478">
        <v>1</v>
      </c>
      <c r="C95" s="478">
        <v>188</v>
      </c>
      <c r="E95" s="201" t="s">
        <v>613</v>
      </c>
      <c r="F95" s="257">
        <v>0</v>
      </c>
      <c r="G95" s="258">
        <v>0</v>
      </c>
      <c r="H95" s="258">
        <v>0</v>
      </c>
      <c r="I95" s="258">
        <v>740.58</v>
      </c>
      <c r="J95" s="258">
        <v>0</v>
      </c>
      <c r="K95" s="258">
        <v>0</v>
      </c>
      <c r="L95" s="258">
        <v>0</v>
      </c>
      <c r="M95" s="258">
        <v>0</v>
      </c>
      <c r="N95" s="258">
        <v>0</v>
      </c>
      <c r="O95" s="258">
        <v>0</v>
      </c>
      <c r="P95" s="259">
        <v>969.74</v>
      </c>
      <c r="Q95" s="258">
        <v>0</v>
      </c>
      <c r="R95" s="262">
        <v>384.45</v>
      </c>
      <c r="S95" s="262">
        <v>46.44</v>
      </c>
      <c r="T95" s="258">
        <v>0</v>
      </c>
      <c r="U95" s="484">
        <f t="shared" si="5"/>
        <v>2141.21</v>
      </c>
      <c r="W95" s="485" t="b">
        <f t="shared" si="4"/>
        <v>0</v>
      </c>
      <c r="X95" s="362" t="s">
        <v>70</v>
      </c>
    </row>
    <row r="96" spans="1:24" x14ac:dyDescent="0.25">
      <c r="A96" s="478" t="s">
        <v>84</v>
      </c>
      <c r="B96" s="478">
        <v>1</v>
      </c>
      <c r="C96" s="478">
        <v>338</v>
      </c>
      <c r="D96" s="478" t="s">
        <v>549</v>
      </c>
      <c r="E96" s="201" t="s">
        <v>625</v>
      </c>
      <c r="F96" s="257">
        <v>0</v>
      </c>
      <c r="G96" s="258">
        <v>0</v>
      </c>
      <c r="H96" s="258">
        <v>0</v>
      </c>
      <c r="I96" s="259">
        <v>306.27999999999997</v>
      </c>
      <c r="J96" s="258">
        <v>0</v>
      </c>
      <c r="K96" s="258">
        <v>0</v>
      </c>
      <c r="L96" s="258">
        <v>0</v>
      </c>
      <c r="M96" s="258">
        <v>0</v>
      </c>
      <c r="N96" s="258">
        <v>0</v>
      </c>
      <c r="O96" s="258">
        <v>0</v>
      </c>
      <c r="P96" s="259">
        <v>705.57</v>
      </c>
      <c r="Q96" s="259">
        <v>0</v>
      </c>
      <c r="R96" s="260">
        <v>429.76</v>
      </c>
      <c r="S96" s="262">
        <v>0</v>
      </c>
      <c r="T96" s="260">
        <v>39.14</v>
      </c>
      <c r="U96" s="484">
        <f t="shared" si="5"/>
        <v>1480.7500000000002</v>
      </c>
      <c r="W96" s="485" t="b">
        <f t="shared" si="4"/>
        <v>0</v>
      </c>
      <c r="X96" s="362" t="s">
        <v>347</v>
      </c>
    </row>
    <row r="97" spans="1:24" x14ac:dyDescent="0.25">
      <c r="A97" s="478" t="s">
        <v>84</v>
      </c>
      <c r="B97" s="478">
        <v>1</v>
      </c>
      <c r="C97" s="478">
        <v>251</v>
      </c>
      <c r="D97" s="478" t="s">
        <v>549</v>
      </c>
      <c r="E97" s="201" t="s">
        <v>143</v>
      </c>
      <c r="F97" s="257">
        <v>0</v>
      </c>
      <c r="G97" s="258">
        <v>2792</v>
      </c>
      <c r="H97" s="258">
        <v>0</v>
      </c>
      <c r="I97" s="259">
        <v>1123.8800000000001</v>
      </c>
      <c r="J97" s="258">
        <v>0</v>
      </c>
      <c r="K97" s="258">
        <v>0</v>
      </c>
      <c r="L97" s="258">
        <v>0</v>
      </c>
      <c r="M97" s="258">
        <v>0</v>
      </c>
      <c r="N97" s="258">
        <v>0</v>
      </c>
      <c r="O97" s="258">
        <v>0</v>
      </c>
      <c r="P97" s="259">
        <v>705.57</v>
      </c>
      <c r="Q97" s="259">
        <v>0</v>
      </c>
      <c r="R97" s="260">
        <v>429.76</v>
      </c>
      <c r="S97" s="258">
        <v>108.46</v>
      </c>
      <c r="T97" s="258">
        <v>0</v>
      </c>
      <c r="U97" s="484">
        <f t="shared" si="5"/>
        <v>5159.67</v>
      </c>
      <c r="W97" s="485" t="b">
        <f t="shared" si="4"/>
        <v>1</v>
      </c>
      <c r="X97" s="366" t="s">
        <v>143</v>
      </c>
    </row>
    <row r="98" spans="1:24" x14ac:dyDescent="0.25">
      <c r="A98" s="478" t="s">
        <v>84</v>
      </c>
      <c r="B98" s="478">
        <v>1</v>
      </c>
      <c r="C98" s="478">
        <v>368</v>
      </c>
      <c r="E98" s="480" t="s">
        <v>457</v>
      </c>
      <c r="F98" s="257">
        <v>0</v>
      </c>
      <c r="G98" s="258">
        <v>0</v>
      </c>
      <c r="H98" s="258">
        <v>0</v>
      </c>
      <c r="I98" s="258">
        <v>0</v>
      </c>
      <c r="J98" s="258">
        <v>0</v>
      </c>
      <c r="K98" s="258">
        <v>0</v>
      </c>
      <c r="L98" s="258">
        <v>0</v>
      </c>
      <c r="M98" s="258">
        <v>0</v>
      </c>
      <c r="N98" s="258">
        <v>0</v>
      </c>
      <c r="O98" s="258">
        <v>0</v>
      </c>
      <c r="P98" s="259">
        <v>0</v>
      </c>
      <c r="Q98" s="258">
        <v>0</v>
      </c>
      <c r="R98" s="260">
        <v>0</v>
      </c>
      <c r="S98" s="260">
        <v>52.07</v>
      </c>
      <c r="T98" s="259">
        <v>39.14</v>
      </c>
      <c r="U98" s="484">
        <f t="shared" si="5"/>
        <v>91.210000000000008</v>
      </c>
      <c r="V98" s="486"/>
      <c r="W98" s="485" t="b">
        <f t="shared" si="4"/>
        <v>1</v>
      </c>
      <c r="X98" s="208" t="s">
        <v>457</v>
      </c>
    </row>
    <row r="99" spans="1:24" x14ac:dyDescent="0.25">
      <c r="A99" s="478" t="s">
        <v>86</v>
      </c>
      <c r="B99" s="478">
        <v>1</v>
      </c>
      <c r="C99" s="478">
        <v>93</v>
      </c>
      <c r="E99" s="201" t="s">
        <v>53</v>
      </c>
      <c r="F99" s="257">
        <v>0</v>
      </c>
      <c r="G99" s="258">
        <v>0</v>
      </c>
      <c r="H99" s="258">
        <v>0</v>
      </c>
      <c r="I99" s="258">
        <v>1810.73</v>
      </c>
      <c r="J99" s="258">
        <v>0</v>
      </c>
      <c r="K99" s="258">
        <v>0</v>
      </c>
      <c r="L99" s="258">
        <v>0</v>
      </c>
      <c r="M99" s="258">
        <v>0</v>
      </c>
      <c r="N99" s="258">
        <v>0</v>
      </c>
      <c r="O99" s="258">
        <v>0</v>
      </c>
      <c r="P99" s="259">
        <v>425.04</v>
      </c>
      <c r="Q99" s="258">
        <v>0</v>
      </c>
      <c r="R99" s="262">
        <v>942.82</v>
      </c>
      <c r="S99" s="260">
        <v>20.45</v>
      </c>
      <c r="T99" s="260">
        <v>78.28</v>
      </c>
      <c r="U99" s="484">
        <f t="shared" si="5"/>
        <v>3277.32</v>
      </c>
      <c r="V99" s="486"/>
      <c r="W99" s="485" t="b">
        <f t="shared" si="4"/>
        <v>1</v>
      </c>
      <c r="X99" s="362" t="s">
        <v>53</v>
      </c>
    </row>
    <row r="100" spans="1:24" x14ac:dyDescent="0.25">
      <c r="A100" s="478" t="s">
        <v>84</v>
      </c>
      <c r="B100" s="478">
        <v>1</v>
      </c>
      <c r="C100" s="478">
        <v>8</v>
      </c>
      <c r="E100" s="201" t="s">
        <v>554</v>
      </c>
      <c r="F100" s="257">
        <v>0</v>
      </c>
      <c r="G100" s="258">
        <v>0</v>
      </c>
      <c r="H100" s="258">
        <v>0</v>
      </c>
      <c r="I100" s="258">
        <v>2378.62</v>
      </c>
      <c r="J100" s="258">
        <v>0</v>
      </c>
      <c r="K100" s="258">
        <v>0</v>
      </c>
      <c r="L100" s="258">
        <v>0</v>
      </c>
      <c r="M100" s="258">
        <v>0</v>
      </c>
      <c r="N100" s="258">
        <v>0</v>
      </c>
      <c r="O100" s="258">
        <v>0</v>
      </c>
      <c r="P100" s="259">
        <v>637.55999999999995</v>
      </c>
      <c r="Q100" s="258">
        <v>0</v>
      </c>
      <c r="R100" s="260">
        <v>730.3</v>
      </c>
      <c r="S100" s="262">
        <v>36.42</v>
      </c>
      <c r="T100" s="259">
        <v>78.28</v>
      </c>
      <c r="U100" s="484">
        <f t="shared" si="5"/>
        <v>3861.18</v>
      </c>
      <c r="V100" s="486"/>
      <c r="W100" s="485" t="b">
        <f t="shared" si="4"/>
        <v>0</v>
      </c>
      <c r="X100" s="362" t="s">
        <v>429</v>
      </c>
    </row>
    <row r="101" spans="1:24" x14ac:dyDescent="0.25">
      <c r="A101" s="478" t="s">
        <v>86</v>
      </c>
      <c r="B101" s="478">
        <v>1</v>
      </c>
      <c r="C101" s="478">
        <v>44</v>
      </c>
      <c r="E101" s="201" t="s">
        <v>581</v>
      </c>
      <c r="F101" s="257">
        <v>0</v>
      </c>
      <c r="G101" s="258">
        <v>0</v>
      </c>
      <c r="H101" s="258">
        <v>0</v>
      </c>
      <c r="I101" s="259">
        <v>1965.22</v>
      </c>
      <c r="J101" s="258">
        <v>0</v>
      </c>
      <c r="K101" s="258">
        <v>0</v>
      </c>
      <c r="L101" s="258">
        <v>0</v>
      </c>
      <c r="M101" s="258">
        <v>0</v>
      </c>
      <c r="N101" s="258">
        <v>0</v>
      </c>
      <c r="O101" s="258">
        <v>0</v>
      </c>
      <c r="P101" s="259">
        <v>705.57</v>
      </c>
      <c r="Q101" s="258">
        <v>0</v>
      </c>
      <c r="R101" s="262">
        <v>429.76</v>
      </c>
      <c r="S101" s="262">
        <v>108.46</v>
      </c>
      <c r="T101" s="258">
        <v>0</v>
      </c>
      <c r="U101" s="484">
        <f t="shared" si="5"/>
        <v>3209.01</v>
      </c>
      <c r="V101" s="486"/>
      <c r="W101" s="485" t="b">
        <f t="shared" si="4"/>
        <v>0</v>
      </c>
      <c r="X101" s="366" t="s">
        <v>33</v>
      </c>
    </row>
    <row r="102" spans="1:24" x14ac:dyDescent="0.25">
      <c r="A102" s="478" t="s">
        <v>84</v>
      </c>
      <c r="B102" s="478">
        <v>1</v>
      </c>
      <c r="C102" s="478">
        <v>396</v>
      </c>
      <c r="D102" s="478" t="s">
        <v>549</v>
      </c>
      <c r="E102" s="480" t="s">
        <v>475</v>
      </c>
      <c r="F102" s="257">
        <v>0</v>
      </c>
      <c r="G102" s="258">
        <v>0</v>
      </c>
      <c r="H102" s="258">
        <v>0</v>
      </c>
      <c r="I102" s="259">
        <v>1108.08</v>
      </c>
      <c r="J102" s="258">
        <v>0</v>
      </c>
      <c r="K102" s="258">
        <v>0</v>
      </c>
      <c r="L102" s="258">
        <v>0</v>
      </c>
      <c r="M102" s="258">
        <v>562.88</v>
      </c>
      <c r="N102" s="258">
        <v>0</v>
      </c>
      <c r="O102" s="258">
        <v>0</v>
      </c>
      <c r="P102" s="258">
        <v>425.04</v>
      </c>
      <c r="Q102" s="258">
        <v>0</v>
      </c>
      <c r="R102" s="260">
        <v>942.82</v>
      </c>
      <c r="S102" s="260">
        <v>24.83</v>
      </c>
      <c r="T102" s="260">
        <v>117.42</v>
      </c>
      <c r="U102" s="484">
        <f t="shared" si="5"/>
        <v>3181.07</v>
      </c>
      <c r="W102" s="485" t="b">
        <f t="shared" si="4"/>
        <v>1</v>
      </c>
      <c r="X102" s="176" t="s">
        <v>475</v>
      </c>
    </row>
    <row r="103" spans="1:24" x14ac:dyDescent="0.25">
      <c r="A103" s="478" t="s">
        <v>84</v>
      </c>
      <c r="B103" s="478">
        <v>1</v>
      </c>
      <c r="C103" s="478">
        <v>394</v>
      </c>
      <c r="E103" s="480" t="s">
        <v>474</v>
      </c>
      <c r="F103" s="257">
        <v>0</v>
      </c>
      <c r="G103" s="258">
        <v>0</v>
      </c>
      <c r="H103" s="258">
        <v>0</v>
      </c>
      <c r="I103" s="258">
        <v>0</v>
      </c>
      <c r="J103" s="258">
        <v>0</v>
      </c>
      <c r="K103" s="258">
        <v>0</v>
      </c>
      <c r="L103" s="258">
        <v>0</v>
      </c>
      <c r="M103" s="258">
        <v>0</v>
      </c>
      <c r="N103" s="258">
        <v>0</v>
      </c>
      <c r="O103" s="258">
        <v>0</v>
      </c>
      <c r="P103" s="259">
        <v>0</v>
      </c>
      <c r="Q103" s="258">
        <v>0</v>
      </c>
      <c r="R103" s="260">
        <v>0</v>
      </c>
      <c r="S103" s="260">
        <v>42.5</v>
      </c>
      <c r="T103" s="260">
        <v>39.14</v>
      </c>
      <c r="U103" s="484">
        <f t="shared" si="5"/>
        <v>81.64</v>
      </c>
      <c r="W103" s="485" t="b">
        <f t="shared" si="4"/>
        <v>1</v>
      </c>
      <c r="X103" s="208" t="s">
        <v>474</v>
      </c>
    </row>
    <row r="104" spans="1:24" x14ac:dyDescent="0.25">
      <c r="A104" s="478" t="s">
        <v>84</v>
      </c>
      <c r="B104" s="478">
        <v>1</v>
      </c>
      <c r="C104" s="478">
        <v>83</v>
      </c>
      <c r="E104" s="201" t="s">
        <v>592</v>
      </c>
      <c r="F104" s="257">
        <v>0</v>
      </c>
      <c r="G104" s="258">
        <v>0</v>
      </c>
      <c r="H104" s="258">
        <v>0</v>
      </c>
      <c r="I104" s="258">
        <v>2807.95</v>
      </c>
      <c r="J104" s="258">
        <v>0</v>
      </c>
      <c r="K104" s="258">
        <v>0</v>
      </c>
      <c r="L104" s="258">
        <v>0</v>
      </c>
      <c r="M104" s="258">
        <v>0</v>
      </c>
      <c r="N104" s="258">
        <v>0</v>
      </c>
      <c r="O104" s="258">
        <v>0</v>
      </c>
      <c r="P104" s="259">
        <v>624.80999999999995</v>
      </c>
      <c r="Q104" s="258">
        <v>0</v>
      </c>
      <c r="R104" s="260">
        <v>715.7</v>
      </c>
      <c r="S104" s="262">
        <v>54.59</v>
      </c>
      <c r="T104" s="259">
        <v>78.28</v>
      </c>
      <c r="U104" s="484">
        <f t="shared" si="5"/>
        <v>4281.33</v>
      </c>
      <c r="W104" s="485" t="b">
        <f t="shared" si="4"/>
        <v>0</v>
      </c>
      <c r="X104" s="362" t="s">
        <v>44</v>
      </c>
    </row>
    <row r="105" spans="1:24" x14ac:dyDescent="0.25">
      <c r="A105" s="478" t="s">
        <v>84</v>
      </c>
      <c r="B105" s="478">
        <v>1</v>
      </c>
      <c r="C105" s="478">
        <v>92</v>
      </c>
      <c r="E105" s="201" t="s">
        <v>600</v>
      </c>
      <c r="F105" s="257">
        <v>0</v>
      </c>
      <c r="G105" s="258">
        <v>0</v>
      </c>
      <c r="H105" s="258">
        <v>0</v>
      </c>
      <c r="I105" s="258">
        <v>2642.83</v>
      </c>
      <c r="J105" s="258">
        <v>0</v>
      </c>
      <c r="K105" s="258">
        <v>0</v>
      </c>
      <c r="L105" s="258">
        <v>0</v>
      </c>
      <c r="M105" s="258">
        <v>0</v>
      </c>
      <c r="N105" s="258">
        <v>0</v>
      </c>
      <c r="O105" s="258">
        <v>0</v>
      </c>
      <c r="P105" s="259">
        <v>841.58</v>
      </c>
      <c r="Q105" s="258">
        <v>0</v>
      </c>
      <c r="R105" s="260">
        <v>512.61</v>
      </c>
      <c r="S105" s="262">
        <v>37.49</v>
      </c>
      <c r="T105" s="260">
        <v>39.14</v>
      </c>
      <c r="U105" s="484">
        <f t="shared" si="5"/>
        <v>4073.6499999999996</v>
      </c>
      <c r="W105" s="485" t="b">
        <f t="shared" si="4"/>
        <v>0</v>
      </c>
      <c r="X105" s="362" t="s">
        <v>52</v>
      </c>
    </row>
    <row r="106" spans="1:24" x14ac:dyDescent="0.25">
      <c r="A106" s="478" t="s">
        <v>84</v>
      </c>
      <c r="B106" s="478">
        <v>1</v>
      </c>
      <c r="C106" s="478">
        <v>95</v>
      </c>
      <c r="E106" s="201" t="s">
        <v>601</v>
      </c>
      <c r="F106" s="257">
        <v>0</v>
      </c>
      <c r="G106" s="258">
        <v>0</v>
      </c>
      <c r="H106" s="258">
        <v>0</v>
      </c>
      <c r="I106" s="258">
        <v>543</v>
      </c>
      <c r="J106" s="258">
        <v>0</v>
      </c>
      <c r="K106" s="258">
        <v>0</v>
      </c>
      <c r="L106" s="258">
        <v>0</v>
      </c>
      <c r="M106" s="258">
        <v>0</v>
      </c>
      <c r="N106" s="258">
        <v>0</v>
      </c>
      <c r="O106" s="258">
        <v>0</v>
      </c>
      <c r="P106" s="259">
        <v>212.52</v>
      </c>
      <c r="Q106" s="258">
        <v>0</v>
      </c>
      <c r="R106" s="260">
        <v>1155.3399999999999</v>
      </c>
      <c r="S106" s="262">
        <v>35.33</v>
      </c>
      <c r="T106" s="260" t="s">
        <v>551</v>
      </c>
      <c r="U106" s="484">
        <f t="shared" si="5"/>
        <v>1946.1899999999998</v>
      </c>
      <c r="W106" s="485" t="b">
        <f t="shared" si="4"/>
        <v>0</v>
      </c>
      <c r="X106" s="362" t="s">
        <v>54</v>
      </c>
    </row>
    <row r="107" spans="1:24" x14ac:dyDescent="0.25">
      <c r="A107" s="478" t="s">
        <v>84</v>
      </c>
      <c r="B107" s="478">
        <v>1</v>
      </c>
      <c r="C107" s="478">
        <v>485</v>
      </c>
      <c r="E107" s="201" t="s">
        <v>357</v>
      </c>
      <c r="F107" s="257">
        <v>0</v>
      </c>
      <c r="G107" s="258">
        <v>0</v>
      </c>
      <c r="H107" s="258">
        <v>0</v>
      </c>
      <c r="I107" s="258">
        <v>0</v>
      </c>
      <c r="J107" s="258">
        <v>0</v>
      </c>
      <c r="K107" s="258">
        <v>0</v>
      </c>
      <c r="L107" s="258">
        <v>0</v>
      </c>
      <c r="M107" s="258">
        <v>0</v>
      </c>
      <c r="N107" s="258">
        <v>0</v>
      </c>
      <c r="O107" s="258">
        <v>0</v>
      </c>
      <c r="P107" s="259">
        <v>748.08</v>
      </c>
      <c r="Q107" s="258">
        <v>0</v>
      </c>
      <c r="R107" s="260">
        <v>455.65</v>
      </c>
      <c r="S107" s="262">
        <v>85.9</v>
      </c>
      <c r="T107" s="260">
        <v>0</v>
      </c>
      <c r="U107" s="484">
        <f t="shared" si="5"/>
        <v>1289.6300000000001</v>
      </c>
      <c r="W107" s="485" t="b">
        <f t="shared" si="4"/>
        <v>1</v>
      </c>
      <c r="X107" s="152" t="s">
        <v>357</v>
      </c>
    </row>
    <row r="108" spans="1:24" x14ac:dyDescent="0.25">
      <c r="A108" s="478" t="s">
        <v>84</v>
      </c>
      <c r="B108" s="478">
        <v>1</v>
      </c>
      <c r="C108" s="478">
        <v>33</v>
      </c>
      <c r="E108" s="201" t="s">
        <v>573</v>
      </c>
      <c r="F108" s="257">
        <v>0</v>
      </c>
      <c r="G108" s="258">
        <v>0</v>
      </c>
      <c r="H108" s="258">
        <v>0</v>
      </c>
      <c r="I108" s="258">
        <v>2847.21</v>
      </c>
      <c r="J108" s="258">
        <v>0</v>
      </c>
      <c r="K108" s="258">
        <v>0</v>
      </c>
      <c r="L108" s="258">
        <v>0</v>
      </c>
      <c r="M108" s="258">
        <v>0</v>
      </c>
      <c r="N108" s="258">
        <v>0</v>
      </c>
      <c r="O108" s="258">
        <v>0</v>
      </c>
      <c r="P108" s="259">
        <v>425.04</v>
      </c>
      <c r="Q108" s="258">
        <v>0</v>
      </c>
      <c r="R108" s="260">
        <v>942.82</v>
      </c>
      <c r="S108" s="262">
        <v>37.49</v>
      </c>
      <c r="T108" s="258">
        <v>0</v>
      </c>
      <c r="U108" s="484">
        <f t="shared" si="5"/>
        <v>4252.5599999999995</v>
      </c>
      <c r="W108" s="485" t="b">
        <f t="shared" si="4"/>
        <v>0</v>
      </c>
      <c r="X108" s="362" t="s">
        <v>24</v>
      </c>
    </row>
    <row r="109" spans="1:24" x14ac:dyDescent="0.25">
      <c r="A109" s="478" t="s">
        <v>84</v>
      </c>
      <c r="B109" s="478">
        <v>1</v>
      </c>
      <c r="C109" s="478">
        <v>81</v>
      </c>
      <c r="E109" s="201" t="s">
        <v>591</v>
      </c>
      <c r="F109" s="257">
        <v>0</v>
      </c>
      <c r="G109" s="258">
        <v>0</v>
      </c>
      <c r="H109" s="258">
        <v>0</v>
      </c>
      <c r="I109" s="258">
        <v>0</v>
      </c>
      <c r="J109" s="258">
        <v>0</v>
      </c>
      <c r="K109" s="258">
        <v>0</v>
      </c>
      <c r="L109" s="258">
        <v>0</v>
      </c>
      <c r="M109" s="258">
        <v>0</v>
      </c>
      <c r="N109" s="258">
        <v>0</v>
      </c>
      <c r="O109" s="258">
        <v>0</v>
      </c>
      <c r="P109" s="259">
        <v>841.58</v>
      </c>
      <c r="Q109" s="258">
        <v>0</v>
      </c>
      <c r="R109" s="260">
        <v>512.61</v>
      </c>
      <c r="S109" s="262">
        <v>44.41</v>
      </c>
      <c r="T109" s="258">
        <v>0</v>
      </c>
      <c r="U109" s="484">
        <f t="shared" si="5"/>
        <v>1398.6000000000001</v>
      </c>
      <c r="W109" s="485" t="b">
        <f t="shared" si="4"/>
        <v>0</v>
      </c>
      <c r="X109" s="362" t="s">
        <v>43</v>
      </c>
    </row>
    <row r="110" spans="1:24" x14ac:dyDescent="0.25">
      <c r="A110" s="478" t="s">
        <v>84</v>
      </c>
      <c r="B110" s="478">
        <v>1</v>
      </c>
      <c r="C110" s="478">
        <v>321</v>
      </c>
      <c r="E110" s="201" t="s">
        <v>309</v>
      </c>
      <c r="F110" s="257">
        <v>0</v>
      </c>
      <c r="G110" s="258">
        <v>0</v>
      </c>
      <c r="H110" s="258">
        <v>0</v>
      </c>
      <c r="I110" s="258">
        <v>1635.97</v>
      </c>
      <c r="J110" s="258">
        <v>0</v>
      </c>
      <c r="K110" s="258">
        <v>0</v>
      </c>
      <c r="L110" s="258">
        <v>0</v>
      </c>
      <c r="M110" s="258">
        <v>0</v>
      </c>
      <c r="N110" s="258">
        <v>0</v>
      </c>
      <c r="O110" s="258">
        <v>0</v>
      </c>
      <c r="P110" s="259">
        <v>705.57</v>
      </c>
      <c r="Q110" s="258">
        <v>0</v>
      </c>
      <c r="R110" s="262">
        <v>429.76</v>
      </c>
      <c r="S110" s="262">
        <v>108.46</v>
      </c>
      <c r="T110" s="259">
        <v>117.42</v>
      </c>
      <c r="U110" s="484">
        <f t="shared" si="5"/>
        <v>2997.1800000000003</v>
      </c>
      <c r="V110" s="486"/>
      <c r="W110" s="485" t="b">
        <f t="shared" si="4"/>
        <v>1</v>
      </c>
      <c r="X110" s="362" t="s">
        <v>309</v>
      </c>
    </row>
    <row r="111" spans="1:24" x14ac:dyDescent="0.25">
      <c r="A111" s="478" t="s">
        <v>84</v>
      </c>
      <c r="B111" s="478">
        <v>1</v>
      </c>
      <c r="C111" s="478">
        <v>151</v>
      </c>
      <c r="E111" s="201" t="s">
        <v>606</v>
      </c>
      <c r="F111" s="257">
        <v>0</v>
      </c>
      <c r="G111" s="258">
        <v>0</v>
      </c>
      <c r="H111" s="258">
        <v>0</v>
      </c>
      <c r="I111" s="258">
        <v>470.23</v>
      </c>
      <c r="J111" s="258">
        <v>0</v>
      </c>
      <c r="K111" s="258">
        <v>0</v>
      </c>
      <c r="L111" s="258">
        <v>0</v>
      </c>
      <c r="M111" s="258">
        <v>0</v>
      </c>
      <c r="N111" s="258">
        <v>0</v>
      </c>
      <c r="O111" s="258">
        <v>0</v>
      </c>
      <c r="P111" s="258">
        <v>833.08</v>
      </c>
      <c r="Q111" s="258">
        <v>0</v>
      </c>
      <c r="R111" s="258">
        <v>507.43</v>
      </c>
      <c r="S111" s="258">
        <v>0</v>
      </c>
      <c r="T111" s="258">
        <v>39.14</v>
      </c>
      <c r="U111" s="484">
        <f t="shared" si="5"/>
        <v>1849.88</v>
      </c>
      <c r="W111" s="485" t="b">
        <f t="shared" si="4"/>
        <v>0</v>
      </c>
      <c r="X111" s="152" t="s">
        <v>58</v>
      </c>
    </row>
    <row r="112" spans="1:24" x14ac:dyDescent="0.25">
      <c r="A112" s="478" t="s">
        <v>84</v>
      </c>
      <c r="B112" s="478">
        <v>1</v>
      </c>
      <c r="C112" s="478">
        <v>170</v>
      </c>
      <c r="E112" s="201" t="s">
        <v>420</v>
      </c>
      <c r="F112" s="257">
        <v>0</v>
      </c>
      <c r="G112" s="258">
        <v>0</v>
      </c>
      <c r="H112" s="258">
        <v>0</v>
      </c>
      <c r="I112" s="258">
        <v>0</v>
      </c>
      <c r="J112" s="258">
        <v>0</v>
      </c>
      <c r="K112" s="258">
        <v>0</v>
      </c>
      <c r="L112" s="258">
        <v>0</v>
      </c>
      <c r="M112" s="258">
        <v>0</v>
      </c>
      <c r="N112" s="258">
        <v>0</v>
      </c>
      <c r="O112" s="258">
        <v>0</v>
      </c>
      <c r="P112" s="258">
        <v>833.08</v>
      </c>
      <c r="Q112" s="258">
        <v>0</v>
      </c>
      <c r="R112" s="258">
        <v>507.43</v>
      </c>
      <c r="S112" s="258">
        <v>56.9</v>
      </c>
      <c r="T112" s="258">
        <v>39.14</v>
      </c>
      <c r="U112" s="484">
        <f t="shared" si="5"/>
        <v>1436.5500000000002</v>
      </c>
      <c r="V112" s="486"/>
      <c r="W112" s="485" t="b">
        <f t="shared" si="4"/>
        <v>1</v>
      </c>
      <c r="X112" s="152" t="s">
        <v>420</v>
      </c>
    </row>
    <row r="113" spans="1:24" x14ac:dyDescent="0.25">
      <c r="A113" s="478" t="s">
        <v>84</v>
      </c>
      <c r="B113" s="478">
        <v>1</v>
      </c>
      <c r="C113" s="478">
        <v>402</v>
      </c>
      <c r="E113" s="480" t="s">
        <v>479</v>
      </c>
      <c r="F113" s="257">
        <v>0</v>
      </c>
      <c r="G113" s="258">
        <v>0</v>
      </c>
      <c r="H113" s="258">
        <v>0</v>
      </c>
      <c r="I113" s="258">
        <v>0</v>
      </c>
      <c r="J113" s="258">
        <v>0</v>
      </c>
      <c r="K113" s="258">
        <v>0</v>
      </c>
      <c r="L113" s="258">
        <v>0</v>
      </c>
      <c r="M113" s="258">
        <v>0</v>
      </c>
      <c r="N113" s="258">
        <v>0</v>
      </c>
      <c r="O113" s="258">
        <v>0</v>
      </c>
      <c r="P113" s="259">
        <v>0</v>
      </c>
      <c r="Q113" s="258">
        <v>0</v>
      </c>
      <c r="R113" s="262">
        <v>0</v>
      </c>
      <c r="S113" s="260">
        <v>52.07</v>
      </c>
      <c r="T113" s="260">
        <v>39.14</v>
      </c>
      <c r="U113" s="484">
        <f t="shared" si="5"/>
        <v>91.210000000000008</v>
      </c>
      <c r="W113" s="485" t="b">
        <f t="shared" si="4"/>
        <v>1</v>
      </c>
      <c r="X113" s="208" t="s">
        <v>479</v>
      </c>
    </row>
    <row r="114" spans="1:24" x14ac:dyDescent="0.25">
      <c r="E114" s="359" t="s">
        <v>479</v>
      </c>
      <c r="P114" s="259"/>
      <c r="S114" s="260"/>
      <c r="T114" s="260"/>
      <c r="U114" s="484">
        <v>0</v>
      </c>
      <c r="W114" s="485" t="b">
        <f t="shared" si="4"/>
        <v>1</v>
      </c>
      <c r="X114" s="359" t="s">
        <v>479</v>
      </c>
    </row>
    <row r="115" spans="1:24" x14ac:dyDescent="0.25">
      <c r="A115" s="478" t="s">
        <v>84</v>
      </c>
      <c r="B115" s="478">
        <v>1</v>
      </c>
      <c r="C115" s="478">
        <v>385</v>
      </c>
      <c r="D115" s="478" t="s">
        <v>549</v>
      </c>
      <c r="E115" s="480" t="s">
        <v>468</v>
      </c>
      <c r="F115" s="257">
        <v>0</v>
      </c>
      <c r="G115" s="260">
        <v>0</v>
      </c>
      <c r="H115" s="258">
        <v>0</v>
      </c>
      <c r="I115" s="259">
        <v>0</v>
      </c>
      <c r="J115" s="258">
        <v>0</v>
      </c>
      <c r="K115" s="258">
        <v>0</v>
      </c>
      <c r="L115" s="258">
        <v>0</v>
      </c>
      <c r="M115" s="258">
        <v>0</v>
      </c>
      <c r="N115" s="258">
        <v>0</v>
      </c>
      <c r="O115" s="258">
        <v>0</v>
      </c>
      <c r="P115" s="259">
        <v>0</v>
      </c>
      <c r="Q115" s="259">
        <v>0</v>
      </c>
      <c r="R115" s="262">
        <v>0</v>
      </c>
      <c r="S115" s="260">
        <v>52.07</v>
      </c>
      <c r="T115" s="259">
        <v>195.7</v>
      </c>
      <c r="U115" s="484">
        <f t="shared" ref="U115:U121" si="6">SUM(F115:T115)</f>
        <v>247.76999999999998</v>
      </c>
      <c r="W115" s="485" t="b">
        <f t="shared" si="4"/>
        <v>1</v>
      </c>
      <c r="X115" s="208" t="s">
        <v>468</v>
      </c>
    </row>
    <row r="116" spans="1:24" x14ac:dyDescent="0.25">
      <c r="A116" s="478" t="s">
        <v>84</v>
      </c>
      <c r="B116" s="478">
        <v>1</v>
      </c>
      <c r="C116" s="478">
        <v>376</v>
      </c>
      <c r="D116" s="478" t="s">
        <v>549</v>
      </c>
      <c r="E116" s="480" t="s">
        <v>463</v>
      </c>
      <c r="F116" s="257">
        <v>0</v>
      </c>
      <c r="G116" s="258">
        <v>0</v>
      </c>
      <c r="H116" s="258">
        <v>0</v>
      </c>
      <c r="I116" s="259">
        <v>0</v>
      </c>
      <c r="J116" s="258">
        <v>0</v>
      </c>
      <c r="K116" s="258">
        <v>0</v>
      </c>
      <c r="L116" s="258">
        <v>0</v>
      </c>
      <c r="M116" s="258">
        <v>0</v>
      </c>
      <c r="N116" s="258">
        <v>0</v>
      </c>
      <c r="O116" s="258">
        <v>0</v>
      </c>
      <c r="P116" s="259">
        <v>0</v>
      </c>
      <c r="Q116" s="259">
        <v>0</v>
      </c>
      <c r="R116" s="262">
        <v>0</v>
      </c>
      <c r="S116" s="260">
        <v>52.07</v>
      </c>
      <c r="T116" s="259">
        <v>78.28</v>
      </c>
      <c r="U116" s="484">
        <f t="shared" si="6"/>
        <v>130.35</v>
      </c>
      <c r="W116" s="485" t="b">
        <f t="shared" si="4"/>
        <v>1</v>
      </c>
      <c r="X116" s="208" t="s">
        <v>463</v>
      </c>
    </row>
    <row r="117" spans="1:24" x14ac:dyDescent="0.25">
      <c r="A117" s="478" t="s">
        <v>84</v>
      </c>
      <c r="B117" s="478">
        <v>1</v>
      </c>
      <c r="C117" s="478">
        <v>401</v>
      </c>
      <c r="E117" s="480" t="s">
        <v>478</v>
      </c>
      <c r="F117" s="257">
        <v>0</v>
      </c>
      <c r="G117" s="258">
        <v>0</v>
      </c>
      <c r="H117" s="258">
        <v>0</v>
      </c>
      <c r="I117" s="258">
        <v>0</v>
      </c>
      <c r="J117" s="258">
        <v>0</v>
      </c>
      <c r="K117" s="258">
        <v>0</v>
      </c>
      <c r="L117" s="258">
        <v>0</v>
      </c>
      <c r="M117" s="258">
        <v>0</v>
      </c>
      <c r="N117" s="258">
        <v>0</v>
      </c>
      <c r="O117" s="258">
        <v>0</v>
      </c>
      <c r="P117" s="259">
        <v>0</v>
      </c>
      <c r="Q117" s="258">
        <v>0</v>
      </c>
      <c r="R117" s="258">
        <v>0</v>
      </c>
      <c r="S117" s="258">
        <v>0</v>
      </c>
      <c r="T117" s="258">
        <v>0</v>
      </c>
      <c r="U117" s="484">
        <f t="shared" si="6"/>
        <v>0</v>
      </c>
      <c r="W117" s="485" t="b">
        <f t="shared" si="4"/>
        <v>1</v>
      </c>
      <c r="X117" s="208" t="s">
        <v>478</v>
      </c>
    </row>
    <row r="118" spans="1:24" x14ac:dyDescent="0.25">
      <c r="A118" s="478" t="s">
        <v>84</v>
      </c>
      <c r="B118" s="478">
        <v>1</v>
      </c>
      <c r="C118" s="478">
        <v>427</v>
      </c>
      <c r="E118" s="480" t="s">
        <v>687</v>
      </c>
      <c r="F118" s="257">
        <v>0</v>
      </c>
      <c r="G118" s="258">
        <v>0</v>
      </c>
      <c r="H118" s="258">
        <v>0</v>
      </c>
      <c r="I118" s="258">
        <v>0</v>
      </c>
      <c r="J118" s="258">
        <v>0</v>
      </c>
      <c r="K118" s="258">
        <v>0</v>
      </c>
      <c r="L118" s="258">
        <v>0</v>
      </c>
      <c r="M118" s="258">
        <v>0</v>
      </c>
      <c r="N118" s="258">
        <v>0</v>
      </c>
      <c r="O118" s="258">
        <v>0</v>
      </c>
      <c r="P118" s="258">
        <v>833.08</v>
      </c>
      <c r="Q118" s="258">
        <v>0</v>
      </c>
      <c r="R118" s="258">
        <v>507.42</v>
      </c>
      <c r="S118" s="260">
        <v>52.07</v>
      </c>
      <c r="T118" s="258">
        <v>0</v>
      </c>
      <c r="U118" s="484">
        <f t="shared" si="6"/>
        <v>1392.57</v>
      </c>
      <c r="W118" s="485" t="b">
        <f t="shared" si="4"/>
        <v>0</v>
      </c>
      <c r="X118" s="370" t="s">
        <v>674</v>
      </c>
    </row>
    <row r="119" spans="1:24" x14ac:dyDescent="0.25">
      <c r="A119" s="478" t="s">
        <v>86</v>
      </c>
      <c r="B119" s="478">
        <v>1</v>
      </c>
      <c r="C119" s="478">
        <v>156</v>
      </c>
      <c r="E119" s="201" t="s">
        <v>609</v>
      </c>
      <c r="F119" s="257">
        <v>0</v>
      </c>
      <c r="G119" s="258">
        <v>0</v>
      </c>
      <c r="H119" s="258">
        <v>0</v>
      </c>
      <c r="I119" s="259">
        <v>700.08</v>
      </c>
      <c r="J119" s="258">
        <v>0</v>
      </c>
      <c r="K119" s="258">
        <v>0</v>
      </c>
      <c r="L119" s="258">
        <v>0</v>
      </c>
      <c r="M119" s="258">
        <v>0</v>
      </c>
      <c r="N119" s="258">
        <v>0</v>
      </c>
      <c r="O119" s="258">
        <v>0</v>
      </c>
      <c r="P119" s="259">
        <v>850.08</v>
      </c>
      <c r="Q119" s="259">
        <v>0</v>
      </c>
      <c r="R119" s="262">
        <v>517.78</v>
      </c>
      <c r="S119" s="262">
        <v>18.350000000000001</v>
      </c>
      <c r="T119" s="260">
        <v>39.14</v>
      </c>
      <c r="U119" s="484">
        <f t="shared" si="6"/>
        <v>2125.4299999999998</v>
      </c>
      <c r="W119" s="485" t="b">
        <f t="shared" si="4"/>
        <v>0</v>
      </c>
      <c r="X119" s="362" t="s">
        <v>61</v>
      </c>
    </row>
    <row r="120" spans="1:24" x14ac:dyDescent="0.25">
      <c r="A120" s="478" t="s">
        <v>84</v>
      </c>
      <c r="B120" s="478">
        <v>1</v>
      </c>
      <c r="C120" s="478">
        <v>483</v>
      </c>
      <c r="D120" s="478" t="s">
        <v>549</v>
      </c>
      <c r="E120" s="480" t="s">
        <v>820</v>
      </c>
      <c r="F120" s="257">
        <v>0</v>
      </c>
      <c r="G120" s="258">
        <v>0</v>
      </c>
      <c r="H120" s="258">
        <v>0</v>
      </c>
      <c r="I120" s="258">
        <v>476.38</v>
      </c>
      <c r="J120" s="258">
        <v>0</v>
      </c>
      <c r="K120" s="258">
        <v>0</v>
      </c>
      <c r="L120" s="258">
        <v>0</v>
      </c>
      <c r="M120" s="258">
        <v>0</v>
      </c>
      <c r="N120" s="258">
        <v>0</v>
      </c>
      <c r="O120" s="258">
        <v>0</v>
      </c>
      <c r="P120" s="258">
        <v>833.08</v>
      </c>
      <c r="Q120" s="258">
        <v>0</v>
      </c>
      <c r="R120" s="258">
        <v>507.42</v>
      </c>
      <c r="S120" s="260">
        <v>52.07</v>
      </c>
      <c r="T120" s="260">
        <v>39.14</v>
      </c>
      <c r="U120" s="484">
        <f t="shared" si="6"/>
        <v>1908.0900000000001</v>
      </c>
      <c r="W120" s="485" t="b">
        <f t="shared" si="4"/>
        <v>1</v>
      </c>
      <c r="X120" s="176" t="s">
        <v>820</v>
      </c>
    </row>
    <row r="121" spans="1:24" x14ac:dyDescent="0.25">
      <c r="A121" s="478" t="s">
        <v>84</v>
      </c>
      <c r="B121" s="478">
        <v>1</v>
      </c>
      <c r="C121" s="478">
        <v>382</v>
      </c>
      <c r="D121" s="478" t="s">
        <v>549</v>
      </c>
      <c r="E121" s="480" t="s">
        <v>466</v>
      </c>
      <c r="F121" s="257">
        <v>0</v>
      </c>
      <c r="G121" s="258">
        <v>0</v>
      </c>
      <c r="H121" s="258">
        <v>0</v>
      </c>
      <c r="I121" s="258">
        <v>0</v>
      </c>
      <c r="J121" s="258">
        <v>0</v>
      </c>
      <c r="K121" s="258">
        <v>0</v>
      </c>
      <c r="L121" s="258">
        <v>0</v>
      </c>
      <c r="M121" s="258">
        <v>0</v>
      </c>
      <c r="N121" s="268">
        <v>0</v>
      </c>
      <c r="O121" s="258">
        <v>0</v>
      </c>
      <c r="P121" s="259">
        <v>0</v>
      </c>
      <c r="Q121" s="258">
        <v>0</v>
      </c>
      <c r="R121" s="262">
        <v>0</v>
      </c>
      <c r="S121" s="260">
        <v>24.83</v>
      </c>
      <c r="T121" s="260">
        <v>117.42</v>
      </c>
      <c r="U121" s="484">
        <f t="shared" si="6"/>
        <v>142.25</v>
      </c>
      <c r="V121" s="486"/>
      <c r="W121" s="485" t="b">
        <f t="shared" si="4"/>
        <v>1</v>
      </c>
      <c r="X121" s="208" t="s">
        <v>466</v>
      </c>
    </row>
    <row r="122" spans="1:24" x14ac:dyDescent="0.25">
      <c r="E122" s="359" t="s">
        <v>466</v>
      </c>
      <c r="N122" s="268"/>
      <c r="P122" s="259"/>
      <c r="S122" s="260"/>
      <c r="T122" s="260"/>
      <c r="U122" s="484">
        <v>0</v>
      </c>
      <c r="V122" s="486"/>
      <c r="W122" s="485" t="b">
        <f t="shared" si="4"/>
        <v>1</v>
      </c>
      <c r="X122" s="359" t="s">
        <v>466</v>
      </c>
    </row>
    <row r="123" spans="1:24" x14ac:dyDescent="0.25">
      <c r="A123" s="478" t="s">
        <v>84</v>
      </c>
      <c r="B123" s="478">
        <v>1</v>
      </c>
      <c r="C123" s="478">
        <v>247</v>
      </c>
      <c r="E123" s="201" t="s">
        <v>136</v>
      </c>
      <c r="F123" s="257">
        <v>0</v>
      </c>
      <c r="G123" s="258">
        <v>0</v>
      </c>
      <c r="H123" s="258">
        <v>0</v>
      </c>
      <c r="I123" s="258">
        <v>512.71</v>
      </c>
      <c r="J123" s="258">
        <v>0</v>
      </c>
      <c r="K123" s="258">
        <v>0</v>
      </c>
      <c r="L123" s="258">
        <v>0</v>
      </c>
      <c r="M123" s="258">
        <v>0</v>
      </c>
      <c r="N123" s="258">
        <v>0</v>
      </c>
      <c r="O123" s="258">
        <v>0</v>
      </c>
      <c r="P123" s="259">
        <v>352.79</v>
      </c>
      <c r="Q123" s="258">
        <v>0</v>
      </c>
      <c r="R123" s="262">
        <v>782.55</v>
      </c>
      <c r="S123" s="262">
        <v>108.46</v>
      </c>
      <c r="T123" s="259">
        <v>78.28</v>
      </c>
      <c r="U123" s="484">
        <f t="shared" ref="U123:U130" si="7">SUM(F123:T123)</f>
        <v>1834.79</v>
      </c>
      <c r="W123" s="485" t="b">
        <f t="shared" si="4"/>
        <v>1</v>
      </c>
      <c r="X123" s="366" t="s">
        <v>136</v>
      </c>
    </row>
    <row r="124" spans="1:24" x14ac:dyDescent="0.25">
      <c r="A124" s="478" t="s">
        <v>84</v>
      </c>
      <c r="B124" s="478">
        <v>1</v>
      </c>
      <c r="C124" s="478">
        <v>446</v>
      </c>
      <c r="E124" s="201" t="s">
        <v>714</v>
      </c>
      <c r="F124" s="257">
        <v>0</v>
      </c>
      <c r="G124" s="258">
        <v>1309</v>
      </c>
      <c r="H124" s="258">
        <v>0</v>
      </c>
      <c r="I124" s="258">
        <v>1288.07</v>
      </c>
      <c r="J124" s="258">
        <v>0</v>
      </c>
      <c r="K124" s="258">
        <v>0</v>
      </c>
      <c r="L124" s="258">
        <v>0</v>
      </c>
      <c r="M124" s="258">
        <v>0</v>
      </c>
      <c r="N124" s="258">
        <v>0</v>
      </c>
      <c r="O124" s="258">
        <v>0</v>
      </c>
      <c r="P124" s="258">
        <v>0</v>
      </c>
      <c r="Q124" s="258">
        <v>0</v>
      </c>
      <c r="R124" s="262">
        <v>1340.51</v>
      </c>
      <c r="S124" s="262">
        <v>52.07</v>
      </c>
      <c r="T124" s="259">
        <v>117.42</v>
      </c>
      <c r="U124" s="484">
        <f t="shared" si="7"/>
        <v>4107.07</v>
      </c>
      <c r="W124" s="485" t="b">
        <f t="shared" si="4"/>
        <v>1</v>
      </c>
      <c r="X124" s="369" t="s">
        <v>714</v>
      </c>
    </row>
    <row r="125" spans="1:24" x14ac:dyDescent="0.25">
      <c r="A125" s="478" t="s">
        <v>84</v>
      </c>
      <c r="B125" s="478">
        <v>1</v>
      </c>
      <c r="C125" s="478">
        <v>435</v>
      </c>
      <c r="E125" s="201" t="s">
        <v>697</v>
      </c>
      <c r="F125" s="257">
        <v>0</v>
      </c>
      <c r="G125" s="258">
        <v>0</v>
      </c>
      <c r="H125" s="258">
        <v>0</v>
      </c>
      <c r="I125" s="258">
        <v>1572.52</v>
      </c>
      <c r="J125" s="258">
        <v>0</v>
      </c>
      <c r="K125" s="258">
        <v>0</v>
      </c>
      <c r="L125" s="258">
        <v>0</v>
      </c>
      <c r="M125" s="258">
        <v>0</v>
      </c>
      <c r="N125" s="258">
        <v>0</v>
      </c>
      <c r="O125" s="258">
        <v>0</v>
      </c>
      <c r="P125" s="259">
        <v>833.08</v>
      </c>
      <c r="Q125" s="258">
        <v>0</v>
      </c>
      <c r="R125" s="262">
        <v>507.43</v>
      </c>
      <c r="S125" s="262">
        <v>52.07</v>
      </c>
      <c r="T125" s="259">
        <v>156.56</v>
      </c>
      <c r="U125" s="484">
        <f t="shared" si="7"/>
        <v>3121.66</v>
      </c>
      <c r="W125" s="485" t="b">
        <f t="shared" si="4"/>
        <v>1</v>
      </c>
      <c r="X125" s="176" t="s">
        <v>697</v>
      </c>
    </row>
    <row r="126" spans="1:24" x14ac:dyDescent="0.25">
      <c r="A126" s="478" t="s">
        <v>86</v>
      </c>
      <c r="B126" s="478">
        <v>1</v>
      </c>
      <c r="C126" s="478">
        <v>34</v>
      </c>
      <c r="E126" s="201" t="s">
        <v>574</v>
      </c>
      <c r="F126" s="257">
        <v>0</v>
      </c>
      <c r="G126" s="258">
        <v>0</v>
      </c>
      <c r="H126" s="258">
        <v>0</v>
      </c>
      <c r="I126" s="258">
        <v>1068.81</v>
      </c>
      <c r="J126" s="258">
        <v>0</v>
      </c>
      <c r="K126" s="258">
        <v>0</v>
      </c>
      <c r="L126" s="258">
        <v>0</v>
      </c>
      <c r="M126" s="258">
        <v>0</v>
      </c>
      <c r="N126" s="258">
        <v>0</v>
      </c>
      <c r="O126" s="258">
        <v>0</v>
      </c>
      <c r="P126" s="259">
        <v>833.08</v>
      </c>
      <c r="Q126" s="258">
        <v>0</v>
      </c>
      <c r="R126" s="262">
        <v>507.43</v>
      </c>
      <c r="S126" s="260">
        <v>48.77</v>
      </c>
      <c r="T126" s="258">
        <v>0</v>
      </c>
      <c r="U126" s="484">
        <f t="shared" si="7"/>
        <v>2458.0899999999997</v>
      </c>
      <c r="W126" s="485" t="b">
        <f t="shared" si="4"/>
        <v>0</v>
      </c>
      <c r="X126" s="362" t="s">
        <v>25</v>
      </c>
    </row>
    <row r="127" spans="1:24" x14ac:dyDescent="0.25">
      <c r="A127" s="478" t="s">
        <v>86</v>
      </c>
      <c r="B127" s="478">
        <v>1</v>
      </c>
      <c r="C127" s="478">
        <v>397</v>
      </c>
      <c r="E127" s="480" t="s">
        <v>476</v>
      </c>
      <c r="F127" s="257">
        <v>0</v>
      </c>
      <c r="G127" s="258">
        <v>0</v>
      </c>
      <c r="H127" s="258">
        <v>0</v>
      </c>
      <c r="I127" s="258">
        <v>0</v>
      </c>
      <c r="J127" s="258">
        <v>0</v>
      </c>
      <c r="K127" s="258">
        <v>0</v>
      </c>
      <c r="L127" s="258">
        <v>0</v>
      </c>
      <c r="M127" s="258">
        <v>0</v>
      </c>
      <c r="N127" s="258">
        <v>0</v>
      </c>
      <c r="O127" s="258">
        <v>0</v>
      </c>
      <c r="P127" s="258">
        <v>0</v>
      </c>
      <c r="Q127" s="258">
        <v>0</v>
      </c>
      <c r="R127" s="262">
        <v>0</v>
      </c>
      <c r="S127" s="262">
        <v>42.5</v>
      </c>
      <c r="T127" s="259">
        <v>117.42</v>
      </c>
      <c r="U127" s="484">
        <f t="shared" si="7"/>
        <v>159.92000000000002</v>
      </c>
      <c r="W127" s="485" t="b">
        <f t="shared" si="4"/>
        <v>1</v>
      </c>
      <c r="X127" s="208" t="s">
        <v>476</v>
      </c>
    </row>
    <row r="128" spans="1:24" x14ac:dyDescent="0.25">
      <c r="A128" s="478" t="s">
        <v>84</v>
      </c>
      <c r="B128" s="478">
        <v>1</v>
      </c>
      <c r="C128" s="478">
        <v>187</v>
      </c>
      <c r="E128" s="201" t="s">
        <v>836</v>
      </c>
      <c r="F128" s="257">
        <v>0</v>
      </c>
      <c r="G128" s="258">
        <v>0</v>
      </c>
      <c r="H128" s="258">
        <v>0</v>
      </c>
      <c r="I128" s="258">
        <v>0</v>
      </c>
      <c r="J128" s="258">
        <v>0</v>
      </c>
      <c r="K128" s="258">
        <v>0</v>
      </c>
      <c r="L128" s="258">
        <v>0</v>
      </c>
      <c r="M128" s="258">
        <v>0</v>
      </c>
      <c r="N128" s="258">
        <v>0</v>
      </c>
      <c r="O128" s="258">
        <v>0</v>
      </c>
      <c r="P128" s="258">
        <v>833.08</v>
      </c>
      <c r="Q128" s="258">
        <v>0</v>
      </c>
      <c r="R128" s="258">
        <v>507.43</v>
      </c>
      <c r="S128" s="258">
        <v>56.9</v>
      </c>
      <c r="T128" s="258">
        <v>0</v>
      </c>
      <c r="U128" s="484">
        <f t="shared" si="7"/>
        <v>1397.41</v>
      </c>
      <c r="V128" s="486"/>
      <c r="W128" s="485" t="b">
        <f t="shared" si="4"/>
        <v>0</v>
      </c>
      <c r="X128" s="367" t="s">
        <v>69</v>
      </c>
    </row>
    <row r="129" spans="1:25" x14ac:dyDescent="0.25">
      <c r="A129" s="478" t="s">
        <v>84</v>
      </c>
      <c r="B129" s="478">
        <v>1</v>
      </c>
      <c r="C129" s="478">
        <v>4</v>
      </c>
      <c r="D129" s="478" t="s">
        <v>549</v>
      </c>
      <c r="E129" s="201" t="s">
        <v>5</v>
      </c>
      <c r="F129" s="257">
        <v>0</v>
      </c>
      <c r="G129" s="258">
        <v>0</v>
      </c>
      <c r="H129" s="258">
        <v>0</v>
      </c>
      <c r="I129" s="259">
        <v>0</v>
      </c>
      <c r="J129" s="258">
        <v>0</v>
      </c>
      <c r="K129" s="258">
        <v>0</v>
      </c>
      <c r="L129" s="258">
        <v>0</v>
      </c>
      <c r="M129" s="258">
        <v>0</v>
      </c>
      <c r="N129" s="258">
        <v>0</v>
      </c>
      <c r="O129" s="258">
        <v>0</v>
      </c>
      <c r="P129" s="259">
        <v>0</v>
      </c>
      <c r="Q129" s="259">
        <v>0</v>
      </c>
      <c r="R129" s="262">
        <v>0</v>
      </c>
      <c r="S129" s="262">
        <v>0</v>
      </c>
      <c r="T129" s="258">
        <v>0</v>
      </c>
      <c r="U129" s="484">
        <f t="shared" si="7"/>
        <v>0</v>
      </c>
      <c r="W129" s="485" t="b">
        <f t="shared" si="4"/>
        <v>1</v>
      </c>
      <c r="X129" s="367" t="s">
        <v>5</v>
      </c>
    </row>
    <row r="130" spans="1:25" x14ac:dyDescent="0.25">
      <c r="A130" s="478" t="s">
        <v>84</v>
      </c>
      <c r="B130" s="478">
        <v>1</v>
      </c>
      <c r="C130" s="478">
        <v>362</v>
      </c>
      <c r="E130" s="480" t="s">
        <v>451</v>
      </c>
      <c r="F130" s="257">
        <v>0</v>
      </c>
      <c r="G130" s="258">
        <v>0</v>
      </c>
      <c r="H130" s="258">
        <v>0</v>
      </c>
      <c r="I130" s="258">
        <v>0</v>
      </c>
      <c r="J130" s="258">
        <v>0</v>
      </c>
      <c r="K130" s="258">
        <v>0</v>
      </c>
      <c r="L130" s="258">
        <v>0</v>
      </c>
      <c r="M130" s="258">
        <v>0</v>
      </c>
      <c r="N130" s="258">
        <v>0</v>
      </c>
      <c r="O130" s="258">
        <v>0</v>
      </c>
      <c r="P130" s="259">
        <v>0</v>
      </c>
      <c r="Q130" s="258">
        <v>0</v>
      </c>
      <c r="R130" s="262">
        <v>0</v>
      </c>
      <c r="S130" s="260">
        <v>52.07</v>
      </c>
      <c r="T130" s="259">
        <v>39.14</v>
      </c>
      <c r="U130" s="484">
        <f t="shared" si="7"/>
        <v>91.210000000000008</v>
      </c>
      <c r="W130" s="485" t="b">
        <f t="shared" si="4"/>
        <v>1</v>
      </c>
      <c r="X130" s="208" t="s">
        <v>451</v>
      </c>
      <c r="Y130" s="489"/>
    </row>
    <row r="131" spans="1:25" x14ac:dyDescent="0.25">
      <c r="E131" s="359" t="s">
        <v>451</v>
      </c>
      <c r="P131" s="259"/>
      <c r="S131" s="260"/>
      <c r="U131" s="484">
        <v>0</v>
      </c>
      <c r="W131" s="485" t="b">
        <f t="shared" ref="W131:W194" si="8">E131=X131</f>
        <v>1</v>
      </c>
      <c r="X131" s="359" t="s">
        <v>451</v>
      </c>
      <c r="Y131" s="489"/>
    </row>
    <row r="132" spans="1:25" s="489" customFormat="1" x14ac:dyDescent="0.25">
      <c r="A132" s="478" t="s">
        <v>84</v>
      </c>
      <c r="B132" s="478">
        <v>1</v>
      </c>
      <c r="C132" s="478">
        <v>339</v>
      </c>
      <c r="D132" s="478"/>
      <c r="E132" s="201" t="s">
        <v>346</v>
      </c>
      <c r="F132" s="257">
        <v>0</v>
      </c>
      <c r="G132" s="258">
        <v>0</v>
      </c>
      <c r="H132" s="258">
        <v>0</v>
      </c>
      <c r="I132" s="258">
        <v>0</v>
      </c>
      <c r="J132" s="258">
        <v>0</v>
      </c>
      <c r="K132" s="258">
        <v>0</v>
      </c>
      <c r="L132" s="258">
        <v>0</v>
      </c>
      <c r="M132" s="258">
        <v>0</v>
      </c>
      <c r="N132" s="258">
        <v>0</v>
      </c>
      <c r="O132" s="258">
        <v>0</v>
      </c>
      <c r="P132" s="259">
        <v>705.57</v>
      </c>
      <c r="Q132" s="258">
        <v>0</v>
      </c>
      <c r="R132" s="262">
        <v>429.76</v>
      </c>
      <c r="S132" s="262">
        <v>108.46</v>
      </c>
      <c r="T132" s="258">
        <v>0</v>
      </c>
      <c r="U132" s="484">
        <f t="shared" ref="U132:U144" si="9">SUM(F132:T132)</f>
        <v>1243.79</v>
      </c>
      <c r="W132" s="485" t="b">
        <f t="shared" si="8"/>
        <v>1</v>
      </c>
      <c r="X132" s="362" t="s">
        <v>346</v>
      </c>
    </row>
    <row r="133" spans="1:25" s="489" customFormat="1" x14ac:dyDescent="0.25">
      <c r="A133" s="478" t="s">
        <v>86</v>
      </c>
      <c r="B133" s="478">
        <v>1</v>
      </c>
      <c r="C133" s="478">
        <v>87</v>
      </c>
      <c r="D133" s="478" t="s">
        <v>549</v>
      </c>
      <c r="E133" s="201" t="s">
        <v>595</v>
      </c>
      <c r="F133" s="257">
        <v>0</v>
      </c>
      <c r="G133" s="258">
        <v>0</v>
      </c>
      <c r="H133" s="258">
        <v>0</v>
      </c>
      <c r="I133" s="259">
        <v>1895.16</v>
      </c>
      <c r="J133" s="258">
        <v>0</v>
      </c>
      <c r="K133" s="258">
        <v>0</v>
      </c>
      <c r="L133" s="258">
        <v>0</v>
      </c>
      <c r="M133" s="258">
        <v>0</v>
      </c>
      <c r="N133" s="258">
        <v>0</v>
      </c>
      <c r="O133" s="258">
        <v>0</v>
      </c>
      <c r="P133" s="259">
        <v>212.52</v>
      </c>
      <c r="Q133" s="259">
        <v>0</v>
      </c>
      <c r="R133" s="262">
        <v>1155.3399999999999</v>
      </c>
      <c r="S133" s="262">
        <v>31.13</v>
      </c>
      <c r="T133" s="260">
        <v>78.28</v>
      </c>
      <c r="U133" s="484">
        <f t="shared" si="9"/>
        <v>3372.4300000000007</v>
      </c>
      <c r="W133" s="485" t="b">
        <f t="shared" si="8"/>
        <v>0</v>
      </c>
      <c r="X133" s="362" t="s">
        <v>47</v>
      </c>
      <c r="Y133" s="485"/>
    </row>
    <row r="134" spans="1:25" x14ac:dyDescent="0.25">
      <c r="A134" s="478" t="s">
        <v>86</v>
      </c>
      <c r="B134" s="478">
        <v>1</v>
      </c>
      <c r="C134" s="478">
        <v>392</v>
      </c>
      <c r="E134" s="480" t="s">
        <v>473</v>
      </c>
      <c r="F134" s="257">
        <v>0</v>
      </c>
      <c r="G134" s="258">
        <v>0</v>
      </c>
      <c r="H134" s="258">
        <v>0</v>
      </c>
      <c r="I134" s="266">
        <v>0</v>
      </c>
      <c r="J134" s="258">
        <v>0</v>
      </c>
      <c r="K134" s="258">
        <v>0</v>
      </c>
      <c r="L134" s="258">
        <v>0</v>
      </c>
      <c r="M134" s="258">
        <v>0</v>
      </c>
      <c r="N134" s="258">
        <v>0</v>
      </c>
      <c r="O134" s="258">
        <v>0</v>
      </c>
      <c r="P134" s="259">
        <v>0</v>
      </c>
      <c r="Q134" s="258">
        <v>0</v>
      </c>
      <c r="R134" s="262">
        <v>0</v>
      </c>
      <c r="S134" s="262">
        <v>42.5</v>
      </c>
      <c r="T134" s="260">
        <v>78.28</v>
      </c>
      <c r="U134" s="484">
        <f t="shared" si="9"/>
        <v>120.78</v>
      </c>
      <c r="W134" s="485" t="b">
        <f t="shared" si="8"/>
        <v>1</v>
      </c>
      <c r="X134" s="208" t="s">
        <v>473</v>
      </c>
    </row>
    <row r="135" spans="1:25" x14ac:dyDescent="0.25">
      <c r="A135" s="478" t="s">
        <v>84</v>
      </c>
      <c r="B135" s="478">
        <v>1</v>
      </c>
      <c r="C135" s="478">
        <v>317</v>
      </c>
      <c r="E135" s="201" t="s">
        <v>623</v>
      </c>
      <c r="F135" s="257">
        <v>0</v>
      </c>
      <c r="G135" s="258">
        <v>0</v>
      </c>
      <c r="H135" s="258">
        <v>0</v>
      </c>
      <c r="I135" s="258">
        <v>0</v>
      </c>
      <c r="J135" s="258">
        <v>0</v>
      </c>
      <c r="K135" s="258">
        <v>0</v>
      </c>
      <c r="L135" s="258">
        <v>0</v>
      </c>
      <c r="M135" s="258">
        <v>0</v>
      </c>
      <c r="N135" s="258">
        <v>0</v>
      </c>
      <c r="O135" s="258">
        <v>0</v>
      </c>
      <c r="P135" s="259">
        <v>705.57</v>
      </c>
      <c r="Q135" s="258">
        <v>0</v>
      </c>
      <c r="R135" s="262">
        <v>429.76</v>
      </c>
      <c r="S135" s="262">
        <v>108.46</v>
      </c>
      <c r="T135" s="259">
        <v>39.14</v>
      </c>
      <c r="U135" s="484">
        <f t="shared" si="9"/>
        <v>1282.93</v>
      </c>
      <c r="V135" s="489"/>
      <c r="W135" s="485" t="b">
        <f t="shared" si="8"/>
        <v>0</v>
      </c>
      <c r="X135" s="362" t="s">
        <v>303</v>
      </c>
    </row>
    <row r="136" spans="1:25" x14ac:dyDescent="0.25">
      <c r="A136" s="478" t="s">
        <v>84</v>
      </c>
      <c r="B136" s="478">
        <v>1</v>
      </c>
      <c r="C136" s="478">
        <v>28</v>
      </c>
      <c r="D136" s="478" t="s">
        <v>549</v>
      </c>
      <c r="E136" s="201" t="s">
        <v>570</v>
      </c>
      <c r="F136" s="257">
        <v>356.34</v>
      </c>
      <c r="G136" s="258">
        <v>0</v>
      </c>
      <c r="H136" s="258">
        <v>0</v>
      </c>
      <c r="I136" s="259">
        <v>1447.19</v>
      </c>
      <c r="J136" s="258">
        <v>0</v>
      </c>
      <c r="K136" s="258">
        <v>0</v>
      </c>
      <c r="L136" s="258">
        <v>0</v>
      </c>
      <c r="M136" s="258">
        <v>0</v>
      </c>
      <c r="N136" s="258">
        <v>0</v>
      </c>
      <c r="O136" s="258">
        <v>0</v>
      </c>
      <c r="P136" s="259">
        <v>425.04</v>
      </c>
      <c r="Q136" s="259">
        <v>0</v>
      </c>
      <c r="R136" s="262">
        <v>942.82</v>
      </c>
      <c r="S136" s="262">
        <v>35.33</v>
      </c>
      <c r="T136" s="259">
        <v>117.42</v>
      </c>
      <c r="U136" s="484">
        <f t="shared" si="9"/>
        <v>3324.1400000000003</v>
      </c>
      <c r="W136" s="485" t="b">
        <f t="shared" si="8"/>
        <v>0</v>
      </c>
      <c r="X136" s="152" t="s">
        <v>21</v>
      </c>
    </row>
    <row r="137" spans="1:25" x14ac:dyDescent="0.25">
      <c r="A137" s="478" t="s">
        <v>84</v>
      </c>
      <c r="B137" s="478">
        <v>1</v>
      </c>
      <c r="C137" s="478">
        <v>403</v>
      </c>
      <c r="D137" s="478" t="s">
        <v>549</v>
      </c>
      <c r="E137" s="480" t="s">
        <v>480</v>
      </c>
      <c r="F137" s="257">
        <v>0</v>
      </c>
      <c r="G137" s="258">
        <v>0</v>
      </c>
      <c r="H137" s="258">
        <v>0</v>
      </c>
      <c r="I137" s="258">
        <v>0</v>
      </c>
      <c r="J137" s="258">
        <v>0</v>
      </c>
      <c r="K137" s="258">
        <v>0</v>
      </c>
      <c r="L137" s="258">
        <v>0</v>
      </c>
      <c r="M137" s="258">
        <v>0</v>
      </c>
      <c r="N137" s="258">
        <v>0</v>
      </c>
      <c r="O137" s="258">
        <v>0</v>
      </c>
      <c r="P137" s="259">
        <v>0</v>
      </c>
      <c r="Q137" s="259">
        <v>0</v>
      </c>
      <c r="R137" s="258">
        <v>0</v>
      </c>
      <c r="S137" s="260">
        <v>52.07</v>
      </c>
      <c r="T137" s="260">
        <v>39.14</v>
      </c>
      <c r="U137" s="484">
        <f t="shared" si="9"/>
        <v>91.210000000000008</v>
      </c>
      <c r="W137" s="485" t="b">
        <f t="shared" si="8"/>
        <v>1</v>
      </c>
      <c r="X137" s="208" t="s">
        <v>480</v>
      </c>
    </row>
    <row r="138" spans="1:25" x14ac:dyDescent="0.25">
      <c r="A138" s="478" t="s">
        <v>86</v>
      </c>
      <c r="B138" s="478">
        <v>1</v>
      </c>
      <c r="C138" s="478">
        <v>6</v>
      </c>
      <c r="E138" s="201" t="s">
        <v>553</v>
      </c>
      <c r="F138" s="257">
        <v>0</v>
      </c>
      <c r="G138" s="258">
        <v>0</v>
      </c>
      <c r="H138" s="258">
        <v>0</v>
      </c>
      <c r="I138" s="258">
        <v>2425.02</v>
      </c>
      <c r="J138" s="258">
        <v>0</v>
      </c>
      <c r="K138" s="258">
        <v>0</v>
      </c>
      <c r="L138" s="258">
        <v>0</v>
      </c>
      <c r="M138" s="258">
        <v>0</v>
      </c>
      <c r="N138" s="258">
        <v>0</v>
      </c>
      <c r="O138" s="258">
        <v>0</v>
      </c>
      <c r="P138" s="259">
        <v>748.08</v>
      </c>
      <c r="Q138" s="258">
        <v>0</v>
      </c>
      <c r="R138" s="262">
        <v>455.65</v>
      </c>
      <c r="S138" s="262">
        <v>92.79</v>
      </c>
      <c r="T138" s="260">
        <v>78.28</v>
      </c>
      <c r="U138" s="484">
        <f t="shared" si="9"/>
        <v>3799.82</v>
      </c>
      <c r="W138" s="485" t="b">
        <f t="shared" si="8"/>
        <v>0</v>
      </c>
      <c r="X138" s="362" t="s">
        <v>430</v>
      </c>
    </row>
    <row r="139" spans="1:25" x14ac:dyDescent="0.25">
      <c r="A139" s="478" t="s">
        <v>86</v>
      </c>
      <c r="B139" s="478">
        <v>1</v>
      </c>
      <c r="C139" s="478">
        <v>11</v>
      </c>
      <c r="E139" s="201" t="s">
        <v>556</v>
      </c>
      <c r="F139" s="257">
        <v>0</v>
      </c>
      <c r="G139" s="258">
        <v>0</v>
      </c>
      <c r="H139" s="258">
        <v>0</v>
      </c>
      <c r="I139" s="258">
        <v>2787.94</v>
      </c>
      <c r="J139" s="258">
        <v>0</v>
      </c>
      <c r="K139" s="258">
        <v>0</v>
      </c>
      <c r="L139" s="258">
        <v>0</v>
      </c>
      <c r="M139" s="258">
        <v>0</v>
      </c>
      <c r="N139" s="258">
        <v>0</v>
      </c>
      <c r="O139" s="258">
        <v>0</v>
      </c>
      <c r="P139" s="259">
        <v>374.04</v>
      </c>
      <c r="Q139" s="258">
        <v>0</v>
      </c>
      <c r="R139" s="262">
        <v>829.69</v>
      </c>
      <c r="S139" s="262">
        <v>96.43</v>
      </c>
      <c r="T139" s="259">
        <v>78.28</v>
      </c>
      <c r="U139" s="484">
        <f t="shared" si="9"/>
        <v>4166.38</v>
      </c>
      <c r="W139" s="485" t="b">
        <f t="shared" si="8"/>
        <v>0</v>
      </c>
      <c r="X139" s="362" t="s">
        <v>428</v>
      </c>
    </row>
    <row r="140" spans="1:25" x14ac:dyDescent="0.25">
      <c r="A140" s="478" t="s">
        <v>84</v>
      </c>
      <c r="B140" s="478">
        <v>1</v>
      </c>
      <c r="C140" s="478">
        <v>345</v>
      </c>
      <c r="E140" s="201" t="s">
        <v>366</v>
      </c>
      <c r="F140" s="257">
        <v>0</v>
      </c>
      <c r="G140" s="258">
        <v>0</v>
      </c>
      <c r="H140" s="258">
        <v>0</v>
      </c>
      <c r="I140" s="258">
        <v>0</v>
      </c>
      <c r="J140" s="258">
        <v>0</v>
      </c>
      <c r="K140" s="258">
        <v>0</v>
      </c>
      <c r="L140" s="258">
        <v>0</v>
      </c>
      <c r="M140" s="258">
        <v>0</v>
      </c>
      <c r="N140" s="258">
        <v>0</v>
      </c>
      <c r="O140" s="258">
        <v>0</v>
      </c>
      <c r="P140" s="259">
        <v>0</v>
      </c>
      <c r="Q140" s="258">
        <v>231.84</v>
      </c>
      <c r="R140" s="262">
        <v>517.78</v>
      </c>
      <c r="S140" s="262">
        <v>36.67</v>
      </c>
      <c r="T140" s="258">
        <v>0</v>
      </c>
      <c r="U140" s="484">
        <f t="shared" si="9"/>
        <v>786.29</v>
      </c>
      <c r="W140" s="485" t="b">
        <f t="shared" si="8"/>
        <v>1</v>
      </c>
      <c r="X140" s="362" t="s">
        <v>366</v>
      </c>
    </row>
    <row r="141" spans="1:25" x14ac:dyDescent="0.25">
      <c r="A141" s="478" t="s">
        <v>84</v>
      </c>
      <c r="B141" s="478">
        <v>1</v>
      </c>
      <c r="C141" s="478">
        <v>462</v>
      </c>
      <c r="D141" s="478" t="s">
        <v>549</v>
      </c>
      <c r="E141" s="201" t="s">
        <v>753</v>
      </c>
      <c r="F141" s="257">
        <v>0</v>
      </c>
      <c r="G141" s="258">
        <v>0</v>
      </c>
      <c r="H141" s="258">
        <v>0</v>
      </c>
      <c r="I141" s="258">
        <v>2368.09</v>
      </c>
      <c r="J141" s="258">
        <v>0</v>
      </c>
      <c r="K141" s="258">
        <v>0</v>
      </c>
      <c r="L141" s="258">
        <v>0</v>
      </c>
      <c r="M141" s="258">
        <v>0</v>
      </c>
      <c r="N141" s="258">
        <v>0</v>
      </c>
      <c r="O141" s="258">
        <v>0</v>
      </c>
      <c r="P141" s="259">
        <v>841.58</v>
      </c>
      <c r="Q141" s="259">
        <v>0</v>
      </c>
      <c r="R141" s="262">
        <v>512.61</v>
      </c>
      <c r="S141" s="258">
        <v>42.5</v>
      </c>
      <c r="T141" s="258">
        <v>0</v>
      </c>
      <c r="U141" s="484">
        <f t="shared" si="9"/>
        <v>3764.78</v>
      </c>
      <c r="W141" s="485" t="b">
        <f t="shared" si="8"/>
        <v>1</v>
      </c>
      <c r="X141" s="218" t="s">
        <v>753</v>
      </c>
    </row>
    <row r="142" spans="1:25" x14ac:dyDescent="0.25">
      <c r="A142" s="478" t="s">
        <v>84</v>
      </c>
      <c r="B142" s="478">
        <v>1</v>
      </c>
      <c r="C142" s="478">
        <v>438</v>
      </c>
      <c r="E142" s="201" t="s">
        <v>708</v>
      </c>
      <c r="F142" s="257">
        <v>0</v>
      </c>
      <c r="G142" s="258">
        <v>0</v>
      </c>
      <c r="H142" s="258">
        <v>0</v>
      </c>
      <c r="I142" s="259">
        <v>1026.5</v>
      </c>
      <c r="J142" s="258">
        <v>0</v>
      </c>
      <c r="K142" s="258">
        <v>0</v>
      </c>
      <c r="L142" s="258">
        <v>0</v>
      </c>
      <c r="M142" s="258">
        <v>0</v>
      </c>
      <c r="N142" s="258">
        <v>0</v>
      </c>
      <c r="O142" s="258">
        <v>0</v>
      </c>
      <c r="P142" s="259">
        <v>833.08</v>
      </c>
      <c r="Q142" s="258">
        <v>0</v>
      </c>
      <c r="R142" s="262">
        <v>507.43</v>
      </c>
      <c r="S142" s="262">
        <v>52.07</v>
      </c>
      <c r="T142" s="260">
        <v>39.14</v>
      </c>
      <c r="U142" s="484">
        <f t="shared" si="9"/>
        <v>2458.2199999999998</v>
      </c>
      <c r="W142" s="485" t="b">
        <f t="shared" si="8"/>
        <v>1</v>
      </c>
      <c r="X142" s="369" t="s">
        <v>708</v>
      </c>
    </row>
    <row r="143" spans="1:25" x14ac:dyDescent="0.25">
      <c r="A143" s="478" t="s">
        <v>84</v>
      </c>
      <c r="B143" s="478">
        <v>1</v>
      </c>
      <c r="C143" s="478">
        <v>18</v>
      </c>
      <c r="D143" s="478" t="s">
        <v>549</v>
      </c>
      <c r="E143" s="201" t="s">
        <v>561</v>
      </c>
      <c r="F143" s="257">
        <v>0</v>
      </c>
      <c r="G143" s="258">
        <v>0</v>
      </c>
      <c r="H143" s="258">
        <v>0</v>
      </c>
      <c r="I143" s="259">
        <v>3190.88</v>
      </c>
      <c r="J143" s="258">
        <v>0</v>
      </c>
      <c r="K143" s="258">
        <v>0</v>
      </c>
      <c r="L143" s="258">
        <v>0</v>
      </c>
      <c r="M143" s="258">
        <v>0</v>
      </c>
      <c r="N143" s="258">
        <v>0</v>
      </c>
      <c r="O143" s="258">
        <v>0</v>
      </c>
      <c r="P143" s="259">
        <v>395.29</v>
      </c>
      <c r="Q143" s="259">
        <v>0</v>
      </c>
      <c r="R143" s="262">
        <v>876.83</v>
      </c>
      <c r="S143" s="262">
        <v>69.260000000000005</v>
      </c>
      <c r="T143" s="258">
        <v>0</v>
      </c>
      <c r="U143" s="484">
        <f t="shared" si="9"/>
        <v>4532.26</v>
      </c>
      <c r="W143" s="485" t="b">
        <f t="shared" si="8"/>
        <v>0</v>
      </c>
      <c r="X143" s="362" t="s">
        <v>12</v>
      </c>
    </row>
    <row r="144" spans="1:25" x14ac:dyDescent="0.25">
      <c r="A144" s="478" t="s">
        <v>84</v>
      </c>
      <c r="B144" s="478">
        <v>1</v>
      </c>
      <c r="C144" s="478">
        <v>367</v>
      </c>
      <c r="E144" s="480" t="s">
        <v>456</v>
      </c>
      <c r="F144" s="257">
        <v>0</v>
      </c>
      <c r="G144" s="258">
        <v>0</v>
      </c>
      <c r="H144" s="258">
        <v>0</v>
      </c>
      <c r="I144" s="258">
        <v>0</v>
      </c>
      <c r="J144" s="258">
        <v>0</v>
      </c>
      <c r="K144" s="258">
        <v>0</v>
      </c>
      <c r="L144" s="258">
        <v>0</v>
      </c>
      <c r="M144" s="258">
        <v>0</v>
      </c>
      <c r="N144" s="258">
        <v>0</v>
      </c>
      <c r="O144" s="258">
        <v>0</v>
      </c>
      <c r="P144" s="259">
        <v>0</v>
      </c>
      <c r="Q144" s="258">
        <v>0</v>
      </c>
      <c r="R144" s="262">
        <v>0</v>
      </c>
      <c r="S144" s="260">
        <v>67.23</v>
      </c>
      <c r="T144" s="260">
        <v>78.28</v>
      </c>
      <c r="U144" s="484">
        <f t="shared" si="9"/>
        <v>145.51</v>
      </c>
      <c r="W144" s="485" t="b">
        <f t="shared" si="8"/>
        <v>1</v>
      </c>
      <c r="X144" s="208" t="s">
        <v>456</v>
      </c>
    </row>
    <row r="145" spans="1:25" x14ac:dyDescent="0.25">
      <c r="E145" s="359" t="s">
        <v>456</v>
      </c>
      <c r="P145" s="259"/>
      <c r="S145" s="260"/>
      <c r="T145" s="260"/>
      <c r="U145" s="484">
        <v>0</v>
      </c>
      <c r="W145" s="485" t="b">
        <f t="shared" si="8"/>
        <v>1</v>
      </c>
      <c r="X145" s="359" t="s">
        <v>456</v>
      </c>
    </row>
    <row r="146" spans="1:25" x14ac:dyDescent="0.25">
      <c r="A146" s="478" t="s">
        <v>84</v>
      </c>
      <c r="B146" s="478">
        <v>1</v>
      </c>
      <c r="C146" s="478">
        <v>69</v>
      </c>
      <c r="D146" s="478" t="s">
        <v>549</v>
      </c>
      <c r="E146" s="201" t="s">
        <v>587</v>
      </c>
      <c r="F146" s="257">
        <v>0</v>
      </c>
      <c r="G146" s="258">
        <v>0</v>
      </c>
      <c r="H146" s="258">
        <v>0</v>
      </c>
      <c r="I146" s="259">
        <v>2430.8000000000002</v>
      </c>
      <c r="J146" s="258">
        <v>0</v>
      </c>
      <c r="K146" s="258">
        <v>0</v>
      </c>
      <c r="L146" s="258">
        <f>3*1518</f>
        <v>4554</v>
      </c>
      <c r="M146" s="258">
        <v>0</v>
      </c>
      <c r="N146" s="258">
        <v>0</v>
      </c>
      <c r="O146" s="258">
        <v>0</v>
      </c>
      <c r="P146" s="259">
        <v>705.57</v>
      </c>
      <c r="Q146" s="259">
        <v>0</v>
      </c>
      <c r="R146" s="262">
        <v>429.76</v>
      </c>
      <c r="S146" s="262">
        <v>108.46</v>
      </c>
      <c r="T146" s="259">
        <v>0</v>
      </c>
      <c r="U146" s="484">
        <f>SUM(F146:T146)</f>
        <v>8228.59</v>
      </c>
      <c r="W146" s="485" t="b">
        <f t="shared" si="8"/>
        <v>0</v>
      </c>
      <c r="X146" s="362" t="s">
        <v>423</v>
      </c>
    </row>
    <row r="147" spans="1:25" x14ac:dyDescent="0.25">
      <c r="A147" s="478" t="s">
        <v>84</v>
      </c>
      <c r="B147" s="478">
        <v>1</v>
      </c>
      <c r="C147" s="478">
        <v>443</v>
      </c>
      <c r="E147" s="201" t="s">
        <v>711</v>
      </c>
      <c r="F147" s="257">
        <v>0</v>
      </c>
      <c r="G147" s="258">
        <v>0</v>
      </c>
      <c r="H147" s="258">
        <v>0</v>
      </c>
      <c r="I147" s="258">
        <v>0</v>
      </c>
      <c r="J147" s="258">
        <v>0</v>
      </c>
      <c r="K147" s="258">
        <v>0</v>
      </c>
      <c r="L147" s="258">
        <v>0</v>
      </c>
      <c r="M147" s="258">
        <v>0</v>
      </c>
      <c r="N147" s="258">
        <v>0</v>
      </c>
      <c r="O147" s="258">
        <v>0</v>
      </c>
      <c r="P147" s="258">
        <v>850.08</v>
      </c>
      <c r="Q147" s="258">
        <v>0</v>
      </c>
      <c r="R147" s="258">
        <v>517.78</v>
      </c>
      <c r="S147" s="258">
        <v>0</v>
      </c>
      <c r="T147" s="258">
        <v>39.14</v>
      </c>
      <c r="U147" s="484">
        <f>SUM(F147:T147)</f>
        <v>1407.0000000000002</v>
      </c>
      <c r="W147" s="485" t="b">
        <f t="shared" si="8"/>
        <v>1</v>
      </c>
      <c r="X147" s="369" t="s">
        <v>711</v>
      </c>
    </row>
    <row r="148" spans="1:25" x14ac:dyDescent="0.25">
      <c r="A148" s="478" t="s">
        <v>84</v>
      </c>
      <c r="B148" s="478">
        <v>1</v>
      </c>
      <c r="C148" s="478">
        <v>456</v>
      </c>
      <c r="E148" s="201" t="s">
        <v>723</v>
      </c>
      <c r="F148" s="257">
        <v>0</v>
      </c>
      <c r="G148" s="258">
        <v>0</v>
      </c>
      <c r="H148" s="258">
        <v>0</v>
      </c>
      <c r="I148" s="258">
        <v>0</v>
      </c>
      <c r="J148" s="258">
        <v>0</v>
      </c>
      <c r="K148" s="258">
        <v>0</v>
      </c>
      <c r="L148" s="258">
        <v>0</v>
      </c>
      <c r="M148" s="258">
        <v>0</v>
      </c>
      <c r="N148" s="258">
        <v>0</v>
      </c>
      <c r="O148" s="258">
        <v>0</v>
      </c>
      <c r="P148" s="259">
        <v>624.80999999999995</v>
      </c>
      <c r="Q148" s="258">
        <v>0</v>
      </c>
      <c r="R148" s="262">
        <v>715.7</v>
      </c>
      <c r="S148" s="262">
        <v>52.07</v>
      </c>
      <c r="T148" s="260">
        <v>39.14</v>
      </c>
      <c r="U148" s="484">
        <f>SUM(F148:T148)</f>
        <v>1431.72</v>
      </c>
      <c r="W148" s="485" t="b">
        <f t="shared" si="8"/>
        <v>1</v>
      </c>
      <c r="X148" s="369" t="s">
        <v>723</v>
      </c>
    </row>
    <row r="149" spans="1:25" x14ac:dyDescent="0.25">
      <c r="A149" s="478" t="s">
        <v>86</v>
      </c>
      <c r="B149" s="478">
        <v>1</v>
      </c>
      <c r="C149" s="478">
        <v>425</v>
      </c>
      <c r="E149" s="201" t="s">
        <v>689</v>
      </c>
      <c r="F149" s="257">
        <v>0</v>
      </c>
      <c r="G149" s="258">
        <v>0</v>
      </c>
      <c r="H149" s="258">
        <v>0</v>
      </c>
      <c r="I149" s="258">
        <v>596.41</v>
      </c>
      <c r="J149" s="258">
        <v>0</v>
      </c>
      <c r="K149" s="258">
        <v>0</v>
      </c>
      <c r="L149" s="258">
        <v>0</v>
      </c>
      <c r="M149" s="258">
        <v>0</v>
      </c>
      <c r="N149" s="258">
        <v>0</v>
      </c>
      <c r="O149" s="258">
        <v>0</v>
      </c>
      <c r="P149" s="258">
        <v>841.58</v>
      </c>
      <c r="Q149" s="258">
        <v>0</v>
      </c>
      <c r="R149" s="258">
        <v>512.61</v>
      </c>
      <c r="S149" s="262">
        <v>42.5</v>
      </c>
      <c r="T149" s="259">
        <v>117.42</v>
      </c>
      <c r="U149" s="484">
        <f>SUM(F149:T149)</f>
        <v>2110.52</v>
      </c>
      <c r="W149" s="485" t="b">
        <f t="shared" si="8"/>
        <v>0</v>
      </c>
      <c r="X149" s="370" t="s">
        <v>672</v>
      </c>
    </row>
    <row r="150" spans="1:25" x14ac:dyDescent="0.25">
      <c r="A150" s="478" t="s">
        <v>84</v>
      </c>
      <c r="B150" s="478">
        <v>1</v>
      </c>
      <c r="C150" s="478">
        <v>192</v>
      </c>
      <c r="E150" s="201" t="s">
        <v>615</v>
      </c>
      <c r="F150" s="257">
        <v>0</v>
      </c>
      <c r="G150" s="258">
        <v>0</v>
      </c>
      <c r="H150" s="258">
        <v>0</v>
      </c>
      <c r="I150" s="258">
        <v>0</v>
      </c>
      <c r="J150" s="258">
        <v>0</v>
      </c>
      <c r="K150" s="258">
        <v>0</v>
      </c>
      <c r="L150" s="258">
        <v>0</v>
      </c>
      <c r="M150" s="258">
        <v>0</v>
      </c>
      <c r="N150" s="258">
        <v>0</v>
      </c>
      <c r="O150" s="258">
        <v>0</v>
      </c>
      <c r="P150" s="258">
        <v>0</v>
      </c>
      <c r="Q150" s="258">
        <v>0</v>
      </c>
      <c r="R150" s="258">
        <v>0</v>
      </c>
      <c r="S150" s="258">
        <v>0</v>
      </c>
      <c r="T150" s="258">
        <v>0</v>
      </c>
      <c r="U150" s="490">
        <v>0</v>
      </c>
      <c r="W150" s="485" t="b">
        <f t="shared" si="8"/>
        <v>0</v>
      </c>
      <c r="X150" s="367" t="s">
        <v>419</v>
      </c>
    </row>
    <row r="151" spans="1:25" x14ac:dyDescent="0.25">
      <c r="A151" s="478" t="s">
        <v>86</v>
      </c>
      <c r="B151" s="478">
        <v>1</v>
      </c>
      <c r="C151" s="478">
        <v>260</v>
      </c>
      <c r="E151" s="201" t="s">
        <v>148</v>
      </c>
      <c r="F151" s="257">
        <v>0</v>
      </c>
      <c r="G151" s="258">
        <v>0</v>
      </c>
      <c r="H151" s="258">
        <v>0</v>
      </c>
      <c r="I151" s="258">
        <v>553.80999999999995</v>
      </c>
      <c r="J151" s="258">
        <v>0</v>
      </c>
      <c r="K151" s="258">
        <v>0</v>
      </c>
      <c r="L151" s="258">
        <v>0</v>
      </c>
      <c r="M151" s="258">
        <v>0</v>
      </c>
      <c r="N151" s="258">
        <v>0</v>
      </c>
      <c r="O151" s="258">
        <v>0</v>
      </c>
      <c r="P151" s="258">
        <v>0</v>
      </c>
      <c r="Q151" s="258">
        <v>0</v>
      </c>
      <c r="R151" s="262">
        <v>1354.19</v>
      </c>
      <c r="S151" s="262">
        <v>45.08</v>
      </c>
      <c r="T151" s="260">
        <v>0</v>
      </c>
      <c r="U151" s="484">
        <f t="shared" ref="U151:U167" si="10">SUM(F151:T151)</f>
        <v>1953.08</v>
      </c>
      <c r="W151" s="485" t="b">
        <f t="shared" si="8"/>
        <v>1</v>
      </c>
      <c r="X151" s="362" t="s">
        <v>148</v>
      </c>
    </row>
    <row r="152" spans="1:25" x14ac:dyDescent="0.25">
      <c r="A152" s="478" t="s">
        <v>86</v>
      </c>
      <c r="B152" s="478">
        <v>1</v>
      </c>
      <c r="C152" s="478">
        <v>444</v>
      </c>
      <c r="E152" s="201" t="s">
        <v>712</v>
      </c>
      <c r="F152" s="257">
        <v>0</v>
      </c>
      <c r="G152" s="258">
        <v>0</v>
      </c>
      <c r="H152" s="258">
        <v>0</v>
      </c>
      <c r="I152" s="258">
        <v>535.29</v>
      </c>
      <c r="J152" s="258">
        <v>0</v>
      </c>
      <c r="K152" s="258">
        <v>0</v>
      </c>
      <c r="L152" s="258">
        <v>0</v>
      </c>
      <c r="M152" s="258">
        <v>0</v>
      </c>
      <c r="N152" s="268">
        <v>227.41</v>
      </c>
      <c r="O152" s="258">
        <v>0</v>
      </c>
      <c r="P152" s="259">
        <v>425.04</v>
      </c>
      <c r="Q152" s="258">
        <v>0</v>
      </c>
      <c r="R152" s="262">
        <v>942.82</v>
      </c>
      <c r="S152" s="258">
        <v>16.8</v>
      </c>
      <c r="T152" s="258">
        <v>0</v>
      </c>
      <c r="U152" s="484">
        <f t="shared" si="10"/>
        <v>2147.36</v>
      </c>
      <c r="W152" s="485" t="b">
        <f t="shared" si="8"/>
        <v>1</v>
      </c>
      <c r="X152" s="369" t="s">
        <v>712</v>
      </c>
    </row>
    <row r="153" spans="1:25" x14ac:dyDescent="0.25">
      <c r="A153" s="478" t="s">
        <v>86</v>
      </c>
      <c r="B153" s="478">
        <v>1</v>
      </c>
      <c r="C153" s="478">
        <v>161</v>
      </c>
      <c r="D153" s="478" t="s">
        <v>549</v>
      </c>
      <c r="E153" s="201" t="s">
        <v>63</v>
      </c>
      <c r="F153" s="257">
        <v>0</v>
      </c>
      <c r="G153" s="258">
        <v>0</v>
      </c>
      <c r="H153" s="258">
        <v>0</v>
      </c>
      <c r="I153" s="258">
        <v>602.70000000000005</v>
      </c>
      <c r="J153" s="258">
        <v>0</v>
      </c>
      <c r="K153" s="258">
        <v>0</v>
      </c>
      <c r="L153" s="258">
        <v>0</v>
      </c>
      <c r="M153" s="258">
        <v>0</v>
      </c>
      <c r="N153" s="258">
        <v>0</v>
      </c>
      <c r="O153" s="258">
        <v>0</v>
      </c>
      <c r="P153" s="259">
        <v>841.58</v>
      </c>
      <c r="Q153" s="258">
        <v>0</v>
      </c>
      <c r="R153" s="262">
        <v>512.61</v>
      </c>
      <c r="S153" s="262">
        <v>43.78</v>
      </c>
      <c r="T153" s="260">
        <v>117.42</v>
      </c>
      <c r="U153" s="484">
        <f t="shared" si="10"/>
        <v>2118.09</v>
      </c>
      <c r="W153" s="485" t="b">
        <f t="shared" si="8"/>
        <v>1</v>
      </c>
      <c r="X153" s="362" t="s">
        <v>63</v>
      </c>
    </row>
    <row r="154" spans="1:25" x14ac:dyDescent="0.25">
      <c r="A154" s="478" t="s">
        <v>84</v>
      </c>
      <c r="B154" s="478">
        <v>1</v>
      </c>
      <c r="C154" s="478">
        <v>344</v>
      </c>
      <c r="D154" s="478" t="s">
        <v>549</v>
      </c>
      <c r="E154" s="201" t="s">
        <v>364</v>
      </c>
      <c r="F154" s="257">
        <v>0</v>
      </c>
      <c r="G154" s="258">
        <v>0</v>
      </c>
      <c r="H154" s="258">
        <v>0</v>
      </c>
      <c r="I154" s="259">
        <v>1393.97</v>
      </c>
      <c r="J154" s="258">
        <v>0</v>
      </c>
      <c r="K154" s="258">
        <v>0</v>
      </c>
      <c r="L154" s="258">
        <v>0</v>
      </c>
      <c r="M154" s="258">
        <v>0</v>
      </c>
      <c r="N154" s="258">
        <v>0</v>
      </c>
      <c r="O154" s="258">
        <v>0</v>
      </c>
      <c r="P154" s="259">
        <v>748.08</v>
      </c>
      <c r="Q154" s="259">
        <v>0</v>
      </c>
      <c r="R154" s="262">
        <v>455.65</v>
      </c>
      <c r="S154" s="262">
        <v>85.9</v>
      </c>
      <c r="T154" s="258">
        <v>0</v>
      </c>
      <c r="U154" s="484">
        <f t="shared" si="10"/>
        <v>2683.6000000000004</v>
      </c>
      <c r="W154" s="485" t="b">
        <f t="shared" si="8"/>
        <v>1</v>
      </c>
      <c r="X154" s="362" t="s">
        <v>364</v>
      </c>
    </row>
    <row r="155" spans="1:25" x14ac:dyDescent="0.25">
      <c r="A155" s="478" t="s">
        <v>84</v>
      </c>
      <c r="B155" s="478">
        <v>1</v>
      </c>
      <c r="C155" s="478">
        <v>356</v>
      </c>
      <c r="E155" s="201" t="s">
        <v>383</v>
      </c>
      <c r="F155" s="257">
        <v>0</v>
      </c>
      <c r="G155" s="258">
        <v>0</v>
      </c>
      <c r="H155" s="258">
        <v>0</v>
      </c>
      <c r="I155" s="258">
        <v>996.71</v>
      </c>
      <c r="J155" s="258">
        <v>0</v>
      </c>
      <c r="K155" s="258">
        <v>0</v>
      </c>
      <c r="L155" s="258">
        <v>0</v>
      </c>
      <c r="M155" s="258">
        <v>0</v>
      </c>
      <c r="N155" s="258">
        <v>0</v>
      </c>
      <c r="O155" s="258">
        <v>0</v>
      </c>
      <c r="P155" s="259">
        <v>850.08</v>
      </c>
      <c r="Q155" s="258">
        <v>0</v>
      </c>
      <c r="R155" s="262">
        <v>517.78</v>
      </c>
      <c r="S155" s="262">
        <v>30.56</v>
      </c>
      <c r="T155" s="259">
        <v>39.14</v>
      </c>
      <c r="U155" s="484">
        <f t="shared" si="10"/>
        <v>2434.2699999999995</v>
      </c>
      <c r="W155" s="485" t="b">
        <f t="shared" si="8"/>
        <v>1</v>
      </c>
      <c r="X155" s="362" t="s">
        <v>383</v>
      </c>
    </row>
    <row r="156" spans="1:25" x14ac:dyDescent="0.25">
      <c r="A156" s="478" t="s">
        <v>84</v>
      </c>
      <c r="B156" s="478">
        <v>1</v>
      </c>
      <c r="C156" s="478">
        <v>172</v>
      </c>
      <c r="E156" s="201" t="s">
        <v>630</v>
      </c>
      <c r="F156" s="257">
        <v>0</v>
      </c>
      <c r="G156" s="258">
        <v>0</v>
      </c>
      <c r="H156" s="258">
        <v>0</v>
      </c>
      <c r="I156" s="258">
        <v>1363.08</v>
      </c>
      <c r="J156" s="258">
        <v>0</v>
      </c>
      <c r="K156" s="258">
        <v>0</v>
      </c>
      <c r="L156" s="258">
        <v>0</v>
      </c>
      <c r="M156" s="258">
        <v>0</v>
      </c>
      <c r="N156" s="258">
        <v>0</v>
      </c>
      <c r="O156" s="258">
        <v>0</v>
      </c>
      <c r="P156" s="258">
        <v>416.54</v>
      </c>
      <c r="Q156" s="258">
        <v>0</v>
      </c>
      <c r="R156" s="258">
        <v>923.97</v>
      </c>
      <c r="S156" s="258">
        <v>55.24</v>
      </c>
      <c r="T156" s="258">
        <v>117.42</v>
      </c>
      <c r="U156" s="484">
        <f t="shared" si="10"/>
        <v>2876.25</v>
      </c>
      <c r="W156" s="485" t="b">
        <f t="shared" si="8"/>
        <v>0</v>
      </c>
      <c r="X156" s="152" t="s">
        <v>68</v>
      </c>
      <c r="Y156" s="491"/>
    </row>
    <row r="157" spans="1:25" s="491" customFormat="1" x14ac:dyDescent="0.25">
      <c r="A157" s="478" t="s">
        <v>84</v>
      </c>
      <c r="B157" s="478">
        <v>1</v>
      </c>
      <c r="C157" s="478">
        <v>52</v>
      </c>
      <c r="D157" s="478"/>
      <c r="E157" s="201" t="s">
        <v>586</v>
      </c>
      <c r="F157" s="257">
        <v>0</v>
      </c>
      <c r="G157" s="258">
        <v>0</v>
      </c>
      <c r="H157" s="258">
        <v>0</v>
      </c>
      <c r="I157" s="258">
        <v>0</v>
      </c>
      <c r="J157" s="258">
        <v>0</v>
      </c>
      <c r="K157" s="258">
        <v>0</v>
      </c>
      <c r="L157" s="258">
        <v>0</v>
      </c>
      <c r="M157" s="258">
        <v>0</v>
      </c>
      <c r="N157" s="258">
        <v>0</v>
      </c>
      <c r="O157" s="258">
        <v>0</v>
      </c>
      <c r="P157" s="259">
        <v>592.94000000000005</v>
      </c>
      <c r="Q157" s="258">
        <v>0</v>
      </c>
      <c r="R157" s="262">
        <v>679.18</v>
      </c>
      <c r="S157" s="262">
        <v>63.38</v>
      </c>
      <c r="T157" s="258">
        <v>0</v>
      </c>
      <c r="U157" s="484">
        <f t="shared" si="10"/>
        <v>1335.5</v>
      </c>
      <c r="W157" s="485" t="b">
        <f t="shared" si="8"/>
        <v>0</v>
      </c>
      <c r="X157" s="362" t="s">
        <v>39</v>
      </c>
      <c r="Y157" s="485"/>
    </row>
    <row r="158" spans="1:25" x14ac:dyDescent="0.25">
      <c r="A158" s="478" t="s">
        <v>84</v>
      </c>
      <c r="B158" s="478">
        <v>1</v>
      </c>
      <c r="C158" s="478">
        <v>42</v>
      </c>
      <c r="E158" s="201" t="s">
        <v>579</v>
      </c>
      <c r="F158" s="257">
        <v>0</v>
      </c>
      <c r="G158" s="258">
        <v>0</v>
      </c>
      <c r="H158" s="258">
        <v>0</v>
      </c>
      <c r="I158" s="258">
        <v>0</v>
      </c>
      <c r="J158" s="258">
        <v>0</v>
      </c>
      <c r="K158" s="258">
        <v>0</v>
      </c>
      <c r="L158" s="258">
        <v>0</v>
      </c>
      <c r="M158" s="258">
        <v>0</v>
      </c>
      <c r="N158" s="258">
        <v>0</v>
      </c>
      <c r="O158" s="258">
        <v>0</v>
      </c>
      <c r="P158" s="259">
        <v>352.79</v>
      </c>
      <c r="Q158" s="258">
        <v>0</v>
      </c>
      <c r="R158" s="262">
        <v>782.55</v>
      </c>
      <c r="S158" s="258">
        <v>118.08</v>
      </c>
      <c r="T158" s="260">
        <v>117.42</v>
      </c>
      <c r="U158" s="484">
        <f t="shared" si="10"/>
        <v>1370.84</v>
      </c>
      <c r="V158" s="486"/>
      <c r="W158" s="485" t="b">
        <f t="shared" si="8"/>
        <v>0</v>
      </c>
      <c r="X158" s="366" t="s">
        <v>31</v>
      </c>
    </row>
    <row r="159" spans="1:25" x14ac:dyDescent="0.25">
      <c r="A159" s="478" t="s">
        <v>86</v>
      </c>
      <c r="B159" s="478">
        <v>1</v>
      </c>
      <c r="C159" s="478">
        <v>466</v>
      </c>
      <c r="D159" s="478" t="s">
        <v>549</v>
      </c>
      <c r="E159" s="201" t="s">
        <v>749</v>
      </c>
      <c r="F159" s="257">
        <v>0</v>
      </c>
      <c r="G159" s="258">
        <v>0</v>
      </c>
      <c r="H159" s="258">
        <v>0</v>
      </c>
      <c r="I159" s="258">
        <v>2178.8200000000002</v>
      </c>
      <c r="J159" s="258">
        <v>0</v>
      </c>
      <c r="K159" s="258">
        <v>0</v>
      </c>
      <c r="L159" s="258">
        <v>0</v>
      </c>
      <c r="M159" s="258">
        <v>0</v>
      </c>
      <c r="N159" s="268">
        <v>227.41</v>
      </c>
      <c r="O159" s="258">
        <v>0</v>
      </c>
      <c r="P159" s="257">
        <v>850.08</v>
      </c>
      <c r="Q159" s="259">
        <v>0</v>
      </c>
      <c r="R159" s="262">
        <v>517.78</v>
      </c>
      <c r="S159" s="260">
        <v>16.8</v>
      </c>
      <c r="T159" s="260">
        <v>117.42</v>
      </c>
      <c r="U159" s="484">
        <f t="shared" si="10"/>
        <v>3908.3100000000004</v>
      </c>
      <c r="W159" s="485" t="b">
        <f t="shared" si="8"/>
        <v>1</v>
      </c>
      <c r="X159" s="354" t="s">
        <v>749</v>
      </c>
    </row>
    <row r="160" spans="1:25" x14ac:dyDescent="0.25">
      <c r="A160" s="478" t="s">
        <v>86</v>
      </c>
      <c r="B160" s="478">
        <v>1</v>
      </c>
      <c r="C160" s="478">
        <v>391</v>
      </c>
      <c r="E160" s="480" t="s">
        <v>472</v>
      </c>
      <c r="F160" s="257">
        <v>0</v>
      </c>
      <c r="G160" s="258">
        <v>0</v>
      </c>
      <c r="H160" s="258">
        <v>0</v>
      </c>
      <c r="I160" s="258">
        <v>0</v>
      </c>
      <c r="J160" s="258">
        <v>0</v>
      </c>
      <c r="K160" s="258">
        <v>0</v>
      </c>
      <c r="L160" s="258">
        <v>0</v>
      </c>
      <c r="M160" s="258">
        <v>0</v>
      </c>
      <c r="N160" s="258">
        <v>0</v>
      </c>
      <c r="O160" s="258">
        <v>0</v>
      </c>
      <c r="P160" s="259">
        <v>0</v>
      </c>
      <c r="Q160" s="258">
        <v>0</v>
      </c>
      <c r="R160" s="262">
        <v>0</v>
      </c>
      <c r="S160" s="260">
        <v>42.5</v>
      </c>
      <c r="T160" s="260">
        <v>78.28</v>
      </c>
      <c r="U160" s="484">
        <f t="shared" si="10"/>
        <v>120.78</v>
      </c>
      <c r="W160" s="485" t="b">
        <f t="shared" si="8"/>
        <v>1</v>
      </c>
      <c r="X160" s="208" t="s">
        <v>472</v>
      </c>
    </row>
    <row r="161" spans="1:24" x14ac:dyDescent="0.25">
      <c r="A161" s="478" t="s">
        <v>86</v>
      </c>
      <c r="B161" s="478">
        <v>1</v>
      </c>
      <c r="C161" s="478">
        <v>195</v>
      </c>
      <c r="E161" s="201" t="s">
        <v>779</v>
      </c>
      <c r="F161" s="257">
        <v>0</v>
      </c>
      <c r="G161" s="258">
        <v>0</v>
      </c>
      <c r="H161" s="258">
        <v>0</v>
      </c>
      <c r="I161" s="258">
        <v>0</v>
      </c>
      <c r="J161" s="258">
        <v>0</v>
      </c>
      <c r="K161" s="258">
        <v>0</v>
      </c>
      <c r="L161" s="258">
        <v>0</v>
      </c>
      <c r="M161" s="258">
        <v>0</v>
      </c>
      <c r="N161" s="258">
        <v>0</v>
      </c>
      <c r="O161" s="258">
        <v>0</v>
      </c>
      <c r="P161" s="259">
        <v>637.55999999999995</v>
      </c>
      <c r="Q161" s="258">
        <v>0</v>
      </c>
      <c r="R161" s="262">
        <v>730.3</v>
      </c>
      <c r="S161" s="262">
        <v>18.350000000000001</v>
      </c>
      <c r="T161" s="259">
        <v>117.42</v>
      </c>
      <c r="U161" s="484">
        <f t="shared" si="10"/>
        <v>1503.6299999999999</v>
      </c>
      <c r="W161" s="485" t="b">
        <f t="shared" si="8"/>
        <v>0</v>
      </c>
      <c r="X161" s="362" t="s">
        <v>417</v>
      </c>
    </row>
    <row r="162" spans="1:24" x14ac:dyDescent="0.25">
      <c r="A162" s="478" t="s">
        <v>86</v>
      </c>
      <c r="B162" s="478">
        <v>1</v>
      </c>
      <c r="C162" s="478">
        <v>335</v>
      </c>
      <c r="E162" s="201" t="s">
        <v>333</v>
      </c>
      <c r="F162" s="257">
        <v>0</v>
      </c>
      <c r="G162" s="258">
        <v>1518</v>
      </c>
      <c r="H162" s="258">
        <v>0</v>
      </c>
      <c r="I162" s="258">
        <v>569.67999999999995</v>
      </c>
      <c r="J162" s="258">
        <v>0</v>
      </c>
      <c r="K162" s="258">
        <v>0</v>
      </c>
      <c r="L162" s="258">
        <v>0</v>
      </c>
      <c r="M162" s="258">
        <v>0</v>
      </c>
      <c r="N162" s="258">
        <v>0</v>
      </c>
      <c r="O162" s="258">
        <v>0</v>
      </c>
      <c r="P162" s="258">
        <v>0</v>
      </c>
      <c r="Q162" s="258">
        <v>0</v>
      </c>
      <c r="R162" s="262">
        <v>1203.72</v>
      </c>
      <c r="S162" s="262">
        <v>85.9</v>
      </c>
      <c r="T162" s="258">
        <v>0</v>
      </c>
      <c r="U162" s="484">
        <f t="shared" si="10"/>
        <v>3377.2999999999997</v>
      </c>
      <c r="W162" s="485" t="b">
        <f t="shared" si="8"/>
        <v>1</v>
      </c>
      <c r="X162" s="322" t="s">
        <v>333</v>
      </c>
    </row>
    <row r="163" spans="1:24" x14ac:dyDescent="0.25">
      <c r="A163" s="478" t="s">
        <v>84</v>
      </c>
      <c r="B163" s="478">
        <v>1</v>
      </c>
      <c r="C163" s="478">
        <v>245</v>
      </c>
      <c r="D163" s="478" t="s">
        <v>549</v>
      </c>
      <c r="E163" s="480" t="s">
        <v>135</v>
      </c>
      <c r="F163" s="257">
        <v>0</v>
      </c>
      <c r="G163" s="258">
        <v>0</v>
      </c>
      <c r="H163" s="258">
        <v>0</v>
      </c>
      <c r="I163" s="259">
        <v>508.28</v>
      </c>
      <c r="J163" s="258">
        <v>0</v>
      </c>
      <c r="K163" s="258">
        <v>0</v>
      </c>
      <c r="L163" s="258">
        <v>0</v>
      </c>
      <c r="M163" s="258">
        <v>0</v>
      </c>
      <c r="N163" s="258">
        <v>0</v>
      </c>
      <c r="O163" s="258">
        <v>0</v>
      </c>
      <c r="P163" s="259">
        <v>624.80999999999995</v>
      </c>
      <c r="Q163" s="259">
        <v>0</v>
      </c>
      <c r="R163" s="262">
        <v>715.7</v>
      </c>
      <c r="S163" s="258">
        <v>0</v>
      </c>
      <c r="T163" s="260">
        <v>78.28</v>
      </c>
      <c r="U163" s="484">
        <f t="shared" si="10"/>
        <v>1927.07</v>
      </c>
      <c r="W163" s="485" t="b">
        <f t="shared" si="8"/>
        <v>1</v>
      </c>
      <c r="X163" s="362" t="s">
        <v>135</v>
      </c>
    </row>
    <row r="164" spans="1:24" x14ac:dyDescent="0.25">
      <c r="A164" s="478" t="s">
        <v>84</v>
      </c>
      <c r="B164" s="478">
        <v>1</v>
      </c>
      <c r="C164" s="478">
        <v>19</v>
      </c>
      <c r="E164" s="201" t="s">
        <v>562</v>
      </c>
      <c r="F164" s="257">
        <v>0</v>
      </c>
      <c r="G164" s="258">
        <v>0</v>
      </c>
      <c r="H164" s="258">
        <v>629.24</v>
      </c>
      <c r="I164" s="258">
        <v>0</v>
      </c>
      <c r="J164" s="258">
        <v>0</v>
      </c>
      <c r="K164" s="258">
        <v>0</v>
      </c>
      <c r="L164" s="258">
        <v>0</v>
      </c>
      <c r="M164" s="258">
        <v>0</v>
      </c>
      <c r="N164" s="258">
        <v>0</v>
      </c>
      <c r="O164" s="258">
        <v>0</v>
      </c>
      <c r="P164" s="258">
        <v>0</v>
      </c>
      <c r="Q164" s="258">
        <v>0</v>
      </c>
      <c r="R164" s="262">
        <v>1203.72</v>
      </c>
      <c r="S164" s="262">
        <v>81.849999999999994</v>
      </c>
      <c r="T164" s="260">
        <v>78.28</v>
      </c>
      <c r="U164" s="484">
        <f t="shared" si="10"/>
        <v>1993.09</v>
      </c>
      <c r="W164" s="485" t="b">
        <f t="shared" si="8"/>
        <v>0</v>
      </c>
      <c r="X164" s="362" t="s">
        <v>13</v>
      </c>
    </row>
    <row r="165" spans="1:24" x14ac:dyDescent="0.25">
      <c r="A165" s="478" t="s">
        <v>84</v>
      </c>
      <c r="B165" s="478">
        <v>1</v>
      </c>
      <c r="C165" s="478">
        <v>475</v>
      </c>
      <c r="E165" s="201" t="s">
        <v>785</v>
      </c>
      <c r="F165" s="257">
        <v>0</v>
      </c>
      <c r="G165" s="257">
        <v>0</v>
      </c>
      <c r="H165" s="257">
        <v>0</v>
      </c>
      <c r="I165" s="257">
        <v>709.05</v>
      </c>
      <c r="J165" s="257">
        <v>0</v>
      </c>
      <c r="K165" s="257">
        <v>0</v>
      </c>
      <c r="L165" s="257">
        <v>0</v>
      </c>
      <c r="M165" s="257">
        <v>0</v>
      </c>
      <c r="N165" s="257">
        <v>0</v>
      </c>
      <c r="O165" s="257">
        <v>0</v>
      </c>
      <c r="P165" s="257">
        <v>833.08</v>
      </c>
      <c r="Q165" s="258">
        <v>0</v>
      </c>
      <c r="R165" s="257">
        <v>507.43</v>
      </c>
      <c r="S165" s="257">
        <v>52.07</v>
      </c>
      <c r="T165" s="257">
        <v>0</v>
      </c>
      <c r="U165" s="484">
        <f t="shared" si="10"/>
        <v>2101.63</v>
      </c>
      <c r="W165" s="485" t="b">
        <f t="shared" si="8"/>
        <v>1</v>
      </c>
      <c r="X165" s="369" t="s">
        <v>785</v>
      </c>
    </row>
    <row r="166" spans="1:24" x14ac:dyDescent="0.25">
      <c r="A166" s="478" t="s">
        <v>86</v>
      </c>
      <c r="B166" s="478">
        <v>1</v>
      </c>
      <c r="C166" s="478">
        <v>390</v>
      </c>
      <c r="E166" s="480" t="s">
        <v>471</v>
      </c>
      <c r="F166" s="257">
        <v>0</v>
      </c>
      <c r="G166" s="258">
        <v>0</v>
      </c>
      <c r="H166" s="258">
        <v>0</v>
      </c>
      <c r="I166" s="260">
        <v>0</v>
      </c>
      <c r="J166" s="258">
        <v>0</v>
      </c>
      <c r="K166" s="258">
        <v>0</v>
      </c>
      <c r="L166" s="258">
        <v>0</v>
      </c>
      <c r="M166" s="258">
        <v>0</v>
      </c>
      <c r="N166" s="258">
        <v>0</v>
      </c>
      <c r="O166" s="258">
        <v>0</v>
      </c>
      <c r="P166" s="259">
        <v>0</v>
      </c>
      <c r="Q166" s="258">
        <v>0</v>
      </c>
      <c r="R166" s="262">
        <v>0</v>
      </c>
      <c r="S166" s="260">
        <v>16.8</v>
      </c>
      <c r="T166" s="259">
        <v>156.56</v>
      </c>
      <c r="U166" s="484">
        <f t="shared" si="10"/>
        <v>173.36</v>
      </c>
      <c r="W166" s="485" t="b">
        <f t="shared" si="8"/>
        <v>1</v>
      </c>
      <c r="X166" s="208" t="s">
        <v>471</v>
      </c>
    </row>
    <row r="167" spans="1:24" x14ac:dyDescent="0.25">
      <c r="A167" s="478" t="s">
        <v>84</v>
      </c>
      <c r="B167" s="478">
        <v>1</v>
      </c>
      <c r="C167" s="478">
        <v>375</v>
      </c>
      <c r="E167" s="480" t="s">
        <v>462</v>
      </c>
      <c r="F167" s="257">
        <v>0</v>
      </c>
      <c r="G167" s="258">
        <v>0</v>
      </c>
      <c r="H167" s="258">
        <v>0</v>
      </c>
      <c r="I167" s="258">
        <v>0</v>
      </c>
      <c r="J167" s="259">
        <v>0</v>
      </c>
      <c r="K167" s="259">
        <v>0</v>
      </c>
      <c r="L167" s="258">
        <v>0</v>
      </c>
      <c r="M167" s="258">
        <v>0</v>
      </c>
      <c r="N167" s="258">
        <v>0</v>
      </c>
      <c r="O167" s="258">
        <v>0</v>
      </c>
      <c r="P167" s="259">
        <v>0</v>
      </c>
      <c r="Q167" s="258">
        <v>0</v>
      </c>
      <c r="R167" s="262">
        <v>0</v>
      </c>
      <c r="S167" s="258">
        <v>0</v>
      </c>
      <c r="T167" s="260">
        <v>39.14</v>
      </c>
      <c r="U167" s="484">
        <f t="shared" si="10"/>
        <v>39.14</v>
      </c>
      <c r="W167" s="485" t="b">
        <f t="shared" si="8"/>
        <v>1</v>
      </c>
      <c r="X167" s="208" t="s">
        <v>462</v>
      </c>
    </row>
    <row r="168" spans="1:24" x14ac:dyDescent="0.25">
      <c r="E168" s="359" t="s">
        <v>462</v>
      </c>
      <c r="J168" s="259"/>
      <c r="K168" s="259"/>
      <c r="P168" s="259"/>
      <c r="S168" s="258"/>
      <c r="T168" s="260"/>
      <c r="U168" s="484">
        <v>0</v>
      </c>
      <c r="W168" s="485" t="b">
        <f t="shared" si="8"/>
        <v>1</v>
      </c>
      <c r="X168" s="359" t="s">
        <v>462</v>
      </c>
    </row>
    <row r="169" spans="1:24" x14ac:dyDescent="0.25">
      <c r="A169" s="478" t="s">
        <v>84</v>
      </c>
      <c r="B169" s="478">
        <v>1</v>
      </c>
      <c r="C169" s="478">
        <v>169</v>
      </c>
      <c r="E169" s="201" t="s">
        <v>612</v>
      </c>
      <c r="F169" s="257">
        <v>0</v>
      </c>
      <c r="G169" s="258">
        <v>0</v>
      </c>
      <c r="H169" s="258">
        <v>0</v>
      </c>
      <c r="I169" s="259">
        <v>1346.15</v>
      </c>
      <c r="J169" s="258">
        <v>0</v>
      </c>
      <c r="K169" s="258">
        <v>0</v>
      </c>
      <c r="L169" s="258">
        <v>0</v>
      </c>
      <c r="M169" s="258">
        <v>0</v>
      </c>
      <c r="N169" s="258">
        <v>0</v>
      </c>
      <c r="O169" s="258">
        <v>0</v>
      </c>
      <c r="P169" s="259">
        <v>631.19000000000005</v>
      </c>
      <c r="Q169" s="258">
        <v>0</v>
      </c>
      <c r="R169" s="262">
        <v>723</v>
      </c>
      <c r="S169" s="266">
        <v>42.51</v>
      </c>
      <c r="T169" s="259">
        <v>78.28</v>
      </c>
      <c r="U169" s="484">
        <f t="shared" ref="U169:U190" si="11">SUM(F169:T169)</f>
        <v>2821.1300000000006</v>
      </c>
      <c r="W169" s="485" t="b">
        <f t="shared" si="8"/>
        <v>0</v>
      </c>
      <c r="X169" s="362" t="s">
        <v>67</v>
      </c>
    </row>
    <row r="170" spans="1:24" x14ac:dyDescent="0.25">
      <c r="A170" s="478" t="s">
        <v>86</v>
      </c>
      <c r="B170" s="478">
        <v>1</v>
      </c>
      <c r="C170" s="478">
        <v>27</v>
      </c>
      <c r="D170" s="478" t="s">
        <v>549</v>
      </c>
      <c r="E170" s="201" t="s">
        <v>569</v>
      </c>
      <c r="F170" s="257">
        <v>0</v>
      </c>
      <c r="G170" s="258">
        <v>0</v>
      </c>
      <c r="H170" s="258">
        <v>792.25</v>
      </c>
      <c r="I170" s="259">
        <v>1641.21</v>
      </c>
      <c r="J170" s="258">
        <v>0</v>
      </c>
      <c r="K170" s="258">
        <v>0</v>
      </c>
      <c r="L170" s="258">
        <v>0</v>
      </c>
      <c r="M170" s="258">
        <v>0</v>
      </c>
      <c r="N170" s="258">
        <v>0</v>
      </c>
      <c r="O170" s="258">
        <v>0</v>
      </c>
      <c r="P170" s="259">
        <v>833.08</v>
      </c>
      <c r="Q170" s="259">
        <v>0</v>
      </c>
      <c r="R170" s="262">
        <v>507.43</v>
      </c>
      <c r="S170" s="260">
        <v>60.47</v>
      </c>
      <c r="T170" s="260">
        <v>78.28</v>
      </c>
      <c r="U170" s="484">
        <f t="shared" si="11"/>
        <v>3912.72</v>
      </c>
      <c r="W170" s="485" t="b">
        <f t="shared" si="8"/>
        <v>0</v>
      </c>
      <c r="X170" s="362" t="s">
        <v>20</v>
      </c>
    </row>
    <row r="171" spans="1:24" x14ac:dyDescent="0.25">
      <c r="A171" s="478" t="s">
        <v>84</v>
      </c>
      <c r="B171" s="478">
        <v>1</v>
      </c>
      <c r="C171" s="478">
        <v>429</v>
      </c>
      <c r="E171" s="201" t="s">
        <v>688</v>
      </c>
      <c r="F171" s="257">
        <v>0</v>
      </c>
      <c r="G171" s="258">
        <v>0</v>
      </c>
      <c r="H171" s="258">
        <v>0</v>
      </c>
      <c r="I171" s="258">
        <v>0</v>
      </c>
      <c r="J171" s="258">
        <v>0</v>
      </c>
      <c r="K171" s="258">
        <v>0</v>
      </c>
      <c r="L171" s="258">
        <v>0</v>
      </c>
      <c r="M171" s="258">
        <v>0</v>
      </c>
      <c r="N171" s="258">
        <v>0</v>
      </c>
      <c r="O171" s="258">
        <v>0</v>
      </c>
      <c r="P171" s="259">
        <v>833.08</v>
      </c>
      <c r="Q171" s="258">
        <v>0</v>
      </c>
      <c r="R171" s="262">
        <v>507.43</v>
      </c>
      <c r="S171" s="266">
        <v>52.07</v>
      </c>
      <c r="T171" s="258">
        <v>0</v>
      </c>
      <c r="U171" s="484">
        <f t="shared" si="11"/>
        <v>1392.58</v>
      </c>
      <c r="W171" s="485" t="b">
        <f t="shared" si="8"/>
        <v>0</v>
      </c>
      <c r="X171" s="370" t="s">
        <v>676</v>
      </c>
    </row>
    <row r="172" spans="1:24" x14ac:dyDescent="0.25">
      <c r="A172" s="478" t="s">
        <v>86</v>
      </c>
      <c r="B172" s="478">
        <v>1</v>
      </c>
      <c r="C172" s="478">
        <v>343</v>
      </c>
      <c r="D172" s="478" t="s">
        <v>549</v>
      </c>
      <c r="E172" s="201" t="s">
        <v>352</v>
      </c>
      <c r="F172" s="257">
        <v>0</v>
      </c>
      <c r="G172" s="258">
        <v>0</v>
      </c>
      <c r="H172" s="258">
        <v>0</v>
      </c>
      <c r="I172" s="259">
        <v>661.09</v>
      </c>
      <c r="J172" s="258">
        <v>0</v>
      </c>
      <c r="K172" s="258">
        <v>0</v>
      </c>
      <c r="L172" s="258">
        <v>0</v>
      </c>
      <c r="M172" s="258">
        <v>0</v>
      </c>
      <c r="N172" s="258">
        <v>0</v>
      </c>
      <c r="O172" s="258">
        <v>0</v>
      </c>
      <c r="P172" s="259">
        <v>529.17999999999995</v>
      </c>
      <c r="Q172" s="259">
        <v>0</v>
      </c>
      <c r="R172" s="262">
        <v>606.15</v>
      </c>
      <c r="S172" s="262">
        <v>109.4</v>
      </c>
      <c r="T172" s="258">
        <v>0</v>
      </c>
      <c r="U172" s="484">
        <f t="shared" si="11"/>
        <v>1905.8200000000002</v>
      </c>
      <c r="W172" s="485" t="b">
        <f t="shared" si="8"/>
        <v>1</v>
      </c>
      <c r="X172" s="362" t="s">
        <v>352</v>
      </c>
    </row>
    <row r="173" spans="1:24" x14ac:dyDescent="0.25">
      <c r="A173" s="478" t="s">
        <v>86</v>
      </c>
      <c r="B173" s="478">
        <v>1</v>
      </c>
      <c r="C173" s="478">
        <v>315</v>
      </c>
      <c r="D173" s="478" t="s">
        <v>549</v>
      </c>
      <c r="E173" s="201" t="s">
        <v>299</v>
      </c>
      <c r="F173" s="257">
        <v>0</v>
      </c>
      <c r="G173" s="258">
        <v>0</v>
      </c>
      <c r="H173" s="258">
        <v>0</v>
      </c>
      <c r="I173" s="259">
        <v>2375.54</v>
      </c>
      <c r="J173" s="258">
        <v>0</v>
      </c>
      <c r="K173" s="258">
        <v>0</v>
      </c>
      <c r="L173" s="258">
        <v>0</v>
      </c>
      <c r="M173" s="258">
        <v>0</v>
      </c>
      <c r="N173" s="258">
        <v>0</v>
      </c>
      <c r="O173" s="258">
        <v>0</v>
      </c>
      <c r="P173" s="258">
        <v>0</v>
      </c>
      <c r="Q173" s="259">
        <v>0</v>
      </c>
      <c r="R173" s="262">
        <v>1203.72</v>
      </c>
      <c r="S173" s="262">
        <v>85.9</v>
      </c>
      <c r="T173" s="258">
        <v>0</v>
      </c>
      <c r="U173" s="484">
        <f t="shared" si="11"/>
        <v>3665.1600000000003</v>
      </c>
      <c r="V173" s="486"/>
      <c r="W173" s="485" t="b">
        <f t="shared" si="8"/>
        <v>1</v>
      </c>
      <c r="X173" s="362" t="s">
        <v>299</v>
      </c>
    </row>
    <row r="174" spans="1:24" x14ac:dyDescent="0.25">
      <c r="A174" s="478" t="s">
        <v>86</v>
      </c>
      <c r="B174" s="478">
        <v>1</v>
      </c>
      <c r="C174" s="478">
        <v>389</v>
      </c>
      <c r="D174" s="478" t="s">
        <v>549</v>
      </c>
      <c r="E174" s="480" t="s">
        <v>470</v>
      </c>
      <c r="F174" s="257">
        <v>0</v>
      </c>
      <c r="G174" s="258">
        <v>0</v>
      </c>
      <c r="H174" s="258">
        <v>0</v>
      </c>
      <c r="I174" s="260">
        <v>0</v>
      </c>
      <c r="J174" s="258">
        <v>0</v>
      </c>
      <c r="K174" s="258">
        <v>0</v>
      </c>
      <c r="L174" s="258">
        <v>0</v>
      </c>
      <c r="M174" s="258">
        <v>0</v>
      </c>
      <c r="N174" s="258">
        <v>0</v>
      </c>
      <c r="O174" s="258">
        <v>0</v>
      </c>
      <c r="P174" s="259">
        <v>0</v>
      </c>
      <c r="Q174" s="258">
        <v>0</v>
      </c>
      <c r="R174" s="262">
        <v>0</v>
      </c>
      <c r="S174" s="262">
        <v>16.8</v>
      </c>
      <c r="T174" s="260">
        <v>78.28</v>
      </c>
      <c r="U174" s="484">
        <f t="shared" si="11"/>
        <v>95.08</v>
      </c>
      <c r="V174" s="486"/>
      <c r="W174" s="485" t="b">
        <f t="shared" si="8"/>
        <v>1</v>
      </c>
      <c r="X174" s="208" t="s">
        <v>470</v>
      </c>
    </row>
    <row r="175" spans="1:24" x14ac:dyDescent="0.25">
      <c r="A175" s="478" t="s">
        <v>84</v>
      </c>
      <c r="B175" s="478">
        <v>1</v>
      </c>
      <c r="C175" s="478">
        <v>86</v>
      </c>
      <c r="D175" s="478" t="s">
        <v>549</v>
      </c>
      <c r="E175" s="201" t="s">
        <v>594</v>
      </c>
      <c r="F175" s="257">
        <v>0</v>
      </c>
      <c r="G175" s="258">
        <v>0</v>
      </c>
      <c r="H175" s="258">
        <v>0</v>
      </c>
      <c r="I175" s="259">
        <v>1223.5999999999999</v>
      </c>
      <c r="J175" s="258">
        <v>0</v>
      </c>
      <c r="K175" s="258">
        <v>0</v>
      </c>
      <c r="L175" s="258">
        <v>0</v>
      </c>
      <c r="M175" s="258">
        <v>0</v>
      </c>
      <c r="N175" s="268">
        <v>55.46</v>
      </c>
      <c r="O175" s="258">
        <v>0</v>
      </c>
      <c r="P175" s="259">
        <v>212.52</v>
      </c>
      <c r="Q175" s="259">
        <v>0</v>
      </c>
      <c r="R175" s="262">
        <v>1155.3399999999999</v>
      </c>
      <c r="S175" s="262">
        <v>31.13</v>
      </c>
      <c r="T175" s="259">
        <v>78.28</v>
      </c>
      <c r="U175" s="484">
        <f t="shared" si="11"/>
        <v>2756.3300000000004</v>
      </c>
      <c r="W175" s="485" t="b">
        <f t="shared" si="8"/>
        <v>0</v>
      </c>
      <c r="X175" s="362" t="s">
        <v>46</v>
      </c>
    </row>
    <row r="176" spans="1:24" x14ac:dyDescent="0.25">
      <c r="A176" s="478" t="s">
        <v>84</v>
      </c>
      <c r="B176" s="478">
        <v>1</v>
      </c>
      <c r="C176" s="478">
        <v>49</v>
      </c>
      <c r="E176" s="201" t="s">
        <v>837</v>
      </c>
      <c r="F176" s="257">
        <v>0</v>
      </c>
      <c r="G176" s="258">
        <v>0</v>
      </c>
      <c r="H176" s="258">
        <v>0</v>
      </c>
      <c r="I176" s="258">
        <v>0</v>
      </c>
      <c r="J176" s="259">
        <v>0</v>
      </c>
      <c r="K176" s="259">
        <v>0</v>
      </c>
      <c r="L176" s="258">
        <v>0</v>
      </c>
      <c r="M176" s="258">
        <v>0</v>
      </c>
      <c r="N176" s="258">
        <v>0</v>
      </c>
      <c r="O176" s="258">
        <v>0</v>
      </c>
      <c r="P176" s="258">
        <v>0</v>
      </c>
      <c r="Q176" s="258">
        <v>0</v>
      </c>
      <c r="R176" s="258">
        <v>0</v>
      </c>
      <c r="S176" s="258">
        <v>0</v>
      </c>
      <c r="T176" s="258">
        <v>0</v>
      </c>
      <c r="U176" s="484">
        <f t="shared" si="11"/>
        <v>0</v>
      </c>
      <c r="W176" s="485" t="b">
        <f t="shared" si="8"/>
        <v>0</v>
      </c>
      <c r="X176" s="367" t="s">
        <v>37</v>
      </c>
    </row>
    <row r="177" spans="1:24" x14ac:dyDescent="0.25">
      <c r="A177" s="478" t="s">
        <v>84</v>
      </c>
      <c r="B177" s="478">
        <v>1</v>
      </c>
      <c r="C177" s="478">
        <v>259</v>
      </c>
      <c r="E177" s="201" t="s">
        <v>147</v>
      </c>
      <c r="F177" s="257">
        <v>0</v>
      </c>
      <c r="G177" s="258">
        <v>0</v>
      </c>
      <c r="H177" s="258">
        <v>0</v>
      </c>
      <c r="I177" s="258">
        <v>2603.1799999999998</v>
      </c>
      <c r="J177" s="258">
        <v>0</v>
      </c>
      <c r="K177" s="258">
        <v>0</v>
      </c>
      <c r="L177" s="258">
        <v>0</v>
      </c>
      <c r="M177" s="258">
        <v>0</v>
      </c>
      <c r="N177" s="268">
        <v>0</v>
      </c>
      <c r="O177" s="258">
        <v>0</v>
      </c>
      <c r="P177" s="259">
        <v>212.52</v>
      </c>
      <c r="Q177" s="258">
        <v>0</v>
      </c>
      <c r="R177" s="262">
        <v>1155.3399999999999</v>
      </c>
      <c r="S177" s="262">
        <v>17.82</v>
      </c>
      <c r="T177" s="260">
        <v>195.7</v>
      </c>
      <c r="U177" s="484">
        <f t="shared" si="11"/>
        <v>4184.5600000000004</v>
      </c>
      <c r="W177" s="485" t="b">
        <f t="shared" si="8"/>
        <v>1</v>
      </c>
      <c r="X177" s="362" t="s">
        <v>147</v>
      </c>
    </row>
    <row r="178" spans="1:24" x14ac:dyDescent="0.25">
      <c r="A178" s="478" t="s">
        <v>86</v>
      </c>
      <c r="B178" s="478">
        <v>1</v>
      </c>
      <c r="C178" s="478">
        <v>430</v>
      </c>
      <c r="E178" s="480" t="s">
        <v>690</v>
      </c>
      <c r="F178" s="257">
        <v>0</v>
      </c>
      <c r="G178" s="258">
        <v>0</v>
      </c>
      <c r="H178" s="258">
        <v>0</v>
      </c>
      <c r="I178" s="258">
        <v>452.76</v>
      </c>
      <c r="J178" s="258">
        <v>0</v>
      </c>
      <c r="K178" s="258">
        <v>0</v>
      </c>
      <c r="L178" s="258">
        <v>0</v>
      </c>
      <c r="M178" s="258">
        <v>0</v>
      </c>
      <c r="N178" s="258">
        <v>0</v>
      </c>
      <c r="O178" s="258">
        <v>0</v>
      </c>
      <c r="P178" s="258">
        <v>420.79</v>
      </c>
      <c r="Q178" s="258">
        <v>0</v>
      </c>
      <c r="R178" s="258">
        <v>933.4</v>
      </c>
      <c r="S178" s="262">
        <v>42.5</v>
      </c>
      <c r="T178" s="260">
        <v>78.28</v>
      </c>
      <c r="U178" s="484">
        <f t="shared" si="11"/>
        <v>1927.7299999999998</v>
      </c>
      <c r="W178" s="485" t="b">
        <f t="shared" si="8"/>
        <v>0</v>
      </c>
      <c r="X178" s="370" t="s">
        <v>678</v>
      </c>
    </row>
    <row r="179" spans="1:24" x14ac:dyDescent="0.25">
      <c r="A179" s="478" t="s">
        <v>84</v>
      </c>
      <c r="B179" s="478">
        <v>1</v>
      </c>
      <c r="C179" s="478">
        <v>445</v>
      </c>
      <c r="E179" s="201" t="s">
        <v>713</v>
      </c>
      <c r="F179" s="257">
        <v>0</v>
      </c>
      <c r="G179" s="258">
        <v>0</v>
      </c>
      <c r="H179" s="258">
        <v>0</v>
      </c>
      <c r="I179" s="258">
        <v>0</v>
      </c>
      <c r="J179" s="258">
        <v>0</v>
      </c>
      <c r="K179" s="258">
        <v>0</v>
      </c>
      <c r="L179" s="258">
        <v>0</v>
      </c>
      <c r="M179" s="258">
        <v>0</v>
      </c>
      <c r="N179" s="258">
        <v>0</v>
      </c>
      <c r="O179" s="258">
        <v>0</v>
      </c>
      <c r="P179" s="258">
        <v>959.94</v>
      </c>
      <c r="Q179" s="258">
        <v>0</v>
      </c>
      <c r="R179" s="258">
        <v>380.57</v>
      </c>
      <c r="S179" s="262">
        <v>52.07</v>
      </c>
      <c r="T179" s="260">
        <v>117.42</v>
      </c>
      <c r="U179" s="484">
        <f t="shared" si="11"/>
        <v>1510</v>
      </c>
      <c r="W179" s="485" t="b">
        <f t="shared" si="8"/>
        <v>1</v>
      </c>
      <c r="X179" s="369" t="s">
        <v>713</v>
      </c>
    </row>
    <row r="180" spans="1:24" x14ac:dyDescent="0.25">
      <c r="A180" s="478" t="s">
        <v>86</v>
      </c>
      <c r="B180" s="478">
        <v>1</v>
      </c>
      <c r="C180" s="478">
        <v>193</v>
      </c>
      <c r="D180" s="478" t="s">
        <v>549</v>
      </c>
      <c r="E180" s="201" t="s">
        <v>616</v>
      </c>
      <c r="F180" s="257">
        <v>0</v>
      </c>
      <c r="G180" s="258">
        <v>1334</v>
      </c>
      <c r="H180" s="258">
        <v>0</v>
      </c>
      <c r="I180" s="259">
        <v>1050.3699999999999</v>
      </c>
      <c r="J180" s="258">
        <v>0</v>
      </c>
      <c r="K180" s="258">
        <v>0</v>
      </c>
      <c r="L180" s="258">
        <v>0</v>
      </c>
      <c r="M180" s="258">
        <v>0</v>
      </c>
      <c r="N180" s="258">
        <v>0</v>
      </c>
      <c r="O180" s="258">
        <v>0</v>
      </c>
      <c r="P180" s="259">
        <v>790.58</v>
      </c>
      <c r="Q180" s="259">
        <v>0</v>
      </c>
      <c r="R180" s="262">
        <v>481.54</v>
      </c>
      <c r="S180" s="262">
        <v>75.319999999999993</v>
      </c>
      <c r="T180" s="260">
        <v>39.14</v>
      </c>
      <c r="U180" s="484">
        <f t="shared" si="11"/>
        <v>3770.95</v>
      </c>
      <c r="W180" s="485" t="b">
        <f t="shared" si="8"/>
        <v>0</v>
      </c>
      <c r="X180" s="366" t="s">
        <v>72</v>
      </c>
    </row>
    <row r="181" spans="1:24" x14ac:dyDescent="0.25">
      <c r="A181" s="478" t="s">
        <v>84</v>
      </c>
      <c r="B181" s="478">
        <v>1</v>
      </c>
      <c r="C181" s="478">
        <v>159</v>
      </c>
      <c r="E181" s="201" t="s">
        <v>62</v>
      </c>
      <c r="F181" s="257">
        <v>0</v>
      </c>
      <c r="G181" s="258">
        <v>0</v>
      </c>
      <c r="H181" s="258">
        <v>0</v>
      </c>
      <c r="I181" s="258">
        <v>3275.37</v>
      </c>
      <c r="J181" s="258">
        <v>0</v>
      </c>
      <c r="K181" s="258">
        <v>0</v>
      </c>
      <c r="L181" s="258">
        <v>0</v>
      </c>
      <c r="M181" s="258">
        <v>0</v>
      </c>
      <c r="N181" s="258">
        <v>0</v>
      </c>
      <c r="O181" s="258">
        <v>0</v>
      </c>
      <c r="P181" s="259">
        <v>637.55999999999995</v>
      </c>
      <c r="Q181" s="258">
        <v>0</v>
      </c>
      <c r="R181" s="262">
        <v>730.3</v>
      </c>
      <c r="S181" s="262">
        <v>27.13</v>
      </c>
      <c r="T181" s="258">
        <v>0</v>
      </c>
      <c r="U181" s="484">
        <f t="shared" si="11"/>
        <v>4670.3599999999997</v>
      </c>
      <c r="W181" s="485" t="b">
        <f t="shared" si="8"/>
        <v>1</v>
      </c>
      <c r="X181" s="362" t="s">
        <v>62</v>
      </c>
    </row>
    <row r="182" spans="1:24" x14ac:dyDescent="0.25">
      <c r="A182" s="478" t="s">
        <v>84</v>
      </c>
      <c r="B182" s="478">
        <v>1</v>
      </c>
      <c r="C182" s="478">
        <v>91</v>
      </c>
      <c r="D182" s="478" t="s">
        <v>549</v>
      </c>
      <c r="E182" s="201" t="s">
        <v>599</v>
      </c>
      <c r="F182" s="257">
        <v>0</v>
      </c>
      <c r="G182" s="258">
        <v>0</v>
      </c>
      <c r="H182" s="258">
        <v>0</v>
      </c>
      <c r="I182" s="259">
        <v>1738.86</v>
      </c>
      <c r="J182" s="258">
        <v>0</v>
      </c>
      <c r="K182" s="258">
        <v>0</v>
      </c>
      <c r="L182" s="258">
        <v>0</v>
      </c>
      <c r="M182" s="258">
        <v>0</v>
      </c>
      <c r="N182" s="258">
        <v>0</v>
      </c>
      <c r="O182" s="258">
        <v>0</v>
      </c>
      <c r="P182" s="259">
        <v>637.55999999999995</v>
      </c>
      <c r="Q182" s="259">
        <v>0</v>
      </c>
      <c r="R182" s="262">
        <v>730.3</v>
      </c>
      <c r="S182" s="262">
        <v>30.23</v>
      </c>
      <c r="T182" s="258">
        <v>0</v>
      </c>
      <c r="U182" s="484">
        <f t="shared" si="11"/>
        <v>3136.9500000000003</v>
      </c>
      <c r="W182" s="485" t="b">
        <f t="shared" si="8"/>
        <v>0</v>
      </c>
      <c r="X182" s="362" t="s">
        <v>51</v>
      </c>
    </row>
    <row r="183" spans="1:24" x14ac:dyDescent="0.25">
      <c r="A183" s="478" t="s">
        <v>84</v>
      </c>
      <c r="B183" s="478">
        <v>1</v>
      </c>
      <c r="C183" s="478">
        <v>482</v>
      </c>
      <c r="E183" s="201" t="s">
        <v>821</v>
      </c>
      <c r="F183" s="257">
        <v>0</v>
      </c>
      <c r="G183" s="258">
        <v>0</v>
      </c>
      <c r="H183" s="258">
        <v>0</v>
      </c>
      <c r="I183" s="259">
        <v>553.80999999999995</v>
      </c>
      <c r="J183" s="258">
        <v>0</v>
      </c>
      <c r="K183" s="258">
        <v>0</v>
      </c>
      <c r="L183" s="258">
        <v>0</v>
      </c>
      <c r="M183" s="258">
        <v>0</v>
      </c>
      <c r="N183" s="258">
        <v>0</v>
      </c>
      <c r="O183" s="258">
        <v>0</v>
      </c>
      <c r="P183" s="259">
        <v>833.08</v>
      </c>
      <c r="Q183" s="259">
        <v>0</v>
      </c>
      <c r="R183" s="262">
        <v>507.43</v>
      </c>
      <c r="S183" s="262">
        <v>0</v>
      </c>
      <c r="T183" s="258">
        <v>0</v>
      </c>
      <c r="U183" s="484">
        <f t="shared" si="11"/>
        <v>1894.32</v>
      </c>
      <c r="W183" s="485" t="b">
        <f t="shared" si="8"/>
        <v>1</v>
      </c>
      <c r="X183" s="176" t="s">
        <v>821</v>
      </c>
    </row>
    <row r="184" spans="1:24" x14ac:dyDescent="0.25">
      <c r="A184" s="478" t="s">
        <v>86</v>
      </c>
      <c r="B184" s="478">
        <v>1</v>
      </c>
      <c r="C184" s="478">
        <v>326</v>
      </c>
      <c r="E184" s="201" t="s">
        <v>322</v>
      </c>
      <c r="F184" s="257">
        <v>0</v>
      </c>
      <c r="G184" s="258">
        <v>0</v>
      </c>
      <c r="H184" s="258">
        <v>0</v>
      </c>
      <c r="I184" s="258">
        <v>0</v>
      </c>
      <c r="J184" s="258">
        <v>0</v>
      </c>
      <c r="K184" s="258">
        <v>0</v>
      </c>
      <c r="L184" s="258">
        <v>0</v>
      </c>
      <c r="M184" s="258">
        <v>0</v>
      </c>
      <c r="N184" s="258">
        <v>0</v>
      </c>
      <c r="O184" s="258">
        <v>0</v>
      </c>
      <c r="P184" s="259">
        <v>680.07</v>
      </c>
      <c r="Q184" s="258">
        <v>0</v>
      </c>
      <c r="R184" s="262">
        <v>414.23</v>
      </c>
      <c r="S184" s="262">
        <v>130.22</v>
      </c>
      <c r="T184" s="258">
        <v>0</v>
      </c>
      <c r="U184" s="484">
        <f t="shared" si="11"/>
        <v>1224.5200000000002</v>
      </c>
      <c r="W184" s="485" t="b">
        <f t="shared" si="8"/>
        <v>1</v>
      </c>
      <c r="X184" s="362" t="s">
        <v>322</v>
      </c>
    </row>
    <row r="185" spans="1:24" x14ac:dyDescent="0.25">
      <c r="A185" s="478" t="s">
        <v>84</v>
      </c>
      <c r="B185" s="478">
        <v>1</v>
      </c>
      <c r="C185" s="478">
        <v>221</v>
      </c>
      <c r="D185" s="478" t="s">
        <v>549</v>
      </c>
      <c r="E185" s="201" t="s">
        <v>109</v>
      </c>
      <c r="F185" s="257">
        <v>0</v>
      </c>
      <c r="G185" s="258">
        <v>0</v>
      </c>
      <c r="H185" s="258">
        <v>0</v>
      </c>
      <c r="I185" s="259">
        <v>2894.85</v>
      </c>
      <c r="J185" s="258">
        <v>0</v>
      </c>
      <c r="K185" s="258">
        <v>0</v>
      </c>
      <c r="L185" s="258">
        <v>0</v>
      </c>
      <c r="M185" s="258">
        <v>0</v>
      </c>
      <c r="N185" s="258">
        <v>0</v>
      </c>
      <c r="O185" s="258">
        <v>0</v>
      </c>
      <c r="P185" s="259">
        <v>833.08</v>
      </c>
      <c r="Q185" s="259">
        <v>0</v>
      </c>
      <c r="R185" s="262">
        <v>507.43</v>
      </c>
      <c r="S185" s="262">
        <v>56.9</v>
      </c>
      <c r="T185" s="260">
        <v>39.14</v>
      </c>
      <c r="U185" s="484">
        <f t="shared" si="11"/>
        <v>4331.3999999999996</v>
      </c>
      <c r="W185" s="485" t="b">
        <f t="shared" si="8"/>
        <v>0</v>
      </c>
      <c r="X185" s="362" t="s">
        <v>413</v>
      </c>
    </row>
    <row r="186" spans="1:24" x14ac:dyDescent="0.25">
      <c r="A186" s="478" t="s">
        <v>84</v>
      </c>
      <c r="B186" s="478">
        <v>1</v>
      </c>
      <c r="C186" s="478">
        <v>13</v>
      </c>
      <c r="E186" s="201" t="s">
        <v>558</v>
      </c>
      <c r="F186" s="257">
        <v>0</v>
      </c>
      <c r="G186" s="258">
        <v>0</v>
      </c>
      <c r="H186" s="258">
        <v>0</v>
      </c>
      <c r="I186" s="258">
        <v>0</v>
      </c>
      <c r="J186" s="258">
        <v>0</v>
      </c>
      <c r="K186" s="258">
        <v>0</v>
      </c>
      <c r="L186" s="258">
        <v>0</v>
      </c>
      <c r="M186" s="258">
        <v>0</v>
      </c>
      <c r="N186" s="258">
        <v>0</v>
      </c>
      <c r="O186" s="258">
        <v>0</v>
      </c>
      <c r="P186" s="259">
        <v>969.74</v>
      </c>
      <c r="Q186" s="258">
        <v>0</v>
      </c>
      <c r="R186" s="262">
        <v>384.45</v>
      </c>
      <c r="S186" s="262">
        <v>43.78</v>
      </c>
      <c r="T186" s="258">
        <v>0</v>
      </c>
      <c r="U186" s="484">
        <f t="shared" si="11"/>
        <v>1397.97</v>
      </c>
      <c r="W186" s="485" t="b">
        <f t="shared" si="8"/>
        <v>0</v>
      </c>
      <c r="X186" s="362" t="s">
        <v>427</v>
      </c>
    </row>
    <row r="187" spans="1:24" x14ac:dyDescent="0.25">
      <c r="A187" s="478" t="s">
        <v>84</v>
      </c>
      <c r="B187" s="478">
        <v>1</v>
      </c>
      <c r="C187" s="478">
        <v>15</v>
      </c>
      <c r="E187" s="201" t="s">
        <v>559</v>
      </c>
      <c r="F187" s="257">
        <v>0</v>
      </c>
      <c r="G187" s="258">
        <v>0</v>
      </c>
      <c r="H187" s="258">
        <v>0</v>
      </c>
      <c r="I187" s="258">
        <v>0</v>
      </c>
      <c r="J187" s="258">
        <v>0</v>
      </c>
      <c r="K187" s="258">
        <v>0</v>
      </c>
      <c r="L187" s="258">
        <v>0</v>
      </c>
      <c r="M187" s="258">
        <v>374.75</v>
      </c>
      <c r="N187" s="258">
        <v>0</v>
      </c>
      <c r="O187" s="258">
        <v>0</v>
      </c>
      <c r="P187" s="259">
        <v>631.19000000000005</v>
      </c>
      <c r="Q187" s="258">
        <v>0</v>
      </c>
      <c r="R187" s="262">
        <v>723</v>
      </c>
      <c r="S187" s="262">
        <v>43.06</v>
      </c>
      <c r="T187" s="258">
        <v>0</v>
      </c>
      <c r="U187" s="484">
        <f t="shared" si="11"/>
        <v>1772</v>
      </c>
      <c r="W187" s="485" t="b">
        <f t="shared" si="8"/>
        <v>0</v>
      </c>
      <c r="X187" s="362" t="s">
        <v>10</v>
      </c>
    </row>
    <row r="188" spans="1:24" x14ac:dyDescent="0.25">
      <c r="A188" s="478" t="s">
        <v>86</v>
      </c>
      <c r="B188" s="478">
        <v>1</v>
      </c>
      <c r="C188" s="478">
        <v>488</v>
      </c>
      <c r="E188" s="201" t="s">
        <v>849</v>
      </c>
      <c r="F188" s="257">
        <v>0</v>
      </c>
      <c r="G188" s="258">
        <v>0</v>
      </c>
      <c r="H188" s="258">
        <v>0</v>
      </c>
      <c r="I188" s="258">
        <v>0</v>
      </c>
      <c r="J188" s="258">
        <v>0</v>
      </c>
      <c r="K188" s="258">
        <v>0</v>
      </c>
      <c r="L188" s="258">
        <v>0</v>
      </c>
      <c r="M188" s="258">
        <v>0</v>
      </c>
      <c r="N188" s="258">
        <v>0</v>
      </c>
      <c r="O188" s="258">
        <v>0</v>
      </c>
      <c r="P188" s="258">
        <v>705.57</v>
      </c>
      <c r="Q188" s="258">
        <v>0</v>
      </c>
      <c r="R188" s="258">
        <v>429.76</v>
      </c>
      <c r="S188" s="258">
        <v>0</v>
      </c>
      <c r="T188" s="260">
        <v>78.28</v>
      </c>
      <c r="U188" s="484">
        <f t="shared" si="11"/>
        <v>1213.6099999999999</v>
      </c>
      <c r="W188" s="485" t="b">
        <f t="shared" si="8"/>
        <v>1</v>
      </c>
      <c r="X188" s="218" t="s">
        <v>849</v>
      </c>
    </row>
    <row r="189" spans="1:24" x14ac:dyDescent="0.25">
      <c r="A189" s="478" t="s">
        <v>84</v>
      </c>
      <c r="B189" s="478">
        <v>1</v>
      </c>
      <c r="C189" s="478">
        <v>253</v>
      </c>
      <c r="E189" s="201" t="s">
        <v>144</v>
      </c>
      <c r="F189" s="257">
        <v>0</v>
      </c>
      <c r="G189" s="258">
        <v>0</v>
      </c>
      <c r="H189" s="258">
        <v>0</v>
      </c>
      <c r="I189" s="258">
        <v>714.05</v>
      </c>
      <c r="J189" s="258">
        <v>0</v>
      </c>
      <c r="K189" s="258">
        <v>0</v>
      </c>
      <c r="L189" s="258">
        <v>0</v>
      </c>
      <c r="M189" s="258">
        <v>0</v>
      </c>
      <c r="N189" s="258">
        <v>0</v>
      </c>
      <c r="O189" s="258">
        <v>0</v>
      </c>
      <c r="P189" s="259">
        <v>850.08</v>
      </c>
      <c r="Q189" s="258">
        <v>0</v>
      </c>
      <c r="R189" s="262">
        <v>517.78</v>
      </c>
      <c r="S189" s="262">
        <v>17.82</v>
      </c>
      <c r="T189" s="259">
        <v>39.14</v>
      </c>
      <c r="U189" s="484">
        <f t="shared" si="11"/>
        <v>2138.87</v>
      </c>
      <c r="W189" s="485" t="b">
        <f t="shared" si="8"/>
        <v>1</v>
      </c>
      <c r="X189" s="362" t="s">
        <v>144</v>
      </c>
    </row>
    <row r="190" spans="1:24" x14ac:dyDescent="0.25">
      <c r="A190" s="478" t="s">
        <v>84</v>
      </c>
      <c r="B190" s="478">
        <v>1</v>
      </c>
      <c r="C190" s="478">
        <v>383</v>
      </c>
      <c r="E190" s="480" t="s">
        <v>467</v>
      </c>
      <c r="F190" s="257">
        <v>0</v>
      </c>
      <c r="G190" s="258">
        <v>0</v>
      </c>
      <c r="H190" s="258">
        <v>0</v>
      </c>
      <c r="I190" s="260">
        <v>0</v>
      </c>
      <c r="J190" s="258">
        <v>0</v>
      </c>
      <c r="K190" s="258">
        <v>0</v>
      </c>
      <c r="L190" s="258">
        <v>0</v>
      </c>
      <c r="M190" s="258">
        <v>0</v>
      </c>
      <c r="N190" s="258">
        <v>0</v>
      </c>
      <c r="O190" s="258">
        <v>0</v>
      </c>
      <c r="P190" s="259">
        <v>0</v>
      </c>
      <c r="Q190" s="258">
        <v>0</v>
      </c>
      <c r="R190" s="262">
        <v>0</v>
      </c>
      <c r="S190" s="260">
        <v>52.07</v>
      </c>
      <c r="T190" s="260">
        <v>195.7</v>
      </c>
      <c r="U190" s="484">
        <f t="shared" si="11"/>
        <v>247.76999999999998</v>
      </c>
      <c r="W190" s="485" t="b">
        <f t="shared" si="8"/>
        <v>1</v>
      </c>
      <c r="X190" s="208" t="s">
        <v>467</v>
      </c>
    </row>
    <row r="191" spans="1:24" x14ac:dyDescent="0.25">
      <c r="E191" s="359" t="s">
        <v>467</v>
      </c>
      <c r="I191" s="260"/>
      <c r="P191" s="259"/>
      <c r="S191" s="260"/>
      <c r="T191" s="260"/>
      <c r="U191" s="484">
        <v>0</v>
      </c>
      <c r="W191" s="485" t="b">
        <f t="shared" si="8"/>
        <v>1</v>
      </c>
      <c r="X191" s="359" t="s">
        <v>467</v>
      </c>
    </row>
    <row r="192" spans="1:24" x14ac:dyDescent="0.25">
      <c r="A192" s="478" t="s">
        <v>86</v>
      </c>
      <c r="B192" s="478">
        <v>1</v>
      </c>
      <c r="C192" s="478">
        <v>463</v>
      </c>
      <c r="E192" s="201" t="s">
        <v>761</v>
      </c>
      <c r="F192" s="257">
        <v>0</v>
      </c>
      <c r="G192" s="258">
        <v>0</v>
      </c>
      <c r="H192" s="258">
        <v>0</v>
      </c>
      <c r="I192" s="258">
        <v>0</v>
      </c>
      <c r="J192" s="258">
        <v>0</v>
      </c>
      <c r="K192" s="258">
        <v>0</v>
      </c>
      <c r="L192" s="258">
        <v>0</v>
      </c>
      <c r="M192" s="258">
        <v>0</v>
      </c>
      <c r="N192" s="258">
        <v>0</v>
      </c>
      <c r="O192" s="258">
        <v>0</v>
      </c>
      <c r="P192" s="259">
        <v>705.57</v>
      </c>
      <c r="Q192" s="258">
        <v>0</v>
      </c>
      <c r="R192" s="262">
        <v>429.76</v>
      </c>
      <c r="S192" s="258">
        <v>104.57</v>
      </c>
      <c r="T192" s="260">
        <v>78.28</v>
      </c>
      <c r="U192" s="484">
        <f t="shared" ref="U192:U204" si="12">SUM(F192:T192)</f>
        <v>1318.1799999999998</v>
      </c>
      <c r="W192" s="485" t="b">
        <f t="shared" si="8"/>
        <v>0</v>
      </c>
      <c r="X192" s="218" t="s">
        <v>752</v>
      </c>
    </row>
    <row r="193" spans="1:24" x14ac:dyDescent="0.25">
      <c r="A193" s="478" t="s">
        <v>84</v>
      </c>
      <c r="B193" s="478">
        <v>1</v>
      </c>
      <c r="C193" s="478">
        <v>222</v>
      </c>
      <c r="E193" s="201" t="s">
        <v>80</v>
      </c>
      <c r="F193" s="257">
        <v>0</v>
      </c>
      <c r="G193" s="258">
        <v>0</v>
      </c>
      <c r="H193" s="258">
        <v>0</v>
      </c>
      <c r="I193" s="258">
        <v>0</v>
      </c>
      <c r="J193" s="258">
        <v>0</v>
      </c>
      <c r="K193" s="258">
        <v>0</v>
      </c>
      <c r="L193" s="258">
        <v>0</v>
      </c>
      <c r="M193" s="258">
        <v>609.11</v>
      </c>
      <c r="N193" s="258">
        <v>0</v>
      </c>
      <c r="O193" s="258">
        <v>0</v>
      </c>
      <c r="P193" s="259">
        <v>208.27</v>
      </c>
      <c r="Q193" s="258">
        <v>0</v>
      </c>
      <c r="R193" s="262">
        <v>1132.24</v>
      </c>
      <c r="S193" s="262">
        <v>56.9</v>
      </c>
      <c r="T193" s="259">
        <v>156.56</v>
      </c>
      <c r="U193" s="484">
        <f t="shared" si="12"/>
        <v>2163.08</v>
      </c>
      <c r="W193" s="485" t="b">
        <f t="shared" si="8"/>
        <v>1</v>
      </c>
      <c r="X193" s="362" t="s">
        <v>80</v>
      </c>
    </row>
    <row r="194" spans="1:24" x14ac:dyDescent="0.25">
      <c r="A194" s="478" t="s">
        <v>84</v>
      </c>
      <c r="B194" s="478">
        <v>1</v>
      </c>
      <c r="C194" s="478">
        <v>472</v>
      </c>
      <c r="E194" s="201" t="s">
        <v>784</v>
      </c>
      <c r="F194" s="257">
        <v>0</v>
      </c>
      <c r="G194" s="257">
        <v>0</v>
      </c>
      <c r="H194" s="257">
        <v>0</v>
      </c>
      <c r="I194" s="257">
        <v>0</v>
      </c>
      <c r="J194" s="257">
        <v>0</v>
      </c>
      <c r="K194" s="257">
        <v>0</v>
      </c>
      <c r="L194" s="257">
        <v>0</v>
      </c>
      <c r="M194" s="257">
        <v>0</v>
      </c>
      <c r="N194" s="257">
        <v>0</v>
      </c>
      <c r="O194" s="257">
        <v>0</v>
      </c>
      <c r="P194" s="257">
        <v>833.08</v>
      </c>
      <c r="Q194" s="258">
        <v>0</v>
      </c>
      <c r="R194" s="257">
        <v>507.43</v>
      </c>
      <c r="S194" s="257">
        <v>52.07</v>
      </c>
      <c r="T194" s="257">
        <v>0</v>
      </c>
      <c r="U194" s="484">
        <f t="shared" si="12"/>
        <v>1392.58</v>
      </c>
      <c r="W194" s="485" t="b">
        <f t="shared" si="8"/>
        <v>1</v>
      </c>
      <c r="X194" s="369" t="s">
        <v>784</v>
      </c>
    </row>
    <row r="195" spans="1:24" x14ac:dyDescent="0.25">
      <c r="A195" s="478" t="s">
        <v>84</v>
      </c>
      <c r="B195" s="478">
        <v>1</v>
      </c>
      <c r="C195" s="478">
        <v>43</v>
      </c>
      <c r="E195" s="201" t="s">
        <v>580</v>
      </c>
      <c r="F195" s="257">
        <v>0</v>
      </c>
      <c r="G195" s="258">
        <v>0</v>
      </c>
      <c r="H195" s="258">
        <v>0</v>
      </c>
      <c r="I195" s="258">
        <v>664.47</v>
      </c>
      <c r="J195" s="258">
        <v>0</v>
      </c>
      <c r="K195" s="258">
        <v>0</v>
      </c>
      <c r="L195" s="258">
        <v>0</v>
      </c>
      <c r="M195" s="258">
        <v>0</v>
      </c>
      <c r="N195" s="258">
        <v>0</v>
      </c>
      <c r="O195" s="258">
        <v>0</v>
      </c>
      <c r="P195" s="259">
        <v>561.05999999999995</v>
      </c>
      <c r="Q195" s="258">
        <v>0</v>
      </c>
      <c r="R195" s="262">
        <v>642.66999999999996</v>
      </c>
      <c r="S195" s="258">
        <v>85.9</v>
      </c>
      <c r="T195" s="258">
        <v>39.14</v>
      </c>
      <c r="U195" s="484">
        <f t="shared" si="12"/>
        <v>1993.24</v>
      </c>
      <c r="W195" s="485" t="b">
        <f t="shared" ref="W195:W231" si="13">E195=X195</f>
        <v>0</v>
      </c>
      <c r="X195" s="366" t="s">
        <v>32</v>
      </c>
    </row>
    <row r="196" spans="1:24" x14ac:dyDescent="0.25">
      <c r="A196" s="478" t="s">
        <v>86</v>
      </c>
      <c r="B196" s="478">
        <v>1</v>
      </c>
      <c r="C196" s="478">
        <v>22</v>
      </c>
      <c r="D196" s="478" t="s">
        <v>549</v>
      </c>
      <c r="E196" s="201" t="s">
        <v>565</v>
      </c>
      <c r="F196" s="257">
        <v>0</v>
      </c>
      <c r="G196" s="258">
        <v>0</v>
      </c>
      <c r="H196" s="258">
        <v>0</v>
      </c>
      <c r="I196" s="259">
        <v>1887.77</v>
      </c>
      <c r="J196" s="258">
        <v>0</v>
      </c>
      <c r="K196" s="258">
        <v>0</v>
      </c>
      <c r="L196" s="258">
        <v>0</v>
      </c>
      <c r="M196" s="258">
        <v>0</v>
      </c>
      <c r="N196" s="258">
        <v>0</v>
      </c>
      <c r="O196" s="258">
        <v>0</v>
      </c>
      <c r="P196" s="258">
        <v>0</v>
      </c>
      <c r="Q196" s="259">
        <v>0</v>
      </c>
      <c r="R196" s="262">
        <v>1272.1099999999999</v>
      </c>
      <c r="S196" s="262">
        <v>76.08</v>
      </c>
      <c r="T196" s="260">
        <v>78.28</v>
      </c>
      <c r="U196" s="484">
        <f t="shared" si="12"/>
        <v>3314.2400000000002</v>
      </c>
      <c r="W196" s="485" t="b">
        <f t="shared" si="13"/>
        <v>0</v>
      </c>
      <c r="X196" s="362" t="s">
        <v>16</v>
      </c>
    </row>
    <row r="197" spans="1:24" x14ac:dyDescent="0.25">
      <c r="A197" s="478" t="s">
        <v>84</v>
      </c>
      <c r="B197" s="478">
        <v>1</v>
      </c>
      <c r="C197" s="478">
        <v>220</v>
      </c>
      <c r="D197" s="478" t="s">
        <v>549</v>
      </c>
      <c r="E197" s="201" t="s">
        <v>108</v>
      </c>
      <c r="F197" s="257">
        <v>0</v>
      </c>
      <c r="G197" s="258">
        <v>0</v>
      </c>
      <c r="H197" s="258">
        <v>0</v>
      </c>
      <c r="I197" s="259">
        <v>639.01</v>
      </c>
      <c r="J197" s="258">
        <v>0</v>
      </c>
      <c r="K197" s="258">
        <v>0</v>
      </c>
      <c r="L197" s="258">
        <v>0</v>
      </c>
      <c r="M197" s="258">
        <v>0</v>
      </c>
      <c r="N197" s="258">
        <v>0</v>
      </c>
      <c r="O197" s="258">
        <v>0</v>
      </c>
      <c r="P197" s="259">
        <v>212.52</v>
      </c>
      <c r="Q197" s="259">
        <v>0</v>
      </c>
      <c r="R197" s="262">
        <v>1155.3399999999999</v>
      </c>
      <c r="S197" s="262">
        <v>27.13</v>
      </c>
      <c r="T197" s="260">
        <v>39.14</v>
      </c>
      <c r="U197" s="484">
        <f t="shared" si="12"/>
        <v>2073.14</v>
      </c>
      <c r="W197" s="485" t="b">
        <f t="shared" si="13"/>
        <v>0</v>
      </c>
      <c r="X197" s="362" t="s">
        <v>412</v>
      </c>
    </row>
    <row r="198" spans="1:24" x14ac:dyDescent="0.25">
      <c r="A198" s="478" t="s">
        <v>84</v>
      </c>
      <c r="B198" s="478">
        <v>1</v>
      </c>
      <c r="C198" s="478">
        <v>224</v>
      </c>
      <c r="E198" s="201" t="s">
        <v>81</v>
      </c>
      <c r="F198" s="257">
        <v>0</v>
      </c>
      <c r="G198" s="258">
        <v>0</v>
      </c>
      <c r="H198" s="258">
        <v>0</v>
      </c>
      <c r="I198" s="258">
        <v>2307.17</v>
      </c>
      <c r="J198" s="258">
        <v>0</v>
      </c>
      <c r="K198" s="258">
        <v>0</v>
      </c>
      <c r="L198" s="258">
        <v>0</v>
      </c>
      <c r="M198" s="258">
        <v>0</v>
      </c>
      <c r="N198" s="258">
        <v>0</v>
      </c>
      <c r="O198" s="258">
        <v>0</v>
      </c>
      <c r="P198" s="259">
        <v>624.80999999999995</v>
      </c>
      <c r="Q198" s="258">
        <v>0</v>
      </c>
      <c r="R198" s="262">
        <v>715.7</v>
      </c>
      <c r="S198" s="258">
        <v>0</v>
      </c>
      <c r="T198" s="259">
        <v>78.28</v>
      </c>
      <c r="U198" s="484">
        <f t="shared" si="12"/>
        <v>3725.9600000000005</v>
      </c>
      <c r="W198" s="485" t="b">
        <f t="shared" si="13"/>
        <v>1</v>
      </c>
      <c r="X198" s="362" t="s">
        <v>81</v>
      </c>
    </row>
    <row r="199" spans="1:24" x14ac:dyDescent="0.25">
      <c r="A199" s="478" t="s">
        <v>84</v>
      </c>
      <c r="B199" s="478">
        <v>1</v>
      </c>
      <c r="C199" s="481">
        <v>25</v>
      </c>
      <c r="D199" s="481"/>
      <c r="E199" s="201" t="s">
        <v>567</v>
      </c>
      <c r="F199" s="257">
        <v>0</v>
      </c>
      <c r="G199" s="258">
        <v>0</v>
      </c>
      <c r="H199" s="258">
        <v>0</v>
      </c>
      <c r="I199" s="258">
        <v>3514.25</v>
      </c>
      <c r="J199" s="258">
        <v>0</v>
      </c>
      <c r="K199" s="258">
        <v>0</v>
      </c>
      <c r="L199" s="258">
        <v>0</v>
      </c>
      <c r="M199" s="258">
        <v>0</v>
      </c>
      <c r="N199" s="258">
        <v>0</v>
      </c>
      <c r="O199" s="258">
        <v>0</v>
      </c>
      <c r="P199" s="259">
        <v>210.4</v>
      </c>
      <c r="Q199" s="258">
        <v>0</v>
      </c>
      <c r="R199" s="262">
        <v>1143.79</v>
      </c>
      <c r="S199" s="262">
        <v>45.22</v>
      </c>
      <c r="T199" s="260">
        <v>117.42</v>
      </c>
      <c r="U199" s="484">
        <f t="shared" si="12"/>
        <v>5031.0800000000008</v>
      </c>
      <c r="W199" s="485" t="b">
        <f t="shared" si="13"/>
        <v>0</v>
      </c>
      <c r="X199" s="362" t="s">
        <v>18</v>
      </c>
    </row>
    <row r="200" spans="1:24" x14ac:dyDescent="0.25">
      <c r="A200" s="478" t="s">
        <v>86</v>
      </c>
      <c r="B200" s="478">
        <v>1</v>
      </c>
      <c r="C200" s="478">
        <v>10</v>
      </c>
      <c r="E200" s="201" t="s">
        <v>555</v>
      </c>
      <c r="F200" s="257">
        <v>0</v>
      </c>
      <c r="G200" s="258">
        <v>0</v>
      </c>
      <c r="H200" s="258">
        <v>0</v>
      </c>
      <c r="I200" s="258">
        <v>0</v>
      </c>
      <c r="J200" s="258">
        <v>0</v>
      </c>
      <c r="K200" s="258">
        <v>0</v>
      </c>
      <c r="L200" s="258">
        <v>0</v>
      </c>
      <c r="M200" s="258">
        <v>0</v>
      </c>
      <c r="N200" s="258">
        <v>0</v>
      </c>
      <c r="O200" s="258">
        <v>0</v>
      </c>
      <c r="P200" s="259">
        <v>187.02</v>
      </c>
      <c r="Q200" s="258">
        <v>0</v>
      </c>
      <c r="R200" s="262">
        <v>1016.7</v>
      </c>
      <c r="S200" s="262">
        <v>96.43</v>
      </c>
      <c r="T200" s="258">
        <v>0</v>
      </c>
      <c r="U200" s="484">
        <f t="shared" si="12"/>
        <v>1300.1500000000001</v>
      </c>
      <c r="W200" s="485" t="b">
        <f t="shared" si="13"/>
        <v>0</v>
      </c>
      <c r="X200" s="362" t="s">
        <v>8</v>
      </c>
    </row>
    <row r="201" spans="1:24" x14ac:dyDescent="0.25">
      <c r="A201" s="478" t="s">
        <v>84</v>
      </c>
      <c r="B201" s="478">
        <v>1</v>
      </c>
      <c r="C201" s="481">
        <v>319</v>
      </c>
      <c r="D201" s="481"/>
      <c r="E201" s="201" t="s">
        <v>624</v>
      </c>
      <c r="F201" s="257">
        <v>0</v>
      </c>
      <c r="G201" s="258">
        <v>0</v>
      </c>
      <c r="H201" s="258">
        <v>0</v>
      </c>
      <c r="I201" s="259">
        <v>391.85</v>
      </c>
      <c r="J201" s="258">
        <v>0</v>
      </c>
      <c r="K201" s="258">
        <v>0</v>
      </c>
      <c r="L201" s="258">
        <v>0</v>
      </c>
      <c r="M201" s="258">
        <v>0</v>
      </c>
      <c r="N201" s="258">
        <v>0</v>
      </c>
      <c r="O201" s="258">
        <v>0</v>
      </c>
      <c r="P201" s="259">
        <v>748.08</v>
      </c>
      <c r="Q201" s="258">
        <v>0</v>
      </c>
      <c r="R201" s="262">
        <v>455.65</v>
      </c>
      <c r="S201" s="262">
        <v>85.9</v>
      </c>
      <c r="T201" s="259">
        <v>39.14</v>
      </c>
      <c r="U201" s="484">
        <f t="shared" si="12"/>
        <v>1720.6200000000001</v>
      </c>
      <c r="W201" s="485" t="b">
        <f t="shared" si="13"/>
        <v>0</v>
      </c>
      <c r="X201" s="362" t="s">
        <v>306</v>
      </c>
    </row>
    <row r="202" spans="1:24" x14ac:dyDescent="0.25">
      <c r="A202" s="478" t="s">
        <v>84</v>
      </c>
      <c r="B202" s="478">
        <v>1</v>
      </c>
      <c r="C202" s="478">
        <v>212</v>
      </c>
      <c r="E202" s="201" t="s">
        <v>78</v>
      </c>
      <c r="F202" s="257">
        <v>0</v>
      </c>
      <c r="G202" s="258">
        <v>0</v>
      </c>
      <c r="H202" s="258">
        <v>0</v>
      </c>
      <c r="I202" s="258">
        <v>1448.61</v>
      </c>
      <c r="J202" s="258">
        <v>0</v>
      </c>
      <c r="K202" s="258">
        <v>0</v>
      </c>
      <c r="L202" s="258">
        <f>3*1518</f>
        <v>4554</v>
      </c>
      <c r="M202" s="258">
        <v>0</v>
      </c>
      <c r="N202" s="258">
        <v>0</v>
      </c>
      <c r="O202" s="258">
        <v>0</v>
      </c>
      <c r="P202" s="259">
        <v>631.19000000000005</v>
      </c>
      <c r="Q202" s="258">
        <v>0</v>
      </c>
      <c r="R202" s="262">
        <v>723</v>
      </c>
      <c r="S202" s="260">
        <v>42.51</v>
      </c>
      <c r="T202" s="260">
        <v>117.42</v>
      </c>
      <c r="U202" s="484">
        <f t="shared" si="12"/>
        <v>7516.73</v>
      </c>
      <c r="W202" s="485" t="b">
        <f t="shared" si="13"/>
        <v>1</v>
      </c>
      <c r="X202" s="362" t="s">
        <v>78</v>
      </c>
    </row>
    <row r="203" spans="1:24" x14ac:dyDescent="0.25">
      <c r="A203" s="478" t="s">
        <v>84</v>
      </c>
      <c r="B203" s="478">
        <v>1</v>
      </c>
      <c r="C203" s="478">
        <v>90</v>
      </c>
      <c r="D203" s="478" t="s">
        <v>549</v>
      </c>
      <c r="E203" s="201" t="s">
        <v>598</v>
      </c>
      <c r="F203" s="257">
        <v>0</v>
      </c>
      <c r="G203" s="258">
        <v>0</v>
      </c>
      <c r="H203" s="258">
        <v>570.89</v>
      </c>
      <c r="I203" s="259">
        <v>1762.63</v>
      </c>
      <c r="J203" s="258">
        <v>0</v>
      </c>
      <c r="K203" s="258">
        <v>0</v>
      </c>
      <c r="L203" s="258">
        <v>0</v>
      </c>
      <c r="M203" s="258">
        <v>0</v>
      </c>
      <c r="N203" s="258">
        <v>0</v>
      </c>
      <c r="O203" s="258">
        <v>0</v>
      </c>
      <c r="P203" s="259">
        <v>374.04</v>
      </c>
      <c r="Q203" s="259">
        <v>0</v>
      </c>
      <c r="R203" s="262">
        <v>829.69</v>
      </c>
      <c r="S203" s="262">
        <v>85.9</v>
      </c>
      <c r="T203" s="259">
        <v>117.42</v>
      </c>
      <c r="U203" s="484">
        <f t="shared" si="12"/>
        <v>3740.57</v>
      </c>
      <c r="W203" s="485" t="b">
        <f t="shared" si="13"/>
        <v>0</v>
      </c>
      <c r="X203" s="366" t="s">
        <v>50</v>
      </c>
    </row>
    <row r="204" spans="1:24" s="499" customFormat="1" x14ac:dyDescent="0.25">
      <c r="A204" s="496" t="s">
        <v>84</v>
      </c>
      <c r="B204" s="496">
        <v>1</v>
      </c>
      <c r="C204" s="496">
        <v>373</v>
      </c>
      <c r="D204" s="496"/>
      <c r="E204" s="497" t="s">
        <v>461</v>
      </c>
      <c r="F204" s="257">
        <v>0</v>
      </c>
      <c r="G204" s="258">
        <v>0</v>
      </c>
      <c r="H204" s="258">
        <v>0</v>
      </c>
      <c r="I204" s="258">
        <v>0</v>
      </c>
      <c r="J204" s="258">
        <v>0</v>
      </c>
      <c r="K204" s="258">
        <v>0</v>
      </c>
      <c r="L204" s="258">
        <v>0</v>
      </c>
      <c r="M204" s="258">
        <v>0</v>
      </c>
      <c r="N204" s="258">
        <v>0</v>
      </c>
      <c r="O204" s="258">
        <v>0</v>
      </c>
      <c r="P204" s="259">
        <v>0</v>
      </c>
      <c r="Q204" s="258">
        <v>0</v>
      </c>
      <c r="R204" s="262">
        <v>0</v>
      </c>
      <c r="S204" s="260">
        <v>52.07</v>
      </c>
      <c r="T204" s="259">
        <v>117.42</v>
      </c>
      <c r="U204" s="498">
        <f t="shared" si="12"/>
        <v>169.49</v>
      </c>
      <c r="W204" s="485" t="b">
        <f t="shared" si="13"/>
        <v>1</v>
      </c>
      <c r="X204" s="208" t="s">
        <v>461</v>
      </c>
    </row>
    <row r="205" spans="1:24" x14ac:dyDescent="0.25">
      <c r="E205" s="374" t="s">
        <v>461</v>
      </c>
      <c r="P205" s="259"/>
      <c r="S205" s="260"/>
      <c r="U205" s="484">
        <v>0</v>
      </c>
      <c r="W205" s="485" t="b">
        <f t="shared" si="13"/>
        <v>1</v>
      </c>
      <c r="X205" s="374" t="s">
        <v>461</v>
      </c>
    </row>
    <row r="206" spans="1:24" x14ac:dyDescent="0.25">
      <c r="A206" s="478" t="s">
        <v>84</v>
      </c>
      <c r="B206" s="478">
        <v>1</v>
      </c>
      <c r="C206" s="478">
        <v>409</v>
      </c>
      <c r="E206" s="480" t="s">
        <v>485</v>
      </c>
      <c r="F206" s="257">
        <v>0</v>
      </c>
      <c r="G206" s="258">
        <v>0</v>
      </c>
      <c r="H206" s="258">
        <v>0</v>
      </c>
      <c r="I206" s="258">
        <v>0</v>
      </c>
      <c r="J206" s="258">
        <v>0</v>
      </c>
      <c r="K206" s="258">
        <v>0</v>
      </c>
      <c r="L206" s="258">
        <v>0</v>
      </c>
      <c r="M206" s="258">
        <v>0</v>
      </c>
      <c r="N206" s="258">
        <v>0</v>
      </c>
      <c r="O206" s="258">
        <v>0</v>
      </c>
      <c r="P206" s="259">
        <v>0</v>
      </c>
      <c r="Q206" s="258">
        <v>0</v>
      </c>
      <c r="R206" s="262">
        <v>0</v>
      </c>
      <c r="S206" s="260">
        <v>52.07</v>
      </c>
      <c r="T206" s="260">
        <v>0</v>
      </c>
      <c r="U206" s="484">
        <f>SUM(F206:T206)</f>
        <v>52.07</v>
      </c>
      <c r="W206" s="485" t="b">
        <f t="shared" si="13"/>
        <v>1</v>
      </c>
      <c r="X206" s="208" t="s">
        <v>485</v>
      </c>
    </row>
    <row r="207" spans="1:24" x14ac:dyDescent="0.25">
      <c r="E207" s="374" t="s">
        <v>485</v>
      </c>
      <c r="P207" s="259"/>
      <c r="S207" s="260"/>
      <c r="T207" s="260"/>
      <c r="U207" s="484">
        <v>0</v>
      </c>
      <c r="W207" s="485" t="b">
        <f t="shared" si="13"/>
        <v>1</v>
      </c>
      <c r="X207" s="374" t="s">
        <v>485</v>
      </c>
    </row>
    <row r="208" spans="1:24" x14ac:dyDescent="0.25">
      <c r="A208" s="478" t="s">
        <v>84</v>
      </c>
      <c r="B208" s="478">
        <v>1</v>
      </c>
      <c r="C208" s="478">
        <v>380</v>
      </c>
      <c r="E208" s="480" t="s">
        <v>464</v>
      </c>
      <c r="F208" s="257">
        <v>0</v>
      </c>
      <c r="G208" s="258">
        <v>0</v>
      </c>
      <c r="H208" s="258">
        <v>0</v>
      </c>
      <c r="I208" s="258">
        <v>0</v>
      </c>
      <c r="J208" s="258">
        <v>0</v>
      </c>
      <c r="K208" s="258">
        <v>0</v>
      </c>
      <c r="L208" s="258">
        <v>0</v>
      </c>
      <c r="M208" s="258">
        <v>0</v>
      </c>
      <c r="N208" s="258">
        <v>0</v>
      </c>
      <c r="O208" s="258">
        <v>0</v>
      </c>
      <c r="P208" s="259">
        <v>0</v>
      </c>
      <c r="Q208" s="258">
        <v>0</v>
      </c>
      <c r="R208" s="262">
        <v>0</v>
      </c>
      <c r="S208" s="260">
        <v>52.07</v>
      </c>
      <c r="T208" s="260">
        <v>78.28</v>
      </c>
      <c r="U208" s="484">
        <f t="shared" ref="U208:U231" si="14">SUM(F208:T208)</f>
        <v>130.35</v>
      </c>
      <c r="W208" s="485" t="b">
        <f t="shared" si="13"/>
        <v>1</v>
      </c>
      <c r="X208" s="208" t="s">
        <v>464</v>
      </c>
    </row>
    <row r="209" spans="1:24" x14ac:dyDescent="0.25">
      <c r="A209" s="478" t="s">
        <v>84</v>
      </c>
      <c r="B209" s="478">
        <v>1</v>
      </c>
      <c r="C209" s="478">
        <v>211</v>
      </c>
      <c r="E209" s="201" t="s">
        <v>77</v>
      </c>
      <c r="F209" s="257">
        <v>0</v>
      </c>
      <c r="G209" s="258">
        <v>0</v>
      </c>
      <c r="H209" s="258">
        <v>0</v>
      </c>
      <c r="I209" s="258">
        <v>391.85</v>
      </c>
      <c r="J209" s="258">
        <v>0</v>
      </c>
      <c r="K209" s="258">
        <v>0</v>
      </c>
      <c r="L209" s="258">
        <v>0</v>
      </c>
      <c r="M209" s="258">
        <v>0</v>
      </c>
      <c r="N209" s="258">
        <v>0</v>
      </c>
      <c r="O209" s="258">
        <v>0</v>
      </c>
      <c r="P209" s="259">
        <v>561.05999999999995</v>
      </c>
      <c r="Q209" s="258">
        <v>0</v>
      </c>
      <c r="R209" s="262">
        <v>642.66999999999996</v>
      </c>
      <c r="S209" s="262">
        <v>85.9</v>
      </c>
      <c r="T209" s="259">
        <v>117.42</v>
      </c>
      <c r="U209" s="484">
        <f t="shared" si="14"/>
        <v>1798.9</v>
      </c>
      <c r="W209" s="485" t="b">
        <f t="shared" si="13"/>
        <v>1</v>
      </c>
      <c r="X209" s="366" t="s">
        <v>77</v>
      </c>
    </row>
    <row r="210" spans="1:24" x14ac:dyDescent="0.25">
      <c r="A210" s="478" t="s">
        <v>86</v>
      </c>
      <c r="B210" s="478">
        <v>1</v>
      </c>
      <c r="C210" s="478">
        <v>162</v>
      </c>
      <c r="D210" s="478" t="s">
        <v>549</v>
      </c>
      <c r="E210" s="201" t="s">
        <v>610</v>
      </c>
      <c r="F210" s="257">
        <v>0</v>
      </c>
      <c r="G210" s="258">
        <v>0</v>
      </c>
      <c r="H210" s="258">
        <v>0</v>
      </c>
      <c r="I210" s="259">
        <v>412.34</v>
      </c>
      <c r="J210" s="258">
        <v>0</v>
      </c>
      <c r="K210" s="258">
        <v>0</v>
      </c>
      <c r="L210" s="258">
        <v>0</v>
      </c>
      <c r="M210" s="258">
        <v>0</v>
      </c>
      <c r="N210" s="258">
        <v>0</v>
      </c>
      <c r="O210" s="258">
        <v>0</v>
      </c>
      <c r="P210" s="259">
        <v>624.80999999999995</v>
      </c>
      <c r="Q210" s="259">
        <v>0</v>
      </c>
      <c r="R210" s="262">
        <v>715.7</v>
      </c>
      <c r="S210" s="262">
        <v>47.83</v>
      </c>
      <c r="T210" s="260">
        <v>39.14</v>
      </c>
      <c r="U210" s="484">
        <f t="shared" si="14"/>
        <v>1839.82</v>
      </c>
      <c r="W210" s="485" t="b">
        <f t="shared" si="13"/>
        <v>0</v>
      </c>
      <c r="X210" s="362" t="s">
        <v>64</v>
      </c>
    </row>
    <row r="211" spans="1:24" x14ac:dyDescent="0.25">
      <c r="A211" s="478" t="s">
        <v>84</v>
      </c>
      <c r="B211" s="478">
        <v>1</v>
      </c>
      <c r="C211" s="478">
        <v>217</v>
      </c>
      <c r="D211" s="478" t="s">
        <v>549</v>
      </c>
      <c r="E211" s="201" t="s">
        <v>79</v>
      </c>
      <c r="F211" s="257">
        <v>0</v>
      </c>
      <c r="G211" s="258">
        <v>0</v>
      </c>
      <c r="H211" s="258">
        <v>0</v>
      </c>
      <c r="I211" s="259">
        <v>940.46</v>
      </c>
      <c r="J211" s="258">
        <v>0</v>
      </c>
      <c r="K211" s="258">
        <v>0</v>
      </c>
      <c r="L211" s="258">
        <v>0</v>
      </c>
      <c r="M211" s="258">
        <v>0</v>
      </c>
      <c r="N211" s="258">
        <v>0</v>
      </c>
      <c r="O211" s="258">
        <v>0</v>
      </c>
      <c r="P211" s="259">
        <v>624.80999999999995</v>
      </c>
      <c r="Q211" s="259">
        <v>0</v>
      </c>
      <c r="R211" s="262">
        <v>715.7</v>
      </c>
      <c r="S211" s="258">
        <v>0</v>
      </c>
      <c r="T211" s="259">
        <v>78.28</v>
      </c>
      <c r="U211" s="484">
        <f t="shared" si="14"/>
        <v>2359.2500000000005</v>
      </c>
      <c r="W211" s="485" t="b">
        <f t="shared" si="13"/>
        <v>1</v>
      </c>
      <c r="X211" s="362" t="s">
        <v>79</v>
      </c>
    </row>
    <row r="212" spans="1:24" x14ac:dyDescent="0.25">
      <c r="A212" s="478" t="s">
        <v>86</v>
      </c>
      <c r="B212" s="478">
        <v>1</v>
      </c>
      <c r="C212" s="478">
        <v>5</v>
      </c>
      <c r="E212" s="201" t="s">
        <v>552</v>
      </c>
      <c r="F212" s="257">
        <v>0</v>
      </c>
      <c r="G212" s="258">
        <v>0</v>
      </c>
      <c r="H212" s="258">
        <v>0</v>
      </c>
      <c r="I212" s="258">
        <v>904.19</v>
      </c>
      <c r="J212" s="258">
        <v>0</v>
      </c>
      <c r="K212" s="258">
        <v>0</v>
      </c>
      <c r="L212" s="258">
        <v>0</v>
      </c>
      <c r="M212" s="258">
        <v>0</v>
      </c>
      <c r="N212" s="258">
        <v>0</v>
      </c>
      <c r="O212" s="258">
        <v>0</v>
      </c>
      <c r="P212" s="259">
        <v>631.19000000000005</v>
      </c>
      <c r="Q212" s="258">
        <v>0</v>
      </c>
      <c r="R212" s="262">
        <v>723</v>
      </c>
      <c r="S212" s="262">
        <v>40.51</v>
      </c>
      <c r="T212" s="258">
        <v>0</v>
      </c>
      <c r="U212" s="484">
        <f t="shared" si="14"/>
        <v>2298.8900000000003</v>
      </c>
      <c r="W212" s="485" t="b">
        <f t="shared" si="13"/>
        <v>0</v>
      </c>
      <c r="X212" s="362" t="s">
        <v>6</v>
      </c>
    </row>
    <row r="213" spans="1:24" x14ac:dyDescent="0.25">
      <c r="A213" s="478" t="s">
        <v>86</v>
      </c>
      <c r="B213" s="478">
        <v>1</v>
      </c>
      <c r="C213" s="478">
        <v>421</v>
      </c>
      <c r="E213" s="201" t="s">
        <v>647</v>
      </c>
      <c r="F213" s="257">
        <v>0</v>
      </c>
      <c r="G213" s="258">
        <v>0</v>
      </c>
      <c r="H213" s="258">
        <v>0</v>
      </c>
      <c r="I213" s="258">
        <v>1121.6199999999999</v>
      </c>
      <c r="J213" s="258">
        <v>0</v>
      </c>
      <c r="K213" s="258">
        <v>0</v>
      </c>
      <c r="L213" s="258">
        <v>0</v>
      </c>
      <c r="M213" s="258">
        <v>0</v>
      </c>
      <c r="N213" s="258">
        <v>0</v>
      </c>
      <c r="O213" s="258">
        <v>0</v>
      </c>
      <c r="P213" s="259">
        <v>748.08</v>
      </c>
      <c r="Q213" s="258">
        <v>0</v>
      </c>
      <c r="R213" s="262">
        <v>455.65</v>
      </c>
      <c r="S213" s="262">
        <v>85.9</v>
      </c>
      <c r="T213" s="260">
        <v>39.14</v>
      </c>
      <c r="U213" s="484">
        <f t="shared" si="14"/>
        <v>2450.39</v>
      </c>
      <c r="W213" s="485" t="b">
        <f t="shared" si="13"/>
        <v>0</v>
      </c>
      <c r="X213" s="176" t="s">
        <v>639</v>
      </c>
    </row>
    <row r="214" spans="1:24" x14ac:dyDescent="0.25">
      <c r="A214" s="478" t="s">
        <v>86</v>
      </c>
      <c r="B214" s="478">
        <v>1</v>
      </c>
      <c r="C214" s="478">
        <v>250</v>
      </c>
      <c r="D214" s="478" t="s">
        <v>549</v>
      </c>
      <c r="E214" s="201" t="s">
        <v>142</v>
      </c>
      <c r="F214" s="257">
        <v>0</v>
      </c>
      <c r="G214" s="258">
        <v>0</v>
      </c>
      <c r="H214" s="258">
        <v>0</v>
      </c>
      <c r="I214" s="259">
        <v>968.45</v>
      </c>
      <c r="J214" s="258">
        <v>0</v>
      </c>
      <c r="K214" s="258">
        <v>0</v>
      </c>
      <c r="L214" s="258">
        <v>0</v>
      </c>
      <c r="M214" s="258">
        <v>0</v>
      </c>
      <c r="N214" s="258">
        <v>108.07</v>
      </c>
      <c r="O214" s="258">
        <v>0</v>
      </c>
      <c r="P214" s="259">
        <v>850.08</v>
      </c>
      <c r="Q214" s="259">
        <v>0</v>
      </c>
      <c r="R214" s="262">
        <v>517.78</v>
      </c>
      <c r="S214" s="262">
        <v>17.82</v>
      </c>
      <c r="T214" s="259">
        <v>117.42</v>
      </c>
      <c r="U214" s="484">
        <f t="shared" si="14"/>
        <v>2579.6200000000003</v>
      </c>
      <c r="W214" s="485" t="b">
        <f t="shared" si="13"/>
        <v>1</v>
      </c>
      <c r="X214" s="362" t="s">
        <v>142</v>
      </c>
    </row>
    <row r="215" spans="1:24" x14ac:dyDescent="0.25">
      <c r="A215" s="478" t="s">
        <v>84</v>
      </c>
      <c r="B215" s="478">
        <v>1</v>
      </c>
      <c r="C215" s="478">
        <v>210</v>
      </c>
      <c r="E215" s="201" t="s">
        <v>76</v>
      </c>
      <c r="F215" s="257">
        <v>0</v>
      </c>
      <c r="G215" s="258">
        <v>0</v>
      </c>
      <c r="H215" s="258">
        <v>0</v>
      </c>
      <c r="I215" s="258">
        <v>1672.76</v>
      </c>
      <c r="J215" s="258">
        <v>0</v>
      </c>
      <c r="K215" s="258">
        <v>0</v>
      </c>
      <c r="L215" s="258">
        <v>0</v>
      </c>
      <c r="M215" s="258">
        <v>0</v>
      </c>
      <c r="N215" s="258">
        <v>0</v>
      </c>
      <c r="O215" s="258">
        <v>0</v>
      </c>
      <c r="P215" s="259">
        <v>833.08</v>
      </c>
      <c r="Q215" s="258">
        <v>0</v>
      </c>
      <c r="R215" s="262">
        <v>507.43</v>
      </c>
      <c r="S215" s="262">
        <v>56.9</v>
      </c>
      <c r="T215" s="258">
        <v>0</v>
      </c>
      <c r="U215" s="484">
        <f t="shared" si="14"/>
        <v>3070.17</v>
      </c>
      <c r="W215" s="485" t="b">
        <f t="shared" si="13"/>
        <v>1</v>
      </c>
      <c r="X215" s="362" t="s">
        <v>76</v>
      </c>
    </row>
    <row r="216" spans="1:24" x14ac:dyDescent="0.25">
      <c r="A216" s="478" t="s">
        <v>84</v>
      </c>
      <c r="B216" s="478">
        <v>1</v>
      </c>
      <c r="C216" s="478">
        <v>155</v>
      </c>
      <c r="E216" s="201" t="s">
        <v>608</v>
      </c>
      <c r="F216" s="257">
        <v>0</v>
      </c>
      <c r="G216" s="258">
        <v>0</v>
      </c>
      <c r="H216" s="258">
        <v>0</v>
      </c>
      <c r="I216" s="258">
        <v>596.41</v>
      </c>
      <c r="J216" s="258">
        <v>0</v>
      </c>
      <c r="K216" s="258">
        <v>0</v>
      </c>
      <c r="L216" s="258">
        <v>0</v>
      </c>
      <c r="M216" s="258">
        <v>0</v>
      </c>
      <c r="N216" s="258">
        <v>0</v>
      </c>
      <c r="O216" s="258">
        <v>0</v>
      </c>
      <c r="P216" s="259">
        <v>841.58</v>
      </c>
      <c r="Q216" s="258">
        <v>0</v>
      </c>
      <c r="R216" s="262">
        <v>512.61</v>
      </c>
      <c r="S216" s="258">
        <v>42.51</v>
      </c>
      <c r="T216" s="259">
        <v>39.14</v>
      </c>
      <c r="U216" s="484">
        <f t="shared" si="14"/>
        <v>2032.25</v>
      </c>
      <c r="W216" s="485" t="b">
        <f t="shared" si="13"/>
        <v>0</v>
      </c>
      <c r="X216" s="362" t="s">
        <v>60</v>
      </c>
    </row>
    <row r="217" spans="1:24" x14ac:dyDescent="0.25">
      <c r="A217" s="478" t="s">
        <v>84</v>
      </c>
      <c r="B217" s="478">
        <v>1</v>
      </c>
      <c r="C217" s="478">
        <v>366</v>
      </c>
      <c r="E217" s="480" t="s">
        <v>455</v>
      </c>
      <c r="F217" s="257">
        <v>0</v>
      </c>
      <c r="G217" s="258">
        <v>0</v>
      </c>
      <c r="H217" s="258">
        <v>0</v>
      </c>
      <c r="I217" s="258">
        <v>0</v>
      </c>
      <c r="J217" s="258">
        <v>0</v>
      </c>
      <c r="K217" s="258">
        <v>0</v>
      </c>
      <c r="L217" s="258">
        <v>0</v>
      </c>
      <c r="M217" s="258">
        <v>0</v>
      </c>
      <c r="N217" s="258">
        <v>0</v>
      </c>
      <c r="O217" s="258">
        <v>0</v>
      </c>
      <c r="P217" s="259">
        <v>0</v>
      </c>
      <c r="Q217" s="258">
        <v>0</v>
      </c>
      <c r="R217" s="262">
        <v>0</v>
      </c>
      <c r="S217" s="258">
        <v>0</v>
      </c>
      <c r="T217" s="258">
        <v>0</v>
      </c>
      <c r="U217" s="484">
        <f t="shared" si="14"/>
        <v>0</v>
      </c>
      <c r="W217" s="485" t="b">
        <f t="shared" si="13"/>
        <v>1</v>
      </c>
      <c r="X217" s="208" t="s">
        <v>455</v>
      </c>
    </row>
    <row r="218" spans="1:24" x14ac:dyDescent="0.25">
      <c r="A218" s="478" t="s">
        <v>84</v>
      </c>
      <c r="B218" s="478">
        <v>1</v>
      </c>
      <c r="C218" s="478">
        <v>413</v>
      </c>
      <c r="E218" s="201" t="s">
        <v>631</v>
      </c>
      <c r="F218" s="257">
        <v>0</v>
      </c>
      <c r="G218" s="258">
        <v>0</v>
      </c>
      <c r="H218" s="258">
        <v>0</v>
      </c>
      <c r="I218" s="258">
        <v>780.92</v>
      </c>
      <c r="J218" s="258">
        <v>0</v>
      </c>
      <c r="K218" s="258">
        <v>0</v>
      </c>
      <c r="L218" s="258">
        <v>0</v>
      </c>
      <c r="M218" s="258">
        <v>0</v>
      </c>
      <c r="N218" s="258">
        <v>0</v>
      </c>
      <c r="O218" s="258">
        <v>0</v>
      </c>
      <c r="P218" s="259">
        <v>833.08</v>
      </c>
      <c r="Q218" s="258">
        <v>0</v>
      </c>
      <c r="R218" s="262">
        <v>507.43</v>
      </c>
      <c r="S218" s="258">
        <v>52.07</v>
      </c>
      <c r="T218" s="260">
        <v>78.28</v>
      </c>
      <c r="U218" s="484">
        <f t="shared" si="14"/>
        <v>2251.7800000000002</v>
      </c>
      <c r="W218" s="485" t="b">
        <f t="shared" si="13"/>
        <v>1</v>
      </c>
      <c r="X218" s="369" t="s">
        <v>631</v>
      </c>
    </row>
    <row r="219" spans="1:24" x14ac:dyDescent="0.25">
      <c r="A219" s="478" t="s">
        <v>86</v>
      </c>
      <c r="B219" s="478">
        <v>1</v>
      </c>
      <c r="C219" s="478">
        <v>38</v>
      </c>
      <c r="D219" s="478" t="s">
        <v>549</v>
      </c>
      <c r="E219" s="201" t="s">
        <v>576</v>
      </c>
      <c r="F219" s="257">
        <v>0</v>
      </c>
      <c r="G219" s="258">
        <v>0</v>
      </c>
      <c r="H219" s="258">
        <v>0</v>
      </c>
      <c r="I219" s="259">
        <v>1366.66</v>
      </c>
      <c r="J219" s="258">
        <v>0</v>
      </c>
      <c r="K219" s="258">
        <v>0</v>
      </c>
      <c r="L219" s="258">
        <v>0</v>
      </c>
      <c r="M219" s="258">
        <v>0</v>
      </c>
      <c r="N219" s="258">
        <v>0</v>
      </c>
      <c r="O219" s="258">
        <v>0</v>
      </c>
      <c r="P219" s="259">
        <v>561.05999999999995</v>
      </c>
      <c r="Q219" s="259">
        <v>0</v>
      </c>
      <c r="R219" s="262">
        <v>642.66999999999996</v>
      </c>
      <c r="S219" s="262">
        <v>85.9</v>
      </c>
      <c r="T219" s="259">
        <v>78.28</v>
      </c>
      <c r="U219" s="484">
        <f t="shared" si="14"/>
        <v>2734.57</v>
      </c>
      <c r="W219" s="485" t="b">
        <f t="shared" si="13"/>
        <v>0</v>
      </c>
      <c r="X219" s="366" t="s">
        <v>28</v>
      </c>
    </row>
    <row r="220" spans="1:24" x14ac:dyDescent="0.25">
      <c r="A220" s="478" t="s">
        <v>86</v>
      </c>
      <c r="B220" s="478">
        <v>1</v>
      </c>
      <c r="C220" s="478">
        <v>226</v>
      </c>
      <c r="E220" s="201" t="s">
        <v>116</v>
      </c>
      <c r="F220" s="257">
        <v>0</v>
      </c>
      <c r="G220" s="258">
        <v>0</v>
      </c>
      <c r="H220" s="258">
        <v>0</v>
      </c>
      <c r="I220" s="258">
        <v>1570.88</v>
      </c>
      <c r="J220" s="258">
        <v>0</v>
      </c>
      <c r="K220" s="258">
        <v>0</v>
      </c>
      <c r="L220" s="258">
        <v>0</v>
      </c>
      <c r="M220" s="258">
        <v>0</v>
      </c>
      <c r="N220" s="268">
        <v>208.77</v>
      </c>
      <c r="O220" s="258">
        <v>0</v>
      </c>
      <c r="P220" s="259">
        <v>637.55999999999995</v>
      </c>
      <c r="Q220" s="258">
        <v>0</v>
      </c>
      <c r="R220" s="262">
        <v>730.3</v>
      </c>
      <c r="S220" s="262">
        <v>0</v>
      </c>
      <c r="T220" s="258">
        <v>78.28</v>
      </c>
      <c r="U220" s="484">
        <f t="shared" si="14"/>
        <v>3225.7900000000004</v>
      </c>
      <c r="W220" s="485" t="b">
        <f t="shared" si="13"/>
        <v>1</v>
      </c>
      <c r="X220" s="362" t="s">
        <v>116</v>
      </c>
    </row>
    <row r="221" spans="1:24" x14ac:dyDescent="0.25">
      <c r="A221" s="478" t="s">
        <v>84</v>
      </c>
      <c r="B221" s="478">
        <v>1</v>
      </c>
      <c r="C221" s="478">
        <v>365</v>
      </c>
      <c r="E221" s="480" t="s">
        <v>454</v>
      </c>
      <c r="F221" s="257">
        <v>0</v>
      </c>
      <c r="G221" s="258">
        <v>0</v>
      </c>
      <c r="H221" s="258">
        <v>0</v>
      </c>
      <c r="I221" s="258">
        <v>0</v>
      </c>
      <c r="J221" s="258">
        <v>0</v>
      </c>
      <c r="K221" s="258">
        <v>0</v>
      </c>
      <c r="L221" s="258">
        <v>0</v>
      </c>
      <c r="M221" s="258">
        <v>0</v>
      </c>
      <c r="N221" s="258">
        <v>0</v>
      </c>
      <c r="O221" s="258">
        <v>0</v>
      </c>
      <c r="P221" s="259">
        <v>0</v>
      </c>
      <c r="Q221" s="258">
        <v>0</v>
      </c>
      <c r="R221" s="262">
        <v>0</v>
      </c>
      <c r="S221" s="262">
        <v>52.07</v>
      </c>
      <c r="T221" s="259">
        <v>39.14</v>
      </c>
      <c r="U221" s="484">
        <f t="shared" si="14"/>
        <v>91.210000000000008</v>
      </c>
      <c r="W221" s="485" t="b">
        <f t="shared" si="13"/>
        <v>1</v>
      </c>
      <c r="X221" s="208" t="s">
        <v>454</v>
      </c>
    </row>
    <row r="222" spans="1:24" x14ac:dyDescent="0.25">
      <c r="A222" s="478" t="s">
        <v>86</v>
      </c>
      <c r="B222" s="478">
        <v>1</v>
      </c>
      <c r="C222" s="478">
        <v>30</v>
      </c>
      <c r="D222" s="478" t="s">
        <v>549</v>
      </c>
      <c r="E222" s="201" t="s">
        <v>571</v>
      </c>
      <c r="F222" s="257">
        <v>0</v>
      </c>
      <c r="G222" s="258">
        <v>0</v>
      </c>
      <c r="H222" s="258">
        <v>0</v>
      </c>
      <c r="I222" s="259">
        <v>664.47</v>
      </c>
      <c r="J222" s="258">
        <v>0</v>
      </c>
      <c r="K222" s="258">
        <v>0</v>
      </c>
      <c r="L222" s="258">
        <v>0</v>
      </c>
      <c r="M222" s="258">
        <v>0</v>
      </c>
      <c r="N222" s="258">
        <v>0</v>
      </c>
      <c r="O222" s="258">
        <v>0</v>
      </c>
      <c r="P222" s="259">
        <v>561.05999999999995</v>
      </c>
      <c r="Q222" s="259">
        <v>0</v>
      </c>
      <c r="R222" s="262">
        <v>642.66999999999996</v>
      </c>
      <c r="S222" s="262">
        <v>85.9</v>
      </c>
      <c r="T222" s="259">
        <v>156.56</v>
      </c>
      <c r="U222" s="484">
        <f t="shared" si="14"/>
        <v>2110.66</v>
      </c>
      <c r="W222" s="485" t="b">
        <f t="shared" si="13"/>
        <v>0</v>
      </c>
      <c r="X222" s="376" t="s">
        <v>22</v>
      </c>
    </row>
    <row r="223" spans="1:24" x14ac:dyDescent="0.25">
      <c r="A223" s="478" t="s">
        <v>84</v>
      </c>
      <c r="B223" s="478">
        <v>1</v>
      </c>
      <c r="C223" s="478">
        <v>348</v>
      </c>
      <c r="E223" s="201" t="s">
        <v>370</v>
      </c>
      <c r="F223" s="257">
        <v>0</v>
      </c>
      <c r="G223" s="258">
        <v>0</v>
      </c>
      <c r="H223" s="258">
        <v>0</v>
      </c>
      <c r="I223" s="258">
        <v>0</v>
      </c>
      <c r="J223" s="258">
        <v>0</v>
      </c>
      <c r="K223" s="258">
        <v>0</v>
      </c>
      <c r="L223" s="258">
        <v>0</v>
      </c>
      <c r="M223" s="258">
        <v>0</v>
      </c>
      <c r="N223" s="258">
        <v>0</v>
      </c>
      <c r="O223" s="258">
        <v>0</v>
      </c>
      <c r="P223" s="259">
        <v>705.57</v>
      </c>
      <c r="Q223" s="258">
        <v>0</v>
      </c>
      <c r="R223" s="262">
        <v>429.76</v>
      </c>
      <c r="S223" s="258">
        <v>108.46</v>
      </c>
      <c r="T223" s="258">
        <v>0</v>
      </c>
      <c r="U223" s="484">
        <f t="shared" si="14"/>
        <v>1243.79</v>
      </c>
      <c r="W223" s="485" t="b">
        <f t="shared" si="13"/>
        <v>1</v>
      </c>
      <c r="X223" s="362" t="s">
        <v>370</v>
      </c>
    </row>
    <row r="224" spans="1:24" x14ac:dyDescent="0.25">
      <c r="A224" s="478" t="s">
        <v>84</v>
      </c>
      <c r="B224" s="478">
        <v>1</v>
      </c>
      <c r="C224" s="478">
        <v>433</v>
      </c>
      <c r="E224" s="201" t="s">
        <v>684</v>
      </c>
      <c r="F224" s="257">
        <v>0</v>
      </c>
      <c r="G224" s="258">
        <v>0</v>
      </c>
      <c r="H224" s="258">
        <v>0</v>
      </c>
      <c r="I224" s="258">
        <v>863.81</v>
      </c>
      <c r="J224" s="258">
        <v>0</v>
      </c>
      <c r="K224" s="258">
        <v>0</v>
      </c>
      <c r="L224" s="258">
        <v>0</v>
      </c>
      <c r="M224" s="258">
        <v>0</v>
      </c>
      <c r="N224" s="258">
        <v>0</v>
      </c>
      <c r="O224" s="258">
        <v>0</v>
      </c>
      <c r="P224" s="259">
        <v>833.08</v>
      </c>
      <c r="Q224" s="258">
        <v>0</v>
      </c>
      <c r="R224" s="262">
        <v>507.43</v>
      </c>
      <c r="S224" s="258">
        <v>0</v>
      </c>
      <c r="T224" s="258">
        <v>0</v>
      </c>
      <c r="U224" s="484">
        <f t="shared" si="14"/>
        <v>2204.3199999999997</v>
      </c>
      <c r="W224" s="485" t="b">
        <f t="shared" si="13"/>
        <v>1</v>
      </c>
      <c r="X224" s="370" t="s">
        <v>684</v>
      </c>
    </row>
    <row r="225" spans="1:24" x14ac:dyDescent="0.25">
      <c r="A225" s="478" t="s">
        <v>84</v>
      </c>
      <c r="B225" s="478">
        <v>1</v>
      </c>
      <c r="C225" s="478">
        <v>364</v>
      </c>
      <c r="E225" s="480" t="s">
        <v>453</v>
      </c>
      <c r="F225" s="257">
        <v>0</v>
      </c>
      <c r="G225" s="258">
        <v>0</v>
      </c>
      <c r="H225" s="258">
        <v>0</v>
      </c>
      <c r="I225" s="258">
        <v>0</v>
      </c>
      <c r="J225" s="258">
        <v>0</v>
      </c>
      <c r="K225" s="258">
        <v>0</v>
      </c>
      <c r="L225" s="258">
        <v>0</v>
      </c>
      <c r="M225" s="258">
        <v>0</v>
      </c>
      <c r="N225" s="258">
        <v>0</v>
      </c>
      <c r="O225" s="258">
        <v>0</v>
      </c>
      <c r="P225" s="259">
        <v>0</v>
      </c>
      <c r="Q225" s="258">
        <v>0</v>
      </c>
      <c r="R225" s="258">
        <v>0</v>
      </c>
      <c r="S225" s="262">
        <v>52.07</v>
      </c>
      <c r="T225" s="260">
        <v>117.42</v>
      </c>
      <c r="U225" s="484">
        <f t="shared" si="14"/>
        <v>169.49</v>
      </c>
      <c r="W225" s="485" t="b">
        <f t="shared" si="13"/>
        <v>1</v>
      </c>
      <c r="X225" s="208" t="s">
        <v>453</v>
      </c>
    </row>
    <row r="226" spans="1:24" x14ac:dyDescent="0.25">
      <c r="A226" s="478" t="s">
        <v>84</v>
      </c>
      <c r="B226" s="478">
        <v>1</v>
      </c>
      <c r="C226" s="478">
        <v>2</v>
      </c>
      <c r="D226" s="478" t="s">
        <v>549</v>
      </c>
      <c r="E226" s="201" t="s">
        <v>550</v>
      </c>
      <c r="F226" s="257">
        <v>0</v>
      </c>
      <c r="G226" s="258">
        <v>0</v>
      </c>
      <c r="H226" s="258">
        <v>0</v>
      </c>
      <c r="I226" s="259">
        <v>3345.52</v>
      </c>
      <c r="J226" s="258">
        <v>0</v>
      </c>
      <c r="K226" s="258">
        <v>0</v>
      </c>
      <c r="L226" s="258">
        <v>0</v>
      </c>
      <c r="M226" s="258">
        <v>0</v>
      </c>
      <c r="N226" s="258">
        <v>0</v>
      </c>
      <c r="O226" s="258">
        <v>0</v>
      </c>
      <c r="P226" s="259">
        <v>592.94000000000005</v>
      </c>
      <c r="Q226" s="259">
        <v>0</v>
      </c>
      <c r="R226" s="262">
        <v>679.18</v>
      </c>
      <c r="S226" s="262">
        <v>65.28</v>
      </c>
      <c r="T226" s="259">
        <v>78.28</v>
      </c>
      <c r="U226" s="484">
        <f t="shared" si="14"/>
        <v>4761.2</v>
      </c>
      <c r="W226" s="485" t="b">
        <f t="shared" si="13"/>
        <v>0</v>
      </c>
      <c r="X226" s="362" t="s">
        <v>4</v>
      </c>
    </row>
    <row r="227" spans="1:24" x14ac:dyDescent="0.25">
      <c r="A227" s="478" t="s">
        <v>86</v>
      </c>
      <c r="B227" s="478">
        <v>1</v>
      </c>
      <c r="C227" s="478">
        <v>420</v>
      </c>
      <c r="E227" s="201" t="s">
        <v>648</v>
      </c>
      <c r="F227" s="257">
        <v>0</v>
      </c>
      <c r="G227" s="258">
        <v>0</v>
      </c>
      <c r="H227" s="258">
        <v>0</v>
      </c>
      <c r="I227" s="258">
        <v>0</v>
      </c>
      <c r="J227" s="258">
        <v>0</v>
      </c>
      <c r="K227" s="258">
        <v>0</v>
      </c>
      <c r="L227" s="258">
        <v>0</v>
      </c>
      <c r="M227" s="258">
        <v>0</v>
      </c>
      <c r="N227" s="258">
        <v>0</v>
      </c>
      <c r="O227" s="258">
        <v>0</v>
      </c>
      <c r="P227" s="259">
        <v>748.08</v>
      </c>
      <c r="Q227" s="258">
        <v>0</v>
      </c>
      <c r="R227" s="262">
        <v>455.65</v>
      </c>
      <c r="S227" s="258">
        <v>85.9</v>
      </c>
      <c r="T227" s="259">
        <v>39.14</v>
      </c>
      <c r="U227" s="484">
        <f t="shared" si="14"/>
        <v>1328.7700000000002</v>
      </c>
      <c r="W227" s="485" t="b">
        <f t="shared" si="13"/>
        <v>0</v>
      </c>
      <c r="X227" s="176" t="s">
        <v>640</v>
      </c>
    </row>
    <row r="228" spans="1:24" x14ac:dyDescent="0.25">
      <c r="A228" s="478" t="s">
        <v>84</v>
      </c>
      <c r="B228" s="478">
        <v>1</v>
      </c>
      <c r="C228" s="478">
        <v>487</v>
      </c>
      <c r="E228" s="201" t="s">
        <v>840</v>
      </c>
      <c r="F228" s="257">
        <v>0</v>
      </c>
      <c r="G228" s="258">
        <v>0</v>
      </c>
      <c r="H228" s="258">
        <v>0</v>
      </c>
      <c r="I228" s="258">
        <v>0</v>
      </c>
      <c r="J228" s="258">
        <v>0</v>
      </c>
      <c r="K228" s="258">
        <v>0</v>
      </c>
      <c r="L228" s="258">
        <v>0</v>
      </c>
      <c r="M228" s="258">
        <v>0</v>
      </c>
      <c r="N228" s="258">
        <v>0</v>
      </c>
      <c r="O228" s="258">
        <v>0</v>
      </c>
      <c r="P228" s="258">
        <v>352.78</v>
      </c>
      <c r="Q228" s="259">
        <v>0</v>
      </c>
      <c r="R228" s="258">
        <v>782.55</v>
      </c>
      <c r="S228" s="262">
        <v>108.46</v>
      </c>
      <c r="T228" s="259">
        <v>0</v>
      </c>
      <c r="U228" s="484">
        <f t="shared" si="14"/>
        <v>1243.79</v>
      </c>
      <c r="W228" s="485" t="b">
        <f t="shared" si="13"/>
        <v>1</v>
      </c>
      <c r="X228" s="201" t="s">
        <v>840</v>
      </c>
    </row>
    <row r="229" spans="1:24" x14ac:dyDescent="0.25">
      <c r="A229" s="478" t="s">
        <v>86</v>
      </c>
      <c r="B229" s="478">
        <v>1</v>
      </c>
      <c r="C229" s="478">
        <v>20045</v>
      </c>
      <c r="D229" s="478" t="s">
        <v>549</v>
      </c>
      <c r="E229" s="201" t="s">
        <v>151</v>
      </c>
      <c r="F229" s="275">
        <v>0</v>
      </c>
      <c r="G229" s="276">
        <v>0</v>
      </c>
      <c r="H229" s="276">
        <v>0</v>
      </c>
      <c r="I229" s="277">
        <v>592.66999999999996</v>
      </c>
      <c r="J229" s="276">
        <v>0</v>
      </c>
      <c r="K229" s="276">
        <v>0</v>
      </c>
      <c r="L229" s="276">
        <v>0</v>
      </c>
      <c r="M229" s="276">
        <v>0</v>
      </c>
      <c r="N229" s="276">
        <v>0</v>
      </c>
      <c r="O229" s="276">
        <v>0</v>
      </c>
      <c r="P229" s="277">
        <v>0</v>
      </c>
      <c r="Q229" s="277">
        <v>0</v>
      </c>
      <c r="R229" s="279">
        <v>0</v>
      </c>
      <c r="S229" s="276">
        <v>0</v>
      </c>
      <c r="T229" s="277">
        <v>0</v>
      </c>
      <c r="U229" s="484">
        <f t="shared" si="14"/>
        <v>592.66999999999996</v>
      </c>
      <c r="W229" s="485" t="b">
        <f t="shared" si="13"/>
        <v>0</v>
      </c>
      <c r="X229" s="127" t="s">
        <v>408</v>
      </c>
    </row>
    <row r="230" spans="1:24" x14ac:dyDescent="0.25">
      <c r="A230" s="478" t="s">
        <v>84</v>
      </c>
      <c r="B230" s="478">
        <v>1</v>
      </c>
      <c r="C230" s="478">
        <v>20039</v>
      </c>
      <c r="D230" s="478" t="s">
        <v>549</v>
      </c>
      <c r="E230" s="201" t="s">
        <v>353</v>
      </c>
      <c r="F230" s="275">
        <v>0</v>
      </c>
      <c r="G230" s="276">
        <v>0</v>
      </c>
      <c r="H230" s="276">
        <v>0</v>
      </c>
      <c r="I230" s="277">
        <v>1637.97</v>
      </c>
      <c r="J230" s="276">
        <v>0</v>
      </c>
      <c r="K230" s="276">
        <v>0</v>
      </c>
      <c r="L230" s="276">
        <v>0</v>
      </c>
      <c r="M230" s="276">
        <v>0</v>
      </c>
      <c r="N230" s="276">
        <v>0</v>
      </c>
      <c r="O230" s="276">
        <v>0</v>
      </c>
      <c r="P230" s="276">
        <v>0</v>
      </c>
      <c r="Q230" s="277">
        <v>0</v>
      </c>
      <c r="R230" s="276">
        <v>0</v>
      </c>
      <c r="S230" s="276">
        <v>0</v>
      </c>
      <c r="T230" s="276">
        <v>0</v>
      </c>
      <c r="U230" s="484">
        <f t="shared" si="14"/>
        <v>1637.97</v>
      </c>
      <c r="W230" s="485" t="b">
        <f t="shared" si="13"/>
        <v>1</v>
      </c>
      <c r="X230" s="81" t="s">
        <v>353</v>
      </c>
    </row>
    <row r="231" spans="1:24" x14ac:dyDescent="0.25">
      <c r="A231" s="478" t="s">
        <v>84</v>
      </c>
      <c r="B231" s="478">
        <v>1</v>
      </c>
      <c r="C231" s="478">
        <v>20043</v>
      </c>
      <c r="D231" s="478" t="s">
        <v>549</v>
      </c>
      <c r="E231" s="201" t="s">
        <v>166</v>
      </c>
      <c r="F231" s="275">
        <v>0</v>
      </c>
      <c r="G231" s="276">
        <v>0</v>
      </c>
      <c r="H231" s="276">
        <v>0</v>
      </c>
      <c r="I231" s="277">
        <v>1303.1099999999999</v>
      </c>
      <c r="J231" s="276">
        <v>0</v>
      </c>
      <c r="K231" s="276">
        <v>0</v>
      </c>
      <c r="L231" s="276">
        <v>0</v>
      </c>
      <c r="M231" s="276">
        <v>0</v>
      </c>
      <c r="N231" s="276">
        <v>0</v>
      </c>
      <c r="O231" s="276">
        <v>0</v>
      </c>
      <c r="P231" s="276">
        <v>0</v>
      </c>
      <c r="Q231" s="277">
        <v>0</v>
      </c>
      <c r="R231" s="276">
        <v>0</v>
      </c>
      <c r="S231" s="276">
        <v>0</v>
      </c>
      <c r="T231" s="276">
        <v>0</v>
      </c>
      <c r="U231" s="484">
        <f t="shared" si="14"/>
        <v>1303.1099999999999</v>
      </c>
      <c r="W231" s="485" t="b">
        <f t="shared" si="13"/>
        <v>1</v>
      </c>
      <c r="X231" s="127" t="s">
        <v>166</v>
      </c>
    </row>
    <row r="232" spans="1:24" s="493" customFormat="1" x14ac:dyDescent="0.25">
      <c r="A232" s="481"/>
      <c r="B232" s="481"/>
      <c r="C232" s="481"/>
      <c r="D232" s="481"/>
      <c r="E232" s="482">
        <f>COUNTA(E2:E231)</f>
        <v>230</v>
      </c>
      <c r="F232" s="470">
        <f t="shared" ref="F232:L232" si="15">SUM(F2:F231)</f>
        <v>1001.74</v>
      </c>
      <c r="G232" s="471">
        <f t="shared" si="15"/>
        <v>13426.04</v>
      </c>
      <c r="H232" s="471">
        <f t="shared" si="15"/>
        <v>2773.5</v>
      </c>
      <c r="I232" s="471">
        <f t="shared" si="15"/>
        <v>207494.23</v>
      </c>
      <c r="J232" s="471">
        <f t="shared" si="15"/>
        <v>0</v>
      </c>
      <c r="K232" s="471">
        <f t="shared" si="15"/>
        <v>1399.5</v>
      </c>
      <c r="L232" s="471">
        <f t="shared" si="15"/>
        <v>13662</v>
      </c>
      <c r="M232" s="471">
        <f>SUBTOTAL(9,M2:M231)</f>
        <v>1832.2800000000002</v>
      </c>
      <c r="N232" s="471">
        <f t="shared" ref="N232:U232" si="16">SUM(N2:N231)</f>
        <v>827.11999999999989</v>
      </c>
      <c r="O232" s="471">
        <f t="shared" si="16"/>
        <v>9108</v>
      </c>
      <c r="P232" s="470">
        <f t="shared" si="16"/>
        <v>107355.48000000007</v>
      </c>
      <c r="Q232" s="472">
        <f t="shared" si="16"/>
        <v>1375.58</v>
      </c>
      <c r="R232" s="472">
        <f t="shared" si="16"/>
        <v>117831.39999999988</v>
      </c>
      <c r="S232" s="472">
        <f t="shared" si="16"/>
        <v>10802.019999999984</v>
      </c>
      <c r="T232" s="473">
        <f t="shared" si="16"/>
        <v>11937.70000000001</v>
      </c>
      <c r="U232" s="492">
        <f t="shared" si="16"/>
        <v>500826.5900000002</v>
      </c>
      <c r="W232" s="485"/>
      <c r="X232" s="152"/>
    </row>
    <row r="233" spans="1:24" s="236" customFormat="1" hidden="1" x14ac:dyDescent="0.25">
      <c r="A233" s="237"/>
      <c r="B233" s="237"/>
      <c r="C233" s="237"/>
      <c r="D233" s="237"/>
      <c r="E233" s="238"/>
      <c r="F233" s="239"/>
      <c r="G233" s="240"/>
      <c r="H233" s="241"/>
      <c r="I233" s="242"/>
      <c r="J233" s="242"/>
      <c r="K233" s="242"/>
      <c r="L233" s="243"/>
      <c r="M233" s="242"/>
      <c r="N233" s="244"/>
      <c r="O233" s="242"/>
      <c r="P233" s="242">
        <v>0.01</v>
      </c>
      <c r="Q233" s="242"/>
      <c r="R233" s="245">
        <f>R232-143599.56</f>
        <v>-25768.16000000012</v>
      </c>
      <c r="S233" s="245"/>
      <c r="T233" s="245"/>
      <c r="U233" s="246"/>
      <c r="W233" s="469"/>
      <c r="X233" s="127" t="s">
        <v>166</v>
      </c>
    </row>
    <row r="234" spans="1:24" x14ac:dyDescent="0.25">
      <c r="A234" s="485"/>
      <c r="B234" s="485"/>
      <c r="C234" s="485"/>
      <c r="D234" s="485"/>
      <c r="E234" s="479"/>
      <c r="H234" s="258">
        <v>-0.01</v>
      </c>
      <c r="M234" s="258">
        <v>-0.01</v>
      </c>
      <c r="R234" s="258">
        <v>0.01</v>
      </c>
      <c r="S234" s="258"/>
      <c r="T234" s="258"/>
      <c r="U234" s="490"/>
    </row>
    <row r="235" spans="1:24" x14ac:dyDescent="0.25">
      <c r="A235" s="485"/>
      <c r="B235" s="485"/>
      <c r="C235" s="485"/>
      <c r="D235" s="485"/>
      <c r="E235" s="479"/>
      <c r="F235" s="259"/>
      <c r="G235" s="271"/>
      <c r="H235" s="271"/>
      <c r="L235" s="271"/>
      <c r="M235" s="271"/>
      <c r="N235" s="271"/>
      <c r="O235" s="271"/>
      <c r="P235" s="271"/>
      <c r="Q235" s="271"/>
      <c r="R235" s="271"/>
      <c r="S235" s="271"/>
      <c r="T235" s="271"/>
      <c r="U235" s="490"/>
    </row>
    <row r="236" spans="1:24" x14ac:dyDescent="0.25">
      <c r="A236" s="485"/>
      <c r="B236" s="485"/>
      <c r="C236" s="485"/>
      <c r="D236" s="485"/>
      <c r="E236" s="479"/>
      <c r="F236" s="259"/>
      <c r="G236" s="262"/>
      <c r="H236" s="262"/>
      <c r="I236" s="262"/>
      <c r="J236" s="262"/>
      <c r="K236" s="262"/>
      <c r="L236" s="262"/>
      <c r="M236" s="262"/>
      <c r="N236" s="262"/>
      <c r="O236" s="262"/>
      <c r="P236" s="262"/>
      <c r="Q236" s="262"/>
      <c r="T236" s="262"/>
      <c r="U236" s="490"/>
    </row>
    <row r="238" spans="1:24" x14ac:dyDescent="0.25">
      <c r="E238" s="201" t="s">
        <v>855</v>
      </c>
      <c r="F238" s="474">
        <v>1001.74</v>
      </c>
      <c r="G238" s="216">
        <v>13426.04</v>
      </c>
      <c r="H238" s="216">
        <v>2773.5</v>
      </c>
      <c r="I238" s="216">
        <v>207494.23000000004</v>
      </c>
      <c r="J238" s="216">
        <v>0</v>
      </c>
      <c r="K238" s="216">
        <v>1399.5</v>
      </c>
      <c r="L238" s="216">
        <v>13662</v>
      </c>
      <c r="M238" s="216">
        <v>1832.2800000000002</v>
      </c>
      <c r="N238" s="216">
        <v>827.11999999999989</v>
      </c>
      <c r="O238" s="216">
        <v>9108</v>
      </c>
      <c r="P238" s="216">
        <v>107355.48000000008</v>
      </c>
      <c r="Q238" s="216">
        <v>1375.58</v>
      </c>
      <c r="R238" s="273">
        <v>117831.39999999985</v>
      </c>
      <c r="S238" s="273">
        <v>10802.019999999986</v>
      </c>
      <c r="T238" s="272">
        <v>11937.700000000013</v>
      </c>
      <c r="U238" s="494">
        <v>500826.59000000037</v>
      </c>
    </row>
  </sheetData>
  <autoFilter ref="A1:U233" xr:uid="{00000000-0001-0000-0000-000000000000}">
    <filterColumn colId="12">
      <customFilters>
        <customFilter operator="notEqual" val=" "/>
      </customFilters>
    </filterColumn>
  </autoFilter>
  <sortState xmlns:xlrd2="http://schemas.microsoft.com/office/spreadsheetml/2017/richdata2" ref="A2:U228">
    <sortCondition ref="E2:E228"/>
  </sortState>
  <pageMargins left="0.511811024" right="0.511811024" top="0.78740157499999996" bottom="0.78740157499999996" header="0.31496062000000002" footer="0.31496062000000002"/>
  <pageSetup paperSize="9" scale="33" fitToHeight="0" orientation="landscape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EBBEB545-0770-409D-A5C9-B13883F1941A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'BENEF FEV-2025'!E34:E34</xm:f>
              <xm:sqref>E34</xm:sqref>
            </x14:sparkline>
          </x14:sparklines>
        </x14:sparklineGroup>
      </x14:sparklineGroup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7715C-6E9F-490A-B276-48E5343DBE7B}">
  <dimension ref="A1:AM241"/>
  <sheetViews>
    <sheetView workbookViewId="0">
      <pane ySplit="1" topLeftCell="A213" activePane="bottomLeft" state="frozen"/>
      <selection pane="bottomLeft" activeCell="E241" sqref="E241"/>
    </sheetView>
  </sheetViews>
  <sheetFormatPr defaultColWidth="9.140625" defaultRowHeight="15" x14ac:dyDescent="0.25"/>
  <cols>
    <col min="1" max="1" width="10.28515625" style="182" customWidth="1" collapsed="1"/>
    <col min="2" max="2" width="14.42578125" style="182" hidden="1" customWidth="1" collapsed="1"/>
    <col min="3" max="3" width="15.85546875" style="182" customWidth="1" collapsed="1"/>
    <col min="4" max="4" width="39.85546875" style="183" customWidth="1" collapsed="1"/>
    <col min="5" max="5" width="16.42578125" style="182" customWidth="1" collapsed="1"/>
    <col min="6" max="6" width="16.42578125" style="221" hidden="1" customWidth="1"/>
    <col min="7" max="7" width="17.140625" style="182" hidden="1" customWidth="1" collapsed="1"/>
    <col min="8" max="9" width="17.5703125" style="182" hidden="1" customWidth="1" collapsed="1"/>
    <col min="10" max="12" width="17.5703125" style="182" hidden="1" customWidth="1"/>
    <col min="13" max="13" width="17.140625" style="182" hidden="1" customWidth="1" collapsed="1"/>
    <col min="14" max="14" width="13.85546875" style="182" customWidth="1" collapsed="1"/>
    <col min="15" max="15" width="2.140625" style="182" customWidth="1" collapsed="1"/>
    <col min="16" max="16" width="16.7109375" style="182" hidden="1" customWidth="1" collapsed="1"/>
    <col min="17" max="17" width="16.7109375" style="333" customWidth="1"/>
    <col min="18" max="24" width="16.140625" style="182" customWidth="1" collapsed="1"/>
    <col min="25" max="25" width="17.42578125" style="182" customWidth="1" collapsed="1"/>
    <col min="26" max="26" width="35.140625" style="182" customWidth="1" collapsed="1"/>
    <col min="27" max="27" width="15.5703125" style="182" customWidth="1" collapsed="1"/>
    <col min="28" max="28" width="20.28515625" style="182" customWidth="1" collapsed="1"/>
    <col min="29" max="29" width="10.42578125" style="182" customWidth="1" collapsed="1"/>
    <col min="30" max="30" width="34.140625" style="182" customWidth="1" collapsed="1"/>
    <col min="31" max="31" width="10.42578125" style="182" customWidth="1" collapsed="1"/>
    <col min="32" max="32" width="35.140625" style="182" customWidth="1" collapsed="1"/>
    <col min="33" max="33" width="10.5703125" style="182" customWidth="1" collapsed="1"/>
    <col min="34" max="34" width="36.85546875" style="182" customWidth="1" collapsed="1"/>
    <col min="35" max="35" width="26" style="182" customWidth="1" collapsed="1"/>
    <col min="36" max="36" width="15.5703125" style="182" customWidth="1" collapsed="1"/>
    <col min="37" max="37" width="17.85546875" style="182" customWidth="1" collapsed="1"/>
    <col min="38" max="38" width="10.5703125" style="182" customWidth="1" collapsed="1"/>
    <col min="39" max="16384" width="9.140625" style="182"/>
  </cols>
  <sheetData>
    <row r="1" spans="1:39" ht="15" customHeight="1" x14ac:dyDescent="0.25">
      <c r="A1" s="194" t="s">
        <v>127</v>
      </c>
      <c r="B1" s="194" t="s">
        <v>119</v>
      </c>
      <c r="C1" s="194" t="s">
        <v>92</v>
      </c>
      <c r="D1" s="198" t="s">
        <v>93</v>
      </c>
      <c r="E1" s="194" t="s">
        <v>153</v>
      </c>
      <c r="F1" s="219" t="s">
        <v>874</v>
      </c>
      <c r="G1" s="194" t="s">
        <v>273</v>
      </c>
      <c r="H1" s="194" t="s">
        <v>270</v>
      </c>
      <c r="I1" s="194" t="s">
        <v>112</v>
      </c>
      <c r="J1" s="194" t="s">
        <v>796</v>
      </c>
      <c r="K1" s="194" t="s">
        <v>825</v>
      </c>
      <c r="L1" s="194" t="s">
        <v>448</v>
      </c>
      <c r="M1" s="194" t="s">
        <v>449</v>
      </c>
      <c r="N1" s="194" t="s">
        <v>450</v>
      </c>
      <c r="O1" s="194"/>
      <c r="P1" s="323" t="s">
        <v>656</v>
      </c>
      <c r="Q1" s="329" t="s">
        <v>879</v>
      </c>
      <c r="R1" s="194" t="s">
        <v>856</v>
      </c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94"/>
      <c r="AE1" s="194"/>
      <c r="AF1" s="194"/>
      <c r="AG1" s="194"/>
      <c r="AH1" s="194"/>
      <c r="AI1" s="194"/>
      <c r="AJ1" s="194"/>
      <c r="AK1" s="194"/>
      <c r="AL1" s="194"/>
      <c r="AM1" s="194"/>
    </row>
    <row r="2" spans="1:39" ht="15" customHeight="1" x14ac:dyDescent="0.25">
      <c r="A2" s="196" t="s">
        <v>869</v>
      </c>
      <c r="B2" s="196" t="s">
        <v>847</v>
      </c>
      <c r="C2" s="197">
        <v>271</v>
      </c>
      <c r="D2" s="199" t="s">
        <v>164</v>
      </c>
      <c r="E2" s="196" t="s">
        <v>266</v>
      </c>
      <c r="F2" s="324" t="s">
        <v>167</v>
      </c>
      <c r="G2" s="195">
        <v>43262.8</v>
      </c>
      <c r="H2" s="195">
        <v>951.62</v>
      </c>
      <c r="I2" s="195">
        <v>21631.4</v>
      </c>
      <c r="J2" s="195">
        <v>0</v>
      </c>
      <c r="K2" s="195">
        <f t="shared" ref="K2:K22" si="0">I2+J2</f>
        <v>21631.4</v>
      </c>
      <c r="L2" s="195">
        <f t="shared" ref="L2:L22" si="1">K2*1.5%</f>
        <v>324.471</v>
      </c>
      <c r="M2" s="195">
        <v>6856.99</v>
      </c>
      <c r="N2" s="195">
        <v>1730.51</v>
      </c>
      <c r="O2" s="195"/>
      <c r="P2" s="325">
        <f t="shared" ref="P2:P22" si="2">K2*0.2</f>
        <v>4326.2800000000007</v>
      </c>
      <c r="Q2" s="330">
        <f t="shared" ref="Q2:Q22" si="3">M2-H2-L2</f>
        <v>5580.8989999999994</v>
      </c>
      <c r="R2" s="195">
        <f t="shared" ref="R2:R22" si="4">N2+Q2</f>
        <v>7311.4089999999997</v>
      </c>
      <c r="S2" s="195"/>
      <c r="T2" s="195"/>
      <c r="U2" s="195"/>
      <c r="V2" s="195"/>
      <c r="W2" s="195"/>
      <c r="X2" s="195"/>
      <c r="Y2" s="196"/>
      <c r="Z2" s="196"/>
      <c r="AA2" s="197"/>
      <c r="AB2" s="196"/>
      <c r="AC2" s="197"/>
      <c r="AD2" s="196"/>
      <c r="AE2" s="197"/>
      <c r="AF2" s="196"/>
      <c r="AG2" s="197"/>
      <c r="AH2" s="196"/>
      <c r="AI2" s="196"/>
      <c r="AJ2" s="197"/>
      <c r="AK2" s="196"/>
      <c r="AL2" s="197"/>
      <c r="AM2" s="196"/>
    </row>
    <row r="3" spans="1:39" ht="15" customHeight="1" x14ac:dyDescent="0.25">
      <c r="A3" s="196" t="s">
        <v>869</v>
      </c>
      <c r="B3" s="196" t="s">
        <v>847</v>
      </c>
      <c r="C3" s="197">
        <v>37</v>
      </c>
      <c r="D3" s="199" t="s">
        <v>27</v>
      </c>
      <c r="E3" s="196" t="s">
        <v>199</v>
      </c>
      <c r="F3" s="324" t="s">
        <v>167</v>
      </c>
      <c r="G3" s="195">
        <v>41313.199999999997</v>
      </c>
      <c r="H3" s="195">
        <v>951.62</v>
      </c>
      <c r="I3" s="195">
        <v>16787.939999999999</v>
      </c>
      <c r="J3" s="195">
        <v>0</v>
      </c>
      <c r="K3" s="195">
        <f t="shared" si="0"/>
        <v>16787.939999999999</v>
      </c>
      <c r="L3" s="195">
        <f t="shared" si="1"/>
        <v>251.81909999999996</v>
      </c>
      <c r="M3" s="195">
        <v>5534.73</v>
      </c>
      <c r="N3" s="195">
        <v>1962.02</v>
      </c>
      <c r="O3" s="195"/>
      <c r="P3" s="325">
        <f t="shared" si="2"/>
        <v>3357.5879999999997</v>
      </c>
      <c r="Q3" s="330">
        <f t="shared" si="3"/>
        <v>4331.2909</v>
      </c>
      <c r="R3" s="195">
        <f t="shared" si="4"/>
        <v>6293.3109000000004</v>
      </c>
      <c r="S3" s="195"/>
      <c r="T3" s="195"/>
      <c r="U3" s="195"/>
      <c r="V3" s="195"/>
      <c r="W3" s="195"/>
      <c r="X3" s="195"/>
      <c r="Y3" s="196"/>
      <c r="Z3" s="196"/>
      <c r="AA3" s="197"/>
      <c r="AB3" s="196"/>
      <c r="AC3" s="197"/>
      <c r="AD3" s="196"/>
      <c r="AE3" s="197"/>
      <c r="AF3" s="196"/>
      <c r="AG3" s="197"/>
      <c r="AH3" s="196"/>
      <c r="AI3" s="196"/>
      <c r="AJ3" s="197"/>
      <c r="AK3" s="196"/>
      <c r="AL3" s="197"/>
      <c r="AM3" s="196"/>
    </row>
    <row r="4" spans="1:39" ht="15" customHeight="1" x14ac:dyDescent="0.25">
      <c r="A4" s="184" t="s">
        <v>869</v>
      </c>
      <c r="B4" s="184" t="s">
        <v>847</v>
      </c>
      <c r="C4" s="185">
        <v>432</v>
      </c>
      <c r="D4" s="186" t="s">
        <v>682</v>
      </c>
      <c r="E4" s="184" t="s">
        <v>683</v>
      </c>
      <c r="F4" s="209"/>
      <c r="G4" s="187">
        <v>50289.919999999998</v>
      </c>
      <c r="H4" s="187">
        <v>1123.6300000000001</v>
      </c>
      <c r="I4" s="187">
        <v>24062.83</v>
      </c>
      <c r="J4" s="187">
        <v>2164.2600000000002</v>
      </c>
      <c r="K4" s="187">
        <f t="shared" si="0"/>
        <v>26227.090000000004</v>
      </c>
      <c r="L4" s="195">
        <f t="shared" si="1"/>
        <v>393.40635000000003</v>
      </c>
      <c r="M4" s="187">
        <v>8283.6200000000008</v>
      </c>
      <c r="N4" s="187">
        <v>0</v>
      </c>
      <c r="O4" s="187"/>
      <c r="P4" s="325">
        <f t="shared" si="2"/>
        <v>5245.4180000000015</v>
      </c>
      <c r="Q4" s="330">
        <f t="shared" si="3"/>
        <v>6766.5836500000005</v>
      </c>
      <c r="R4" s="195">
        <f t="shared" si="4"/>
        <v>6766.5836500000005</v>
      </c>
      <c r="S4" s="195"/>
      <c r="T4" s="195"/>
      <c r="U4" s="195"/>
      <c r="V4" s="195"/>
      <c r="W4" s="195"/>
      <c r="X4" s="195"/>
      <c r="Y4" s="196"/>
      <c r="Z4" s="196"/>
      <c r="AA4" s="197"/>
      <c r="AB4" s="196"/>
      <c r="AC4" s="197"/>
      <c r="AD4" s="196"/>
      <c r="AE4" s="197"/>
      <c r="AF4" s="196"/>
      <c r="AG4" s="197"/>
      <c r="AH4" s="196"/>
      <c r="AI4" s="196"/>
      <c r="AJ4" s="197"/>
      <c r="AK4" s="196"/>
      <c r="AL4" s="197"/>
      <c r="AM4" s="196"/>
    </row>
    <row r="5" spans="1:39" ht="15" customHeight="1" x14ac:dyDescent="0.25">
      <c r="A5" s="196" t="s">
        <v>869</v>
      </c>
      <c r="B5" s="196" t="s">
        <v>847</v>
      </c>
      <c r="C5" s="197">
        <v>407</v>
      </c>
      <c r="D5" s="199" t="s">
        <v>484</v>
      </c>
      <c r="E5" s="196" t="s">
        <v>534</v>
      </c>
      <c r="F5" s="324" t="s">
        <v>167</v>
      </c>
      <c r="G5" s="195">
        <v>21211.86</v>
      </c>
      <c r="H5" s="195">
        <v>951.62</v>
      </c>
      <c r="I5" s="195">
        <v>10605.93</v>
      </c>
      <c r="J5" s="195">
        <v>0</v>
      </c>
      <c r="K5" s="195">
        <f t="shared" si="0"/>
        <v>10605.93</v>
      </c>
      <c r="L5" s="195">
        <f t="shared" si="1"/>
        <v>159.08895000000001</v>
      </c>
      <c r="M5" s="195">
        <v>3847.04</v>
      </c>
      <c r="N5" s="195">
        <v>848.47</v>
      </c>
      <c r="O5" s="195"/>
      <c r="P5" s="325">
        <f t="shared" si="2"/>
        <v>2121.1860000000001</v>
      </c>
      <c r="Q5" s="330">
        <f t="shared" si="3"/>
        <v>2736.3310500000002</v>
      </c>
      <c r="R5" s="195">
        <f t="shared" si="4"/>
        <v>3584.80105</v>
      </c>
      <c r="S5" s="195"/>
      <c r="T5" s="195"/>
      <c r="U5" s="195"/>
      <c r="V5" s="195"/>
      <c r="W5" s="195"/>
      <c r="X5" s="195"/>
      <c r="Y5" s="196"/>
      <c r="Z5" s="196"/>
      <c r="AA5" s="197"/>
      <c r="AB5" s="196"/>
      <c r="AC5" s="197"/>
      <c r="AD5" s="196"/>
      <c r="AE5" s="197"/>
      <c r="AF5" s="196"/>
      <c r="AG5" s="197"/>
      <c r="AH5" s="196"/>
      <c r="AI5" s="196"/>
      <c r="AJ5" s="197"/>
      <c r="AK5" s="196"/>
      <c r="AL5" s="197"/>
      <c r="AM5" s="196"/>
    </row>
    <row r="6" spans="1:39" ht="15" customHeight="1" x14ac:dyDescent="0.25">
      <c r="A6" s="196" t="s">
        <v>869</v>
      </c>
      <c r="B6" s="196" t="s">
        <v>847</v>
      </c>
      <c r="C6" s="197">
        <v>35</v>
      </c>
      <c r="D6" s="199" t="s">
        <v>26</v>
      </c>
      <c r="E6" s="196" t="s">
        <v>198</v>
      </c>
      <c r="F6" s="324" t="s">
        <v>167</v>
      </c>
      <c r="G6" s="195">
        <v>60482.6</v>
      </c>
      <c r="H6" s="195">
        <v>951.62</v>
      </c>
      <c r="I6" s="195">
        <v>25027.279999999999</v>
      </c>
      <c r="J6" s="195">
        <v>0</v>
      </c>
      <c r="K6" s="195">
        <f t="shared" si="0"/>
        <v>25027.279999999999</v>
      </c>
      <c r="L6" s="195">
        <f t="shared" si="1"/>
        <v>375.40919999999994</v>
      </c>
      <c r="M6" s="195">
        <v>7784.07</v>
      </c>
      <c r="N6" s="195">
        <v>2836.42</v>
      </c>
      <c r="O6" s="195"/>
      <c r="P6" s="325">
        <f t="shared" si="2"/>
        <v>5005.4560000000001</v>
      </c>
      <c r="Q6" s="330">
        <f t="shared" si="3"/>
        <v>6457.0407999999998</v>
      </c>
      <c r="R6" s="195">
        <f t="shared" si="4"/>
        <v>9293.4608000000007</v>
      </c>
      <c r="S6" s="195"/>
      <c r="T6" s="195"/>
      <c r="U6" s="195"/>
      <c r="V6" s="195"/>
      <c r="W6" s="195"/>
      <c r="X6" s="195"/>
      <c r="Y6" s="196"/>
      <c r="Z6" s="196"/>
      <c r="AA6" s="197"/>
      <c r="AB6" s="196"/>
      <c r="AC6" s="197"/>
      <c r="AD6" s="196"/>
      <c r="AE6" s="197"/>
      <c r="AF6" s="196"/>
      <c r="AG6" s="197"/>
      <c r="AH6" s="196"/>
      <c r="AI6" s="196"/>
      <c r="AJ6" s="197"/>
      <c r="AK6" s="196"/>
      <c r="AL6" s="197"/>
      <c r="AM6" s="196"/>
    </row>
    <row r="7" spans="1:39" s="192" customFormat="1" ht="15" customHeight="1" x14ac:dyDescent="0.25">
      <c r="A7" s="189" t="s">
        <v>869</v>
      </c>
      <c r="B7" s="189" t="s">
        <v>847</v>
      </c>
      <c r="C7" s="190">
        <v>201</v>
      </c>
      <c r="D7" s="193" t="s">
        <v>75</v>
      </c>
      <c r="E7" s="189" t="s">
        <v>865</v>
      </c>
      <c r="F7" s="210" t="s">
        <v>167</v>
      </c>
      <c r="G7" s="191">
        <v>14742.78</v>
      </c>
      <c r="H7" s="191">
        <v>841.57</v>
      </c>
      <c r="I7" s="191">
        <v>7371.39</v>
      </c>
      <c r="J7" s="191">
        <v>0</v>
      </c>
      <c r="K7" s="191">
        <f t="shared" si="0"/>
        <v>7371.39</v>
      </c>
      <c r="L7" s="191">
        <f t="shared" si="1"/>
        <v>110.57085000000001</v>
      </c>
      <c r="M7" s="191">
        <v>2853.96</v>
      </c>
      <c r="N7" s="191">
        <v>589.71</v>
      </c>
      <c r="O7" s="191"/>
      <c r="P7" s="340">
        <f t="shared" si="2"/>
        <v>1474.2780000000002</v>
      </c>
      <c r="Q7" s="230">
        <f t="shared" si="3"/>
        <v>1901.8191499999998</v>
      </c>
      <c r="R7" s="191">
        <f t="shared" si="4"/>
        <v>2491.5291499999998</v>
      </c>
      <c r="S7" s="191"/>
      <c r="T7" s="191"/>
      <c r="U7" s="191"/>
      <c r="V7" s="191"/>
      <c r="W7" s="191"/>
      <c r="X7" s="191"/>
      <c r="Y7" s="189"/>
      <c r="Z7" s="189"/>
      <c r="AA7" s="190"/>
      <c r="AB7" s="189"/>
      <c r="AC7" s="190"/>
      <c r="AD7" s="189"/>
      <c r="AE7" s="190"/>
      <c r="AF7" s="189"/>
      <c r="AG7" s="190"/>
      <c r="AH7" s="189"/>
      <c r="AI7" s="189"/>
      <c r="AJ7" s="190"/>
      <c r="AK7" s="189"/>
      <c r="AL7" s="190"/>
      <c r="AM7" s="189"/>
    </row>
    <row r="8" spans="1:39" ht="15" customHeight="1" x14ac:dyDescent="0.25">
      <c r="A8" s="196" t="s">
        <v>869</v>
      </c>
      <c r="B8" s="196" t="s">
        <v>847</v>
      </c>
      <c r="C8" s="197">
        <v>20</v>
      </c>
      <c r="D8" s="199" t="s">
        <v>14</v>
      </c>
      <c r="E8" s="196" t="s">
        <v>186</v>
      </c>
      <c r="F8" s="324" t="s">
        <v>167</v>
      </c>
      <c r="G8" s="195">
        <v>23453.58</v>
      </c>
      <c r="H8" s="195">
        <v>951.62</v>
      </c>
      <c r="I8" s="195">
        <v>11726.79</v>
      </c>
      <c r="J8" s="195">
        <v>0</v>
      </c>
      <c r="K8" s="195">
        <f t="shared" si="0"/>
        <v>11726.79</v>
      </c>
      <c r="L8" s="195">
        <f t="shared" si="1"/>
        <v>175.90185</v>
      </c>
      <c r="M8" s="195">
        <v>4153.03</v>
      </c>
      <c r="N8" s="195">
        <v>938.14</v>
      </c>
      <c r="O8" s="195"/>
      <c r="P8" s="325">
        <f t="shared" si="2"/>
        <v>2345.3580000000002</v>
      </c>
      <c r="Q8" s="330">
        <f t="shared" si="3"/>
        <v>3025.5081499999997</v>
      </c>
      <c r="R8" s="195">
        <f t="shared" si="4"/>
        <v>3963.6481499999995</v>
      </c>
      <c r="S8" s="195"/>
      <c r="T8" s="195"/>
      <c r="U8" s="195"/>
      <c r="V8" s="195"/>
      <c r="W8" s="195"/>
      <c r="X8" s="195"/>
      <c r="Y8" s="196"/>
      <c r="Z8" s="196"/>
      <c r="AA8" s="197"/>
      <c r="AB8" s="196"/>
      <c r="AC8" s="197"/>
      <c r="AD8" s="196"/>
      <c r="AE8" s="197"/>
      <c r="AF8" s="196"/>
      <c r="AG8" s="197"/>
      <c r="AH8" s="196"/>
      <c r="AI8" s="196"/>
      <c r="AJ8" s="197"/>
      <c r="AK8" s="196"/>
      <c r="AL8" s="197"/>
      <c r="AM8" s="196"/>
    </row>
    <row r="9" spans="1:39" ht="15" customHeight="1" x14ac:dyDescent="0.25">
      <c r="A9" s="196" t="s">
        <v>869</v>
      </c>
      <c r="B9" s="196" t="s">
        <v>847</v>
      </c>
      <c r="C9" s="197">
        <v>146</v>
      </c>
      <c r="D9" s="199" t="s">
        <v>56</v>
      </c>
      <c r="E9" s="196" t="s">
        <v>228</v>
      </c>
      <c r="F9" s="324" t="s">
        <v>167</v>
      </c>
      <c r="G9" s="195">
        <v>25150.58</v>
      </c>
      <c r="H9" s="195">
        <v>951.62</v>
      </c>
      <c r="I9" s="195">
        <v>12575.29</v>
      </c>
      <c r="J9" s="195">
        <v>0</v>
      </c>
      <c r="K9" s="195">
        <f t="shared" si="0"/>
        <v>12575.29</v>
      </c>
      <c r="L9" s="195">
        <f t="shared" si="1"/>
        <v>188.62935000000002</v>
      </c>
      <c r="M9" s="195">
        <v>4384.67</v>
      </c>
      <c r="N9" s="195">
        <v>1006.02</v>
      </c>
      <c r="O9" s="195"/>
      <c r="P9" s="325">
        <f t="shared" si="2"/>
        <v>2515.0580000000004</v>
      </c>
      <c r="Q9" s="330">
        <f t="shared" si="3"/>
        <v>3244.42065</v>
      </c>
      <c r="R9" s="195">
        <f t="shared" si="4"/>
        <v>4250.4406500000005</v>
      </c>
      <c r="S9" s="195"/>
      <c r="T9" s="195"/>
      <c r="U9" s="195"/>
      <c r="V9" s="195"/>
      <c r="W9" s="195"/>
      <c r="X9" s="195"/>
      <c r="Y9" s="196"/>
      <c r="Z9" s="196"/>
      <c r="AA9" s="197"/>
      <c r="AB9" s="196"/>
      <c r="AC9" s="197"/>
      <c r="AD9" s="196"/>
      <c r="AE9" s="197"/>
      <c r="AF9" s="196"/>
      <c r="AG9" s="197"/>
      <c r="AH9" s="196"/>
      <c r="AI9" s="196"/>
      <c r="AJ9" s="197"/>
      <c r="AK9" s="196"/>
      <c r="AL9" s="197"/>
      <c r="AM9" s="196"/>
    </row>
    <row r="10" spans="1:39" ht="15" customHeight="1" x14ac:dyDescent="0.25">
      <c r="A10" s="196" t="s">
        <v>869</v>
      </c>
      <c r="B10" s="196" t="s">
        <v>847</v>
      </c>
      <c r="C10" s="197">
        <v>50</v>
      </c>
      <c r="D10" s="199" t="s">
        <v>38</v>
      </c>
      <c r="E10" s="196" t="s">
        <v>209</v>
      </c>
      <c r="F10" s="324" t="s">
        <v>167</v>
      </c>
      <c r="G10" s="195">
        <v>30900.98</v>
      </c>
      <c r="H10" s="195">
        <v>951.62</v>
      </c>
      <c r="I10" s="195">
        <v>15450.49</v>
      </c>
      <c r="J10" s="195">
        <v>0</v>
      </c>
      <c r="K10" s="195">
        <f t="shared" si="0"/>
        <v>15450.49</v>
      </c>
      <c r="L10" s="195">
        <f t="shared" si="1"/>
        <v>231.75734999999997</v>
      </c>
      <c r="M10" s="195">
        <v>5169.6000000000004</v>
      </c>
      <c r="N10" s="195">
        <v>1236.03</v>
      </c>
      <c r="O10" s="195"/>
      <c r="P10" s="325">
        <f t="shared" si="2"/>
        <v>3090.098</v>
      </c>
      <c r="Q10" s="330">
        <f t="shared" si="3"/>
        <v>3986.2226500000006</v>
      </c>
      <c r="R10" s="195">
        <f t="shared" si="4"/>
        <v>5222.2526500000004</v>
      </c>
      <c r="S10" s="195"/>
      <c r="T10" s="195"/>
      <c r="U10" s="195"/>
      <c r="V10" s="195"/>
      <c r="W10" s="195"/>
      <c r="X10" s="195"/>
      <c r="Y10" s="196"/>
      <c r="Z10" s="196"/>
      <c r="AA10" s="197"/>
      <c r="AB10" s="196"/>
      <c r="AC10" s="197"/>
      <c r="AD10" s="196"/>
      <c r="AE10" s="197"/>
      <c r="AF10" s="196"/>
      <c r="AG10" s="197"/>
      <c r="AH10" s="196"/>
      <c r="AI10" s="196"/>
      <c r="AJ10" s="197"/>
      <c r="AK10" s="196"/>
      <c r="AL10" s="197"/>
      <c r="AM10" s="196"/>
    </row>
    <row r="11" spans="1:39" ht="15" customHeight="1" x14ac:dyDescent="0.25">
      <c r="A11" s="196" t="s">
        <v>869</v>
      </c>
      <c r="B11" s="196" t="s">
        <v>847</v>
      </c>
      <c r="C11" s="197">
        <v>349</v>
      </c>
      <c r="D11" s="199" t="s">
        <v>362</v>
      </c>
      <c r="E11" s="196" t="s">
        <v>372</v>
      </c>
      <c r="F11" s="324" t="s">
        <v>167</v>
      </c>
      <c r="G11" s="195">
        <v>34263.54</v>
      </c>
      <c r="H11" s="195">
        <v>951.62</v>
      </c>
      <c r="I11" s="195">
        <v>17131.77</v>
      </c>
      <c r="J11" s="195">
        <v>0</v>
      </c>
      <c r="K11" s="195">
        <f t="shared" si="0"/>
        <v>17131.77</v>
      </c>
      <c r="L11" s="195">
        <f t="shared" si="1"/>
        <v>256.97654999999997</v>
      </c>
      <c r="M11" s="195">
        <v>5628.59</v>
      </c>
      <c r="N11" s="195">
        <v>1370.54</v>
      </c>
      <c r="O11" s="195"/>
      <c r="P11" s="325">
        <f t="shared" si="2"/>
        <v>3426.3540000000003</v>
      </c>
      <c r="Q11" s="330">
        <f t="shared" si="3"/>
        <v>4419.9934499999999</v>
      </c>
      <c r="R11" s="195">
        <f t="shared" si="4"/>
        <v>5790.5334499999999</v>
      </c>
      <c r="S11" s="195"/>
      <c r="T11" s="195"/>
      <c r="U11" s="195"/>
      <c r="V11" s="195"/>
      <c r="W11" s="195"/>
      <c r="X11" s="195"/>
      <c r="Y11" s="196"/>
      <c r="Z11" s="196"/>
      <c r="AA11" s="197"/>
      <c r="AB11" s="196"/>
      <c r="AC11" s="197"/>
      <c r="AD11" s="196"/>
      <c r="AE11" s="197"/>
      <c r="AF11" s="196"/>
      <c r="AG11" s="197"/>
      <c r="AH11" s="196"/>
      <c r="AI11" s="196"/>
      <c r="AJ11" s="197"/>
      <c r="AK11" s="196"/>
      <c r="AL11" s="197"/>
      <c r="AM11" s="196"/>
    </row>
    <row r="12" spans="1:39" ht="15" customHeight="1" x14ac:dyDescent="0.25">
      <c r="A12" s="196" t="s">
        <v>869</v>
      </c>
      <c r="B12" s="196" t="s">
        <v>847</v>
      </c>
      <c r="C12" s="197">
        <v>461</v>
      </c>
      <c r="D12" s="199" t="s">
        <v>754</v>
      </c>
      <c r="E12" s="196" t="s">
        <v>767</v>
      </c>
      <c r="F12" s="324" t="s">
        <v>167</v>
      </c>
      <c r="G12" s="195">
        <v>20770.48</v>
      </c>
      <c r="H12" s="195">
        <v>951.62</v>
      </c>
      <c r="I12" s="195">
        <v>10385.24</v>
      </c>
      <c r="J12" s="195">
        <v>0</v>
      </c>
      <c r="K12" s="195">
        <f t="shared" si="0"/>
        <v>10385.24</v>
      </c>
      <c r="L12" s="195">
        <f t="shared" si="1"/>
        <v>155.77859999999998</v>
      </c>
      <c r="M12" s="195">
        <v>3786.79</v>
      </c>
      <c r="N12" s="195">
        <v>830.81</v>
      </c>
      <c r="O12" s="195"/>
      <c r="P12" s="325">
        <f t="shared" si="2"/>
        <v>2077.0480000000002</v>
      </c>
      <c r="Q12" s="330">
        <f t="shared" si="3"/>
        <v>2679.3914</v>
      </c>
      <c r="R12" s="195">
        <f t="shared" si="4"/>
        <v>3510.2013999999999</v>
      </c>
      <c r="S12" s="195"/>
      <c r="T12" s="195"/>
      <c r="U12" s="195"/>
      <c r="V12" s="195"/>
      <c r="W12" s="195"/>
      <c r="X12" s="195"/>
      <c r="Y12" s="196"/>
      <c r="Z12" s="196"/>
      <c r="AA12" s="197"/>
      <c r="AB12" s="196"/>
      <c r="AC12" s="197"/>
      <c r="AD12" s="196"/>
      <c r="AE12" s="197"/>
      <c r="AF12" s="196"/>
      <c r="AG12" s="197"/>
      <c r="AH12" s="196"/>
      <c r="AI12" s="196"/>
      <c r="AJ12" s="197"/>
      <c r="AK12" s="196"/>
      <c r="AL12" s="197"/>
      <c r="AM12" s="196"/>
    </row>
    <row r="13" spans="1:39" ht="15" customHeight="1" x14ac:dyDescent="0.25">
      <c r="A13" s="196" t="s">
        <v>869</v>
      </c>
      <c r="B13" s="196" t="s">
        <v>847</v>
      </c>
      <c r="C13" s="197">
        <v>434</v>
      </c>
      <c r="D13" s="199" t="s">
        <v>696</v>
      </c>
      <c r="E13" s="196" t="s">
        <v>706</v>
      </c>
      <c r="F13" s="324" t="s">
        <v>167</v>
      </c>
      <c r="G13" s="195">
        <v>29927.82</v>
      </c>
      <c r="H13" s="195">
        <v>951.62</v>
      </c>
      <c r="I13" s="195">
        <v>14963.91</v>
      </c>
      <c r="J13" s="195">
        <v>0</v>
      </c>
      <c r="K13" s="195">
        <f t="shared" si="0"/>
        <v>14963.91</v>
      </c>
      <c r="L13" s="195">
        <f t="shared" si="1"/>
        <v>224.45864999999998</v>
      </c>
      <c r="M13" s="195">
        <v>5036.7700000000004</v>
      </c>
      <c r="N13" s="195">
        <v>1197.1099999999999</v>
      </c>
      <c r="O13" s="195"/>
      <c r="P13" s="325">
        <f t="shared" si="2"/>
        <v>2992.7820000000002</v>
      </c>
      <c r="Q13" s="330">
        <f t="shared" si="3"/>
        <v>3860.6913500000005</v>
      </c>
      <c r="R13" s="195">
        <f t="shared" si="4"/>
        <v>5057.8013500000006</v>
      </c>
      <c r="S13" s="195"/>
      <c r="T13" s="195"/>
      <c r="U13" s="195"/>
      <c r="V13" s="195"/>
      <c r="W13" s="195"/>
      <c r="X13" s="195"/>
      <c r="Y13" s="196"/>
      <c r="Z13" s="196"/>
      <c r="AA13" s="197"/>
      <c r="AB13" s="196"/>
      <c r="AC13" s="197"/>
      <c r="AD13" s="196"/>
      <c r="AE13" s="197"/>
      <c r="AF13" s="196"/>
      <c r="AG13" s="197"/>
      <c r="AH13" s="196"/>
      <c r="AI13" s="196"/>
      <c r="AJ13" s="197"/>
      <c r="AK13" s="196"/>
      <c r="AL13" s="197"/>
      <c r="AM13" s="196"/>
    </row>
    <row r="14" spans="1:39" ht="15" customHeight="1" x14ac:dyDescent="0.25">
      <c r="A14" s="196" t="s">
        <v>869</v>
      </c>
      <c r="B14" s="196" t="s">
        <v>847</v>
      </c>
      <c r="C14" s="197">
        <v>39</v>
      </c>
      <c r="D14" s="199" t="s">
        <v>29</v>
      </c>
      <c r="E14" s="196" t="s">
        <v>201</v>
      </c>
      <c r="F14" s="324" t="s">
        <v>167</v>
      </c>
      <c r="G14" s="195">
        <v>18656.439999999999</v>
      </c>
      <c r="H14" s="195">
        <v>951.62</v>
      </c>
      <c r="I14" s="195">
        <v>9328.2199999999993</v>
      </c>
      <c r="J14" s="195">
        <v>0</v>
      </c>
      <c r="K14" s="195">
        <f t="shared" si="0"/>
        <v>9328.2199999999993</v>
      </c>
      <c r="L14" s="195">
        <f t="shared" si="1"/>
        <v>139.92329999999998</v>
      </c>
      <c r="M14" s="195">
        <v>3498.22</v>
      </c>
      <c r="N14" s="195">
        <v>746.25</v>
      </c>
      <c r="O14" s="195"/>
      <c r="P14" s="325">
        <f t="shared" si="2"/>
        <v>1865.644</v>
      </c>
      <c r="Q14" s="330">
        <f t="shared" si="3"/>
        <v>2406.6767</v>
      </c>
      <c r="R14" s="195">
        <f t="shared" si="4"/>
        <v>3152.9267</v>
      </c>
      <c r="S14" s="195"/>
      <c r="T14" s="195"/>
      <c r="U14" s="195"/>
      <c r="V14" s="195"/>
      <c r="W14" s="195"/>
      <c r="X14" s="195"/>
      <c r="Y14" s="196"/>
      <c r="Z14" s="196"/>
      <c r="AA14" s="197"/>
      <c r="AB14" s="196"/>
      <c r="AC14" s="197"/>
      <c r="AD14" s="196"/>
      <c r="AE14" s="197"/>
      <c r="AF14" s="196"/>
      <c r="AG14" s="197"/>
      <c r="AH14" s="196"/>
      <c r="AI14" s="196"/>
      <c r="AJ14" s="197"/>
      <c r="AK14" s="196"/>
      <c r="AL14" s="197"/>
      <c r="AM14" s="196"/>
    </row>
    <row r="15" spans="1:39" ht="15" customHeight="1" x14ac:dyDescent="0.25">
      <c r="A15" s="196" t="s">
        <v>869</v>
      </c>
      <c r="B15" s="196" t="s">
        <v>847</v>
      </c>
      <c r="C15" s="197">
        <v>248</v>
      </c>
      <c r="D15" s="199" t="s">
        <v>137</v>
      </c>
      <c r="E15" s="196" t="s">
        <v>258</v>
      </c>
      <c r="F15" s="324" t="s">
        <v>167</v>
      </c>
      <c r="G15" s="195">
        <v>40096.58</v>
      </c>
      <c r="H15" s="195">
        <v>951.62</v>
      </c>
      <c r="I15" s="195">
        <v>20048.29</v>
      </c>
      <c r="J15" s="195">
        <v>0</v>
      </c>
      <c r="K15" s="195">
        <f t="shared" si="0"/>
        <v>20048.29</v>
      </c>
      <c r="L15" s="195">
        <f t="shared" si="1"/>
        <v>300.72435000000002</v>
      </c>
      <c r="M15" s="195">
        <v>6424.8</v>
      </c>
      <c r="N15" s="195">
        <v>1603.86</v>
      </c>
      <c r="O15" s="195"/>
      <c r="P15" s="325">
        <f t="shared" si="2"/>
        <v>4009.6580000000004</v>
      </c>
      <c r="Q15" s="330">
        <f t="shared" si="3"/>
        <v>5172.4556499999999</v>
      </c>
      <c r="R15" s="195">
        <f t="shared" si="4"/>
        <v>6776.3156499999996</v>
      </c>
      <c r="S15" s="195"/>
      <c r="T15" s="195"/>
      <c r="U15" s="195"/>
      <c r="V15" s="195"/>
      <c r="W15" s="195"/>
      <c r="X15" s="195"/>
      <c r="Y15" s="196"/>
      <c r="Z15" s="196"/>
      <c r="AA15" s="197"/>
      <c r="AB15" s="196"/>
      <c r="AC15" s="197"/>
      <c r="AD15" s="196"/>
      <c r="AE15" s="197"/>
      <c r="AF15" s="196"/>
      <c r="AG15" s="197"/>
      <c r="AH15" s="196"/>
      <c r="AI15" s="196"/>
      <c r="AJ15" s="197"/>
      <c r="AK15" s="196"/>
      <c r="AL15" s="197"/>
      <c r="AM15" s="196"/>
    </row>
    <row r="16" spans="1:39" ht="15" customHeight="1" x14ac:dyDescent="0.25">
      <c r="A16" s="196" t="s">
        <v>869</v>
      </c>
      <c r="B16" s="196" t="s">
        <v>847</v>
      </c>
      <c r="C16" s="197">
        <v>419</v>
      </c>
      <c r="D16" s="199" t="s">
        <v>637</v>
      </c>
      <c r="E16" s="196" t="s">
        <v>652</v>
      </c>
      <c r="F16" s="324" t="s">
        <v>167</v>
      </c>
      <c r="G16" s="195">
        <v>37299.54</v>
      </c>
      <c r="H16" s="195">
        <v>951.62</v>
      </c>
      <c r="I16" s="195">
        <v>18649.77</v>
      </c>
      <c r="J16" s="195">
        <v>0</v>
      </c>
      <c r="K16" s="195">
        <f t="shared" si="0"/>
        <v>18649.77</v>
      </c>
      <c r="L16" s="195">
        <f t="shared" si="1"/>
        <v>279.74655000000001</v>
      </c>
      <c r="M16" s="195">
        <v>6043.01</v>
      </c>
      <c r="N16" s="195">
        <v>1491.98</v>
      </c>
      <c r="O16" s="195"/>
      <c r="P16" s="325">
        <f t="shared" si="2"/>
        <v>3729.9540000000002</v>
      </c>
      <c r="Q16" s="330">
        <f t="shared" si="3"/>
        <v>4811.6434500000005</v>
      </c>
      <c r="R16" s="195">
        <f t="shared" si="4"/>
        <v>6303.623450000001</v>
      </c>
      <c r="S16" s="195"/>
      <c r="T16" s="195"/>
      <c r="U16" s="195"/>
      <c r="V16" s="195"/>
      <c r="W16" s="195"/>
      <c r="X16" s="195"/>
      <c r="Y16" s="196"/>
      <c r="Z16" s="196"/>
      <c r="AA16" s="197"/>
      <c r="AB16" s="196"/>
      <c r="AC16" s="197"/>
      <c r="AD16" s="196"/>
      <c r="AE16" s="197"/>
      <c r="AF16" s="196"/>
      <c r="AG16" s="197"/>
      <c r="AH16" s="196"/>
      <c r="AI16" s="196"/>
      <c r="AJ16" s="197"/>
      <c r="AK16" s="196"/>
      <c r="AL16" s="197"/>
      <c r="AM16" s="196"/>
    </row>
    <row r="17" spans="1:39" ht="15" customHeight="1" x14ac:dyDescent="0.25">
      <c r="A17" s="196" t="s">
        <v>869</v>
      </c>
      <c r="B17" s="196" t="s">
        <v>847</v>
      </c>
      <c r="C17" s="197">
        <v>12</v>
      </c>
      <c r="D17" s="199" t="s">
        <v>9</v>
      </c>
      <c r="E17" s="196" t="s">
        <v>180</v>
      </c>
      <c r="F17" s="324" t="s">
        <v>167</v>
      </c>
      <c r="G17" s="195">
        <v>22922.47</v>
      </c>
      <c r="H17" s="195">
        <v>951.62</v>
      </c>
      <c r="I17" s="195">
        <v>9266.5300000000007</v>
      </c>
      <c r="J17" s="195">
        <v>0</v>
      </c>
      <c r="K17" s="195">
        <f t="shared" si="0"/>
        <v>9266.5300000000007</v>
      </c>
      <c r="L17" s="195">
        <f t="shared" si="1"/>
        <v>138.99795</v>
      </c>
      <c r="M17" s="195">
        <v>3481.38</v>
      </c>
      <c r="N17" s="195">
        <v>1092.47</v>
      </c>
      <c r="O17" s="195"/>
      <c r="P17" s="325">
        <f t="shared" si="2"/>
        <v>1853.3060000000003</v>
      </c>
      <c r="Q17" s="330">
        <f t="shared" si="3"/>
        <v>2390.7620500000003</v>
      </c>
      <c r="R17" s="195">
        <f t="shared" si="4"/>
        <v>3483.2320500000005</v>
      </c>
      <c r="S17" s="195"/>
      <c r="T17" s="195"/>
      <c r="U17" s="195"/>
      <c r="V17" s="195"/>
      <c r="W17" s="195"/>
      <c r="X17" s="195"/>
      <c r="Y17" s="196"/>
      <c r="Z17" s="196"/>
      <c r="AA17" s="197"/>
      <c r="AB17" s="196"/>
      <c r="AC17" s="197"/>
      <c r="AD17" s="196"/>
      <c r="AE17" s="197"/>
      <c r="AF17" s="196"/>
      <c r="AG17" s="197"/>
      <c r="AH17" s="196"/>
      <c r="AI17" s="196"/>
      <c r="AJ17" s="197"/>
      <c r="AK17" s="196"/>
      <c r="AL17" s="197"/>
      <c r="AM17" s="196"/>
    </row>
    <row r="18" spans="1:39" ht="15" customHeight="1" x14ac:dyDescent="0.25">
      <c r="A18" s="196" t="s">
        <v>869</v>
      </c>
      <c r="B18" s="196" t="s">
        <v>847</v>
      </c>
      <c r="C18" s="197">
        <v>318</v>
      </c>
      <c r="D18" s="199" t="s">
        <v>300</v>
      </c>
      <c r="E18" s="196" t="s">
        <v>305</v>
      </c>
      <c r="F18" s="324" t="s">
        <v>167</v>
      </c>
      <c r="G18" s="195">
        <v>43262.8</v>
      </c>
      <c r="H18" s="195">
        <v>951.62</v>
      </c>
      <c r="I18" s="195">
        <v>21631.4</v>
      </c>
      <c r="J18" s="195">
        <v>0</v>
      </c>
      <c r="K18" s="195">
        <f t="shared" si="0"/>
        <v>21631.4</v>
      </c>
      <c r="L18" s="195">
        <f t="shared" si="1"/>
        <v>324.471</v>
      </c>
      <c r="M18" s="195">
        <v>6856.99</v>
      </c>
      <c r="N18" s="195">
        <v>1730.51</v>
      </c>
      <c r="O18" s="195"/>
      <c r="P18" s="325">
        <f t="shared" si="2"/>
        <v>4326.2800000000007</v>
      </c>
      <c r="Q18" s="330">
        <f t="shared" si="3"/>
        <v>5580.8989999999994</v>
      </c>
      <c r="R18" s="195">
        <f t="shared" si="4"/>
        <v>7311.4089999999997</v>
      </c>
      <c r="S18" s="195"/>
      <c r="T18" s="195"/>
      <c r="U18" s="195"/>
      <c r="V18" s="195"/>
      <c r="W18" s="195"/>
      <c r="X18" s="195"/>
      <c r="Y18" s="196"/>
      <c r="Z18" s="196"/>
      <c r="AA18" s="197"/>
      <c r="AB18" s="196"/>
      <c r="AC18" s="197"/>
      <c r="AD18" s="196"/>
      <c r="AE18" s="197"/>
      <c r="AF18" s="196"/>
      <c r="AG18" s="197"/>
      <c r="AH18" s="196"/>
      <c r="AI18" s="196"/>
      <c r="AJ18" s="197"/>
      <c r="AK18" s="196"/>
      <c r="AL18" s="197"/>
      <c r="AM18" s="196"/>
    </row>
    <row r="19" spans="1:39" ht="15" customHeight="1" x14ac:dyDescent="0.25">
      <c r="A19" s="196" t="s">
        <v>869</v>
      </c>
      <c r="B19" s="196" t="s">
        <v>847</v>
      </c>
      <c r="C19" s="197">
        <v>346</v>
      </c>
      <c r="D19" s="199" t="s">
        <v>368</v>
      </c>
      <c r="E19" s="196" t="s">
        <v>369</v>
      </c>
      <c r="F19" s="324" t="s">
        <v>167</v>
      </c>
      <c r="G19" s="195">
        <v>38070.6</v>
      </c>
      <c r="H19" s="195">
        <v>951.62</v>
      </c>
      <c r="I19" s="195">
        <v>19035.3</v>
      </c>
      <c r="J19" s="195">
        <v>0</v>
      </c>
      <c r="K19" s="195">
        <f t="shared" si="0"/>
        <v>19035.3</v>
      </c>
      <c r="L19" s="195">
        <f t="shared" si="1"/>
        <v>285.52949999999998</v>
      </c>
      <c r="M19" s="195">
        <v>6148.26</v>
      </c>
      <c r="N19" s="195">
        <v>1522.82</v>
      </c>
      <c r="O19" s="195"/>
      <c r="P19" s="325">
        <f t="shared" si="2"/>
        <v>3807.06</v>
      </c>
      <c r="Q19" s="330">
        <f t="shared" si="3"/>
        <v>4911.1105000000007</v>
      </c>
      <c r="R19" s="195">
        <f t="shared" si="4"/>
        <v>6433.9305000000004</v>
      </c>
      <c r="S19" s="195"/>
      <c r="T19" s="195"/>
      <c r="U19" s="195"/>
      <c r="V19" s="195"/>
      <c r="W19" s="195"/>
      <c r="X19" s="195"/>
      <c r="Y19" s="196"/>
      <c r="Z19" s="196"/>
      <c r="AA19" s="197"/>
      <c r="AB19" s="196"/>
      <c r="AC19" s="197"/>
      <c r="AD19" s="196"/>
      <c r="AE19" s="197"/>
      <c r="AF19" s="196"/>
      <c r="AG19" s="197"/>
      <c r="AH19" s="196"/>
      <c r="AI19" s="196"/>
      <c r="AJ19" s="197"/>
      <c r="AK19" s="196"/>
      <c r="AL19" s="197"/>
      <c r="AM19" s="196"/>
    </row>
    <row r="20" spans="1:39" ht="15" customHeight="1" x14ac:dyDescent="0.25">
      <c r="A20" s="196" t="s">
        <v>869</v>
      </c>
      <c r="B20" s="196" t="s">
        <v>847</v>
      </c>
      <c r="C20" s="197">
        <v>452</v>
      </c>
      <c r="D20" s="199" t="s">
        <v>719</v>
      </c>
      <c r="E20" s="196" t="s">
        <v>740</v>
      </c>
      <c r="F20" s="324" t="s">
        <v>167</v>
      </c>
      <c r="G20" s="195">
        <v>20770.48</v>
      </c>
      <c r="H20" s="195">
        <v>951.62</v>
      </c>
      <c r="I20" s="195">
        <v>10385.24</v>
      </c>
      <c r="J20" s="195">
        <v>0</v>
      </c>
      <c r="K20" s="195">
        <f t="shared" si="0"/>
        <v>10385.24</v>
      </c>
      <c r="L20" s="195">
        <f t="shared" si="1"/>
        <v>155.77859999999998</v>
      </c>
      <c r="M20" s="195">
        <v>3786.79</v>
      </c>
      <c r="N20" s="195">
        <v>830.81</v>
      </c>
      <c r="O20" s="195"/>
      <c r="P20" s="325">
        <f t="shared" si="2"/>
        <v>2077.0480000000002</v>
      </c>
      <c r="Q20" s="330">
        <f t="shared" si="3"/>
        <v>2679.3914</v>
      </c>
      <c r="R20" s="195">
        <f t="shared" si="4"/>
        <v>3510.2013999999999</v>
      </c>
      <c r="S20" s="195"/>
      <c r="T20" s="195"/>
      <c r="U20" s="195"/>
      <c r="V20" s="195"/>
      <c r="W20" s="195"/>
      <c r="X20" s="195"/>
      <c r="Y20" s="196"/>
      <c r="Z20" s="196"/>
      <c r="AA20" s="197"/>
      <c r="AB20" s="196"/>
      <c r="AC20" s="197"/>
      <c r="AD20" s="196"/>
      <c r="AE20" s="197"/>
      <c r="AF20" s="196"/>
      <c r="AG20" s="197"/>
      <c r="AH20" s="196"/>
      <c r="AI20" s="196"/>
      <c r="AJ20" s="197"/>
      <c r="AK20" s="196"/>
      <c r="AL20" s="197"/>
      <c r="AM20" s="196"/>
    </row>
    <row r="21" spans="1:39" ht="15" customHeight="1" x14ac:dyDescent="0.25">
      <c r="A21" s="196" t="s">
        <v>869</v>
      </c>
      <c r="B21" s="196" t="s">
        <v>847</v>
      </c>
      <c r="C21" s="197">
        <v>47</v>
      </c>
      <c r="D21" s="199" t="s">
        <v>35</v>
      </c>
      <c r="E21" s="196" t="s">
        <v>207</v>
      </c>
      <c r="F21" s="324" t="s">
        <v>167</v>
      </c>
      <c r="G21" s="195">
        <v>33007.879999999997</v>
      </c>
      <c r="H21" s="195">
        <v>951.62</v>
      </c>
      <c r="I21" s="195">
        <v>13343.61</v>
      </c>
      <c r="J21" s="195">
        <v>0</v>
      </c>
      <c r="K21" s="195">
        <f t="shared" si="0"/>
        <v>13343.61</v>
      </c>
      <c r="L21" s="195">
        <f t="shared" si="1"/>
        <v>200.15414999999999</v>
      </c>
      <c r="M21" s="195">
        <v>4594.43</v>
      </c>
      <c r="N21" s="195">
        <v>1573.14</v>
      </c>
      <c r="O21" s="195"/>
      <c r="P21" s="325">
        <f t="shared" si="2"/>
        <v>2668.7220000000002</v>
      </c>
      <c r="Q21" s="330">
        <f t="shared" si="3"/>
        <v>3442.6558500000006</v>
      </c>
      <c r="R21" s="195">
        <f t="shared" si="4"/>
        <v>5015.7958500000004</v>
      </c>
      <c r="S21" s="195"/>
      <c r="T21" s="195"/>
      <c r="U21" s="195"/>
      <c r="V21" s="195"/>
      <c r="W21" s="195"/>
      <c r="X21" s="195"/>
      <c r="Y21" s="196"/>
      <c r="Z21" s="196"/>
      <c r="AA21" s="197"/>
      <c r="AB21" s="196"/>
      <c r="AC21" s="197"/>
      <c r="AD21" s="196"/>
      <c r="AE21" s="197"/>
      <c r="AF21" s="196"/>
      <c r="AG21" s="197"/>
      <c r="AH21" s="196"/>
      <c r="AI21" s="196"/>
      <c r="AJ21" s="197"/>
      <c r="AK21" s="196"/>
      <c r="AL21" s="197"/>
      <c r="AM21" s="196"/>
    </row>
    <row r="22" spans="1:39" ht="15" customHeight="1" x14ac:dyDescent="0.25">
      <c r="A22" s="196" t="s">
        <v>869</v>
      </c>
      <c r="B22" s="196" t="s">
        <v>847</v>
      </c>
      <c r="C22" s="197">
        <v>431</v>
      </c>
      <c r="D22" s="199" t="s">
        <v>680</v>
      </c>
      <c r="E22" s="196" t="s">
        <v>681</v>
      </c>
      <c r="F22" s="324" t="s">
        <v>167</v>
      </c>
      <c r="G22" s="195">
        <v>16951.080000000002</v>
      </c>
      <c r="H22" s="195">
        <v>951.62</v>
      </c>
      <c r="I22" s="195">
        <v>8475.5400000000009</v>
      </c>
      <c r="J22" s="195">
        <v>0</v>
      </c>
      <c r="K22" s="195">
        <f t="shared" si="0"/>
        <v>8475.5400000000009</v>
      </c>
      <c r="L22" s="195">
        <f t="shared" si="1"/>
        <v>127.13310000000001</v>
      </c>
      <c r="M22" s="195">
        <v>3265.44</v>
      </c>
      <c r="N22" s="195">
        <v>678.04</v>
      </c>
      <c r="O22" s="195"/>
      <c r="P22" s="325">
        <f t="shared" si="2"/>
        <v>1695.1080000000002</v>
      </c>
      <c r="Q22" s="330">
        <f t="shared" si="3"/>
        <v>2186.6869000000002</v>
      </c>
      <c r="R22" s="195">
        <f t="shared" si="4"/>
        <v>2864.7269000000001</v>
      </c>
      <c r="S22" s="195"/>
      <c r="T22" s="195"/>
      <c r="U22" s="195"/>
      <c r="V22" s="195"/>
      <c r="W22" s="195"/>
      <c r="X22" s="195"/>
      <c r="Y22" s="196"/>
      <c r="Z22" s="196"/>
      <c r="AA22" s="197"/>
      <c r="AB22" s="196"/>
      <c r="AC22" s="197"/>
      <c r="AD22" s="196"/>
      <c r="AE22" s="197"/>
      <c r="AF22" s="196"/>
      <c r="AG22" s="197"/>
      <c r="AH22" s="196"/>
      <c r="AI22" s="196"/>
      <c r="AJ22" s="197"/>
      <c r="AK22" s="196"/>
      <c r="AL22" s="197"/>
      <c r="AM22" s="196"/>
    </row>
    <row r="23" spans="1:39" ht="15" customHeight="1" x14ac:dyDescent="0.25">
      <c r="A23" s="196"/>
      <c r="B23" s="196"/>
      <c r="C23" s="228">
        <v>199</v>
      </c>
      <c r="D23" s="229" t="s">
        <v>73</v>
      </c>
      <c r="E23" s="196"/>
      <c r="F23" s="324"/>
      <c r="G23" s="195"/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/>
      <c r="T23" s="195"/>
      <c r="U23" s="195"/>
      <c r="V23" s="195"/>
      <c r="W23" s="195"/>
      <c r="X23" s="195"/>
      <c r="Y23" s="196"/>
      <c r="Z23" s="196"/>
      <c r="AA23" s="197"/>
      <c r="AB23" s="196"/>
      <c r="AC23" s="197"/>
      <c r="AD23" s="196"/>
      <c r="AE23" s="197"/>
      <c r="AF23" s="196"/>
      <c r="AG23" s="197"/>
      <c r="AH23" s="196"/>
      <c r="AI23" s="196"/>
      <c r="AJ23" s="197"/>
      <c r="AK23" s="196"/>
      <c r="AL23" s="197"/>
      <c r="AM23" s="196"/>
    </row>
    <row r="24" spans="1:39" ht="15" customHeight="1" x14ac:dyDescent="0.25">
      <c r="A24" s="196" t="s">
        <v>869</v>
      </c>
      <c r="B24" s="196" t="s">
        <v>847</v>
      </c>
      <c r="C24" s="197">
        <v>447</v>
      </c>
      <c r="D24" s="199" t="s">
        <v>715</v>
      </c>
      <c r="E24" s="196" t="s">
        <v>736</v>
      </c>
      <c r="F24" s="324" t="s">
        <v>167</v>
      </c>
      <c r="G24" s="195">
        <v>20770.48</v>
      </c>
      <c r="H24" s="195">
        <v>951.62</v>
      </c>
      <c r="I24" s="195">
        <v>10385.24</v>
      </c>
      <c r="J24" s="195">
        <v>0</v>
      </c>
      <c r="K24" s="195">
        <f t="shared" ref="K24:K46" si="5">I24+J24</f>
        <v>10385.24</v>
      </c>
      <c r="L24" s="195">
        <f t="shared" ref="L24:L46" si="6">K24*1.5%</f>
        <v>155.77859999999998</v>
      </c>
      <c r="M24" s="195">
        <v>3786.79</v>
      </c>
      <c r="N24" s="195">
        <v>830.81</v>
      </c>
      <c r="O24" s="195"/>
      <c r="P24" s="325">
        <f t="shared" ref="P24:P46" si="7">K24*0.2</f>
        <v>2077.0480000000002</v>
      </c>
      <c r="Q24" s="330">
        <f t="shared" ref="Q24:Q46" si="8">M24-H24-L24</f>
        <v>2679.3914</v>
      </c>
      <c r="R24" s="195">
        <f t="shared" ref="R24:R46" si="9">N24+Q24</f>
        <v>3510.2013999999999</v>
      </c>
      <c r="S24" s="195"/>
      <c r="T24" s="195"/>
      <c r="U24" s="195"/>
      <c r="V24" s="195"/>
      <c r="W24" s="195"/>
      <c r="X24" s="195"/>
      <c r="Y24" s="196"/>
      <c r="Z24" s="196"/>
      <c r="AA24" s="197"/>
      <c r="AB24" s="196"/>
      <c r="AC24" s="197"/>
      <c r="AD24" s="196"/>
      <c r="AE24" s="197"/>
      <c r="AF24" s="196"/>
      <c r="AG24" s="197"/>
      <c r="AH24" s="196"/>
      <c r="AI24" s="196"/>
      <c r="AJ24" s="197"/>
      <c r="AK24" s="196"/>
      <c r="AL24" s="197"/>
      <c r="AM24" s="196"/>
    </row>
    <row r="25" spans="1:39" ht="15" customHeight="1" x14ac:dyDescent="0.25">
      <c r="A25" s="196" t="s">
        <v>869</v>
      </c>
      <c r="B25" s="196" t="s">
        <v>847</v>
      </c>
      <c r="C25" s="197">
        <v>406</v>
      </c>
      <c r="D25" s="199" t="s">
        <v>483</v>
      </c>
      <c r="E25" s="196" t="s">
        <v>533</v>
      </c>
      <c r="F25" s="324" t="s">
        <v>167</v>
      </c>
      <c r="G25" s="195">
        <v>21924.400000000001</v>
      </c>
      <c r="H25" s="195">
        <v>951.62</v>
      </c>
      <c r="I25" s="195">
        <v>10962.2</v>
      </c>
      <c r="J25" s="195">
        <v>0</v>
      </c>
      <c r="K25" s="195">
        <f t="shared" si="5"/>
        <v>10962.2</v>
      </c>
      <c r="L25" s="195">
        <f t="shared" si="6"/>
        <v>164.43299999999999</v>
      </c>
      <c r="M25" s="195">
        <v>3944.3</v>
      </c>
      <c r="N25" s="195">
        <v>876.97</v>
      </c>
      <c r="O25" s="195"/>
      <c r="P25" s="325">
        <f t="shared" si="7"/>
        <v>2192.44</v>
      </c>
      <c r="Q25" s="330">
        <f t="shared" si="8"/>
        <v>2828.2470000000003</v>
      </c>
      <c r="R25" s="195">
        <f t="shared" si="9"/>
        <v>3705.2170000000006</v>
      </c>
      <c r="S25" s="195"/>
      <c r="T25" s="195"/>
      <c r="U25" s="195"/>
      <c r="V25" s="195"/>
      <c r="W25" s="195"/>
      <c r="X25" s="195"/>
      <c r="Y25" s="196"/>
      <c r="Z25" s="196"/>
      <c r="AA25" s="197"/>
      <c r="AB25" s="196"/>
      <c r="AC25" s="197"/>
      <c r="AD25" s="196"/>
      <c r="AE25" s="197"/>
      <c r="AF25" s="196"/>
      <c r="AG25" s="197"/>
      <c r="AH25" s="196"/>
      <c r="AI25" s="196"/>
      <c r="AJ25" s="197"/>
      <c r="AK25" s="196"/>
      <c r="AL25" s="197"/>
      <c r="AM25" s="196"/>
    </row>
    <row r="26" spans="1:39" ht="15" customHeight="1" x14ac:dyDescent="0.25">
      <c r="A26" s="196" t="s">
        <v>869</v>
      </c>
      <c r="B26" s="196" t="s">
        <v>847</v>
      </c>
      <c r="C26" s="197">
        <v>200</v>
      </c>
      <c r="D26" s="199" t="s">
        <v>74</v>
      </c>
      <c r="E26" s="196" t="s">
        <v>245</v>
      </c>
      <c r="F26" s="324" t="s">
        <v>167</v>
      </c>
      <c r="G26" s="195">
        <v>25470.48</v>
      </c>
      <c r="H26" s="195">
        <v>951.62</v>
      </c>
      <c r="I26" s="195">
        <v>12735.24</v>
      </c>
      <c r="J26" s="195">
        <v>0</v>
      </c>
      <c r="K26" s="195">
        <f t="shared" si="5"/>
        <v>12735.24</v>
      </c>
      <c r="L26" s="195">
        <f t="shared" si="6"/>
        <v>191.02859999999998</v>
      </c>
      <c r="M26" s="195">
        <v>4428.34</v>
      </c>
      <c r="N26" s="195">
        <v>1018.81</v>
      </c>
      <c r="O26" s="195"/>
      <c r="P26" s="325">
        <f t="shared" si="7"/>
        <v>2547.0480000000002</v>
      </c>
      <c r="Q26" s="330">
        <f t="shared" si="8"/>
        <v>3285.6914000000002</v>
      </c>
      <c r="R26" s="195">
        <f t="shared" si="9"/>
        <v>4304.5014000000001</v>
      </c>
      <c r="S26" s="195"/>
      <c r="T26" s="195"/>
      <c r="U26" s="195"/>
      <c r="V26" s="195"/>
      <c r="W26" s="195"/>
      <c r="X26" s="195"/>
      <c r="Y26" s="196"/>
      <c r="Z26" s="196"/>
      <c r="AA26" s="197"/>
      <c r="AB26" s="196"/>
      <c r="AC26" s="197"/>
      <c r="AD26" s="196"/>
      <c r="AE26" s="197"/>
      <c r="AF26" s="196"/>
      <c r="AG26" s="197"/>
      <c r="AH26" s="196"/>
      <c r="AI26" s="196"/>
      <c r="AJ26" s="197"/>
      <c r="AK26" s="196"/>
      <c r="AL26" s="197"/>
      <c r="AM26" s="196"/>
    </row>
    <row r="27" spans="1:39" ht="15" customHeight="1" x14ac:dyDescent="0.25">
      <c r="A27" s="196" t="s">
        <v>869</v>
      </c>
      <c r="B27" s="196" t="s">
        <v>847</v>
      </c>
      <c r="C27" s="197">
        <v>363</v>
      </c>
      <c r="D27" s="199" t="s">
        <v>452</v>
      </c>
      <c r="E27" s="196" t="s">
        <v>495</v>
      </c>
      <c r="F27" s="324" t="s">
        <v>167</v>
      </c>
      <c r="G27" s="195">
        <v>26170.799999999999</v>
      </c>
      <c r="H27" s="195">
        <v>951.62</v>
      </c>
      <c r="I27" s="195">
        <v>13085.4</v>
      </c>
      <c r="J27" s="195">
        <v>0</v>
      </c>
      <c r="K27" s="195">
        <f t="shared" si="5"/>
        <v>13085.4</v>
      </c>
      <c r="L27" s="195">
        <f t="shared" si="6"/>
        <v>196.28099999999998</v>
      </c>
      <c r="M27" s="195">
        <v>4523.93</v>
      </c>
      <c r="N27" s="195">
        <v>1046.83</v>
      </c>
      <c r="O27" s="195"/>
      <c r="P27" s="325">
        <f t="shared" si="7"/>
        <v>2617.08</v>
      </c>
      <c r="Q27" s="330">
        <f t="shared" si="8"/>
        <v>3376.0290000000005</v>
      </c>
      <c r="R27" s="195">
        <f t="shared" si="9"/>
        <v>4422.8590000000004</v>
      </c>
      <c r="S27" s="195"/>
      <c r="T27" s="195"/>
      <c r="U27" s="195"/>
      <c r="V27" s="195"/>
      <c r="W27" s="195"/>
      <c r="X27" s="195"/>
      <c r="Y27" s="196"/>
      <c r="Z27" s="196"/>
      <c r="AA27" s="197"/>
      <c r="AB27" s="196"/>
      <c r="AC27" s="197"/>
      <c r="AD27" s="196"/>
      <c r="AE27" s="197"/>
      <c r="AF27" s="196"/>
      <c r="AG27" s="197"/>
      <c r="AH27" s="196"/>
      <c r="AI27" s="196"/>
      <c r="AJ27" s="197"/>
      <c r="AK27" s="196"/>
      <c r="AL27" s="197"/>
      <c r="AM27" s="196"/>
    </row>
    <row r="28" spans="1:39" ht="15" customHeight="1" x14ac:dyDescent="0.25">
      <c r="A28" s="196" t="s">
        <v>869</v>
      </c>
      <c r="B28" s="196" t="s">
        <v>847</v>
      </c>
      <c r="C28" s="197">
        <v>84</v>
      </c>
      <c r="D28" s="199" t="s">
        <v>45</v>
      </c>
      <c r="E28" s="196" t="s">
        <v>217</v>
      </c>
      <c r="F28" s="324" t="s">
        <v>167</v>
      </c>
      <c r="G28" s="195">
        <v>12418.12</v>
      </c>
      <c r="H28" s="195">
        <v>678.85</v>
      </c>
      <c r="I28" s="195">
        <v>6209.06</v>
      </c>
      <c r="J28" s="195">
        <v>0</v>
      </c>
      <c r="K28" s="195">
        <f t="shared" si="5"/>
        <v>6209.06</v>
      </c>
      <c r="L28" s="195">
        <f t="shared" si="6"/>
        <v>93.135900000000007</v>
      </c>
      <c r="M28" s="195">
        <v>2373.92</v>
      </c>
      <c r="N28" s="195">
        <v>496.72</v>
      </c>
      <c r="O28" s="195"/>
      <c r="P28" s="325">
        <f t="shared" si="7"/>
        <v>1241.8120000000001</v>
      </c>
      <c r="Q28" s="330">
        <f t="shared" si="8"/>
        <v>1601.9341000000002</v>
      </c>
      <c r="R28" s="195">
        <f t="shared" si="9"/>
        <v>2098.6541000000002</v>
      </c>
      <c r="S28" s="195"/>
      <c r="T28" s="195"/>
      <c r="U28" s="195"/>
      <c r="V28" s="195"/>
      <c r="W28" s="195"/>
      <c r="X28" s="195"/>
      <c r="Y28" s="196"/>
      <c r="Z28" s="196"/>
      <c r="AA28" s="197"/>
      <c r="AB28" s="196"/>
      <c r="AC28" s="197"/>
      <c r="AD28" s="196"/>
      <c r="AE28" s="197"/>
      <c r="AF28" s="196"/>
      <c r="AG28" s="197"/>
      <c r="AH28" s="196"/>
      <c r="AI28" s="196"/>
      <c r="AJ28" s="197"/>
      <c r="AK28" s="196"/>
      <c r="AL28" s="197"/>
      <c r="AM28" s="196"/>
    </row>
    <row r="29" spans="1:39" ht="15" customHeight="1" x14ac:dyDescent="0.25">
      <c r="A29" s="196" t="s">
        <v>869</v>
      </c>
      <c r="B29" s="196" t="s">
        <v>847</v>
      </c>
      <c r="C29" s="197">
        <v>88</v>
      </c>
      <c r="D29" s="199" t="s">
        <v>48</v>
      </c>
      <c r="E29" s="196" t="s">
        <v>220</v>
      </c>
      <c r="F29" s="324" t="s">
        <v>167</v>
      </c>
      <c r="G29" s="195">
        <v>24938.52</v>
      </c>
      <c r="H29" s="195">
        <v>951.62</v>
      </c>
      <c r="I29" s="195">
        <v>10679.72</v>
      </c>
      <c r="J29" s="195">
        <v>0</v>
      </c>
      <c r="K29" s="195">
        <f t="shared" si="5"/>
        <v>10679.72</v>
      </c>
      <c r="L29" s="195">
        <f t="shared" si="6"/>
        <v>160.19579999999999</v>
      </c>
      <c r="M29" s="195">
        <v>3867.18</v>
      </c>
      <c r="N29" s="195">
        <v>1140.7</v>
      </c>
      <c r="O29" s="195"/>
      <c r="P29" s="325">
        <f t="shared" si="7"/>
        <v>2135.944</v>
      </c>
      <c r="Q29" s="330">
        <f t="shared" si="8"/>
        <v>2755.3642</v>
      </c>
      <c r="R29" s="195">
        <f t="shared" si="9"/>
        <v>3896.0641999999998</v>
      </c>
      <c r="S29" s="195"/>
      <c r="T29" s="195"/>
      <c r="U29" s="195"/>
      <c r="V29" s="195"/>
      <c r="W29" s="195"/>
      <c r="X29" s="195"/>
      <c r="Y29" s="196"/>
      <c r="Z29" s="196"/>
      <c r="AA29" s="197"/>
      <c r="AB29" s="196"/>
      <c r="AC29" s="197"/>
      <c r="AD29" s="196"/>
      <c r="AE29" s="197"/>
      <c r="AF29" s="196"/>
      <c r="AG29" s="197"/>
      <c r="AH29" s="196"/>
      <c r="AI29" s="196"/>
      <c r="AJ29" s="197"/>
      <c r="AK29" s="196"/>
      <c r="AL29" s="197"/>
      <c r="AM29" s="196"/>
    </row>
    <row r="30" spans="1:39" ht="15" customHeight="1" x14ac:dyDescent="0.25">
      <c r="A30" s="196" t="s">
        <v>869</v>
      </c>
      <c r="B30" s="196" t="s">
        <v>847</v>
      </c>
      <c r="C30" s="197">
        <v>448</v>
      </c>
      <c r="D30" s="199" t="s">
        <v>716</v>
      </c>
      <c r="E30" s="196" t="s">
        <v>737</v>
      </c>
      <c r="F30" s="324" t="s">
        <v>167</v>
      </c>
      <c r="G30" s="195">
        <v>22535.98</v>
      </c>
      <c r="H30" s="195">
        <v>951.62</v>
      </c>
      <c r="I30" s="195">
        <v>11267.99</v>
      </c>
      <c r="J30" s="195">
        <v>0</v>
      </c>
      <c r="K30" s="195">
        <f t="shared" si="5"/>
        <v>11267.99</v>
      </c>
      <c r="L30" s="195">
        <f t="shared" si="6"/>
        <v>169.01984999999999</v>
      </c>
      <c r="M30" s="195">
        <v>4027.78</v>
      </c>
      <c r="N30" s="195">
        <v>901.43</v>
      </c>
      <c r="O30" s="195"/>
      <c r="P30" s="325">
        <f t="shared" si="7"/>
        <v>2253.598</v>
      </c>
      <c r="Q30" s="330">
        <f t="shared" si="8"/>
        <v>2907.1401500000002</v>
      </c>
      <c r="R30" s="195">
        <f t="shared" si="9"/>
        <v>3808.57015</v>
      </c>
      <c r="S30" s="195"/>
      <c r="T30" s="195"/>
      <c r="U30" s="195"/>
      <c r="V30" s="195"/>
      <c r="W30" s="195"/>
      <c r="X30" s="195"/>
      <c r="Y30" s="196"/>
      <c r="Z30" s="196"/>
      <c r="AA30" s="197"/>
      <c r="AB30" s="196"/>
      <c r="AC30" s="197"/>
      <c r="AD30" s="196"/>
      <c r="AE30" s="197"/>
      <c r="AF30" s="196"/>
      <c r="AG30" s="197"/>
      <c r="AH30" s="196"/>
      <c r="AI30" s="196"/>
      <c r="AJ30" s="197"/>
      <c r="AK30" s="196"/>
      <c r="AL30" s="197"/>
      <c r="AM30" s="196"/>
    </row>
    <row r="31" spans="1:39" ht="15" customHeight="1" x14ac:dyDescent="0.25">
      <c r="A31" s="196" t="s">
        <v>869</v>
      </c>
      <c r="B31" s="196" t="s">
        <v>847</v>
      </c>
      <c r="C31" s="197">
        <v>476</v>
      </c>
      <c r="D31" s="199" t="s">
        <v>790</v>
      </c>
      <c r="E31" s="196" t="s">
        <v>795</v>
      </c>
      <c r="F31" s="324" t="s">
        <v>167</v>
      </c>
      <c r="G31" s="195">
        <v>20770.48</v>
      </c>
      <c r="H31" s="195">
        <v>951.62</v>
      </c>
      <c r="I31" s="195">
        <v>10385.24</v>
      </c>
      <c r="J31" s="195">
        <v>0</v>
      </c>
      <c r="K31" s="195">
        <f t="shared" si="5"/>
        <v>10385.24</v>
      </c>
      <c r="L31" s="195">
        <f t="shared" si="6"/>
        <v>155.77859999999998</v>
      </c>
      <c r="M31" s="195">
        <v>3786.79</v>
      </c>
      <c r="N31" s="195">
        <v>830.81</v>
      </c>
      <c r="O31" s="195"/>
      <c r="P31" s="325">
        <f t="shared" si="7"/>
        <v>2077.0480000000002</v>
      </c>
      <c r="Q31" s="330">
        <f t="shared" si="8"/>
        <v>2679.3914</v>
      </c>
      <c r="R31" s="195">
        <f t="shared" si="9"/>
        <v>3510.2013999999999</v>
      </c>
      <c r="S31" s="195"/>
      <c r="T31" s="195"/>
      <c r="U31" s="195"/>
      <c r="V31" s="195"/>
      <c r="W31" s="195"/>
      <c r="X31" s="195"/>
      <c r="Y31" s="196"/>
      <c r="Z31" s="196"/>
      <c r="AA31" s="197"/>
      <c r="AB31" s="196"/>
      <c r="AC31" s="197"/>
      <c r="AD31" s="196"/>
      <c r="AE31" s="197"/>
      <c r="AF31" s="196"/>
      <c r="AG31" s="197"/>
      <c r="AH31" s="196"/>
      <c r="AI31" s="196"/>
      <c r="AJ31" s="197"/>
      <c r="AK31" s="196"/>
      <c r="AL31" s="197"/>
      <c r="AM31" s="196"/>
    </row>
    <row r="32" spans="1:39" ht="15" customHeight="1" x14ac:dyDescent="0.25">
      <c r="A32" s="196" t="s">
        <v>869</v>
      </c>
      <c r="B32" s="196" t="s">
        <v>847</v>
      </c>
      <c r="C32" s="197">
        <v>454</v>
      </c>
      <c r="D32" s="199" t="s">
        <v>721</v>
      </c>
      <c r="E32" s="196" t="s">
        <v>742</v>
      </c>
      <c r="F32" s="324" t="s">
        <v>167</v>
      </c>
      <c r="G32" s="195">
        <v>20770.48</v>
      </c>
      <c r="H32" s="195">
        <v>951.62</v>
      </c>
      <c r="I32" s="195">
        <v>10385.24</v>
      </c>
      <c r="J32" s="195">
        <v>0</v>
      </c>
      <c r="K32" s="195">
        <f t="shared" si="5"/>
        <v>10385.24</v>
      </c>
      <c r="L32" s="195">
        <f t="shared" si="6"/>
        <v>155.77859999999998</v>
      </c>
      <c r="M32" s="195">
        <v>3786.79</v>
      </c>
      <c r="N32" s="195">
        <v>830.81</v>
      </c>
      <c r="O32" s="195"/>
      <c r="P32" s="325">
        <f t="shared" si="7"/>
        <v>2077.0480000000002</v>
      </c>
      <c r="Q32" s="330">
        <f t="shared" si="8"/>
        <v>2679.3914</v>
      </c>
      <c r="R32" s="195">
        <f t="shared" si="9"/>
        <v>3510.2013999999999</v>
      </c>
      <c r="S32" s="195"/>
      <c r="T32" s="195"/>
      <c r="U32" s="195"/>
      <c r="V32" s="195"/>
      <c r="W32" s="195"/>
      <c r="X32" s="195"/>
      <c r="Y32" s="196"/>
      <c r="Z32" s="196"/>
      <c r="AA32" s="197"/>
      <c r="AB32" s="196"/>
      <c r="AC32" s="197"/>
      <c r="AD32" s="196"/>
      <c r="AE32" s="197"/>
      <c r="AF32" s="196"/>
      <c r="AG32" s="197"/>
      <c r="AH32" s="196"/>
      <c r="AI32" s="196"/>
      <c r="AJ32" s="197"/>
      <c r="AK32" s="196"/>
      <c r="AL32" s="197"/>
      <c r="AM32" s="196"/>
    </row>
    <row r="33" spans="1:39" ht="15" customHeight="1" x14ac:dyDescent="0.25">
      <c r="A33" s="196" t="s">
        <v>869</v>
      </c>
      <c r="B33" s="196" t="s">
        <v>847</v>
      </c>
      <c r="C33" s="197">
        <v>23</v>
      </c>
      <c r="D33" s="199" t="s">
        <v>17</v>
      </c>
      <c r="E33" s="196" t="s">
        <v>188</v>
      </c>
      <c r="F33" s="324" t="s">
        <v>167</v>
      </c>
      <c r="G33" s="195">
        <v>24271.84</v>
      </c>
      <c r="H33" s="195">
        <v>951.62</v>
      </c>
      <c r="I33" s="195">
        <v>12135.92</v>
      </c>
      <c r="J33" s="195">
        <v>0</v>
      </c>
      <c r="K33" s="195">
        <f t="shared" si="5"/>
        <v>12135.92</v>
      </c>
      <c r="L33" s="195">
        <f t="shared" si="6"/>
        <v>182.03879999999998</v>
      </c>
      <c r="M33" s="195">
        <v>4264.7299999999996</v>
      </c>
      <c r="N33" s="195">
        <v>970.87</v>
      </c>
      <c r="O33" s="195"/>
      <c r="P33" s="325">
        <f t="shared" si="7"/>
        <v>2427.1840000000002</v>
      </c>
      <c r="Q33" s="330">
        <f t="shared" si="8"/>
        <v>3131.0711999999999</v>
      </c>
      <c r="R33" s="195">
        <f t="shared" si="9"/>
        <v>4101.9412000000002</v>
      </c>
      <c r="S33" s="195"/>
      <c r="T33" s="195"/>
      <c r="U33" s="195"/>
      <c r="V33" s="195"/>
      <c r="W33" s="195"/>
      <c r="X33" s="195"/>
      <c r="Y33" s="196"/>
      <c r="Z33" s="196"/>
      <c r="AA33" s="197"/>
      <c r="AB33" s="196"/>
      <c r="AC33" s="197"/>
      <c r="AD33" s="196"/>
      <c r="AE33" s="197"/>
      <c r="AF33" s="196"/>
      <c r="AG33" s="197"/>
      <c r="AH33" s="196"/>
      <c r="AI33" s="196"/>
      <c r="AJ33" s="197"/>
      <c r="AK33" s="196"/>
      <c r="AL33" s="197"/>
      <c r="AM33" s="196"/>
    </row>
    <row r="34" spans="1:39" ht="15" customHeight="1" x14ac:dyDescent="0.25">
      <c r="A34" s="196" t="s">
        <v>869</v>
      </c>
      <c r="B34" s="196" t="s">
        <v>847</v>
      </c>
      <c r="C34" s="197">
        <v>40</v>
      </c>
      <c r="D34" s="199" t="s">
        <v>30</v>
      </c>
      <c r="E34" s="196" t="s">
        <v>202</v>
      </c>
      <c r="F34" s="324" t="s">
        <v>167</v>
      </c>
      <c r="G34" s="195">
        <v>42774.66</v>
      </c>
      <c r="H34" s="195">
        <v>951.62</v>
      </c>
      <c r="I34" s="195">
        <v>21387.33</v>
      </c>
      <c r="J34" s="195">
        <v>0</v>
      </c>
      <c r="K34" s="195">
        <f t="shared" si="5"/>
        <v>21387.33</v>
      </c>
      <c r="L34" s="195">
        <f t="shared" si="6"/>
        <v>320.80995000000001</v>
      </c>
      <c r="M34" s="195">
        <v>6790.36</v>
      </c>
      <c r="N34" s="195">
        <v>1710.98</v>
      </c>
      <c r="O34" s="195"/>
      <c r="P34" s="325">
        <f t="shared" si="7"/>
        <v>4277.4660000000003</v>
      </c>
      <c r="Q34" s="330">
        <f t="shared" si="8"/>
        <v>5517.9300499999999</v>
      </c>
      <c r="R34" s="195">
        <f t="shared" si="9"/>
        <v>7228.9100500000004</v>
      </c>
      <c r="S34" s="195"/>
      <c r="T34" s="195"/>
      <c r="U34" s="195"/>
      <c r="V34" s="195"/>
      <c r="W34" s="195"/>
      <c r="X34" s="195"/>
      <c r="Y34" s="196"/>
      <c r="Z34" s="196"/>
      <c r="AA34" s="197"/>
      <c r="AB34" s="196"/>
      <c r="AC34" s="197"/>
      <c r="AD34" s="196"/>
      <c r="AE34" s="197"/>
      <c r="AF34" s="196"/>
      <c r="AG34" s="197"/>
      <c r="AH34" s="196"/>
      <c r="AI34" s="196"/>
      <c r="AJ34" s="197"/>
      <c r="AK34" s="196"/>
      <c r="AL34" s="197"/>
      <c r="AM34" s="196"/>
    </row>
    <row r="35" spans="1:39" ht="15" customHeight="1" x14ac:dyDescent="0.25">
      <c r="A35" s="196" t="s">
        <v>869</v>
      </c>
      <c r="B35" s="196" t="s">
        <v>847</v>
      </c>
      <c r="C35" s="197">
        <v>481</v>
      </c>
      <c r="D35" s="199" t="s">
        <v>803</v>
      </c>
      <c r="E35" s="196" t="s">
        <v>817</v>
      </c>
      <c r="F35" s="324" t="s">
        <v>167</v>
      </c>
      <c r="G35" s="195">
        <v>20770.48</v>
      </c>
      <c r="H35" s="195">
        <v>951.62</v>
      </c>
      <c r="I35" s="195">
        <v>10385.24</v>
      </c>
      <c r="J35" s="195">
        <v>0</v>
      </c>
      <c r="K35" s="195">
        <f t="shared" si="5"/>
        <v>10385.24</v>
      </c>
      <c r="L35" s="195">
        <f t="shared" si="6"/>
        <v>155.77859999999998</v>
      </c>
      <c r="M35" s="195">
        <v>3786.79</v>
      </c>
      <c r="N35" s="195">
        <v>830.81</v>
      </c>
      <c r="O35" s="195"/>
      <c r="P35" s="325">
        <f t="shared" si="7"/>
        <v>2077.0480000000002</v>
      </c>
      <c r="Q35" s="330">
        <f t="shared" si="8"/>
        <v>2679.3914</v>
      </c>
      <c r="R35" s="195">
        <f t="shared" si="9"/>
        <v>3510.2013999999999</v>
      </c>
      <c r="S35" s="195"/>
      <c r="T35" s="195"/>
      <c r="U35" s="195"/>
      <c r="V35" s="195"/>
      <c r="W35" s="195"/>
      <c r="X35" s="195"/>
      <c r="Y35" s="196"/>
      <c r="Z35" s="196"/>
      <c r="AA35" s="197"/>
      <c r="AB35" s="196"/>
      <c r="AC35" s="197"/>
      <c r="AD35" s="196"/>
      <c r="AE35" s="197"/>
      <c r="AF35" s="196"/>
      <c r="AG35" s="197"/>
      <c r="AH35" s="196"/>
      <c r="AI35" s="196"/>
      <c r="AJ35" s="197"/>
      <c r="AK35" s="196"/>
      <c r="AL35" s="197"/>
      <c r="AM35" s="196"/>
    </row>
    <row r="36" spans="1:39" ht="15" customHeight="1" x14ac:dyDescent="0.25">
      <c r="A36" s="196" t="s">
        <v>869</v>
      </c>
      <c r="B36" s="196" t="s">
        <v>847</v>
      </c>
      <c r="C36" s="197">
        <v>313</v>
      </c>
      <c r="D36" s="199" t="s">
        <v>298</v>
      </c>
      <c r="E36" s="196" t="s">
        <v>296</v>
      </c>
      <c r="F36" s="324" t="s">
        <v>167</v>
      </c>
      <c r="G36" s="195">
        <v>43262.8</v>
      </c>
      <c r="H36" s="195">
        <v>951.62</v>
      </c>
      <c r="I36" s="195">
        <v>21631.4</v>
      </c>
      <c r="J36" s="195">
        <v>0</v>
      </c>
      <c r="K36" s="195">
        <f t="shared" si="5"/>
        <v>21631.4</v>
      </c>
      <c r="L36" s="195">
        <f t="shared" si="6"/>
        <v>324.471</v>
      </c>
      <c r="M36" s="195">
        <v>6856.99</v>
      </c>
      <c r="N36" s="195">
        <v>1730.51</v>
      </c>
      <c r="O36" s="195"/>
      <c r="P36" s="325">
        <f t="shared" si="7"/>
        <v>4326.2800000000007</v>
      </c>
      <c r="Q36" s="330">
        <f t="shared" si="8"/>
        <v>5580.8989999999994</v>
      </c>
      <c r="R36" s="195">
        <f t="shared" si="9"/>
        <v>7311.4089999999997</v>
      </c>
      <c r="S36" s="195"/>
      <c r="T36" s="195"/>
      <c r="U36" s="195"/>
      <c r="V36" s="195"/>
      <c r="W36" s="195"/>
      <c r="X36" s="195"/>
      <c r="Y36" s="196"/>
      <c r="Z36" s="196"/>
      <c r="AA36" s="197"/>
      <c r="AB36" s="196"/>
      <c r="AC36" s="197"/>
      <c r="AD36" s="196"/>
      <c r="AE36" s="197"/>
      <c r="AF36" s="196"/>
      <c r="AG36" s="197"/>
      <c r="AH36" s="196"/>
      <c r="AI36" s="196"/>
      <c r="AJ36" s="197"/>
      <c r="AK36" s="196"/>
      <c r="AL36" s="197"/>
      <c r="AM36" s="196"/>
    </row>
    <row r="37" spans="1:39" ht="15" customHeight="1" x14ac:dyDescent="0.25">
      <c r="A37" s="196" t="s">
        <v>869</v>
      </c>
      <c r="B37" s="196" t="s">
        <v>847</v>
      </c>
      <c r="C37" s="197">
        <v>149</v>
      </c>
      <c r="D37" s="199" t="s">
        <v>104</v>
      </c>
      <c r="E37" s="196" t="s">
        <v>230</v>
      </c>
      <c r="F37" s="324" t="s">
        <v>167</v>
      </c>
      <c r="G37" s="195">
        <v>27541.38</v>
      </c>
      <c r="H37" s="195">
        <v>951.62</v>
      </c>
      <c r="I37" s="195">
        <v>13770.69</v>
      </c>
      <c r="J37" s="195">
        <v>0</v>
      </c>
      <c r="K37" s="195">
        <f t="shared" si="5"/>
        <v>13770.69</v>
      </c>
      <c r="L37" s="195">
        <f t="shared" si="6"/>
        <v>206.56035</v>
      </c>
      <c r="M37" s="195">
        <v>4711.0200000000004</v>
      </c>
      <c r="N37" s="195">
        <v>1101.6500000000001</v>
      </c>
      <c r="O37" s="195"/>
      <c r="P37" s="325">
        <f t="shared" si="7"/>
        <v>2754.1380000000004</v>
      </c>
      <c r="Q37" s="330">
        <f t="shared" si="8"/>
        <v>3552.8396500000003</v>
      </c>
      <c r="R37" s="195">
        <f t="shared" si="9"/>
        <v>4654.4896500000004</v>
      </c>
      <c r="S37" s="195"/>
      <c r="T37" s="195"/>
      <c r="U37" s="195"/>
      <c r="V37" s="195"/>
      <c r="W37" s="195"/>
      <c r="X37" s="195"/>
      <c r="Y37" s="196"/>
      <c r="Z37" s="196"/>
      <c r="AA37" s="197"/>
      <c r="AB37" s="196"/>
      <c r="AC37" s="197"/>
      <c r="AD37" s="196"/>
      <c r="AE37" s="197"/>
      <c r="AF37" s="196"/>
      <c r="AG37" s="197"/>
      <c r="AH37" s="196"/>
      <c r="AI37" s="196"/>
      <c r="AJ37" s="197"/>
      <c r="AK37" s="196"/>
      <c r="AL37" s="197"/>
      <c r="AM37" s="196"/>
    </row>
    <row r="38" spans="1:39" ht="15" customHeight="1" x14ac:dyDescent="0.25">
      <c r="A38" s="196" t="s">
        <v>869</v>
      </c>
      <c r="B38" s="196" t="s">
        <v>847</v>
      </c>
      <c r="C38" s="197">
        <v>168</v>
      </c>
      <c r="D38" s="199" t="s">
        <v>66</v>
      </c>
      <c r="E38" s="196" t="s">
        <v>237</v>
      </c>
      <c r="F38" s="324" t="s">
        <v>167</v>
      </c>
      <c r="G38" s="195">
        <v>17855.32</v>
      </c>
      <c r="H38" s="195">
        <v>951.62</v>
      </c>
      <c r="I38" s="195">
        <v>8927.66</v>
      </c>
      <c r="J38" s="195">
        <v>0</v>
      </c>
      <c r="K38" s="195">
        <f t="shared" si="5"/>
        <v>8927.66</v>
      </c>
      <c r="L38" s="195">
        <f t="shared" si="6"/>
        <v>133.91489999999999</v>
      </c>
      <c r="M38" s="195">
        <v>3388.87</v>
      </c>
      <c r="N38" s="195">
        <v>714.21</v>
      </c>
      <c r="O38" s="195"/>
      <c r="P38" s="325">
        <f t="shared" si="7"/>
        <v>1785.5320000000002</v>
      </c>
      <c r="Q38" s="330">
        <f t="shared" si="8"/>
        <v>2303.3351000000002</v>
      </c>
      <c r="R38" s="195">
        <f t="shared" si="9"/>
        <v>3017.5451000000003</v>
      </c>
      <c r="S38" s="195"/>
      <c r="T38" s="195"/>
      <c r="U38" s="195"/>
      <c r="V38" s="195"/>
      <c r="W38" s="195"/>
      <c r="X38" s="195"/>
      <c r="Y38" s="196"/>
      <c r="Z38" s="196"/>
      <c r="AA38" s="197"/>
      <c r="AB38" s="196"/>
      <c r="AC38" s="197"/>
      <c r="AD38" s="196"/>
      <c r="AE38" s="197"/>
      <c r="AF38" s="196"/>
      <c r="AG38" s="197"/>
      <c r="AH38" s="196"/>
      <c r="AI38" s="196"/>
      <c r="AJ38" s="197"/>
      <c r="AK38" s="196"/>
      <c r="AL38" s="197"/>
      <c r="AM38" s="196"/>
    </row>
    <row r="39" spans="1:39" ht="15" customHeight="1" x14ac:dyDescent="0.25">
      <c r="A39" s="196" t="s">
        <v>869</v>
      </c>
      <c r="B39" s="196" t="s">
        <v>847</v>
      </c>
      <c r="C39" s="197">
        <v>469</v>
      </c>
      <c r="D39" s="199" t="s">
        <v>781</v>
      </c>
      <c r="E39" s="196" t="s">
        <v>780</v>
      </c>
      <c r="F39" s="324" t="s">
        <v>167</v>
      </c>
      <c r="G39" s="195">
        <v>9904.14</v>
      </c>
      <c r="H39" s="195">
        <v>502.87</v>
      </c>
      <c r="I39" s="195">
        <v>4952.07</v>
      </c>
      <c r="J39" s="195">
        <v>0</v>
      </c>
      <c r="K39" s="195">
        <f t="shared" si="5"/>
        <v>4952.07</v>
      </c>
      <c r="L39" s="195">
        <f t="shared" si="6"/>
        <v>74.281049999999993</v>
      </c>
      <c r="M39" s="195">
        <v>1854.79</v>
      </c>
      <c r="N39" s="195">
        <v>396.16</v>
      </c>
      <c r="O39" s="195"/>
      <c r="P39" s="325">
        <f t="shared" si="7"/>
        <v>990.41399999999999</v>
      </c>
      <c r="Q39" s="330">
        <f t="shared" si="8"/>
        <v>1277.63895</v>
      </c>
      <c r="R39" s="195">
        <f t="shared" si="9"/>
        <v>1673.7989500000001</v>
      </c>
      <c r="S39" s="195"/>
      <c r="T39" s="195"/>
      <c r="U39" s="195"/>
      <c r="V39" s="195"/>
      <c r="W39" s="195"/>
      <c r="X39" s="195"/>
      <c r="Y39" s="196"/>
      <c r="Z39" s="196"/>
      <c r="AA39" s="197"/>
      <c r="AB39" s="196"/>
      <c r="AC39" s="197"/>
      <c r="AD39" s="196"/>
      <c r="AE39" s="197"/>
      <c r="AF39" s="196"/>
      <c r="AG39" s="197"/>
      <c r="AH39" s="196"/>
      <c r="AI39" s="196"/>
      <c r="AJ39" s="197"/>
      <c r="AK39" s="196"/>
      <c r="AL39" s="197"/>
      <c r="AM39" s="196"/>
    </row>
    <row r="40" spans="1:39" ht="15" customHeight="1" x14ac:dyDescent="0.25">
      <c r="A40" s="196" t="s">
        <v>869</v>
      </c>
      <c r="B40" s="196" t="s">
        <v>847</v>
      </c>
      <c r="C40" s="197">
        <v>468</v>
      </c>
      <c r="D40" s="199" t="s">
        <v>777</v>
      </c>
      <c r="E40" s="196" t="s">
        <v>782</v>
      </c>
      <c r="F40" s="324" t="s">
        <v>167</v>
      </c>
      <c r="G40" s="195">
        <v>20770.48</v>
      </c>
      <c r="H40" s="195">
        <v>951.62</v>
      </c>
      <c r="I40" s="195">
        <v>10385.24</v>
      </c>
      <c r="J40" s="195">
        <v>0</v>
      </c>
      <c r="K40" s="195">
        <f t="shared" si="5"/>
        <v>10385.24</v>
      </c>
      <c r="L40" s="195">
        <f t="shared" si="6"/>
        <v>155.77859999999998</v>
      </c>
      <c r="M40" s="195">
        <v>3786.79</v>
      </c>
      <c r="N40" s="195">
        <v>830.81</v>
      </c>
      <c r="O40" s="195"/>
      <c r="P40" s="325">
        <f t="shared" si="7"/>
        <v>2077.0480000000002</v>
      </c>
      <c r="Q40" s="330">
        <f t="shared" si="8"/>
        <v>2679.3914</v>
      </c>
      <c r="R40" s="195">
        <f t="shared" si="9"/>
        <v>3510.2013999999999</v>
      </c>
      <c r="S40" s="195"/>
      <c r="T40" s="195"/>
      <c r="U40" s="195"/>
      <c r="V40" s="195"/>
      <c r="W40" s="195"/>
      <c r="X40" s="195"/>
      <c r="Y40" s="196"/>
      <c r="Z40" s="196"/>
      <c r="AA40" s="197"/>
      <c r="AB40" s="196"/>
      <c r="AC40" s="197"/>
      <c r="AD40" s="196"/>
      <c r="AE40" s="197"/>
      <c r="AF40" s="196"/>
      <c r="AG40" s="197"/>
      <c r="AH40" s="196"/>
      <c r="AI40" s="196"/>
      <c r="AJ40" s="197"/>
      <c r="AK40" s="196"/>
      <c r="AL40" s="197"/>
      <c r="AM40" s="196"/>
    </row>
    <row r="41" spans="1:39" ht="15" customHeight="1" x14ac:dyDescent="0.25">
      <c r="A41" s="196" t="s">
        <v>869</v>
      </c>
      <c r="B41" s="196" t="s">
        <v>847</v>
      </c>
      <c r="C41" s="197">
        <v>16</v>
      </c>
      <c r="D41" s="199" t="s">
        <v>11</v>
      </c>
      <c r="E41" s="196" t="s">
        <v>183</v>
      </c>
      <c r="F41" s="324" t="s">
        <v>167</v>
      </c>
      <c r="G41" s="195">
        <v>27998.6</v>
      </c>
      <c r="H41" s="195">
        <v>951.62</v>
      </c>
      <c r="I41" s="195">
        <v>13999.3</v>
      </c>
      <c r="J41" s="195">
        <v>0</v>
      </c>
      <c r="K41" s="195">
        <f t="shared" si="5"/>
        <v>13999.3</v>
      </c>
      <c r="L41" s="195">
        <f t="shared" si="6"/>
        <v>209.98949999999999</v>
      </c>
      <c r="M41" s="195">
        <v>4773.43</v>
      </c>
      <c r="N41" s="195">
        <v>1119.94</v>
      </c>
      <c r="O41" s="195"/>
      <c r="P41" s="325">
        <f t="shared" si="7"/>
        <v>2799.86</v>
      </c>
      <c r="Q41" s="330">
        <f t="shared" si="8"/>
        <v>3611.8205000000003</v>
      </c>
      <c r="R41" s="195">
        <f t="shared" si="9"/>
        <v>4731.7605000000003</v>
      </c>
      <c r="S41" s="195"/>
      <c r="T41" s="195"/>
      <c r="U41" s="195"/>
      <c r="V41" s="195"/>
      <c r="W41" s="195"/>
      <c r="X41" s="195"/>
      <c r="Y41" s="196"/>
      <c r="Z41" s="196"/>
      <c r="AA41" s="197"/>
      <c r="AB41" s="196"/>
      <c r="AC41" s="197"/>
      <c r="AD41" s="196"/>
      <c r="AE41" s="197"/>
      <c r="AF41" s="196"/>
      <c r="AG41" s="197"/>
      <c r="AH41" s="196"/>
      <c r="AI41" s="196"/>
      <c r="AJ41" s="197"/>
      <c r="AK41" s="196"/>
      <c r="AL41" s="197"/>
      <c r="AM41" s="196"/>
    </row>
    <row r="42" spans="1:39" ht="15" customHeight="1" x14ac:dyDescent="0.25">
      <c r="A42" s="196" t="s">
        <v>869</v>
      </c>
      <c r="B42" s="196" t="s">
        <v>847</v>
      </c>
      <c r="C42" s="197">
        <v>473</v>
      </c>
      <c r="D42" s="199" t="s">
        <v>787</v>
      </c>
      <c r="E42" s="196" t="s">
        <v>792</v>
      </c>
      <c r="F42" s="324" t="s">
        <v>167</v>
      </c>
      <c r="G42" s="195">
        <v>33106.839999999997</v>
      </c>
      <c r="H42" s="195">
        <v>951.62</v>
      </c>
      <c r="I42" s="195">
        <v>16553.419999999998</v>
      </c>
      <c r="J42" s="195">
        <v>0</v>
      </c>
      <c r="K42" s="195">
        <f t="shared" si="5"/>
        <v>16553.419999999998</v>
      </c>
      <c r="L42" s="195">
        <f t="shared" si="6"/>
        <v>248.30129999999997</v>
      </c>
      <c r="M42" s="195">
        <v>5470.7</v>
      </c>
      <c r="N42" s="195">
        <v>1324.27</v>
      </c>
      <c r="O42" s="195"/>
      <c r="P42" s="325">
        <f t="shared" si="7"/>
        <v>3310.6839999999997</v>
      </c>
      <c r="Q42" s="330">
        <f t="shared" si="8"/>
        <v>4270.7786999999998</v>
      </c>
      <c r="R42" s="195">
        <f t="shared" si="9"/>
        <v>5595.0486999999994</v>
      </c>
      <c r="S42" s="195"/>
      <c r="T42" s="195"/>
      <c r="U42" s="195"/>
      <c r="V42" s="195"/>
      <c r="W42" s="195"/>
      <c r="X42" s="195"/>
      <c r="Y42" s="196"/>
      <c r="Z42" s="196"/>
      <c r="AA42" s="197"/>
      <c r="AB42" s="196"/>
      <c r="AC42" s="197"/>
      <c r="AD42" s="196"/>
      <c r="AE42" s="197"/>
      <c r="AF42" s="196"/>
      <c r="AG42" s="197"/>
      <c r="AH42" s="196"/>
      <c r="AI42" s="196"/>
      <c r="AJ42" s="197"/>
      <c r="AK42" s="196"/>
      <c r="AL42" s="197"/>
      <c r="AM42" s="196"/>
    </row>
    <row r="43" spans="1:39" ht="15" customHeight="1" x14ac:dyDescent="0.25">
      <c r="A43" s="196" t="s">
        <v>869</v>
      </c>
      <c r="B43" s="196" t="s">
        <v>847</v>
      </c>
      <c r="C43" s="197">
        <v>372</v>
      </c>
      <c r="D43" s="199" t="s">
        <v>504</v>
      </c>
      <c r="E43" s="196" t="s">
        <v>505</v>
      </c>
      <c r="F43" s="324" t="s">
        <v>167</v>
      </c>
      <c r="G43" s="195">
        <v>20770.48</v>
      </c>
      <c r="H43" s="195">
        <v>951.62</v>
      </c>
      <c r="I43" s="195">
        <v>10385.24</v>
      </c>
      <c r="J43" s="195">
        <v>0</v>
      </c>
      <c r="K43" s="195">
        <f t="shared" si="5"/>
        <v>10385.24</v>
      </c>
      <c r="L43" s="195">
        <f t="shared" si="6"/>
        <v>155.77859999999998</v>
      </c>
      <c r="M43" s="195">
        <v>3786.79</v>
      </c>
      <c r="N43" s="195">
        <v>830.81</v>
      </c>
      <c r="O43" s="195"/>
      <c r="P43" s="325">
        <f t="shared" si="7"/>
        <v>2077.0480000000002</v>
      </c>
      <c r="Q43" s="330">
        <f t="shared" si="8"/>
        <v>2679.3914</v>
      </c>
      <c r="R43" s="195">
        <f t="shared" si="9"/>
        <v>3510.2013999999999</v>
      </c>
      <c r="S43" s="195"/>
      <c r="T43" s="195"/>
      <c r="U43" s="195"/>
      <c r="V43" s="195"/>
      <c r="W43" s="195"/>
      <c r="X43" s="195"/>
      <c r="Y43" s="196"/>
      <c r="Z43" s="196"/>
      <c r="AA43" s="197"/>
      <c r="AB43" s="196"/>
      <c r="AC43" s="197"/>
      <c r="AD43" s="196"/>
      <c r="AE43" s="197"/>
      <c r="AF43" s="196"/>
      <c r="AG43" s="197"/>
      <c r="AH43" s="196"/>
      <c r="AI43" s="196"/>
      <c r="AJ43" s="197"/>
      <c r="AK43" s="196"/>
      <c r="AL43" s="197"/>
      <c r="AM43" s="196"/>
    </row>
    <row r="44" spans="1:39" ht="15" customHeight="1" x14ac:dyDescent="0.25">
      <c r="A44" s="196" t="s">
        <v>869</v>
      </c>
      <c r="B44" s="196" t="s">
        <v>847</v>
      </c>
      <c r="C44" s="197">
        <v>351</v>
      </c>
      <c r="D44" s="199" t="s">
        <v>375</v>
      </c>
      <c r="E44" s="196" t="s">
        <v>376</v>
      </c>
      <c r="F44" s="324" t="s">
        <v>167</v>
      </c>
      <c r="G44" s="195">
        <v>43262.8</v>
      </c>
      <c r="H44" s="195">
        <v>951.62</v>
      </c>
      <c r="I44" s="195">
        <v>21631.4</v>
      </c>
      <c r="J44" s="195">
        <v>0</v>
      </c>
      <c r="K44" s="195">
        <f t="shared" si="5"/>
        <v>21631.4</v>
      </c>
      <c r="L44" s="195">
        <f t="shared" si="6"/>
        <v>324.471</v>
      </c>
      <c r="M44" s="195">
        <v>6856.99</v>
      </c>
      <c r="N44" s="195">
        <v>1730.51</v>
      </c>
      <c r="O44" s="195"/>
      <c r="P44" s="325">
        <f t="shared" si="7"/>
        <v>4326.2800000000007</v>
      </c>
      <c r="Q44" s="330">
        <f t="shared" si="8"/>
        <v>5580.8989999999994</v>
      </c>
      <c r="R44" s="195">
        <f t="shared" si="9"/>
        <v>7311.4089999999997</v>
      </c>
      <c r="S44" s="195"/>
      <c r="T44" s="195"/>
      <c r="U44" s="195"/>
      <c r="V44" s="195"/>
      <c r="W44" s="195"/>
      <c r="X44" s="195"/>
      <c r="Y44" s="196"/>
      <c r="Z44" s="196"/>
      <c r="AA44" s="197"/>
      <c r="AB44" s="196"/>
      <c r="AC44" s="197"/>
      <c r="AD44" s="196"/>
      <c r="AE44" s="197"/>
      <c r="AF44" s="196"/>
      <c r="AG44" s="197"/>
      <c r="AH44" s="196"/>
      <c r="AI44" s="196"/>
      <c r="AJ44" s="197"/>
      <c r="AK44" s="196"/>
      <c r="AL44" s="197"/>
      <c r="AM44" s="196"/>
    </row>
    <row r="45" spans="1:39" ht="15" customHeight="1" x14ac:dyDescent="0.25">
      <c r="A45" s="184" t="s">
        <v>869</v>
      </c>
      <c r="B45" s="184" t="s">
        <v>847</v>
      </c>
      <c r="C45" s="185">
        <v>331</v>
      </c>
      <c r="D45" s="186" t="s">
        <v>332</v>
      </c>
      <c r="E45" s="184" t="s">
        <v>334</v>
      </c>
      <c r="F45" s="209"/>
      <c r="G45" s="187">
        <v>24270.01</v>
      </c>
      <c r="H45" s="187">
        <v>1058.69</v>
      </c>
      <c r="I45" s="187">
        <v>11421.18</v>
      </c>
      <c r="J45" s="187">
        <v>1427.65</v>
      </c>
      <c r="K45" s="187">
        <f t="shared" si="5"/>
        <v>12848.83</v>
      </c>
      <c r="L45" s="195">
        <f t="shared" si="6"/>
        <v>192.73245</v>
      </c>
      <c r="M45" s="187">
        <v>4566.42</v>
      </c>
      <c r="N45" s="187">
        <v>0</v>
      </c>
      <c r="O45" s="187"/>
      <c r="P45" s="325">
        <f t="shared" si="7"/>
        <v>2569.7660000000001</v>
      </c>
      <c r="Q45" s="330">
        <f t="shared" si="8"/>
        <v>3314.99755</v>
      </c>
      <c r="R45" s="195">
        <f t="shared" si="9"/>
        <v>3314.99755</v>
      </c>
      <c r="S45" s="195"/>
      <c r="T45" s="195"/>
      <c r="U45" s="195"/>
      <c r="V45" s="195"/>
      <c r="W45" s="195"/>
      <c r="X45" s="195"/>
      <c r="Y45" s="196"/>
      <c r="Z45" s="196"/>
      <c r="AA45" s="197"/>
      <c r="AB45" s="196"/>
      <c r="AC45" s="197"/>
      <c r="AD45" s="196"/>
      <c r="AE45" s="197"/>
      <c r="AF45" s="196"/>
      <c r="AG45" s="197"/>
      <c r="AH45" s="196"/>
      <c r="AI45" s="196"/>
      <c r="AJ45" s="197"/>
      <c r="AK45" s="196"/>
      <c r="AL45" s="197"/>
      <c r="AM45" s="196"/>
    </row>
    <row r="46" spans="1:39" ht="15" customHeight="1" x14ac:dyDescent="0.25">
      <c r="A46" s="196" t="s">
        <v>869</v>
      </c>
      <c r="B46" s="196" t="s">
        <v>847</v>
      </c>
      <c r="C46" s="197">
        <v>465</v>
      </c>
      <c r="D46" s="199" t="s">
        <v>750</v>
      </c>
      <c r="E46" s="196" t="s">
        <v>763</v>
      </c>
      <c r="F46" s="324" t="s">
        <v>167</v>
      </c>
      <c r="G46" s="195">
        <v>21924.400000000001</v>
      </c>
      <c r="H46" s="195">
        <v>951.62</v>
      </c>
      <c r="I46" s="195">
        <v>10962.2</v>
      </c>
      <c r="J46" s="195">
        <v>0</v>
      </c>
      <c r="K46" s="195">
        <f t="shared" si="5"/>
        <v>10962.2</v>
      </c>
      <c r="L46" s="195">
        <f t="shared" si="6"/>
        <v>164.43299999999999</v>
      </c>
      <c r="M46" s="195">
        <v>3944.3</v>
      </c>
      <c r="N46" s="195">
        <v>876.97</v>
      </c>
      <c r="O46" s="195"/>
      <c r="P46" s="325">
        <f t="shared" si="7"/>
        <v>2192.44</v>
      </c>
      <c r="Q46" s="330">
        <f t="shared" si="8"/>
        <v>2828.2470000000003</v>
      </c>
      <c r="R46" s="195">
        <f t="shared" si="9"/>
        <v>3705.2170000000006</v>
      </c>
      <c r="S46" s="195"/>
      <c r="T46" s="195"/>
      <c r="U46" s="195"/>
      <c r="V46" s="195"/>
      <c r="W46" s="195"/>
      <c r="X46" s="195"/>
      <c r="Y46" s="196"/>
      <c r="Z46" s="196"/>
      <c r="AA46" s="197"/>
      <c r="AB46" s="196"/>
      <c r="AC46" s="197"/>
      <c r="AD46" s="196"/>
      <c r="AE46" s="197"/>
      <c r="AF46" s="196"/>
      <c r="AG46" s="197"/>
      <c r="AH46" s="196"/>
      <c r="AI46" s="196"/>
      <c r="AJ46" s="197"/>
      <c r="AK46" s="196"/>
      <c r="AL46" s="197"/>
      <c r="AM46" s="196"/>
    </row>
    <row r="47" spans="1:39" ht="15" customHeight="1" x14ac:dyDescent="0.25">
      <c r="A47" s="196"/>
      <c r="B47" s="196"/>
      <c r="C47" s="190">
        <v>31</v>
      </c>
      <c r="D47" s="193" t="s">
        <v>23</v>
      </c>
      <c r="E47" s="196"/>
      <c r="F47" s="324"/>
      <c r="G47" s="195"/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/>
      <c r="T47" s="195"/>
      <c r="U47" s="195"/>
      <c r="V47" s="195"/>
      <c r="W47" s="195"/>
      <c r="X47" s="195"/>
      <c r="Y47" s="196"/>
      <c r="Z47" s="196"/>
      <c r="AA47" s="197"/>
      <c r="AB47" s="196"/>
      <c r="AC47" s="197"/>
      <c r="AD47" s="196"/>
      <c r="AE47" s="197"/>
      <c r="AF47" s="196"/>
      <c r="AG47" s="197"/>
      <c r="AH47" s="196"/>
      <c r="AI47" s="196"/>
      <c r="AJ47" s="197"/>
      <c r="AK47" s="196"/>
      <c r="AL47" s="197"/>
      <c r="AM47" s="196"/>
    </row>
    <row r="48" spans="1:39" ht="15" customHeight="1" x14ac:dyDescent="0.25">
      <c r="A48" s="196" t="s">
        <v>869</v>
      </c>
      <c r="B48" s="196" t="s">
        <v>847</v>
      </c>
      <c r="C48" s="197">
        <v>405</v>
      </c>
      <c r="D48" s="199" t="s">
        <v>482</v>
      </c>
      <c r="E48" s="196" t="s">
        <v>532</v>
      </c>
      <c r="F48" s="324" t="s">
        <v>167</v>
      </c>
      <c r="G48" s="195">
        <v>38528.94</v>
      </c>
      <c r="H48" s="195">
        <v>951.62</v>
      </c>
      <c r="I48" s="195">
        <v>19264.47</v>
      </c>
      <c r="J48" s="195">
        <v>0</v>
      </c>
      <c r="K48" s="195">
        <f t="shared" ref="K48:K79" si="10">I48+J48</f>
        <v>19264.47</v>
      </c>
      <c r="L48" s="195">
        <f t="shared" ref="L48:L79" si="11">K48*1.5%</f>
        <v>288.96705000000003</v>
      </c>
      <c r="M48" s="195">
        <v>6210.82</v>
      </c>
      <c r="N48" s="195">
        <v>1541.15</v>
      </c>
      <c r="O48" s="195"/>
      <c r="P48" s="325">
        <f t="shared" ref="P48:P79" si="12">K48*0.2</f>
        <v>3852.8940000000002</v>
      </c>
      <c r="Q48" s="330">
        <f t="shared" ref="Q48:Q79" si="13">M48-H48-L48</f>
        <v>4970.2329499999996</v>
      </c>
      <c r="R48" s="195">
        <f t="shared" ref="R48:R79" si="14">N48+Q48</f>
        <v>6511.3829499999993</v>
      </c>
      <c r="S48" s="195"/>
      <c r="T48" s="195"/>
      <c r="U48" s="195"/>
      <c r="V48" s="195"/>
      <c r="W48" s="195"/>
      <c r="X48" s="195"/>
      <c r="Y48" s="196"/>
      <c r="Z48" s="196"/>
      <c r="AA48" s="197"/>
      <c r="AB48" s="196"/>
      <c r="AC48" s="197"/>
      <c r="AD48" s="196"/>
      <c r="AE48" s="197"/>
      <c r="AF48" s="196"/>
      <c r="AG48" s="197"/>
      <c r="AH48" s="196"/>
      <c r="AI48" s="196"/>
      <c r="AJ48" s="197"/>
      <c r="AK48" s="196"/>
      <c r="AL48" s="197"/>
      <c r="AM48" s="196"/>
    </row>
    <row r="49" spans="1:39" ht="15" customHeight="1" x14ac:dyDescent="0.25">
      <c r="A49" s="196" t="s">
        <v>869</v>
      </c>
      <c r="B49" s="196" t="s">
        <v>847</v>
      </c>
      <c r="C49" s="197">
        <v>89</v>
      </c>
      <c r="D49" s="199" t="s">
        <v>49</v>
      </c>
      <c r="E49" s="196" t="s">
        <v>221</v>
      </c>
      <c r="F49" s="324" t="s">
        <v>167</v>
      </c>
      <c r="G49" s="195">
        <v>43441.98</v>
      </c>
      <c r="H49" s="195">
        <v>951.62</v>
      </c>
      <c r="I49" s="195">
        <v>21720.99</v>
      </c>
      <c r="J49" s="195">
        <v>0</v>
      </c>
      <c r="K49" s="195">
        <f t="shared" si="10"/>
        <v>21720.99</v>
      </c>
      <c r="L49" s="195">
        <f t="shared" si="11"/>
        <v>325.81485000000004</v>
      </c>
      <c r="M49" s="195">
        <v>6881.45</v>
      </c>
      <c r="N49" s="195">
        <v>1737.67</v>
      </c>
      <c r="O49" s="195"/>
      <c r="P49" s="325">
        <f t="shared" si="12"/>
        <v>4344.1980000000003</v>
      </c>
      <c r="Q49" s="330">
        <f t="shared" si="13"/>
        <v>5604.0151500000002</v>
      </c>
      <c r="R49" s="195">
        <f t="shared" si="14"/>
        <v>7341.6851500000002</v>
      </c>
      <c r="S49" s="195"/>
      <c r="T49" s="195"/>
      <c r="U49" s="195"/>
      <c r="V49" s="195"/>
      <c r="W49" s="195"/>
      <c r="X49" s="195"/>
      <c r="Y49" s="196"/>
      <c r="Z49" s="196"/>
      <c r="AA49" s="197"/>
      <c r="AB49" s="196"/>
      <c r="AC49" s="197"/>
      <c r="AD49" s="196"/>
      <c r="AE49" s="197"/>
      <c r="AF49" s="196"/>
      <c r="AG49" s="197"/>
      <c r="AH49" s="196"/>
      <c r="AI49" s="196"/>
      <c r="AJ49" s="197"/>
      <c r="AK49" s="196"/>
      <c r="AL49" s="197"/>
      <c r="AM49" s="196"/>
    </row>
    <row r="50" spans="1:39" ht="15" customHeight="1" x14ac:dyDescent="0.25">
      <c r="A50" s="196" t="s">
        <v>869</v>
      </c>
      <c r="B50" s="196" t="s">
        <v>847</v>
      </c>
      <c r="C50" s="197">
        <v>279</v>
      </c>
      <c r="D50" s="199" t="s">
        <v>165</v>
      </c>
      <c r="E50" s="196" t="s">
        <v>268</v>
      </c>
      <c r="F50" s="324" t="s">
        <v>167</v>
      </c>
      <c r="G50" s="195">
        <v>7409.72</v>
      </c>
      <c r="H50" s="195">
        <v>337.98</v>
      </c>
      <c r="I50" s="195">
        <v>3704.86</v>
      </c>
      <c r="J50" s="195">
        <v>0</v>
      </c>
      <c r="K50" s="195">
        <f t="shared" si="10"/>
        <v>3704.86</v>
      </c>
      <c r="L50" s="195">
        <f t="shared" si="11"/>
        <v>55.572899999999997</v>
      </c>
      <c r="M50" s="195">
        <v>1349.41</v>
      </c>
      <c r="N50" s="195">
        <v>296.38</v>
      </c>
      <c r="O50" s="195"/>
      <c r="P50" s="325">
        <f t="shared" si="12"/>
        <v>740.97200000000009</v>
      </c>
      <c r="Q50" s="330">
        <f t="shared" si="13"/>
        <v>955.85710000000006</v>
      </c>
      <c r="R50" s="195">
        <f t="shared" si="14"/>
        <v>1252.2371000000001</v>
      </c>
      <c r="S50" s="195"/>
      <c r="T50" s="195"/>
      <c r="U50" s="195"/>
      <c r="V50" s="195"/>
      <c r="W50" s="195"/>
      <c r="X50" s="195"/>
      <c r="Y50" s="196"/>
      <c r="Z50" s="196"/>
      <c r="AA50" s="197"/>
      <c r="AB50" s="196"/>
      <c r="AC50" s="197"/>
      <c r="AD50" s="196"/>
      <c r="AE50" s="197"/>
      <c r="AF50" s="196"/>
      <c r="AG50" s="197"/>
      <c r="AH50" s="196"/>
      <c r="AI50" s="196"/>
      <c r="AJ50" s="197"/>
      <c r="AK50" s="196"/>
      <c r="AL50" s="197"/>
      <c r="AM50" s="196"/>
    </row>
    <row r="51" spans="1:39" ht="15" customHeight="1" x14ac:dyDescent="0.25">
      <c r="A51" s="196" t="s">
        <v>869</v>
      </c>
      <c r="B51" s="196" t="s">
        <v>847</v>
      </c>
      <c r="C51" s="197">
        <v>451</v>
      </c>
      <c r="D51" s="199" t="s">
        <v>718</v>
      </c>
      <c r="E51" s="196" t="s">
        <v>739</v>
      </c>
      <c r="F51" s="324" t="s">
        <v>167</v>
      </c>
      <c r="G51" s="195">
        <v>20770.48</v>
      </c>
      <c r="H51" s="195">
        <v>951.62</v>
      </c>
      <c r="I51" s="195">
        <v>10385.24</v>
      </c>
      <c r="J51" s="195">
        <v>0</v>
      </c>
      <c r="K51" s="195">
        <f t="shared" si="10"/>
        <v>10385.24</v>
      </c>
      <c r="L51" s="195">
        <f t="shared" si="11"/>
        <v>155.77859999999998</v>
      </c>
      <c r="M51" s="195">
        <v>3786.79</v>
      </c>
      <c r="N51" s="195">
        <v>830.81</v>
      </c>
      <c r="O51" s="195"/>
      <c r="P51" s="325">
        <f t="shared" si="12"/>
        <v>2077.0480000000002</v>
      </c>
      <c r="Q51" s="330">
        <f t="shared" si="13"/>
        <v>2679.3914</v>
      </c>
      <c r="R51" s="195">
        <f t="shared" si="14"/>
        <v>3510.2013999999999</v>
      </c>
      <c r="S51" s="195"/>
      <c r="T51" s="195"/>
      <c r="U51" s="195"/>
      <c r="V51" s="195"/>
      <c r="W51" s="195"/>
      <c r="X51" s="195"/>
      <c r="Y51" s="196"/>
      <c r="Z51" s="196"/>
      <c r="AA51" s="197"/>
      <c r="AB51" s="196"/>
      <c r="AC51" s="197"/>
      <c r="AD51" s="196"/>
      <c r="AE51" s="197"/>
      <c r="AF51" s="196"/>
      <c r="AG51" s="197"/>
      <c r="AH51" s="196"/>
      <c r="AI51" s="196"/>
      <c r="AJ51" s="197"/>
      <c r="AK51" s="196"/>
      <c r="AL51" s="197"/>
      <c r="AM51" s="196"/>
    </row>
    <row r="52" spans="1:39" ht="15" customHeight="1" x14ac:dyDescent="0.25">
      <c r="A52" s="196" t="s">
        <v>869</v>
      </c>
      <c r="B52" s="196" t="s">
        <v>847</v>
      </c>
      <c r="C52" s="197">
        <v>381</v>
      </c>
      <c r="D52" s="199" t="s">
        <v>511</v>
      </c>
      <c r="E52" s="196" t="s">
        <v>512</v>
      </c>
      <c r="F52" s="324" t="s">
        <v>167</v>
      </c>
      <c r="G52" s="195">
        <v>12383.26</v>
      </c>
      <c r="H52" s="195">
        <v>676.41</v>
      </c>
      <c r="I52" s="195">
        <v>6191.63</v>
      </c>
      <c r="J52" s="195">
        <v>0</v>
      </c>
      <c r="K52" s="195">
        <f t="shared" si="10"/>
        <v>6191.63</v>
      </c>
      <c r="L52" s="195">
        <f t="shared" si="11"/>
        <v>92.874449999999996</v>
      </c>
      <c r="M52" s="195">
        <v>2366.7199999999998</v>
      </c>
      <c r="N52" s="195">
        <v>495.33</v>
      </c>
      <c r="O52" s="195"/>
      <c r="P52" s="325">
        <f t="shared" si="12"/>
        <v>1238.326</v>
      </c>
      <c r="Q52" s="330">
        <f t="shared" si="13"/>
        <v>1597.4355499999999</v>
      </c>
      <c r="R52" s="195">
        <f t="shared" si="14"/>
        <v>2092.7655500000001</v>
      </c>
      <c r="S52" s="195"/>
      <c r="T52" s="195"/>
      <c r="U52" s="195"/>
      <c r="V52" s="195"/>
      <c r="W52" s="195"/>
      <c r="X52" s="195"/>
      <c r="Y52" s="196"/>
      <c r="Z52" s="196"/>
      <c r="AA52" s="197"/>
      <c r="AB52" s="196"/>
      <c r="AC52" s="197"/>
      <c r="AD52" s="196"/>
      <c r="AE52" s="197"/>
      <c r="AF52" s="196"/>
      <c r="AG52" s="197"/>
      <c r="AH52" s="196"/>
      <c r="AI52" s="196"/>
      <c r="AJ52" s="197"/>
      <c r="AK52" s="196"/>
      <c r="AL52" s="197"/>
      <c r="AM52" s="196"/>
    </row>
    <row r="53" spans="1:39" ht="15" customHeight="1" x14ac:dyDescent="0.25">
      <c r="A53" s="196" t="s">
        <v>869</v>
      </c>
      <c r="B53" s="196" t="s">
        <v>847</v>
      </c>
      <c r="C53" s="197">
        <v>353</v>
      </c>
      <c r="D53" s="199" t="s">
        <v>379</v>
      </c>
      <c r="E53" s="196" t="s">
        <v>380</v>
      </c>
      <c r="F53" s="324" t="s">
        <v>167</v>
      </c>
      <c r="G53" s="195">
        <v>17065.78</v>
      </c>
      <c r="H53" s="195">
        <v>951.62</v>
      </c>
      <c r="I53" s="195">
        <v>8532.89</v>
      </c>
      <c r="J53" s="195">
        <v>0</v>
      </c>
      <c r="K53" s="195">
        <f t="shared" si="10"/>
        <v>8532.89</v>
      </c>
      <c r="L53" s="195">
        <f t="shared" si="11"/>
        <v>127.99334999999999</v>
      </c>
      <c r="M53" s="195">
        <v>3281.1</v>
      </c>
      <c r="N53" s="195">
        <v>682.63</v>
      </c>
      <c r="O53" s="195"/>
      <c r="P53" s="325">
        <f t="shared" si="12"/>
        <v>1706.578</v>
      </c>
      <c r="Q53" s="330">
        <f t="shared" si="13"/>
        <v>2201.4866499999998</v>
      </c>
      <c r="R53" s="195">
        <f t="shared" si="14"/>
        <v>2884.1166499999999</v>
      </c>
      <c r="S53" s="195"/>
      <c r="T53" s="195"/>
      <c r="U53" s="195"/>
      <c r="V53" s="195"/>
      <c r="W53" s="195"/>
      <c r="X53" s="195"/>
      <c r="Y53" s="196"/>
      <c r="Z53" s="196"/>
      <c r="AA53" s="197"/>
      <c r="AB53" s="196"/>
      <c r="AC53" s="197"/>
      <c r="AD53" s="196"/>
      <c r="AE53" s="197"/>
      <c r="AF53" s="196"/>
      <c r="AG53" s="197"/>
      <c r="AH53" s="196"/>
      <c r="AI53" s="196"/>
      <c r="AJ53" s="197"/>
      <c r="AK53" s="196"/>
      <c r="AL53" s="197"/>
      <c r="AM53" s="196"/>
    </row>
    <row r="54" spans="1:39" ht="15" customHeight="1" x14ac:dyDescent="0.25">
      <c r="A54" s="196" t="s">
        <v>869</v>
      </c>
      <c r="B54" s="196" t="s">
        <v>847</v>
      </c>
      <c r="C54" s="197">
        <v>453</v>
      </c>
      <c r="D54" s="199" t="s">
        <v>720</v>
      </c>
      <c r="E54" s="196" t="s">
        <v>741</v>
      </c>
      <c r="F54" s="324" t="s">
        <v>167</v>
      </c>
      <c r="G54" s="195">
        <v>20770.48</v>
      </c>
      <c r="H54" s="195">
        <v>951.62</v>
      </c>
      <c r="I54" s="195">
        <v>10385.24</v>
      </c>
      <c r="J54" s="195">
        <v>0</v>
      </c>
      <c r="K54" s="195">
        <f t="shared" si="10"/>
        <v>10385.24</v>
      </c>
      <c r="L54" s="195">
        <f t="shared" si="11"/>
        <v>155.77859999999998</v>
      </c>
      <c r="M54" s="195">
        <v>3786.79</v>
      </c>
      <c r="N54" s="195">
        <v>830.81</v>
      </c>
      <c r="O54" s="195"/>
      <c r="P54" s="325">
        <f t="shared" si="12"/>
        <v>2077.0480000000002</v>
      </c>
      <c r="Q54" s="330">
        <f t="shared" si="13"/>
        <v>2679.3914</v>
      </c>
      <c r="R54" s="195">
        <f t="shared" si="14"/>
        <v>3510.2013999999999</v>
      </c>
      <c r="S54" s="195"/>
      <c r="T54" s="195"/>
      <c r="U54" s="195"/>
      <c r="V54" s="195"/>
      <c r="W54" s="195"/>
      <c r="X54" s="195"/>
      <c r="Y54" s="196"/>
      <c r="Z54" s="196"/>
      <c r="AA54" s="197"/>
      <c r="AB54" s="196"/>
      <c r="AC54" s="197"/>
      <c r="AD54" s="196"/>
      <c r="AE54" s="197"/>
      <c r="AF54" s="196"/>
      <c r="AG54" s="197"/>
      <c r="AH54" s="196"/>
      <c r="AI54" s="196"/>
      <c r="AJ54" s="197"/>
      <c r="AK54" s="196"/>
      <c r="AL54" s="197"/>
      <c r="AM54" s="196"/>
    </row>
    <row r="55" spans="1:39" ht="15" customHeight="1" x14ac:dyDescent="0.25">
      <c r="A55" s="196" t="s">
        <v>869</v>
      </c>
      <c r="B55" s="196" t="s">
        <v>847</v>
      </c>
      <c r="C55" s="197">
        <v>450</v>
      </c>
      <c r="D55" s="199" t="s">
        <v>717</v>
      </c>
      <c r="E55" s="196" t="s">
        <v>738</v>
      </c>
      <c r="F55" s="324" t="s">
        <v>167</v>
      </c>
      <c r="G55" s="195">
        <v>20770.48</v>
      </c>
      <c r="H55" s="195">
        <v>951.62</v>
      </c>
      <c r="I55" s="195">
        <v>10385.24</v>
      </c>
      <c r="J55" s="195">
        <v>0</v>
      </c>
      <c r="K55" s="195">
        <f t="shared" si="10"/>
        <v>10385.24</v>
      </c>
      <c r="L55" s="195">
        <f t="shared" si="11"/>
        <v>155.77859999999998</v>
      </c>
      <c r="M55" s="195">
        <v>3786.79</v>
      </c>
      <c r="N55" s="195">
        <v>830.81</v>
      </c>
      <c r="O55" s="195"/>
      <c r="P55" s="325">
        <f t="shared" si="12"/>
        <v>2077.0480000000002</v>
      </c>
      <c r="Q55" s="330">
        <f t="shared" si="13"/>
        <v>2679.3914</v>
      </c>
      <c r="R55" s="195">
        <f t="shared" si="14"/>
        <v>3510.2013999999999</v>
      </c>
      <c r="S55" s="195"/>
      <c r="T55" s="195"/>
      <c r="U55" s="195"/>
      <c r="V55" s="195"/>
      <c r="W55" s="195"/>
      <c r="X55" s="195"/>
      <c r="Y55" s="196"/>
      <c r="Z55" s="196"/>
      <c r="AA55" s="197"/>
      <c r="AB55" s="196"/>
      <c r="AC55" s="197"/>
      <c r="AD55" s="196"/>
      <c r="AE55" s="197"/>
      <c r="AF55" s="196"/>
      <c r="AG55" s="197"/>
      <c r="AH55" s="196"/>
      <c r="AI55" s="196"/>
      <c r="AJ55" s="197"/>
      <c r="AK55" s="196"/>
      <c r="AL55" s="197"/>
      <c r="AM55" s="196"/>
    </row>
    <row r="56" spans="1:39" s="226" customFormat="1" ht="15" customHeight="1" x14ac:dyDescent="0.25">
      <c r="A56" s="222" t="s">
        <v>869</v>
      </c>
      <c r="B56" s="222" t="s">
        <v>847</v>
      </c>
      <c r="C56" s="223">
        <v>489</v>
      </c>
      <c r="D56" s="224" t="s">
        <v>871</v>
      </c>
      <c r="E56" s="222" t="s">
        <v>872</v>
      </c>
      <c r="F56" s="341" t="s">
        <v>167</v>
      </c>
      <c r="G56" s="225">
        <v>12514.9</v>
      </c>
      <c r="H56" s="225">
        <v>685.62</v>
      </c>
      <c r="I56" s="225">
        <v>6257.45</v>
      </c>
      <c r="J56" s="225">
        <v>0</v>
      </c>
      <c r="K56" s="225">
        <f t="shared" si="10"/>
        <v>6257.45</v>
      </c>
      <c r="L56" s="225">
        <f t="shared" si="11"/>
        <v>93.861750000000001</v>
      </c>
      <c r="M56" s="225">
        <v>2393.9</v>
      </c>
      <c r="N56" s="225">
        <v>500.59</v>
      </c>
      <c r="O56" s="225"/>
      <c r="P56" s="342">
        <f t="shared" si="12"/>
        <v>1251.49</v>
      </c>
      <c r="Q56" s="343">
        <f t="shared" si="13"/>
        <v>1614.4182500000002</v>
      </c>
      <c r="R56" s="225">
        <f t="shared" si="14"/>
        <v>2115.0082500000003</v>
      </c>
      <c r="S56" s="225"/>
      <c r="T56" s="225"/>
      <c r="U56" s="225"/>
      <c r="V56" s="225"/>
      <c r="W56" s="225"/>
      <c r="X56" s="225"/>
      <c r="Y56" s="222"/>
      <c r="Z56" s="222"/>
      <c r="AA56" s="223"/>
      <c r="AB56" s="222"/>
      <c r="AC56" s="223"/>
      <c r="AD56" s="222"/>
      <c r="AE56" s="223"/>
      <c r="AF56" s="222"/>
      <c r="AG56" s="223"/>
      <c r="AH56" s="222"/>
      <c r="AI56" s="222"/>
      <c r="AJ56" s="223"/>
      <c r="AK56" s="222"/>
      <c r="AL56" s="223"/>
      <c r="AM56" s="222"/>
    </row>
    <row r="57" spans="1:39" ht="15" customHeight="1" x14ac:dyDescent="0.25">
      <c r="A57" s="196" t="s">
        <v>869</v>
      </c>
      <c r="B57" s="196" t="s">
        <v>847</v>
      </c>
      <c r="C57" s="197">
        <v>355</v>
      </c>
      <c r="D57" s="199" t="s">
        <v>381</v>
      </c>
      <c r="E57" s="196" t="s">
        <v>382</v>
      </c>
      <c r="F57" s="324" t="s">
        <v>167</v>
      </c>
      <c r="G57" s="195">
        <v>34263.54</v>
      </c>
      <c r="H57" s="195">
        <v>951.62</v>
      </c>
      <c r="I57" s="195">
        <v>17131.77</v>
      </c>
      <c r="J57" s="195">
        <v>0</v>
      </c>
      <c r="K57" s="195">
        <f t="shared" si="10"/>
        <v>17131.77</v>
      </c>
      <c r="L57" s="195">
        <f t="shared" si="11"/>
        <v>256.97654999999997</v>
      </c>
      <c r="M57" s="195">
        <v>5628.59</v>
      </c>
      <c r="N57" s="195">
        <v>1370.54</v>
      </c>
      <c r="O57" s="195"/>
      <c r="P57" s="325">
        <f t="shared" si="12"/>
        <v>3426.3540000000003</v>
      </c>
      <c r="Q57" s="330">
        <f t="shared" si="13"/>
        <v>4419.9934499999999</v>
      </c>
      <c r="R57" s="195">
        <f t="shared" si="14"/>
        <v>5790.5334499999999</v>
      </c>
      <c r="S57" s="195"/>
      <c r="T57" s="195"/>
      <c r="U57" s="195"/>
      <c r="V57" s="195"/>
      <c r="W57" s="195"/>
      <c r="X57" s="195"/>
      <c r="Y57" s="196"/>
      <c r="Z57" s="196"/>
      <c r="AA57" s="197"/>
      <c r="AB57" s="196"/>
      <c r="AC57" s="197"/>
      <c r="AD57" s="196"/>
      <c r="AE57" s="197"/>
      <c r="AF57" s="196"/>
      <c r="AG57" s="197"/>
      <c r="AH57" s="196"/>
      <c r="AI57" s="196"/>
      <c r="AJ57" s="197"/>
      <c r="AK57" s="196"/>
      <c r="AL57" s="197"/>
      <c r="AM57" s="196"/>
    </row>
    <row r="58" spans="1:39" ht="15" customHeight="1" x14ac:dyDescent="0.25">
      <c r="A58" s="196" t="s">
        <v>869</v>
      </c>
      <c r="B58" s="196" t="s">
        <v>847</v>
      </c>
      <c r="C58" s="197">
        <v>361</v>
      </c>
      <c r="D58" s="199" t="s">
        <v>446</v>
      </c>
      <c r="E58" s="196" t="s">
        <v>447</v>
      </c>
      <c r="F58" s="324" t="s">
        <v>167</v>
      </c>
      <c r="G58" s="195">
        <v>37299.54</v>
      </c>
      <c r="H58" s="195">
        <v>951.62</v>
      </c>
      <c r="I58" s="195">
        <v>18649.77</v>
      </c>
      <c r="J58" s="195">
        <v>0</v>
      </c>
      <c r="K58" s="195">
        <f t="shared" si="10"/>
        <v>18649.77</v>
      </c>
      <c r="L58" s="195">
        <f t="shared" si="11"/>
        <v>279.74655000000001</v>
      </c>
      <c r="M58" s="195">
        <v>6043.01</v>
      </c>
      <c r="N58" s="195">
        <v>1491.98</v>
      </c>
      <c r="O58" s="195"/>
      <c r="P58" s="325">
        <f t="shared" si="12"/>
        <v>3729.9540000000002</v>
      </c>
      <c r="Q58" s="330">
        <f t="shared" si="13"/>
        <v>4811.6434500000005</v>
      </c>
      <c r="R58" s="195">
        <f t="shared" si="14"/>
        <v>6303.623450000001</v>
      </c>
      <c r="S58" s="195"/>
      <c r="T58" s="195"/>
      <c r="U58" s="195"/>
      <c r="V58" s="195"/>
      <c r="W58" s="195"/>
      <c r="X58" s="195"/>
      <c r="Y58" s="196"/>
      <c r="Z58" s="196"/>
      <c r="AA58" s="197"/>
      <c r="AB58" s="196"/>
      <c r="AC58" s="197"/>
      <c r="AD58" s="196"/>
      <c r="AE58" s="197"/>
      <c r="AF58" s="196"/>
      <c r="AG58" s="197"/>
      <c r="AH58" s="196"/>
      <c r="AI58" s="196"/>
      <c r="AJ58" s="197"/>
      <c r="AK58" s="196"/>
      <c r="AL58" s="197"/>
      <c r="AM58" s="196"/>
    </row>
    <row r="59" spans="1:39" ht="15" customHeight="1" x14ac:dyDescent="0.25">
      <c r="A59" s="196" t="s">
        <v>869</v>
      </c>
      <c r="B59" s="196" t="s">
        <v>847</v>
      </c>
      <c r="C59" s="197">
        <v>76</v>
      </c>
      <c r="D59" s="199" t="s">
        <v>40</v>
      </c>
      <c r="E59" s="196" t="s">
        <v>212</v>
      </c>
      <c r="F59" s="324" t="s">
        <v>167</v>
      </c>
      <c r="G59" s="195">
        <v>59846.86</v>
      </c>
      <c r="H59" s="195">
        <v>951.62</v>
      </c>
      <c r="I59" s="195">
        <v>24515.58</v>
      </c>
      <c r="J59" s="195">
        <v>0</v>
      </c>
      <c r="K59" s="195">
        <f t="shared" si="10"/>
        <v>24515.58</v>
      </c>
      <c r="L59" s="195">
        <f t="shared" si="11"/>
        <v>367.7337</v>
      </c>
      <c r="M59" s="195">
        <v>7644.37</v>
      </c>
      <c r="N59" s="195">
        <v>2826.5</v>
      </c>
      <c r="O59" s="195"/>
      <c r="P59" s="325">
        <f t="shared" si="12"/>
        <v>4903.1160000000009</v>
      </c>
      <c r="Q59" s="330">
        <f t="shared" si="13"/>
        <v>6325.0163000000002</v>
      </c>
      <c r="R59" s="195">
        <f t="shared" si="14"/>
        <v>9151.5162999999993</v>
      </c>
      <c r="S59" s="195"/>
      <c r="T59" s="195"/>
      <c r="U59" s="195"/>
      <c r="V59" s="195"/>
      <c r="W59" s="195"/>
      <c r="X59" s="195"/>
      <c r="Y59" s="196"/>
      <c r="Z59" s="196"/>
      <c r="AA59" s="197"/>
      <c r="AB59" s="196"/>
      <c r="AC59" s="197"/>
      <c r="AD59" s="196"/>
      <c r="AE59" s="197"/>
      <c r="AF59" s="196"/>
      <c r="AG59" s="197"/>
      <c r="AH59" s="196"/>
      <c r="AI59" s="196"/>
      <c r="AJ59" s="197"/>
      <c r="AK59" s="196"/>
      <c r="AL59" s="197"/>
      <c r="AM59" s="196"/>
    </row>
    <row r="60" spans="1:39" ht="15" customHeight="1" x14ac:dyDescent="0.25">
      <c r="A60" s="196" t="s">
        <v>869</v>
      </c>
      <c r="B60" s="196" t="s">
        <v>847</v>
      </c>
      <c r="C60" s="197">
        <v>79</v>
      </c>
      <c r="D60" s="199" t="s">
        <v>41</v>
      </c>
      <c r="E60" s="196" t="s">
        <v>213</v>
      </c>
      <c r="F60" s="324" t="s">
        <v>167</v>
      </c>
      <c r="G60" s="195">
        <v>23126.400000000001</v>
      </c>
      <c r="H60" s="195">
        <v>951.62</v>
      </c>
      <c r="I60" s="195">
        <v>9348.9699999999993</v>
      </c>
      <c r="J60" s="195">
        <v>0</v>
      </c>
      <c r="K60" s="195">
        <f t="shared" si="10"/>
        <v>9348.9699999999993</v>
      </c>
      <c r="L60" s="195">
        <f t="shared" si="11"/>
        <v>140.23454999999998</v>
      </c>
      <c r="M60" s="195">
        <v>3503.89</v>
      </c>
      <c r="N60" s="195">
        <v>1102.19</v>
      </c>
      <c r="O60" s="195"/>
      <c r="P60" s="325">
        <f t="shared" si="12"/>
        <v>1869.7939999999999</v>
      </c>
      <c r="Q60" s="330">
        <f t="shared" si="13"/>
        <v>2412.0354499999999</v>
      </c>
      <c r="R60" s="195">
        <f t="shared" si="14"/>
        <v>3514.2254499999999</v>
      </c>
      <c r="S60" s="195"/>
      <c r="T60" s="195"/>
      <c r="U60" s="195"/>
      <c r="V60" s="195"/>
      <c r="W60" s="195"/>
      <c r="X60" s="195"/>
      <c r="Y60" s="196"/>
      <c r="Z60" s="196"/>
      <c r="AA60" s="197"/>
      <c r="AB60" s="196"/>
      <c r="AC60" s="197"/>
      <c r="AD60" s="196"/>
      <c r="AE60" s="197"/>
      <c r="AF60" s="196"/>
      <c r="AG60" s="197"/>
      <c r="AH60" s="196"/>
      <c r="AI60" s="196"/>
      <c r="AJ60" s="197"/>
      <c r="AK60" s="196"/>
      <c r="AL60" s="197"/>
      <c r="AM60" s="196"/>
    </row>
    <row r="61" spans="1:39" ht="15" customHeight="1" x14ac:dyDescent="0.25">
      <c r="A61" s="196" t="s">
        <v>869</v>
      </c>
      <c r="B61" s="196" t="s">
        <v>847</v>
      </c>
      <c r="C61" s="197">
        <v>152</v>
      </c>
      <c r="D61" s="199" t="s">
        <v>59</v>
      </c>
      <c r="E61" s="196" t="s">
        <v>231</v>
      </c>
      <c r="F61" s="324" t="s">
        <v>167</v>
      </c>
      <c r="G61" s="195">
        <v>16290.46</v>
      </c>
      <c r="H61" s="195">
        <v>949.91</v>
      </c>
      <c r="I61" s="195">
        <v>8145.23</v>
      </c>
      <c r="J61" s="195">
        <v>0</v>
      </c>
      <c r="K61" s="195">
        <f t="shared" si="10"/>
        <v>8145.23</v>
      </c>
      <c r="L61" s="195">
        <f t="shared" si="11"/>
        <v>122.17844999999998</v>
      </c>
      <c r="M61" s="195">
        <v>3173.56</v>
      </c>
      <c r="N61" s="195">
        <v>651.61</v>
      </c>
      <c r="O61" s="195"/>
      <c r="P61" s="325">
        <f t="shared" si="12"/>
        <v>1629.046</v>
      </c>
      <c r="Q61" s="330">
        <f t="shared" si="13"/>
        <v>2101.4715500000002</v>
      </c>
      <c r="R61" s="195">
        <f t="shared" si="14"/>
        <v>2753.0815500000003</v>
      </c>
      <c r="S61" s="195"/>
      <c r="T61" s="195"/>
      <c r="U61" s="195"/>
      <c r="V61" s="195"/>
      <c r="W61" s="195"/>
      <c r="X61" s="195"/>
      <c r="Y61" s="196"/>
      <c r="Z61" s="196"/>
      <c r="AA61" s="197"/>
      <c r="AB61" s="196"/>
      <c r="AC61" s="197"/>
      <c r="AD61" s="196"/>
      <c r="AE61" s="197"/>
      <c r="AF61" s="196"/>
      <c r="AG61" s="197"/>
      <c r="AH61" s="196"/>
      <c r="AI61" s="196"/>
      <c r="AJ61" s="197"/>
      <c r="AK61" s="196"/>
      <c r="AL61" s="197"/>
      <c r="AM61" s="196"/>
    </row>
    <row r="62" spans="1:39" ht="15" customHeight="1" x14ac:dyDescent="0.25">
      <c r="A62" s="196" t="s">
        <v>869</v>
      </c>
      <c r="B62" s="196" t="s">
        <v>847</v>
      </c>
      <c r="C62" s="197">
        <v>148</v>
      </c>
      <c r="D62" s="199" t="s">
        <v>57</v>
      </c>
      <c r="E62" s="196" t="s">
        <v>229</v>
      </c>
      <c r="F62" s="324" t="s">
        <v>167</v>
      </c>
      <c r="G62" s="195">
        <v>26677.06</v>
      </c>
      <c r="H62" s="195">
        <v>951.62</v>
      </c>
      <c r="I62" s="195">
        <v>11023.17</v>
      </c>
      <c r="J62" s="195">
        <v>0</v>
      </c>
      <c r="K62" s="195">
        <f t="shared" si="10"/>
        <v>11023.17</v>
      </c>
      <c r="L62" s="195">
        <f t="shared" si="11"/>
        <v>165.34754999999998</v>
      </c>
      <c r="M62" s="195">
        <v>3960.95</v>
      </c>
      <c r="N62" s="195">
        <v>1252.31</v>
      </c>
      <c r="O62" s="195"/>
      <c r="P62" s="325">
        <f t="shared" si="12"/>
        <v>2204.634</v>
      </c>
      <c r="Q62" s="330">
        <f t="shared" si="13"/>
        <v>2843.98245</v>
      </c>
      <c r="R62" s="195">
        <f t="shared" si="14"/>
        <v>4096.2924499999999</v>
      </c>
      <c r="S62" s="195"/>
      <c r="T62" s="195"/>
      <c r="U62" s="195"/>
      <c r="V62" s="195"/>
      <c r="W62" s="195"/>
      <c r="X62" s="195"/>
      <c r="Y62" s="196"/>
      <c r="Z62" s="196"/>
      <c r="AA62" s="197"/>
      <c r="AB62" s="196"/>
      <c r="AC62" s="197"/>
      <c r="AD62" s="196"/>
      <c r="AE62" s="197"/>
      <c r="AF62" s="196"/>
      <c r="AG62" s="197"/>
      <c r="AH62" s="196"/>
      <c r="AI62" s="196"/>
      <c r="AJ62" s="197"/>
      <c r="AK62" s="196"/>
      <c r="AL62" s="197"/>
      <c r="AM62" s="196"/>
    </row>
    <row r="63" spans="1:39" ht="15" customHeight="1" x14ac:dyDescent="0.25">
      <c r="A63" s="196" t="s">
        <v>869</v>
      </c>
      <c r="B63" s="196" t="s">
        <v>847</v>
      </c>
      <c r="C63" s="197">
        <v>357</v>
      </c>
      <c r="D63" s="199" t="s">
        <v>385</v>
      </c>
      <c r="E63" s="196" t="s">
        <v>386</v>
      </c>
      <c r="F63" s="324" t="s">
        <v>167</v>
      </c>
      <c r="G63" s="195">
        <v>34263.54</v>
      </c>
      <c r="H63" s="195">
        <v>951.62</v>
      </c>
      <c r="I63" s="195">
        <v>17131.77</v>
      </c>
      <c r="J63" s="195">
        <v>0</v>
      </c>
      <c r="K63" s="195">
        <f t="shared" si="10"/>
        <v>17131.77</v>
      </c>
      <c r="L63" s="195">
        <f t="shared" si="11"/>
        <v>256.97654999999997</v>
      </c>
      <c r="M63" s="195">
        <v>5628.59</v>
      </c>
      <c r="N63" s="195">
        <v>1370.54</v>
      </c>
      <c r="O63" s="195"/>
      <c r="P63" s="325">
        <f t="shared" si="12"/>
        <v>3426.3540000000003</v>
      </c>
      <c r="Q63" s="330">
        <f t="shared" si="13"/>
        <v>4419.9934499999999</v>
      </c>
      <c r="R63" s="195">
        <f t="shared" si="14"/>
        <v>5790.5334499999999</v>
      </c>
      <c r="S63" s="195"/>
      <c r="T63" s="195"/>
      <c r="U63" s="195"/>
      <c r="V63" s="195"/>
      <c r="W63" s="195"/>
      <c r="X63" s="195"/>
      <c r="Y63" s="196"/>
      <c r="Z63" s="196"/>
      <c r="AA63" s="197"/>
      <c r="AB63" s="196"/>
      <c r="AC63" s="197"/>
      <c r="AD63" s="196"/>
      <c r="AE63" s="197"/>
      <c r="AF63" s="196"/>
      <c r="AG63" s="197"/>
      <c r="AH63" s="196"/>
      <c r="AI63" s="196"/>
      <c r="AJ63" s="197"/>
      <c r="AK63" s="196"/>
      <c r="AL63" s="197"/>
      <c r="AM63" s="196"/>
    </row>
    <row r="64" spans="1:39" ht="15" customHeight="1" x14ac:dyDescent="0.25">
      <c r="A64" s="196" t="s">
        <v>869</v>
      </c>
      <c r="B64" s="196" t="s">
        <v>847</v>
      </c>
      <c r="C64" s="197">
        <v>474</v>
      </c>
      <c r="D64" s="199" t="s">
        <v>786</v>
      </c>
      <c r="E64" s="196" t="s">
        <v>793</v>
      </c>
      <c r="F64" s="324" t="s">
        <v>167</v>
      </c>
      <c r="G64" s="195">
        <v>20770.48</v>
      </c>
      <c r="H64" s="195">
        <v>951.62</v>
      </c>
      <c r="I64" s="195">
        <v>10385.24</v>
      </c>
      <c r="J64" s="195">
        <v>0</v>
      </c>
      <c r="K64" s="195">
        <f t="shared" si="10"/>
        <v>10385.24</v>
      </c>
      <c r="L64" s="195">
        <f t="shared" si="11"/>
        <v>155.77859999999998</v>
      </c>
      <c r="M64" s="195">
        <v>3786.79</v>
      </c>
      <c r="N64" s="195">
        <v>830.81</v>
      </c>
      <c r="O64" s="195"/>
      <c r="P64" s="325">
        <f t="shared" si="12"/>
        <v>2077.0480000000002</v>
      </c>
      <c r="Q64" s="330">
        <f t="shared" si="13"/>
        <v>2679.3914</v>
      </c>
      <c r="R64" s="195">
        <f t="shared" si="14"/>
        <v>3510.2013999999999</v>
      </c>
      <c r="S64" s="195"/>
      <c r="T64" s="195"/>
      <c r="U64" s="195"/>
      <c r="V64" s="195"/>
      <c r="W64" s="195"/>
      <c r="X64" s="195"/>
      <c r="Y64" s="196"/>
      <c r="Z64" s="196"/>
      <c r="AA64" s="197"/>
      <c r="AB64" s="196"/>
      <c r="AC64" s="197"/>
      <c r="AD64" s="196"/>
      <c r="AE64" s="197"/>
      <c r="AF64" s="196"/>
      <c r="AG64" s="197"/>
      <c r="AH64" s="196"/>
      <c r="AI64" s="196"/>
      <c r="AJ64" s="197"/>
      <c r="AK64" s="196"/>
      <c r="AL64" s="197"/>
      <c r="AM64" s="196"/>
    </row>
    <row r="65" spans="1:39" ht="15" customHeight="1" x14ac:dyDescent="0.25">
      <c r="A65" s="196" t="s">
        <v>869</v>
      </c>
      <c r="B65" s="196" t="s">
        <v>847</v>
      </c>
      <c r="C65" s="197">
        <v>350</v>
      </c>
      <c r="D65" s="199" t="s">
        <v>373</v>
      </c>
      <c r="E65" s="196" t="s">
        <v>374</v>
      </c>
      <c r="F65" s="324" t="s">
        <v>167</v>
      </c>
      <c r="G65" s="195">
        <v>34263.54</v>
      </c>
      <c r="H65" s="195">
        <v>951.62</v>
      </c>
      <c r="I65" s="195">
        <v>17131.77</v>
      </c>
      <c r="J65" s="195">
        <v>0</v>
      </c>
      <c r="K65" s="195">
        <f t="shared" si="10"/>
        <v>17131.77</v>
      </c>
      <c r="L65" s="195">
        <f t="shared" si="11"/>
        <v>256.97654999999997</v>
      </c>
      <c r="M65" s="195">
        <v>5628.59</v>
      </c>
      <c r="N65" s="195">
        <v>1370.54</v>
      </c>
      <c r="O65" s="195"/>
      <c r="P65" s="325">
        <f t="shared" si="12"/>
        <v>3426.3540000000003</v>
      </c>
      <c r="Q65" s="330">
        <f t="shared" si="13"/>
        <v>4419.9934499999999</v>
      </c>
      <c r="R65" s="195">
        <f t="shared" si="14"/>
        <v>5790.5334499999999</v>
      </c>
      <c r="S65" s="195"/>
      <c r="T65" s="195"/>
      <c r="U65" s="195"/>
      <c r="V65" s="195"/>
      <c r="W65" s="195"/>
      <c r="X65" s="195"/>
      <c r="Y65" s="196"/>
      <c r="Z65" s="196"/>
      <c r="AA65" s="197"/>
      <c r="AB65" s="196"/>
      <c r="AC65" s="197"/>
      <c r="AD65" s="196"/>
      <c r="AE65" s="197"/>
      <c r="AF65" s="196"/>
      <c r="AG65" s="197"/>
      <c r="AH65" s="196"/>
      <c r="AI65" s="196"/>
      <c r="AJ65" s="197"/>
      <c r="AK65" s="196"/>
      <c r="AL65" s="197"/>
      <c r="AM65" s="196"/>
    </row>
    <row r="66" spans="1:39" ht="15" customHeight="1" x14ac:dyDescent="0.25">
      <c r="A66" s="196" t="s">
        <v>869</v>
      </c>
      <c r="B66" s="196" t="s">
        <v>847</v>
      </c>
      <c r="C66" s="197">
        <v>337</v>
      </c>
      <c r="D66" s="199" t="s">
        <v>338</v>
      </c>
      <c r="E66" s="196" t="s">
        <v>339</v>
      </c>
      <c r="F66" s="324" t="s">
        <v>167</v>
      </c>
      <c r="G66" s="195">
        <v>26814.959999999999</v>
      </c>
      <c r="H66" s="195">
        <v>951.62</v>
      </c>
      <c r="I66" s="195">
        <v>13407.48</v>
      </c>
      <c r="J66" s="195">
        <v>0</v>
      </c>
      <c r="K66" s="195">
        <f t="shared" si="10"/>
        <v>13407.48</v>
      </c>
      <c r="L66" s="195">
        <f t="shared" si="11"/>
        <v>201.11219999999997</v>
      </c>
      <c r="M66" s="195">
        <v>4611.8599999999997</v>
      </c>
      <c r="N66" s="195">
        <v>1072.5899999999999</v>
      </c>
      <c r="O66" s="195"/>
      <c r="P66" s="325">
        <f t="shared" si="12"/>
        <v>2681.4960000000001</v>
      </c>
      <c r="Q66" s="330">
        <f t="shared" si="13"/>
        <v>3459.1277999999998</v>
      </c>
      <c r="R66" s="195">
        <f t="shared" si="14"/>
        <v>4531.7177999999994</v>
      </c>
      <c r="S66" s="195"/>
      <c r="T66" s="195"/>
      <c r="U66" s="195"/>
      <c r="V66" s="195"/>
      <c r="W66" s="195"/>
      <c r="X66" s="195"/>
      <c r="Y66" s="196"/>
      <c r="Z66" s="196"/>
      <c r="AA66" s="197"/>
      <c r="AB66" s="196"/>
      <c r="AC66" s="197"/>
      <c r="AD66" s="196"/>
      <c r="AE66" s="197"/>
      <c r="AF66" s="196"/>
      <c r="AG66" s="197"/>
      <c r="AH66" s="196"/>
      <c r="AI66" s="196"/>
      <c r="AJ66" s="197"/>
      <c r="AK66" s="196"/>
      <c r="AL66" s="197"/>
      <c r="AM66" s="196"/>
    </row>
    <row r="67" spans="1:39" ht="15" customHeight="1" x14ac:dyDescent="0.25">
      <c r="A67" s="196" t="s">
        <v>869</v>
      </c>
      <c r="B67" s="196" t="s">
        <v>847</v>
      </c>
      <c r="C67" s="197">
        <v>80</v>
      </c>
      <c r="D67" s="199" t="s">
        <v>42</v>
      </c>
      <c r="E67" s="196" t="s">
        <v>214</v>
      </c>
      <c r="F67" s="324" t="s">
        <v>167</v>
      </c>
      <c r="G67" s="195">
        <v>17713.84</v>
      </c>
      <c r="H67" s="195">
        <v>951.62</v>
      </c>
      <c r="I67" s="195">
        <v>8856.92</v>
      </c>
      <c r="J67" s="195">
        <v>0</v>
      </c>
      <c r="K67" s="195">
        <f t="shared" si="10"/>
        <v>8856.92</v>
      </c>
      <c r="L67" s="195">
        <f t="shared" si="11"/>
        <v>132.85380000000001</v>
      </c>
      <c r="M67" s="195">
        <v>3369.56</v>
      </c>
      <c r="N67" s="195">
        <v>708.55</v>
      </c>
      <c r="O67" s="195"/>
      <c r="P67" s="325">
        <f t="shared" si="12"/>
        <v>1771.384</v>
      </c>
      <c r="Q67" s="330">
        <f t="shared" si="13"/>
        <v>2285.0862000000002</v>
      </c>
      <c r="R67" s="195">
        <f t="shared" si="14"/>
        <v>2993.6361999999999</v>
      </c>
      <c r="S67" s="195"/>
      <c r="T67" s="195"/>
      <c r="U67" s="195"/>
      <c r="V67" s="195"/>
      <c r="W67" s="195"/>
      <c r="X67" s="195"/>
      <c r="Y67" s="196"/>
      <c r="Z67" s="196"/>
      <c r="AA67" s="197"/>
      <c r="AB67" s="196"/>
      <c r="AC67" s="197"/>
      <c r="AD67" s="196"/>
      <c r="AE67" s="197"/>
      <c r="AF67" s="196"/>
      <c r="AG67" s="197"/>
      <c r="AH67" s="196"/>
      <c r="AI67" s="196"/>
      <c r="AJ67" s="197"/>
      <c r="AK67" s="196"/>
      <c r="AL67" s="197"/>
      <c r="AM67" s="196"/>
    </row>
    <row r="68" spans="1:39" ht="15" customHeight="1" x14ac:dyDescent="0.25">
      <c r="A68" s="196" t="s">
        <v>869</v>
      </c>
      <c r="B68" s="196" t="s">
        <v>847</v>
      </c>
      <c r="C68" s="197">
        <v>214</v>
      </c>
      <c r="D68" s="199" t="s">
        <v>106</v>
      </c>
      <c r="E68" s="196" t="s">
        <v>249</v>
      </c>
      <c r="F68" s="324" t="s">
        <v>167</v>
      </c>
      <c r="G68" s="195">
        <v>7320.9</v>
      </c>
      <c r="H68" s="195">
        <v>332.65</v>
      </c>
      <c r="I68" s="195">
        <v>3660.45</v>
      </c>
      <c r="J68" s="195">
        <v>0</v>
      </c>
      <c r="K68" s="195">
        <f t="shared" si="10"/>
        <v>3660.45</v>
      </c>
      <c r="L68" s="195">
        <f t="shared" si="11"/>
        <v>54.906749999999995</v>
      </c>
      <c r="M68" s="195">
        <v>1331.95</v>
      </c>
      <c r="N68" s="195">
        <v>292.83</v>
      </c>
      <c r="O68" s="195"/>
      <c r="P68" s="325">
        <f t="shared" si="12"/>
        <v>732.09</v>
      </c>
      <c r="Q68" s="330">
        <f t="shared" si="13"/>
        <v>944.39325000000008</v>
      </c>
      <c r="R68" s="195">
        <f t="shared" si="14"/>
        <v>1237.22325</v>
      </c>
      <c r="S68" s="195"/>
      <c r="T68" s="195"/>
      <c r="U68" s="195"/>
      <c r="V68" s="195"/>
      <c r="W68" s="195"/>
      <c r="X68" s="195"/>
      <c r="Y68" s="196"/>
      <c r="Z68" s="196"/>
      <c r="AA68" s="197"/>
      <c r="AB68" s="196"/>
      <c r="AC68" s="197"/>
      <c r="AD68" s="196"/>
      <c r="AE68" s="197"/>
      <c r="AF68" s="196"/>
      <c r="AG68" s="197"/>
      <c r="AH68" s="196"/>
      <c r="AI68" s="196"/>
      <c r="AJ68" s="197"/>
      <c r="AK68" s="196"/>
      <c r="AL68" s="197"/>
      <c r="AM68" s="196"/>
    </row>
    <row r="69" spans="1:39" ht="15" customHeight="1" x14ac:dyDescent="0.25">
      <c r="A69" s="196" t="s">
        <v>869</v>
      </c>
      <c r="B69" s="196" t="s">
        <v>847</v>
      </c>
      <c r="C69" s="197">
        <v>9</v>
      </c>
      <c r="D69" s="199" t="s">
        <v>7</v>
      </c>
      <c r="E69" s="196" t="s">
        <v>177</v>
      </c>
      <c r="F69" s="324" t="s">
        <v>167</v>
      </c>
      <c r="G69" s="195">
        <v>23706.7</v>
      </c>
      <c r="H69" s="195">
        <v>951.62</v>
      </c>
      <c r="I69" s="195">
        <v>11853.35</v>
      </c>
      <c r="J69" s="195">
        <v>0</v>
      </c>
      <c r="K69" s="195">
        <f t="shared" si="10"/>
        <v>11853.35</v>
      </c>
      <c r="L69" s="195">
        <f t="shared" si="11"/>
        <v>177.80025000000001</v>
      </c>
      <c r="M69" s="195">
        <v>4187.58</v>
      </c>
      <c r="N69" s="195">
        <v>948.26</v>
      </c>
      <c r="O69" s="195"/>
      <c r="P69" s="325">
        <f t="shared" si="12"/>
        <v>2370.67</v>
      </c>
      <c r="Q69" s="330">
        <f t="shared" si="13"/>
        <v>3058.1597499999998</v>
      </c>
      <c r="R69" s="195">
        <f t="shared" si="14"/>
        <v>4006.41975</v>
      </c>
      <c r="S69" s="195"/>
      <c r="T69" s="195"/>
      <c r="U69" s="195"/>
      <c r="V69" s="195"/>
      <c r="W69" s="195"/>
      <c r="X69" s="195"/>
      <c r="Y69" s="196"/>
      <c r="Z69" s="196"/>
      <c r="AA69" s="197"/>
      <c r="AB69" s="196"/>
      <c r="AC69" s="197"/>
      <c r="AD69" s="196"/>
      <c r="AE69" s="197"/>
      <c r="AF69" s="196"/>
      <c r="AG69" s="197"/>
      <c r="AH69" s="196"/>
      <c r="AI69" s="196"/>
      <c r="AJ69" s="197"/>
      <c r="AK69" s="196"/>
      <c r="AL69" s="197"/>
      <c r="AM69" s="196"/>
    </row>
    <row r="70" spans="1:39" ht="15" customHeight="1" x14ac:dyDescent="0.25">
      <c r="A70" s="196" t="s">
        <v>869</v>
      </c>
      <c r="B70" s="196" t="s">
        <v>847</v>
      </c>
      <c r="C70" s="197">
        <v>388</v>
      </c>
      <c r="D70" s="199" t="s">
        <v>469</v>
      </c>
      <c r="E70" s="196" t="s">
        <v>516</v>
      </c>
      <c r="F70" s="324" t="s">
        <v>167</v>
      </c>
      <c r="G70" s="195">
        <v>25184.2</v>
      </c>
      <c r="H70" s="195">
        <v>951.62</v>
      </c>
      <c r="I70" s="195">
        <v>12592.1</v>
      </c>
      <c r="J70" s="195">
        <v>0</v>
      </c>
      <c r="K70" s="195">
        <f t="shared" si="10"/>
        <v>12592.1</v>
      </c>
      <c r="L70" s="195">
        <f t="shared" si="11"/>
        <v>188.88149999999999</v>
      </c>
      <c r="M70" s="195">
        <v>4389.26</v>
      </c>
      <c r="N70" s="195">
        <v>1007.36</v>
      </c>
      <c r="O70" s="195"/>
      <c r="P70" s="325">
        <f t="shared" si="12"/>
        <v>2518.42</v>
      </c>
      <c r="Q70" s="330">
        <f t="shared" si="13"/>
        <v>3248.7585000000004</v>
      </c>
      <c r="R70" s="195">
        <f t="shared" si="14"/>
        <v>4256.1185000000005</v>
      </c>
      <c r="S70" s="195"/>
      <c r="T70" s="195"/>
      <c r="U70" s="195"/>
      <c r="V70" s="195"/>
      <c r="W70" s="195"/>
      <c r="X70" s="195"/>
      <c r="Y70" s="196"/>
      <c r="Z70" s="196"/>
      <c r="AA70" s="197"/>
      <c r="AB70" s="196"/>
      <c r="AC70" s="197"/>
      <c r="AD70" s="196"/>
      <c r="AE70" s="197"/>
      <c r="AF70" s="196"/>
      <c r="AG70" s="197"/>
      <c r="AH70" s="196"/>
      <c r="AI70" s="196"/>
      <c r="AJ70" s="197"/>
      <c r="AK70" s="196"/>
      <c r="AL70" s="197"/>
      <c r="AM70" s="196"/>
    </row>
    <row r="71" spans="1:39" ht="15" customHeight="1" x14ac:dyDescent="0.25">
      <c r="A71" s="196" t="s">
        <v>869</v>
      </c>
      <c r="B71" s="196" t="s">
        <v>847</v>
      </c>
      <c r="C71" s="197">
        <v>479</v>
      </c>
      <c r="D71" s="199" t="s">
        <v>804</v>
      </c>
      <c r="E71" s="196" t="s">
        <v>815</v>
      </c>
      <c r="F71" s="324" t="s">
        <v>167</v>
      </c>
      <c r="G71" s="195">
        <v>18249.64</v>
      </c>
      <c r="H71" s="195">
        <v>951.62</v>
      </c>
      <c r="I71" s="195">
        <v>10385.24</v>
      </c>
      <c r="J71" s="195">
        <v>0</v>
      </c>
      <c r="K71" s="195">
        <f t="shared" si="10"/>
        <v>10385.24</v>
      </c>
      <c r="L71" s="195">
        <f t="shared" si="11"/>
        <v>155.77859999999998</v>
      </c>
      <c r="M71" s="195">
        <v>3786.79</v>
      </c>
      <c r="N71" s="195">
        <v>629.15</v>
      </c>
      <c r="O71" s="195"/>
      <c r="P71" s="325">
        <f t="shared" si="12"/>
        <v>2077.0480000000002</v>
      </c>
      <c r="Q71" s="330">
        <f t="shared" si="13"/>
        <v>2679.3914</v>
      </c>
      <c r="R71" s="195">
        <f t="shared" si="14"/>
        <v>3308.5414000000001</v>
      </c>
      <c r="S71" s="195"/>
      <c r="T71" s="195"/>
      <c r="U71" s="195"/>
      <c r="V71" s="195"/>
      <c r="W71" s="195"/>
      <c r="X71" s="195"/>
      <c r="Y71" s="196"/>
      <c r="Z71" s="196"/>
      <c r="AA71" s="197"/>
      <c r="AB71" s="196"/>
      <c r="AC71" s="197"/>
      <c r="AD71" s="196"/>
      <c r="AE71" s="197"/>
      <c r="AF71" s="196"/>
      <c r="AG71" s="197"/>
      <c r="AH71" s="196"/>
      <c r="AI71" s="196"/>
      <c r="AJ71" s="197"/>
      <c r="AK71" s="196"/>
      <c r="AL71" s="197"/>
      <c r="AM71" s="196"/>
    </row>
    <row r="72" spans="1:39" ht="15" customHeight="1" x14ac:dyDescent="0.25">
      <c r="A72" s="196" t="s">
        <v>869</v>
      </c>
      <c r="B72" s="196" t="s">
        <v>847</v>
      </c>
      <c r="C72" s="197">
        <v>371</v>
      </c>
      <c r="D72" s="199" t="s">
        <v>459</v>
      </c>
      <c r="E72" s="196" t="s">
        <v>503</v>
      </c>
      <c r="F72" s="324" t="s">
        <v>167</v>
      </c>
      <c r="G72" s="195">
        <v>21979.46</v>
      </c>
      <c r="H72" s="195">
        <v>951.62</v>
      </c>
      <c r="I72" s="195">
        <v>10989.73</v>
      </c>
      <c r="J72" s="195">
        <v>0</v>
      </c>
      <c r="K72" s="195">
        <f t="shared" si="10"/>
        <v>10989.73</v>
      </c>
      <c r="L72" s="195">
        <f t="shared" si="11"/>
        <v>164.84594999999999</v>
      </c>
      <c r="M72" s="195">
        <v>3951.82</v>
      </c>
      <c r="N72" s="195">
        <v>879.17</v>
      </c>
      <c r="O72" s="195"/>
      <c r="P72" s="325">
        <f t="shared" si="12"/>
        <v>2197.9459999999999</v>
      </c>
      <c r="Q72" s="330">
        <f t="shared" si="13"/>
        <v>2835.3540500000004</v>
      </c>
      <c r="R72" s="195">
        <f t="shared" si="14"/>
        <v>3714.5240500000004</v>
      </c>
      <c r="S72" s="195"/>
      <c r="T72" s="195"/>
      <c r="U72" s="195"/>
      <c r="V72" s="195"/>
      <c r="W72" s="195"/>
      <c r="X72" s="195"/>
      <c r="Y72" s="196"/>
      <c r="Z72" s="196"/>
      <c r="AA72" s="197"/>
      <c r="AB72" s="196"/>
      <c r="AC72" s="197"/>
      <c r="AD72" s="196"/>
      <c r="AE72" s="197"/>
      <c r="AF72" s="196"/>
      <c r="AG72" s="197"/>
      <c r="AH72" s="196"/>
      <c r="AI72" s="196"/>
      <c r="AJ72" s="197"/>
      <c r="AK72" s="196"/>
      <c r="AL72" s="197"/>
      <c r="AM72" s="196"/>
    </row>
    <row r="73" spans="1:39" ht="15" customHeight="1" x14ac:dyDescent="0.25">
      <c r="A73" s="196" t="s">
        <v>869</v>
      </c>
      <c r="B73" s="196" t="s">
        <v>847</v>
      </c>
      <c r="C73" s="197">
        <v>415</v>
      </c>
      <c r="D73" s="199" t="s">
        <v>633</v>
      </c>
      <c r="E73" s="196" t="s">
        <v>634</v>
      </c>
      <c r="F73" s="324" t="s">
        <v>167</v>
      </c>
      <c r="G73" s="195">
        <v>34263.54</v>
      </c>
      <c r="H73" s="195">
        <v>951.62</v>
      </c>
      <c r="I73" s="195">
        <v>17131.77</v>
      </c>
      <c r="J73" s="195">
        <v>0</v>
      </c>
      <c r="K73" s="195">
        <f t="shared" si="10"/>
        <v>17131.77</v>
      </c>
      <c r="L73" s="195">
        <f t="shared" si="11"/>
        <v>256.97654999999997</v>
      </c>
      <c r="M73" s="195">
        <v>5628.59</v>
      </c>
      <c r="N73" s="195">
        <v>1370.54</v>
      </c>
      <c r="O73" s="195"/>
      <c r="P73" s="325">
        <f t="shared" si="12"/>
        <v>3426.3540000000003</v>
      </c>
      <c r="Q73" s="330">
        <f t="shared" si="13"/>
        <v>4419.9934499999999</v>
      </c>
      <c r="R73" s="195">
        <f t="shared" si="14"/>
        <v>5790.5334499999999</v>
      </c>
      <c r="S73" s="195"/>
      <c r="T73" s="195"/>
      <c r="U73" s="195"/>
      <c r="V73" s="195"/>
      <c r="W73" s="195"/>
      <c r="X73" s="195"/>
      <c r="Y73" s="196"/>
      <c r="Z73" s="196"/>
      <c r="AA73" s="197"/>
      <c r="AB73" s="196"/>
      <c r="AC73" s="197"/>
      <c r="AD73" s="196"/>
      <c r="AE73" s="197"/>
      <c r="AF73" s="196"/>
      <c r="AG73" s="197"/>
      <c r="AH73" s="196"/>
      <c r="AI73" s="196"/>
      <c r="AJ73" s="197"/>
      <c r="AK73" s="196"/>
      <c r="AL73" s="197"/>
      <c r="AM73" s="196"/>
    </row>
    <row r="74" spans="1:39" ht="15" customHeight="1" x14ac:dyDescent="0.25">
      <c r="A74" s="196" t="s">
        <v>869</v>
      </c>
      <c r="B74" s="196" t="s">
        <v>847</v>
      </c>
      <c r="C74" s="197">
        <v>24</v>
      </c>
      <c r="D74" s="199" t="s">
        <v>832</v>
      </c>
      <c r="E74" s="196" t="s">
        <v>189</v>
      </c>
      <c r="F74" s="324" t="s">
        <v>167</v>
      </c>
      <c r="G74" s="195">
        <v>31904.799999999999</v>
      </c>
      <c r="H74" s="195">
        <v>951.62</v>
      </c>
      <c r="I74" s="195">
        <v>15952.4</v>
      </c>
      <c r="J74" s="195">
        <v>0</v>
      </c>
      <c r="K74" s="195">
        <f t="shared" si="10"/>
        <v>15952.4</v>
      </c>
      <c r="L74" s="195">
        <f t="shared" si="11"/>
        <v>239.28599999999997</v>
      </c>
      <c r="M74" s="195">
        <v>5306.63</v>
      </c>
      <c r="N74" s="195">
        <v>1276.19</v>
      </c>
      <c r="O74" s="195"/>
      <c r="P74" s="325">
        <f t="shared" si="12"/>
        <v>3190.48</v>
      </c>
      <c r="Q74" s="330">
        <f t="shared" si="13"/>
        <v>4115.7240000000002</v>
      </c>
      <c r="R74" s="195">
        <f t="shared" si="14"/>
        <v>5391.9140000000007</v>
      </c>
      <c r="S74" s="195"/>
      <c r="T74" s="195"/>
      <c r="U74" s="195"/>
      <c r="V74" s="195"/>
      <c r="W74" s="195"/>
      <c r="X74" s="195"/>
      <c r="Y74" s="196"/>
      <c r="Z74" s="196"/>
      <c r="AA74" s="197"/>
      <c r="AB74" s="196"/>
      <c r="AC74" s="197"/>
      <c r="AD74" s="196"/>
      <c r="AE74" s="197"/>
      <c r="AF74" s="196"/>
      <c r="AG74" s="197"/>
      <c r="AH74" s="196"/>
      <c r="AI74" s="196"/>
      <c r="AJ74" s="197"/>
      <c r="AK74" s="196"/>
      <c r="AL74" s="197"/>
      <c r="AM74" s="196"/>
    </row>
    <row r="75" spans="1:39" ht="15" customHeight="1" x14ac:dyDescent="0.25">
      <c r="A75" s="196" t="s">
        <v>869</v>
      </c>
      <c r="B75" s="196" t="s">
        <v>847</v>
      </c>
      <c r="C75" s="197">
        <v>457</v>
      </c>
      <c r="D75" s="199" t="s">
        <v>724</v>
      </c>
      <c r="E75" s="196" t="s">
        <v>745</v>
      </c>
      <c r="F75" s="324" t="s">
        <v>167</v>
      </c>
      <c r="G75" s="195">
        <v>20770.48</v>
      </c>
      <c r="H75" s="195">
        <v>951.62</v>
      </c>
      <c r="I75" s="195">
        <v>10385.24</v>
      </c>
      <c r="J75" s="195">
        <v>0</v>
      </c>
      <c r="K75" s="195">
        <f t="shared" si="10"/>
        <v>10385.24</v>
      </c>
      <c r="L75" s="195">
        <f t="shared" si="11"/>
        <v>155.77859999999998</v>
      </c>
      <c r="M75" s="195">
        <v>3786.79</v>
      </c>
      <c r="N75" s="195">
        <v>830.81</v>
      </c>
      <c r="O75" s="195"/>
      <c r="P75" s="325">
        <f t="shared" si="12"/>
        <v>2077.0480000000002</v>
      </c>
      <c r="Q75" s="330">
        <f t="shared" si="13"/>
        <v>2679.3914</v>
      </c>
      <c r="R75" s="195">
        <f t="shared" si="14"/>
        <v>3510.2013999999999</v>
      </c>
      <c r="S75" s="195"/>
      <c r="T75" s="195"/>
      <c r="U75" s="195"/>
      <c r="V75" s="195"/>
      <c r="W75" s="195"/>
      <c r="X75" s="195"/>
      <c r="Y75" s="196"/>
      <c r="Z75" s="196"/>
      <c r="AA75" s="197"/>
      <c r="AB75" s="196"/>
      <c r="AC75" s="197"/>
      <c r="AD75" s="196"/>
      <c r="AE75" s="197"/>
      <c r="AF75" s="196"/>
      <c r="AG75" s="197"/>
      <c r="AH75" s="196"/>
      <c r="AI75" s="196"/>
      <c r="AJ75" s="197"/>
      <c r="AK75" s="196"/>
      <c r="AL75" s="197"/>
      <c r="AM75" s="196"/>
    </row>
    <row r="76" spans="1:39" ht="15" customHeight="1" x14ac:dyDescent="0.25">
      <c r="A76" s="196" t="s">
        <v>869</v>
      </c>
      <c r="B76" s="196" t="s">
        <v>847</v>
      </c>
      <c r="C76" s="197">
        <v>370</v>
      </c>
      <c r="D76" s="199" t="s">
        <v>458</v>
      </c>
      <c r="E76" s="196" t="s">
        <v>502</v>
      </c>
      <c r="F76" s="324" t="s">
        <v>167</v>
      </c>
      <c r="G76" s="195">
        <v>20770.48</v>
      </c>
      <c r="H76" s="195">
        <v>951.62</v>
      </c>
      <c r="I76" s="195">
        <v>10385.24</v>
      </c>
      <c r="J76" s="195">
        <v>0</v>
      </c>
      <c r="K76" s="195">
        <f t="shared" si="10"/>
        <v>10385.24</v>
      </c>
      <c r="L76" s="195">
        <f t="shared" si="11"/>
        <v>155.77859999999998</v>
      </c>
      <c r="M76" s="195">
        <v>3786.79</v>
      </c>
      <c r="N76" s="195">
        <v>830.81</v>
      </c>
      <c r="O76" s="195"/>
      <c r="P76" s="325">
        <f t="shared" si="12"/>
        <v>2077.0480000000002</v>
      </c>
      <c r="Q76" s="330">
        <f t="shared" si="13"/>
        <v>2679.3914</v>
      </c>
      <c r="R76" s="195">
        <f t="shared" si="14"/>
        <v>3510.2013999999999</v>
      </c>
      <c r="S76" s="195"/>
      <c r="T76" s="195"/>
      <c r="U76" s="195"/>
      <c r="V76" s="195"/>
      <c r="W76" s="195"/>
      <c r="X76" s="195"/>
      <c r="Y76" s="196"/>
      <c r="Z76" s="196"/>
      <c r="AA76" s="197"/>
      <c r="AB76" s="196"/>
      <c r="AC76" s="197"/>
      <c r="AD76" s="196"/>
      <c r="AE76" s="197"/>
      <c r="AF76" s="196"/>
      <c r="AG76" s="197"/>
      <c r="AH76" s="196"/>
      <c r="AI76" s="196"/>
      <c r="AJ76" s="197"/>
      <c r="AK76" s="196"/>
      <c r="AL76" s="197"/>
      <c r="AM76" s="196"/>
    </row>
    <row r="77" spans="1:39" ht="15" customHeight="1" x14ac:dyDescent="0.25">
      <c r="A77" s="196" t="s">
        <v>869</v>
      </c>
      <c r="B77" s="196" t="s">
        <v>847</v>
      </c>
      <c r="C77" s="197">
        <v>145</v>
      </c>
      <c r="D77" s="199" t="s">
        <v>55</v>
      </c>
      <c r="E77" s="196" t="s">
        <v>227</v>
      </c>
      <c r="F77" s="324" t="s">
        <v>167</v>
      </c>
      <c r="G77" s="195">
        <v>43371.54</v>
      </c>
      <c r="H77" s="195">
        <v>951.62</v>
      </c>
      <c r="I77" s="195">
        <v>21685.77</v>
      </c>
      <c r="J77" s="195">
        <v>0</v>
      </c>
      <c r="K77" s="195">
        <f t="shared" si="10"/>
        <v>21685.77</v>
      </c>
      <c r="L77" s="195">
        <f t="shared" si="11"/>
        <v>325.28654999999998</v>
      </c>
      <c r="M77" s="195">
        <v>6871.84</v>
      </c>
      <c r="N77" s="195">
        <v>1734.86</v>
      </c>
      <c r="O77" s="195"/>
      <c r="P77" s="325">
        <f t="shared" si="12"/>
        <v>4337.1540000000005</v>
      </c>
      <c r="Q77" s="330">
        <f t="shared" si="13"/>
        <v>5594.9334500000004</v>
      </c>
      <c r="R77" s="195">
        <f t="shared" si="14"/>
        <v>7329.7934500000001</v>
      </c>
      <c r="S77" s="195"/>
      <c r="T77" s="195"/>
      <c r="U77" s="195"/>
      <c r="V77" s="195"/>
      <c r="W77" s="195"/>
      <c r="X77" s="195"/>
      <c r="Y77" s="196"/>
      <c r="Z77" s="196"/>
      <c r="AA77" s="197"/>
      <c r="AB77" s="196"/>
      <c r="AC77" s="197"/>
      <c r="AD77" s="196"/>
      <c r="AE77" s="197"/>
      <c r="AF77" s="196"/>
      <c r="AG77" s="197"/>
      <c r="AH77" s="196"/>
      <c r="AI77" s="196"/>
      <c r="AJ77" s="197"/>
      <c r="AK77" s="196"/>
      <c r="AL77" s="197"/>
      <c r="AM77" s="196"/>
    </row>
    <row r="78" spans="1:39" ht="15" customHeight="1" x14ac:dyDescent="0.25">
      <c r="A78" s="196" t="s">
        <v>869</v>
      </c>
      <c r="B78" s="196" t="s">
        <v>847</v>
      </c>
      <c r="C78" s="197">
        <v>455</v>
      </c>
      <c r="D78" s="199" t="s">
        <v>722</v>
      </c>
      <c r="E78" s="196" t="s">
        <v>743</v>
      </c>
      <c r="F78" s="324" t="s">
        <v>167</v>
      </c>
      <c r="G78" s="195">
        <v>24232.22</v>
      </c>
      <c r="H78" s="195">
        <v>951.62</v>
      </c>
      <c r="I78" s="195">
        <v>12116.11</v>
      </c>
      <c r="J78" s="195">
        <v>0</v>
      </c>
      <c r="K78" s="195">
        <f t="shared" si="10"/>
        <v>12116.11</v>
      </c>
      <c r="L78" s="195">
        <f t="shared" si="11"/>
        <v>181.74164999999999</v>
      </c>
      <c r="M78" s="195">
        <v>4259.32</v>
      </c>
      <c r="N78" s="195">
        <v>969.28</v>
      </c>
      <c r="O78" s="195"/>
      <c r="P78" s="325">
        <f t="shared" si="12"/>
        <v>2423.2220000000002</v>
      </c>
      <c r="Q78" s="330">
        <f t="shared" si="13"/>
        <v>3125.9583499999999</v>
      </c>
      <c r="R78" s="195">
        <f t="shared" si="14"/>
        <v>4095.2383499999996</v>
      </c>
      <c r="S78" s="195"/>
      <c r="T78" s="195"/>
      <c r="U78" s="195"/>
      <c r="V78" s="195"/>
      <c r="W78" s="195"/>
      <c r="X78" s="195"/>
      <c r="Y78" s="196"/>
      <c r="Z78" s="196"/>
      <c r="AA78" s="197"/>
      <c r="AB78" s="196"/>
      <c r="AC78" s="197"/>
      <c r="AD78" s="196"/>
      <c r="AE78" s="197"/>
      <c r="AF78" s="196"/>
      <c r="AG78" s="197"/>
      <c r="AH78" s="196"/>
      <c r="AI78" s="196"/>
      <c r="AJ78" s="197"/>
      <c r="AK78" s="196"/>
      <c r="AL78" s="197"/>
      <c r="AM78" s="196"/>
    </row>
    <row r="79" spans="1:39" ht="15" customHeight="1" x14ac:dyDescent="0.25">
      <c r="A79" s="196" t="s">
        <v>869</v>
      </c>
      <c r="B79" s="196" t="s">
        <v>847</v>
      </c>
      <c r="C79" s="197">
        <v>398</v>
      </c>
      <c r="D79" s="199" t="s">
        <v>477</v>
      </c>
      <c r="E79" s="196" t="s">
        <v>526</v>
      </c>
      <c r="F79" s="324" t="s">
        <v>167</v>
      </c>
      <c r="G79" s="195">
        <v>9530.24</v>
      </c>
      <c r="H79" s="195">
        <v>476.7</v>
      </c>
      <c r="I79" s="195">
        <v>4765.12</v>
      </c>
      <c r="J79" s="195">
        <v>0</v>
      </c>
      <c r="K79" s="195">
        <f t="shared" si="10"/>
        <v>4765.12</v>
      </c>
      <c r="L79" s="195">
        <f t="shared" si="11"/>
        <v>71.476799999999997</v>
      </c>
      <c r="M79" s="195">
        <v>1777.58</v>
      </c>
      <c r="N79" s="195">
        <v>381.2</v>
      </c>
      <c r="O79" s="195"/>
      <c r="P79" s="325">
        <f t="shared" si="12"/>
        <v>953.024</v>
      </c>
      <c r="Q79" s="330">
        <f t="shared" si="13"/>
        <v>1229.4032</v>
      </c>
      <c r="R79" s="195">
        <f t="shared" si="14"/>
        <v>1610.6032</v>
      </c>
      <c r="S79" s="195"/>
      <c r="T79" s="195"/>
      <c r="U79" s="195"/>
      <c r="V79" s="195"/>
      <c r="W79" s="195"/>
      <c r="X79" s="195"/>
      <c r="Y79" s="196"/>
      <c r="Z79" s="196"/>
      <c r="AA79" s="197"/>
      <c r="AB79" s="196"/>
      <c r="AC79" s="197"/>
      <c r="AD79" s="196"/>
      <c r="AE79" s="197"/>
      <c r="AF79" s="196"/>
      <c r="AG79" s="197"/>
      <c r="AH79" s="196"/>
      <c r="AI79" s="196"/>
      <c r="AJ79" s="197"/>
      <c r="AK79" s="196"/>
      <c r="AL79" s="197"/>
      <c r="AM79" s="196"/>
    </row>
    <row r="80" spans="1:39" ht="15" customHeight="1" x14ac:dyDescent="0.25">
      <c r="A80" s="196" t="s">
        <v>869</v>
      </c>
      <c r="B80" s="196" t="s">
        <v>847</v>
      </c>
      <c r="C80" s="197">
        <v>325</v>
      </c>
      <c r="D80" s="199" t="s">
        <v>318</v>
      </c>
      <c r="E80" s="196" t="s">
        <v>319</v>
      </c>
      <c r="F80" s="324" t="s">
        <v>167</v>
      </c>
      <c r="G80" s="195">
        <v>43262.8</v>
      </c>
      <c r="H80" s="195">
        <v>951.62</v>
      </c>
      <c r="I80" s="195">
        <v>21631.4</v>
      </c>
      <c r="J80" s="195">
        <v>0</v>
      </c>
      <c r="K80" s="195">
        <f t="shared" ref="K80:K111" si="15">I80+J80</f>
        <v>21631.4</v>
      </c>
      <c r="L80" s="195">
        <f t="shared" ref="L80:L111" si="16">K80*1.5%</f>
        <v>324.471</v>
      </c>
      <c r="M80" s="195">
        <v>6856.99</v>
      </c>
      <c r="N80" s="195">
        <v>1730.51</v>
      </c>
      <c r="O80" s="195"/>
      <c r="P80" s="325">
        <f t="shared" ref="P80:P111" si="17">K80*0.2</f>
        <v>4326.2800000000007</v>
      </c>
      <c r="Q80" s="330">
        <f t="shared" ref="Q80:Q111" si="18">M80-H80-L80</f>
        <v>5580.8989999999994</v>
      </c>
      <c r="R80" s="195">
        <f t="shared" ref="R80:R111" si="19">N80+Q80</f>
        <v>7311.4089999999997</v>
      </c>
      <c r="S80" s="195"/>
      <c r="T80" s="195"/>
      <c r="U80" s="195"/>
      <c r="V80" s="195"/>
      <c r="W80" s="195"/>
      <c r="X80" s="195"/>
      <c r="Y80" s="196"/>
      <c r="Z80" s="196"/>
      <c r="AA80" s="197"/>
      <c r="AB80" s="196"/>
      <c r="AC80" s="197"/>
      <c r="AD80" s="196"/>
      <c r="AE80" s="197"/>
      <c r="AF80" s="196"/>
      <c r="AG80" s="197"/>
      <c r="AH80" s="196"/>
      <c r="AI80" s="196"/>
      <c r="AJ80" s="197"/>
      <c r="AK80" s="196"/>
      <c r="AL80" s="197"/>
      <c r="AM80" s="196"/>
    </row>
    <row r="81" spans="1:39" ht="15" customHeight="1" x14ac:dyDescent="0.25">
      <c r="A81" s="196" t="s">
        <v>869</v>
      </c>
      <c r="B81" s="196" t="s">
        <v>847</v>
      </c>
      <c r="C81" s="197">
        <v>164</v>
      </c>
      <c r="D81" s="199" t="s">
        <v>65</v>
      </c>
      <c r="E81" s="196" t="s">
        <v>236</v>
      </c>
      <c r="F81" s="324" t="s">
        <v>167</v>
      </c>
      <c r="G81" s="195">
        <v>5787.6</v>
      </c>
      <c r="H81" s="195">
        <v>240.66</v>
      </c>
      <c r="I81" s="195">
        <v>2893.8</v>
      </c>
      <c r="J81" s="195">
        <v>0</v>
      </c>
      <c r="K81" s="195">
        <f t="shared" si="15"/>
        <v>2893.8</v>
      </c>
      <c r="L81" s="195">
        <f t="shared" si="16"/>
        <v>43.407000000000004</v>
      </c>
      <c r="M81" s="195">
        <v>1030.67</v>
      </c>
      <c r="N81" s="195">
        <v>231.5</v>
      </c>
      <c r="O81" s="195"/>
      <c r="P81" s="325">
        <f t="shared" si="17"/>
        <v>578.7600000000001</v>
      </c>
      <c r="Q81" s="330">
        <f t="shared" si="18"/>
        <v>746.60300000000007</v>
      </c>
      <c r="R81" s="195">
        <f t="shared" si="19"/>
        <v>978.10300000000007</v>
      </c>
      <c r="S81" s="195"/>
      <c r="T81" s="195"/>
      <c r="U81" s="195"/>
      <c r="V81" s="195"/>
      <c r="W81" s="195"/>
      <c r="X81" s="195"/>
      <c r="Y81" s="196"/>
      <c r="Z81" s="196"/>
      <c r="AA81" s="197"/>
      <c r="AB81" s="196"/>
      <c r="AC81" s="197"/>
      <c r="AD81" s="196"/>
      <c r="AE81" s="197"/>
      <c r="AF81" s="196"/>
      <c r="AG81" s="197"/>
      <c r="AH81" s="196"/>
      <c r="AI81" s="196"/>
      <c r="AJ81" s="197"/>
      <c r="AK81" s="196"/>
      <c r="AL81" s="197"/>
      <c r="AM81" s="196"/>
    </row>
    <row r="82" spans="1:39" ht="15" customHeight="1" x14ac:dyDescent="0.25">
      <c r="A82" s="196" t="s">
        <v>869</v>
      </c>
      <c r="B82" s="196" t="s">
        <v>847</v>
      </c>
      <c r="C82" s="197">
        <v>404</v>
      </c>
      <c r="D82" s="199" t="s">
        <v>481</v>
      </c>
      <c r="E82" s="196" t="s">
        <v>531</v>
      </c>
      <c r="F82" s="324" t="s">
        <v>167</v>
      </c>
      <c r="G82" s="195">
        <v>10766.04</v>
      </c>
      <c r="H82" s="195">
        <v>563.20000000000005</v>
      </c>
      <c r="I82" s="195">
        <v>5383.02</v>
      </c>
      <c r="J82" s="195">
        <v>0</v>
      </c>
      <c r="K82" s="195">
        <f t="shared" si="15"/>
        <v>5383.02</v>
      </c>
      <c r="L82" s="195">
        <f t="shared" si="16"/>
        <v>80.7453</v>
      </c>
      <c r="M82" s="195">
        <v>2032.76</v>
      </c>
      <c r="N82" s="195">
        <v>430.64</v>
      </c>
      <c r="O82" s="195"/>
      <c r="P82" s="325">
        <f t="shared" si="17"/>
        <v>1076.604</v>
      </c>
      <c r="Q82" s="330">
        <f t="shared" si="18"/>
        <v>1388.8146999999999</v>
      </c>
      <c r="R82" s="195">
        <f t="shared" si="19"/>
        <v>1819.4546999999998</v>
      </c>
      <c r="S82" s="195"/>
      <c r="T82" s="195"/>
      <c r="U82" s="195"/>
      <c r="V82" s="195"/>
      <c r="W82" s="195"/>
      <c r="X82" s="195"/>
      <c r="Y82" s="196"/>
      <c r="Z82" s="196"/>
      <c r="AA82" s="197"/>
      <c r="AB82" s="196"/>
      <c r="AC82" s="197"/>
      <c r="AD82" s="196"/>
      <c r="AE82" s="197"/>
      <c r="AF82" s="196"/>
      <c r="AG82" s="197"/>
      <c r="AH82" s="196"/>
      <c r="AI82" s="196"/>
      <c r="AJ82" s="197"/>
      <c r="AK82" s="196"/>
      <c r="AL82" s="197"/>
      <c r="AM82" s="196"/>
    </row>
    <row r="83" spans="1:39" ht="15" customHeight="1" x14ac:dyDescent="0.25">
      <c r="A83" s="196" t="s">
        <v>869</v>
      </c>
      <c r="B83" s="196" t="s">
        <v>847</v>
      </c>
      <c r="C83" s="197">
        <v>218</v>
      </c>
      <c r="D83" s="199" t="s">
        <v>107</v>
      </c>
      <c r="E83" s="196" t="s">
        <v>251</v>
      </c>
      <c r="F83" s="324" t="s">
        <v>167</v>
      </c>
      <c r="G83" s="195">
        <v>34263.54</v>
      </c>
      <c r="H83" s="195">
        <v>951.62</v>
      </c>
      <c r="I83" s="195">
        <v>17131.77</v>
      </c>
      <c r="J83" s="195">
        <v>0</v>
      </c>
      <c r="K83" s="195">
        <f t="shared" si="15"/>
        <v>17131.77</v>
      </c>
      <c r="L83" s="195">
        <f t="shared" si="16"/>
        <v>256.97654999999997</v>
      </c>
      <c r="M83" s="195">
        <v>5628.59</v>
      </c>
      <c r="N83" s="195">
        <v>1370.54</v>
      </c>
      <c r="O83" s="195"/>
      <c r="P83" s="325">
        <f t="shared" si="17"/>
        <v>3426.3540000000003</v>
      </c>
      <c r="Q83" s="330">
        <f t="shared" si="18"/>
        <v>4419.9934499999999</v>
      </c>
      <c r="R83" s="195">
        <f t="shared" si="19"/>
        <v>5790.5334499999999</v>
      </c>
      <c r="S83" s="195"/>
      <c r="T83" s="195"/>
      <c r="U83" s="195"/>
      <c r="V83" s="195"/>
      <c r="W83" s="195"/>
      <c r="X83" s="195"/>
      <c r="Y83" s="196"/>
      <c r="Z83" s="196"/>
      <c r="AA83" s="197"/>
      <c r="AB83" s="196"/>
      <c r="AC83" s="197"/>
      <c r="AD83" s="196"/>
      <c r="AE83" s="197"/>
      <c r="AF83" s="196"/>
      <c r="AG83" s="197"/>
      <c r="AH83" s="196"/>
      <c r="AI83" s="196"/>
      <c r="AJ83" s="197"/>
      <c r="AK83" s="196"/>
      <c r="AL83" s="197"/>
      <c r="AM83" s="196"/>
    </row>
    <row r="84" spans="1:39" ht="15" customHeight="1" x14ac:dyDescent="0.25">
      <c r="A84" s="196" t="s">
        <v>869</v>
      </c>
      <c r="B84" s="196" t="s">
        <v>847</v>
      </c>
      <c r="C84" s="197">
        <v>46</v>
      </c>
      <c r="D84" s="199" t="s">
        <v>34</v>
      </c>
      <c r="E84" s="196" t="s">
        <v>206</v>
      </c>
      <c r="F84" s="324" t="s">
        <v>167</v>
      </c>
      <c r="G84" s="195">
        <v>25992.14</v>
      </c>
      <c r="H84" s="195">
        <v>951.62</v>
      </c>
      <c r="I84" s="195">
        <v>12996.07</v>
      </c>
      <c r="J84" s="195">
        <v>0</v>
      </c>
      <c r="K84" s="195">
        <f t="shared" si="15"/>
        <v>12996.07</v>
      </c>
      <c r="L84" s="195">
        <f t="shared" si="16"/>
        <v>194.94104999999999</v>
      </c>
      <c r="M84" s="195">
        <v>4499.55</v>
      </c>
      <c r="N84" s="195">
        <v>1039.68</v>
      </c>
      <c r="O84" s="195"/>
      <c r="P84" s="325">
        <f t="shared" si="17"/>
        <v>2599.2139999999999</v>
      </c>
      <c r="Q84" s="330">
        <f t="shared" si="18"/>
        <v>3352.9889500000004</v>
      </c>
      <c r="R84" s="195">
        <f t="shared" si="19"/>
        <v>4392.6689500000002</v>
      </c>
      <c r="S84" s="195"/>
      <c r="T84" s="195"/>
      <c r="U84" s="195"/>
      <c r="V84" s="195"/>
      <c r="W84" s="195"/>
      <c r="X84" s="195"/>
      <c r="Y84" s="196"/>
      <c r="Z84" s="196"/>
      <c r="AA84" s="197"/>
      <c r="AB84" s="196"/>
      <c r="AC84" s="197"/>
      <c r="AD84" s="196"/>
      <c r="AE84" s="197"/>
      <c r="AF84" s="196"/>
      <c r="AG84" s="197"/>
      <c r="AH84" s="196"/>
      <c r="AI84" s="196"/>
      <c r="AJ84" s="197"/>
      <c r="AK84" s="196"/>
      <c r="AL84" s="197"/>
      <c r="AM84" s="196"/>
    </row>
    <row r="85" spans="1:39" ht="15" customHeight="1" x14ac:dyDescent="0.25">
      <c r="A85" s="196" t="s">
        <v>869</v>
      </c>
      <c r="B85" s="196" t="s">
        <v>847</v>
      </c>
      <c r="C85" s="197">
        <v>48</v>
      </c>
      <c r="D85" s="199" t="s">
        <v>36</v>
      </c>
      <c r="E85" s="196" t="s">
        <v>208</v>
      </c>
      <c r="F85" s="324" t="s">
        <v>167</v>
      </c>
      <c r="G85" s="195">
        <v>23508.03</v>
      </c>
      <c r="H85" s="195">
        <v>951.62</v>
      </c>
      <c r="I85" s="195">
        <v>9620.7900000000009</v>
      </c>
      <c r="J85" s="195">
        <v>0</v>
      </c>
      <c r="K85" s="195">
        <f t="shared" si="15"/>
        <v>9620.7900000000009</v>
      </c>
      <c r="L85" s="195">
        <f t="shared" si="16"/>
        <v>144.31185000000002</v>
      </c>
      <c r="M85" s="195">
        <v>3578.1</v>
      </c>
      <c r="N85" s="195">
        <v>1110.97</v>
      </c>
      <c r="O85" s="195"/>
      <c r="P85" s="325">
        <f t="shared" si="17"/>
        <v>1924.1580000000004</v>
      </c>
      <c r="Q85" s="330">
        <f t="shared" si="18"/>
        <v>2482.16815</v>
      </c>
      <c r="R85" s="195">
        <f t="shared" si="19"/>
        <v>3593.1381499999998</v>
      </c>
      <c r="S85" s="195"/>
      <c r="T85" s="195"/>
      <c r="U85" s="195"/>
      <c r="V85" s="195"/>
      <c r="W85" s="195"/>
      <c r="X85" s="195"/>
      <c r="Y85" s="196"/>
      <c r="Z85" s="196"/>
      <c r="AA85" s="197"/>
      <c r="AB85" s="196"/>
      <c r="AC85" s="197"/>
      <c r="AD85" s="196"/>
      <c r="AE85" s="197"/>
      <c r="AF85" s="196"/>
      <c r="AG85" s="197"/>
      <c r="AH85" s="196"/>
      <c r="AI85" s="196"/>
      <c r="AJ85" s="197"/>
      <c r="AK85" s="196"/>
      <c r="AL85" s="197"/>
      <c r="AM85" s="196"/>
    </row>
    <row r="86" spans="1:39" ht="15" customHeight="1" x14ac:dyDescent="0.25">
      <c r="A86" s="184" t="s">
        <v>869</v>
      </c>
      <c r="B86" s="184" t="s">
        <v>847</v>
      </c>
      <c r="C86" s="185">
        <v>417</v>
      </c>
      <c r="D86" s="186" t="s">
        <v>638</v>
      </c>
      <c r="E86" s="184" t="s">
        <v>649</v>
      </c>
      <c r="F86" s="209"/>
      <c r="G86" s="187">
        <v>30644.48</v>
      </c>
      <c r="H86" s="187">
        <v>1091.08</v>
      </c>
      <c r="I86" s="187">
        <v>14420.93</v>
      </c>
      <c r="J86" s="187">
        <v>1802.62</v>
      </c>
      <c r="K86" s="187">
        <f t="shared" si="15"/>
        <v>16223.55</v>
      </c>
      <c r="L86" s="195">
        <f t="shared" si="16"/>
        <v>243.35324999999997</v>
      </c>
      <c r="M86" s="187">
        <v>5520.11</v>
      </c>
      <c r="N86" s="187">
        <v>0</v>
      </c>
      <c r="O86" s="187"/>
      <c r="P86" s="325">
        <f t="shared" si="17"/>
        <v>3244.71</v>
      </c>
      <c r="Q86" s="330">
        <f t="shared" si="18"/>
        <v>4185.6767499999996</v>
      </c>
      <c r="R86" s="195">
        <f t="shared" si="19"/>
        <v>4185.6767499999996</v>
      </c>
      <c r="S86" s="195"/>
      <c r="T86" s="195"/>
      <c r="U86" s="195"/>
      <c r="V86" s="195"/>
      <c r="W86" s="195"/>
      <c r="X86" s="195"/>
      <c r="Y86" s="196"/>
      <c r="Z86" s="196"/>
      <c r="AA86" s="197"/>
      <c r="AB86" s="196"/>
      <c r="AC86" s="197"/>
      <c r="AD86" s="196"/>
      <c r="AE86" s="197"/>
      <c r="AF86" s="196"/>
      <c r="AG86" s="197"/>
      <c r="AH86" s="196"/>
      <c r="AI86" s="196"/>
      <c r="AJ86" s="197"/>
      <c r="AK86" s="196"/>
      <c r="AL86" s="197"/>
      <c r="AM86" s="196"/>
    </row>
    <row r="87" spans="1:39" ht="15" customHeight="1" x14ac:dyDescent="0.25">
      <c r="A87" s="184" t="s">
        <v>869</v>
      </c>
      <c r="B87" s="184" t="s">
        <v>847</v>
      </c>
      <c r="C87" s="185">
        <v>424</v>
      </c>
      <c r="D87" s="186" t="s">
        <v>663</v>
      </c>
      <c r="E87" s="184" t="s">
        <v>668</v>
      </c>
      <c r="F87" s="209"/>
      <c r="G87" s="187">
        <v>24270.01</v>
      </c>
      <c r="H87" s="187">
        <v>1058.69</v>
      </c>
      <c r="I87" s="187">
        <v>11421.18</v>
      </c>
      <c r="J87" s="187">
        <v>1427.65</v>
      </c>
      <c r="K87" s="187">
        <f t="shared" si="15"/>
        <v>12848.83</v>
      </c>
      <c r="L87" s="195">
        <f t="shared" si="16"/>
        <v>192.73245</v>
      </c>
      <c r="M87" s="187">
        <v>4566.42</v>
      </c>
      <c r="N87" s="187">
        <v>0</v>
      </c>
      <c r="O87" s="187"/>
      <c r="P87" s="325">
        <f t="shared" si="17"/>
        <v>2569.7660000000001</v>
      </c>
      <c r="Q87" s="330">
        <f t="shared" si="18"/>
        <v>3314.99755</v>
      </c>
      <c r="R87" s="195">
        <f t="shared" si="19"/>
        <v>3314.99755</v>
      </c>
      <c r="S87" s="195"/>
      <c r="T87" s="195"/>
      <c r="U87" s="195"/>
      <c r="V87" s="195"/>
      <c r="W87" s="195"/>
      <c r="X87" s="195"/>
      <c r="Y87" s="196"/>
      <c r="Z87" s="196"/>
      <c r="AA87" s="197"/>
      <c r="AB87" s="196"/>
      <c r="AC87" s="197"/>
      <c r="AD87" s="196"/>
      <c r="AE87" s="197"/>
      <c r="AF87" s="196"/>
      <c r="AG87" s="197"/>
      <c r="AH87" s="196"/>
      <c r="AI87" s="196"/>
      <c r="AJ87" s="197"/>
      <c r="AK87" s="196"/>
      <c r="AL87" s="197"/>
      <c r="AM87" s="196"/>
    </row>
    <row r="88" spans="1:39" ht="15" customHeight="1" x14ac:dyDescent="0.25">
      <c r="A88" s="196" t="s">
        <v>869</v>
      </c>
      <c r="B88" s="196" t="s">
        <v>847</v>
      </c>
      <c r="C88" s="197">
        <v>26</v>
      </c>
      <c r="D88" s="199" t="s">
        <v>19</v>
      </c>
      <c r="E88" s="196" t="s">
        <v>191</v>
      </c>
      <c r="F88" s="324" t="s">
        <v>167</v>
      </c>
      <c r="G88" s="195">
        <v>24457.3</v>
      </c>
      <c r="H88" s="195">
        <v>951.62</v>
      </c>
      <c r="I88" s="195">
        <v>12228.65</v>
      </c>
      <c r="J88" s="195">
        <v>0</v>
      </c>
      <c r="K88" s="195">
        <f t="shared" si="15"/>
        <v>12228.65</v>
      </c>
      <c r="L88" s="195">
        <f t="shared" si="16"/>
        <v>183.42974999999998</v>
      </c>
      <c r="M88" s="195">
        <v>4290.04</v>
      </c>
      <c r="N88" s="195">
        <v>978.29</v>
      </c>
      <c r="O88" s="195"/>
      <c r="P88" s="325">
        <f t="shared" si="17"/>
        <v>2445.73</v>
      </c>
      <c r="Q88" s="330">
        <f t="shared" si="18"/>
        <v>3154.9902500000003</v>
      </c>
      <c r="R88" s="195">
        <f t="shared" si="19"/>
        <v>4133.2802499999998</v>
      </c>
      <c r="S88" s="195"/>
      <c r="T88" s="195"/>
      <c r="U88" s="195"/>
      <c r="V88" s="195"/>
      <c r="W88" s="195"/>
      <c r="X88" s="195"/>
      <c r="Y88" s="196"/>
      <c r="Z88" s="196"/>
      <c r="AA88" s="197"/>
      <c r="AB88" s="196"/>
      <c r="AC88" s="197"/>
      <c r="AD88" s="196"/>
      <c r="AE88" s="197"/>
      <c r="AF88" s="196"/>
      <c r="AG88" s="197"/>
      <c r="AH88" s="196"/>
      <c r="AI88" s="196"/>
      <c r="AJ88" s="197"/>
      <c r="AK88" s="196"/>
      <c r="AL88" s="197"/>
      <c r="AM88" s="196"/>
    </row>
    <row r="89" spans="1:39" ht="15" customHeight="1" x14ac:dyDescent="0.25">
      <c r="A89" s="196" t="s">
        <v>869</v>
      </c>
      <c r="B89" s="196" t="s">
        <v>847</v>
      </c>
      <c r="C89" s="197">
        <v>324</v>
      </c>
      <c r="D89" s="199" t="s">
        <v>316</v>
      </c>
      <c r="E89" s="196" t="s">
        <v>317</v>
      </c>
      <c r="F89" s="324" t="s">
        <v>167</v>
      </c>
      <c r="G89" s="195">
        <v>41712.14</v>
      </c>
      <c r="H89" s="195">
        <v>951.62</v>
      </c>
      <c r="I89" s="195">
        <v>20856.07</v>
      </c>
      <c r="J89" s="195">
        <v>0</v>
      </c>
      <c r="K89" s="195">
        <f t="shared" si="15"/>
        <v>20856.07</v>
      </c>
      <c r="L89" s="195">
        <f t="shared" si="16"/>
        <v>312.84105</v>
      </c>
      <c r="M89" s="195">
        <v>6645.33</v>
      </c>
      <c r="N89" s="195">
        <v>1668.48</v>
      </c>
      <c r="O89" s="195"/>
      <c r="P89" s="325">
        <f t="shared" si="17"/>
        <v>4171.2139999999999</v>
      </c>
      <c r="Q89" s="330">
        <f t="shared" si="18"/>
        <v>5380.86895</v>
      </c>
      <c r="R89" s="195">
        <f t="shared" si="19"/>
        <v>7049.3489499999996</v>
      </c>
      <c r="S89" s="195"/>
      <c r="T89" s="195"/>
      <c r="U89" s="195"/>
      <c r="V89" s="195"/>
      <c r="W89" s="195"/>
      <c r="X89" s="195"/>
      <c r="Y89" s="196"/>
      <c r="Z89" s="196"/>
      <c r="AA89" s="197"/>
      <c r="AB89" s="196"/>
      <c r="AC89" s="197"/>
      <c r="AD89" s="196"/>
      <c r="AE89" s="197"/>
      <c r="AF89" s="196"/>
      <c r="AG89" s="197"/>
      <c r="AH89" s="196"/>
      <c r="AI89" s="196"/>
      <c r="AJ89" s="197"/>
      <c r="AK89" s="196"/>
      <c r="AL89" s="197"/>
      <c r="AM89" s="196"/>
    </row>
    <row r="90" spans="1:39" ht="15" customHeight="1" x14ac:dyDescent="0.25">
      <c r="A90" s="196" t="s">
        <v>869</v>
      </c>
      <c r="B90" s="196" t="s">
        <v>847</v>
      </c>
      <c r="C90" s="197">
        <v>191</v>
      </c>
      <c r="D90" s="199" t="s">
        <v>71</v>
      </c>
      <c r="E90" s="196" t="s">
        <v>241</v>
      </c>
      <c r="F90" s="324" t="s">
        <v>167</v>
      </c>
      <c r="G90" s="195">
        <v>34263.54</v>
      </c>
      <c r="H90" s="195">
        <v>951.62</v>
      </c>
      <c r="I90" s="195">
        <v>17131.77</v>
      </c>
      <c r="J90" s="195">
        <v>0</v>
      </c>
      <c r="K90" s="195">
        <f t="shared" si="15"/>
        <v>17131.77</v>
      </c>
      <c r="L90" s="195">
        <f t="shared" si="16"/>
        <v>256.97654999999997</v>
      </c>
      <c r="M90" s="195">
        <v>5628.59</v>
      </c>
      <c r="N90" s="195">
        <v>1370.54</v>
      </c>
      <c r="O90" s="195"/>
      <c r="P90" s="325">
        <f t="shared" si="17"/>
        <v>3426.3540000000003</v>
      </c>
      <c r="Q90" s="330">
        <f t="shared" si="18"/>
        <v>4419.9934499999999</v>
      </c>
      <c r="R90" s="195">
        <f t="shared" si="19"/>
        <v>5790.5334499999999</v>
      </c>
      <c r="S90" s="195"/>
      <c r="T90" s="195"/>
      <c r="U90" s="195"/>
      <c r="V90" s="195"/>
      <c r="W90" s="195"/>
      <c r="X90" s="195"/>
      <c r="Y90" s="196"/>
      <c r="Z90" s="196"/>
      <c r="AA90" s="197"/>
      <c r="AB90" s="196"/>
      <c r="AC90" s="197"/>
      <c r="AD90" s="196"/>
      <c r="AE90" s="197"/>
      <c r="AF90" s="196"/>
      <c r="AG90" s="197"/>
      <c r="AH90" s="196"/>
      <c r="AI90" s="196"/>
      <c r="AJ90" s="197"/>
      <c r="AK90" s="196"/>
      <c r="AL90" s="197"/>
      <c r="AM90" s="196"/>
    </row>
    <row r="91" spans="1:39" ht="15" customHeight="1" x14ac:dyDescent="0.25">
      <c r="A91" s="196" t="s">
        <v>869</v>
      </c>
      <c r="B91" s="196" t="s">
        <v>847</v>
      </c>
      <c r="C91" s="197">
        <v>21</v>
      </c>
      <c r="D91" s="199" t="s">
        <v>15</v>
      </c>
      <c r="E91" s="196" t="s">
        <v>187</v>
      </c>
      <c r="F91" s="324" t="s">
        <v>167</v>
      </c>
      <c r="G91" s="195">
        <v>31361.34</v>
      </c>
      <c r="H91" s="195">
        <v>951.62</v>
      </c>
      <c r="I91" s="195">
        <v>15680.67</v>
      </c>
      <c r="J91" s="195">
        <v>0</v>
      </c>
      <c r="K91" s="195">
        <f t="shared" si="15"/>
        <v>15680.67</v>
      </c>
      <c r="L91" s="195">
        <f t="shared" si="16"/>
        <v>235.21005</v>
      </c>
      <c r="M91" s="195">
        <v>5232.4399999999996</v>
      </c>
      <c r="N91" s="195">
        <v>1254.45</v>
      </c>
      <c r="O91" s="195"/>
      <c r="P91" s="325">
        <f t="shared" si="17"/>
        <v>3136.134</v>
      </c>
      <c r="Q91" s="330">
        <f t="shared" si="18"/>
        <v>4045.6099499999996</v>
      </c>
      <c r="R91" s="195">
        <f t="shared" si="19"/>
        <v>5300.0599499999998</v>
      </c>
      <c r="S91" s="195"/>
      <c r="T91" s="195"/>
      <c r="U91" s="195"/>
      <c r="V91" s="195"/>
      <c r="W91" s="195"/>
      <c r="X91" s="195"/>
      <c r="Y91" s="196"/>
      <c r="Z91" s="196"/>
      <c r="AA91" s="197"/>
      <c r="AB91" s="196"/>
      <c r="AC91" s="197"/>
      <c r="AD91" s="196"/>
      <c r="AE91" s="197"/>
      <c r="AF91" s="196"/>
      <c r="AG91" s="197"/>
      <c r="AH91" s="196"/>
      <c r="AI91" s="196"/>
      <c r="AJ91" s="197"/>
      <c r="AK91" s="196"/>
      <c r="AL91" s="197"/>
      <c r="AM91" s="196"/>
    </row>
    <row r="92" spans="1:39" ht="15" customHeight="1" x14ac:dyDescent="0.25">
      <c r="A92" s="196" t="s">
        <v>869</v>
      </c>
      <c r="B92" s="196" t="s">
        <v>847</v>
      </c>
      <c r="C92" s="197">
        <v>330</v>
      </c>
      <c r="D92" s="199" t="s">
        <v>327</v>
      </c>
      <c r="E92" s="196" t="s">
        <v>329</v>
      </c>
      <c r="F92" s="324" t="s">
        <v>167</v>
      </c>
      <c r="G92" s="195">
        <v>49992.56</v>
      </c>
      <c r="H92" s="195">
        <v>951.62</v>
      </c>
      <c r="I92" s="195">
        <v>24996.28</v>
      </c>
      <c r="J92" s="195">
        <v>0</v>
      </c>
      <c r="K92" s="195">
        <f t="shared" si="15"/>
        <v>24996.28</v>
      </c>
      <c r="L92" s="195">
        <f t="shared" si="16"/>
        <v>374.94419999999997</v>
      </c>
      <c r="M92" s="195">
        <v>7775.6</v>
      </c>
      <c r="N92" s="195">
        <v>1999.7</v>
      </c>
      <c r="O92" s="195"/>
      <c r="P92" s="325">
        <f t="shared" si="17"/>
        <v>4999.2560000000003</v>
      </c>
      <c r="Q92" s="330">
        <f t="shared" si="18"/>
        <v>6449.0358000000006</v>
      </c>
      <c r="R92" s="195">
        <f t="shared" si="19"/>
        <v>8448.7358000000004</v>
      </c>
      <c r="S92" s="195"/>
      <c r="T92" s="195"/>
      <c r="U92" s="195"/>
      <c r="V92" s="195"/>
      <c r="W92" s="195"/>
      <c r="X92" s="195"/>
      <c r="Y92" s="196"/>
      <c r="Z92" s="196"/>
      <c r="AA92" s="197"/>
      <c r="AB92" s="196"/>
      <c r="AC92" s="197"/>
      <c r="AD92" s="196"/>
      <c r="AE92" s="197"/>
      <c r="AF92" s="196"/>
      <c r="AG92" s="197"/>
      <c r="AH92" s="196"/>
      <c r="AI92" s="196"/>
      <c r="AJ92" s="197"/>
      <c r="AK92" s="196"/>
      <c r="AL92" s="197"/>
      <c r="AM92" s="196"/>
    </row>
    <row r="93" spans="1:39" ht="15" customHeight="1" x14ac:dyDescent="0.25">
      <c r="A93" s="196" t="s">
        <v>869</v>
      </c>
      <c r="B93" s="196" t="s">
        <v>847</v>
      </c>
      <c r="C93" s="197">
        <v>254</v>
      </c>
      <c r="D93" s="199" t="s">
        <v>145</v>
      </c>
      <c r="E93" s="196" t="s">
        <v>262</v>
      </c>
      <c r="F93" s="324" t="s">
        <v>167</v>
      </c>
      <c r="G93" s="195">
        <v>25760.74</v>
      </c>
      <c r="H93" s="195">
        <v>951.62</v>
      </c>
      <c r="I93" s="195">
        <v>12880.37</v>
      </c>
      <c r="J93" s="195">
        <v>0</v>
      </c>
      <c r="K93" s="195">
        <f t="shared" si="15"/>
        <v>12880.37</v>
      </c>
      <c r="L93" s="195">
        <f t="shared" si="16"/>
        <v>193.20555000000002</v>
      </c>
      <c r="M93" s="195">
        <v>4467.96</v>
      </c>
      <c r="N93" s="195">
        <v>1030.42</v>
      </c>
      <c r="O93" s="195"/>
      <c r="P93" s="325">
        <f t="shared" si="17"/>
        <v>2576.0740000000005</v>
      </c>
      <c r="Q93" s="330">
        <f t="shared" si="18"/>
        <v>3323.13445</v>
      </c>
      <c r="R93" s="195">
        <f t="shared" si="19"/>
        <v>4353.5544499999996</v>
      </c>
      <c r="S93" s="195"/>
      <c r="T93" s="195"/>
      <c r="U93" s="195"/>
      <c r="V93" s="195"/>
      <c r="W93" s="195"/>
      <c r="X93" s="195"/>
      <c r="Y93" s="196"/>
      <c r="Z93" s="196"/>
      <c r="AA93" s="197"/>
      <c r="AB93" s="196"/>
      <c r="AC93" s="197"/>
      <c r="AD93" s="196"/>
      <c r="AE93" s="197"/>
      <c r="AF93" s="196"/>
      <c r="AG93" s="197"/>
      <c r="AH93" s="196"/>
      <c r="AI93" s="196"/>
      <c r="AJ93" s="197"/>
      <c r="AK93" s="196"/>
      <c r="AL93" s="197"/>
      <c r="AM93" s="196"/>
    </row>
    <row r="94" spans="1:39" ht="15" customHeight="1" x14ac:dyDescent="0.25">
      <c r="A94" s="196" t="s">
        <v>869</v>
      </c>
      <c r="B94" s="196" t="s">
        <v>847</v>
      </c>
      <c r="C94" s="197">
        <v>196</v>
      </c>
      <c r="D94" s="199" t="s">
        <v>105</v>
      </c>
      <c r="E94" s="196" t="s">
        <v>244</v>
      </c>
      <c r="F94" s="324" t="s">
        <v>167</v>
      </c>
      <c r="G94" s="195">
        <v>37457.879999999997</v>
      </c>
      <c r="H94" s="195">
        <v>951.62</v>
      </c>
      <c r="I94" s="195">
        <v>18728.939999999999</v>
      </c>
      <c r="J94" s="195">
        <v>0</v>
      </c>
      <c r="K94" s="195">
        <f t="shared" si="15"/>
        <v>18728.939999999999</v>
      </c>
      <c r="L94" s="195">
        <f t="shared" si="16"/>
        <v>280.93409999999994</v>
      </c>
      <c r="M94" s="195">
        <v>6064.62</v>
      </c>
      <c r="N94" s="195">
        <v>1498.31</v>
      </c>
      <c r="O94" s="195"/>
      <c r="P94" s="325">
        <f t="shared" si="17"/>
        <v>3745.788</v>
      </c>
      <c r="Q94" s="330">
        <f t="shared" si="18"/>
        <v>4832.0658999999996</v>
      </c>
      <c r="R94" s="195">
        <f t="shared" si="19"/>
        <v>6330.3758999999991</v>
      </c>
      <c r="S94" s="195"/>
      <c r="T94" s="195"/>
      <c r="U94" s="195"/>
      <c r="V94" s="195"/>
      <c r="W94" s="195"/>
      <c r="X94" s="195"/>
      <c r="Y94" s="196"/>
      <c r="Z94" s="196"/>
      <c r="AA94" s="197"/>
      <c r="AB94" s="196"/>
      <c r="AC94" s="197"/>
      <c r="AD94" s="196"/>
      <c r="AE94" s="197"/>
      <c r="AF94" s="196"/>
      <c r="AG94" s="197"/>
      <c r="AH94" s="196"/>
      <c r="AI94" s="196"/>
      <c r="AJ94" s="197"/>
      <c r="AK94" s="196"/>
      <c r="AL94" s="197"/>
      <c r="AM94" s="196"/>
    </row>
    <row r="95" spans="1:39" ht="15" customHeight="1" x14ac:dyDescent="0.25">
      <c r="A95" s="196" t="s">
        <v>869</v>
      </c>
      <c r="B95" s="196" t="s">
        <v>847</v>
      </c>
      <c r="C95" s="197">
        <v>358</v>
      </c>
      <c r="D95" s="199" t="s">
        <v>387</v>
      </c>
      <c r="E95" s="196" t="s">
        <v>388</v>
      </c>
      <c r="F95" s="324" t="s">
        <v>167</v>
      </c>
      <c r="G95" s="195">
        <v>41712.14</v>
      </c>
      <c r="H95" s="195">
        <v>951.62</v>
      </c>
      <c r="I95" s="195">
        <v>20856.07</v>
      </c>
      <c r="J95" s="195">
        <v>0</v>
      </c>
      <c r="K95" s="195">
        <f t="shared" si="15"/>
        <v>20856.07</v>
      </c>
      <c r="L95" s="195">
        <f t="shared" si="16"/>
        <v>312.84105</v>
      </c>
      <c r="M95" s="195">
        <v>6645.33</v>
      </c>
      <c r="N95" s="195">
        <v>1668.48</v>
      </c>
      <c r="O95" s="195"/>
      <c r="P95" s="325">
        <f t="shared" si="17"/>
        <v>4171.2139999999999</v>
      </c>
      <c r="Q95" s="330">
        <f t="shared" si="18"/>
        <v>5380.86895</v>
      </c>
      <c r="R95" s="195">
        <f t="shared" si="19"/>
        <v>7049.3489499999996</v>
      </c>
      <c r="S95" s="195"/>
      <c r="T95" s="195"/>
      <c r="U95" s="195"/>
      <c r="V95" s="195"/>
      <c r="W95" s="195"/>
      <c r="X95" s="195"/>
      <c r="Y95" s="196"/>
      <c r="Z95" s="196"/>
      <c r="AA95" s="197"/>
      <c r="AB95" s="196"/>
      <c r="AC95" s="197"/>
      <c r="AD95" s="196"/>
      <c r="AE95" s="197"/>
      <c r="AF95" s="196"/>
      <c r="AG95" s="197"/>
      <c r="AH95" s="196"/>
      <c r="AI95" s="196"/>
      <c r="AJ95" s="197"/>
      <c r="AK95" s="196"/>
      <c r="AL95" s="197"/>
      <c r="AM95" s="196"/>
    </row>
    <row r="96" spans="1:39" ht="15" customHeight="1" x14ac:dyDescent="0.25">
      <c r="A96" s="196" t="s">
        <v>869</v>
      </c>
      <c r="B96" s="196" t="s">
        <v>847</v>
      </c>
      <c r="C96" s="197">
        <v>188</v>
      </c>
      <c r="D96" s="199" t="s">
        <v>70</v>
      </c>
      <c r="E96" s="196" t="s">
        <v>240</v>
      </c>
      <c r="F96" s="324" t="s">
        <v>167</v>
      </c>
      <c r="G96" s="195">
        <v>23624.080000000002</v>
      </c>
      <c r="H96" s="195">
        <v>951.62</v>
      </c>
      <c r="I96" s="195">
        <v>11812.04</v>
      </c>
      <c r="J96" s="195">
        <v>0</v>
      </c>
      <c r="K96" s="195">
        <f t="shared" si="15"/>
        <v>11812.04</v>
      </c>
      <c r="L96" s="195">
        <f t="shared" si="16"/>
        <v>177.1806</v>
      </c>
      <c r="M96" s="195">
        <v>4176.3100000000004</v>
      </c>
      <c r="N96" s="195">
        <v>944.96</v>
      </c>
      <c r="O96" s="195"/>
      <c r="P96" s="325">
        <f t="shared" si="17"/>
        <v>2362.4080000000004</v>
      </c>
      <c r="Q96" s="330">
        <f t="shared" si="18"/>
        <v>3047.5094000000004</v>
      </c>
      <c r="R96" s="195">
        <f t="shared" si="19"/>
        <v>3992.4694000000004</v>
      </c>
      <c r="S96" s="195"/>
      <c r="T96" s="195"/>
      <c r="U96" s="195"/>
      <c r="V96" s="195"/>
      <c r="W96" s="195"/>
      <c r="X96" s="195"/>
      <c r="Y96" s="196"/>
      <c r="Z96" s="196"/>
      <c r="AA96" s="197"/>
      <c r="AB96" s="196"/>
      <c r="AC96" s="197"/>
      <c r="AD96" s="196"/>
      <c r="AE96" s="197"/>
      <c r="AF96" s="196"/>
      <c r="AG96" s="197"/>
      <c r="AH96" s="196"/>
      <c r="AI96" s="196"/>
      <c r="AJ96" s="197"/>
      <c r="AK96" s="196"/>
      <c r="AL96" s="197"/>
      <c r="AM96" s="196"/>
    </row>
    <row r="97" spans="1:39" ht="15" customHeight="1" x14ac:dyDescent="0.25">
      <c r="A97" s="196" t="s">
        <v>869</v>
      </c>
      <c r="B97" s="196" t="s">
        <v>847</v>
      </c>
      <c r="C97" s="197">
        <v>338</v>
      </c>
      <c r="D97" s="199" t="s">
        <v>347</v>
      </c>
      <c r="E97" s="196" t="s">
        <v>348</v>
      </c>
      <c r="F97" s="324" t="s">
        <v>167</v>
      </c>
      <c r="G97" s="195">
        <v>43262.8</v>
      </c>
      <c r="H97" s="195">
        <v>951.62</v>
      </c>
      <c r="I97" s="195">
        <v>21631.4</v>
      </c>
      <c r="J97" s="195">
        <v>0</v>
      </c>
      <c r="K97" s="195">
        <f t="shared" si="15"/>
        <v>21631.4</v>
      </c>
      <c r="L97" s="195">
        <f t="shared" si="16"/>
        <v>324.471</v>
      </c>
      <c r="M97" s="195">
        <v>6856.99</v>
      </c>
      <c r="N97" s="195">
        <v>1730.51</v>
      </c>
      <c r="O97" s="195"/>
      <c r="P97" s="325">
        <f t="shared" si="17"/>
        <v>4326.2800000000007</v>
      </c>
      <c r="Q97" s="330">
        <f t="shared" si="18"/>
        <v>5580.8989999999994</v>
      </c>
      <c r="R97" s="195">
        <f t="shared" si="19"/>
        <v>7311.4089999999997</v>
      </c>
      <c r="S97" s="195"/>
      <c r="T97" s="195"/>
      <c r="U97" s="195"/>
      <c r="V97" s="195"/>
      <c r="W97" s="195"/>
      <c r="X97" s="195"/>
      <c r="Y97" s="196"/>
      <c r="Z97" s="196"/>
      <c r="AA97" s="197"/>
      <c r="AB97" s="196"/>
      <c r="AC97" s="197"/>
      <c r="AD97" s="196"/>
      <c r="AE97" s="197"/>
      <c r="AF97" s="196"/>
      <c r="AG97" s="197"/>
      <c r="AH97" s="196"/>
      <c r="AI97" s="196"/>
      <c r="AJ97" s="197"/>
      <c r="AK97" s="196"/>
      <c r="AL97" s="197"/>
      <c r="AM97" s="196"/>
    </row>
    <row r="98" spans="1:39" ht="15" customHeight="1" x14ac:dyDescent="0.25">
      <c r="A98" s="196" t="s">
        <v>869</v>
      </c>
      <c r="B98" s="196" t="s">
        <v>847</v>
      </c>
      <c r="C98" s="197">
        <v>251</v>
      </c>
      <c r="D98" s="199" t="s">
        <v>143</v>
      </c>
      <c r="E98" s="196" t="s">
        <v>260</v>
      </c>
      <c r="F98" s="324" t="s">
        <v>167</v>
      </c>
      <c r="G98" s="195">
        <v>62065.98</v>
      </c>
      <c r="H98" s="195">
        <v>951.62</v>
      </c>
      <c r="I98" s="195">
        <v>25625.14</v>
      </c>
      <c r="J98" s="195">
        <v>0</v>
      </c>
      <c r="K98" s="195">
        <f t="shared" si="15"/>
        <v>25625.14</v>
      </c>
      <c r="L98" s="195">
        <f t="shared" si="16"/>
        <v>384.37709999999998</v>
      </c>
      <c r="M98" s="195">
        <v>7947.28</v>
      </c>
      <c r="N98" s="195">
        <v>2915.26</v>
      </c>
      <c r="O98" s="195"/>
      <c r="P98" s="325">
        <f t="shared" si="17"/>
        <v>5125.0280000000002</v>
      </c>
      <c r="Q98" s="330">
        <f t="shared" si="18"/>
        <v>6611.2829000000002</v>
      </c>
      <c r="R98" s="195">
        <f t="shared" si="19"/>
        <v>9526.5429000000004</v>
      </c>
      <c r="S98" s="195"/>
      <c r="T98" s="195"/>
      <c r="U98" s="195"/>
      <c r="V98" s="195"/>
      <c r="W98" s="195"/>
      <c r="X98" s="195"/>
      <c r="Y98" s="196"/>
      <c r="Z98" s="196"/>
      <c r="AA98" s="197"/>
      <c r="AB98" s="196"/>
      <c r="AC98" s="197"/>
      <c r="AD98" s="196"/>
      <c r="AE98" s="197"/>
      <c r="AF98" s="196"/>
      <c r="AG98" s="197"/>
      <c r="AH98" s="196"/>
      <c r="AI98" s="196"/>
      <c r="AJ98" s="197"/>
      <c r="AK98" s="196"/>
      <c r="AL98" s="197"/>
      <c r="AM98" s="196"/>
    </row>
    <row r="99" spans="1:39" ht="15" customHeight="1" x14ac:dyDescent="0.25">
      <c r="A99" s="196" t="s">
        <v>869</v>
      </c>
      <c r="B99" s="196" t="s">
        <v>847</v>
      </c>
      <c r="C99" s="197">
        <v>368</v>
      </c>
      <c r="D99" s="199" t="s">
        <v>500</v>
      </c>
      <c r="E99" s="196" t="s">
        <v>501</v>
      </c>
      <c r="F99" s="324" t="s">
        <v>167</v>
      </c>
      <c r="G99" s="195">
        <v>20770.48</v>
      </c>
      <c r="H99" s="195">
        <v>951.62</v>
      </c>
      <c r="I99" s="195">
        <v>10385.24</v>
      </c>
      <c r="J99" s="195">
        <v>0</v>
      </c>
      <c r="K99" s="195">
        <f t="shared" si="15"/>
        <v>10385.24</v>
      </c>
      <c r="L99" s="195">
        <f t="shared" si="16"/>
        <v>155.77859999999998</v>
      </c>
      <c r="M99" s="195">
        <v>3786.79</v>
      </c>
      <c r="N99" s="195">
        <v>830.81</v>
      </c>
      <c r="O99" s="195"/>
      <c r="P99" s="325">
        <f t="shared" si="17"/>
        <v>2077.0480000000002</v>
      </c>
      <c r="Q99" s="330">
        <f t="shared" si="18"/>
        <v>2679.3914</v>
      </c>
      <c r="R99" s="195">
        <f t="shared" si="19"/>
        <v>3510.2013999999999</v>
      </c>
      <c r="S99" s="195"/>
      <c r="T99" s="195"/>
      <c r="U99" s="195"/>
      <c r="V99" s="195"/>
      <c r="W99" s="195"/>
      <c r="X99" s="195"/>
      <c r="Y99" s="196"/>
      <c r="Z99" s="196"/>
      <c r="AA99" s="197"/>
      <c r="AB99" s="196"/>
      <c r="AC99" s="197"/>
      <c r="AD99" s="196"/>
      <c r="AE99" s="197"/>
      <c r="AF99" s="196"/>
      <c r="AG99" s="197"/>
      <c r="AH99" s="196"/>
      <c r="AI99" s="196"/>
      <c r="AJ99" s="197"/>
      <c r="AK99" s="196"/>
      <c r="AL99" s="197"/>
      <c r="AM99" s="196"/>
    </row>
    <row r="100" spans="1:39" ht="15" customHeight="1" x14ac:dyDescent="0.25">
      <c r="A100" s="196" t="s">
        <v>869</v>
      </c>
      <c r="B100" s="196" t="s">
        <v>847</v>
      </c>
      <c r="C100" s="197">
        <v>93</v>
      </c>
      <c r="D100" s="199" t="s">
        <v>53</v>
      </c>
      <c r="E100" s="196" t="s">
        <v>225</v>
      </c>
      <c r="F100" s="324" t="s">
        <v>167</v>
      </c>
      <c r="G100" s="195">
        <v>11081.7</v>
      </c>
      <c r="H100" s="195">
        <v>585.29999999999995</v>
      </c>
      <c r="I100" s="195">
        <v>5540.85</v>
      </c>
      <c r="J100" s="195">
        <v>0</v>
      </c>
      <c r="K100" s="195">
        <f t="shared" si="15"/>
        <v>5540.85</v>
      </c>
      <c r="L100" s="195">
        <f t="shared" si="16"/>
        <v>83.112750000000005</v>
      </c>
      <c r="M100" s="195">
        <v>2097.9499999999998</v>
      </c>
      <c r="N100" s="195">
        <v>443.26</v>
      </c>
      <c r="O100" s="195"/>
      <c r="P100" s="325">
        <f t="shared" si="17"/>
        <v>1108.17</v>
      </c>
      <c r="Q100" s="330">
        <f t="shared" si="18"/>
        <v>1429.5372499999999</v>
      </c>
      <c r="R100" s="195">
        <f t="shared" si="19"/>
        <v>1872.7972499999998</v>
      </c>
      <c r="S100" s="195"/>
      <c r="T100" s="195"/>
      <c r="U100" s="195"/>
      <c r="V100" s="195"/>
      <c r="W100" s="195"/>
      <c r="X100" s="195"/>
      <c r="Y100" s="196"/>
      <c r="Z100" s="196"/>
      <c r="AA100" s="197"/>
      <c r="AB100" s="196"/>
      <c r="AC100" s="197"/>
      <c r="AD100" s="196"/>
      <c r="AE100" s="197"/>
      <c r="AF100" s="196"/>
      <c r="AG100" s="197"/>
      <c r="AH100" s="196"/>
      <c r="AI100" s="196"/>
      <c r="AJ100" s="197"/>
      <c r="AK100" s="196"/>
      <c r="AL100" s="197"/>
      <c r="AM100" s="196"/>
    </row>
    <row r="101" spans="1:39" ht="15" customHeight="1" x14ac:dyDescent="0.25">
      <c r="A101" s="196" t="s">
        <v>869</v>
      </c>
      <c r="B101" s="196" t="s">
        <v>847</v>
      </c>
      <c r="C101" s="197">
        <v>8</v>
      </c>
      <c r="D101" s="199" t="s">
        <v>100</v>
      </c>
      <c r="E101" s="196" t="s">
        <v>176</v>
      </c>
      <c r="F101" s="324" t="s">
        <v>167</v>
      </c>
      <c r="G101" s="195">
        <v>14526.86</v>
      </c>
      <c r="H101" s="195">
        <v>826.46</v>
      </c>
      <c r="I101" s="195">
        <v>7263.43</v>
      </c>
      <c r="J101" s="195">
        <v>0</v>
      </c>
      <c r="K101" s="195">
        <f t="shared" si="15"/>
        <v>7263.43</v>
      </c>
      <c r="L101" s="195">
        <f t="shared" si="16"/>
        <v>108.95144999999999</v>
      </c>
      <c r="M101" s="195">
        <v>2809.38</v>
      </c>
      <c r="N101" s="195">
        <v>581.07000000000005</v>
      </c>
      <c r="O101" s="195"/>
      <c r="P101" s="325">
        <f t="shared" si="17"/>
        <v>1452.6860000000001</v>
      </c>
      <c r="Q101" s="330">
        <f t="shared" si="18"/>
        <v>1873.9685500000001</v>
      </c>
      <c r="R101" s="195">
        <f t="shared" si="19"/>
        <v>2455.0385500000002</v>
      </c>
      <c r="S101" s="195"/>
      <c r="T101" s="195"/>
      <c r="U101" s="195"/>
      <c r="V101" s="195"/>
      <c r="W101" s="195"/>
      <c r="X101" s="195"/>
      <c r="Y101" s="196"/>
      <c r="Z101" s="196"/>
      <c r="AA101" s="197"/>
      <c r="AB101" s="196"/>
      <c r="AC101" s="197"/>
      <c r="AD101" s="196"/>
      <c r="AE101" s="197"/>
      <c r="AF101" s="196"/>
      <c r="AG101" s="197"/>
      <c r="AH101" s="196"/>
      <c r="AI101" s="196"/>
      <c r="AJ101" s="197"/>
      <c r="AK101" s="196"/>
      <c r="AL101" s="197"/>
      <c r="AM101" s="196"/>
    </row>
    <row r="102" spans="1:39" ht="15" customHeight="1" x14ac:dyDescent="0.25">
      <c r="A102" s="196" t="s">
        <v>869</v>
      </c>
      <c r="B102" s="196" t="s">
        <v>847</v>
      </c>
      <c r="C102" s="197">
        <v>44</v>
      </c>
      <c r="D102" s="199" t="s">
        <v>33</v>
      </c>
      <c r="E102" s="196" t="s">
        <v>205</v>
      </c>
      <c r="F102" s="324" t="s">
        <v>167</v>
      </c>
      <c r="G102" s="195">
        <v>43262.8</v>
      </c>
      <c r="H102" s="195">
        <v>951.62</v>
      </c>
      <c r="I102" s="195">
        <v>21631.4</v>
      </c>
      <c r="J102" s="195">
        <v>0</v>
      </c>
      <c r="K102" s="195">
        <f t="shared" si="15"/>
        <v>21631.4</v>
      </c>
      <c r="L102" s="195">
        <f t="shared" si="16"/>
        <v>324.471</v>
      </c>
      <c r="M102" s="195">
        <v>6856.99</v>
      </c>
      <c r="N102" s="195">
        <v>1730.51</v>
      </c>
      <c r="O102" s="195"/>
      <c r="P102" s="325">
        <f t="shared" si="17"/>
        <v>4326.2800000000007</v>
      </c>
      <c r="Q102" s="330">
        <f t="shared" si="18"/>
        <v>5580.8989999999994</v>
      </c>
      <c r="R102" s="195">
        <f t="shared" si="19"/>
        <v>7311.4089999999997</v>
      </c>
      <c r="S102" s="195"/>
      <c r="T102" s="195"/>
      <c r="U102" s="195"/>
      <c r="V102" s="195"/>
      <c r="W102" s="195"/>
      <c r="X102" s="195"/>
      <c r="Y102" s="196"/>
      <c r="Z102" s="196"/>
      <c r="AA102" s="197"/>
      <c r="AB102" s="196"/>
      <c r="AC102" s="197"/>
      <c r="AD102" s="196"/>
      <c r="AE102" s="197"/>
      <c r="AF102" s="196"/>
      <c r="AG102" s="197"/>
      <c r="AH102" s="196"/>
      <c r="AI102" s="196"/>
      <c r="AJ102" s="197"/>
      <c r="AK102" s="196"/>
      <c r="AL102" s="197"/>
      <c r="AM102" s="196"/>
    </row>
    <row r="103" spans="1:39" ht="15" customHeight="1" x14ac:dyDescent="0.25">
      <c r="A103" s="196" t="s">
        <v>869</v>
      </c>
      <c r="B103" s="196" t="s">
        <v>847</v>
      </c>
      <c r="C103" s="197">
        <v>396</v>
      </c>
      <c r="D103" s="199" t="s">
        <v>475</v>
      </c>
      <c r="E103" s="196" t="s">
        <v>524</v>
      </c>
      <c r="F103" s="324" t="s">
        <v>167</v>
      </c>
      <c r="G103" s="195">
        <v>21113.22</v>
      </c>
      <c r="H103" s="195">
        <v>951.62</v>
      </c>
      <c r="I103" s="195">
        <v>10556.61</v>
      </c>
      <c r="J103" s="195">
        <v>0</v>
      </c>
      <c r="K103" s="195">
        <f t="shared" si="15"/>
        <v>10556.61</v>
      </c>
      <c r="L103" s="195">
        <f t="shared" si="16"/>
        <v>158.34915000000001</v>
      </c>
      <c r="M103" s="195">
        <v>3833.57</v>
      </c>
      <c r="N103" s="195">
        <v>844.52</v>
      </c>
      <c r="O103" s="195"/>
      <c r="P103" s="325">
        <f t="shared" si="17"/>
        <v>2111.3220000000001</v>
      </c>
      <c r="Q103" s="330">
        <f t="shared" si="18"/>
        <v>2723.6008500000003</v>
      </c>
      <c r="R103" s="195">
        <f t="shared" si="19"/>
        <v>3568.1208500000002</v>
      </c>
      <c r="S103" s="195"/>
      <c r="T103" s="195"/>
      <c r="U103" s="195"/>
      <c r="V103" s="195"/>
      <c r="W103" s="195"/>
      <c r="X103" s="195"/>
      <c r="Y103" s="196"/>
      <c r="Z103" s="196"/>
      <c r="AA103" s="197"/>
      <c r="AB103" s="196"/>
      <c r="AC103" s="197"/>
      <c r="AD103" s="196"/>
      <c r="AE103" s="197"/>
      <c r="AF103" s="196"/>
      <c r="AG103" s="197"/>
      <c r="AH103" s="196"/>
      <c r="AI103" s="196"/>
      <c r="AJ103" s="197"/>
      <c r="AK103" s="196"/>
      <c r="AL103" s="197"/>
      <c r="AM103" s="196"/>
    </row>
    <row r="104" spans="1:39" ht="15" customHeight="1" x14ac:dyDescent="0.25">
      <c r="A104" s="196" t="s">
        <v>869</v>
      </c>
      <c r="B104" s="196" t="s">
        <v>847</v>
      </c>
      <c r="C104" s="197">
        <v>394</v>
      </c>
      <c r="D104" s="199" t="s">
        <v>522</v>
      </c>
      <c r="E104" s="196" t="s">
        <v>523</v>
      </c>
      <c r="F104" s="324" t="s">
        <v>167</v>
      </c>
      <c r="G104" s="195">
        <v>27406.6</v>
      </c>
      <c r="H104" s="195">
        <v>951.62</v>
      </c>
      <c r="I104" s="195">
        <v>13703.3</v>
      </c>
      <c r="J104" s="195">
        <v>0</v>
      </c>
      <c r="K104" s="195">
        <f t="shared" si="15"/>
        <v>13703.3</v>
      </c>
      <c r="L104" s="195">
        <f t="shared" si="16"/>
        <v>205.54949999999999</v>
      </c>
      <c r="M104" s="195">
        <v>4692.62</v>
      </c>
      <c r="N104" s="195">
        <v>1096.26</v>
      </c>
      <c r="O104" s="195"/>
      <c r="P104" s="325">
        <f t="shared" si="17"/>
        <v>2740.66</v>
      </c>
      <c r="Q104" s="330">
        <f t="shared" si="18"/>
        <v>3535.4504999999999</v>
      </c>
      <c r="R104" s="195">
        <f t="shared" si="19"/>
        <v>4631.7105000000001</v>
      </c>
      <c r="S104" s="195"/>
      <c r="T104" s="195"/>
      <c r="U104" s="195"/>
      <c r="V104" s="195"/>
      <c r="W104" s="195"/>
      <c r="X104" s="195"/>
      <c r="Y104" s="196"/>
      <c r="Z104" s="196"/>
      <c r="AA104" s="197"/>
      <c r="AB104" s="196"/>
      <c r="AC104" s="197"/>
      <c r="AD104" s="196"/>
      <c r="AE104" s="197"/>
      <c r="AF104" s="196"/>
      <c r="AG104" s="197"/>
      <c r="AH104" s="196"/>
      <c r="AI104" s="196"/>
      <c r="AJ104" s="197"/>
      <c r="AK104" s="196"/>
      <c r="AL104" s="197"/>
      <c r="AM104" s="196"/>
    </row>
    <row r="105" spans="1:39" ht="15" customHeight="1" x14ac:dyDescent="0.25">
      <c r="A105" s="196" t="s">
        <v>869</v>
      </c>
      <c r="B105" s="196" t="s">
        <v>847</v>
      </c>
      <c r="C105" s="197">
        <v>83</v>
      </c>
      <c r="D105" s="199" t="s">
        <v>44</v>
      </c>
      <c r="E105" s="196" t="s">
        <v>216</v>
      </c>
      <c r="F105" s="324" t="s">
        <v>167</v>
      </c>
      <c r="G105" s="195">
        <v>36582.480000000003</v>
      </c>
      <c r="H105" s="195">
        <v>951.62</v>
      </c>
      <c r="I105" s="195">
        <v>18291.240000000002</v>
      </c>
      <c r="J105" s="195">
        <v>0</v>
      </c>
      <c r="K105" s="195">
        <f t="shared" si="15"/>
        <v>18291.240000000002</v>
      </c>
      <c r="L105" s="195">
        <f t="shared" si="16"/>
        <v>274.36860000000001</v>
      </c>
      <c r="M105" s="195">
        <v>5945.13</v>
      </c>
      <c r="N105" s="195">
        <v>1463.29</v>
      </c>
      <c r="O105" s="195"/>
      <c r="P105" s="325">
        <f t="shared" si="17"/>
        <v>3658.2480000000005</v>
      </c>
      <c r="Q105" s="330">
        <f t="shared" si="18"/>
        <v>4719.1414000000004</v>
      </c>
      <c r="R105" s="195">
        <f t="shared" si="19"/>
        <v>6182.4314000000004</v>
      </c>
      <c r="S105" s="195"/>
      <c r="T105" s="195"/>
      <c r="U105" s="195"/>
      <c r="V105" s="195"/>
      <c r="W105" s="195"/>
      <c r="X105" s="195"/>
      <c r="Y105" s="196"/>
      <c r="Z105" s="196"/>
      <c r="AA105" s="197"/>
      <c r="AB105" s="196"/>
      <c r="AC105" s="197"/>
      <c r="AD105" s="196"/>
      <c r="AE105" s="197"/>
      <c r="AF105" s="196"/>
      <c r="AG105" s="197"/>
      <c r="AH105" s="196"/>
      <c r="AI105" s="196"/>
      <c r="AJ105" s="197"/>
      <c r="AK105" s="196"/>
      <c r="AL105" s="197"/>
      <c r="AM105" s="196"/>
    </row>
    <row r="106" spans="1:39" ht="15" customHeight="1" x14ac:dyDescent="0.25">
      <c r="A106" s="196" t="s">
        <v>869</v>
      </c>
      <c r="B106" s="196" t="s">
        <v>847</v>
      </c>
      <c r="C106" s="197">
        <v>92</v>
      </c>
      <c r="D106" s="199" t="s">
        <v>52</v>
      </c>
      <c r="E106" s="196" t="s">
        <v>224</v>
      </c>
      <c r="F106" s="324" t="s">
        <v>167</v>
      </c>
      <c r="G106" s="195">
        <v>21277.66</v>
      </c>
      <c r="H106" s="195">
        <v>951.62</v>
      </c>
      <c r="I106" s="195">
        <v>10638.83</v>
      </c>
      <c r="J106" s="195">
        <v>0</v>
      </c>
      <c r="K106" s="195">
        <f t="shared" si="15"/>
        <v>10638.83</v>
      </c>
      <c r="L106" s="195">
        <f t="shared" si="16"/>
        <v>159.58244999999999</v>
      </c>
      <c r="M106" s="195">
        <v>3856.02</v>
      </c>
      <c r="N106" s="195">
        <v>851.1</v>
      </c>
      <c r="O106" s="195"/>
      <c r="P106" s="325">
        <f t="shared" si="17"/>
        <v>2127.7660000000001</v>
      </c>
      <c r="Q106" s="330">
        <f t="shared" si="18"/>
        <v>2744.8175500000002</v>
      </c>
      <c r="R106" s="195">
        <f t="shared" si="19"/>
        <v>3595.9175500000001</v>
      </c>
      <c r="S106" s="195"/>
      <c r="T106" s="195"/>
      <c r="U106" s="195"/>
      <c r="V106" s="195"/>
      <c r="W106" s="195"/>
      <c r="X106" s="195"/>
      <c r="Y106" s="196"/>
      <c r="Z106" s="196"/>
      <c r="AA106" s="197"/>
      <c r="AB106" s="196"/>
      <c r="AC106" s="197"/>
      <c r="AD106" s="196"/>
      <c r="AE106" s="197"/>
      <c r="AF106" s="196"/>
      <c r="AG106" s="197"/>
      <c r="AH106" s="196"/>
      <c r="AI106" s="196"/>
      <c r="AJ106" s="197"/>
      <c r="AK106" s="196"/>
      <c r="AL106" s="197"/>
      <c r="AM106" s="196"/>
    </row>
    <row r="107" spans="1:39" ht="15" customHeight="1" x14ac:dyDescent="0.25">
      <c r="A107" s="196" t="s">
        <v>869</v>
      </c>
      <c r="B107" s="196" t="s">
        <v>847</v>
      </c>
      <c r="C107" s="197">
        <v>95</v>
      </c>
      <c r="D107" s="199" t="s">
        <v>54</v>
      </c>
      <c r="E107" s="196" t="s">
        <v>226</v>
      </c>
      <c r="F107" s="324" t="s">
        <v>167</v>
      </c>
      <c r="G107" s="195">
        <v>13900.98</v>
      </c>
      <c r="H107" s="195">
        <v>782.65</v>
      </c>
      <c r="I107" s="195">
        <v>6950.49</v>
      </c>
      <c r="J107" s="195">
        <v>0</v>
      </c>
      <c r="K107" s="195">
        <f t="shared" si="15"/>
        <v>6950.49</v>
      </c>
      <c r="L107" s="195">
        <f t="shared" si="16"/>
        <v>104.25734999999999</v>
      </c>
      <c r="M107" s="195">
        <v>2680.13</v>
      </c>
      <c r="N107" s="195">
        <v>556.03</v>
      </c>
      <c r="O107" s="195"/>
      <c r="P107" s="325">
        <f t="shared" si="17"/>
        <v>1390.098</v>
      </c>
      <c r="Q107" s="330">
        <f t="shared" si="18"/>
        <v>1793.2226499999999</v>
      </c>
      <c r="R107" s="195">
        <f t="shared" si="19"/>
        <v>2349.2526499999999</v>
      </c>
      <c r="S107" s="195"/>
      <c r="T107" s="195"/>
      <c r="U107" s="195"/>
      <c r="V107" s="195"/>
      <c r="W107" s="195"/>
      <c r="X107" s="195"/>
      <c r="Y107" s="196"/>
      <c r="Z107" s="196"/>
      <c r="AA107" s="197"/>
      <c r="AB107" s="196"/>
      <c r="AC107" s="197"/>
      <c r="AD107" s="196"/>
      <c r="AE107" s="197"/>
      <c r="AF107" s="196"/>
      <c r="AG107" s="197"/>
      <c r="AH107" s="196"/>
      <c r="AI107" s="196"/>
      <c r="AJ107" s="197"/>
      <c r="AK107" s="196"/>
      <c r="AL107" s="197"/>
      <c r="AM107" s="196"/>
    </row>
    <row r="108" spans="1:39" ht="15" customHeight="1" x14ac:dyDescent="0.25">
      <c r="A108" s="184" t="s">
        <v>869</v>
      </c>
      <c r="B108" s="184" t="s">
        <v>847</v>
      </c>
      <c r="C108" s="185">
        <v>423</v>
      </c>
      <c r="D108" s="186" t="s">
        <v>658</v>
      </c>
      <c r="E108" s="184" t="s">
        <v>659</v>
      </c>
      <c r="F108" s="209"/>
      <c r="G108" s="187">
        <v>30644.48</v>
      </c>
      <c r="H108" s="187">
        <v>1091.08</v>
      </c>
      <c r="I108" s="187">
        <v>14420.93</v>
      </c>
      <c r="J108" s="187">
        <v>1802.62</v>
      </c>
      <c r="K108" s="187">
        <f t="shared" si="15"/>
        <v>16223.55</v>
      </c>
      <c r="L108" s="195">
        <f t="shared" si="16"/>
        <v>243.35324999999997</v>
      </c>
      <c r="M108" s="187">
        <v>5520.11</v>
      </c>
      <c r="N108" s="187">
        <v>0</v>
      </c>
      <c r="O108" s="187"/>
      <c r="P108" s="325">
        <f t="shared" si="17"/>
        <v>3244.71</v>
      </c>
      <c r="Q108" s="330">
        <f t="shared" si="18"/>
        <v>4185.6767499999996</v>
      </c>
      <c r="R108" s="195">
        <f t="shared" si="19"/>
        <v>4185.6767499999996</v>
      </c>
      <c r="S108" s="195"/>
      <c r="T108" s="195"/>
      <c r="U108" s="195"/>
      <c r="V108" s="195"/>
      <c r="W108" s="195"/>
      <c r="X108" s="195"/>
      <c r="Y108" s="196"/>
      <c r="Z108" s="196"/>
      <c r="AA108" s="197"/>
      <c r="AB108" s="196"/>
      <c r="AC108" s="197"/>
      <c r="AD108" s="196"/>
      <c r="AE108" s="197"/>
      <c r="AF108" s="196"/>
      <c r="AG108" s="197"/>
      <c r="AH108" s="196"/>
      <c r="AI108" s="196"/>
      <c r="AJ108" s="197"/>
      <c r="AK108" s="196"/>
      <c r="AL108" s="197"/>
      <c r="AM108" s="196"/>
    </row>
    <row r="109" spans="1:39" ht="15" customHeight="1" x14ac:dyDescent="0.25">
      <c r="A109" s="196" t="s">
        <v>869</v>
      </c>
      <c r="B109" s="196" t="s">
        <v>847</v>
      </c>
      <c r="C109" s="197">
        <v>485</v>
      </c>
      <c r="D109" s="199" t="s">
        <v>831</v>
      </c>
      <c r="E109" s="196" t="s">
        <v>830</v>
      </c>
      <c r="F109" s="324" t="s">
        <v>167</v>
      </c>
      <c r="G109" s="195">
        <v>34263.54</v>
      </c>
      <c r="H109" s="195">
        <v>951.62</v>
      </c>
      <c r="I109" s="195">
        <v>17131.77</v>
      </c>
      <c r="J109" s="195">
        <v>0</v>
      </c>
      <c r="K109" s="195">
        <f t="shared" si="15"/>
        <v>17131.77</v>
      </c>
      <c r="L109" s="195">
        <f t="shared" si="16"/>
        <v>256.97654999999997</v>
      </c>
      <c r="M109" s="195">
        <v>5628.59</v>
      </c>
      <c r="N109" s="195">
        <v>1370.54</v>
      </c>
      <c r="O109" s="195"/>
      <c r="P109" s="325">
        <f t="shared" si="17"/>
        <v>3426.3540000000003</v>
      </c>
      <c r="Q109" s="330">
        <f t="shared" si="18"/>
        <v>4419.9934499999999</v>
      </c>
      <c r="R109" s="195">
        <f t="shared" si="19"/>
        <v>5790.5334499999999</v>
      </c>
      <c r="S109" s="195"/>
      <c r="T109" s="195"/>
      <c r="U109" s="195"/>
      <c r="V109" s="195"/>
      <c r="W109" s="195"/>
      <c r="X109" s="195"/>
      <c r="Y109" s="196"/>
      <c r="Z109" s="196"/>
      <c r="AA109" s="197"/>
      <c r="AB109" s="196"/>
      <c r="AC109" s="197"/>
      <c r="AD109" s="196"/>
      <c r="AE109" s="197"/>
      <c r="AF109" s="196"/>
      <c r="AG109" s="197"/>
      <c r="AH109" s="196"/>
      <c r="AI109" s="196"/>
      <c r="AJ109" s="197"/>
      <c r="AK109" s="196"/>
      <c r="AL109" s="197"/>
      <c r="AM109" s="196"/>
    </row>
    <row r="110" spans="1:39" ht="15" customHeight="1" x14ac:dyDescent="0.25">
      <c r="A110" s="196" t="s">
        <v>869</v>
      </c>
      <c r="B110" s="196" t="s">
        <v>847</v>
      </c>
      <c r="C110" s="197">
        <v>33</v>
      </c>
      <c r="D110" s="199" t="s">
        <v>24</v>
      </c>
      <c r="E110" s="196" t="s">
        <v>196</v>
      </c>
      <c r="F110" s="324" t="s">
        <v>167</v>
      </c>
      <c r="G110" s="195">
        <v>26700.799999999999</v>
      </c>
      <c r="H110" s="195">
        <v>951.62</v>
      </c>
      <c r="I110" s="195">
        <v>13350.4</v>
      </c>
      <c r="J110" s="195">
        <v>0</v>
      </c>
      <c r="K110" s="195">
        <f t="shared" si="15"/>
        <v>13350.4</v>
      </c>
      <c r="L110" s="195">
        <f t="shared" si="16"/>
        <v>200.256</v>
      </c>
      <c r="M110" s="195">
        <v>4596.28</v>
      </c>
      <c r="N110" s="195">
        <v>1068.03</v>
      </c>
      <c r="O110" s="195"/>
      <c r="P110" s="325">
        <f t="shared" si="17"/>
        <v>2670.08</v>
      </c>
      <c r="Q110" s="330">
        <f t="shared" si="18"/>
        <v>3444.404</v>
      </c>
      <c r="R110" s="195">
        <f t="shared" si="19"/>
        <v>4512.4340000000002</v>
      </c>
      <c r="S110" s="195"/>
      <c r="T110" s="195"/>
      <c r="U110" s="195"/>
      <c r="V110" s="195"/>
      <c r="W110" s="195"/>
      <c r="X110" s="195"/>
      <c r="Y110" s="196"/>
      <c r="Z110" s="196"/>
      <c r="AA110" s="197"/>
      <c r="AB110" s="196"/>
      <c r="AC110" s="197"/>
      <c r="AD110" s="196"/>
      <c r="AE110" s="197"/>
      <c r="AF110" s="196"/>
      <c r="AG110" s="197"/>
      <c r="AH110" s="196"/>
      <c r="AI110" s="196"/>
      <c r="AJ110" s="197"/>
      <c r="AK110" s="196"/>
      <c r="AL110" s="197"/>
      <c r="AM110" s="196"/>
    </row>
    <row r="111" spans="1:39" ht="15" customHeight="1" x14ac:dyDescent="0.25">
      <c r="A111" s="196" t="s">
        <v>869</v>
      </c>
      <c r="B111" s="196" t="s">
        <v>847</v>
      </c>
      <c r="C111" s="197">
        <v>81</v>
      </c>
      <c r="D111" s="199" t="s">
        <v>43</v>
      </c>
      <c r="E111" s="196" t="s">
        <v>215</v>
      </c>
      <c r="F111" s="324" t="s">
        <v>167</v>
      </c>
      <c r="G111" s="195">
        <v>17713.84</v>
      </c>
      <c r="H111" s="195">
        <v>951.62</v>
      </c>
      <c r="I111" s="195">
        <v>8856.92</v>
      </c>
      <c r="J111" s="195">
        <v>0</v>
      </c>
      <c r="K111" s="195">
        <f t="shared" si="15"/>
        <v>8856.92</v>
      </c>
      <c r="L111" s="195">
        <f t="shared" si="16"/>
        <v>132.85380000000001</v>
      </c>
      <c r="M111" s="195">
        <v>3369.56</v>
      </c>
      <c r="N111" s="195">
        <v>708.55</v>
      </c>
      <c r="O111" s="195"/>
      <c r="P111" s="325">
        <f t="shared" si="17"/>
        <v>1771.384</v>
      </c>
      <c r="Q111" s="330">
        <f t="shared" si="18"/>
        <v>2285.0862000000002</v>
      </c>
      <c r="R111" s="195">
        <f t="shared" si="19"/>
        <v>2993.6361999999999</v>
      </c>
      <c r="S111" s="195"/>
      <c r="T111" s="195"/>
      <c r="U111" s="195"/>
      <c r="V111" s="195"/>
      <c r="W111" s="195"/>
      <c r="X111" s="195"/>
      <c r="Y111" s="196"/>
      <c r="Z111" s="196"/>
      <c r="AA111" s="197"/>
      <c r="AB111" s="196"/>
      <c r="AC111" s="197"/>
      <c r="AD111" s="196"/>
      <c r="AE111" s="197"/>
      <c r="AF111" s="196"/>
      <c r="AG111" s="197"/>
      <c r="AH111" s="196"/>
      <c r="AI111" s="196"/>
      <c r="AJ111" s="197"/>
      <c r="AK111" s="196"/>
      <c r="AL111" s="197"/>
      <c r="AM111" s="196"/>
    </row>
    <row r="112" spans="1:39" s="188" customFormat="1" ht="15" customHeight="1" x14ac:dyDescent="0.25">
      <c r="A112" s="196" t="s">
        <v>869</v>
      </c>
      <c r="B112" s="196" t="s">
        <v>847</v>
      </c>
      <c r="C112" s="197">
        <v>321</v>
      </c>
      <c r="D112" s="199" t="s">
        <v>309</v>
      </c>
      <c r="E112" s="196" t="s">
        <v>312</v>
      </c>
      <c r="F112" s="324" t="s">
        <v>167</v>
      </c>
      <c r="G112" s="195">
        <v>45666.28</v>
      </c>
      <c r="H112" s="195">
        <v>951.62</v>
      </c>
      <c r="I112" s="195">
        <v>22833.14</v>
      </c>
      <c r="J112" s="195">
        <v>0</v>
      </c>
      <c r="K112" s="195">
        <f t="shared" ref="K112:K130" si="20">I112+J112</f>
        <v>22833.14</v>
      </c>
      <c r="L112" s="195">
        <f t="shared" ref="L112:L130" si="21">K112*1.5%</f>
        <v>342.49709999999999</v>
      </c>
      <c r="M112" s="195">
        <v>7185.07</v>
      </c>
      <c r="N112" s="195">
        <v>1826.65</v>
      </c>
      <c r="O112" s="195"/>
      <c r="P112" s="325">
        <f t="shared" ref="P112:P130" si="22">K112*0.2</f>
        <v>4566.6279999999997</v>
      </c>
      <c r="Q112" s="330">
        <f t="shared" ref="Q112:Q130" si="23">M112-H112-L112</f>
        <v>5890.9529000000002</v>
      </c>
      <c r="R112" s="195">
        <f t="shared" ref="R112:R130" si="24">N112+Q112</f>
        <v>7717.6028999999999</v>
      </c>
      <c r="S112" s="187"/>
      <c r="T112" s="187"/>
      <c r="U112" s="187"/>
      <c r="V112" s="187"/>
      <c r="W112" s="187"/>
      <c r="X112" s="187"/>
      <c r="Y112" s="184"/>
      <c r="Z112" s="184"/>
      <c r="AA112" s="185"/>
      <c r="AB112" s="184"/>
      <c r="AC112" s="185"/>
      <c r="AD112" s="184"/>
      <c r="AE112" s="185"/>
      <c r="AF112" s="184"/>
      <c r="AG112" s="185"/>
      <c r="AH112" s="184"/>
      <c r="AI112" s="184"/>
      <c r="AJ112" s="185"/>
      <c r="AK112" s="184"/>
      <c r="AL112" s="185"/>
      <c r="AM112" s="184"/>
    </row>
    <row r="113" spans="1:39" ht="15" customHeight="1" x14ac:dyDescent="0.25">
      <c r="A113" s="196" t="s">
        <v>869</v>
      </c>
      <c r="B113" s="196" t="s">
        <v>847</v>
      </c>
      <c r="C113" s="197">
        <v>151</v>
      </c>
      <c r="D113" s="199" t="s">
        <v>58</v>
      </c>
      <c r="E113" s="196" t="s">
        <v>842</v>
      </c>
      <c r="F113" s="324" t="s">
        <v>167</v>
      </c>
      <c r="G113" s="195">
        <v>22696.46</v>
      </c>
      <c r="H113" s="195">
        <v>951.62</v>
      </c>
      <c r="I113" s="195">
        <v>11348.23</v>
      </c>
      <c r="J113" s="195">
        <v>0</v>
      </c>
      <c r="K113" s="195">
        <f t="shared" si="20"/>
        <v>11348.23</v>
      </c>
      <c r="L113" s="195">
        <f t="shared" si="21"/>
        <v>170.22344999999999</v>
      </c>
      <c r="M113" s="195">
        <v>4049.69</v>
      </c>
      <c r="N113" s="195">
        <v>907.85</v>
      </c>
      <c r="O113" s="195"/>
      <c r="P113" s="325">
        <f t="shared" si="22"/>
        <v>2269.6460000000002</v>
      </c>
      <c r="Q113" s="330">
        <f t="shared" si="23"/>
        <v>2927.8465500000002</v>
      </c>
      <c r="R113" s="195">
        <f t="shared" si="24"/>
        <v>3835.6965500000001</v>
      </c>
      <c r="S113" s="195"/>
      <c r="T113" s="195"/>
      <c r="U113" s="195"/>
      <c r="V113" s="195"/>
      <c r="W113" s="195"/>
      <c r="X113" s="195"/>
      <c r="Y113" s="196"/>
      <c r="Z113" s="196"/>
      <c r="AA113" s="197"/>
      <c r="AB113" s="196"/>
      <c r="AC113" s="197"/>
      <c r="AD113" s="196"/>
      <c r="AE113" s="197"/>
      <c r="AF113" s="196"/>
      <c r="AG113" s="197"/>
      <c r="AH113" s="196"/>
      <c r="AI113" s="196"/>
      <c r="AJ113" s="197"/>
      <c r="AK113" s="196"/>
      <c r="AL113" s="197"/>
      <c r="AM113" s="196"/>
    </row>
    <row r="114" spans="1:39" s="188" customFormat="1" ht="15" customHeight="1" x14ac:dyDescent="0.25">
      <c r="A114" s="196" t="s">
        <v>869</v>
      </c>
      <c r="B114" s="196" t="s">
        <v>847</v>
      </c>
      <c r="C114" s="197">
        <v>170</v>
      </c>
      <c r="D114" s="199" t="s">
        <v>839</v>
      </c>
      <c r="E114" s="196" t="s">
        <v>838</v>
      </c>
      <c r="F114" s="324" t="s">
        <v>167</v>
      </c>
      <c r="G114" s="195">
        <v>22696.46</v>
      </c>
      <c r="H114" s="195">
        <v>951.62</v>
      </c>
      <c r="I114" s="195">
        <v>11348.23</v>
      </c>
      <c r="J114" s="195">
        <v>0</v>
      </c>
      <c r="K114" s="195">
        <f t="shared" si="20"/>
        <v>11348.23</v>
      </c>
      <c r="L114" s="195">
        <f t="shared" si="21"/>
        <v>170.22344999999999</v>
      </c>
      <c r="M114" s="195">
        <v>4049.69</v>
      </c>
      <c r="N114" s="195">
        <v>907.85</v>
      </c>
      <c r="O114" s="195"/>
      <c r="P114" s="325">
        <f t="shared" si="22"/>
        <v>2269.6460000000002</v>
      </c>
      <c r="Q114" s="330">
        <f t="shared" si="23"/>
        <v>2927.8465500000002</v>
      </c>
      <c r="R114" s="195">
        <f t="shared" si="24"/>
        <v>3835.6965500000001</v>
      </c>
      <c r="S114" s="187"/>
      <c r="T114" s="187"/>
      <c r="U114" s="187"/>
      <c r="V114" s="187"/>
      <c r="W114" s="187"/>
      <c r="X114" s="187"/>
      <c r="Y114" s="184"/>
      <c r="Z114" s="184"/>
      <c r="AA114" s="185"/>
      <c r="AB114" s="184"/>
      <c r="AC114" s="185"/>
      <c r="AD114" s="184"/>
      <c r="AE114" s="185"/>
      <c r="AF114" s="184"/>
      <c r="AG114" s="185"/>
      <c r="AH114" s="184"/>
      <c r="AI114" s="184"/>
      <c r="AJ114" s="185"/>
      <c r="AK114" s="184"/>
      <c r="AL114" s="185"/>
      <c r="AM114" s="184"/>
    </row>
    <row r="115" spans="1:39" ht="15" customHeight="1" x14ac:dyDescent="0.25">
      <c r="A115" s="196" t="s">
        <v>869</v>
      </c>
      <c r="B115" s="196" t="s">
        <v>847</v>
      </c>
      <c r="C115" s="197">
        <v>402</v>
      </c>
      <c r="D115" s="199" t="s">
        <v>528</v>
      </c>
      <c r="E115" s="196" t="s">
        <v>529</v>
      </c>
      <c r="F115" s="324" t="s">
        <v>167</v>
      </c>
      <c r="G115" s="195">
        <v>21924.400000000001</v>
      </c>
      <c r="H115" s="195">
        <v>951.62</v>
      </c>
      <c r="I115" s="195">
        <v>10962.2</v>
      </c>
      <c r="J115" s="195">
        <v>0</v>
      </c>
      <c r="K115" s="195">
        <f t="shared" si="20"/>
        <v>10962.2</v>
      </c>
      <c r="L115" s="195">
        <f t="shared" si="21"/>
        <v>164.43299999999999</v>
      </c>
      <c r="M115" s="195">
        <v>3944.3</v>
      </c>
      <c r="N115" s="195">
        <v>876.97</v>
      </c>
      <c r="O115" s="195"/>
      <c r="P115" s="325">
        <f t="shared" si="22"/>
        <v>2192.44</v>
      </c>
      <c r="Q115" s="330">
        <f t="shared" si="23"/>
        <v>2828.2470000000003</v>
      </c>
      <c r="R115" s="195">
        <f t="shared" si="24"/>
        <v>3705.2170000000006</v>
      </c>
      <c r="S115" s="195"/>
      <c r="T115" s="195"/>
      <c r="U115" s="195"/>
      <c r="V115" s="195"/>
      <c r="W115" s="195"/>
      <c r="X115" s="195"/>
      <c r="Y115" s="196"/>
      <c r="Z115" s="196"/>
      <c r="AA115" s="197"/>
      <c r="AB115" s="196"/>
      <c r="AC115" s="197"/>
      <c r="AD115" s="196"/>
      <c r="AE115" s="197"/>
      <c r="AF115" s="196"/>
      <c r="AG115" s="197"/>
      <c r="AH115" s="196"/>
      <c r="AI115" s="196"/>
      <c r="AJ115" s="197"/>
      <c r="AK115" s="196"/>
      <c r="AL115" s="197"/>
      <c r="AM115" s="196"/>
    </row>
    <row r="116" spans="1:39" ht="15" customHeight="1" x14ac:dyDescent="0.25">
      <c r="A116" s="184" t="s">
        <v>869</v>
      </c>
      <c r="B116" s="184" t="s">
        <v>847</v>
      </c>
      <c r="C116" s="185">
        <v>441</v>
      </c>
      <c r="D116" s="186" t="s">
        <v>709</v>
      </c>
      <c r="E116" s="184" t="s">
        <v>730</v>
      </c>
      <c r="F116" s="209"/>
      <c r="G116" s="187">
        <v>37374.239999999998</v>
      </c>
      <c r="H116" s="187">
        <v>1091.08</v>
      </c>
      <c r="I116" s="187">
        <v>17785.810000000001</v>
      </c>
      <c r="J116" s="187">
        <v>1802.62</v>
      </c>
      <c r="K116" s="187">
        <f t="shared" si="20"/>
        <v>19588.43</v>
      </c>
      <c r="L116" s="195">
        <f t="shared" si="21"/>
        <v>293.82644999999997</v>
      </c>
      <c r="M116" s="187">
        <v>6438.73</v>
      </c>
      <c r="N116" s="187">
        <v>0</v>
      </c>
      <c r="O116" s="187"/>
      <c r="P116" s="325">
        <f t="shared" si="22"/>
        <v>3917.6860000000001</v>
      </c>
      <c r="Q116" s="330">
        <f t="shared" si="23"/>
        <v>5053.8235500000001</v>
      </c>
      <c r="R116" s="195">
        <f t="shared" si="24"/>
        <v>5053.8235500000001</v>
      </c>
      <c r="S116" s="195"/>
      <c r="T116" s="195"/>
      <c r="U116" s="195"/>
      <c r="V116" s="195"/>
      <c r="W116" s="195"/>
      <c r="X116" s="195"/>
      <c r="Y116" s="196"/>
      <c r="Z116" s="196"/>
      <c r="AA116" s="197"/>
      <c r="AB116" s="196"/>
      <c r="AC116" s="197"/>
      <c r="AD116" s="196"/>
      <c r="AE116" s="197"/>
      <c r="AF116" s="196"/>
      <c r="AG116" s="197"/>
      <c r="AH116" s="196"/>
      <c r="AI116" s="196"/>
      <c r="AJ116" s="197"/>
      <c r="AK116" s="196"/>
      <c r="AL116" s="197"/>
      <c r="AM116" s="196"/>
    </row>
    <row r="117" spans="1:39" ht="15" customHeight="1" x14ac:dyDescent="0.25">
      <c r="A117" s="196" t="s">
        <v>869</v>
      </c>
      <c r="B117" s="196" t="s">
        <v>847</v>
      </c>
      <c r="C117" s="197">
        <v>385</v>
      </c>
      <c r="D117" s="199" t="s">
        <v>468</v>
      </c>
      <c r="E117" s="196" t="s">
        <v>515</v>
      </c>
      <c r="F117" s="324" t="s">
        <v>167</v>
      </c>
      <c r="G117" s="195">
        <v>22405.48</v>
      </c>
      <c r="H117" s="195">
        <v>951.62</v>
      </c>
      <c r="I117" s="195">
        <v>11202.74</v>
      </c>
      <c r="J117" s="195">
        <v>0</v>
      </c>
      <c r="K117" s="195">
        <f t="shared" si="20"/>
        <v>11202.74</v>
      </c>
      <c r="L117" s="195">
        <f t="shared" si="21"/>
        <v>168.0411</v>
      </c>
      <c r="M117" s="195">
        <v>4009.97</v>
      </c>
      <c r="N117" s="195">
        <v>896.21</v>
      </c>
      <c r="O117" s="195"/>
      <c r="P117" s="325">
        <f t="shared" si="22"/>
        <v>2240.5480000000002</v>
      </c>
      <c r="Q117" s="330">
        <f t="shared" si="23"/>
        <v>2890.3089</v>
      </c>
      <c r="R117" s="195">
        <f t="shared" si="24"/>
        <v>3786.5189</v>
      </c>
      <c r="S117" s="195"/>
      <c r="T117" s="195"/>
      <c r="U117" s="195"/>
      <c r="V117" s="195"/>
      <c r="W117" s="195"/>
      <c r="X117" s="195"/>
      <c r="Y117" s="196"/>
      <c r="Z117" s="196"/>
      <c r="AA117" s="197"/>
      <c r="AB117" s="196"/>
      <c r="AC117" s="197"/>
      <c r="AD117" s="196"/>
      <c r="AE117" s="197"/>
      <c r="AF117" s="196"/>
      <c r="AG117" s="197"/>
      <c r="AH117" s="196"/>
      <c r="AI117" s="196"/>
      <c r="AJ117" s="197"/>
      <c r="AK117" s="196"/>
      <c r="AL117" s="197"/>
      <c r="AM117" s="196"/>
    </row>
    <row r="118" spans="1:39" ht="15" customHeight="1" x14ac:dyDescent="0.25">
      <c r="A118" s="196" t="s">
        <v>869</v>
      </c>
      <c r="B118" s="196" t="s">
        <v>847</v>
      </c>
      <c r="C118" s="197">
        <v>376</v>
      </c>
      <c r="D118" s="199" t="s">
        <v>508</v>
      </c>
      <c r="E118" s="196" t="s">
        <v>509</v>
      </c>
      <c r="F118" s="324" t="s">
        <v>167</v>
      </c>
      <c r="G118" s="195">
        <v>20770.48</v>
      </c>
      <c r="H118" s="195">
        <v>951.62</v>
      </c>
      <c r="I118" s="195">
        <v>10385.24</v>
      </c>
      <c r="J118" s="195">
        <v>0</v>
      </c>
      <c r="K118" s="195">
        <f t="shared" si="20"/>
        <v>10385.24</v>
      </c>
      <c r="L118" s="195">
        <f t="shared" si="21"/>
        <v>155.77859999999998</v>
      </c>
      <c r="M118" s="195">
        <v>3786.79</v>
      </c>
      <c r="N118" s="195">
        <v>830.81</v>
      </c>
      <c r="O118" s="195"/>
      <c r="P118" s="325">
        <f t="shared" si="22"/>
        <v>2077.0480000000002</v>
      </c>
      <c r="Q118" s="330">
        <f t="shared" si="23"/>
        <v>2679.3914</v>
      </c>
      <c r="R118" s="195">
        <f t="shared" si="24"/>
        <v>3510.2013999999999</v>
      </c>
      <c r="S118" s="195"/>
      <c r="T118" s="195"/>
      <c r="U118" s="195"/>
      <c r="V118" s="195"/>
      <c r="W118" s="195"/>
      <c r="X118" s="195"/>
      <c r="Y118" s="196"/>
      <c r="Z118" s="196"/>
      <c r="AA118" s="197"/>
      <c r="AB118" s="196"/>
      <c r="AC118" s="197"/>
      <c r="AD118" s="196"/>
      <c r="AE118" s="197"/>
      <c r="AF118" s="196"/>
      <c r="AG118" s="197"/>
      <c r="AH118" s="196"/>
      <c r="AI118" s="196"/>
      <c r="AJ118" s="197"/>
      <c r="AK118" s="196"/>
      <c r="AL118" s="197"/>
      <c r="AM118" s="196"/>
    </row>
    <row r="119" spans="1:39" ht="15" customHeight="1" x14ac:dyDescent="0.25">
      <c r="A119" s="196" t="s">
        <v>869</v>
      </c>
      <c r="B119" s="196" t="s">
        <v>847</v>
      </c>
      <c r="C119" s="197">
        <v>401</v>
      </c>
      <c r="D119" s="199" t="s">
        <v>478</v>
      </c>
      <c r="E119" s="196" t="s">
        <v>527</v>
      </c>
      <c r="F119" s="324" t="s">
        <v>167</v>
      </c>
      <c r="G119" s="195">
        <v>21924.400000000001</v>
      </c>
      <c r="H119" s="195">
        <v>951.62</v>
      </c>
      <c r="I119" s="195">
        <v>10962.2</v>
      </c>
      <c r="J119" s="195">
        <v>0</v>
      </c>
      <c r="K119" s="195">
        <f t="shared" si="20"/>
        <v>10962.2</v>
      </c>
      <c r="L119" s="195">
        <f t="shared" si="21"/>
        <v>164.43299999999999</v>
      </c>
      <c r="M119" s="195">
        <v>3944.3</v>
      </c>
      <c r="N119" s="195">
        <v>876.97</v>
      </c>
      <c r="O119" s="195"/>
      <c r="P119" s="325">
        <f t="shared" si="22"/>
        <v>2192.44</v>
      </c>
      <c r="Q119" s="330">
        <f t="shared" si="23"/>
        <v>2828.2470000000003</v>
      </c>
      <c r="R119" s="195">
        <f t="shared" si="24"/>
        <v>3705.2170000000006</v>
      </c>
      <c r="S119" s="195"/>
      <c r="T119" s="195"/>
      <c r="U119" s="195"/>
      <c r="V119" s="195"/>
      <c r="W119" s="195"/>
      <c r="X119" s="195"/>
      <c r="Y119" s="196"/>
      <c r="Z119" s="196"/>
      <c r="AA119" s="197"/>
      <c r="AB119" s="196"/>
      <c r="AC119" s="197"/>
      <c r="AD119" s="196"/>
      <c r="AE119" s="197"/>
      <c r="AF119" s="196"/>
      <c r="AG119" s="197"/>
      <c r="AH119" s="196"/>
      <c r="AI119" s="196"/>
      <c r="AJ119" s="197"/>
      <c r="AK119" s="196"/>
      <c r="AL119" s="197"/>
      <c r="AM119" s="196"/>
    </row>
    <row r="120" spans="1:39" ht="15" customHeight="1" x14ac:dyDescent="0.25">
      <c r="A120" s="184" t="s">
        <v>869</v>
      </c>
      <c r="B120" s="184" t="s">
        <v>847</v>
      </c>
      <c r="C120" s="185">
        <v>464</v>
      </c>
      <c r="D120" s="186" t="s">
        <v>751</v>
      </c>
      <c r="E120" s="184" t="s">
        <v>764</v>
      </c>
      <c r="F120" s="209"/>
      <c r="G120" s="187">
        <v>18993.93</v>
      </c>
      <c r="H120" s="187">
        <v>1035.4100000000001</v>
      </c>
      <c r="I120" s="187">
        <v>8938.32</v>
      </c>
      <c r="J120" s="187">
        <v>1117.29</v>
      </c>
      <c r="K120" s="187">
        <f t="shared" si="20"/>
        <v>10055.61</v>
      </c>
      <c r="L120" s="195">
        <f t="shared" si="21"/>
        <v>150.83414999999999</v>
      </c>
      <c r="M120" s="187">
        <v>3780.59</v>
      </c>
      <c r="N120" s="187">
        <v>0</v>
      </c>
      <c r="O120" s="187"/>
      <c r="P120" s="325">
        <f t="shared" si="22"/>
        <v>2011.1220000000003</v>
      </c>
      <c r="Q120" s="330">
        <f t="shared" si="23"/>
        <v>2594.3458500000002</v>
      </c>
      <c r="R120" s="195">
        <f t="shared" si="24"/>
        <v>2594.3458500000002</v>
      </c>
      <c r="S120" s="195"/>
      <c r="T120" s="195"/>
      <c r="U120" s="195"/>
      <c r="V120" s="195"/>
      <c r="W120" s="195"/>
      <c r="X120" s="195"/>
      <c r="Y120" s="196"/>
      <c r="Z120" s="196"/>
      <c r="AA120" s="197"/>
      <c r="AB120" s="196"/>
      <c r="AC120" s="197"/>
      <c r="AD120" s="196"/>
      <c r="AE120" s="197"/>
      <c r="AF120" s="196"/>
      <c r="AG120" s="197"/>
      <c r="AH120" s="196"/>
      <c r="AI120" s="196"/>
      <c r="AJ120" s="197"/>
      <c r="AK120" s="196"/>
      <c r="AL120" s="197"/>
      <c r="AM120" s="196"/>
    </row>
    <row r="121" spans="1:39" ht="15" customHeight="1" x14ac:dyDescent="0.25">
      <c r="A121" s="196" t="s">
        <v>869</v>
      </c>
      <c r="B121" s="196" t="s">
        <v>847</v>
      </c>
      <c r="C121" s="197">
        <v>427</v>
      </c>
      <c r="D121" s="199" t="s">
        <v>674</v>
      </c>
      <c r="E121" s="196" t="s">
        <v>675</v>
      </c>
      <c r="F121" s="324" t="s">
        <v>167</v>
      </c>
      <c r="G121" s="195">
        <v>25303.06</v>
      </c>
      <c r="H121" s="195">
        <v>951.62</v>
      </c>
      <c r="I121" s="195">
        <v>12651.53</v>
      </c>
      <c r="J121" s="195">
        <v>0</v>
      </c>
      <c r="K121" s="195">
        <f t="shared" si="20"/>
        <v>12651.53</v>
      </c>
      <c r="L121" s="195">
        <f t="shared" si="21"/>
        <v>189.77295000000001</v>
      </c>
      <c r="M121" s="195">
        <v>4405.49</v>
      </c>
      <c r="N121" s="195">
        <v>1012.12</v>
      </c>
      <c r="O121" s="195"/>
      <c r="P121" s="325">
        <f t="shared" si="22"/>
        <v>2530.3060000000005</v>
      </c>
      <c r="Q121" s="330">
        <f t="shared" si="23"/>
        <v>3264.0970499999999</v>
      </c>
      <c r="R121" s="195">
        <f t="shared" si="24"/>
        <v>4276.2170500000002</v>
      </c>
      <c r="S121" s="195"/>
      <c r="T121" s="195"/>
      <c r="U121" s="195"/>
      <c r="V121" s="195"/>
      <c r="W121" s="195"/>
      <c r="X121" s="195"/>
      <c r="Y121" s="196"/>
      <c r="Z121" s="196"/>
      <c r="AA121" s="197"/>
      <c r="AB121" s="196"/>
      <c r="AC121" s="197"/>
      <c r="AD121" s="196"/>
      <c r="AE121" s="197"/>
      <c r="AF121" s="196"/>
      <c r="AG121" s="197"/>
      <c r="AH121" s="196"/>
      <c r="AI121" s="196"/>
      <c r="AJ121" s="197"/>
      <c r="AK121" s="196"/>
      <c r="AL121" s="197"/>
      <c r="AM121" s="196"/>
    </row>
    <row r="122" spans="1:39" ht="15" customHeight="1" x14ac:dyDescent="0.25">
      <c r="A122" s="196" t="s">
        <v>869</v>
      </c>
      <c r="B122" s="196" t="s">
        <v>847</v>
      </c>
      <c r="C122" s="197">
        <v>156</v>
      </c>
      <c r="D122" s="199" t="s">
        <v>61</v>
      </c>
      <c r="E122" s="196" t="s">
        <v>233</v>
      </c>
      <c r="F122" s="324" t="s">
        <v>167</v>
      </c>
      <c r="G122" s="195">
        <v>7320.9</v>
      </c>
      <c r="H122" s="195">
        <v>332.65</v>
      </c>
      <c r="I122" s="195">
        <v>3660.45</v>
      </c>
      <c r="J122" s="195">
        <v>0</v>
      </c>
      <c r="K122" s="195">
        <f t="shared" si="20"/>
        <v>3660.45</v>
      </c>
      <c r="L122" s="195">
        <f t="shared" si="21"/>
        <v>54.906749999999995</v>
      </c>
      <c r="M122" s="195">
        <v>1331.95</v>
      </c>
      <c r="N122" s="195">
        <v>292.83</v>
      </c>
      <c r="O122" s="195"/>
      <c r="P122" s="325">
        <f t="shared" si="22"/>
        <v>732.09</v>
      </c>
      <c r="Q122" s="330">
        <f t="shared" si="23"/>
        <v>944.39325000000008</v>
      </c>
      <c r="R122" s="195">
        <f t="shared" si="24"/>
        <v>1237.22325</v>
      </c>
      <c r="S122" s="195"/>
      <c r="T122" s="195"/>
      <c r="U122" s="195"/>
      <c r="V122" s="195"/>
      <c r="W122" s="195"/>
      <c r="X122" s="195"/>
      <c r="Y122" s="196"/>
      <c r="Z122" s="196"/>
      <c r="AA122" s="197"/>
      <c r="AB122" s="196"/>
      <c r="AC122" s="197"/>
      <c r="AD122" s="196"/>
      <c r="AE122" s="197"/>
      <c r="AF122" s="196"/>
      <c r="AG122" s="197"/>
      <c r="AH122" s="196"/>
      <c r="AI122" s="196"/>
      <c r="AJ122" s="197"/>
      <c r="AK122" s="196"/>
      <c r="AL122" s="197"/>
      <c r="AM122" s="196"/>
    </row>
    <row r="123" spans="1:39" ht="15" customHeight="1" x14ac:dyDescent="0.25">
      <c r="A123" s="196" t="s">
        <v>869</v>
      </c>
      <c r="B123" s="196" t="s">
        <v>847</v>
      </c>
      <c r="C123" s="197">
        <v>483</v>
      </c>
      <c r="D123" s="199" t="s">
        <v>820</v>
      </c>
      <c r="E123" s="196" t="s">
        <v>823</v>
      </c>
      <c r="F123" s="324" t="s">
        <v>167</v>
      </c>
      <c r="G123" s="195">
        <v>20770.48</v>
      </c>
      <c r="H123" s="195">
        <v>951.62</v>
      </c>
      <c r="I123" s="195">
        <v>10385.24</v>
      </c>
      <c r="J123" s="195">
        <v>0</v>
      </c>
      <c r="K123" s="195">
        <f t="shared" si="20"/>
        <v>10385.24</v>
      </c>
      <c r="L123" s="195">
        <f t="shared" si="21"/>
        <v>155.77859999999998</v>
      </c>
      <c r="M123" s="195">
        <v>3786.79</v>
      </c>
      <c r="N123" s="195">
        <v>830.81</v>
      </c>
      <c r="O123" s="195"/>
      <c r="P123" s="325">
        <f t="shared" si="22"/>
        <v>2077.0480000000002</v>
      </c>
      <c r="Q123" s="330">
        <f t="shared" si="23"/>
        <v>2679.3914</v>
      </c>
      <c r="R123" s="195">
        <f t="shared" si="24"/>
        <v>3510.2013999999999</v>
      </c>
      <c r="S123" s="195"/>
      <c r="T123" s="195"/>
      <c r="U123" s="195"/>
      <c r="V123" s="195"/>
      <c r="W123" s="195"/>
      <c r="X123" s="195"/>
      <c r="Y123" s="196"/>
      <c r="Z123" s="196"/>
      <c r="AA123" s="197"/>
      <c r="AB123" s="196"/>
      <c r="AC123" s="197"/>
      <c r="AD123" s="196"/>
      <c r="AE123" s="197"/>
      <c r="AF123" s="196"/>
      <c r="AG123" s="197"/>
      <c r="AH123" s="196"/>
      <c r="AI123" s="196"/>
      <c r="AJ123" s="197"/>
      <c r="AK123" s="196"/>
      <c r="AL123" s="197"/>
      <c r="AM123" s="196"/>
    </row>
    <row r="124" spans="1:39" ht="15" customHeight="1" x14ac:dyDescent="0.25">
      <c r="A124" s="184" t="s">
        <v>869</v>
      </c>
      <c r="B124" s="184" t="s">
        <v>847</v>
      </c>
      <c r="C124" s="185">
        <v>477</v>
      </c>
      <c r="D124" s="186" t="s">
        <v>805</v>
      </c>
      <c r="E124" s="184" t="s">
        <v>814</v>
      </c>
      <c r="F124" s="209"/>
      <c r="G124" s="187">
        <v>18993.93</v>
      </c>
      <c r="H124" s="187">
        <v>1035.4100000000001</v>
      </c>
      <c r="I124" s="187">
        <v>8938.32</v>
      </c>
      <c r="J124" s="187">
        <v>1117.29</v>
      </c>
      <c r="K124" s="187">
        <f t="shared" si="20"/>
        <v>10055.61</v>
      </c>
      <c r="L124" s="195">
        <f t="shared" si="21"/>
        <v>150.83414999999999</v>
      </c>
      <c r="M124" s="187">
        <v>3780.59</v>
      </c>
      <c r="N124" s="187">
        <v>0</v>
      </c>
      <c r="O124" s="187"/>
      <c r="P124" s="325">
        <f t="shared" si="22"/>
        <v>2011.1220000000003</v>
      </c>
      <c r="Q124" s="330">
        <f t="shared" si="23"/>
        <v>2594.3458500000002</v>
      </c>
      <c r="R124" s="195">
        <f t="shared" si="24"/>
        <v>2594.3458500000002</v>
      </c>
      <c r="S124" s="195"/>
      <c r="T124" s="195"/>
      <c r="U124" s="195"/>
      <c r="V124" s="195"/>
      <c r="W124" s="195"/>
      <c r="X124" s="195"/>
      <c r="Y124" s="196"/>
      <c r="Z124" s="196"/>
      <c r="AA124" s="197"/>
      <c r="AB124" s="196"/>
      <c r="AC124" s="197"/>
      <c r="AD124" s="196"/>
      <c r="AE124" s="197"/>
      <c r="AF124" s="196"/>
      <c r="AG124" s="197"/>
      <c r="AH124" s="196"/>
      <c r="AI124" s="196"/>
      <c r="AJ124" s="197"/>
      <c r="AK124" s="196"/>
      <c r="AL124" s="197"/>
      <c r="AM124" s="196"/>
    </row>
    <row r="125" spans="1:39" ht="15" customHeight="1" x14ac:dyDescent="0.25">
      <c r="A125" s="196" t="s">
        <v>869</v>
      </c>
      <c r="B125" s="196" t="s">
        <v>847</v>
      </c>
      <c r="C125" s="197">
        <v>382</v>
      </c>
      <c r="D125" s="199" t="s">
        <v>466</v>
      </c>
      <c r="E125" s="196" t="s">
        <v>513</v>
      </c>
      <c r="F125" s="324" t="s">
        <v>167</v>
      </c>
      <c r="G125" s="195">
        <v>9904.14</v>
      </c>
      <c r="H125" s="195">
        <v>502.87</v>
      </c>
      <c r="I125" s="195">
        <v>4952.07</v>
      </c>
      <c r="J125" s="195">
        <v>0</v>
      </c>
      <c r="K125" s="195">
        <f t="shared" si="20"/>
        <v>4952.07</v>
      </c>
      <c r="L125" s="195">
        <f t="shared" si="21"/>
        <v>74.281049999999993</v>
      </c>
      <c r="M125" s="195">
        <v>1854.79</v>
      </c>
      <c r="N125" s="195">
        <v>396.16</v>
      </c>
      <c r="O125" s="195"/>
      <c r="P125" s="325">
        <f t="shared" si="22"/>
        <v>990.41399999999999</v>
      </c>
      <c r="Q125" s="330">
        <f t="shared" si="23"/>
        <v>1277.63895</v>
      </c>
      <c r="R125" s="195">
        <f t="shared" si="24"/>
        <v>1673.7989500000001</v>
      </c>
      <c r="S125" s="195"/>
      <c r="T125" s="195"/>
      <c r="U125" s="195"/>
      <c r="V125" s="195"/>
      <c r="W125" s="195"/>
      <c r="X125" s="195"/>
      <c r="Y125" s="196"/>
      <c r="Z125" s="196"/>
      <c r="AA125" s="197"/>
      <c r="AB125" s="196"/>
      <c r="AC125" s="197"/>
      <c r="AD125" s="196"/>
      <c r="AE125" s="197"/>
      <c r="AF125" s="196"/>
      <c r="AG125" s="197"/>
      <c r="AH125" s="196"/>
      <c r="AI125" s="196"/>
      <c r="AJ125" s="197"/>
      <c r="AK125" s="196"/>
      <c r="AL125" s="197"/>
      <c r="AM125" s="196"/>
    </row>
    <row r="126" spans="1:39" ht="15" customHeight="1" x14ac:dyDescent="0.25">
      <c r="A126" s="196" t="s">
        <v>869</v>
      </c>
      <c r="B126" s="196" t="s">
        <v>847</v>
      </c>
      <c r="C126" s="197">
        <v>247</v>
      </c>
      <c r="D126" s="199" t="s">
        <v>136</v>
      </c>
      <c r="E126" s="196" t="s">
        <v>257</v>
      </c>
      <c r="F126" s="324" t="s">
        <v>167</v>
      </c>
      <c r="G126" s="195">
        <v>43262.8</v>
      </c>
      <c r="H126" s="195">
        <v>951.62</v>
      </c>
      <c r="I126" s="195">
        <v>21631.4</v>
      </c>
      <c r="J126" s="195">
        <v>0</v>
      </c>
      <c r="K126" s="195">
        <f t="shared" si="20"/>
        <v>21631.4</v>
      </c>
      <c r="L126" s="195">
        <f t="shared" si="21"/>
        <v>324.471</v>
      </c>
      <c r="M126" s="195">
        <v>6856.99</v>
      </c>
      <c r="N126" s="195">
        <v>1730.51</v>
      </c>
      <c r="O126" s="195"/>
      <c r="P126" s="325">
        <f t="shared" si="22"/>
        <v>4326.2800000000007</v>
      </c>
      <c r="Q126" s="330">
        <f t="shared" si="23"/>
        <v>5580.8989999999994</v>
      </c>
      <c r="R126" s="195">
        <f t="shared" si="24"/>
        <v>7311.4089999999997</v>
      </c>
      <c r="S126" s="195"/>
      <c r="T126" s="195"/>
      <c r="U126" s="195"/>
      <c r="V126" s="195"/>
      <c r="W126" s="195"/>
      <c r="X126" s="195"/>
      <c r="Y126" s="196"/>
      <c r="Z126" s="196"/>
      <c r="AA126" s="197"/>
      <c r="AB126" s="196"/>
      <c r="AC126" s="197"/>
      <c r="AD126" s="196"/>
      <c r="AE126" s="197"/>
      <c r="AF126" s="196"/>
      <c r="AG126" s="197"/>
      <c r="AH126" s="196"/>
      <c r="AI126" s="196"/>
      <c r="AJ126" s="197"/>
      <c r="AK126" s="196"/>
      <c r="AL126" s="197"/>
      <c r="AM126" s="196"/>
    </row>
    <row r="127" spans="1:39" ht="15" customHeight="1" x14ac:dyDescent="0.25">
      <c r="A127" s="196" t="s">
        <v>869</v>
      </c>
      <c r="B127" s="196" t="s">
        <v>847</v>
      </c>
      <c r="C127" s="197">
        <v>446</v>
      </c>
      <c r="D127" s="199" t="s">
        <v>714</v>
      </c>
      <c r="E127" s="196" t="s">
        <v>735</v>
      </c>
      <c r="F127" s="324" t="s">
        <v>167</v>
      </c>
      <c r="G127" s="195">
        <v>29199.86</v>
      </c>
      <c r="H127" s="195">
        <v>951.62</v>
      </c>
      <c r="I127" s="195">
        <v>14599.93</v>
      </c>
      <c r="J127" s="195">
        <v>0</v>
      </c>
      <c r="K127" s="195">
        <f t="shared" si="20"/>
        <v>14599.93</v>
      </c>
      <c r="L127" s="195">
        <f t="shared" si="21"/>
        <v>218.99895000000001</v>
      </c>
      <c r="M127" s="195">
        <v>4937.3999999999996</v>
      </c>
      <c r="N127" s="195">
        <v>1167.99</v>
      </c>
      <c r="O127" s="195"/>
      <c r="P127" s="325">
        <f t="shared" si="22"/>
        <v>2919.9860000000003</v>
      </c>
      <c r="Q127" s="330">
        <f t="shared" si="23"/>
        <v>3766.7810499999996</v>
      </c>
      <c r="R127" s="195">
        <f t="shared" si="24"/>
        <v>4934.7710499999994</v>
      </c>
      <c r="S127" s="195"/>
      <c r="T127" s="195"/>
      <c r="U127" s="195"/>
      <c r="V127" s="195"/>
      <c r="W127" s="195"/>
      <c r="X127" s="195"/>
      <c r="Y127" s="196"/>
      <c r="Z127" s="196"/>
      <c r="AA127" s="197"/>
      <c r="AB127" s="196"/>
      <c r="AC127" s="197"/>
      <c r="AD127" s="196"/>
      <c r="AE127" s="197"/>
      <c r="AF127" s="196"/>
      <c r="AG127" s="197"/>
      <c r="AH127" s="196"/>
      <c r="AI127" s="196"/>
      <c r="AJ127" s="197"/>
      <c r="AK127" s="196"/>
      <c r="AL127" s="197"/>
      <c r="AM127" s="196"/>
    </row>
    <row r="128" spans="1:39" ht="15" customHeight="1" x14ac:dyDescent="0.25">
      <c r="A128" s="196" t="s">
        <v>869</v>
      </c>
      <c r="B128" s="196" t="s">
        <v>847</v>
      </c>
      <c r="C128" s="197">
        <v>435</v>
      </c>
      <c r="D128" s="199" t="s">
        <v>697</v>
      </c>
      <c r="E128" s="196" t="s">
        <v>707</v>
      </c>
      <c r="F128" s="324" t="s">
        <v>167</v>
      </c>
      <c r="G128" s="195">
        <v>36675.360000000001</v>
      </c>
      <c r="H128" s="195">
        <v>951.62</v>
      </c>
      <c r="I128" s="195">
        <v>18337.68</v>
      </c>
      <c r="J128" s="195">
        <v>0</v>
      </c>
      <c r="K128" s="195">
        <f t="shared" si="20"/>
        <v>18337.68</v>
      </c>
      <c r="L128" s="195">
        <f t="shared" si="21"/>
        <v>275.0652</v>
      </c>
      <c r="M128" s="195">
        <v>5957.81</v>
      </c>
      <c r="N128" s="195">
        <v>1467.01</v>
      </c>
      <c r="O128" s="195"/>
      <c r="P128" s="325">
        <f t="shared" si="22"/>
        <v>3667.5360000000001</v>
      </c>
      <c r="Q128" s="330">
        <f t="shared" si="23"/>
        <v>4731.1248000000005</v>
      </c>
      <c r="R128" s="195">
        <f t="shared" si="24"/>
        <v>6198.1348000000007</v>
      </c>
      <c r="S128" s="195"/>
      <c r="T128" s="195"/>
      <c r="U128" s="195"/>
      <c r="V128" s="195"/>
      <c r="W128" s="195"/>
      <c r="X128" s="195"/>
      <c r="Y128" s="196"/>
      <c r="Z128" s="196"/>
      <c r="AA128" s="197"/>
      <c r="AB128" s="196"/>
      <c r="AC128" s="197"/>
      <c r="AD128" s="196"/>
      <c r="AE128" s="197"/>
      <c r="AF128" s="196"/>
      <c r="AG128" s="197"/>
      <c r="AH128" s="196"/>
      <c r="AI128" s="196"/>
      <c r="AJ128" s="197"/>
      <c r="AK128" s="196"/>
      <c r="AL128" s="197"/>
      <c r="AM128" s="196"/>
    </row>
    <row r="129" spans="1:39" ht="15" customHeight="1" x14ac:dyDescent="0.25">
      <c r="A129" s="196" t="s">
        <v>869</v>
      </c>
      <c r="B129" s="196" t="s">
        <v>847</v>
      </c>
      <c r="C129" s="197">
        <v>34</v>
      </c>
      <c r="D129" s="199" t="s">
        <v>25</v>
      </c>
      <c r="E129" s="196" t="s">
        <v>197</v>
      </c>
      <c r="F129" s="324" t="s">
        <v>167</v>
      </c>
      <c r="G129" s="195">
        <v>19453.060000000001</v>
      </c>
      <c r="H129" s="195">
        <v>951.62</v>
      </c>
      <c r="I129" s="195">
        <v>9726.5300000000007</v>
      </c>
      <c r="J129" s="195">
        <v>0</v>
      </c>
      <c r="K129" s="195">
        <f t="shared" si="20"/>
        <v>9726.5300000000007</v>
      </c>
      <c r="L129" s="195">
        <f t="shared" si="21"/>
        <v>145.89795000000001</v>
      </c>
      <c r="M129" s="195">
        <v>3606.96</v>
      </c>
      <c r="N129" s="195">
        <v>778.12</v>
      </c>
      <c r="O129" s="195"/>
      <c r="P129" s="325">
        <f t="shared" si="22"/>
        <v>1945.3060000000003</v>
      </c>
      <c r="Q129" s="330">
        <f t="shared" si="23"/>
        <v>2509.4420500000001</v>
      </c>
      <c r="R129" s="195">
        <f t="shared" si="24"/>
        <v>3287.56205</v>
      </c>
      <c r="S129" s="195"/>
      <c r="T129" s="195"/>
      <c r="U129" s="195"/>
      <c r="V129" s="195"/>
      <c r="W129" s="195"/>
      <c r="X129" s="195"/>
      <c r="Y129" s="196"/>
      <c r="Z129" s="196"/>
      <c r="AA129" s="197"/>
      <c r="AB129" s="196"/>
      <c r="AC129" s="197"/>
      <c r="AD129" s="196"/>
      <c r="AE129" s="197"/>
      <c r="AF129" s="196"/>
      <c r="AG129" s="197"/>
      <c r="AH129" s="196"/>
      <c r="AI129" s="196"/>
      <c r="AJ129" s="197"/>
      <c r="AK129" s="196"/>
      <c r="AL129" s="197"/>
      <c r="AM129" s="196"/>
    </row>
    <row r="130" spans="1:39" ht="15" customHeight="1" x14ac:dyDescent="0.25">
      <c r="A130" s="196" t="s">
        <v>869</v>
      </c>
      <c r="B130" s="196" t="s">
        <v>847</v>
      </c>
      <c r="C130" s="197">
        <v>397</v>
      </c>
      <c r="D130" s="199" t="s">
        <v>476</v>
      </c>
      <c r="E130" s="196" t="s">
        <v>525</v>
      </c>
      <c r="F130" s="324" t="s">
        <v>167</v>
      </c>
      <c r="G130" s="195">
        <v>20541.099999999999</v>
      </c>
      <c r="H130" s="195">
        <v>951.62</v>
      </c>
      <c r="I130" s="195">
        <v>10270.549999999999</v>
      </c>
      <c r="J130" s="195">
        <v>0</v>
      </c>
      <c r="K130" s="195">
        <f t="shared" si="20"/>
        <v>10270.549999999999</v>
      </c>
      <c r="L130" s="195">
        <f t="shared" si="21"/>
        <v>154.05824999999999</v>
      </c>
      <c r="M130" s="195">
        <v>3755.48</v>
      </c>
      <c r="N130" s="195">
        <v>821.64</v>
      </c>
      <c r="O130" s="195"/>
      <c r="P130" s="325">
        <f t="shared" si="22"/>
        <v>2054.11</v>
      </c>
      <c r="Q130" s="330">
        <f t="shared" si="23"/>
        <v>2649.8017500000001</v>
      </c>
      <c r="R130" s="195">
        <f t="shared" si="24"/>
        <v>3471.44175</v>
      </c>
      <c r="S130" s="195"/>
      <c r="T130" s="195"/>
      <c r="U130" s="195"/>
      <c r="V130" s="195"/>
      <c r="W130" s="195"/>
      <c r="X130" s="195"/>
      <c r="Y130" s="196"/>
      <c r="Z130" s="196"/>
      <c r="AA130" s="197"/>
      <c r="AB130" s="196"/>
      <c r="AC130" s="197"/>
      <c r="AD130" s="196"/>
      <c r="AE130" s="197"/>
      <c r="AF130" s="196"/>
      <c r="AG130" s="197"/>
      <c r="AH130" s="196"/>
      <c r="AI130" s="196"/>
      <c r="AJ130" s="197"/>
      <c r="AK130" s="196"/>
      <c r="AL130" s="197"/>
      <c r="AM130" s="196"/>
    </row>
    <row r="131" spans="1:39" ht="15" customHeight="1" x14ac:dyDescent="0.25">
      <c r="A131" s="196"/>
      <c r="B131" s="196"/>
      <c r="C131" s="190">
        <v>187</v>
      </c>
      <c r="D131" s="193" t="s">
        <v>69</v>
      </c>
      <c r="E131" s="196"/>
      <c r="F131" s="324"/>
      <c r="G131" s="195"/>
      <c r="H131" s="195">
        <v>0</v>
      </c>
      <c r="I131" s="195">
        <v>0</v>
      </c>
      <c r="J131" s="195">
        <v>0</v>
      </c>
      <c r="K131" s="195">
        <v>0</v>
      </c>
      <c r="L131" s="195">
        <v>0</v>
      </c>
      <c r="M131" s="195">
        <v>0</v>
      </c>
      <c r="N131" s="195">
        <v>0</v>
      </c>
      <c r="O131" s="195">
        <v>0</v>
      </c>
      <c r="P131" s="195">
        <v>0</v>
      </c>
      <c r="Q131" s="195">
        <v>0</v>
      </c>
      <c r="R131" s="195">
        <v>0</v>
      </c>
      <c r="S131" s="195"/>
      <c r="T131" s="195"/>
      <c r="U131" s="195"/>
      <c r="V131" s="195"/>
      <c r="W131" s="195"/>
      <c r="X131" s="195"/>
      <c r="Y131" s="196"/>
      <c r="Z131" s="196"/>
      <c r="AA131" s="197"/>
      <c r="AB131" s="196"/>
      <c r="AC131" s="197"/>
      <c r="AD131" s="196"/>
      <c r="AE131" s="197"/>
      <c r="AF131" s="196"/>
      <c r="AG131" s="197"/>
      <c r="AH131" s="196"/>
      <c r="AI131" s="196"/>
      <c r="AJ131" s="197"/>
      <c r="AK131" s="196"/>
      <c r="AL131" s="197"/>
      <c r="AM131" s="196"/>
    </row>
    <row r="132" spans="1:39" ht="15" customHeight="1" x14ac:dyDescent="0.25">
      <c r="A132" s="196"/>
      <c r="B132" s="196"/>
      <c r="C132" s="190">
        <v>4</v>
      </c>
      <c r="D132" s="193" t="s">
        <v>5</v>
      </c>
      <c r="E132" s="196"/>
      <c r="F132" s="324"/>
      <c r="G132" s="195"/>
      <c r="H132" s="195">
        <v>0</v>
      </c>
      <c r="I132" s="195">
        <v>0</v>
      </c>
      <c r="J132" s="195">
        <v>0</v>
      </c>
      <c r="K132" s="195">
        <v>0</v>
      </c>
      <c r="L132" s="195">
        <v>0</v>
      </c>
      <c r="M132" s="195">
        <v>0</v>
      </c>
      <c r="N132" s="195">
        <v>0</v>
      </c>
      <c r="O132" s="195">
        <v>0</v>
      </c>
      <c r="P132" s="195">
        <v>0</v>
      </c>
      <c r="Q132" s="195">
        <v>0</v>
      </c>
      <c r="R132" s="195">
        <v>0</v>
      </c>
      <c r="S132" s="195"/>
      <c r="T132" s="195"/>
      <c r="U132" s="195"/>
      <c r="V132" s="195"/>
      <c r="W132" s="195"/>
      <c r="X132" s="195"/>
      <c r="Y132" s="196"/>
      <c r="Z132" s="196"/>
      <c r="AA132" s="197"/>
      <c r="AB132" s="196"/>
      <c r="AC132" s="197"/>
      <c r="AD132" s="196"/>
      <c r="AE132" s="197"/>
      <c r="AF132" s="196"/>
      <c r="AG132" s="197"/>
      <c r="AH132" s="196"/>
      <c r="AI132" s="196"/>
      <c r="AJ132" s="197"/>
      <c r="AK132" s="196"/>
      <c r="AL132" s="197"/>
      <c r="AM132" s="196"/>
    </row>
    <row r="133" spans="1:39" ht="15" customHeight="1" x14ac:dyDescent="0.25">
      <c r="A133" s="196" t="s">
        <v>869</v>
      </c>
      <c r="B133" s="196" t="s">
        <v>847</v>
      </c>
      <c r="C133" s="197">
        <v>362</v>
      </c>
      <c r="D133" s="199" t="s">
        <v>451</v>
      </c>
      <c r="E133" s="196" t="s">
        <v>494</v>
      </c>
      <c r="F133" s="324" t="s">
        <v>167</v>
      </c>
      <c r="G133" s="195">
        <v>20770.48</v>
      </c>
      <c r="H133" s="195">
        <v>951.62</v>
      </c>
      <c r="I133" s="195">
        <v>10385.24</v>
      </c>
      <c r="J133" s="195">
        <v>0</v>
      </c>
      <c r="K133" s="195">
        <f t="shared" ref="K133:K141" si="25">I133+J133</f>
        <v>10385.24</v>
      </c>
      <c r="L133" s="195">
        <f t="shared" ref="L133:L141" si="26">K133*1.5%</f>
        <v>155.77859999999998</v>
      </c>
      <c r="M133" s="195">
        <v>3786.79</v>
      </c>
      <c r="N133" s="195">
        <v>830.81</v>
      </c>
      <c r="O133" s="195"/>
      <c r="P133" s="325">
        <f t="shared" ref="P133:P141" si="27">K133*0.2</f>
        <v>2077.0480000000002</v>
      </c>
      <c r="Q133" s="330">
        <f t="shared" ref="Q133:Q141" si="28">M133-H133-L133</f>
        <v>2679.3914</v>
      </c>
      <c r="R133" s="195">
        <f t="shared" ref="R133:R141" si="29">N133+Q133</f>
        <v>3510.2013999999999</v>
      </c>
      <c r="S133" s="195"/>
      <c r="T133" s="195"/>
      <c r="U133" s="195"/>
      <c r="V133" s="195"/>
      <c r="W133" s="195"/>
      <c r="X133" s="195"/>
      <c r="Y133" s="196"/>
      <c r="Z133" s="196"/>
      <c r="AA133" s="197"/>
      <c r="AB133" s="196"/>
      <c r="AC133" s="197"/>
      <c r="AD133" s="196"/>
      <c r="AE133" s="197"/>
      <c r="AF133" s="196"/>
      <c r="AG133" s="197"/>
      <c r="AH133" s="196"/>
      <c r="AI133" s="196"/>
      <c r="AJ133" s="197"/>
      <c r="AK133" s="196"/>
      <c r="AL133" s="197"/>
      <c r="AM133" s="196"/>
    </row>
    <row r="134" spans="1:39" ht="15" customHeight="1" x14ac:dyDescent="0.25">
      <c r="A134" s="196" t="s">
        <v>869</v>
      </c>
      <c r="B134" s="196" t="s">
        <v>847</v>
      </c>
      <c r="C134" s="197">
        <v>339</v>
      </c>
      <c r="D134" s="199" t="s">
        <v>346</v>
      </c>
      <c r="E134" s="196" t="s">
        <v>350</v>
      </c>
      <c r="F134" s="324" t="s">
        <v>167</v>
      </c>
      <c r="G134" s="195">
        <v>48550.48</v>
      </c>
      <c r="H134" s="195">
        <v>951.62</v>
      </c>
      <c r="I134" s="195">
        <v>24275.24</v>
      </c>
      <c r="J134" s="195">
        <v>0</v>
      </c>
      <c r="K134" s="195">
        <f t="shared" si="25"/>
        <v>24275.24</v>
      </c>
      <c r="L134" s="195">
        <f t="shared" si="26"/>
        <v>364.12860000000001</v>
      </c>
      <c r="M134" s="195">
        <v>7578.76</v>
      </c>
      <c r="N134" s="195">
        <v>1942.01</v>
      </c>
      <c r="O134" s="195"/>
      <c r="P134" s="325">
        <f t="shared" si="27"/>
        <v>4855.0480000000007</v>
      </c>
      <c r="Q134" s="330">
        <f t="shared" si="28"/>
        <v>6263.0114000000003</v>
      </c>
      <c r="R134" s="195">
        <f t="shared" si="29"/>
        <v>8205.0213999999996</v>
      </c>
      <c r="S134" s="195"/>
      <c r="T134" s="195"/>
      <c r="U134" s="195"/>
      <c r="V134" s="195"/>
      <c r="W134" s="195"/>
      <c r="X134" s="195"/>
      <c r="Y134" s="196"/>
      <c r="Z134" s="196"/>
      <c r="AA134" s="197"/>
      <c r="AB134" s="196"/>
      <c r="AC134" s="197"/>
      <c r="AD134" s="196"/>
      <c r="AE134" s="197"/>
      <c r="AF134" s="196"/>
      <c r="AG134" s="197"/>
      <c r="AH134" s="196"/>
      <c r="AI134" s="196"/>
      <c r="AJ134" s="197"/>
      <c r="AK134" s="196"/>
      <c r="AL134" s="197"/>
      <c r="AM134" s="196"/>
    </row>
    <row r="135" spans="1:39" ht="15" customHeight="1" x14ac:dyDescent="0.25">
      <c r="A135" s="196" t="s">
        <v>869</v>
      </c>
      <c r="B135" s="196" t="s">
        <v>847</v>
      </c>
      <c r="C135" s="197">
        <v>87</v>
      </c>
      <c r="D135" s="199" t="s">
        <v>47</v>
      </c>
      <c r="E135" s="196" t="s">
        <v>219</v>
      </c>
      <c r="F135" s="324" t="s">
        <v>167</v>
      </c>
      <c r="G135" s="195">
        <v>23068.65</v>
      </c>
      <c r="H135" s="195">
        <v>951.62</v>
      </c>
      <c r="I135" s="195">
        <v>10027.36</v>
      </c>
      <c r="J135" s="195">
        <v>0</v>
      </c>
      <c r="K135" s="195">
        <f t="shared" si="25"/>
        <v>10027.36</v>
      </c>
      <c r="L135" s="195">
        <f t="shared" si="26"/>
        <v>150.41040000000001</v>
      </c>
      <c r="M135" s="195">
        <v>3689.09</v>
      </c>
      <c r="N135" s="195">
        <v>1043.3</v>
      </c>
      <c r="O135" s="195"/>
      <c r="P135" s="325">
        <f t="shared" si="27"/>
        <v>2005.4720000000002</v>
      </c>
      <c r="Q135" s="330">
        <f t="shared" si="28"/>
        <v>2587.0596</v>
      </c>
      <c r="R135" s="195">
        <f t="shared" si="29"/>
        <v>3630.3595999999998</v>
      </c>
      <c r="S135" s="195"/>
      <c r="T135" s="195"/>
      <c r="U135" s="195"/>
      <c r="V135" s="195"/>
      <c r="W135" s="195"/>
      <c r="X135" s="195"/>
      <c r="Y135" s="196"/>
      <c r="Z135" s="196"/>
      <c r="AA135" s="197"/>
      <c r="AB135" s="196"/>
      <c r="AC135" s="197"/>
      <c r="AD135" s="196"/>
      <c r="AE135" s="197"/>
      <c r="AF135" s="196"/>
      <c r="AG135" s="197"/>
      <c r="AH135" s="196"/>
      <c r="AI135" s="196"/>
      <c r="AJ135" s="197"/>
      <c r="AK135" s="196"/>
      <c r="AL135" s="197"/>
      <c r="AM135" s="196"/>
    </row>
    <row r="136" spans="1:39" ht="15" customHeight="1" x14ac:dyDescent="0.25">
      <c r="A136" s="196" t="s">
        <v>869</v>
      </c>
      <c r="B136" s="196" t="s">
        <v>847</v>
      </c>
      <c r="C136" s="197">
        <v>392</v>
      </c>
      <c r="D136" s="199" t="s">
        <v>520</v>
      </c>
      <c r="E136" s="196" t="s">
        <v>521</v>
      </c>
      <c r="F136" s="324" t="s">
        <v>167</v>
      </c>
      <c r="G136" s="195">
        <v>30035.8</v>
      </c>
      <c r="H136" s="195">
        <v>951.62</v>
      </c>
      <c r="I136" s="195">
        <v>15017.9</v>
      </c>
      <c r="J136" s="195">
        <v>0</v>
      </c>
      <c r="K136" s="195">
        <f t="shared" si="25"/>
        <v>15017.9</v>
      </c>
      <c r="L136" s="195">
        <f t="shared" si="26"/>
        <v>225.26849999999999</v>
      </c>
      <c r="M136" s="195">
        <v>5051.51</v>
      </c>
      <c r="N136" s="195">
        <v>1201.43</v>
      </c>
      <c r="O136" s="195"/>
      <c r="P136" s="325">
        <f t="shared" si="27"/>
        <v>3003.58</v>
      </c>
      <c r="Q136" s="330">
        <f t="shared" si="28"/>
        <v>3874.6215000000002</v>
      </c>
      <c r="R136" s="195">
        <f t="shared" si="29"/>
        <v>5076.0515000000005</v>
      </c>
      <c r="S136" s="195"/>
      <c r="T136" s="195"/>
      <c r="U136" s="195"/>
      <c r="V136" s="195"/>
      <c r="W136" s="195"/>
      <c r="X136" s="195"/>
      <c r="Y136" s="196"/>
      <c r="Z136" s="196"/>
      <c r="AA136" s="197"/>
      <c r="AB136" s="196"/>
      <c r="AC136" s="197"/>
      <c r="AD136" s="196"/>
      <c r="AE136" s="197"/>
      <c r="AF136" s="196"/>
      <c r="AG136" s="197"/>
      <c r="AH136" s="196"/>
      <c r="AI136" s="196"/>
      <c r="AJ136" s="197"/>
      <c r="AK136" s="196"/>
      <c r="AL136" s="197"/>
      <c r="AM136" s="196"/>
    </row>
    <row r="137" spans="1:39" ht="15" customHeight="1" x14ac:dyDescent="0.25">
      <c r="A137" s="196" t="s">
        <v>869</v>
      </c>
      <c r="B137" s="196" t="s">
        <v>847</v>
      </c>
      <c r="C137" s="197">
        <v>317</v>
      </c>
      <c r="D137" s="199" t="s">
        <v>303</v>
      </c>
      <c r="E137" s="196" t="s">
        <v>304</v>
      </c>
      <c r="F137" s="324" t="s">
        <v>167</v>
      </c>
      <c r="G137" s="195">
        <v>45666.28</v>
      </c>
      <c r="H137" s="195">
        <v>951.62</v>
      </c>
      <c r="I137" s="195">
        <v>22833.14</v>
      </c>
      <c r="J137" s="195">
        <v>0</v>
      </c>
      <c r="K137" s="195">
        <f t="shared" si="25"/>
        <v>22833.14</v>
      </c>
      <c r="L137" s="195">
        <f t="shared" si="26"/>
        <v>342.49709999999999</v>
      </c>
      <c r="M137" s="195">
        <v>7185.07</v>
      </c>
      <c r="N137" s="195">
        <v>1826.65</v>
      </c>
      <c r="O137" s="195"/>
      <c r="P137" s="325">
        <f t="shared" si="27"/>
        <v>4566.6279999999997</v>
      </c>
      <c r="Q137" s="330">
        <f t="shared" si="28"/>
        <v>5890.9529000000002</v>
      </c>
      <c r="R137" s="195">
        <f t="shared" si="29"/>
        <v>7717.6028999999999</v>
      </c>
      <c r="S137" s="195"/>
      <c r="T137" s="195"/>
      <c r="U137" s="195"/>
      <c r="V137" s="195"/>
      <c r="W137" s="195"/>
      <c r="X137" s="195"/>
      <c r="Y137" s="196"/>
      <c r="Z137" s="196"/>
      <c r="AA137" s="197"/>
      <c r="AB137" s="196"/>
      <c r="AC137" s="197"/>
      <c r="AD137" s="196"/>
      <c r="AE137" s="197"/>
      <c r="AF137" s="196"/>
      <c r="AG137" s="197"/>
      <c r="AH137" s="196"/>
      <c r="AI137" s="196"/>
      <c r="AJ137" s="197"/>
      <c r="AK137" s="196"/>
      <c r="AL137" s="197"/>
      <c r="AM137" s="196"/>
    </row>
    <row r="138" spans="1:39" ht="15" customHeight="1" x14ac:dyDescent="0.25">
      <c r="A138" s="196" t="s">
        <v>869</v>
      </c>
      <c r="B138" s="196" t="s">
        <v>847</v>
      </c>
      <c r="C138" s="197">
        <v>28</v>
      </c>
      <c r="D138" s="199" t="s">
        <v>21</v>
      </c>
      <c r="E138" s="196" t="s">
        <v>193</v>
      </c>
      <c r="F138" s="324" t="s">
        <v>167</v>
      </c>
      <c r="G138" s="195">
        <v>48884.33</v>
      </c>
      <c r="H138" s="195">
        <v>951.62</v>
      </c>
      <c r="I138" s="195">
        <v>22680.639999999999</v>
      </c>
      <c r="J138" s="195">
        <v>0</v>
      </c>
      <c r="K138" s="195">
        <f t="shared" si="25"/>
        <v>22680.639999999999</v>
      </c>
      <c r="L138" s="195">
        <f t="shared" si="26"/>
        <v>340.20959999999997</v>
      </c>
      <c r="M138" s="195">
        <v>7143.43</v>
      </c>
      <c r="N138" s="195">
        <v>2096.29</v>
      </c>
      <c r="O138" s="195"/>
      <c r="P138" s="325">
        <f t="shared" si="27"/>
        <v>4536.1279999999997</v>
      </c>
      <c r="Q138" s="330">
        <f t="shared" si="28"/>
        <v>5851.6004000000003</v>
      </c>
      <c r="R138" s="195">
        <f t="shared" si="29"/>
        <v>7947.8904000000002</v>
      </c>
      <c r="S138" s="195"/>
      <c r="T138" s="195"/>
      <c r="U138" s="195"/>
      <c r="V138" s="195"/>
      <c r="W138" s="195"/>
      <c r="X138" s="195"/>
      <c r="Y138" s="196"/>
      <c r="Z138" s="196"/>
      <c r="AA138" s="197"/>
      <c r="AB138" s="196"/>
      <c r="AC138" s="197"/>
      <c r="AD138" s="196"/>
      <c r="AE138" s="197"/>
      <c r="AF138" s="196"/>
      <c r="AG138" s="197"/>
      <c r="AH138" s="196"/>
      <c r="AI138" s="196"/>
      <c r="AJ138" s="197"/>
      <c r="AK138" s="196"/>
      <c r="AL138" s="197"/>
      <c r="AM138" s="196"/>
    </row>
    <row r="139" spans="1:39" ht="15" customHeight="1" x14ac:dyDescent="0.25">
      <c r="A139" s="196" t="s">
        <v>869</v>
      </c>
      <c r="B139" s="196" t="s">
        <v>847</v>
      </c>
      <c r="C139" s="197">
        <v>403</v>
      </c>
      <c r="D139" s="199" t="s">
        <v>480</v>
      </c>
      <c r="E139" s="196" t="s">
        <v>530</v>
      </c>
      <c r="F139" s="324" t="s">
        <v>167</v>
      </c>
      <c r="G139" s="195">
        <v>20770.48</v>
      </c>
      <c r="H139" s="195">
        <v>951.62</v>
      </c>
      <c r="I139" s="195">
        <v>10385.24</v>
      </c>
      <c r="J139" s="195">
        <v>0</v>
      </c>
      <c r="K139" s="195">
        <f t="shared" si="25"/>
        <v>10385.24</v>
      </c>
      <c r="L139" s="195">
        <f t="shared" si="26"/>
        <v>155.77859999999998</v>
      </c>
      <c r="M139" s="195">
        <v>3786.79</v>
      </c>
      <c r="N139" s="195">
        <v>830.81</v>
      </c>
      <c r="O139" s="195"/>
      <c r="P139" s="325">
        <f t="shared" si="27"/>
        <v>2077.0480000000002</v>
      </c>
      <c r="Q139" s="330">
        <f t="shared" si="28"/>
        <v>2679.3914</v>
      </c>
      <c r="R139" s="195">
        <f t="shared" si="29"/>
        <v>3510.2013999999999</v>
      </c>
      <c r="S139" s="195"/>
      <c r="T139" s="195"/>
      <c r="U139" s="195"/>
      <c r="V139" s="195"/>
      <c r="W139" s="195"/>
      <c r="X139" s="195"/>
      <c r="Y139" s="196"/>
      <c r="Z139" s="196"/>
      <c r="AA139" s="197"/>
      <c r="AB139" s="196"/>
      <c r="AC139" s="197"/>
      <c r="AD139" s="196"/>
      <c r="AE139" s="197"/>
      <c r="AF139" s="196"/>
      <c r="AG139" s="197"/>
      <c r="AH139" s="196"/>
      <c r="AI139" s="196"/>
      <c r="AJ139" s="197"/>
      <c r="AK139" s="196"/>
      <c r="AL139" s="197"/>
      <c r="AM139" s="196"/>
    </row>
    <row r="140" spans="1:39" ht="15" customHeight="1" x14ac:dyDescent="0.25">
      <c r="A140" s="196" t="s">
        <v>869</v>
      </c>
      <c r="B140" s="196" t="s">
        <v>847</v>
      </c>
      <c r="C140" s="197">
        <v>6</v>
      </c>
      <c r="D140" s="199" t="s">
        <v>99</v>
      </c>
      <c r="E140" s="196" t="s">
        <v>175</v>
      </c>
      <c r="F140" s="324" t="s">
        <v>167</v>
      </c>
      <c r="G140" s="195">
        <v>90309.98</v>
      </c>
      <c r="H140" s="195">
        <v>951.62</v>
      </c>
      <c r="I140" s="195">
        <v>45154.99</v>
      </c>
      <c r="J140" s="195">
        <v>0</v>
      </c>
      <c r="K140" s="195">
        <f t="shared" si="25"/>
        <v>45154.99</v>
      </c>
      <c r="L140" s="195">
        <f t="shared" si="26"/>
        <v>677.32484999999997</v>
      </c>
      <c r="M140" s="195">
        <v>13278.93</v>
      </c>
      <c r="N140" s="195">
        <v>3612.39</v>
      </c>
      <c r="O140" s="195"/>
      <c r="P140" s="325">
        <f t="shared" si="27"/>
        <v>9030.9979999999996</v>
      </c>
      <c r="Q140" s="330">
        <f t="shared" si="28"/>
        <v>11649.98515</v>
      </c>
      <c r="R140" s="195">
        <f t="shared" si="29"/>
        <v>15262.37515</v>
      </c>
      <c r="S140" s="195"/>
      <c r="T140" s="195"/>
      <c r="U140" s="195"/>
      <c r="V140" s="195"/>
      <c r="W140" s="195"/>
      <c r="X140" s="195"/>
      <c r="Y140" s="196"/>
      <c r="Z140" s="196"/>
      <c r="AA140" s="197"/>
      <c r="AB140" s="196"/>
      <c r="AC140" s="197"/>
      <c r="AD140" s="196"/>
      <c r="AE140" s="197"/>
      <c r="AF140" s="196"/>
      <c r="AG140" s="197"/>
      <c r="AH140" s="196"/>
      <c r="AI140" s="196"/>
      <c r="AJ140" s="197"/>
      <c r="AK140" s="196"/>
      <c r="AL140" s="197"/>
      <c r="AM140" s="196"/>
    </row>
    <row r="141" spans="1:39" ht="15" customHeight="1" x14ac:dyDescent="0.25">
      <c r="A141" s="196" t="s">
        <v>869</v>
      </c>
      <c r="B141" s="196" t="s">
        <v>847</v>
      </c>
      <c r="C141" s="197">
        <v>11</v>
      </c>
      <c r="D141" s="199" t="s">
        <v>101</v>
      </c>
      <c r="E141" s="196" t="s">
        <v>179</v>
      </c>
      <c r="F141" s="324" t="s">
        <v>167</v>
      </c>
      <c r="G141" s="195">
        <v>38463.019999999997</v>
      </c>
      <c r="H141" s="195">
        <v>951.62</v>
      </c>
      <c r="I141" s="195">
        <v>19231.509999999998</v>
      </c>
      <c r="J141" s="195">
        <v>0</v>
      </c>
      <c r="K141" s="195">
        <f t="shared" si="25"/>
        <v>19231.509999999998</v>
      </c>
      <c r="L141" s="195">
        <f t="shared" si="26"/>
        <v>288.47264999999999</v>
      </c>
      <c r="M141" s="195">
        <v>6201.82</v>
      </c>
      <c r="N141" s="195">
        <v>1538.52</v>
      </c>
      <c r="O141" s="195"/>
      <c r="P141" s="325">
        <f t="shared" si="27"/>
        <v>3846.3019999999997</v>
      </c>
      <c r="Q141" s="330">
        <f t="shared" si="28"/>
        <v>4961.7273500000001</v>
      </c>
      <c r="R141" s="195">
        <f t="shared" si="29"/>
        <v>6500.2473499999996</v>
      </c>
      <c r="S141" s="195"/>
      <c r="T141" s="195"/>
      <c r="U141" s="195"/>
      <c r="V141" s="195"/>
      <c r="W141" s="195"/>
      <c r="X141" s="195"/>
      <c r="Y141" s="196"/>
      <c r="Z141" s="196"/>
      <c r="AA141" s="197"/>
      <c r="AB141" s="196"/>
      <c r="AC141" s="197"/>
      <c r="AD141" s="196"/>
      <c r="AE141" s="197"/>
      <c r="AF141" s="196"/>
      <c r="AG141" s="197"/>
      <c r="AH141" s="196"/>
      <c r="AI141" s="196"/>
      <c r="AJ141" s="197"/>
      <c r="AK141" s="196"/>
      <c r="AL141" s="197"/>
      <c r="AM141" s="196"/>
    </row>
    <row r="142" spans="1:39" ht="15" customHeight="1" x14ac:dyDescent="0.25">
      <c r="A142" s="196"/>
      <c r="B142" s="196"/>
      <c r="C142" s="190">
        <v>345</v>
      </c>
      <c r="D142" s="193" t="s">
        <v>366</v>
      </c>
      <c r="E142" s="196"/>
      <c r="F142" s="324"/>
      <c r="G142" s="195"/>
      <c r="H142" s="195">
        <v>0</v>
      </c>
      <c r="I142" s="195">
        <v>0</v>
      </c>
      <c r="J142" s="195">
        <v>0</v>
      </c>
      <c r="K142" s="195">
        <v>0</v>
      </c>
      <c r="L142" s="195">
        <v>0</v>
      </c>
      <c r="M142" s="195">
        <v>0</v>
      </c>
      <c r="N142" s="195">
        <v>0</v>
      </c>
      <c r="O142" s="195">
        <v>0</v>
      </c>
      <c r="P142" s="195">
        <v>0</v>
      </c>
      <c r="Q142" s="195">
        <v>0</v>
      </c>
      <c r="R142" s="195">
        <v>0</v>
      </c>
      <c r="S142" s="195"/>
      <c r="T142" s="195"/>
      <c r="U142" s="195"/>
      <c r="V142" s="195"/>
      <c r="W142" s="195"/>
      <c r="X142" s="195"/>
      <c r="Y142" s="196"/>
      <c r="Z142" s="196"/>
      <c r="AA142" s="197"/>
      <c r="AB142" s="196"/>
      <c r="AC142" s="197"/>
      <c r="AD142" s="196"/>
      <c r="AE142" s="197"/>
      <c r="AF142" s="196"/>
      <c r="AG142" s="197"/>
      <c r="AH142" s="196"/>
      <c r="AI142" s="196"/>
      <c r="AJ142" s="197"/>
      <c r="AK142" s="196"/>
      <c r="AL142" s="197"/>
      <c r="AM142" s="196"/>
    </row>
    <row r="143" spans="1:39" ht="15" customHeight="1" x14ac:dyDescent="0.25">
      <c r="A143" s="184" t="s">
        <v>869</v>
      </c>
      <c r="B143" s="184" t="s">
        <v>847</v>
      </c>
      <c r="C143" s="185">
        <v>442</v>
      </c>
      <c r="D143" s="186" t="s">
        <v>710</v>
      </c>
      <c r="E143" s="184" t="s">
        <v>731</v>
      </c>
      <c r="F143" s="209"/>
      <c r="G143" s="187">
        <v>20781.59</v>
      </c>
      <c r="H143" s="187">
        <v>1035.4100000000001</v>
      </c>
      <c r="I143" s="187">
        <v>9832.15</v>
      </c>
      <c r="J143" s="187">
        <v>1117.29</v>
      </c>
      <c r="K143" s="187">
        <f t="shared" ref="K143:K152" si="30">I143+J143</f>
        <v>10949.439999999999</v>
      </c>
      <c r="L143" s="195">
        <f t="shared" ref="L143:L152" si="31">K143*1.5%</f>
        <v>164.24159999999998</v>
      </c>
      <c r="M143" s="187">
        <v>4024.61</v>
      </c>
      <c r="N143" s="187">
        <v>0</v>
      </c>
      <c r="O143" s="187"/>
      <c r="P143" s="325">
        <f t="shared" ref="P143:P152" si="32">K143*0.2</f>
        <v>2189.8879999999999</v>
      </c>
      <c r="Q143" s="330">
        <f t="shared" ref="Q143:Q152" si="33">M143-H143-L143</f>
        <v>2824.9584</v>
      </c>
      <c r="R143" s="195">
        <f t="shared" ref="R143:R152" si="34">N143+Q143</f>
        <v>2824.9584</v>
      </c>
      <c r="S143" s="195"/>
      <c r="T143" s="195"/>
      <c r="U143" s="195"/>
      <c r="V143" s="195"/>
      <c r="W143" s="195"/>
      <c r="X143" s="195"/>
      <c r="Y143" s="196"/>
      <c r="Z143" s="196"/>
      <c r="AA143" s="197"/>
      <c r="AB143" s="196"/>
      <c r="AC143" s="197"/>
      <c r="AD143" s="196"/>
      <c r="AE143" s="197"/>
      <c r="AF143" s="196"/>
      <c r="AG143" s="197"/>
      <c r="AH143" s="196"/>
      <c r="AI143" s="196"/>
      <c r="AJ143" s="197"/>
      <c r="AK143" s="196"/>
      <c r="AL143" s="197"/>
      <c r="AM143" s="196"/>
    </row>
    <row r="144" spans="1:39" ht="15" customHeight="1" x14ac:dyDescent="0.25">
      <c r="A144" s="196" t="s">
        <v>869</v>
      </c>
      <c r="B144" s="196" t="s">
        <v>847</v>
      </c>
      <c r="C144" s="197">
        <v>462</v>
      </c>
      <c r="D144" s="199" t="s">
        <v>753</v>
      </c>
      <c r="E144" s="196" t="s">
        <v>766</v>
      </c>
      <c r="F144" s="324" t="s">
        <v>167</v>
      </c>
      <c r="G144" s="195">
        <v>17747.16</v>
      </c>
      <c r="H144" s="195">
        <v>951.62</v>
      </c>
      <c r="I144" s="195">
        <v>8873.58</v>
      </c>
      <c r="J144" s="195">
        <v>0</v>
      </c>
      <c r="K144" s="195">
        <f t="shared" si="30"/>
        <v>8873.58</v>
      </c>
      <c r="L144" s="195">
        <f t="shared" si="31"/>
        <v>133.1037</v>
      </c>
      <c r="M144" s="195">
        <v>3374.11</v>
      </c>
      <c r="N144" s="195">
        <v>709.88</v>
      </c>
      <c r="O144" s="195"/>
      <c r="P144" s="325">
        <f t="shared" si="32"/>
        <v>1774.7160000000001</v>
      </c>
      <c r="Q144" s="330">
        <f t="shared" si="33"/>
        <v>2289.3863000000001</v>
      </c>
      <c r="R144" s="195">
        <f t="shared" si="34"/>
        <v>2999.2663000000002</v>
      </c>
      <c r="S144" s="195"/>
      <c r="T144" s="195"/>
      <c r="U144" s="195"/>
      <c r="V144" s="195"/>
      <c r="W144" s="195"/>
      <c r="X144" s="195"/>
      <c r="Y144" s="196"/>
      <c r="Z144" s="196"/>
      <c r="AA144" s="197"/>
      <c r="AB144" s="196"/>
      <c r="AC144" s="197"/>
      <c r="AD144" s="196"/>
      <c r="AE144" s="197"/>
      <c r="AF144" s="196"/>
      <c r="AG144" s="197"/>
      <c r="AH144" s="196"/>
      <c r="AI144" s="196"/>
      <c r="AJ144" s="197"/>
      <c r="AK144" s="196"/>
      <c r="AL144" s="197"/>
      <c r="AM144" s="196"/>
    </row>
    <row r="145" spans="1:39" ht="15" customHeight="1" x14ac:dyDescent="0.25">
      <c r="A145" s="196" t="s">
        <v>869</v>
      </c>
      <c r="B145" s="196" t="s">
        <v>847</v>
      </c>
      <c r="C145" s="197">
        <v>438</v>
      </c>
      <c r="D145" s="199" t="s">
        <v>708</v>
      </c>
      <c r="E145" s="196" t="s">
        <v>729</v>
      </c>
      <c r="F145" s="324" t="s">
        <v>167</v>
      </c>
      <c r="G145" s="195">
        <v>24232.22</v>
      </c>
      <c r="H145" s="195">
        <v>951.62</v>
      </c>
      <c r="I145" s="195">
        <v>12116.11</v>
      </c>
      <c r="J145" s="195">
        <v>0</v>
      </c>
      <c r="K145" s="195">
        <f t="shared" si="30"/>
        <v>12116.11</v>
      </c>
      <c r="L145" s="195">
        <f t="shared" si="31"/>
        <v>181.74164999999999</v>
      </c>
      <c r="M145" s="195">
        <v>4259.32</v>
      </c>
      <c r="N145" s="195">
        <v>969.28</v>
      </c>
      <c r="O145" s="195"/>
      <c r="P145" s="325">
        <f t="shared" si="32"/>
        <v>2423.2220000000002</v>
      </c>
      <c r="Q145" s="330">
        <f t="shared" si="33"/>
        <v>3125.9583499999999</v>
      </c>
      <c r="R145" s="195">
        <f t="shared" si="34"/>
        <v>4095.2383499999996</v>
      </c>
      <c r="S145" s="195"/>
      <c r="T145" s="195"/>
      <c r="U145" s="195"/>
      <c r="V145" s="195"/>
      <c r="W145" s="195"/>
      <c r="X145" s="195"/>
      <c r="Y145" s="196"/>
      <c r="Z145" s="196"/>
      <c r="AA145" s="197"/>
      <c r="AB145" s="196"/>
      <c r="AC145" s="197"/>
      <c r="AD145" s="196"/>
      <c r="AE145" s="197"/>
      <c r="AF145" s="196"/>
      <c r="AG145" s="197"/>
      <c r="AH145" s="196"/>
      <c r="AI145" s="196"/>
      <c r="AJ145" s="197"/>
      <c r="AK145" s="196"/>
      <c r="AL145" s="197"/>
      <c r="AM145" s="196"/>
    </row>
    <row r="146" spans="1:39" ht="15" customHeight="1" x14ac:dyDescent="0.25">
      <c r="A146" s="196" t="s">
        <v>869</v>
      </c>
      <c r="B146" s="196" t="s">
        <v>847</v>
      </c>
      <c r="C146" s="197">
        <v>18</v>
      </c>
      <c r="D146" s="199" t="s">
        <v>12</v>
      </c>
      <c r="E146" s="196" t="s">
        <v>184</v>
      </c>
      <c r="F146" s="324" t="s">
        <v>167</v>
      </c>
      <c r="G146" s="195">
        <v>45665.08</v>
      </c>
      <c r="H146" s="195">
        <v>951.62</v>
      </c>
      <c r="I146" s="195">
        <v>19479.75</v>
      </c>
      <c r="J146" s="195">
        <v>0</v>
      </c>
      <c r="K146" s="195">
        <f t="shared" si="30"/>
        <v>19479.75</v>
      </c>
      <c r="L146" s="195">
        <f t="shared" si="31"/>
        <v>292.19624999999996</v>
      </c>
      <c r="M146" s="195">
        <v>6269.59</v>
      </c>
      <c r="N146" s="195">
        <v>2094.8200000000002</v>
      </c>
      <c r="O146" s="195"/>
      <c r="P146" s="325">
        <f t="shared" si="32"/>
        <v>3895.9500000000003</v>
      </c>
      <c r="Q146" s="330">
        <f t="shared" si="33"/>
        <v>5025.7737500000003</v>
      </c>
      <c r="R146" s="195">
        <f t="shared" si="34"/>
        <v>7120.59375</v>
      </c>
      <c r="S146" s="195"/>
      <c r="T146" s="195"/>
      <c r="U146" s="195"/>
      <c r="V146" s="195"/>
      <c r="W146" s="195"/>
      <c r="X146" s="195"/>
      <c r="Y146" s="196"/>
      <c r="Z146" s="196"/>
      <c r="AA146" s="197"/>
      <c r="AB146" s="196"/>
      <c r="AC146" s="197"/>
      <c r="AD146" s="196"/>
      <c r="AE146" s="197"/>
      <c r="AF146" s="196"/>
      <c r="AG146" s="197"/>
      <c r="AH146" s="196"/>
      <c r="AI146" s="196"/>
      <c r="AJ146" s="197"/>
      <c r="AK146" s="196"/>
      <c r="AL146" s="197"/>
      <c r="AM146" s="196"/>
    </row>
    <row r="147" spans="1:39" ht="15" customHeight="1" x14ac:dyDescent="0.25">
      <c r="A147" s="196" t="s">
        <v>869</v>
      </c>
      <c r="B147" s="196" t="s">
        <v>847</v>
      </c>
      <c r="C147" s="197">
        <v>367</v>
      </c>
      <c r="D147" s="199" t="s">
        <v>456</v>
      </c>
      <c r="E147" s="196" t="s">
        <v>499</v>
      </c>
      <c r="F147" s="324" t="s">
        <v>167</v>
      </c>
      <c r="G147" s="195">
        <v>24232.22</v>
      </c>
      <c r="H147" s="195">
        <v>951.62</v>
      </c>
      <c r="I147" s="195">
        <v>12116.11</v>
      </c>
      <c r="J147" s="195">
        <v>0</v>
      </c>
      <c r="K147" s="195">
        <f t="shared" si="30"/>
        <v>12116.11</v>
      </c>
      <c r="L147" s="195">
        <f t="shared" si="31"/>
        <v>181.74164999999999</v>
      </c>
      <c r="M147" s="195">
        <v>4259.32</v>
      </c>
      <c r="N147" s="195">
        <v>969.28</v>
      </c>
      <c r="O147" s="195"/>
      <c r="P147" s="325">
        <f t="shared" si="32"/>
        <v>2423.2220000000002</v>
      </c>
      <c r="Q147" s="330">
        <f t="shared" si="33"/>
        <v>3125.9583499999999</v>
      </c>
      <c r="R147" s="195">
        <f t="shared" si="34"/>
        <v>4095.2383499999996</v>
      </c>
      <c r="S147" s="195"/>
      <c r="T147" s="195"/>
      <c r="U147" s="195"/>
      <c r="V147" s="195"/>
      <c r="W147" s="195"/>
      <c r="X147" s="195"/>
      <c r="Y147" s="196"/>
      <c r="Z147" s="196"/>
      <c r="AA147" s="197"/>
      <c r="AB147" s="196"/>
      <c r="AC147" s="197"/>
      <c r="AD147" s="196"/>
      <c r="AE147" s="197"/>
      <c r="AF147" s="196"/>
      <c r="AG147" s="197"/>
      <c r="AH147" s="196"/>
      <c r="AI147" s="196"/>
      <c r="AJ147" s="197"/>
      <c r="AK147" s="196"/>
      <c r="AL147" s="197"/>
      <c r="AM147" s="196"/>
    </row>
    <row r="148" spans="1:39" ht="15" customHeight="1" x14ac:dyDescent="0.25">
      <c r="A148" s="196" t="s">
        <v>869</v>
      </c>
      <c r="B148" s="196" t="s">
        <v>847</v>
      </c>
      <c r="C148" s="197">
        <v>69</v>
      </c>
      <c r="D148" s="199" t="s">
        <v>103</v>
      </c>
      <c r="E148" s="196" t="s">
        <v>211</v>
      </c>
      <c r="F148" s="324" t="s">
        <v>167</v>
      </c>
      <c r="G148" s="195">
        <v>52370.8</v>
      </c>
      <c r="H148" s="195">
        <v>951.62</v>
      </c>
      <c r="I148" s="195">
        <v>26185.4</v>
      </c>
      <c r="J148" s="195">
        <v>0</v>
      </c>
      <c r="K148" s="195">
        <f t="shared" si="30"/>
        <v>26185.4</v>
      </c>
      <c r="L148" s="195">
        <f t="shared" si="31"/>
        <v>392.78100000000001</v>
      </c>
      <c r="M148" s="195">
        <v>8100.23</v>
      </c>
      <c r="N148" s="195">
        <v>2094.83</v>
      </c>
      <c r="O148" s="195"/>
      <c r="P148" s="325">
        <f t="shared" si="32"/>
        <v>5237.0800000000008</v>
      </c>
      <c r="Q148" s="330">
        <f t="shared" si="33"/>
        <v>6755.8289999999997</v>
      </c>
      <c r="R148" s="195">
        <f t="shared" si="34"/>
        <v>8850.6589999999997</v>
      </c>
      <c r="S148" s="195"/>
      <c r="T148" s="195"/>
      <c r="U148" s="195"/>
      <c r="V148" s="195"/>
      <c r="W148" s="195"/>
      <c r="X148" s="195"/>
      <c r="Y148" s="196"/>
      <c r="Z148" s="196"/>
      <c r="AA148" s="197"/>
      <c r="AB148" s="196"/>
      <c r="AC148" s="197"/>
      <c r="AD148" s="196"/>
      <c r="AE148" s="197"/>
      <c r="AF148" s="196"/>
      <c r="AG148" s="197"/>
      <c r="AH148" s="196"/>
      <c r="AI148" s="196"/>
      <c r="AJ148" s="197"/>
      <c r="AK148" s="196"/>
      <c r="AL148" s="197"/>
      <c r="AM148" s="196"/>
    </row>
    <row r="149" spans="1:39" ht="15" customHeight="1" x14ac:dyDescent="0.25">
      <c r="A149" s="196" t="s">
        <v>869</v>
      </c>
      <c r="B149" s="196" t="s">
        <v>847</v>
      </c>
      <c r="C149" s="197">
        <v>443</v>
      </c>
      <c r="D149" s="199" t="s">
        <v>711</v>
      </c>
      <c r="E149" s="196" t="s">
        <v>732</v>
      </c>
      <c r="F149" s="324" t="s">
        <v>167</v>
      </c>
      <c r="G149" s="195">
        <v>16451.82</v>
      </c>
      <c r="H149" s="195">
        <v>951.62</v>
      </c>
      <c r="I149" s="195">
        <v>8225.91</v>
      </c>
      <c r="J149" s="195">
        <v>0</v>
      </c>
      <c r="K149" s="195">
        <f t="shared" si="30"/>
        <v>8225.91</v>
      </c>
      <c r="L149" s="195">
        <f t="shared" si="31"/>
        <v>123.38865</v>
      </c>
      <c r="M149" s="195">
        <v>3197.29</v>
      </c>
      <c r="N149" s="195">
        <v>658.07</v>
      </c>
      <c r="O149" s="195"/>
      <c r="P149" s="325">
        <f t="shared" si="32"/>
        <v>1645.182</v>
      </c>
      <c r="Q149" s="330">
        <f t="shared" si="33"/>
        <v>2122.2813500000002</v>
      </c>
      <c r="R149" s="195">
        <f t="shared" si="34"/>
        <v>2780.3513500000004</v>
      </c>
      <c r="S149" s="195"/>
      <c r="T149" s="195"/>
      <c r="U149" s="195"/>
      <c r="V149" s="195"/>
      <c r="W149" s="195"/>
      <c r="X149" s="195"/>
      <c r="Y149" s="196"/>
      <c r="Z149" s="196"/>
      <c r="AA149" s="197"/>
      <c r="AB149" s="196"/>
      <c r="AC149" s="197"/>
      <c r="AD149" s="196"/>
      <c r="AE149" s="197"/>
      <c r="AF149" s="196"/>
      <c r="AG149" s="197"/>
      <c r="AH149" s="196"/>
      <c r="AI149" s="196"/>
      <c r="AJ149" s="197"/>
      <c r="AK149" s="196"/>
      <c r="AL149" s="197"/>
      <c r="AM149" s="196"/>
    </row>
    <row r="150" spans="1:39" ht="15" customHeight="1" x14ac:dyDescent="0.25">
      <c r="A150" s="196" t="s">
        <v>869</v>
      </c>
      <c r="B150" s="196" t="s">
        <v>847</v>
      </c>
      <c r="C150" s="197">
        <v>456</v>
      </c>
      <c r="D150" s="199" t="s">
        <v>723</v>
      </c>
      <c r="E150" s="196" t="s">
        <v>744</v>
      </c>
      <c r="F150" s="324" t="s">
        <v>167</v>
      </c>
      <c r="G150" s="195">
        <v>20770.48</v>
      </c>
      <c r="H150" s="195">
        <v>951.62</v>
      </c>
      <c r="I150" s="195">
        <v>10385.24</v>
      </c>
      <c r="J150" s="195">
        <v>0</v>
      </c>
      <c r="K150" s="195">
        <f t="shared" si="30"/>
        <v>10385.24</v>
      </c>
      <c r="L150" s="195">
        <f t="shared" si="31"/>
        <v>155.77859999999998</v>
      </c>
      <c r="M150" s="195">
        <v>3786.79</v>
      </c>
      <c r="N150" s="195">
        <v>830.81</v>
      </c>
      <c r="O150" s="195"/>
      <c r="P150" s="325">
        <f t="shared" si="32"/>
        <v>2077.0480000000002</v>
      </c>
      <c r="Q150" s="330">
        <f t="shared" si="33"/>
        <v>2679.3914</v>
      </c>
      <c r="R150" s="195">
        <f t="shared" si="34"/>
        <v>3510.2013999999999</v>
      </c>
      <c r="S150" s="195"/>
      <c r="T150" s="195"/>
      <c r="U150" s="195"/>
      <c r="V150" s="195"/>
      <c r="W150" s="195"/>
      <c r="X150" s="195"/>
      <c r="Y150" s="196"/>
      <c r="Z150" s="196"/>
      <c r="AA150" s="197"/>
      <c r="AB150" s="196"/>
      <c r="AC150" s="197"/>
      <c r="AD150" s="196"/>
      <c r="AE150" s="197"/>
      <c r="AF150" s="196"/>
      <c r="AG150" s="197"/>
      <c r="AH150" s="196"/>
      <c r="AI150" s="196"/>
      <c r="AJ150" s="197"/>
      <c r="AK150" s="196"/>
      <c r="AL150" s="197"/>
      <c r="AM150" s="196"/>
    </row>
    <row r="151" spans="1:39" ht="15" customHeight="1" x14ac:dyDescent="0.25">
      <c r="A151" s="196" t="s">
        <v>869</v>
      </c>
      <c r="B151" s="196" t="s">
        <v>847</v>
      </c>
      <c r="C151" s="197">
        <v>425</v>
      </c>
      <c r="D151" s="199" t="s">
        <v>672</v>
      </c>
      <c r="E151" s="196" t="s">
        <v>673</v>
      </c>
      <c r="F151" s="324" t="s">
        <v>167</v>
      </c>
      <c r="G151" s="195">
        <v>17986.68</v>
      </c>
      <c r="H151" s="195">
        <v>951.62</v>
      </c>
      <c r="I151" s="195">
        <v>8993.34</v>
      </c>
      <c r="J151" s="195">
        <v>0</v>
      </c>
      <c r="K151" s="195">
        <f t="shared" si="30"/>
        <v>8993.34</v>
      </c>
      <c r="L151" s="195">
        <f t="shared" si="31"/>
        <v>134.90010000000001</v>
      </c>
      <c r="M151" s="195">
        <v>3406.8</v>
      </c>
      <c r="N151" s="195">
        <v>719.46</v>
      </c>
      <c r="O151" s="195"/>
      <c r="P151" s="325">
        <f t="shared" si="32"/>
        <v>1798.6680000000001</v>
      </c>
      <c r="Q151" s="330">
        <f t="shared" si="33"/>
        <v>2320.2799000000005</v>
      </c>
      <c r="R151" s="195">
        <f t="shared" si="34"/>
        <v>3039.7399000000005</v>
      </c>
      <c r="S151" s="195"/>
      <c r="T151" s="195"/>
      <c r="U151" s="195"/>
      <c r="V151" s="195"/>
      <c r="W151" s="195"/>
      <c r="X151" s="195"/>
      <c r="Y151" s="196"/>
      <c r="Z151" s="196"/>
      <c r="AA151" s="197"/>
      <c r="AB151" s="196"/>
      <c r="AC151" s="197"/>
      <c r="AD151" s="196"/>
      <c r="AE151" s="197"/>
      <c r="AF151" s="196"/>
      <c r="AG151" s="197"/>
      <c r="AH151" s="196"/>
      <c r="AI151" s="196"/>
      <c r="AJ151" s="197"/>
      <c r="AK151" s="196"/>
      <c r="AL151" s="197"/>
      <c r="AM151" s="196"/>
    </row>
    <row r="152" spans="1:39" ht="15" customHeight="1" x14ac:dyDescent="0.25">
      <c r="A152" s="184" t="s">
        <v>869</v>
      </c>
      <c r="B152" s="184" t="s">
        <v>847</v>
      </c>
      <c r="C152" s="185">
        <v>418</v>
      </c>
      <c r="D152" s="186" t="s">
        <v>650</v>
      </c>
      <c r="E152" s="184" t="s">
        <v>651</v>
      </c>
      <c r="F152" s="209"/>
      <c r="G152" s="187">
        <v>29546.11</v>
      </c>
      <c r="H152" s="187">
        <v>1085.27</v>
      </c>
      <c r="I152" s="187">
        <v>13904.05</v>
      </c>
      <c r="J152" s="187">
        <v>1738.01</v>
      </c>
      <c r="K152" s="187">
        <f t="shared" si="30"/>
        <v>15642.06</v>
      </c>
      <c r="L152" s="195">
        <f t="shared" si="31"/>
        <v>234.6309</v>
      </c>
      <c r="M152" s="187">
        <v>5355.56</v>
      </c>
      <c r="N152" s="187">
        <v>0</v>
      </c>
      <c r="O152" s="187"/>
      <c r="P152" s="325">
        <f t="shared" si="32"/>
        <v>3128.4120000000003</v>
      </c>
      <c r="Q152" s="330">
        <f t="shared" si="33"/>
        <v>4035.6591000000008</v>
      </c>
      <c r="R152" s="195">
        <f t="shared" si="34"/>
        <v>4035.6591000000008</v>
      </c>
      <c r="S152" s="195"/>
      <c r="T152" s="195"/>
      <c r="U152" s="195"/>
      <c r="V152" s="195"/>
      <c r="W152" s="195"/>
      <c r="X152" s="195"/>
      <c r="Y152" s="196"/>
      <c r="Z152" s="196"/>
      <c r="AA152" s="197"/>
      <c r="AB152" s="196"/>
      <c r="AC152" s="197"/>
      <c r="AD152" s="196"/>
      <c r="AE152" s="197"/>
      <c r="AF152" s="196"/>
      <c r="AG152" s="197"/>
      <c r="AH152" s="196"/>
      <c r="AI152" s="196"/>
      <c r="AJ152" s="197"/>
      <c r="AK152" s="196"/>
      <c r="AL152" s="197"/>
      <c r="AM152" s="196"/>
    </row>
    <row r="153" spans="1:39" s="214" customFormat="1" ht="15" customHeight="1" x14ac:dyDescent="0.25">
      <c r="A153" s="189"/>
      <c r="B153" s="189"/>
      <c r="C153" s="190">
        <v>192</v>
      </c>
      <c r="D153" s="203" t="s">
        <v>615</v>
      </c>
      <c r="E153" s="189"/>
      <c r="F153" s="210"/>
      <c r="G153" s="191"/>
      <c r="H153" s="191">
        <v>0</v>
      </c>
      <c r="I153" s="191">
        <v>0</v>
      </c>
      <c r="J153" s="191">
        <v>0</v>
      </c>
      <c r="K153" s="191">
        <v>0</v>
      </c>
      <c r="L153" s="191">
        <v>0</v>
      </c>
      <c r="M153" s="191">
        <v>0</v>
      </c>
      <c r="N153" s="191">
        <v>0</v>
      </c>
      <c r="O153" s="191">
        <v>0</v>
      </c>
      <c r="P153" s="191">
        <v>0</v>
      </c>
      <c r="Q153" s="191">
        <v>0</v>
      </c>
      <c r="R153" s="191">
        <v>0</v>
      </c>
      <c r="S153" s="212"/>
      <c r="T153" s="212"/>
      <c r="U153" s="212"/>
      <c r="V153" s="212"/>
      <c r="W153" s="212"/>
      <c r="X153" s="212"/>
      <c r="Y153" s="211"/>
      <c r="Z153" s="211"/>
      <c r="AA153" s="213"/>
      <c r="AB153" s="211"/>
      <c r="AC153" s="213"/>
      <c r="AD153" s="211"/>
      <c r="AE153" s="213"/>
      <c r="AF153" s="211"/>
      <c r="AG153" s="213"/>
      <c r="AH153" s="211"/>
      <c r="AI153" s="211"/>
      <c r="AJ153" s="213"/>
      <c r="AK153" s="211"/>
      <c r="AL153" s="213"/>
      <c r="AM153" s="211"/>
    </row>
    <row r="154" spans="1:39" ht="15" customHeight="1" x14ac:dyDescent="0.25">
      <c r="A154" s="196" t="s">
        <v>869</v>
      </c>
      <c r="B154" s="196" t="s">
        <v>847</v>
      </c>
      <c r="C154" s="197">
        <v>260</v>
      </c>
      <c r="D154" s="199" t="s">
        <v>150</v>
      </c>
      <c r="E154" s="196" t="s">
        <v>264</v>
      </c>
      <c r="F154" s="324" t="s">
        <v>167</v>
      </c>
      <c r="G154" s="195">
        <v>17983.38</v>
      </c>
      <c r="H154" s="195">
        <v>951.62</v>
      </c>
      <c r="I154" s="195">
        <v>8991.69</v>
      </c>
      <c r="J154" s="195">
        <v>0</v>
      </c>
      <c r="K154" s="195">
        <f t="shared" ref="K154:K177" si="35">I154+J154</f>
        <v>8991.69</v>
      </c>
      <c r="L154" s="195">
        <f t="shared" ref="L154:L177" si="36">K154*1.5%</f>
        <v>134.87535</v>
      </c>
      <c r="M154" s="195">
        <v>3406.35</v>
      </c>
      <c r="N154" s="195">
        <v>719.33</v>
      </c>
      <c r="O154" s="195"/>
      <c r="P154" s="325">
        <f t="shared" ref="P154:P177" si="37">K154*0.2</f>
        <v>1798.3380000000002</v>
      </c>
      <c r="Q154" s="330">
        <f t="shared" ref="Q154:Q177" si="38">M154-H154-L154</f>
        <v>2319.8546500000002</v>
      </c>
      <c r="R154" s="195">
        <f t="shared" ref="R154:R177" si="39">N154+Q154</f>
        <v>3039.1846500000001</v>
      </c>
      <c r="S154" s="195"/>
      <c r="T154" s="195"/>
      <c r="U154" s="195"/>
      <c r="V154" s="195"/>
      <c r="W154" s="195"/>
      <c r="X154" s="195"/>
      <c r="Y154" s="196"/>
      <c r="Z154" s="196"/>
      <c r="AA154" s="197"/>
      <c r="AB154" s="196"/>
      <c r="AC154" s="197"/>
      <c r="AD154" s="196"/>
      <c r="AE154" s="197"/>
      <c r="AF154" s="196"/>
      <c r="AG154" s="197"/>
      <c r="AH154" s="196"/>
      <c r="AI154" s="196"/>
      <c r="AJ154" s="197"/>
      <c r="AK154" s="196"/>
      <c r="AL154" s="197"/>
      <c r="AM154" s="196"/>
    </row>
    <row r="155" spans="1:39" ht="15" customHeight="1" x14ac:dyDescent="0.25">
      <c r="A155" s="196" t="s">
        <v>869</v>
      </c>
      <c r="B155" s="196" t="s">
        <v>847</v>
      </c>
      <c r="C155" s="197">
        <v>444</v>
      </c>
      <c r="D155" s="199" t="s">
        <v>712</v>
      </c>
      <c r="E155" s="196" t="s">
        <v>733</v>
      </c>
      <c r="F155" s="324" t="s">
        <v>167</v>
      </c>
      <c r="G155" s="195">
        <v>6842.02</v>
      </c>
      <c r="H155" s="195">
        <v>303.92</v>
      </c>
      <c r="I155" s="195">
        <v>3421.01</v>
      </c>
      <c r="J155" s="195">
        <v>0</v>
      </c>
      <c r="K155" s="195">
        <f t="shared" si="35"/>
        <v>3421.01</v>
      </c>
      <c r="L155" s="195">
        <f t="shared" si="36"/>
        <v>51.315150000000003</v>
      </c>
      <c r="M155" s="195">
        <v>1237.8599999999999</v>
      </c>
      <c r="N155" s="195">
        <v>273.68</v>
      </c>
      <c r="O155" s="195"/>
      <c r="P155" s="325">
        <f t="shared" si="37"/>
        <v>684.20200000000011</v>
      </c>
      <c r="Q155" s="330">
        <f t="shared" si="38"/>
        <v>882.62484999999981</v>
      </c>
      <c r="R155" s="195">
        <f t="shared" si="39"/>
        <v>1156.3048499999998</v>
      </c>
      <c r="S155" s="195"/>
      <c r="T155" s="195"/>
      <c r="U155" s="195"/>
      <c r="V155" s="195"/>
      <c r="W155" s="195"/>
      <c r="X155" s="195"/>
      <c r="Y155" s="196"/>
      <c r="Z155" s="196"/>
      <c r="AA155" s="197"/>
      <c r="AB155" s="196"/>
      <c r="AC155" s="197"/>
      <c r="AD155" s="196"/>
      <c r="AE155" s="197"/>
      <c r="AF155" s="196"/>
      <c r="AG155" s="197"/>
      <c r="AH155" s="196"/>
      <c r="AI155" s="196"/>
      <c r="AJ155" s="197"/>
      <c r="AK155" s="196"/>
      <c r="AL155" s="197"/>
      <c r="AM155" s="196"/>
    </row>
    <row r="156" spans="1:39" ht="15" customHeight="1" x14ac:dyDescent="0.25">
      <c r="A156" s="196" t="s">
        <v>869</v>
      </c>
      <c r="B156" s="196" t="s">
        <v>847</v>
      </c>
      <c r="C156" s="197">
        <v>161</v>
      </c>
      <c r="D156" s="199" t="s">
        <v>63</v>
      </c>
      <c r="E156" s="196" t="s">
        <v>234</v>
      </c>
      <c r="F156" s="324" t="s">
        <v>167</v>
      </c>
      <c r="G156" s="195">
        <v>19813.18</v>
      </c>
      <c r="H156" s="195">
        <v>951.62</v>
      </c>
      <c r="I156" s="195">
        <v>9906.59</v>
      </c>
      <c r="J156" s="195">
        <v>0</v>
      </c>
      <c r="K156" s="195">
        <f t="shared" si="35"/>
        <v>9906.59</v>
      </c>
      <c r="L156" s="195">
        <f t="shared" si="36"/>
        <v>148.59885</v>
      </c>
      <c r="M156" s="195">
        <v>3656.12</v>
      </c>
      <c r="N156" s="195">
        <v>792.52</v>
      </c>
      <c r="O156" s="195"/>
      <c r="P156" s="325">
        <f t="shared" si="37"/>
        <v>1981.3180000000002</v>
      </c>
      <c r="Q156" s="330">
        <f t="shared" si="38"/>
        <v>2555.9011500000001</v>
      </c>
      <c r="R156" s="195">
        <f t="shared" si="39"/>
        <v>3348.4211500000001</v>
      </c>
      <c r="S156" s="195"/>
      <c r="T156" s="195"/>
      <c r="U156" s="195"/>
      <c r="V156" s="195"/>
      <c r="W156" s="195"/>
      <c r="X156" s="195"/>
      <c r="Y156" s="196"/>
      <c r="Z156" s="196"/>
      <c r="AA156" s="197"/>
      <c r="AB156" s="196"/>
      <c r="AC156" s="197"/>
      <c r="AD156" s="196"/>
      <c r="AE156" s="197"/>
      <c r="AF156" s="196"/>
      <c r="AG156" s="197"/>
      <c r="AH156" s="196"/>
      <c r="AI156" s="196"/>
      <c r="AJ156" s="197"/>
      <c r="AK156" s="196"/>
      <c r="AL156" s="197"/>
      <c r="AM156" s="196"/>
    </row>
    <row r="157" spans="1:39" ht="15" customHeight="1" x14ac:dyDescent="0.25">
      <c r="A157" s="196" t="s">
        <v>869</v>
      </c>
      <c r="B157" s="196" t="s">
        <v>847</v>
      </c>
      <c r="C157" s="197">
        <v>344</v>
      </c>
      <c r="D157" s="199" t="s">
        <v>364</v>
      </c>
      <c r="E157" s="196" t="s">
        <v>365</v>
      </c>
      <c r="F157" s="324" t="s">
        <v>167</v>
      </c>
      <c r="G157" s="195">
        <v>34263.54</v>
      </c>
      <c r="H157" s="195">
        <v>951.62</v>
      </c>
      <c r="I157" s="195">
        <v>17131.77</v>
      </c>
      <c r="J157" s="195">
        <v>0</v>
      </c>
      <c r="K157" s="195">
        <f t="shared" si="35"/>
        <v>17131.77</v>
      </c>
      <c r="L157" s="195">
        <f t="shared" si="36"/>
        <v>256.97654999999997</v>
      </c>
      <c r="M157" s="195">
        <v>5628.59</v>
      </c>
      <c r="N157" s="195">
        <v>1370.54</v>
      </c>
      <c r="O157" s="195"/>
      <c r="P157" s="325">
        <f t="shared" si="37"/>
        <v>3426.3540000000003</v>
      </c>
      <c r="Q157" s="330">
        <f t="shared" si="38"/>
        <v>4419.9934499999999</v>
      </c>
      <c r="R157" s="195">
        <f t="shared" si="39"/>
        <v>5790.5334499999999</v>
      </c>
      <c r="S157" s="195"/>
      <c r="T157" s="195"/>
      <c r="U157" s="195"/>
      <c r="V157" s="195"/>
      <c r="W157" s="195"/>
      <c r="X157" s="195"/>
      <c r="Y157" s="196"/>
      <c r="Z157" s="196"/>
      <c r="AA157" s="197"/>
      <c r="AB157" s="196"/>
      <c r="AC157" s="197"/>
      <c r="AD157" s="196"/>
      <c r="AE157" s="197"/>
      <c r="AF157" s="196"/>
      <c r="AG157" s="197"/>
      <c r="AH157" s="196"/>
      <c r="AI157" s="196"/>
      <c r="AJ157" s="197"/>
      <c r="AK157" s="196"/>
      <c r="AL157" s="197"/>
      <c r="AM157" s="196"/>
    </row>
    <row r="158" spans="1:39" ht="15" customHeight="1" x14ac:dyDescent="0.25">
      <c r="A158" s="196" t="s">
        <v>869</v>
      </c>
      <c r="B158" s="196" t="s">
        <v>847</v>
      </c>
      <c r="C158" s="197">
        <v>356</v>
      </c>
      <c r="D158" s="199" t="s">
        <v>383</v>
      </c>
      <c r="E158" s="196" t="s">
        <v>384</v>
      </c>
      <c r="F158" s="324" t="s">
        <v>167</v>
      </c>
      <c r="G158" s="195">
        <v>12189.86</v>
      </c>
      <c r="H158" s="195">
        <v>662.87</v>
      </c>
      <c r="I158" s="195">
        <v>6094.93</v>
      </c>
      <c r="J158" s="195">
        <v>0</v>
      </c>
      <c r="K158" s="195">
        <f t="shared" si="35"/>
        <v>6094.93</v>
      </c>
      <c r="L158" s="195">
        <f t="shared" si="36"/>
        <v>91.423950000000005</v>
      </c>
      <c r="M158" s="195">
        <v>2326.79</v>
      </c>
      <c r="N158" s="195">
        <v>487.59</v>
      </c>
      <c r="O158" s="195"/>
      <c r="P158" s="325">
        <f t="shared" si="37"/>
        <v>1218.9860000000001</v>
      </c>
      <c r="Q158" s="330">
        <f t="shared" si="38"/>
        <v>1572.49605</v>
      </c>
      <c r="R158" s="195">
        <f t="shared" si="39"/>
        <v>2060.0860499999999</v>
      </c>
      <c r="S158" s="195"/>
      <c r="T158" s="195"/>
      <c r="U158" s="195"/>
      <c r="V158" s="195"/>
      <c r="W158" s="195"/>
      <c r="X158" s="195"/>
      <c r="Y158" s="196"/>
      <c r="Z158" s="196"/>
      <c r="AA158" s="197"/>
      <c r="AB158" s="196"/>
      <c r="AC158" s="197"/>
      <c r="AD158" s="196"/>
      <c r="AE158" s="197"/>
      <c r="AF158" s="196"/>
      <c r="AG158" s="197"/>
      <c r="AH158" s="196"/>
      <c r="AI158" s="196"/>
      <c r="AJ158" s="197"/>
      <c r="AK158" s="196"/>
      <c r="AL158" s="197"/>
      <c r="AM158" s="196"/>
    </row>
    <row r="159" spans="1:39" ht="15" customHeight="1" x14ac:dyDescent="0.25">
      <c r="A159" s="196" t="s">
        <v>869</v>
      </c>
      <c r="B159" s="196" t="s">
        <v>847</v>
      </c>
      <c r="C159" s="197">
        <v>172</v>
      </c>
      <c r="D159" s="199" t="s">
        <v>68</v>
      </c>
      <c r="E159" s="196" t="s">
        <v>239</v>
      </c>
      <c r="F159" s="324" t="s">
        <v>167</v>
      </c>
      <c r="G159" s="195">
        <v>22035.38</v>
      </c>
      <c r="H159" s="195">
        <v>951.62</v>
      </c>
      <c r="I159" s="195">
        <v>11017.69</v>
      </c>
      <c r="J159" s="195">
        <v>0</v>
      </c>
      <c r="K159" s="195">
        <f t="shared" si="35"/>
        <v>11017.69</v>
      </c>
      <c r="L159" s="195">
        <f t="shared" si="36"/>
        <v>165.26535000000001</v>
      </c>
      <c r="M159" s="195">
        <v>3959.45</v>
      </c>
      <c r="N159" s="195">
        <v>881.41</v>
      </c>
      <c r="O159" s="195"/>
      <c r="P159" s="325">
        <f t="shared" si="37"/>
        <v>2203.538</v>
      </c>
      <c r="Q159" s="330">
        <f t="shared" si="38"/>
        <v>2842.5646499999998</v>
      </c>
      <c r="R159" s="195">
        <f t="shared" si="39"/>
        <v>3723.9746499999997</v>
      </c>
      <c r="S159" s="195"/>
      <c r="T159" s="195"/>
      <c r="U159" s="195"/>
      <c r="V159" s="195"/>
      <c r="W159" s="195"/>
      <c r="X159" s="195"/>
      <c r="Y159" s="196"/>
      <c r="Z159" s="196"/>
      <c r="AA159" s="197"/>
      <c r="AB159" s="196"/>
      <c r="AC159" s="197"/>
      <c r="AD159" s="196"/>
      <c r="AE159" s="197"/>
      <c r="AF159" s="196"/>
      <c r="AG159" s="197"/>
      <c r="AH159" s="196"/>
      <c r="AI159" s="196"/>
      <c r="AJ159" s="197"/>
      <c r="AK159" s="196"/>
      <c r="AL159" s="197"/>
      <c r="AM159" s="196"/>
    </row>
    <row r="160" spans="1:39" ht="15" customHeight="1" x14ac:dyDescent="0.25">
      <c r="A160" s="196" t="s">
        <v>869</v>
      </c>
      <c r="B160" s="196" t="s">
        <v>847</v>
      </c>
      <c r="C160" s="197">
        <v>52</v>
      </c>
      <c r="D160" s="199" t="s">
        <v>39</v>
      </c>
      <c r="E160" s="196" t="s">
        <v>210</v>
      </c>
      <c r="F160" s="324" t="s">
        <v>167</v>
      </c>
      <c r="G160" s="195">
        <v>32360.080000000002</v>
      </c>
      <c r="H160" s="195">
        <v>951.62</v>
      </c>
      <c r="I160" s="195">
        <v>16180.04</v>
      </c>
      <c r="J160" s="195">
        <v>0</v>
      </c>
      <c r="K160" s="195">
        <f t="shared" si="35"/>
        <v>16180.04</v>
      </c>
      <c r="L160" s="195">
        <f t="shared" si="36"/>
        <v>242.70060000000001</v>
      </c>
      <c r="M160" s="195">
        <v>5368.77</v>
      </c>
      <c r="N160" s="195">
        <v>1294.4000000000001</v>
      </c>
      <c r="O160" s="195"/>
      <c r="P160" s="325">
        <f t="shared" si="37"/>
        <v>3236.0080000000003</v>
      </c>
      <c r="Q160" s="330">
        <f t="shared" si="38"/>
        <v>4174.4494000000004</v>
      </c>
      <c r="R160" s="195">
        <f t="shared" si="39"/>
        <v>5468.849400000001</v>
      </c>
      <c r="S160" s="195"/>
      <c r="T160" s="195"/>
      <c r="U160" s="195"/>
      <c r="V160" s="195"/>
      <c r="W160" s="195"/>
      <c r="X160" s="195"/>
      <c r="Y160" s="196"/>
      <c r="Z160" s="196"/>
      <c r="AA160" s="197"/>
      <c r="AB160" s="196"/>
      <c r="AC160" s="197"/>
      <c r="AD160" s="196"/>
      <c r="AE160" s="197"/>
      <c r="AF160" s="196"/>
      <c r="AG160" s="197"/>
      <c r="AH160" s="196"/>
      <c r="AI160" s="196"/>
      <c r="AJ160" s="197"/>
      <c r="AK160" s="196"/>
      <c r="AL160" s="197"/>
      <c r="AM160" s="196"/>
    </row>
    <row r="161" spans="1:39" ht="15" customHeight="1" x14ac:dyDescent="0.25">
      <c r="A161" s="196" t="s">
        <v>869</v>
      </c>
      <c r="B161" s="196" t="s">
        <v>847</v>
      </c>
      <c r="C161" s="197">
        <v>42</v>
      </c>
      <c r="D161" s="199" t="s">
        <v>31</v>
      </c>
      <c r="E161" s="196" t="s">
        <v>203</v>
      </c>
      <c r="F161" s="324" t="s">
        <v>167</v>
      </c>
      <c r="G161" s="195">
        <v>45181.9</v>
      </c>
      <c r="H161" s="195">
        <v>951.62</v>
      </c>
      <c r="I161" s="195">
        <v>23550.5</v>
      </c>
      <c r="J161" s="195">
        <v>0</v>
      </c>
      <c r="K161" s="195">
        <f t="shared" si="35"/>
        <v>23550.5</v>
      </c>
      <c r="L161" s="195">
        <f t="shared" si="36"/>
        <v>353.25749999999999</v>
      </c>
      <c r="M161" s="195">
        <v>7380.91</v>
      </c>
      <c r="N161" s="195">
        <v>1730.51</v>
      </c>
      <c r="O161" s="195"/>
      <c r="P161" s="325">
        <f t="shared" si="37"/>
        <v>4710.1000000000004</v>
      </c>
      <c r="Q161" s="330">
        <f t="shared" si="38"/>
        <v>6076.0325000000003</v>
      </c>
      <c r="R161" s="195">
        <f t="shared" si="39"/>
        <v>7806.5425000000005</v>
      </c>
      <c r="S161" s="195"/>
      <c r="T161" s="195"/>
      <c r="U161" s="195"/>
      <c r="V161" s="195"/>
      <c r="W161" s="195"/>
      <c r="X161" s="195"/>
      <c r="Y161" s="196"/>
      <c r="Z161" s="196"/>
      <c r="AA161" s="197"/>
      <c r="AB161" s="196"/>
      <c r="AC161" s="197"/>
      <c r="AD161" s="196"/>
      <c r="AE161" s="197"/>
      <c r="AF161" s="196"/>
      <c r="AG161" s="197"/>
      <c r="AH161" s="196"/>
      <c r="AI161" s="196"/>
      <c r="AJ161" s="197"/>
      <c r="AK161" s="196"/>
      <c r="AL161" s="197"/>
      <c r="AM161" s="196"/>
    </row>
    <row r="162" spans="1:39" ht="15" customHeight="1" x14ac:dyDescent="0.25">
      <c r="A162" s="196" t="s">
        <v>869</v>
      </c>
      <c r="B162" s="196" t="s">
        <v>847</v>
      </c>
      <c r="C162" s="197">
        <v>466</v>
      </c>
      <c r="D162" s="199" t="s">
        <v>749</v>
      </c>
      <c r="E162" s="196" t="s">
        <v>762</v>
      </c>
      <c r="F162" s="324" t="s">
        <v>167</v>
      </c>
      <c r="G162" s="195">
        <v>6842.02</v>
      </c>
      <c r="H162" s="195">
        <v>303.92</v>
      </c>
      <c r="I162" s="195">
        <v>3421.01</v>
      </c>
      <c r="J162" s="195">
        <v>0</v>
      </c>
      <c r="K162" s="195">
        <f t="shared" si="35"/>
        <v>3421.01</v>
      </c>
      <c r="L162" s="195">
        <f t="shared" si="36"/>
        <v>51.315150000000003</v>
      </c>
      <c r="M162" s="195">
        <v>1237.8599999999999</v>
      </c>
      <c r="N162" s="195">
        <v>273.68</v>
      </c>
      <c r="O162" s="195"/>
      <c r="P162" s="325">
        <f t="shared" si="37"/>
        <v>684.20200000000011</v>
      </c>
      <c r="Q162" s="330">
        <f t="shared" si="38"/>
        <v>882.62484999999981</v>
      </c>
      <c r="R162" s="195">
        <f t="shared" si="39"/>
        <v>1156.3048499999998</v>
      </c>
      <c r="S162" s="195"/>
      <c r="T162" s="195"/>
      <c r="U162" s="195"/>
      <c r="V162" s="195"/>
      <c r="W162" s="195"/>
      <c r="X162" s="195"/>
      <c r="Y162" s="196"/>
      <c r="Z162" s="196"/>
      <c r="AA162" s="197"/>
      <c r="AB162" s="196"/>
      <c r="AC162" s="197"/>
      <c r="AD162" s="196"/>
      <c r="AE162" s="197"/>
      <c r="AF162" s="196"/>
      <c r="AG162" s="197"/>
      <c r="AH162" s="196"/>
      <c r="AI162" s="196"/>
      <c r="AJ162" s="197"/>
      <c r="AK162" s="196"/>
      <c r="AL162" s="197"/>
      <c r="AM162" s="196"/>
    </row>
    <row r="163" spans="1:39" ht="15" customHeight="1" x14ac:dyDescent="0.25">
      <c r="A163" s="196" t="s">
        <v>869</v>
      </c>
      <c r="B163" s="196" t="s">
        <v>847</v>
      </c>
      <c r="C163" s="197">
        <v>391</v>
      </c>
      <c r="D163" s="199" t="s">
        <v>472</v>
      </c>
      <c r="E163" s="196" t="s">
        <v>519</v>
      </c>
      <c r="F163" s="324" t="s">
        <v>167</v>
      </c>
      <c r="G163" s="195">
        <v>26316.560000000001</v>
      </c>
      <c r="H163" s="195">
        <v>951.62</v>
      </c>
      <c r="I163" s="195">
        <v>13158.28</v>
      </c>
      <c r="J163" s="195">
        <v>0</v>
      </c>
      <c r="K163" s="195">
        <f t="shared" si="35"/>
        <v>13158.28</v>
      </c>
      <c r="L163" s="195">
        <f t="shared" si="36"/>
        <v>197.3742</v>
      </c>
      <c r="M163" s="195">
        <v>4543.83</v>
      </c>
      <c r="N163" s="195">
        <v>1052.6600000000001</v>
      </c>
      <c r="O163" s="195"/>
      <c r="P163" s="325">
        <f t="shared" si="37"/>
        <v>2631.6560000000004</v>
      </c>
      <c r="Q163" s="330">
        <f t="shared" si="38"/>
        <v>3394.8357999999998</v>
      </c>
      <c r="R163" s="195">
        <f t="shared" si="39"/>
        <v>4447.4957999999997</v>
      </c>
      <c r="S163" s="195"/>
      <c r="T163" s="195"/>
      <c r="U163" s="195"/>
      <c r="V163" s="195"/>
      <c r="W163" s="195"/>
      <c r="X163" s="195"/>
      <c r="Y163" s="196"/>
      <c r="Z163" s="196"/>
      <c r="AA163" s="197"/>
      <c r="AB163" s="196"/>
      <c r="AC163" s="197"/>
      <c r="AD163" s="196"/>
      <c r="AE163" s="197"/>
      <c r="AF163" s="196"/>
      <c r="AG163" s="197"/>
      <c r="AH163" s="196"/>
      <c r="AI163" s="196"/>
      <c r="AJ163" s="197"/>
      <c r="AK163" s="196"/>
      <c r="AL163" s="197"/>
      <c r="AM163" s="196"/>
    </row>
    <row r="164" spans="1:39" ht="15" customHeight="1" x14ac:dyDescent="0.25">
      <c r="A164" s="196" t="s">
        <v>869</v>
      </c>
      <c r="B164" s="196" t="s">
        <v>847</v>
      </c>
      <c r="C164" s="197">
        <v>195</v>
      </c>
      <c r="D164" s="199" t="s">
        <v>783</v>
      </c>
      <c r="E164" s="196" t="s">
        <v>243</v>
      </c>
      <c r="F164" s="324" t="s">
        <v>167</v>
      </c>
      <c r="G164" s="195">
        <v>10890.28</v>
      </c>
      <c r="H164" s="195">
        <v>571.9</v>
      </c>
      <c r="I164" s="195">
        <v>5445.14</v>
      </c>
      <c r="J164" s="195">
        <v>0</v>
      </c>
      <c r="K164" s="195">
        <f t="shared" si="35"/>
        <v>5445.14</v>
      </c>
      <c r="L164" s="195">
        <f t="shared" si="36"/>
        <v>81.677099999999996</v>
      </c>
      <c r="M164" s="195">
        <v>2058.42</v>
      </c>
      <c r="N164" s="195">
        <v>435.61</v>
      </c>
      <c r="O164" s="195"/>
      <c r="P164" s="325">
        <f t="shared" si="37"/>
        <v>1089.028</v>
      </c>
      <c r="Q164" s="330">
        <f t="shared" si="38"/>
        <v>1404.8429000000001</v>
      </c>
      <c r="R164" s="195">
        <f t="shared" si="39"/>
        <v>1840.4529000000002</v>
      </c>
      <c r="S164" s="195"/>
      <c r="T164" s="195"/>
      <c r="U164" s="195"/>
      <c r="V164" s="195"/>
      <c r="W164" s="195"/>
      <c r="X164" s="195"/>
      <c r="Y164" s="196"/>
      <c r="Z164" s="196"/>
      <c r="AA164" s="197"/>
      <c r="AB164" s="196"/>
      <c r="AC164" s="197"/>
      <c r="AD164" s="196"/>
      <c r="AE164" s="197"/>
      <c r="AF164" s="196"/>
      <c r="AG164" s="197"/>
      <c r="AH164" s="196"/>
      <c r="AI164" s="196"/>
      <c r="AJ164" s="197"/>
      <c r="AK164" s="196"/>
      <c r="AL164" s="197"/>
      <c r="AM164" s="196"/>
    </row>
    <row r="165" spans="1:39" ht="15" customHeight="1" x14ac:dyDescent="0.25">
      <c r="A165" s="196" t="s">
        <v>869</v>
      </c>
      <c r="B165" s="196" t="s">
        <v>847</v>
      </c>
      <c r="C165" s="197">
        <v>335</v>
      </c>
      <c r="D165" s="199" t="s">
        <v>333</v>
      </c>
      <c r="E165" s="196" t="s">
        <v>335</v>
      </c>
      <c r="F165" s="324" t="s">
        <v>167</v>
      </c>
      <c r="G165" s="195">
        <v>37299.54</v>
      </c>
      <c r="H165" s="195">
        <v>951.62</v>
      </c>
      <c r="I165" s="195">
        <v>18649.77</v>
      </c>
      <c r="J165" s="195">
        <v>0</v>
      </c>
      <c r="K165" s="195">
        <f t="shared" si="35"/>
        <v>18649.77</v>
      </c>
      <c r="L165" s="195">
        <f t="shared" si="36"/>
        <v>279.74655000000001</v>
      </c>
      <c r="M165" s="195">
        <v>6043.01</v>
      </c>
      <c r="N165" s="195">
        <v>1491.98</v>
      </c>
      <c r="O165" s="195"/>
      <c r="P165" s="195">
        <f t="shared" si="37"/>
        <v>3729.9540000000002</v>
      </c>
      <c r="Q165" s="330">
        <f t="shared" si="38"/>
        <v>4811.6434500000005</v>
      </c>
      <c r="R165" s="195">
        <f t="shared" si="39"/>
        <v>6303.623450000001</v>
      </c>
      <c r="S165" s="195"/>
      <c r="T165" s="195"/>
      <c r="U165" s="195"/>
      <c r="V165" s="195"/>
      <c r="W165" s="195"/>
      <c r="X165" s="195"/>
      <c r="Y165" s="196"/>
      <c r="Z165" s="196"/>
      <c r="AA165" s="197"/>
      <c r="AB165" s="196"/>
      <c r="AC165" s="197"/>
      <c r="AD165" s="196"/>
      <c r="AE165" s="197"/>
      <c r="AF165" s="196"/>
      <c r="AG165" s="197"/>
      <c r="AH165" s="196"/>
      <c r="AI165" s="196"/>
      <c r="AJ165" s="197"/>
      <c r="AK165" s="196"/>
      <c r="AL165" s="197"/>
      <c r="AM165" s="196"/>
    </row>
    <row r="166" spans="1:39" ht="15" customHeight="1" x14ac:dyDescent="0.25">
      <c r="A166" s="196" t="s">
        <v>869</v>
      </c>
      <c r="B166" s="196" t="s">
        <v>847</v>
      </c>
      <c r="C166" s="197">
        <v>245</v>
      </c>
      <c r="D166" s="199" t="s">
        <v>135</v>
      </c>
      <c r="E166" s="196" t="s">
        <v>256</v>
      </c>
      <c r="F166" s="324" t="s">
        <v>167</v>
      </c>
      <c r="G166" s="195">
        <v>22035.38</v>
      </c>
      <c r="H166" s="195">
        <v>951.62</v>
      </c>
      <c r="I166" s="195">
        <v>11017.69</v>
      </c>
      <c r="J166" s="195">
        <v>0</v>
      </c>
      <c r="K166" s="195">
        <f t="shared" si="35"/>
        <v>11017.69</v>
      </c>
      <c r="L166" s="195">
        <f t="shared" si="36"/>
        <v>165.26535000000001</v>
      </c>
      <c r="M166" s="195">
        <v>3959.45</v>
      </c>
      <c r="N166" s="195">
        <v>881.41</v>
      </c>
      <c r="O166" s="195"/>
      <c r="P166" s="325">
        <f t="shared" si="37"/>
        <v>2203.538</v>
      </c>
      <c r="Q166" s="330">
        <f t="shared" si="38"/>
        <v>2842.5646499999998</v>
      </c>
      <c r="R166" s="195">
        <f t="shared" si="39"/>
        <v>3723.9746499999997</v>
      </c>
      <c r="S166" s="195"/>
      <c r="T166" s="195"/>
      <c r="U166" s="195"/>
      <c r="V166" s="195"/>
      <c r="W166" s="195"/>
      <c r="X166" s="195"/>
      <c r="Y166" s="196"/>
      <c r="Z166" s="196"/>
      <c r="AA166" s="197"/>
      <c r="AB166" s="196"/>
      <c r="AC166" s="197"/>
      <c r="AD166" s="196"/>
      <c r="AE166" s="197"/>
      <c r="AF166" s="196"/>
      <c r="AG166" s="197"/>
      <c r="AH166" s="196"/>
      <c r="AI166" s="196"/>
      <c r="AJ166" s="197"/>
      <c r="AK166" s="196"/>
      <c r="AL166" s="197"/>
      <c r="AM166" s="196"/>
    </row>
    <row r="167" spans="1:39" ht="15" customHeight="1" x14ac:dyDescent="0.25">
      <c r="A167" s="196" t="s">
        <v>869</v>
      </c>
      <c r="B167" s="196" t="s">
        <v>847</v>
      </c>
      <c r="C167" s="197">
        <v>19</v>
      </c>
      <c r="D167" s="199" t="s">
        <v>13</v>
      </c>
      <c r="E167" s="196" t="s">
        <v>185</v>
      </c>
      <c r="F167" s="324" t="s">
        <v>167</v>
      </c>
      <c r="G167" s="195">
        <v>43950.22</v>
      </c>
      <c r="H167" s="195">
        <v>951.62</v>
      </c>
      <c r="I167" s="195">
        <v>21975.11</v>
      </c>
      <c r="J167" s="195">
        <v>0</v>
      </c>
      <c r="K167" s="195">
        <f t="shared" si="35"/>
        <v>21975.11</v>
      </c>
      <c r="L167" s="195">
        <f t="shared" si="36"/>
        <v>329.62664999999998</v>
      </c>
      <c r="M167" s="195">
        <v>6950.83</v>
      </c>
      <c r="N167" s="195">
        <v>1758</v>
      </c>
      <c r="O167" s="195"/>
      <c r="P167" s="325">
        <f t="shared" si="37"/>
        <v>4395.0219999999999</v>
      </c>
      <c r="Q167" s="330">
        <f t="shared" si="38"/>
        <v>5669.5833499999999</v>
      </c>
      <c r="R167" s="195">
        <f t="shared" si="39"/>
        <v>7427.5833499999999</v>
      </c>
      <c r="S167" s="195"/>
      <c r="T167" s="195"/>
      <c r="U167" s="195"/>
      <c r="V167" s="195"/>
      <c r="W167" s="195"/>
      <c r="X167" s="195"/>
      <c r="Y167" s="196"/>
      <c r="Z167" s="196"/>
      <c r="AA167" s="197"/>
      <c r="AB167" s="196"/>
      <c r="AC167" s="197"/>
      <c r="AD167" s="196"/>
      <c r="AE167" s="197"/>
      <c r="AF167" s="196"/>
      <c r="AG167" s="197"/>
      <c r="AH167" s="196"/>
      <c r="AI167" s="196"/>
      <c r="AJ167" s="197"/>
      <c r="AK167" s="196"/>
      <c r="AL167" s="197"/>
      <c r="AM167" s="196"/>
    </row>
    <row r="168" spans="1:39" ht="15" customHeight="1" x14ac:dyDescent="0.25">
      <c r="A168" s="196" t="s">
        <v>869</v>
      </c>
      <c r="B168" s="196" t="s">
        <v>847</v>
      </c>
      <c r="C168" s="197">
        <v>475</v>
      </c>
      <c r="D168" s="199" t="s">
        <v>785</v>
      </c>
      <c r="E168" s="196" t="s">
        <v>794</v>
      </c>
      <c r="F168" s="324" t="s">
        <v>167</v>
      </c>
      <c r="G168" s="195">
        <v>20770.48</v>
      </c>
      <c r="H168" s="195">
        <v>951.62</v>
      </c>
      <c r="I168" s="195">
        <v>10385.24</v>
      </c>
      <c r="J168" s="195">
        <v>0</v>
      </c>
      <c r="K168" s="195">
        <f t="shared" si="35"/>
        <v>10385.24</v>
      </c>
      <c r="L168" s="195">
        <f t="shared" si="36"/>
        <v>155.77859999999998</v>
      </c>
      <c r="M168" s="195">
        <v>3786.79</v>
      </c>
      <c r="N168" s="195">
        <v>830.81</v>
      </c>
      <c r="O168" s="195"/>
      <c r="P168" s="325">
        <f t="shared" si="37"/>
        <v>2077.0480000000002</v>
      </c>
      <c r="Q168" s="330">
        <f t="shared" si="38"/>
        <v>2679.3914</v>
      </c>
      <c r="R168" s="195">
        <f t="shared" si="39"/>
        <v>3510.2013999999999</v>
      </c>
      <c r="S168" s="195"/>
      <c r="T168" s="195"/>
      <c r="U168" s="195"/>
      <c r="V168" s="195"/>
      <c r="W168" s="195"/>
      <c r="X168" s="195"/>
      <c r="Y168" s="196"/>
      <c r="Z168" s="196"/>
      <c r="AA168" s="197"/>
      <c r="AB168" s="196"/>
      <c r="AC168" s="197"/>
      <c r="AD168" s="196"/>
      <c r="AE168" s="197"/>
      <c r="AF168" s="196"/>
      <c r="AG168" s="197"/>
      <c r="AH168" s="196"/>
      <c r="AI168" s="196"/>
      <c r="AJ168" s="197"/>
      <c r="AK168" s="196"/>
      <c r="AL168" s="197"/>
      <c r="AM168" s="196"/>
    </row>
    <row r="169" spans="1:39" ht="15" customHeight="1" x14ac:dyDescent="0.25">
      <c r="A169" s="196" t="s">
        <v>869</v>
      </c>
      <c r="B169" s="196" t="s">
        <v>847</v>
      </c>
      <c r="C169" s="197">
        <v>390</v>
      </c>
      <c r="D169" s="199" t="s">
        <v>471</v>
      </c>
      <c r="E169" s="196" t="s">
        <v>518</v>
      </c>
      <c r="F169" s="324" t="s">
        <v>167</v>
      </c>
      <c r="G169" s="195">
        <v>6699.64</v>
      </c>
      <c r="H169" s="195">
        <v>295.38</v>
      </c>
      <c r="I169" s="195">
        <v>3349.82</v>
      </c>
      <c r="J169" s="195">
        <v>0</v>
      </c>
      <c r="K169" s="195">
        <f t="shared" si="35"/>
        <v>3349.82</v>
      </c>
      <c r="L169" s="195">
        <f t="shared" si="36"/>
        <v>50.247300000000003</v>
      </c>
      <c r="M169" s="195">
        <v>1209.8800000000001</v>
      </c>
      <c r="N169" s="195">
        <v>267.98</v>
      </c>
      <c r="O169" s="195"/>
      <c r="P169" s="325">
        <f t="shared" si="37"/>
        <v>669.96400000000006</v>
      </c>
      <c r="Q169" s="330">
        <f t="shared" si="38"/>
        <v>864.25270000000012</v>
      </c>
      <c r="R169" s="195">
        <f t="shared" si="39"/>
        <v>1132.2327</v>
      </c>
      <c r="S169" s="195"/>
      <c r="T169" s="195"/>
      <c r="U169" s="195"/>
      <c r="V169" s="195"/>
      <c r="W169" s="195"/>
      <c r="X169" s="195"/>
      <c r="Y169" s="196"/>
      <c r="Z169" s="196"/>
      <c r="AA169" s="197"/>
      <c r="AB169" s="196"/>
      <c r="AC169" s="197"/>
      <c r="AD169" s="196"/>
      <c r="AE169" s="197"/>
      <c r="AF169" s="196"/>
      <c r="AG169" s="197"/>
      <c r="AH169" s="196"/>
      <c r="AI169" s="196"/>
      <c r="AJ169" s="197"/>
      <c r="AK169" s="196"/>
      <c r="AL169" s="197"/>
      <c r="AM169" s="196"/>
    </row>
    <row r="170" spans="1:39" ht="15" customHeight="1" x14ac:dyDescent="0.25">
      <c r="A170" s="196" t="s">
        <v>869</v>
      </c>
      <c r="B170" s="196" t="s">
        <v>847</v>
      </c>
      <c r="C170" s="197">
        <v>375</v>
      </c>
      <c r="D170" s="199" t="s">
        <v>462</v>
      </c>
      <c r="E170" s="196" t="s">
        <v>507</v>
      </c>
      <c r="F170" s="324" t="s">
        <v>167</v>
      </c>
      <c r="G170" s="195">
        <v>20770.48</v>
      </c>
      <c r="H170" s="195">
        <v>951.62</v>
      </c>
      <c r="I170" s="195">
        <v>10385.24</v>
      </c>
      <c r="J170" s="195">
        <v>0</v>
      </c>
      <c r="K170" s="195">
        <f t="shared" si="35"/>
        <v>10385.24</v>
      </c>
      <c r="L170" s="195">
        <f t="shared" si="36"/>
        <v>155.77859999999998</v>
      </c>
      <c r="M170" s="195">
        <v>3786.79</v>
      </c>
      <c r="N170" s="195">
        <v>830.81</v>
      </c>
      <c r="O170" s="195"/>
      <c r="P170" s="325">
        <f t="shared" si="37"/>
        <v>2077.0480000000002</v>
      </c>
      <c r="Q170" s="330">
        <f t="shared" si="38"/>
        <v>2679.3914</v>
      </c>
      <c r="R170" s="195">
        <f t="shared" si="39"/>
        <v>3510.2013999999999</v>
      </c>
      <c r="S170" s="195"/>
      <c r="T170" s="195"/>
      <c r="U170" s="195"/>
      <c r="V170" s="195"/>
      <c r="W170" s="195"/>
      <c r="X170" s="195"/>
      <c r="Y170" s="196"/>
      <c r="Z170" s="196"/>
      <c r="AA170" s="197"/>
      <c r="AB170" s="196"/>
      <c r="AC170" s="197"/>
      <c r="AD170" s="196"/>
      <c r="AE170" s="197"/>
      <c r="AF170" s="196"/>
      <c r="AG170" s="197"/>
      <c r="AH170" s="196"/>
      <c r="AI170" s="196"/>
      <c r="AJ170" s="197"/>
      <c r="AK170" s="196"/>
      <c r="AL170" s="197"/>
      <c r="AM170" s="196"/>
    </row>
    <row r="171" spans="1:39" ht="15" customHeight="1" x14ac:dyDescent="0.25">
      <c r="A171" s="196" t="s">
        <v>869</v>
      </c>
      <c r="B171" s="196" t="s">
        <v>847</v>
      </c>
      <c r="C171" s="197">
        <v>169</v>
      </c>
      <c r="D171" s="199" t="s">
        <v>67</v>
      </c>
      <c r="E171" s="196" t="s">
        <v>238</v>
      </c>
      <c r="F171" s="324" t="s">
        <v>167</v>
      </c>
      <c r="G171" s="195">
        <v>19780.36</v>
      </c>
      <c r="H171" s="195">
        <v>951.62</v>
      </c>
      <c r="I171" s="195">
        <v>9890.18</v>
      </c>
      <c r="J171" s="195">
        <v>0</v>
      </c>
      <c r="K171" s="195">
        <f t="shared" si="35"/>
        <v>9890.18</v>
      </c>
      <c r="L171" s="195">
        <f t="shared" si="36"/>
        <v>148.3527</v>
      </c>
      <c r="M171" s="195">
        <v>3651.64</v>
      </c>
      <c r="N171" s="195">
        <v>791.21</v>
      </c>
      <c r="O171" s="195"/>
      <c r="P171" s="325">
        <f t="shared" si="37"/>
        <v>1978.0360000000001</v>
      </c>
      <c r="Q171" s="330">
        <f t="shared" si="38"/>
        <v>2551.6673000000001</v>
      </c>
      <c r="R171" s="195">
        <f t="shared" si="39"/>
        <v>3342.8773000000001</v>
      </c>
      <c r="S171" s="195"/>
      <c r="T171" s="195"/>
      <c r="U171" s="195"/>
      <c r="V171" s="195"/>
      <c r="W171" s="195"/>
      <c r="X171" s="195"/>
      <c r="Y171" s="196"/>
      <c r="Z171" s="196"/>
      <c r="AA171" s="197"/>
      <c r="AB171" s="196"/>
      <c r="AC171" s="197"/>
      <c r="AD171" s="196"/>
      <c r="AE171" s="197"/>
      <c r="AF171" s="196"/>
      <c r="AG171" s="197"/>
      <c r="AH171" s="196"/>
      <c r="AI171" s="196"/>
      <c r="AJ171" s="197"/>
      <c r="AK171" s="196"/>
      <c r="AL171" s="197"/>
      <c r="AM171" s="196"/>
    </row>
    <row r="172" spans="1:39" ht="15" customHeight="1" x14ac:dyDescent="0.25">
      <c r="A172" s="196" t="s">
        <v>869</v>
      </c>
      <c r="B172" s="196" t="s">
        <v>847</v>
      </c>
      <c r="C172" s="197">
        <v>27</v>
      </c>
      <c r="D172" s="199" t="s">
        <v>20</v>
      </c>
      <c r="E172" s="196" t="s">
        <v>192</v>
      </c>
      <c r="F172" s="324" t="s">
        <v>167</v>
      </c>
      <c r="G172" s="195">
        <v>29982.52</v>
      </c>
      <c r="H172" s="195">
        <v>951.62</v>
      </c>
      <c r="I172" s="195">
        <v>14991.26</v>
      </c>
      <c r="J172" s="195">
        <v>0</v>
      </c>
      <c r="K172" s="195">
        <f t="shared" si="35"/>
        <v>14991.26</v>
      </c>
      <c r="L172" s="195">
        <f t="shared" si="36"/>
        <v>224.8689</v>
      </c>
      <c r="M172" s="195">
        <v>5044.2299999999996</v>
      </c>
      <c r="N172" s="195">
        <v>1199.3</v>
      </c>
      <c r="O172" s="195"/>
      <c r="P172" s="325">
        <f t="shared" si="37"/>
        <v>2998.2520000000004</v>
      </c>
      <c r="Q172" s="330">
        <f t="shared" si="38"/>
        <v>3867.7410999999997</v>
      </c>
      <c r="R172" s="195">
        <f t="shared" si="39"/>
        <v>5067.0410999999995</v>
      </c>
      <c r="S172" s="195"/>
      <c r="T172" s="195"/>
      <c r="U172" s="195"/>
      <c r="V172" s="195"/>
      <c r="W172" s="195"/>
      <c r="X172" s="195"/>
      <c r="Y172" s="196"/>
      <c r="Z172" s="196"/>
      <c r="AA172" s="197"/>
      <c r="AB172" s="196"/>
      <c r="AC172" s="197"/>
      <c r="AD172" s="196"/>
      <c r="AE172" s="197"/>
      <c r="AF172" s="196"/>
      <c r="AG172" s="197"/>
      <c r="AH172" s="196"/>
      <c r="AI172" s="196"/>
      <c r="AJ172" s="197"/>
      <c r="AK172" s="196"/>
      <c r="AL172" s="197"/>
      <c r="AM172" s="196"/>
    </row>
    <row r="173" spans="1:39" s="188" customFormat="1" ht="15" customHeight="1" x14ac:dyDescent="0.25">
      <c r="A173" s="196" t="s">
        <v>869</v>
      </c>
      <c r="B173" s="196" t="s">
        <v>847</v>
      </c>
      <c r="C173" s="197">
        <v>429</v>
      </c>
      <c r="D173" s="199" t="s">
        <v>676</v>
      </c>
      <c r="E173" s="196" t="s">
        <v>677</v>
      </c>
      <c r="F173" s="324" t="s">
        <v>167</v>
      </c>
      <c r="G173" s="195">
        <v>20770.48</v>
      </c>
      <c r="H173" s="195">
        <v>951.62</v>
      </c>
      <c r="I173" s="195">
        <v>10385.24</v>
      </c>
      <c r="J173" s="195">
        <v>0</v>
      </c>
      <c r="K173" s="195">
        <f t="shared" si="35"/>
        <v>10385.24</v>
      </c>
      <c r="L173" s="195">
        <f t="shared" si="36"/>
        <v>155.77859999999998</v>
      </c>
      <c r="M173" s="195">
        <v>3786.79</v>
      </c>
      <c r="N173" s="195">
        <v>830.81</v>
      </c>
      <c r="O173" s="195"/>
      <c r="P173" s="325">
        <f t="shared" si="37"/>
        <v>2077.0480000000002</v>
      </c>
      <c r="Q173" s="330">
        <f t="shared" si="38"/>
        <v>2679.3914</v>
      </c>
      <c r="R173" s="195">
        <f t="shared" si="39"/>
        <v>3510.2013999999999</v>
      </c>
      <c r="S173" s="187"/>
      <c r="T173" s="187"/>
      <c r="U173" s="187"/>
      <c r="V173" s="187"/>
      <c r="W173" s="187"/>
      <c r="X173" s="187"/>
      <c r="Y173" s="184"/>
      <c r="Z173" s="184"/>
      <c r="AA173" s="185"/>
      <c r="AB173" s="184"/>
      <c r="AC173" s="185"/>
      <c r="AD173" s="184"/>
      <c r="AE173" s="185"/>
      <c r="AF173" s="184"/>
      <c r="AG173" s="185"/>
      <c r="AH173" s="184"/>
      <c r="AI173" s="184"/>
      <c r="AJ173" s="185"/>
      <c r="AK173" s="184"/>
      <c r="AL173" s="185"/>
      <c r="AM173" s="184"/>
    </row>
    <row r="174" spans="1:39" s="188" customFormat="1" ht="15" customHeight="1" x14ac:dyDescent="0.25">
      <c r="A174" s="196" t="s">
        <v>869</v>
      </c>
      <c r="B174" s="196" t="s">
        <v>847</v>
      </c>
      <c r="C174" s="197">
        <v>343</v>
      </c>
      <c r="D174" s="199" t="s">
        <v>310</v>
      </c>
      <c r="E174" s="196" t="s">
        <v>313</v>
      </c>
      <c r="F174" s="324" t="s">
        <v>167</v>
      </c>
      <c r="G174" s="195">
        <v>56936.32</v>
      </c>
      <c r="H174" s="195">
        <v>951.62</v>
      </c>
      <c r="I174" s="195">
        <v>23013.200000000001</v>
      </c>
      <c r="J174" s="195">
        <v>0</v>
      </c>
      <c r="K174" s="195">
        <f t="shared" si="35"/>
        <v>23013.200000000001</v>
      </c>
      <c r="L174" s="195">
        <f t="shared" si="36"/>
        <v>345.19799999999998</v>
      </c>
      <c r="M174" s="195">
        <v>7234.22</v>
      </c>
      <c r="N174" s="195">
        <v>2713.84</v>
      </c>
      <c r="O174" s="195"/>
      <c r="P174" s="325">
        <f t="shared" si="37"/>
        <v>4602.6400000000003</v>
      </c>
      <c r="Q174" s="330">
        <f t="shared" si="38"/>
        <v>5937.402</v>
      </c>
      <c r="R174" s="195">
        <f t="shared" si="39"/>
        <v>8651.2420000000002</v>
      </c>
      <c r="S174" s="187"/>
      <c r="T174" s="187"/>
      <c r="U174" s="187"/>
      <c r="V174" s="187"/>
      <c r="W174" s="187"/>
      <c r="X174" s="187"/>
      <c r="Y174" s="184"/>
      <c r="Z174" s="184"/>
      <c r="AA174" s="185"/>
      <c r="AB174" s="184"/>
      <c r="AC174" s="185"/>
      <c r="AD174" s="184"/>
      <c r="AE174" s="185"/>
      <c r="AF174" s="184"/>
      <c r="AG174" s="185"/>
      <c r="AH174" s="184"/>
      <c r="AI174" s="184"/>
      <c r="AJ174" s="185"/>
      <c r="AK174" s="184"/>
      <c r="AL174" s="185"/>
      <c r="AM174" s="184"/>
    </row>
    <row r="175" spans="1:39" ht="15" customHeight="1" x14ac:dyDescent="0.25">
      <c r="A175" s="196" t="s">
        <v>869</v>
      </c>
      <c r="B175" s="196" t="s">
        <v>847</v>
      </c>
      <c r="C175" s="197">
        <v>315</v>
      </c>
      <c r="D175" s="199" t="s">
        <v>299</v>
      </c>
      <c r="E175" s="196" t="s">
        <v>302</v>
      </c>
      <c r="F175" s="324" t="s">
        <v>167</v>
      </c>
      <c r="G175" s="195">
        <v>34263.54</v>
      </c>
      <c r="H175" s="195">
        <v>951.62</v>
      </c>
      <c r="I175" s="195">
        <v>17131.77</v>
      </c>
      <c r="J175" s="195">
        <v>0</v>
      </c>
      <c r="K175" s="195">
        <f t="shared" si="35"/>
        <v>17131.77</v>
      </c>
      <c r="L175" s="195">
        <f t="shared" si="36"/>
        <v>256.97654999999997</v>
      </c>
      <c r="M175" s="195">
        <v>5628.59</v>
      </c>
      <c r="N175" s="195">
        <v>1370.54</v>
      </c>
      <c r="O175" s="195"/>
      <c r="P175" s="325">
        <f t="shared" si="37"/>
        <v>3426.3540000000003</v>
      </c>
      <c r="Q175" s="330">
        <f t="shared" si="38"/>
        <v>4419.9934499999999</v>
      </c>
      <c r="R175" s="195">
        <f t="shared" si="39"/>
        <v>5790.5334499999999</v>
      </c>
      <c r="S175" s="195"/>
      <c r="T175" s="195"/>
      <c r="U175" s="195"/>
      <c r="V175" s="195"/>
      <c r="W175" s="195"/>
      <c r="X175" s="195"/>
      <c r="Y175" s="196"/>
      <c r="Z175" s="196"/>
      <c r="AA175" s="197"/>
      <c r="AB175" s="196"/>
      <c r="AC175" s="197"/>
      <c r="AD175" s="196"/>
      <c r="AE175" s="197"/>
      <c r="AF175" s="196"/>
      <c r="AG175" s="197"/>
      <c r="AH175" s="196"/>
      <c r="AI175" s="196"/>
      <c r="AJ175" s="197"/>
      <c r="AK175" s="196"/>
      <c r="AL175" s="197"/>
      <c r="AM175" s="196"/>
    </row>
    <row r="176" spans="1:39" ht="15" customHeight="1" x14ac:dyDescent="0.25">
      <c r="A176" s="196" t="s">
        <v>869</v>
      </c>
      <c r="B176" s="196" t="s">
        <v>847</v>
      </c>
      <c r="C176" s="197">
        <v>389</v>
      </c>
      <c r="D176" s="199" t="s">
        <v>470</v>
      </c>
      <c r="E176" s="196" t="s">
        <v>517</v>
      </c>
      <c r="F176" s="324" t="s">
        <v>167</v>
      </c>
      <c r="G176" s="195">
        <v>7052</v>
      </c>
      <c r="H176" s="195">
        <v>316.52</v>
      </c>
      <c r="I176" s="195">
        <v>3526</v>
      </c>
      <c r="J176" s="195">
        <v>0</v>
      </c>
      <c r="K176" s="195">
        <f t="shared" si="35"/>
        <v>3526</v>
      </c>
      <c r="L176" s="195">
        <f t="shared" si="36"/>
        <v>52.89</v>
      </c>
      <c r="M176" s="195">
        <v>1279.1199999999999</v>
      </c>
      <c r="N176" s="195">
        <v>282.08</v>
      </c>
      <c r="O176" s="195"/>
      <c r="P176" s="325">
        <f t="shared" si="37"/>
        <v>705.2</v>
      </c>
      <c r="Q176" s="330">
        <f t="shared" si="38"/>
        <v>909.70999999999992</v>
      </c>
      <c r="R176" s="195">
        <f t="shared" si="39"/>
        <v>1191.79</v>
      </c>
      <c r="S176" s="195"/>
      <c r="T176" s="195"/>
      <c r="U176" s="195"/>
      <c r="V176" s="195"/>
      <c r="W176" s="195"/>
      <c r="X176" s="195"/>
      <c r="Y176" s="196"/>
      <c r="Z176" s="196"/>
      <c r="AA176" s="197"/>
      <c r="AB176" s="196"/>
      <c r="AC176" s="197"/>
      <c r="AD176" s="196"/>
      <c r="AE176" s="197"/>
      <c r="AF176" s="196"/>
      <c r="AG176" s="197"/>
      <c r="AH176" s="196"/>
      <c r="AI176" s="196"/>
      <c r="AJ176" s="197"/>
      <c r="AK176" s="196"/>
      <c r="AL176" s="197"/>
      <c r="AM176" s="196"/>
    </row>
    <row r="177" spans="1:39" ht="15" customHeight="1" x14ac:dyDescent="0.25">
      <c r="A177" s="196" t="s">
        <v>869</v>
      </c>
      <c r="B177" s="196" t="s">
        <v>847</v>
      </c>
      <c r="C177" s="197">
        <v>86</v>
      </c>
      <c r="D177" s="199" t="s">
        <v>46</v>
      </c>
      <c r="E177" s="196" t="s">
        <v>218</v>
      </c>
      <c r="F177" s="324" t="s">
        <v>167</v>
      </c>
      <c r="G177" s="195">
        <v>12418.12</v>
      </c>
      <c r="H177" s="195">
        <v>678.85</v>
      </c>
      <c r="I177" s="195">
        <v>6209.06</v>
      </c>
      <c r="J177" s="195">
        <v>0</v>
      </c>
      <c r="K177" s="195">
        <f t="shared" si="35"/>
        <v>6209.06</v>
      </c>
      <c r="L177" s="195">
        <f t="shared" si="36"/>
        <v>93.135900000000007</v>
      </c>
      <c r="M177" s="195">
        <v>2373.92</v>
      </c>
      <c r="N177" s="195">
        <v>496.72</v>
      </c>
      <c r="O177" s="195"/>
      <c r="P177" s="325">
        <f t="shared" si="37"/>
        <v>1241.8120000000001</v>
      </c>
      <c r="Q177" s="330">
        <f t="shared" si="38"/>
        <v>1601.9341000000002</v>
      </c>
      <c r="R177" s="195">
        <f t="shared" si="39"/>
        <v>2098.6541000000002</v>
      </c>
      <c r="S177" s="195"/>
      <c r="T177" s="195"/>
      <c r="U177" s="195"/>
      <c r="V177" s="195"/>
      <c r="W177" s="195"/>
      <c r="X177" s="195"/>
      <c r="Y177" s="196"/>
      <c r="Z177" s="196"/>
      <c r="AA177" s="197"/>
      <c r="AB177" s="196"/>
      <c r="AC177" s="197"/>
      <c r="AD177" s="196"/>
      <c r="AE177" s="197"/>
      <c r="AF177" s="196"/>
      <c r="AG177" s="197"/>
      <c r="AH177" s="196"/>
      <c r="AI177" s="196"/>
      <c r="AJ177" s="197"/>
      <c r="AK177" s="196"/>
      <c r="AL177" s="197"/>
      <c r="AM177" s="196"/>
    </row>
    <row r="178" spans="1:39" s="192" customFormat="1" ht="15" customHeight="1" x14ac:dyDescent="0.25">
      <c r="A178" s="189"/>
      <c r="B178" s="189"/>
      <c r="C178" s="204">
        <v>49</v>
      </c>
      <c r="D178" s="203" t="s">
        <v>837</v>
      </c>
      <c r="E178" s="189"/>
      <c r="F178" s="210"/>
      <c r="G178" s="191"/>
      <c r="H178" s="191">
        <v>0</v>
      </c>
      <c r="I178" s="191">
        <v>0</v>
      </c>
      <c r="J178" s="191">
        <v>0</v>
      </c>
      <c r="K178" s="191">
        <v>0</v>
      </c>
      <c r="L178" s="191">
        <v>0</v>
      </c>
      <c r="M178" s="191">
        <v>0</v>
      </c>
      <c r="N178" s="191">
        <v>0</v>
      </c>
      <c r="O178" s="191">
        <v>0</v>
      </c>
      <c r="P178" s="191">
        <v>0</v>
      </c>
      <c r="Q178" s="191">
        <v>0</v>
      </c>
      <c r="R178" s="191">
        <v>0</v>
      </c>
      <c r="S178" s="191"/>
      <c r="T178" s="191"/>
      <c r="U178" s="191"/>
      <c r="V178" s="191"/>
      <c r="W178" s="191"/>
      <c r="X178" s="191"/>
      <c r="Y178" s="189"/>
      <c r="Z178" s="189"/>
      <c r="AA178" s="190"/>
      <c r="AB178" s="189"/>
      <c r="AC178" s="190"/>
      <c r="AD178" s="189"/>
      <c r="AE178" s="190"/>
      <c r="AF178" s="189"/>
      <c r="AG178" s="190"/>
      <c r="AH178" s="189"/>
      <c r="AI178" s="189"/>
      <c r="AJ178" s="190"/>
      <c r="AK178" s="189"/>
      <c r="AL178" s="190"/>
      <c r="AM178" s="189"/>
    </row>
    <row r="179" spans="1:39" s="188" customFormat="1" ht="15" customHeight="1" x14ac:dyDescent="0.25">
      <c r="A179" s="196" t="s">
        <v>869</v>
      </c>
      <c r="B179" s="196" t="s">
        <v>847</v>
      </c>
      <c r="C179" s="197">
        <v>259</v>
      </c>
      <c r="D179" s="199" t="s">
        <v>147</v>
      </c>
      <c r="E179" s="196" t="s">
        <v>263</v>
      </c>
      <c r="F179" s="324" t="s">
        <v>167</v>
      </c>
      <c r="G179" s="195">
        <v>11049.72</v>
      </c>
      <c r="H179" s="195">
        <v>583.05999999999995</v>
      </c>
      <c r="I179" s="195">
        <v>5524.86</v>
      </c>
      <c r="J179" s="195">
        <v>0</v>
      </c>
      <c r="K179" s="195">
        <f t="shared" ref="K179:K210" si="40">I179+J179</f>
        <v>5524.86</v>
      </c>
      <c r="L179" s="195">
        <f t="shared" ref="L179:L210" si="41">K179*1.5%</f>
        <v>82.872899999999987</v>
      </c>
      <c r="M179" s="195">
        <v>2091.35</v>
      </c>
      <c r="N179" s="195">
        <v>441.98</v>
      </c>
      <c r="O179" s="195"/>
      <c r="P179" s="325">
        <f t="shared" ref="P179:P210" si="42">K179*0.2</f>
        <v>1104.972</v>
      </c>
      <c r="Q179" s="330">
        <f t="shared" ref="Q179:Q210" si="43">M179-H179-L179</f>
        <v>1425.4170999999999</v>
      </c>
      <c r="R179" s="195">
        <f t="shared" ref="R179:R210" si="44">N179+Q179</f>
        <v>1867.3970999999999</v>
      </c>
      <c r="S179" s="187"/>
      <c r="T179" s="187"/>
      <c r="U179" s="187"/>
      <c r="V179" s="187"/>
      <c r="W179" s="187"/>
      <c r="X179" s="187"/>
      <c r="Y179" s="184"/>
      <c r="Z179" s="184"/>
      <c r="AA179" s="185"/>
      <c r="AB179" s="184"/>
      <c r="AC179" s="185"/>
      <c r="AD179" s="184"/>
      <c r="AE179" s="185"/>
      <c r="AF179" s="184"/>
      <c r="AG179" s="185"/>
      <c r="AH179" s="184"/>
      <c r="AI179" s="184"/>
      <c r="AJ179" s="185"/>
      <c r="AK179" s="184"/>
      <c r="AL179" s="185"/>
      <c r="AM179" s="184"/>
    </row>
    <row r="180" spans="1:39" s="188" customFormat="1" ht="15" customHeight="1" x14ac:dyDescent="0.25">
      <c r="A180" s="196" t="s">
        <v>869</v>
      </c>
      <c r="B180" s="196" t="s">
        <v>847</v>
      </c>
      <c r="C180" s="197">
        <v>430</v>
      </c>
      <c r="D180" s="199" t="s">
        <v>678</v>
      </c>
      <c r="E180" s="196" t="s">
        <v>679</v>
      </c>
      <c r="F180" s="324" t="s">
        <v>167</v>
      </c>
      <c r="G180" s="195">
        <v>16951.080000000002</v>
      </c>
      <c r="H180" s="195">
        <v>951.62</v>
      </c>
      <c r="I180" s="195">
        <v>8475.5400000000009</v>
      </c>
      <c r="J180" s="195">
        <v>0</v>
      </c>
      <c r="K180" s="195">
        <f t="shared" si="40"/>
        <v>8475.5400000000009</v>
      </c>
      <c r="L180" s="195">
        <f t="shared" si="41"/>
        <v>127.13310000000001</v>
      </c>
      <c r="M180" s="195">
        <v>3265.44</v>
      </c>
      <c r="N180" s="195">
        <v>678.04</v>
      </c>
      <c r="O180" s="195"/>
      <c r="P180" s="325">
        <f t="shared" si="42"/>
        <v>1695.1080000000002</v>
      </c>
      <c r="Q180" s="330">
        <f t="shared" si="43"/>
        <v>2186.6869000000002</v>
      </c>
      <c r="R180" s="195">
        <f t="shared" si="44"/>
        <v>2864.7269000000001</v>
      </c>
      <c r="S180" s="187"/>
      <c r="T180" s="187"/>
      <c r="U180" s="187"/>
      <c r="V180" s="187"/>
      <c r="W180" s="187"/>
      <c r="X180" s="187"/>
      <c r="Y180" s="184"/>
      <c r="Z180" s="184"/>
      <c r="AA180" s="185"/>
      <c r="AB180" s="184"/>
      <c r="AC180" s="185"/>
      <c r="AD180" s="184"/>
      <c r="AE180" s="185"/>
      <c r="AF180" s="184"/>
      <c r="AG180" s="185"/>
      <c r="AH180" s="184"/>
      <c r="AI180" s="184"/>
      <c r="AJ180" s="185"/>
      <c r="AK180" s="184"/>
      <c r="AL180" s="185"/>
      <c r="AM180" s="184"/>
    </row>
    <row r="181" spans="1:39" ht="15" customHeight="1" x14ac:dyDescent="0.25">
      <c r="A181" s="196" t="s">
        <v>869</v>
      </c>
      <c r="B181" s="196" t="s">
        <v>847</v>
      </c>
      <c r="C181" s="197">
        <v>445</v>
      </c>
      <c r="D181" s="199" t="s">
        <v>713</v>
      </c>
      <c r="E181" s="196" t="s">
        <v>734</v>
      </c>
      <c r="F181" s="324" t="s">
        <v>167</v>
      </c>
      <c r="G181" s="195">
        <v>25155.360000000001</v>
      </c>
      <c r="H181" s="195">
        <v>951.62</v>
      </c>
      <c r="I181" s="195">
        <v>12577.68</v>
      </c>
      <c r="J181" s="195">
        <v>0</v>
      </c>
      <c r="K181" s="195">
        <f t="shared" si="40"/>
        <v>12577.68</v>
      </c>
      <c r="L181" s="195">
        <f t="shared" si="41"/>
        <v>188.6652</v>
      </c>
      <c r="M181" s="195">
        <v>4385.33</v>
      </c>
      <c r="N181" s="195">
        <v>1006.21</v>
      </c>
      <c r="O181" s="195"/>
      <c r="P181" s="325">
        <f t="shared" si="42"/>
        <v>2515.5360000000001</v>
      </c>
      <c r="Q181" s="330">
        <f t="shared" si="43"/>
        <v>3245.0448000000001</v>
      </c>
      <c r="R181" s="195">
        <f t="shared" si="44"/>
        <v>4251.2548000000006</v>
      </c>
      <c r="S181" s="195"/>
      <c r="T181" s="195"/>
      <c r="U181" s="195"/>
      <c r="V181" s="195"/>
      <c r="W181" s="195"/>
      <c r="X181" s="195"/>
      <c r="Y181" s="196"/>
      <c r="Z181" s="196"/>
      <c r="AA181" s="197"/>
      <c r="AB181" s="196"/>
      <c r="AC181" s="197"/>
      <c r="AD181" s="196"/>
      <c r="AE181" s="197"/>
      <c r="AF181" s="196"/>
      <c r="AG181" s="197"/>
      <c r="AH181" s="196"/>
      <c r="AI181" s="196"/>
      <c r="AJ181" s="197"/>
      <c r="AK181" s="196"/>
      <c r="AL181" s="197"/>
      <c r="AM181" s="196"/>
    </row>
    <row r="182" spans="1:39" ht="15" customHeight="1" x14ac:dyDescent="0.25">
      <c r="A182" s="196" t="s">
        <v>869</v>
      </c>
      <c r="B182" s="196" t="s">
        <v>847</v>
      </c>
      <c r="C182" s="197">
        <v>193</v>
      </c>
      <c r="D182" s="199" t="s">
        <v>72</v>
      </c>
      <c r="E182" s="196" t="s">
        <v>242</v>
      </c>
      <c r="F182" s="324" t="s">
        <v>167</v>
      </c>
      <c r="G182" s="195">
        <v>45229.72</v>
      </c>
      <c r="H182" s="195">
        <v>951.62</v>
      </c>
      <c r="I182" s="195">
        <v>18859.41</v>
      </c>
      <c r="J182" s="195">
        <v>0</v>
      </c>
      <c r="K182" s="195">
        <f t="shared" si="40"/>
        <v>18859.41</v>
      </c>
      <c r="L182" s="195">
        <f t="shared" si="41"/>
        <v>282.89114999999998</v>
      </c>
      <c r="M182" s="195">
        <v>6100.24</v>
      </c>
      <c r="N182" s="195">
        <v>2109.62</v>
      </c>
      <c r="O182" s="195"/>
      <c r="P182" s="325">
        <f t="shared" si="42"/>
        <v>3771.8820000000001</v>
      </c>
      <c r="Q182" s="330">
        <f t="shared" si="43"/>
        <v>4865.7288499999995</v>
      </c>
      <c r="R182" s="195">
        <f t="shared" si="44"/>
        <v>6975.3488499999994</v>
      </c>
      <c r="S182" s="195"/>
      <c r="T182" s="195"/>
      <c r="U182" s="195"/>
      <c r="V182" s="195"/>
      <c r="W182" s="195"/>
      <c r="X182" s="195"/>
      <c r="Y182" s="196"/>
      <c r="Z182" s="196"/>
      <c r="AA182" s="197"/>
      <c r="AB182" s="196"/>
      <c r="AC182" s="197"/>
      <c r="AD182" s="196"/>
      <c r="AE182" s="197"/>
      <c r="AF182" s="196"/>
      <c r="AG182" s="197"/>
      <c r="AH182" s="196"/>
      <c r="AI182" s="196"/>
      <c r="AJ182" s="197"/>
      <c r="AK182" s="196"/>
      <c r="AL182" s="197"/>
      <c r="AM182" s="196"/>
    </row>
    <row r="183" spans="1:39" ht="15" customHeight="1" x14ac:dyDescent="0.25">
      <c r="A183" s="196" t="s">
        <v>869</v>
      </c>
      <c r="B183" s="196" t="s">
        <v>847</v>
      </c>
      <c r="C183" s="197">
        <v>159</v>
      </c>
      <c r="D183" s="199" t="s">
        <v>62</v>
      </c>
      <c r="E183" s="196" t="s">
        <v>284</v>
      </c>
      <c r="F183" s="324" t="s">
        <v>167</v>
      </c>
      <c r="G183" s="195">
        <v>10822.5</v>
      </c>
      <c r="H183" s="195">
        <v>567.15</v>
      </c>
      <c r="I183" s="195">
        <v>5411.25</v>
      </c>
      <c r="J183" s="195">
        <v>0</v>
      </c>
      <c r="K183" s="195">
        <f t="shared" si="40"/>
        <v>5411.25</v>
      </c>
      <c r="L183" s="195">
        <f t="shared" si="41"/>
        <v>81.168750000000003</v>
      </c>
      <c r="M183" s="195">
        <v>2044.42</v>
      </c>
      <c r="N183" s="195">
        <v>432.9</v>
      </c>
      <c r="O183" s="195"/>
      <c r="P183" s="325">
        <f t="shared" si="42"/>
        <v>1082.25</v>
      </c>
      <c r="Q183" s="330">
        <f t="shared" si="43"/>
        <v>1396.1012499999999</v>
      </c>
      <c r="R183" s="195">
        <f t="shared" si="44"/>
        <v>1829.0012499999998</v>
      </c>
      <c r="S183" s="195"/>
      <c r="T183" s="195"/>
      <c r="U183" s="195"/>
      <c r="V183" s="195"/>
      <c r="W183" s="195"/>
      <c r="X183" s="195"/>
      <c r="Y183" s="196"/>
      <c r="Z183" s="196"/>
      <c r="AA183" s="197"/>
      <c r="AB183" s="196"/>
      <c r="AC183" s="197"/>
      <c r="AD183" s="196"/>
      <c r="AE183" s="197"/>
      <c r="AF183" s="196"/>
      <c r="AG183" s="197"/>
      <c r="AH183" s="196"/>
      <c r="AI183" s="196"/>
      <c r="AJ183" s="197"/>
      <c r="AK183" s="196"/>
      <c r="AL183" s="197"/>
      <c r="AM183" s="196"/>
    </row>
    <row r="184" spans="1:39" ht="15" customHeight="1" x14ac:dyDescent="0.25">
      <c r="A184" s="196" t="s">
        <v>869</v>
      </c>
      <c r="B184" s="196" t="s">
        <v>847</v>
      </c>
      <c r="C184" s="197">
        <v>91</v>
      </c>
      <c r="D184" s="199" t="s">
        <v>51</v>
      </c>
      <c r="E184" s="196" t="s">
        <v>223</v>
      </c>
      <c r="F184" s="324" t="s">
        <v>167</v>
      </c>
      <c r="G184" s="195">
        <v>12056.4</v>
      </c>
      <c r="H184" s="195">
        <v>653.53</v>
      </c>
      <c r="I184" s="195">
        <v>6028.2</v>
      </c>
      <c r="J184" s="195">
        <v>0</v>
      </c>
      <c r="K184" s="195">
        <f t="shared" si="40"/>
        <v>6028.2</v>
      </c>
      <c r="L184" s="195">
        <f t="shared" si="41"/>
        <v>90.422999999999988</v>
      </c>
      <c r="M184" s="195">
        <v>2299.23</v>
      </c>
      <c r="N184" s="195">
        <v>482.25</v>
      </c>
      <c r="O184" s="195"/>
      <c r="P184" s="325">
        <f t="shared" si="42"/>
        <v>1205.6400000000001</v>
      </c>
      <c r="Q184" s="330">
        <f t="shared" si="43"/>
        <v>1555.277</v>
      </c>
      <c r="R184" s="195">
        <f t="shared" si="44"/>
        <v>2037.527</v>
      </c>
      <c r="S184" s="195"/>
      <c r="T184" s="195"/>
      <c r="U184" s="195"/>
      <c r="V184" s="195"/>
      <c r="W184" s="195"/>
      <c r="X184" s="195"/>
      <c r="Y184" s="196"/>
      <c r="Z184" s="196"/>
      <c r="AA184" s="197"/>
      <c r="AB184" s="196"/>
      <c r="AC184" s="197"/>
      <c r="AD184" s="196"/>
      <c r="AE184" s="197"/>
      <c r="AF184" s="196"/>
      <c r="AG184" s="197"/>
      <c r="AH184" s="196"/>
      <c r="AI184" s="196"/>
      <c r="AJ184" s="197"/>
      <c r="AK184" s="196"/>
      <c r="AL184" s="197"/>
      <c r="AM184" s="196"/>
    </row>
    <row r="185" spans="1:39" ht="15" customHeight="1" x14ac:dyDescent="0.25">
      <c r="A185" s="196" t="s">
        <v>869</v>
      </c>
      <c r="B185" s="196" t="s">
        <v>847</v>
      </c>
      <c r="C185" s="197">
        <v>482</v>
      </c>
      <c r="D185" s="199" t="s">
        <v>821</v>
      </c>
      <c r="E185" s="196" t="s">
        <v>822</v>
      </c>
      <c r="F185" s="324" t="s">
        <v>167</v>
      </c>
      <c r="G185" s="195">
        <v>20770.48</v>
      </c>
      <c r="H185" s="195">
        <v>951.62</v>
      </c>
      <c r="I185" s="195">
        <v>10385.24</v>
      </c>
      <c r="J185" s="195">
        <v>0</v>
      </c>
      <c r="K185" s="195">
        <f t="shared" si="40"/>
        <v>10385.24</v>
      </c>
      <c r="L185" s="195">
        <f t="shared" si="41"/>
        <v>155.77859999999998</v>
      </c>
      <c r="M185" s="195">
        <v>3786.79</v>
      </c>
      <c r="N185" s="195">
        <v>830.81</v>
      </c>
      <c r="O185" s="195"/>
      <c r="P185" s="325">
        <f t="shared" si="42"/>
        <v>2077.0480000000002</v>
      </c>
      <c r="Q185" s="330">
        <f t="shared" si="43"/>
        <v>2679.3914</v>
      </c>
      <c r="R185" s="195">
        <f t="shared" si="44"/>
        <v>3510.2013999999999</v>
      </c>
      <c r="S185" s="195"/>
      <c r="T185" s="195"/>
      <c r="U185" s="195"/>
      <c r="V185" s="195"/>
      <c r="W185" s="195"/>
      <c r="X185" s="195"/>
      <c r="Y185" s="196"/>
      <c r="Z185" s="196"/>
      <c r="AA185" s="197"/>
      <c r="AB185" s="196"/>
      <c r="AC185" s="197"/>
      <c r="AD185" s="196"/>
      <c r="AE185" s="197"/>
      <c r="AF185" s="196"/>
      <c r="AG185" s="197"/>
      <c r="AH185" s="196"/>
      <c r="AI185" s="196"/>
      <c r="AJ185" s="197"/>
      <c r="AK185" s="196"/>
      <c r="AL185" s="197"/>
      <c r="AM185" s="196"/>
    </row>
    <row r="186" spans="1:39" s="188" customFormat="1" ht="15" customHeight="1" x14ac:dyDescent="0.25">
      <c r="A186" s="196" t="s">
        <v>869</v>
      </c>
      <c r="B186" s="196" t="s">
        <v>847</v>
      </c>
      <c r="C186" s="197">
        <v>326</v>
      </c>
      <c r="D186" s="199" t="s">
        <v>322</v>
      </c>
      <c r="E186" s="196" t="s">
        <v>323</v>
      </c>
      <c r="F186" s="324" t="s">
        <v>167</v>
      </c>
      <c r="G186" s="195">
        <v>51942.2</v>
      </c>
      <c r="H186" s="195">
        <v>951.62</v>
      </c>
      <c r="I186" s="195">
        <v>25971.1</v>
      </c>
      <c r="J186" s="195">
        <v>0</v>
      </c>
      <c r="K186" s="195">
        <f t="shared" si="40"/>
        <v>25971.1</v>
      </c>
      <c r="L186" s="195">
        <f t="shared" si="41"/>
        <v>389.56649999999996</v>
      </c>
      <c r="M186" s="195">
        <v>8041.73</v>
      </c>
      <c r="N186" s="195">
        <v>2077.6799999999998</v>
      </c>
      <c r="O186" s="195"/>
      <c r="P186" s="325">
        <f t="shared" si="42"/>
        <v>5194.22</v>
      </c>
      <c r="Q186" s="330">
        <f t="shared" si="43"/>
        <v>6700.5434999999998</v>
      </c>
      <c r="R186" s="195">
        <f t="shared" si="44"/>
        <v>8778.2235000000001</v>
      </c>
      <c r="S186" s="187"/>
      <c r="T186" s="187"/>
      <c r="U186" s="187"/>
      <c r="V186" s="187"/>
      <c r="W186" s="187"/>
      <c r="X186" s="187"/>
      <c r="Y186" s="184"/>
      <c r="Z186" s="184"/>
      <c r="AA186" s="185"/>
      <c r="AB186" s="184"/>
      <c r="AC186" s="185"/>
      <c r="AD186" s="184"/>
      <c r="AE186" s="185"/>
      <c r="AF186" s="184"/>
      <c r="AG186" s="185"/>
      <c r="AH186" s="184"/>
      <c r="AI186" s="184"/>
      <c r="AJ186" s="185"/>
      <c r="AK186" s="184"/>
      <c r="AL186" s="185"/>
      <c r="AM186" s="184"/>
    </row>
    <row r="187" spans="1:39" ht="15" customHeight="1" x14ac:dyDescent="0.25">
      <c r="A187" s="196" t="s">
        <v>869</v>
      </c>
      <c r="B187" s="196" t="s">
        <v>847</v>
      </c>
      <c r="C187" s="197">
        <v>221</v>
      </c>
      <c r="D187" s="199" t="s">
        <v>109</v>
      </c>
      <c r="E187" s="196" t="s">
        <v>252</v>
      </c>
      <c r="F187" s="324" t="s">
        <v>167</v>
      </c>
      <c r="G187" s="195">
        <v>22696.46</v>
      </c>
      <c r="H187" s="195">
        <v>951.62</v>
      </c>
      <c r="I187" s="195">
        <v>11348.23</v>
      </c>
      <c r="J187" s="195">
        <v>0</v>
      </c>
      <c r="K187" s="195">
        <f t="shared" si="40"/>
        <v>11348.23</v>
      </c>
      <c r="L187" s="195">
        <f t="shared" si="41"/>
        <v>170.22344999999999</v>
      </c>
      <c r="M187" s="195">
        <v>4049.69</v>
      </c>
      <c r="N187" s="195">
        <v>907.85</v>
      </c>
      <c r="O187" s="195"/>
      <c r="P187" s="325">
        <f t="shared" si="42"/>
        <v>2269.6460000000002</v>
      </c>
      <c r="Q187" s="330">
        <f t="shared" si="43"/>
        <v>2927.8465500000002</v>
      </c>
      <c r="R187" s="195">
        <f t="shared" si="44"/>
        <v>3835.6965500000001</v>
      </c>
      <c r="S187" s="195"/>
      <c r="T187" s="195"/>
      <c r="U187" s="195"/>
      <c r="V187" s="195"/>
      <c r="W187" s="195"/>
      <c r="X187" s="195"/>
      <c r="Y187" s="196"/>
      <c r="Z187" s="196"/>
      <c r="AA187" s="197"/>
      <c r="AB187" s="196"/>
      <c r="AC187" s="197"/>
      <c r="AD187" s="196"/>
      <c r="AE187" s="197"/>
      <c r="AF187" s="196"/>
      <c r="AG187" s="197"/>
      <c r="AH187" s="196"/>
      <c r="AI187" s="196"/>
      <c r="AJ187" s="197"/>
      <c r="AK187" s="196"/>
      <c r="AL187" s="197"/>
      <c r="AM187" s="196"/>
    </row>
    <row r="188" spans="1:39" ht="15" customHeight="1" x14ac:dyDescent="0.25">
      <c r="A188" s="196" t="s">
        <v>869</v>
      </c>
      <c r="B188" s="196" t="s">
        <v>847</v>
      </c>
      <c r="C188" s="197">
        <v>13</v>
      </c>
      <c r="D188" s="199" t="s">
        <v>102</v>
      </c>
      <c r="E188" s="196" t="s">
        <v>181</v>
      </c>
      <c r="F188" s="324" t="s">
        <v>167</v>
      </c>
      <c r="G188" s="195">
        <v>18433.400000000001</v>
      </c>
      <c r="H188" s="195">
        <v>951.62</v>
      </c>
      <c r="I188" s="195">
        <v>9216.7000000000007</v>
      </c>
      <c r="J188" s="195">
        <v>0</v>
      </c>
      <c r="K188" s="195">
        <f t="shared" si="40"/>
        <v>9216.7000000000007</v>
      </c>
      <c r="L188" s="195">
        <f t="shared" si="41"/>
        <v>138.25050000000002</v>
      </c>
      <c r="M188" s="195">
        <v>3467.78</v>
      </c>
      <c r="N188" s="195">
        <v>737.33</v>
      </c>
      <c r="O188" s="195"/>
      <c r="P188" s="325">
        <f t="shared" si="42"/>
        <v>1843.3400000000001</v>
      </c>
      <c r="Q188" s="330">
        <f t="shared" si="43"/>
        <v>2377.9095000000002</v>
      </c>
      <c r="R188" s="195">
        <f t="shared" si="44"/>
        <v>3115.2395000000001</v>
      </c>
      <c r="S188" s="195"/>
      <c r="T188" s="195"/>
      <c r="U188" s="195"/>
      <c r="V188" s="195"/>
      <c r="W188" s="195"/>
      <c r="X188" s="195"/>
      <c r="Y188" s="196"/>
      <c r="Z188" s="196"/>
      <c r="AA188" s="197"/>
      <c r="AB188" s="196"/>
      <c r="AC188" s="197"/>
      <c r="AD188" s="196"/>
      <c r="AE188" s="197"/>
      <c r="AF188" s="196"/>
      <c r="AG188" s="197"/>
      <c r="AH188" s="196"/>
      <c r="AI188" s="196"/>
      <c r="AJ188" s="197"/>
      <c r="AK188" s="196"/>
      <c r="AL188" s="197"/>
      <c r="AM188" s="196"/>
    </row>
    <row r="189" spans="1:39" ht="15" customHeight="1" x14ac:dyDescent="0.25">
      <c r="A189" s="196" t="s">
        <v>869</v>
      </c>
      <c r="B189" s="196" t="s">
        <v>847</v>
      </c>
      <c r="C189" s="197">
        <v>15</v>
      </c>
      <c r="D189" s="199" t="s">
        <v>10</v>
      </c>
      <c r="E189" s="196" t="s">
        <v>182</v>
      </c>
      <c r="F189" s="324" t="s">
        <v>167</v>
      </c>
      <c r="G189" s="195">
        <v>17924.439999999999</v>
      </c>
      <c r="H189" s="195">
        <v>951.62</v>
      </c>
      <c r="I189" s="195">
        <v>8962.2199999999993</v>
      </c>
      <c r="J189" s="195">
        <v>0</v>
      </c>
      <c r="K189" s="195">
        <f t="shared" si="40"/>
        <v>8962.2199999999993</v>
      </c>
      <c r="L189" s="195">
        <f t="shared" si="41"/>
        <v>134.43329999999997</v>
      </c>
      <c r="M189" s="195">
        <v>3398.31</v>
      </c>
      <c r="N189" s="195">
        <v>716.97</v>
      </c>
      <c r="O189" s="195"/>
      <c r="P189" s="325">
        <f t="shared" si="42"/>
        <v>1792.444</v>
      </c>
      <c r="Q189" s="330">
        <f t="shared" si="43"/>
        <v>2312.2566999999999</v>
      </c>
      <c r="R189" s="195">
        <f t="shared" si="44"/>
        <v>3029.2267000000002</v>
      </c>
      <c r="S189" s="195"/>
      <c r="T189" s="195"/>
      <c r="U189" s="195"/>
      <c r="V189" s="195"/>
      <c r="W189" s="195"/>
      <c r="X189" s="195"/>
      <c r="Y189" s="196"/>
      <c r="Z189" s="196"/>
      <c r="AA189" s="197"/>
      <c r="AB189" s="196"/>
      <c r="AC189" s="197"/>
      <c r="AD189" s="196"/>
      <c r="AE189" s="197"/>
      <c r="AF189" s="196"/>
      <c r="AG189" s="197"/>
      <c r="AH189" s="196"/>
      <c r="AI189" s="196"/>
      <c r="AJ189" s="197"/>
      <c r="AK189" s="196"/>
      <c r="AL189" s="197"/>
      <c r="AM189" s="196"/>
    </row>
    <row r="190" spans="1:39" ht="15" customHeight="1" x14ac:dyDescent="0.25">
      <c r="A190" s="196" t="s">
        <v>869</v>
      </c>
      <c r="B190" s="196" t="s">
        <v>847</v>
      </c>
      <c r="C190" s="197">
        <v>488</v>
      </c>
      <c r="D190" s="199" t="s">
        <v>849</v>
      </c>
      <c r="E190" s="196" t="s">
        <v>848</v>
      </c>
      <c r="F190" s="324" t="s">
        <v>167</v>
      </c>
      <c r="G190" s="195">
        <v>41712.14</v>
      </c>
      <c r="H190" s="195">
        <v>951.62</v>
      </c>
      <c r="I190" s="195">
        <v>20856.07</v>
      </c>
      <c r="J190" s="195">
        <v>0</v>
      </c>
      <c r="K190" s="195">
        <f t="shared" si="40"/>
        <v>20856.07</v>
      </c>
      <c r="L190" s="195">
        <f t="shared" si="41"/>
        <v>312.84105</v>
      </c>
      <c r="M190" s="195">
        <v>6645.33</v>
      </c>
      <c r="N190" s="195">
        <v>1668.48</v>
      </c>
      <c r="O190" s="195"/>
      <c r="P190" s="325">
        <f t="shared" si="42"/>
        <v>4171.2139999999999</v>
      </c>
      <c r="Q190" s="330">
        <f t="shared" si="43"/>
        <v>5380.86895</v>
      </c>
      <c r="R190" s="195">
        <f t="shared" si="44"/>
        <v>7049.3489499999996</v>
      </c>
      <c r="S190" s="195"/>
      <c r="T190" s="195"/>
      <c r="U190" s="195"/>
      <c r="V190" s="195"/>
      <c r="W190" s="195"/>
      <c r="X190" s="195"/>
      <c r="Y190" s="196"/>
      <c r="Z190" s="196"/>
      <c r="AA190" s="197"/>
      <c r="AB190" s="196"/>
      <c r="AC190" s="197"/>
      <c r="AD190" s="196"/>
      <c r="AE190" s="197"/>
      <c r="AF190" s="196"/>
      <c r="AG190" s="197"/>
      <c r="AH190" s="196"/>
      <c r="AI190" s="196"/>
      <c r="AJ190" s="197"/>
      <c r="AK190" s="196"/>
      <c r="AL190" s="197"/>
      <c r="AM190" s="196"/>
    </row>
    <row r="191" spans="1:39" s="188" customFormat="1" ht="15" customHeight="1" x14ac:dyDescent="0.25">
      <c r="A191" s="196" t="s">
        <v>869</v>
      </c>
      <c r="B191" s="196" t="s">
        <v>847</v>
      </c>
      <c r="C191" s="197">
        <v>253</v>
      </c>
      <c r="D191" s="199" t="s">
        <v>146</v>
      </c>
      <c r="E191" s="196" t="s">
        <v>261</v>
      </c>
      <c r="F191" s="324" t="s">
        <v>167</v>
      </c>
      <c r="G191" s="195">
        <v>7107.64</v>
      </c>
      <c r="H191" s="195">
        <v>319.86</v>
      </c>
      <c r="I191" s="195">
        <v>3553.82</v>
      </c>
      <c r="J191" s="195">
        <v>0</v>
      </c>
      <c r="K191" s="195">
        <f t="shared" si="40"/>
        <v>3553.82</v>
      </c>
      <c r="L191" s="195">
        <f t="shared" si="41"/>
        <v>53.307299999999998</v>
      </c>
      <c r="M191" s="195">
        <v>1290.05</v>
      </c>
      <c r="N191" s="195">
        <v>284.3</v>
      </c>
      <c r="O191" s="195"/>
      <c r="P191" s="325">
        <f t="shared" si="42"/>
        <v>710.76400000000012</v>
      </c>
      <c r="Q191" s="330">
        <f t="shared" si="43"/>
        <v>916.88269999999989</v>
      </c>
      <c r="R191" s="195">
        <f t="shared" si="44"/>
        <v>1201.1826999999998</v>
      </c>
      <c r="S191" s="187"/>
      <c r="T191" s="187"/>
      <c r="U191" s="187"/>
      <c r="V191" s="187"/>
      <c r="W191" s="187"/>
      <c r="X191" s="187"/>
      <c r="Y191" s="184"/>
      <c r="Z191" s="184"/>
      <c r="AA191" s="185"/>
      <c r="AB191" s="184"/>
      <c r="AC191" s="185"/>
      <c r="AD191" s="184"/>
      <c r="AE191" s="185"/>
      <c r="AF191" s="184"/>
      <c r="AG191" s="185"/>
      <c r="AH191" s="184"/>
      <c r="AI191" s="184"/>
      <c r="AJ191" s="185"/>
      <c r="AK191" s="184"/>
      <c r="AL191" s="185"/>
      <c r="AM191" s="184"/>
    </row>
    <row r="192" spans="1:39" s="188" customFormat="1" ht="15" customHeight="1" x14ac:dyDescent="0.25">
      <c r="A192" s="196" t="s">
        <v>869</v>
      </c>
      <c r="B192" s="196" t="s">
        <v>847</v>
      </c>
      <c r="C192" s="197">
        <v>383</v>
      </c>
      <c r="D192" s="199" t="s">
        <v>467</v>
      </c>
      <c r="E192" s="196" t="s">
        <v>514</v>
      </c>
      <c r="F192" s="324" t="s">
        <v>167</v>
      </c>
      <c r="G192" s="195">
        <v>24001.439999999999</v>
      </c>
      <c r="H192" s="195">
        <v>951.62</v>
      </c>
      <c r="I192" s="195">
        <v>12000.72</v>
      </c>
      <c r="J192" s="195">
        <v>0</v>
      </c>
      <c r="K192" s="195">
        <f t="shared" si="40"/>
        <v>12000.72</v>
      </c>
      <c r="L192" s="195">
        <f t="shared" si="41"/>
        <v>180.01079999999999</v>
      </c>
      <c r="M192" s="195">
        <v>4227.82</v>
      </c>
      <c r="N192" s="195">
        <v>960.05</v>
      </c>
      <c r="O192" s="195"/>
      <c r="P192" s="325">
        <f t="shared" si="42"/>
        <v>2400.1439999999998</v>
      </c>
      <c r="Q192" s="330">
        <f t="shared" si="43"/>
        <v>3096.1891999999998</v>
      </c>
      <c r="R192" s="195">
        <f t="shared" si="44"/>
        <v>4056.2392</v>
      </c>
      <c r="S192" s="187"/>
      <c r="T192" s="187"/>
      <c r="U192" s="187"/>
      <c r="V192" s="187"/>
      <c r="W192" s="187"/>
      <c r="X192" s="187"/>
      <c r="Y192" s="184"/>
      <c r="Z192" s="184"/>
      <c r="AA192" s="185"/>
      <c r="AB192" s="184"/>
      <c r="AC192" s="185"/>
      <c r="AD192" s="184"/>
      <c r="AE192" s="185"/>
      <c r="AF192" s="184"/>
      <c r="AG192" s="185"/>
      <c r="AH192" s="184"/>
      <c r="AI192" s="184"/>
      <c r="AJ192" s="185"/>
      <c r="AK192" s="184"/>
      <c r="AL192" s="185"/>
      <c r="AM192" s="184"/>
    </row>
    <row r="193" spans="1:39" ht="15" customHeight="1" x14ac:dyDescent="0.25">
      <c r="A193" s="196" t="s">
        <v>869</v>
      </c>
      <c r="B193" s="196" t="s">
        <v>847</v>
      </c>
      <c r="C193" s="197">
        <v>463</v>
      </c>
      <c r="D193" s="199" t="s">
        <v>752</v>
      </c>
      <c r="E193" s="196" t="s">
        <v>765</v>
      </c>
      <c r="F193" s="324" t="s">
        <v>167</v>
      </c>
      <c r="G193" s="195">
        <v>41712.14</v>
      </c>
      <c r="H193" s="195">
        <v>951.62</v>
      </c>
      <c r="I193" s="195">
        <v>20856.07</v>
      </c>
      <c r="J193" s="195">
        <v>0</v>
      </c>
      <c r="K193" s="195">
        <f t="shared" si="40"/>
        <v>20856.07</v>
      </c>
      <c r="L193" s="195">
        <f t="shared" si="41"/>
        <v>312.84105</v>
      </c>
      <c r="M193" s="195">
        <v>6645.33</v>
      </c>
      <c r="N193" s="195">
        <v>1668.48</v>
      </c>
      <c r="O193" s="195"/>
      <c r="P193" s="325">
        <f t="shared" si="42"/>
        <v>4171.2139999999999</v>
      </c>
      <c r="Q193" s="330">
        <f t="shared" si="43"/>
        <v>5380.86895</v>
      </c>
      <c r="R193" s="195">
        <f t="shared" si="44"/>
        <v>7049.3489499999996</v>
      </c>
      <c r="S193" s="195"/>
      <c r="T193" s="195"/>
      <c r="U193" s="195"/>
      <c r="V193" s="195"/>
      <c r="W193" s="195"/>
      <c r="X193" s="195"/>
      <c r="Y193" s="196"/>
      <c r="Z193" s="196"/>
      <c r="AA193" s="197"/>
      <c r="AB193" s="196"/>
      <c r="AC193" s="197"/>
      <c r="AD193" s="196"/>
      <c r="AE193" s="197"/>
      <c r="AF193" s="196"/>
      <c r="AG193" s="197"/>
      <c r="AH193" s="196"/>
      <c r="AI193" s="196"/>
      <c r="AJ193" s="197"/>
      <c r="AK193" s="196"/>
      <c r="AL193" s="197"/>
      <c r="AM193" s="196"/>
    </row>
    <row r="194" spans="1:39" ht="15" customHeight="1" x14ac:dyDescent="0.25">
      <c r="A194" s="196" t="s">
        <v>869</v>
      </c>
      <c r="B194" s="196" t="s">
        <v>847</v>
      </c>
      <c r="C194" s="197">
        <v>222</v>
      </c>
      <c r="D194" s="199" t="s">
        <v>80</v>
      </c>
      <c r="E194" s="196" t="s">
        <v>253</v>
      </c>
      <c r="F194" s="324" t="s">
        <v>167</v>
      </c>
      <c r="G194" s="195">
        <v>30263.34</v>
      </c>
      <c r="H194" s="195">
        <v>951.62</v>
      </c>
      <c r="I194" s="195">
        <v>12294.61</v>
      </c>
      <c r="J194" s="195">
        <v>0</v>
      </c>
      <c r="K194" s="195">
        <f t="shared" si="40"/>
        <v>12294.61</v>
      </c>
      <c r="L194" s="195">
        <f t="shared" si="41"/>
        <v>184.41915</v>
      </c>
      <c r="M194" s="195">
        <v>4308.05</v>
      </c>
      <c r="N194" s="195">
        <v>1437.49</v>
      </c>
      <c r="O194" s="195"/>
      <c r="P194" s="325">
        <f t="shared" si="42"/>
        <v>2458.9220000000005</v>
      </c>
      <c r="Q194" s="330">
        <f t="shared" si="43"/>
        <v>3172.0108500000001</v>
      </c>
      <c r="R194" s="195">
        <f t="shared" si="44"/>
        <v>4609.5008500000004</v>
      </c>
      <c r="S194" s="195"/>
      <c r="T194" s="195"/>
      <c r="U194" s="195"/>
      <c r="V194" s="195"/>
      <c r="W194" s="195"/>
      <c r="X194" s="195"/>
      <c r="Y194" s="196"/>
      <c r="Z194" s="196"/>
      <c r="AA194" s="197"/>
      <c r="AB194" s="196"/>
      <c r="AC194" s="197"/>
      <c r="AD194" s="196"/>
      <c r="AE194" s="197"/>
      <c r="AF194" s="196"/>
      <c r="AG194" s="197"/>
      <c r="AH194" s="196"/>
      <c r="AI194" s="196"/>
      <c r="AJ194" s="197"/>
      <c r="AK194" s="196"/>
      <c r="AL194" s="197"/>
      <c r="AM194" s="196"/>
    </row>
    <row r="195" spans="1:39" ht="15" customHeight="1" x14ac:dyDescent="0.25">
      <c r="A195" s="196" t="s">
        <v>869</v>
      </c>
      <c r="B195" s="196" t="s">
        <v>847</v>
      </c>
      <c r="C195" s="197">
        <v>472</v>
      </c>
      <c r="D195" s="199" t="s">
        <v>784</v>
      </c>
      <c r="E195" s="196" t="s">
        <v>791</v>
      </c>
      <c r="F195" s="324" t="s">
        <v>167</v>
      </c>
      <c r="G195" s="195">
        <v>20770.48</v>
      </c>
      <c r="H195" s="195">
        <v>951.62</v>
      </c>
      <c r="I195" s="195">
        <v>10385.24</v>
      </c>
      <c r="J195" s="195">
        <v>0</v>
      </c>
      <c r="K195" s="195">
        <f t="shared" si="40"/>
        <v>10385.24</v>
      </c>
      <c r="L195" s="195">
        <f t="shared" si="41"/>
        <v>155.77859999999998</v>
      </c>
      <c r="M195" s="195">
        <v>3786.79</v>
      </c>
      <c r="N195" s="195">
        <v>830.81</v>
      </c>
      <c r="O195" s="195"/>
      <c r="P195" s="325">
        <f t="shared" si="42"/>
        <v>2077.0480000000002</v>
      </c>
      <c r="Q195" s="330">
        <f t="shared" si="43"/>
        <v>2679.3914</v>
      </c>
      <c r="R195" s="195">
        <f t="shared" si="44"/>
        <v>3510.2013999999999</v>
      </c>
      <c r="S195" s="195"/>
      <c r="T195" s="195"/>
      <c r="U195" s="195"/>
      <c r="V195" s="195"/>
      <c r="W195" s="195"/>
      <c r="X195" s="195"/>
      <c r="Y195" s="196"/>
      <c r="Z195" s="196"/>
      <c r="AA195" s="197"/>
      <c r="AB195" s="196"/>
      <c r="AC195" s="197"/>
      <c r="AD195" s="196"/>
      <c r="AE195" s="197"/>
      <c r="AF195" s="196"/>
      <c r="AG195" s="197"/>
      <c r="AH195" s="196"/>
      <c r="AI195" s="196"/>
      <c r="AJ195" s="197"/>
      <c r="AK195" s="196"/>
      <c r="AL195" s="197"/>
      <c r="AM195" s="196"/>
    </row>
    <row r="196" spans="1:39" ht="15" customHeight="1" x14ac:dyDescent="0.25">
      <c r="A196" s="196" t="s">
        <v>869</v>
      </c>
      <c r="B196" s="196" t="s">
        <v>847</v>
      </c>
      <c r="C196" s="197">
        <v>43</v>
      </c>
      <c r="D196" s="199" t="s">
        <v>32</v>
      </c>
      <c r="E196" s="196" t="s">
        <v>204</v>
      </c>
      <c r="F196" s="324" t="s">
        <v>167</v>
      </c>
      <c r="G196" s="195">
        <v>44732.97</v>
      </c>
      <c r="H196" s="195">
        <v>951.62</v>
      </c>
      <c r="I196" s="195">
        <v>18083.54</v>
      </c>
      <c r="J196" s="195">
        <v>0</v>
      </c>
      <c r="K196" s="195">
        <f t="shared" si="40"/>
        <v>18083.54</v>
      </c>
      <c r="L196" s="195">
        <f t="shared" si="41"/>
        <v>271.25310000000002</v>
      </c>
      <c r="M196" s="195">
        <v>5888.43</v>
      </c>
      <c r="N196" s="195">
        <v>2131.9499999999998</v>
      </c>
      <c r="O196" s="195"/>
      <c r="P196" s="325">
        <f t="shared" si="42"/>
        <v>3616.7080000000005</v>
      </c>
      <c r="Q196" s="330">
        <f t="shared" si="43"/>
        <v>4665.5569000000005</v>
      </c>
      <c r="R196" s="195">
        <f t="shared" si="44"/>
        <v>6797.5069000000003</v>
      </c>
      <c r="S196" s="195"/>
      <c r="T196" s="195"/>
      <c r="U196" s="195"/>
      <c r="V196" s="195"/>
      <c r="W196" s="195"/>
      <c r="X196" s="195"/>
      <c r="Y196" s="196"/>
      <c r="Z196" s="196"/>
      <c r="AA196" s="197"/>
      <c r="AB196" s="196"/>
      <c r="AC196" s="197"/>
      <c r="AD196" s="196"/>
      <c r="AE196" s="197"/>
      <c r="AF196" s="196"/>
      <c r="AG196" s="197"/>
      <c r="AH196" s="196"/>
      <c r="AI196" s="196"/>
      <c r="AJ196" s="197"/>
      <c r="AK196" s="196"/>
      <c r="AL196" s="197"/>
      <c r="AM196" s="196"/>
    </row>
    <row r="197" spans="1:39" ht="15" customHeight="1" x14ac:dyDescent="0.25">
      <c r="A197" s="196" t="s">
        <v>869</v>
      </c>
      <c r="B197" s="196" t="s">
        <v>847</v>
      </c>
      <c r="C197" s="197">
        <v>22</v>
      </c>
      <c r="D197" s="199" t="s">
        <v>16</v>
      </c>
      <c r="E197" s="196" t="s">
        <v>269</v>
      </c>
      <c r="F197" s="324" t="s">
        <v>167</v>
      </c>
      <c r="G197" s="195">
        <v>43310.03</v>
      </c>
      <c r="H197" s="195">
        <v>951.62</v>
      </c>
      <c r="I197" s="195">
        <v>17861.759999999998</v>
      </c>
      <c r="J197" s="195">
        <v>0</v>
      </c>
      <c r="K197" s="195">
        <f t="shared" si="40"/>
        <v>17861.759999999998</v>
      </c>
      <c r="L197" s="195">
        <f t="shared" si="41"/>
        <v>267.92639999999994</v>
      </c>
      <c r="M197" s="195">
        <v>5827.88</v>
      </c>
      <c r="N197" s="195">
        <v>2035.86</v>
      </c>
      <c r="O197" s="195"/>
      <c r="P197" s="325">
        <f t="shared" si="42"/>
        <v>3572.3519999999999</v>
      </c>
      <c r="Q197" s="330">
        <f t="shared" si="43"/>
        <v>4608.3335999999999</v>
      </c>
      <c r="R197" s="195">
        <f t="shared" si="44"/>
        <v>6644.1935999999996</v>
      </c>
      <c r="S197" s="195"/>
      <c r="T197" s="195"/>
      <c r="U197" s="195"/>
      <c r="V197" s="195"/>
      <c r="W197" s="195"/>
      <c r="X197" s="195"/>
      <c r="Y197" s="196"/>
      <c r="Z197" s="196"/>
      <c r="AA197" s="197"/>
      <c r="AB197" s="196"/>
      <c r="AC197" s="197"/>
      <c r="AD197" s="196"/>
      <c r="AE197" s="197"/>
      <c r="AF197" s="196"/>
      <c r="AG197" s="197"/>
      <c r="AH197" s="196"/>
      <c r="AI197" s="196"/>
      <c r="AJ197" s="197"/>
      <c r="AK197" s="196"/>
      <c r="AL197" s="197"/>
      <c r="AM197" s="196"/>
    </row>
    <row r="198" spans="1:39" ht="15" customHeight="1" x14ac:dyDescent="0.25">
      <c r="A198" s="196" t="s">
        <v>869</v>
      </c>
      <c r="B198" s="196" t="s">
        <v>847</v>
      </c>
      <c r="C198" s="197">
        <v>220</v>
      </c>
      <c r="D198" s="199" t="s">
        <v>108</v>
      </c>
      <c r="E198" s="196" t="s">
        <v>390</v>
      </c>
      <c r="F198" s="324" t="s">
        <v>167</v>
      </c>
      <c r="G198" s="195">
        <v>9956.7000000000007</v>
      </c>
      <c r="H198" s="195">
        <v>506.55</v>
      </c>
      <c r="I198" s="195">
        <v>4978.3500000000004</v>
      </c>
      <c r="J198" s="195">
        <v>0</v>
      </c>
      <c r="K198" s="195">
        <f t="shared" si="40"/>
        <v>4978.3500000000004</v>
      </c>
      <c r="L198" s="195">
        <f t="shared" si="41"/>
        <v>74.675250000000005</v>
      </c>
      <c r="M198" s="195">
        <v>1865.64</v>
      </c>
      <c r="N198" s="195">
        <v>398.26</v>
      </c>
      <c r="O198" s="195"/>
      <c r="P198" s="325">
        <f t="shared" si="42"/>
        <v>995.67000000000007</v>
      </c>
      <c r="Q198" s="330">
        <f t="shared" si="43"/>
        <v>1284.4147500000001</v>
      </c>
      <c r="R198" s="195">
        <f t="shared" si="44"/>
        <v>1682.6747500000001</v>
      </c>
      <c r="S198" s="195"/>
      <c r="T198" s="195"/>
      <c r="U198" s="195"/>
      <c r="V198" s="195"/>
      <c r="W198" s="195"/>
      <c r="X198" s="195"/>
      <c r="Y198" s="196"/>
      <c r="Z198" s="196"/>
      <c r="AA198" s="197"/>
      <c r="AB198" s="196"/>
      <c r="AC198" s="197"/>
      <c r="AD198" s="196"/>
      <c r="AE198" s="197"/>
      <c r="AF198" s="196"/>
      <c r="AG198" s="197"/>
      <c r="AH198" s="196"/>
      <c r="AI198" s="196"/>
      <c r="AJ198" s="197"/>
      <c r="AK198" s="196"/>
      <c r="AL198" s="197"/>
      <c r="AM198" s="196"/>
    </row>
    <row r="199" spans="1:39" ht="15" customHeight="1" x14ac:dyDescent="0.25">
      <c r="A199" s="196" t="s">
        <v>869</v>
      </c>
      <c r="B199" s="196" t="s">
        <v>847</v>
      </c>
      <c r="C199" s="197">
        <v>224</v>
      </c>
      <c r="D199" s="199" t="s">
        <v>81</v>
      </c>
      <c r="E199" s="196" t="s">
        <v>254</v>
      </c>
      <c r="F199" s="324" t="s">
        <v>167</v>
      </c>
      <c r="G199" s="195">
        <v>27292.48</v>
      </c>
      <c r="H199" s="195">
        <v>951.62</v>
      </c>
      <c r="I199" s="195">
        <v>13646.24</v>
      </c>
      <c r="J199" s="195">
        <v>0</v>
      </c>
      <c r="K199" s="195">
        <f t="shared" si="40"/>
        <v>13646.24</v>
      </c>
      <c r="L199" s="195">
        <f t="shared" si="41"/>
        <v>204.69359999999998</v>
      </c>
      <c r="M199" s="195">
        <v>4677.04</v>
      </c>
      <c r="N199" s="195">
        <v>1091.69</v>
      </c>
      <c r="O199" s="195"/>
      <c r="P199" s="325">
        <f t="shared" si="42"/>
        <v>2729.248</v>
      </c>
      <c r="Q199" s="330">
        <f t="shared" si="43"/>
        <v>3520.7264</v>
      </c>
      <c r="R199" s="195">
        <f t="shared" si="44"/>
        <v>4612.4164000000001</v>
      </c>
      <c r="S199" s="195"/>
      <c r="T199" s="195"/>
      <c r="U199" s="195"/>
      <c r="V199" s="195"/>
      <c r="W199" s="195"/>
      <c r="X199" s="195"/>
      <c r="Y199" s="196"/>
      <c r="Z199" s="196"/>
      <c r="AA199" s="197"/>
      <c r="AB199" s="196"/>
      <c r="AC199" s="197"/>
      <c r="AD199" s="196"/>
      <c r="AE199" s="197"/>
      <c r="AF199" s="196"/>
      <c r="AG199" s="197"/>
      <c r="AH199" s="196"/>
      <c r="AI199" s="196"/>
      <c r="AJ199" s="197"/>
      <c r="AK199" s="196"/>
      <c r="AL199" s="197"/>
      <c r="AM199" s="196"/>
    </row>
    <row r="200" spans="1:39" ht="15" customHeight="1" x14ac:dyDescent="0.25">
      <c r="A200" s="196" t="s">
        <v>869</v>
      </c>
      <c r="B200" s="196" t="s">
        <v>847</v>
      </c>
      <c r="C200" s="197">
        <v>25</v>
      </c>
      <c r="D200" s="199" t="s">
        <v>18</v>
      </c>
      <c r="E200" s="196" t="s">
        <v>190</v>
      </c>
      <c r="F200" s="324" t="s">
        <v>167</v>
      </c>
      <c r="G200" s="195">
        <v>24937.42</v>
      </c>
      <c r="H200" s="195">
        <v>951.62</v>
      </c>
      <c r="I200" s="195">
        <v>12468.71</v>
      </c>
      <c r="J200" s="195">
        <v>0</v>
      </c>
      <c r="K200" s="195">
        <f t="shared" si="40"/>
        <v>12468.71</v>
      </c>
      <c r="L200" s="195">
        <f t="shared" si="41"/>
        <v>187.03064999999998</v>
      </c>
      <c r="M200" s="195">
        <v>4355.58</v>
      </c>
      <c r="N200" s="195">
        <v>997.49</v>
      </c>
      <c r="O200" s="195"/>
      <c r="P200" s="325">
        <f t="shared" si="42"/>
        <v>2493.7420000000002</v>
      </c>
      <c r="Q200" s="330">
        <f t="shared" si="43"/>
        <v>3216.9293499999999</v>
      </c>
      <c r="R200" s="195">
        <f t="shared" si="44"/>
        <v>4214.4193500000001</v>
      </c>
      <c r="S200" s="195"/>
      <c r="T200" s="195"/>
      <c r="U200" s="195"/>
      <c r="V200" s="195"/>
      <c r="W200" s="195"/>
      <c r="X200" s="195"/>
      <c r="Y200" s="196"/>
      <c r="Z200" s="196"/>
      <c r="AA200" s="197"/>
      <c r="AB200" s="196"/>
      <c r="AC200" s="197"/>
      <c r="AD200" s="196"/>
      <c r="AE200" s="197"/>
      <c r="AF200" s="196"/>
      <c r="AG200" s="197"/>
      <c r="AH200" s="196"/>
      <c r="AI200" s="196"/>
      <c r="AJ200" s="197"/>
      <c r="AK200" s="196"/>
      <c r="AL200" s="197"/>
      <c r="AM200" s="196"/>
    </row>
    <row r="201" spans="1:39" ht="15" customHeight="1" x14ac:dyDescent="0.25">
      <c r="A201" s="196" t="s">
        <v>869</v>
      </c>
      <c r="B201" s="196" t="s">
        <v>847</v>
      </c>
      <c r="C201" s="197">
        <v>10</v>
      </c>
      <c r="D201" s="199" t="s">
        <v>8</v>
      </c>
      <c r="E201" s="196" t="s">
        <v>178</v>
      </c>
      <c r="F201" s="324" t="s">
        <v>167</v>
      </c>
      <c r="G201" s="195">
        <v>38463.019999999997</v>
      </c>
      <c r="H201" s="195">
        <v>951.62</v>
      </c>
      <c r="I201" s="195">
        <v>19231.509999999998</v>
      </c>
      <c r="J201" s="195">
        <v>0</v>
      </c>
      <c r="K201" s="195">
        <f t="shared" si="40"/>
        <v>19231.509999999998</v>
      </c>
      <c r="L201" s="195">
        <f t="shared" si="41"/>
        <v>288.47264999999999</v>
      </c>
      <c r="M201" s="195">
        <v>6201.82</v>
      </c>
      <c r="N201" s="195">
        <v>1538.52</v>
      </c>
      <c r="O201" s="195"/>
      <c r="P201" s="325">
        <f t="shared" si="42"/>
        <v>3846.3019999999997</v>
      </c>
      <c r="Q201" s="330">
        <f t="shared" si="43"/>
        <v>4961.7273500000001</v>
      </c>
      <c r="R201" s="195">
        <f t="shared" si="44"/>
        <v>6500.2473499999996</v>
      </c>
      <c r="S201" s="195"/>
      <c r="T201" s="195"/>
      <c r="U201" s="195"/>
      <c r="V201" s="195"/>
      <c r="W201" s="195"/>
      <c r="X201" s="195"/>
      <c r="Y201" s="196"/>
      <c r="Z201" s="196"/>
      <c r="AA201" s="197"/>
      <c r="AB201" s="196"/>
      <c r="AC201" s="197"/>
      <c r="AD201" s="196"/>
      <c r="AE201" s="197"/>
      <c r="AF201" s="196"/>
      <c r="AG201" s="197"/>
      <c r="AH201" s="196"/>
      <c r="AI201" s="196"/>
      <c r="AJ201" s="197"/>
      <c r="AK201" s="196"/>
      <c r="AL201" s="197"/>
      <c r="AM201" s="196"/>
    </row>
    <row r="202" spans="1:39" ht="15" customHeight="1" x14ac:dyDescent="0.25">
      <c r="A202" s="196" t="s">
        <v>869</v>
      </c>
      <c r="B202" s="196" t="s">
        <v>847</v>
      </c>
      <c r="C202" s="197">
        <v>319</v>
      </c>
      <c r="D202" s="199" t="s">
        <v>306</v>
      </c>
      <c r="E202" s="196" t="s">
        <v>307</v>
      </c>
      <c r="F202" s="324" t="s">
        <v>167</v>
      </c>
      <c r="G202" s="195">
        <v>34263.54</v>
      </c>
      <c r="H202" s="195">
        <v>951.62</v>
      </c>
      <c r="I202" s="195">
        <v>17131.77</v>
      </c>
      <c r="J202" s="195">
        <v>0</v>
      </c>
      <c r="K202" s="195">
        <f t="shared" si="40"/>
        <v>17131.77</v>
      </c>
      <c r="L202" s="195">
        <f t="shared" si="41"/>
        <v>256.97654999999997</v>
      </c>
      <c r="M202" s="195">
        <v>5628.59</v>
      </c>
      <c r="N202" s="195">
        <v>1370.54</v>
      </c>
      <c r="O202" s="195"/>
      <c r="P202" s="325">
        <f t="shared" si="42"/>
        <v>3426.3540000000003</v>
      </c>
      <c r="Q202" s="330">
        <f t="shared" si="43"/>
        <v>4419.9934499999999</v>
      </c>
      <c r="R202" s="195">
        <f t="shared" si="44"/>
        <v>5790.5334499999999</v>
      </c>
      <c r="S202" s="195"/>
      <c r="T202" s="195"/>
      <c r="U202" s="195"/>
      <c r="V202" s="195"/>
      <c r="W202" s="195"/>
      <c r="X202" s="195"/>
      <c r="Y202" s="196"/>
      <c r="Z202" s="196"/>
      <c r="AA202" s="197"/>
      <c r="AB202" s="196"/>
      <c r="AC202" s="197"/>
      <c r="AD202" s="196"/>
      <c r="AE202" s="197"/>
      <c r="AF202" s="196"/>
      <c r="AG202" s="197"/>
      <c r="AH202" s="196"/>
      <c r="AI202" s="196"/>
      <c r="AJ202" s="197"/>
      <c r="AK202" s="196"/>
      <c r="AL202" s="197"/>
      <c r="AM202" s="196"/>
    </row>
    <row r="203" spans="1:39" ht="15" customHeight="1" x14ac:dyDescent="0.25">
      <c r="A203" s="196" t="s">
        <v>869</v>
      </c>
      <c r="B203" s="196" t="s">
        <v>847</v>
      </c>
      <c r="C203" s="197">
        <v>212</v>
      </c>
      <c r="D203" s="199" t="s">
        <v>78</v>
      </c>
      <c r="E203" s="196" t="s">
        <v>248</v>
      </c>
      <c r="F203" s="324" t="s">
        <v>167</v>
      </c>
      <c r="G203" s="195">
        <v>29830.28</v>
      </c>
      <c r="H203" s="195">
        <v>951.62</v>
      </c>
      <c r="I203" s="195">
        <v>14915.14</v>
      </c>
      <c r="J203" s="195">
        <v>0</v>
      </c>
      <c r="K203" s="195">
        <f t="shared" si="40"/>
        <v>14915.14</v>
      </c>
      <c r="L203" s="195">
        <f t="shared" si="41"/>
        <v>223.72709999999998</v>
      </c>
      <c r="M203" s="195">
        <v>5023.45</v>
      </c>
      <c r="N203" s="195">
        <v>1193.21</v>
      </c>
      <c r="O203" s="195"/>
      <c r="P203" s="325">
        <f t="shared" si="42"/>
        <v>2983.0280000000002</v>
      </c>
      <c r="Q203" s="330">
        <f t="shared" si="43"/>
        <v>3848.1028999999999</v>
      </c>
      <c r="R203" s="195">
        <f t="shared" si="44"/>
        <v>5041.3128999999999</v>
      </c>
      <c r="S203" s="195"/>
      <c r="T203" s="195"/>
      <c r="U203" s="195"/>
      <c r="V203" s="195"/>
      <c r="W203" s="195"/>
      <c r="X203" s="195"/>
      <c r="Y203" s="196"/>
      <c r="Z203" s="196"/>
      <c r="AA203" s="197"/>
      <c r="AB203" s="196"/>
      <c r="AC203" s="197"/>
      <c r="AD203" s="196"/>
      <c r="AE203" s="197"/>
      <c r="AF203" s="196"/>
      <c r="AG203" s="197"/>
      <c r="AH203" s="196"/>
      <c r="AI203" s="196"/>
      <c r="AJ203" s="197"/>
      <c r="AK203" s="196"/>
      <c r="AL203" s="197"/>
      <c r="AM203" s="196"/>
    </row>
    <row r="204" spans="1:39" ht="15" customHeight="1" x14ac:dyDescent="0.25">
      <c r="A204" s="196" t="s">
        <v>869</v>
      </c>
      <c r="B204" s="196" t="s">
        <v>847</v>
      </c>
      <c r="C204" s="197">
        <v>90</v>
      </c>
      <c r="D204" s="199" t="s">
        <v>50</v>
      </c>
      <c r="E204" s="196" t="s">
        <v>222</v>
      </c>
      <c r="F204" s="324" t="s">
        <v>167</v>
      </c>
      <c r="G204" s="195">
        <v>39974.14</v>
      </c>
      <c r="H204" s="195">
        <v>951.62</v>
      </c>
      <c r="I204" s="195">
        <v>19987.07</v>
      </c>
      <c r="J204" s="195">
        <v>0</v>
      </c>
      <c r="K204" s="195">
        <f t="shared" si="40"/>
        <v>19987.07</v>
      </c>
      <c r="L204" s="195">
        <f t="shared" si="41"/>
        <v>299.80604999999997</v>
      </c>
      <c r="M204" s="195">
        <v>6408.09</v>
      </c>
      <c r="N204" s="195">
        <v>1598.96</v>
      </c>
      <c r="O204" s="195"/>
      <c r="P204" s="325">
        <f t="shared" si="42"/>
        <v>3997.4140000000002</v>
      </c>
      <c r="Q204" s="330">
        <f t="shared" si="43"/>
        <v>5156.6639500000001</v>
      </c>
      <c r="R204" s="195">
        <f t="shared" si="44"/>
        <v>6755.6239500000001</v>
      </c>
      <c r="S204" s="195"/>
      <c r="T204" s="195"/>
      <c r="U204" s="195"/>
      <c r="V204" s="195"/>
      <c r="W204" s="195"/>
      <c r="X204" s="195"/>
      <c r="Y204" s="196"/>
      <c r="Z204" s="196"/>
      <c r="AA204" s="197"/>
      <c r="AB204" s="196"/>
      <c r="AC204" s="197"/>
      <c r="AD204" s="196"/>
      <c r="AE204" s="197"/>
      <c r="AF204" s="196"/>
      <c r="AG204" s="197"/>
      <c r="AH204" s="196"/>
      <c r="AI204" s="196"/>
      <c r="AJ204" s="197"/>
      <c r="AK204" s="196"/>
      <c r="AL204" s="197"/>
      <c r="AM204" s="196"/>
    </row>
    <row r="205" spans="1:39" ht="15" customHeight="1" x14ac:dyDescent="0.25">
      <c r="A205" s="196" t="s">
        <v>869</v>
      </c>
      <c r="B205" s="196" t="s">
        <v>847</v>
      </c>
      <c r="C205" s="197">
        <v>373</v>
      </c>
      <c r="D205" s="199" t="s">
        <v>461</v>
      </c>
      <c r="E205" s="196" t="s">
        <v>506</v>
      </c>
      <c r="F205" s="324" t="s">
        <v>167</v>
      </c>
      <c r="G205" s="195">
        <v>20770.48</v>
      </c>
      <c r="H205" s="195">
        <v>951.62</v>
      </c>
      <c r="I205" s="195">
        <v>10385.24</v>
      </c>
      <c r="J205" s="195">
        <v>0</v>
      </c>
      <c r="K205" s="195">
        <f t="shared" si="40"/>
        <v>10385.24</v>
      </c>
      <c r="L205" s="195">
        <f t="shared" si="41"/>
        <v>155.77859999999998</v>
      </c>
      <c r="M205" s="195">
        <v>3786.79</v>
      </c>
      <c r="N205" s="195">
        <v>830.81</v>
      </c>
      <c r="O205" s="195"/>
      <c r="P205" s="325">
        <f t="shared" si="42"/>
        <v>2077.0480000000002</v>
      </c>
      <c r="Q205" s="330">
        <f t="shared" si="43"/>
        <v>2679.3914</v>
      </c>
      <c r="R205" s="195">
        <f t="shared" si="44"/>
        <v>3510.2013999999999</v>
      </c>
      <c r="S205" s="195"/>
      <c r="T205" s="195"/>
      <c r="U205" s="195"/>
      <c r="V205" s="195"/>
      <c r="W205" s="195"/>
      <c r="X205" s="195"/>
      <c r="Y205" s="196"/>
      <c r="Z205" s="196"/>
      <c r="AA205" s="197"/>
      <c r="AB205" s="196"/>
      <c r="AC205" s="197"/>
      <c r="AD205" s="196"/>
      <c r="AE205" s="197"/>
      <c r="AF205" s="196"/>
      <c r="AG205" s="197"/>
      <c r="AH205" s="196"/>
      <c r="AI205" s="196"/>
      <c r="AJ205" s="197"/>
      <c r="AK205" s="196"/>
      <c r="AL205" s="197"/>
      <c r="AM205" s="196"/>
    </row>
    <row r="206" spans="1:39" ht="15" customHeight="1" x14ac:dyDescent="0.25">
      <c r="A206" s="196" t="s">
        <v>869</v>
      </c>
      <c r="B206" s="196" t="s">
        <v>847</v>
      </c>
      <c r="C206" s="197">
        <v>409</v>
      </c>
      <c r="D206" s="199" t="s">
        <v>485</v>
      </c>
      <c r="E206" s="196" t="s">
        <v>535</v>
      </c>
      <c r="F206" s="324" t="s">
        <v>167</v>
      </c>
      <c r="G206" s="195">
        <v>31317.119999999999</v>
      </c>
      <c r="H206" s="195">
        <v>951.62</v>
      </c>
      <c r="I206" s="195">
        <v>15658.56</v>
      </c>
      <c r="J206" s="195">
        <v>0</v>
      </c>
      <c r="K206" s="195">
        <f t="shared" si="40"/>
        <v>15658.56</v>
      </c>
      <c r="L206" s="195">
        <f t="shared" si="41"/>
        <v>234.87839999999997</v>
      </c>
      <c r="M206" s="195">
        <v>5226.41</v>
      </c>
      <c r="N206" s="195">
        <v>1252.68</v>
      </c>
      <c r="O206" s="195"/>
      <c r="P206" s="325">
        <f t="shared" si="42"/>
        <v>3131.712</v>
      </c>
      <c r="Q206" s="330">
        <f t="shared" si="43"/>
        <v>4039.9115999999999</v>
      </c>
      <c r="R206" s="195">
        <f t="shared" si="44"/>
        <v>5292.5915999999997</v>
      </c>
      <c r="S206" s="195"/>
      <c r="T206" s="195"/>
      <c r="U206" s="195"/>
      <c r="V206" s="195"/>
      <c r="W206" s="195"/>
      <c r="X206" s="195"/>
      <c r="Y206" s="196"/>
      <c r="Z206" s="196"/>
      <c r="AA206" s="197"/>
      <c r="AB206" s="196"/>
      <c r="AC206" s="197"/>
      <c r="AD206" s="196"/>
      <c r="AE206" s="197"/>
      <c r="AF206" s="196"/>
      <c r="AG206" s="197"/>
      <c r="AH206" s="196"/>
      <c r="AI206" s="196"/>
      <c r="AJ206" s="197"/>
      <c r="AK206" s="196"/>
      <c r="AL206" s="197"/>
      <c r="AM206" s="196"/>
    </row>
    <row r="207" spans="1:39" ht="15" customHeight="1" x14ac:dyDescent="0.25">
      <c r="A207" s="196" t="s">
        <v>869</v>
      </c>
      <c r="B207" s="196" t="s">
        <v>847</v>
      </c>
      <c r="C207" s="197">
        <v>380</v>
      </c>
      <c r="D207" s="199" t="s">
        <v>464</v>
      </c>
      <c r="E207" s="196" t="s">
        <v>510</v>
      </c>
      <c r="F207" s="324" t="s">
        <v>167</v>
      </c>
      <c r="G207" s="195">
        <v>27975.24</v>
      </c>
      <c r="H207" s="195">
        <v>951.62</v>
      </c>
      <c r="I207" s="195">
        <v>13987.62</v>
      </c>
      <c r="J207" s="195">
        <v>0</v>
      </c>
      <c r="K207" s="195">
        <f t="shared" si="40"/>
        <v>13987.62</v>
      </c>
      <c r="L207" s="195">
        <f t="shared" si="41"/>
        <v>209.8143</v>
      </c>
      <c r="M207" s="195">
        <v>4770.24</v>
      </c>
      <c r="N207" s="195">
        <v>1119</v>
      </c>
      <c r="O207" s="195"/>
      <c r="P207" s="325">
        <f t="shared" si="42"/>
        <v>2797.5240000000003</v>
      </c>
      <c r="Q207" s="330">
        <f t="shared" si="43"/>
        <v>3608.8056999999999</v>
      </c>
      <c r="R207" s="195">
        <f t="shared" si="44"/>
        <v>4727.8056999999999</v>
      </c>
      <c r="S207" s="195"/>
      <c r="T207" s="195"/>
      <c r="U207" s="195"/>
      <c r="V207" s="195"/>
      <c r="W207" s="195"/>
      <c r="X207" s="195"/>
      <c r="Y207" s="196"/>
      <c r="Z207" s="196"/>
      <c r="AA207" s="197"/>
      <c r="AB207" s="196"/>
      <c r="AC207" s="197"/>
      <c r="AD207" s="196"/>
      <c r="AE207" s="197"/>
      <c r="AF207" s="196"/>
      <c r="AG207" s="197"/>
      <c r="AH207" s="196"/>
      <c r="AI207" s="196"/>
      <c r="AJ207" s="197"/>
      <c r="AK207" s="196"/>
      <c r="AL207" s="197"/>
      <c r="AM207" s="196"/>
    </row>
    <row r="208" spans="1:39" ht="15" customHeight="1" x14ac:dyDescent="0.25">
      <c r="A208" s="196" t="s">
        <v>869</v>
      </c>
      <c r="B208" s="196" t="s">
        <v>847</v>
      </c>
      <c r="C208" s="197">
        <v>211</v>
      </c>
      <c r="D208" s="199" t="s">
        <v>77</v>
      </c>
      <c r="E208" s="196" t="s">
        <v>247</v>
      </c>
      <c r="F208" s="324" t="s">
        <v>167</v>
      </c>
      <c r="G208" s="195">
        <v>34263.54</v>
      </c>
      <c r="H208" s="195">
        <v>951.62</v>
      </c>
      <c r="I208" s="195">
        <v>17131.77</v>
      </c>
      <c r="J208" s="195">
        <v>0</v>
      </c>
      <c r="K208" s="195">
        <f t="shared" si="40"/>
        <v>17131.77</v>
      </c>
      <c r="L208" s="195">
        <f t="shared" si="41"/>
        <v>256.97654999999997</v>
      </c>
      <c r="M208" s="195">
        <v>5628.59</v>
      </c>
      <c r="N208" s="195">
        <v>1370.54</v>
      </c>
      <c r="O208" s="195"/>
      <c r="P208" s="325">
        <f t="shared" si="42"/>
        <v>3426.3540000000003</v>
      </c>
      <c r="Q208" s="330">
        <f t="shared" si="43"/>
        <v>4419.9934499999999</v>
      </c>
      <c r="R208" s="195">
        <f t="shared" si="44"/>
        <v>5790.5334499999999</v>
      </c>
      <c r="S208" s="195"/>
      <c r="T208" s="195"/>
      <c r="U208" s="195"/>
      <c r="V208" s="195"/>
      <c r="W208" s="195"/>
      <c r="X208" s="195"/>
      <c r="Y208" s="196"/>
      <c r="Z208" s="196"/>
      <c r="AA208" s="197"/>
      <c r="AB208" s="196"/>
      <c r="AC208" s="197"/>
      <c r="AD208" s="196"/>
      <c r="AE208" s="197"/>
      <c r="AF208" s="196"/>
      <c r="AG208" s="197"/>
      <c r="AH208" s="196"/>
      <c r="AI208" s="196"/>
      <c r="AJ208" s="197"/>
      <c r="AK208" s="196"/>
      <c r="AL208" s="197"/>
      <c r="AM208" s="196"/>
    </row>
    <row r="209" spans="1:39" ht="15" customHeight="1" x14ac:dyDescent="0.25">
      <c r="A209" s="196" t="s">
        <v>869</v>
      </c>
      <c r="B209" s="196" t="s">
        <v>847</v>
      </c>
      <c r="C209" s="197">
        <v>162</v>
      </c>
      <c r="D209" s="199" t="s">
        <v>64</v>
      </c>
      <c r="E209" s="196" t="s">
        <v>235</v>
      </c>
      <c r="F209" s="324" t="s">
        <v>167</v>
      </c>
      <c r="G209" s="195">
        <v>29691.56</v>
      </c>
      <c r="H209" s="195">
        <v>951.62</v>
      </c>
      <c r="I209" s="195">
        <v>14845.78</v>
      </c>
      <c r="J209" s="195">
        <v>0</v>
      </c>
      <c r="K209" s="195">
        <f t="shared" si="40"/>
        <v>14845.78</v>
      </c>
      <c r="L209" s="195">
        <f t="shared" si="41"/>
        <v>222.6867</v>
      </c>
      <c r="M209" s="195">
        <v>5004.5200000000004</v>
      </c>
      <c r="N209" s="195">
        <v>1187.6600000000001</v>
      </c>
      <c r="O209" s="195"/>
      <c r="P209" s="325">
        <f t="shared" si="42"/>
        <v>2969.1560000000004</v>
      </c>
      <c r="Q209" s="330">
        <f t="shared" si="43"/>
        <v>3830.2133000000003</v>
      </c>
      <c r="R209" s="195">
        <f t="shared" si="44"/>
        <v>5017.8733000000002</v>
      </c>
      <c r="S209" s="195"/>
      <c r="T209" s="195"/>
      <c r="U209" s="195"/>
      <c r="V209" s="195"/>
      <c r="W209" s="195"/>
      <c r="X209" s="195"/>
      <c r="Y209" s="196"/>
      <c r="Z209" s="196"/>
      <c r="AA209" s="197"/>
      <c r="AB209" s="196"/>
      <c r="AC209" s="197"/>
      <c r="AD209" s="196"/>
      <c r="AE209" s="197"/>
      <c r="AF209" s="196"/>
      <c r="AG209" s="197"/>
      <c r="AH209" s="196"/>
      <c r="AI209" s="196"/>
      <c r="AJ209" s="197"/>
      <c r="AK209" s="196"/>
      <c r="AL209" s="197"/>
      <c r="AM209" s="196"/>
    </row>
    <row r="210" spans="1:39" s="188" customFormat="1" ht="15" customHeight="1" x14ac:dyDescent="0.25">
      <c r="A210" s="196" t="s">
        <v>869</v>
      </c>
      <c r="B210" s="196" t="s">
        <v>847</v>
      </c>
      <c r="C210" s="197">
        <v>217</v>
      </c>
      <c r="D210" s="199" t="s">
        <v>79</v>
      </c>
      <c r="E210" s="196" t="s">
        <v>250</v>
      </c>
      <c r="F210" s="324" t="s">
        <v>167</v>
      </c>
      <c r="G210" s="195">
        <v>22696.46</v>
      </c>
      <c r="H210" s="195">
        <v>951.62</v>
      </c>
      <c r="I210" s="195">
        <v>11348.23</v>
      </c>
      <c r="J210" s="195">
        <v>0</v>
      </c>
      <c r="K210" s="195">
        <f t="shared" si="40"/>
        <v>11348.23</v>
      </c>
      <c r="L210" s="195">
        <f t="shared" si="41"/>
        <v>170.22344999999999</v>
      </c>
      <c r="M210" s="195">
        <v>4049.69</v>
      </c>
      <c r="N210" s="195">
        <v>907.85</v>
      </c>
      <c r="O210" s="195"/>
      <c r="P210" s="325">
        <f t="shared" si="42"/>
        <v>2269.6460000000002</v>
      </c>
      <c r="Q210" s="330">
        <f t="shared" si="43"/>
        <v>2927.8465500000002</v>
      </c>
      <c r="R210" s="195">
        <f t="shared" si="44"/>
        <v>3835.6965500000001</v>
      </c>
      <c r="S210" s="187"/>
      <c r="T210" s="187"/>
      <c r="U210" s="187"/>
      <c r="V210" s="187"/>
      <c r="W210" s="187"/>
      <c r="X210" s="187"/>
      <c r="Y210" s="184"/>
      <c r="Z210" s="184"/>
      <c r="AA210" s="185"/>
      <c r="AB210" s="184"/>
      <c r="AC210" s="185"/>
      <c r="AD210" s="184"/>
      <c r="AE210" s="185"/>
      <c r="AF210" s="184"/>
      <c r="AG210" s="185"/>
      <c r="AH210" s="184"/>
      <c r="AI210" s="184"/>
      <c r="AJ210" s="185"/>
      <c r="AK210" s="184"/>
      <c r="AL210" s="185"/>
      <c r="AM210" s="184"/>
    </row>
    <row r="211" spans="1:39" ht="15" customHeight="1" x14ac:dyDescent="0.25">
      <c r="A211" s="196" t="s">
        <v>869</v>
      </c>
      <c r="B211" s="196" t="s">
        <v>847</v>
      </c>
      <c r="C211" s="197">
        <v>5</v>
      </c>
      <c r="D211" s="199" t="s">
        <v>6</v>
      </c>
      <c r="E211" s="196" t="s">
        <v>174</v>
      </c>
      <c r="F211" s="324" t="s">
        <v>167</v>
      </c>
      <c r="G211" s="195">
        <v>21953.54</v>
      </c>
      <c r="H211" s="195">
        <v>951.62</v>
      </c>
      <c r="I211" s="195">
        <v>10976.77</v>
      </c>
      <c r="J211" s="195">
        <v>0</v>
      </c>
      <c r="K211" s="195">
        <f t="shared" ref="K211:K229" si="45">I211+J211</f>
        <v>10976.77</v>
      </c>
      <c r="L211" s="195">
        <f t="shared" ref="L211:L232" si="46">K211*1.5%</f>
        <v>164.65155000000001</v>
      </c>
      <c r="M211" s="195">
        <v>3948.28</v>
      </c>
      <c r="N211" s="195">
        <v>878.14</v>
      </c>
      <c r="O211" s="195"/>
      <c r="P211" s="325">
        <f t="shared" ref="P211:P232" si="47">K211*0.2</f>
        <v>2195.3540000000003</v>
      </c>
      <c r="Q211" s="330">
        <f t="shared" ref="Q211:Q232" si="48">M211-H211-L211</f>
        <v>2832.0084500000003</v>
      </c>
      <c r="R211" s="195">
        <f t="shared" ref="R211:R229" si="49">N211+Q211</f>
        <v>3710.1484500000001</v>
      </c>
      <c r="S211" s="195"/>
      <c r="T211" s="195"/>
      <c r="U211" s="195"/>
      <c r="V211" s="195"/>
      <c r="W211" s="195"/>
      <c r="X211" s="195"/>
      <c r="Y211" s="196"/>
      <c r="Z211" s="196"/>
      <c r="AA211" s="197"/>
      <c r="AB211" s="196"/>
      <c r="AC211" s="197"/>
      <c r="AD211" s="196"/>
      <c r="AE211" s="197"/>
      <c r="AF211" s="196"/>
      <c r="AG211" s="197"/>
      <c r="AH211" s="196"/>
      <c r="AI211" s="196"/>
      <c r="AJ211" s="197"/>
      <c r="AK211" s="196"/>
      <c r="AL211" s="197"/>
      <c r="AM211" s="196"/>
    </row>
    <row r="212" spans="1:39" ht="15" customHeight="1" x14ac:dyDescent="0.25">
      <c r="A212" s="196" t="s">
        <v>869</v>
      </c>
      <c r="B212" s="196" t="s">
        <v>847</v>
      </c>
      <c r="C212" s="197">
        <v>421</v>
      </c>
      <c r="D212" s="199" t="s">
        <v>639</v>
      </c>
      <c r="E212" s="196" t="s">
        <v>655</v>
      </c>
      <c r="F212" s="324" t="s">
        <v>167</v>
      </c>
      <c r="G212" s="195">
        <v>34263.54</v>
      </c>
      <c r="H212" s="195">
        <v>951.62</v>
      </c>
      <c r="I212" s="195">
        <v>17131.77</v>
      </c>
      <c r="J212" s="195">
        <v>0</v>
      </c>
      <c r="K212" s="195">
        <f t="shared" si="45"/>
        <v>17131.77</v>
      </c>
      <c r="L212" s="195">
        <f t="shared" si="46"/>
        <v>256.97654999999997</v>
      </c>
      <c r="M212" s="195">
        <v>5628.59</v>
      </c>
      <c r="N212" s="195">
        <v>1370.54</v>
      </c>
      <c r="O212" s="195"/>
      <c r="P212" s="325">
        <f t="shared" si="47"/>
        <v>3426.3540000000003</v>
      </c>
      <c r="Q212" s="330">
        <f t="shared" si="48"/>
        <v>4419.9934499999999</v>
      </c>
      <c r="R212" s="195">
        <f t="shared" si="49"/>
        <v>5790.5334499999999</v>
      </c>
      <c r="S212" s="195"/>
      <c r="T212" s="195"/>
      <c r="U212" s="195"/>
      <c r="V212" s="195"/>
      <c r="W212" s="195"/>
      <c r="X212" s="195"/>
      <c r="Y212" s="196"/>
      <c r="Z212" s="196"/>
      <c r="AA212" s="197"/>
      <c r="AB212" s="196"/>
      <c r="AC212" s="197"/>
      <c r="AD212" s="196"/>
      <c r="AE212" s="197"/>
      <c r="AF212" s="196"/>
      <c r="AG212" s="197"/>
      <c r="AH212" s="196"/>
      <c r="AI212" s="196"/>
      <c r="AJ212" s="197"/>
      <c r="AK212" s="196"/>
      <c r="AL212" s="197"/>
      <c r="AM212" s="196"/>
    </row>
    <row r="213" spans="1:39" ht="15" customHeight="1" x14ac:dyDescent="0.25">
      <c r="A213" s="196" t="s">
        <v>869</v>
      </c>
      <c r="B213" s="196" t="s">
        <v>847</v>
      </c>
      <c r="C213" s="197">
        <v>250</v>
      </c>
      <c r="D213" s="199" t="s">
        <v>142</v>
      </c>
      <c r="E213" s="196" t="s">
        <v>259</v>
      </c>
      <c r="F213" s="324" t="s">
        <v>167</v>
      </c>
      <c r="G213" s="195">
        <v>7887.74</v>
      </c>
      <c r="H213" s="195">
        <v>366.66</v>
      </c>
      <c r="I213" s="195">
        <v>3943.87</v>
      </c>
      <c r="J213" s="195">
        <v>0</v>
      </c>
      <c r="K213" s="195">
        <f t="shared" si="45"/>
        <v>3943.87</v>
      </c>
      <c r="L213" s="195">
        <f t="shared" si="46"/>
        <v>59.158049999999996</v>
      </c>
      <c r="M213" s="195">
        <v>1443.34</v>
      </c>
      <c r="N213" s="195">
        <v>315.5</v>
      </c>
      <c r="O213" s="195"/>
      <c r="P213" s="325">
        <f t="shared" si="47"/>
        <v>788.774</v>
      </c>
      <c r="Q213" s="330">
        <f t="shared" si="48"/>
        <v>1017.5219499999998</v>
      </c>
      <c r="R213" s="195">
        <f t="shared" si="49"/>
        <v>1333.0219499999998</v>
      </c>
      <c r="S213" s="195"/>
      <c r="T213" s="195"/>
      <c r="U213" s="195"/>
      <c r="V213" s="195"/>
      <c r="W213" s="195"/>
      <c r="X213" s="195"/>
      <c r="Y213" s="196"/>
      <c r="Z213" s="196"/>
      <c r="AA213" s="197"/>
      <c r="AB213" s="196"/>
      <c r="AC213" s="197"/>
      <c r="AD213" s="196"/>
      <c r="AE213" s="197"/>
      <c r="AF213" s="196"/>
      <c r="AG213" s="197"/>
      <c r="AH213" s="196"/>
      <c r="AI213" s="196"/>
      <c r="AJ213" s="197"/>
      <c r="AK213" s="196"/>
      <c r="AL213" s="197"/>
      <c r="AM213" s="196"/>
    </row>
    <row r="214" spans="1:39" ht="15" customHeight="1" x14ac:dyDescent="0.25">
      <c r="A214" s="196" t="s">
        <v>869</v>
      </c>
      <c r="B214" s="196" t="s">
        <v>847</v>
      </c>
      <c r="C214" s="197">
        <v>210</v>
      </c>
      <c r="D214" s="199" t="s">
        <v>76</v>
      </c>
      <c r="E214" s="196" t="s">
        <v>246</v>
      </c>
      <c r="F214" s="324" t="s">
        <v>167</v>
      </c>
      <c r="G214" s="195">
        <v>22696.46</v>
      </c>
      <c r="H214" s="195">
        <v>951.62</v>
      </c>
      <c r="I214" s="195">
        <v>11348.23</v>
      </c>
      <c r="J214" s="195">
        <v>0</v>
      </c>
      <c r="K214" s="195">
        <f t="shared" si="45"/>
        <v>11348.23</v>
      </c>
      <c r="L214" s="195">
        <f t="shared" si="46"/>
        <v>170.22344999999999</v>
      </c>
      <c r="M214" s="195">
        <v>4049.69</v>
      </c>
      <c r="N214" s="195">
        <v>907.85</v>
      </c>
      <c r="O214" s="195"/>
      <c r="P214" s="325">
        <f t="shared" si="47"/>
        <v>2269.6460000000002</v>
      </c>
      <c r="Q214" s="330">
        <f t="shared" si="48"/>
        <v>2927.8465500000002</v>
      </c>
      <c r="R214" s="195">
        <f t="shared" si="49"/>
        <v>3835.6965500000001</v>
      </c>
      <c r="S214" s="195"/>
      <c r="T214" s="195"/>
      <c r="U214" s="195"/>
      <c r="V214" s="195"/>
      <c r="W214" s="195"/>
      <c r="X214" s="195"/>
      <c r="Y214" s="196"/>
      <c r="Z214" s="196"/>
      <c r="AA214" s="197"/>
      <c r="AB214" s="196"/>
      <c r="AC214" s="197"/>
      <c r="AD214" s="196"/>
      <c r="AE214" s="197"/>
      <c r="AF214" s="196"/>
      <c r="AG214" s="197"/>
      <c r="AH214" s="196"/>
      <c r="AI214" s="196"/>
      <c r="AJ214" s="197"/>
      <c r="AK214" s="196"/>
      <c r="AL214" s="197"/>
      <c r="AM214" s="196"/>
    </row>
    <row r="215" spans="1:39" ht="15" customHeight="1" x14ac:dyDescent="0.25">
      <c r="A215" s="196" t="s">
        <v>869</v>
      </c>
      <c r="B215" s="196" t="s">
        <v>847</v>
      </c>
      <c r="C215" s="197">
        <v>155</v>
      </c>
      <c r="D215" s="199" t="s">
        <v>60</v>
      </c>
      <c r="E215" s="196" t="s">
        <v>232</v>
      </c>
      <c r="F215" s="324" t="s">
        <v>167</v>
      </c>
      <c r="G215" s="195">
        <v>16954.599999999999</v>
      </c>
      <c r="H215" s="195">
        <v>951.62</v>
      </c>
      <c r="I215" s="195">
        <v>8477.2999999999993</v>
      </c>
      <c r="J215" s="195">
        <v>0</v>
      </c>
      <c r="K215" s="195">
        <f t="shared" si="45"/>
        <v>8477.2999999999993</v>
      </c>
      <c r="L215" s="195">
        <f t="shared" si="46"/>
        <v>127.15949999999998</v>
      </c>
      <c r="M215" s="195">
        <v>3265.92</v>
      </c>
      <c r="N215" s="195">
        <v>678.18</v>
      </c>
      <c r="O215" s="195"/>
      <c r="P215" s="325">
        <f t="shared" si="47"/>
        <v>1695.46</v>
      </c>
      <c r="Q215" s="330">
        <f t="shared" si="48"/>
        <v>2187.1405000000004</v>
      </c>
      <c r="R215" s="195">
        <f t="shared" si="49"/>
        <v>2865.3205000000003</v>
      </c>
      <c r="S215" s="195"/>
      <c r="T215" s="195"/>
      <c r="U215" s="195"/>
      <c r="V215" s="195"/>
      <c r="W215" s="195"/>
      <c r="X215" s="195"/>
      <c r="Y215" s="196"/>
      <c r="Z215" s="196"/>
      <c r="AA215" s="197"/>
      <c r="AB215" s="196"/>
      <c r="AC215" s="197"/>
      <c r="AD215" s="196"/>
      <c r="AE215" s="197"/>
      <c r="AF215" s="196"/>
      <c r="AG215" s="197"/>
      <c r="AH215" s="196"/>
      <c r="AI215" s="196"/>
      <c r="AJ215" s="197"/>
      <c r="AK215" s="196"/>
      <c r="AL215" s="197"/>
      <c r="AM215" s="196"/>
    </row>
    <row r="216" spans="1:39" ht="15" customHeight="1" x14ac:dyDescent="0.25">
      <c r="A216" s="196" t="s">
        <v>869</v>
      </c>
      <c r="B216" s="196" t="s">
        <v>847</v>
      </c>
      <c r="C216" s="197">
        <v>366</v>
      </c>
      <c r="D216" s="199" t="s">
        <v>455</v>
      </c>
      <c r="E216" s="196" t="s">
        <v>498</v>
      </c>
      <c r="F216" s="324" t="s">
        <v>167</v>
      </c>
      <c r="G216" s="195">
        <v>20770.48</v>
      </c>
      <c r="H216" s="195">
        <v>951.62</v>
      </c>
      <c r="I216" s="195">
        <v>10385.24</v>
      </c>
      <c r="J216" s="195">
        <v>0</v>
      </c>
      <c r="K216" s="195">
        <f t="shared" si="45"/>
        <v>10385.24</v>
      </c>
      <c r="L216" s="195">
        <f t="shared" si="46"/>
        <v>155.77859999999998</v>
      </c>
      <c r="M216" s="195">
        <v>3786.79</v>
      </c>
      <c r="N216" s="195">
        <v>830.81</v>
      </c>
      <c r="O216" s="195"/>
      <c r="P216" s="325">
        <f t="shared" si="47"/>
        <v>2077.0480000000002</v>
      </c>
      <c r="Q216" s="330">
        <f t="shared" si="48"/>
        <v>2679.3914</v>
      </c>
      <c r="R216" s="195">
        <f t="shared" si="49"/>
        <v>3510.2013999999999</v>
      </c>
      <c r="S216" s="195"/>
      <c r="T216" s="195"/>
      <c r="U216" s="195"/>
      <c r="V216" s="195"/>
      <c r="W216" s="195"/>
      <c r="X216" s="195"/>
      <c r="Y216" s="196"/>
      <c r="Z216" s="196"/>
      <c r="AA216" s="197"/>
      <c r="AB216" s="196"/>
      <c r="AC216" s="197"/>
      <c r="AD216" s="196"/>
      <c r="AE216" s="197"/>
      <c r="AF216" s="196"/>
      <c r="AG216" s="197"/>
      <c r="AH216" s="196"/>
      <c r="AI216" s="196"/>
      <c r="AJ216" s="197"/>
      <c r="AK216" s="196"/>
      <c r="AL216" s="197"/>
      <c r="AM216" s="196"/>
    </row>
    <row r="217" spans="1:39" ht="15" customHeight="1" x14ac:dyDescent="0.25">
      <c r="A217" s="184" t="s">
        <v>869</v>
      </c>
      <c r="B217" s="184" t="s">
        <v>847</v>
      </c>
      <c r="C217" s="185">
        <v>328</v>
      </c>
      <c r="D217" s="186" t="s">
        <v>325</v>
      </c>
      <c r="E217" s="184" t="s">
        <v>326</v>
      </c>
      <c r="F217" s="209"/>
      <c r="G217" s="187">
        <v>27696.37</v>
      </c>
      <c r="H217" s="187">
        <v>1058.69</v>
      </c>
      <c r="I217" s="187">
        <v>13134.36</v>
      </c>
      <c r="J217" s="187">
        <v>1427.65</v>
      </c>
      <c r="K217" s="187">
        <f t="shared" si="45"/>
        <v>14562.01</v>
      </c>
      <c r="L217" s="195">
        <f t="shared" si="46"/>
        <v>218.43015</v>
      </c>
      <c r="M217" s="187">
        <v>5034.12</v>
      </c>
      <c r="N217" s="187">
        <v>0</v>
      </c>
      <c r="O217" s="187"/>
      <c r="P217" s="325">
        <f t="shared" si="47"/>
        <v>2912.402</v>
      </c>
      <c r="Q217" s="330">
        <f t="shared" si="48"/>
        <v>3756.9998499999997</v>
      </c>
      <c r="R217" s="195">
        <f t="shared" si="49"/>
        <v>3756.9998499999997</v>
      </c>
      <c r="S217" s="195"/>
      <c r="T217" s="195"/>
      <c r="U217" s="195"/>
      <c r="V217" s="195"/>
      <c r="W217" s="195"/>
      <c r="X217" s="195"/>
      <c r="Y217" s="196"/>
      <c r="Z217" s="196"/>
      <c r="AA217" s="197"/>
      <c r="AB217" s="196"/>
      <c r="AC217" s="197"/>
      <c r="AD217" s="196"/>
      <c r="AE217" s="197"/>
      <c r="AF217" s="196"/>
      <c r="AG217" s="197"/>
      <c r="AH217" s="196"/>
      <c r="AI217" s="196"/>
      <c r="AJ217" s="197"/>
      <c r="AK217" s="196"/>
      <c r="AL217" s="197"/>
      <c r="AM217" s="196"/>
    </row>
    <row r="218" spans="1:39" ht="15" customHeight="1" x14ac:dyDescent="0.25">
      <c r="A218" s="184" t="s">
        <v>875</v>
      </c>
      <c r="B218" s="184" t="s">
        <v>847</v>
      </c>
      <c r="C218" s="185">
        <v>480</v>
      </c>
      <c r="D218" s="186" t="s">
        <v>806</v>
      </c>
      <c r="E218" s="184" t="s">
        <v>816</v>
      </c>
      <c r="F218" s="209"/>
      <c r="G218" s="187">
        <v>31658.25</v>
      </c>
      <c r="H218" s="187">
        <v>1035.92</v>
      </c>
      <c r="I218" s="187">
        <v>15267.11</v>
      </c>
      <c r="J218" s="187">
        <v>1124.03</v>
      </c>
      <c r="K218" s="187">
        <f t="shared" si="45"/>
        <v>16391.14</v>
      </c>
      <c r="L218" s="195">
        <f t="shared" si="46"/>
        <v>245.86709999999999</v>
      </c>
      <c r="M218" s="187">
        <v>5510.7</v>
      </c>
      <c r="N218" s="187">
        <v>1311.28</v>
      </c>
      <c r="O218" s="187"/>
      <c r="P218" s="325">
        <f t="shared" si="47"/>
        <v>3278.2280000000001</v>
      </c>
      <c r="Q218" s="330">
        <f t="shared" si="48"/>
        <v>4228.9128999999994</v>
      </c>
      <c r="R218" s="195">
        <f t="shared" si="49"/>
        <v>5540.1928999999991</v>
      </c>
      <c r="S218" s="195"/>
      <c r="T218" s="195"/>
      <c r="U218" s="195"/>
      <c r="V218" s="195"/>
      <c r="W218" s="195"/>
      <c r="X218" s="195"/>
      <c r="Y218" s="196"/>
      <c r="Z218" s="196"/>
      <c r="AA218" s="197"/>
      <c r="AB218" s="196"/>
      <c r="AC218" s="197"/>
      <c r="AD218" s="196"/>
      <c r="AE218" s="197"/>
      <c r="AF218" s="196"/>
      <c r="AG218" s="197"/>
      <c r="AH218" s="196"/>
      <c r="AI218" s="196"/>
      <c r="AJ218" s="197"/>
      <c r="AK218" s="196"/>
      <c r="AL218" s="197"/>
      <c r="AM218" s="196"/>
    </row>
    <row r="219" spans="1:39" ht="15" customHeight="1" x14ac:dyDescent="0.25">
      <c r="A219" s="196" t="s">
        <v>869</v>
      </c>
      <c r="B219" s="196" t="s">
        <v>847</v>
      </c>
      <c r="C219" s="197">
        <v>413</v>
      </c>
      <c r="D219" s="199" t="s">
        <v>631</v>
      </c>
      <c r="E219" s="196" t="s">
        <v>632</v>
      </c>
      <c r="F219" s="324" t="s">
        <v>167</v>
      </c>
      <c r="G219" s="195">
        <v>24232.22</v>
      </c>
      <c r="H219" s="195">
        <v>951.62</v>
      </c>
      <c r="I219" s="195">
        <v>12116.11</v>
      </c>
      <c r="J219" s="195">
        <v>0</v>
      </c>
      <c r="K219" s="195">
        <f t="shared" si="45"/>
        <v>12116.11</v>
      </c>
      <c r="L219" s="195">
        <f t="shared" si="46"/>
        <v>181.74164999999999</v>
      </c>
      <c r="M219" s="195">
        <v>4259.32</v>
      </c>
      <c r="N219" s="195">
        <v>969.28</v>
      </c>
      <c r="O219" s="195"/>
      <c r="P219" s="325">
        <f t="shared" si="47"/>
        <v>2423.2220000000002</v>
      </c>
      <c r="Q219" s="330">
        <f t="shared" si="48"/>
        <v>3125.9583499999999</v>
      </c>
      <c r="R219" s="195">
        <f t="shared" si="49"/>
        <v>4095.2383499999996</v>
      </c>
      <c r="S219" s="195"/>
      <c r="T219" s="195"/>
      <c r="U219" s="195"/>
      <c r="V219" s="195"/>
      <c r="W219" s="195"/>
      <c r="X219" s="195"/>
      <c r="Y219" s="196"/>
      <c r="Z219" s="196"/>
      <c r="AA219" s="197"/>
      <c r="AB219" s="196"/>
      <c r="AC219" s="197"/>
      <c r="AD219" s="196"/>
      <c r="AE219" s="197"/>
      <c r="AF219" s="196"/>
      <c r="AG219" s="197"/>
      <c r="AH219" s="196"/>
      <c r="AI219" s="196"/>
      <c r="AJ219" s="197"/>
      <c r="AK219" s="196"/>
      <c r="AL219" s="197"/>
      <c r="AM219" s="196"/>
    </row>
    <row r="220" spans="1:39" s="188" customFormat="1" ht="15" customHeight="1" x14ac:dyDescent="0.25">
      <c r="A220" s="196" t="s">
        <v>869</v>
      </c>
      <c r="B220" s="196" t="s">
        <v>847</v>
      </c>
      <c r="C220" s="197">
        <v>38</v>
      </c>
      <c r="D220" s="199" t="s">
        <v>28</v>
      </c>
      <c r="E220" s="196" t="s">
        <v>200</v>
      </c>
      <c r="F220" s="324" t="s">
        <v>167</v>
      </c>
      <c r="G220" s="195">
        <v>34263.54</v>
      </c>
      <c r="H220" s="195">
        <v>951.62</v>
      </c>
      <c r="I220" s="195">
        <v>17131.77</v>
      </c>
      <c r="J220" s="195">
        <v>0</v>
      </c>
      <c r="K220" s="195">
        <f t="shared" si="45"/>
        <v>17131.77</v>
      </c>
      <c r="L220" s="195">
        <f t="shared" si="46"/>
        <v>256.97654999999997</v>
      </c>
      <c r="M220" s="195">
        <v>5628.59</v>
      </c>
      <c r="N220" s="195">
        <v>1370.54</v>
      </c>
      <c r="O220" s="195"/>
      <c r="P220" s="325">
        <f t="shared" si="47"/>
        <v>3426.3540000000003</v>
      </c>
      <c r="Q220" s="330">
        <f t="shared" si="48"/>
        <v>4419.9934499999999</v>
      </c>
      <c r="R220" s="195">
        <f t="shared" si="49"/>
        <v>5790.5334499999999</v>
      </c>
      <c r="S220" s="187"/>
      <c r="T220" s="187"/>
      <c r="U220" s="187"/>
      <c r="V220" s="187"/>
      <c r="W220" s="187"/>
      <c r="X220" s="187"/>
      <c r="Y220" s="184"/>
      <c r="Z220" s="184"/>
      <c r="AA220" s="185"/>
      <c r="AB220" s="184"/>
      <c r="AC220" s="185"/>
      <c r="AD220" s="184"/>
      <c r="AE220" s="185"/>
      <c r="AF220" s="184"/>
      <c r="AG220" s="185"/>
      <c r="AH220" s="184"/>
      <c r="AI220" s="184"/>
      <c r="AJ220" s="185"/>
      <c r="AK220" s="184"/>
      <c r="AL220" s="185"/>
      <c r="AM220" s="184"/>
    </row>
    <row r="221" spans="1:39" ht="15" customHeight="1" x14ac:dyDescent="0.25">
      <c r="A221" s="196" t="s">
        <v>869</v>
      </c>
      <c r="B221" s="196" t="s">
        <v>847</v>
      </c>
      <c r="C221" s="197">
        <v>226</v>
      </c>
      <c r="D221" s="199" t="s">
        <v>116</v>
      </c>
      <c r="E221" s="196" t="s">
        <v>255</v>
      </c>
      <c r="F221" s="324" t="s">
        <v>167</v>
      </c>
      <c r="G221" s="195">
        <v>7320.9</v>
      </c>
      <c r="H221" s="195">
        <v>332.65</v>
      </c>
      <c r="I221" s="195">
        <v>3660.45</v>
      </c>
      <c r="J221" s="195">
        <v>0</v>
      </c>
      <c r="K221" s="195">
        <f t="shared" si="45"/>
        <v>3660.45</v>
      </c>
      <c r="L221" s="195">
        <f t="shared" si="46"/>
        <v>54.906749999999995</v>
      </c>
      <c r="M221" s="195">
        <v>1331.95</v>
      </c>
      <c r="N221" s="195">
        <v>292.83</v>
      </c>
      <c r="O221" s="195"/>
      <c r="P221" s="325">
        <f t="shared" si="47"/>
        <v>732.09</v>
      </c>
      <c r="Q221" s="330">
        <f t="shared" si="48"/>
        <v>944.39325000000008</v>
      </c>
      <c r="R221" s="195">
        <f t="shared" si="49"/>
        <v>1237.22325</v>
      </c>
      <c r="S221" s="195"/>
      <c r="T221" s="195"/>
      <c r="U221" s="195"/>
      <c r="V221" s="195"/>
      <c r="W221" s="195"/>
      <c r="X221" s="195"/>
      <c r="Y221" s="196"/>
      <c r="Z221" s="196"/>
      <c r="AA221" s="197"/>
      <c r="AB221" s="196"/>
      <c r="AC221" s="197"/>
      <c r="AD221" s="196"/>
      <c r="AE221" s="197"/>
      <c r="AF221" s="196"/>
      <c r="AG221" s="197"/>
      <c r="AH221" s="196"/>
      <c r="AI221" s="196"/>
      <c r="AJ221" s="197"/>
      <c r="AK221" s="196"/>
      <c r="AL221" s="197"/>
      <c r="AM221" s="196"/>
    </row>
    <row r="222" spans="1:39" s="188" customFormat="1" ht="15" customHeight="1" x14ac:dyDescent="0.25">
      <c r="A222" s="196" t="s">
        <v>869</v>
      </c>
      <c r="B222" s="196" t="s">
        <v>847</v>
      </c>
      <c r="C222" s="197">
        <v>365</v>
      </c>
      <c r="D222" s="199" t="s">
        <v>454</v>
      </c>
      <c r="E222" s="196" t="s">
        <v>497</v>
      </c>
      <c r="F222" s="324" t="s">
        <v>167</v>
      </c>
      <c r="G222" s="195">
        <v>20770.48</v>
      </c>
      <c r="H222" s="195">
        <v>951.62</v>
      </c>
      <c r="I222" s="195">
        <v>10385.24</v>
      </c>
      <c r="J222" s="195">
        <v>0</v>
      </c>
      <c r="K222" s="195">
        <f t="shared" si="45"/>
        <v>10385.24</v>
      </c>
      <c r="L222" s="195">
        <f t="shared" si="46"/>
        <v>155.77859999999998</v>
      </c>
      <c r="M222" s="195">
        <v>3786.79</v>
      </c>
      <c r="N222" s="195">
        <v>830.81</v>
      </c>
      <c r="O222" s="195"/>
      <c r="P222" s="325">
        <f t="shared" si="47"/>
        <v>2077.0480000000002</v>
      </c>
      <c r="Q222" s="330">
        <f t="shared" si="48"/>
        <v>2679.3914</v>
      </c>
      <c r="R222" s="195">
        <f t="shared" si="49"/>
        <v>3510.2013999999999</v>
      </c>
      <c r="S222" s="187"/>
      <c r="T222" s="187"/>
      <c r="U222" s="187"/>
      <c r="V222" s="187"/>
      <c r="W222" s="187"/>
      <c r="X222" s="187"/>
      <c r="Y222" s="184"/>
      <c r="Z222" s="184"/>
      <c r="AA222" s="185"/>
      <c r="AB222" s="184"/>
      <c r="AC222" s="185"/>
      <c r="AD222" s="184"/>
      <c r="AE222" s="185"/>
      <c r="AF222" s="184"/>
      <c r="AG222" s="185"/>
      <c r="AH222" s="184"/>
      <c r="AI222" s="184"/>
      <c r="AJ222" s="185"/>
      <c r="AK222" s="184"/>
      <c r="AL222" s="185"/>
      <c r="AM222" s="184"/>
    </row>
    <row r="223" spans="1:39" ht="15" customHeight="1" x14ac:dyDescent="0.25">
      <c r="A223" s="196" t="s">
        <v>869</v>
      </c>
      <c r="B223" s="196" t="s">
        <v>847</v>
      </c>
      <c r="C223" s="197">
        <v>30</v>
      </c>
      <c r="D223" s="199" t="s">
        <v>22</v>
      </c>
      <c r="E223" s="196" t="s">
        <v>194</v>
      </c>
      <c r="F223" s="324" t="s">
        <v>167</v>
      </c>
      <c r="G223" s="195">
        <v>39208.92</v>
      </c>
      <c r="H223" s="195">
        <v>951.62</v>
      </c>
      <c r="I223" s="195">
        <v>19604.46</v>
      </c>
      <c r="J223" s="195">
        <v>0</v>
      </c>
      <c r="K223" s="195">
        <f t="shared" si="45"/>
        <v>19604.46</v>
      </c>
      <c r="L223" s="195">
        <f t="shared" si="46"/>
        <v>294.06689999999998</v>
      </c>
      <c r="M223" s="195">
        <v>6303.64</v>
      </c>
      <c r="N223" s="195">
        <v>1568.35</v>
      </c>
      <c r="O223" s="195"/>
      <c r="P223" s="325">
        <f t="shared" si="47"/>
        <v>3920.8919999999998</v>
      </c>
      <c r="Q223" s="330">
        <f t="shared" si="48"/>
        <v>5057.9531000000006</v>
      </c>
      <c r="R223" s="195">
        <f t="shared" si="49"/>
        <v>6626.303100000001</v>
      </c>
      <c r="S223" s="195"/>
      <c r="T223" s="195"/>
      <c r="U223" s="195"/>
      <c r="V223" s="195"/>
      <c r="W223" s="195"/>
      <c r="X223" s="195"/>
      <c r="Y223" s="196"/>
      <c r="Z223" s="196"/>
      <c r="AA223" s="197"/>
      <c r="AB223" s="196"/>
      <c r="AC223" s="197"/>
      <c r="AD223" s="196"/>
      <c r="AE223" s="197"/>
      <c r="AF223" s="196"/>
      <c r="AG223" s="197"/>
      <c r="AH223" s="196"/>
      <c r="AI223" s="196"/>
      <c r="AJ223" s="197"/>
      <c r="AK223" s="196"/>
      <c r="AL223" s="197"/>
      <c r="AM223" s="196"/>
    </row>
    <row r="224" spans="1:39" ht="15" customHeight="1" x14ac:dyDescent="0.25">
      <c r="A224" s="196" t="s">
        <v>869</v>
      </c>
      <c r="B224" s="196" t="s">
        <v>847</v>
      </c>
      <c r="C224" s="197">
        <v>348</v>
      </c>
      <c r="D224" s="199" t="s">
        <v>370</v>
      </c>
      <c r="E224" s="196" t="s">
        <v>371</v>
      </c>
      <c r="F224" s="324" t="s">
        <v>167</v>
      </c>
      <c r="G224" s="195">
        <v>43262.8</v>
      </c>
      <c r="H224" s="195">
        <v>951.62</v>
      </c>
      <c r="I224" s="195">
        <v>21631.4</v>
      </c>
      <c r="J224" s="195">
        <v>0</v>
      </c>
      <c r="K224" s="195">
        <f t="shared" si="45"/>
        <v>21631.4</v>
      </c>
      <c r="L224" s="195">
        <f t="shared" si="46"/>
        <v>324.471</v>
      </c>
      <c r="M224" s="195">
        <v>6856.99</v>
      </c>
      <c r="N224" s="195">
        <v>1730.51</v>
      </c>
      <c r="O224" s="195"/>
      <c r="P224" s="325">
        <f t="shared" si="47"/>
        <v>4326.2800000000007</v>
      </c>
      <c r="Q224" s="330">
        <f t="shared" si="48"/>
        <v>5580.8989999999994</v>
      </c>
      <c r="R224" s="195">
        <f t="shared" si="49"/>
        <v>7311.4089999999997</v>
      </c>
      <c r="S224" s="195"/>
      <c r="T224" s="195"/>
      <c r="U224" s="195"/>
      <c r="V224" s="195"/>
      <c r="W224" s="195"/>
      <c r="X224" s="195"/>
      <c r="Y224" s="196"/>
      <c r="Z224" s="196"/>
      <c r="AA224" s="197"/>
      <c r="AB224" s="196"/>
      <c r="AC224" s="197"/>
      <c r="AD224" s="196"/>
      <c r="AE224" s="197"/>
      <c r="AF224" s="196"/>
      <c r="AG224" s="197"/>
      <c r="AH224" s="196"/>
      <c r="AI224" s="196"/>
      <c r="AJ224" s="197"/>
      <c r="AK224" s="196"/>
      <c r="AL224" s="197"/>
      <c r="AM224" s="196"/>
    </row>
    <row r="225" spans="1:39" ht="15" customHeight="1" x14ac:dyDescent="0.25">
      <c r="A225" s="196" t="s">
        <v>869</v>
      </c>
      <c r="B225" s="196" t="s">
        <v>847</v>
      </c>
      <c r="C225" s="197">
        <v>433</v>
      </c>
      <c r="D225" s="199" t="s">
        <v>684</v>
      </c>
      <c r="E225" s="196" t="s">
        <v>685</v>
      </c>
      <c r="F225" s="324" t="s">
        <v>167</v>
      </c>
      <c r="G225" s="195">
        <v>20770.48</v>
      </c>
      <c r="H225" s="195">
        <v>951.62</v>
      </c>
      <c r="I225" s="195">
        <v>10385.24</v>
      </c>
      <c r="J225" s="195">
        <v>0</v>
      </c>
      <c r="K225" s="195">
        <f t="shared" si="45"/>
        <v>10385.24</v>
      </c>
      <c r="L225" s="195">
        <f t="shared" si="46"/>
        <v>155.77859999999998</v>
      </c>
      <c r="M225" s="195">
        <v>3786.79</v>
      </c>
      <c r="N225" s="195">
        <v>830.81</v>
      </c>
      <c r="O225" s="195"/>
      <c r="P225" s="325">
        <f t="shared" si="47"/>
        <v>2077.0480000000002</v>
      </c>
      <c r="Q225" s="330">
        <f t="shared" si="48"/>
        <v>2679.3914</v>
      </c>
      <c r="R225" s="195">
        <f t="shared" si="49"/>
        <v>3510.2013999999999</v>
      </c>
      <c r="S225" s="195"/>
      <c r="T225" s="195"/>
      <c r="U225" s="195"/>
      <c r="V225" s="195"/>
      <c r="W225" s="195"/>
      <c r="X225" s="195"/>
      <c r="Y225" s="196"/>
      <c r="Z225" s="196"/>
      <c r="AA225" s="197"/>
      <c r="AB225" s="196"/>
      <c r="AC225" s="197"/>
      <c r="AD225" s="196"/>
      <c r="AE225" s="197"/>
      <c r="AF225" s="196"/>
      <c r="AG225" s="197"/>
      <c r="AH225" s="196"/>
      <c r="AI225" s="196"/>
      <c r="AJ225" s="197"/>
      <c r="AK225" s="196"/>
      <c r="AL225" s="197"/>
      <c r="AM225" s="196"/>
    </row>
    <row r="226" spans="1:39" ht="15" customHeight="1" x14ac:dyDescent="0.25">
      <c r="A226" s="196" t="s">
        <v>869</v>
      </c>
      <c r="B226" s="196" t="s">
        <v>847</v>
      </c>
      <c r="C226" s="197">
        <v>364</v>
      </c>
      <c r="D226" s="199" t="s">
        <v>453</v>
      </c>
      <c r="E226" s="196" t="s">
        <v>496</v>
      </c>
      <c r="F226" s="324" t="s">
        <v>167</v>
      </c>
      <c r="G226" s="195">
        <v>15745.36</v>
      </c>
      <c r="H226" s="195">
        <v>560</v>
      </c>
      <c r="I226" s="195">
        <v>5360.12</v>
      </c>
      <c r="J226" s="195">
        <v>0</v>
      </c>
      <c r="K226" s="195">
        <f t="shared" si="45"/>
        <v>5360.12</v>
      </c>
      <c r="L226" s="195">
        <f t="shared" si="46"/>
        <v>80.401799999999994</v>
      </c>
      <c r="M226" s="195">
        <v>2023.31</v>
      </c>
      <c r="N226" s="195">
        <v>830.81</v>
      </c>
      <c r="O226" s="195"/>
      <c r="P226" s="325">
        <f t="shared" si="47"/>
        <v>1072.0240000000001</v>
      </c>
      <c r="Q226" s="330">
        <f t="shared" si="48"/>
        <v>1382.9081999999999</v>
      </c>
      <c r="R226" s="195">
        <f t="shared" si="49"/>
        <v>2213.7181999999998</v>
      </c>
      <c r="S226" s="195"/>
      <c r="T226" s="195"/>
      <c r="U226" s="195"/>
      <c r="V226" s="195"/>
      <c r="W226" s="195"/>
      <c r="X226" s="195"/>
      <c r="Y226" s="196"/>
      <c r="Z226" s="196"/>
      <c r="AA226" s="197"/>
      <c r="AB226" s="196"/>
      <c r="AC226" s="197"/>
      <c r="AD226" s="196"/>
      <c r="AE226" s="197"/>
      <c r="AF226" s="196"/>
      <c r="AG226" s="197"/>
      <c r="AH226" s="196"/>
      <c r="AI226" s="196"/>
      <c r="AJ226" s="197"/>
      <c r="AK226" s="196"/>
      <c r="AL226" s="197"/>
      <c r="AM226" s="196"/>
    </row>
    <row r="227" spans="1:39" ht="15" customHeight="1" x14ac:dyDescent="0.25">
      <c r="A227" s="196" t="s">
        <v>869</v>
      </c>
      <c r="B227" s="196" t="s">
        <v>847</v>
      </c>
      <c r="C227" s="197">
        <v>2</v>
      </c>
      <c r="D227" s="199" t="s">
        <v>4</v>
      </c>
      <c r="E227" s="196" t="s">
        <v>173</v>
      </c>
      <c r="F227" s="324" t="s">
        <v>167</v>
      </c>
      <c r="G227" s="195">
        <v>28254.58</v>
      </c>
      <c r="H227" s="195">
        <v>951.62</v>
      </c>
      <c r="I227" s="195">
        <v>14127.29</v>
      </c>
      <c r="J227" s="195">
        <v>0</v>
      </c>
      <c r="K227" s="195">
        <f t="shared" si="45"/>
        <v>14127.29</v>
      </c>
      <c r="L227" s="195">
        <f t="shared" si="46"/>
        <v>211.90935000000002</v>
      </c>
      <c r="M227" s="195">
        <v>4808.37</v>
      </c>
      <c r="N227" s="195">
        <v>1130.18</v>
      </c>
      <c r="O227" s="195"/>
      <c r="P227" s="325">
        <f t="shared" si="47"/>
        <v>2825.4580000000005</v>
      </c>
      <c r="Q227" s="330">
        <f t="shared" si="48"/>
        <v>3644.8406500000001</v>
      </c>
      <c r="R227" s="195">
        <f t="shared" si="49"/>
        <v>4775.0206500000004</v>
      </c>
      <c r="S227" s="195"/>
      <c r="T227" s="195"/>
      <c r="U227" s="195"/>
      <c r="V227" s="195"/>
      <c r="W227" s="195"/>
      <c r="X227" s="195"/>
      <c r="Y227" s="196"/>
      <c r="Z227" s="196"/>
      <c r="AA227" s="197"/>
      <c r="AB227" s="196"/>
      <c r="AC227" s="197"/>
      <c r="AD227" s="196"/>
      <c r="AE227" s="197"/>
      <c r="AF227" s="196"/>
      <c r="AG227" s="197"/>
      <c r="AH227" s="196"/>
      <c r="AI227" s="196"/>
      <c r="AJ227" s="197"/>
      <c r="AK227" s="196"/>
      <c r="AL227" s="197"/>
      <c r="AM227" s="196"/>
    </row>
    <row r="228" spans="1:39" ht="15" customHeight="1" x14ac:dyDescent="0.25">
      <c r="A228" s="196" t="s">
        <v>869</v>
      </c>
      <c r="B228" s="196" t="s">
        <v>847</v>
      </c>
      <c r="C228" s="197">
        <v>420</v>
      </c>
      <c r="D228" s="199" t="s">
        <v>653</v>
      </c>
      <c r="E228" s="196" t="s">
        <v>654</v>
      </c>
      <c r="F228" s="324" t="s">
        <v>167</v>
      </c>
      <c r="G228" s="195">
        <v>34263.54</v>
      </c>
      <c r="H228" s="195">
        <v>951.62</v>
      </c>
      <c r="I228" s="195">
        <v>17131.77</v>
      </c>
      <c r="J228" s="195">
        <v>0</v>
      </c>
      <c r="K228" s="195">
        <f t="shared" si="45"/>
        <v>17131.77</v>
      </c>
      <c r="L228" s="195">
        <f t="shared" si="46"/>
        <v>256.97654999999997</v>
      </c>
      <c r="M228" s="195">
        <v>5628.59</v>
      </c>
      <c r="N228" s="195">
        <v>1370.54</v>
      </c>
      <c r="O228" s="195"/>
      <c r="P228" s="325">
        <f t="shared" si="47"/>
        <v>3426.3540000000003</v>
      </c>
      <c r="Q228" s="330">
        <f t="shared" si="48"/>
        <v>4419.9934499999999</v>
      </c>
      <c r="R228" s="195">
        <f t="shared" si="49"/>
        <v>5790.5334499999999</v>
      </c>
      <c r="S228" s="195"/>
      <c r="T228" s="195"/>
      <c r="U228" s="195"/>
      <c r="V228" s="195"/>
      <c r="W228" s="195"/>
      <c r="X228" s="195"/>
      <c r="Y228" s="196"/>
      <c r="Z228" s="196"/>
      <c r="AA228" s="197"/>
      <c r="AB228" s="196"/>
      <c r="AC228" s="197"/>
      <c r="AD228" s="196"/>
      <c r="AE228" s="197"/>
      <c r="AF228" s="196"/>
      <c r="AG228" s="197"/>
      <c r="AH228" s="196"/>
      <c r="AI228" s="196"/>
      <c r="AJ228" s="197"/>
      <c r="AK228" s="196"/>
      <c r="AL228" s="197"/>
      <c r="AM228" s="196"/>
    </row>
    <row r="229" spans="1:39" ht="15" customHeight="1" x14ac:dyDescent="0.25">
      <c r="A229" s="196" t="s">
        <v>869</v>
      </c>
      <c r="B229" s="196" t="s">
        <v>847</v>
      </c>
      <c r="C229" s="197">
        <v>487</v>
      </c>
      <c r="D229" s="199" t="s">
        <v>840</v>
      </c>
      <c r="E229" s="196" t="s">
        <v>841</v>
      </c>
      <c r="F229" s="324" t="s">
        <v>167</v>
      </c>
      <c r="G229" s="195">
        <v>43262.8</v>
      </c>
      <c r="H229" s="195">
        <v>951.62</v>
      </c>
      <c r="I229" s="195">
        <v>21631.4</v>
      </c>
      <c r="J229" s="195">
        <v>0</v>
      </c>
      <c r="K229" s="195">
        <f t="shared" si="45"/>
        <v>21631.4</v>
      </c>
      <c r="L229" s="195">
        <f t="shared" si="46"/>
        <v>324.471</v>
      </c>
      <c r="M229" s="195">
        <v>6856.99</v>
      </c>
      <c r="N229" s="195">
        <v>1730.51</v>
      </c>
      <c r="O229" s="195"/>
      <c r="P229" s="325">
        <f t="shared" si="47"/>
        <v>4326.2800000000007</v>
      </c>
      <c r="Q229" s="330">
        <f t="shared" si="48"/>
        <v>5580.8989999999994</v>
      </c>
      <c r="R229" s="195">
        <f t="shared" si="49"/>
        <v>7311.4089999999997</v>
      </c>
      <c r="S229" s="195"/>
      <c r="T229" s="195"/>
      <c r="U229" s="195"/>
      <c r="V229" s="195"/>
      <c r="W229" s="195"/>
      <c r="X229" s="195"/>
      <c r="Y229" s="196"/>
      <c r="Z229" s="196"/>
      <c r="AA229" s="197"/>
      <c r="AB229" s="196"/>
      <c r="AC229" s="197"/>
      <c r="AD229" s="196"/>
      <c r="AE229" s="197"/>
      <c r="AF229" s="196"/>
      <c r="AG229" s="197"/>
      <c r="AH229" s="196"/>
      <c r="AI229" s="196"/>
      <c r="AJ229" s="197"/>
      <c r="AK229" s="196"/>
      <c r="AL229" s="197"/>
      <c r="AM229" s="196"/>
    </row>
    <row r="230" spans="1:39" ht="15" customHeight="1" x14ac:dyDescent="0.25">
      <c r="A230" s="334" t="s">
        <v>869</v>
      </c>
      <c r="B230" s="334" t="s">
        <v>847</v>
      </c>
      <c r="C230" s="335">
        <v>20039</v>
      </c>
      <c r="D230" s="336" t="s">
        <v>353</v>
      </c>
      <c r="E230" s="334" t="s">
        <v>354</v>
      </c>
      <c r="F230" s="337" t="s">
        <v>167</v>
      </c>
      <c r="G230" s="338">
        <v>0</v>
      </c>
      <c r="H230" s="338">
        <v>897.31</v>
      </c>
      <c r="I230" s="338">
        <v>0</v>
      </c>
      <c r="J230" s="338">
        <v>0</v>
      </c>
      <c r="K230" s="338">
        <f t="shared" ref="K230:K232" si="50">I230+J230</f>
        <v>0</v>
      </c>
      <c r="L230" s="338">
        <f t="shared" si="46"/>
        <v>0</v>
      </c>
      <c r="M230" s="338">
        <v>897.31</v>
      </c>
      <c r="N230" s="338">
        <v>0</v>
      </c>
      <c r="O230" s="338"/>
      <c r="P230" s="338">
        <f t="shared" si="47"/>
        <v>0</v>
      </c>
      <c r="Q230" s="338">
        <f t="shared" si="48"/>
        <v>0</v>
      </c>
      <c r="R230" s="338">
        <v>897.31</v>
      </c>
      <c r="S230" s="195"/>
      <c r="T230" s="195"/>
      <c r="U230" s="195"/>
      <c r="V230" s="195"/>
      <c r="W230" s="195"/>
      <c r="X230" s="195"/>
      <c r="Y230" s="196"/>
      <c r="Z230" s="196"/>
      <c r="AA230" s="197"/>
      <c r="AB230" s="196"/>
      <c r="AC230" s="197"/>
      <c r="AD230" s="196"/>
      <c r="AE230" s="197"/>
      <c r="AF230" s="196"/>
      <c r="AG230" s="197"/>
      <c r="AH230" s="196"/>
      <c r="AI230" s="196"/>
      <c r="AJ230" s="197"/>
      <c r="AK230" s="196"/>
      <c r="AL230" s="197"/>
      <c r="AM230" s="196"/>
    </row>
    <row r="231" spans="1:39" ht="15" customHeight="1" x14ac:dyDescent="0.25">
      <c r="A231" s="334" t="s">
        <v>869</v>
      </c>
      <c r="B231" s="334" t="s">
        <v>847</v>
      </c>
      <c r="C231" s="335">
        <v>20043</v>
      </c>
      <c r="D231" s="336" t="s">
        <v>166</v>
      </c>
      <c r="E231" s="334" t="s">
        <v>267</v>
      </c>
      <c r="F231" s="337" t="s">
        <v>167</v>
      </c>
      <c r="G231" s="338">
        <v>0</v>
      </c>
      <c r="H231" s="338">
        <v>897.31</v>
      </c>
      <c r="I231" s="338">
        <v>0</v>
      </c>
      <c r="J231" s="338">
        <v>0</v>
      </c>
      <c r="K231" s="338">
        <f t="shared" si="50"/>
        <v>0</v>
      </c>
      <c r="L231" s="338">
        <f t="shared" si="46"/>
        <v>0</v>
      </c>
      <c r="M231" s="338">
        <v>897.31</v>
      </c>
      <c r="N231" s="338">
        <v>0</v>
      </c>
      <c r="O231" s="338"/>
      <c r="P231" s="338">
        <f t="shared" si="47"/>
        <v>0</v>
      </c>
      <c r="Q231" s="338">
        <f t="shared" si="48"/>
        <v>0</v>
      </c>
      <c r="R231" s="338">
        <v>897.31</v>
      </c>
      <c r="S231" s="195"/>
      <c r="T231" s="195"/>
      <c r="U231" s="195"/>
      <c r="V231" s="195"/>
      <c r="W231" s="195"/>
      <c r="X231" s="195"/>
      <c r="Y231" s="196"/>
      <c r="Z231" s="196"/>
      <c r="AA231" s="197"/>
      <c r="AB231" s="196"/>
      <c r="AC231" s="197"/>
      <c r="AD231" s="196"/>
      <c r="AE231" s="197"/>
      <c r="AF231" s="196"/>
      <c r="AG231" s="197"/>
      <c r="AH231" s="196"/>
      <c r="AI231" s="196"/>
      <c r="AJ231" s="197"/>
      <c r="AK231" s="196"/>
      <c r="AL231" s="197"/>
      <c r="AM231" s="196"/>
    </row>
    <row r="232" spans="1:39" ht="15" customHeight="1" x14ac:dyDescent="0.25">
      <c r="A232" s="334" t="s">
        <v>869</v>
      </c>
      <c r="B232" s="334" t="s">
        <v>847</v>
      </c>
      <c r="C232" s="335">
        <v>20045</v>
      </c>
      <c r="D232" s="336" t="s">
        <v>151</v>
      </c>
      <c r="E232" s="334" t="s">
        <v>265</v>
      </c>
      <c r="F232" s="337" t="s">
        <v>167</v>
      </c>
      <c r="G232" s="338">
        <v>0</v>
      </c>
      <c r="H232" s="338">
        <v>897.31</v>
      </c>
      <c r="I232" s="338">
        <v>0</v>
      </c>
      <c r="J232" s="338">
        <v>0</v>
      </c>
      <c r="K232" s="338">
        <f t="shared" si="50"/>
        <v>0</v>
      </c>
      <c r="L232" s="338">
        <f t="shared" si="46"/>
        <v>0</v>
      </c>
      <c r="M232" s="338">
        <v>897.31</v>
      </c>
      <c r="N232" s="338">
        <v>0</v>
      </c>
      <c r="O232" s="338"/>
      <c r="P232" s="338">
        <f t="shared" si="47"/>
        <v>0</v>
      </c>
      <c r="Q232" s="338">
        <f t="shared" si="48"/>
        <v>0</v>
      </c>
      <c r="R232" s="338">
        <v>897.31</v>
      </c>
      <c r="S232" s="195"/>
      <c r="T232" s="195"/>
      <c r="U232" s="195"/>
      <c r="V232" s="195"/>
      <c r="W232" s="195"/>
      <c r="X232" s="195"/>
      <c r="Y232" s="196"/>
      <c r="Z232" s="196"/>
      <c r="AA232" s="197"/>
      <c r="AB232" s="196"/>
      <c r="AC232" s="197"/>
      <c r="AD232" s="196"/>
      <c r="AE232" s="197"/>
      <c r="AF232" s="196"/>
      <c r="AG232" s="197"/>
      <c r="AH232" s="196"/>
      <c r="AI232" s="196"/>
      <c r="AJ232" s="197"/>
      <c r="AK232" s="196"/>
      <c r="AL232" s="197"/>
      <c r="AM232" s="196"/>
    </row>
    <row r="233" spans="1:39" s="205" customFormat="1" ht="15.75" x14ac:dyDescent="0.25">
      <c r="D233" s="206">
        <f>COUNTA(D2:D232)</f>
        <v>231</v>
      </c>
      <c r="F233" s="326"/>
      <c r="G233" s="207">
        <f>SUM(G2:G232)</f>
        <v>6023681.2800000031</v>
      </c>
      <c r="H233" s="207">
        <f t="shared" ref="H233:N233" si="51">SUM(H2:H232)</f>
        <v>201219.81999999954</v>
      </c>
      <c r="I233" s="207">
        <f t="shared" si="51"/>
        <v>2942062.8400000012</v>
      </c>
      <c r="J233" s="207">
        <f t="shared" si="51"/>
        <v>18068.98</v>
      </c>
      <c r="K233" s="207">
        <f t="shared" si="51"/>
        <v>2960131.8200000012</v>
      </c>
      <c r="L233" s="207">
        <f t="shared" si="51"/>
        <v>44401.977299999984</v>
      </c>
      <c r="M233" s="207">
        <f t="shared" si="51"/>
        <v>1009335.7700000001</v>
      </c>
      <c r="N233" s="207">
        <f t="shared" si="51"/>
        <v>233310.35999999984</v>
      </c>
      <c r="O233" s="207"/>
      <c r="P233" s="327">
        <f>SUM(P2:P232)</f>
        <v>592026.36400000018</v>
      </c>
      <c r="Q233" s="331"/>
      <c r="R233" s="207">
        <f>SUM(R2:R232)</f>
        <v>999716.2627000002</v>
      </c>
      <c r="S233" s="207" t="s">
        <v>881</v>
      </c>
      <c r="T233" s="207"/>
      <c r="U233" s="207"/>
      <c r="V233" s="207"/>
      <c r="W233" s="207"/>
      <c r="X233" s="207"/>
    </row>
    <row r="234" spans="1:39" ht="15.75" x14ac:dyDescent="0.25">
      <c r="D234" s="206">
        <v>231</v>
      </c>
    </row>
    <row r="235" spans="1:39" ht="15.75" x14ac:dyDescent="0.25">
      <c r="D235" s="339">
        <f>D234-D233</f>
        <v>0</v>
      </c>
      <c r="J235" s="328" t="s">
        <v>876</v>
      </c>
      <c r="K235" s="220">
        <v>71924.5</v>
      </c>
      <c r="P235" s="220">
        <f>K235*0.2</f>
        <v>14384.900000000001</v>
      </c>
      <c r="Q235" s="332"/>
      <c r="R235" s="207">
        <v>0</v>
      </c>
      <c r="S235" s="182" t="s">
        <v>867</v>
      </c>
    </row>
    <row r="236" spans="1:39" ht="15.75" x14ac:dyDescent="0.25">
      <c r="K236" s="220"/>
      <c r="P236" s="220"/>
      <c r="Q236" s="332"/>
      <c r="R236" s="207"/>
    </row>
    <row r="237" spans="1:39" ht="15.75" x14ac:dyDescent="0.25">
      <c r="J237" s="182" t="s">
        <v>877</v>
      </c>
      <c r="K237" s="220">
        <v>65656.38</v>
      </c>
      <c r="P237" s="220">
        <f>K237*0.2</f>
        <v>13131.276000000002</v>
      </c>
      <c r="Q237" s="332"/>
      <c r="R237" s="207">
        <v>78531.259999999995</v>
      </c>
      <c r="S237" s="182" t="s">
        <v>866</v>
      </c>
    </row>
    <row r="238" spans="1:39" ht="15.75" x14ac:dyDescent="0.25">
      <c r="K238" s="220"/>
      <c r="P238" s="220"/>
      <c r="Q238" s="332"/>
      <c r="R238" s="207"/>
    </row>
    <row r="239" spans="1:39" ht="15.75" x14ac:dyDescent="0.25">
      <c r="J239" s="182" t="s">
        <v>878</v>
      </c>
      <c r="K239" s="220">
        <f>K233+K235+K237</f>
        <v>3097712.7000000011</v>
      </c>
      <c r="P239" s="220">
        <f>P233+P235+P237</f>
        <v>619542.54000000015</v>
      </c>
      <c r="Q239" s="332"/>
      <c r="R239" s="207">
        <v>1906.67</v>
      </c>
      <c r="S239" s="182" t="s">
        <v>880</v>
      </c>
    </row>
    <row r="240" spans="1:39" ht="15.75" x14ac:dyDescent="0.25">
      <c r="K240" s="220"/>
      <c r="P240" s="220"/>
      <c r="Q240" s="332"/>
      <c r="R240" s="207"/>
    </row>
    <row r="241" spans="11:18" ht="15.75" x14ac:dyDescent="0.25">
      <c r="K241" s="220"/>
      <c r="P241" s="220"/>
      <c r="Q241" s="332"/>
      <c r="R241" s="207">
        <f>R233+R235+R237+R239</f>
        <v>1080154.1927</v>
      </c>
    </row>
  </sheetData>
  <sortState xmlns:xlrd2="http://schemas.microsoft.com/office/spreadsheetml/2017/richdata2" ref="A2:R229">
    <sortCondition ref="D2:D229"/>
  </sortState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8F409-96DF-466A-991A-3E8C53B2A691}">
  <sheetPr filterMode="1">
    <pageSetUpPr fitToPage="1"/>
  </sheetPr>
  <dimension ref="A1:W248"/>
  <sheetViews>
    <sheetView topLeftCell="O1" zoomScale="110" zoomScaleNormal="110" workbookViewId="0">
      <pane ySplit="1" topLeftCell="A233" activePane="bottomLeft" state="frozen"/>
      <selection pane="bottomLeft" activeCell="P252" sqref="P252"/>
    </sheetView>
  </sheetViews>
  <sheetFormatPr defaultColWidth="9.140625" defaultRowHeight="15" x14ac:dyDescent="0.25"/>
  <cols>
    <col min="1" max="1" width="6.42578125" style="255" bestFit="1" customWidth="1"/>
    <col min="2" max="2" width="12.7109375" style="255" bestFit="1" customWidth="1"/>
    <col min="3" max="3" width="12.140625" style="255" bestFit="1" customWidth="1"/>
    <col min="4" max="4" width="9.42578125" style="255" customWidth="1"/>
    <col min="5" max="5" width="34.85546875" style="292" customWidth="1"/>
    <col min="6" max="6" width="21.42578125" style="257" customWidth="1"/>
    <col min="7" max="7" width="18.42578125" style="258" customWidth="1"/>
    <col min="8" max="8" width="17" style="258" customWidth="1"/>
    <col min="9" max="9" width="17.28515625" style="258" customWidth="1"/>
    <col min="10" max="10" width="19.28515625" style="258" customWidth="1"/>
    <col min="11" max="11" width="14.28515625" style="258" customWidth="1"/>
    <col min="12" max="12" width="13.85546875" style="258" customWidth="1"/>
    <col min="13" max="13" width="14.28515625" style="258" customWidth="1"/>
    <col min="14" max="14" width="13.5703125" style="258" customWidth="1"/>
    <col min="15" max="15" width="21.85546875" style="258" customWidth="1"/>
    <col min="16" max="16" width="20.5703125" style="258" customWidth="1"/>
    <col min="17" max="17" width="17.42578125" style="258" customWidth="1"/>
    <col min="18" max="18" width="34.28515625" style="262" customWidth="1"/>
    <col min="19" max="19" width="17.5703125" style="262" customWidth="1"/>
    <col min="20" max="20" width="16.42578125" style="259" customWidth="1"/>
    <col min="21" max="21" width="24.140625" style="262" customWidth="1"/>
    <col min="22" max="22" width="2.140625" style="256" customWidth="1"/>
    <col min="23" max="16384" width="9.140625" style="256"/>
  </cols>
  <sheetData>
    <row r="1" spans="1:22" s="254" customFormat="1" ht="60" x14ac:dyDescent="0.25">
      <c r="A1" s="247" t="s">
        <v>643</v>
      </c>
      <c r="B1" s="247" t="s">
        <v>119</v>
      </c>
      <c r="C1" s="247" t="s">
        <v>536</v>
      </c>
      <c r="D1" s="248" t="s">
        <v>537</v>
      </c>
      <c r="E1" s="291" t="s">
        <v>538</v>
      </c>
      <c r="F1" s="249" t="s">
        <v>539</v>
      </c>
      <c r="G1" s="249" t="s">
        <v>96</v>
      </c>
      <c r="H1" s="250" t="s">
        <v>540</v>
      </c>
      <c r="I1" s="251" t="s">
        <v>776</v>
      </c>
      <c r="J1" s="251" t="s">
        <v>835</v>
      </c>
      <c r="K1" s="251" t="s">
        <v>775</v>
      </c>
      <c r="L1" s="250" t="s">
        <v>541</v>
      </c>
      <c r="M1" s="250" t="s">
        <v>542</v>
      </c>
      <c r="N1" s="250" t="s">
        <v>543</v>
      </c>
      <c r="O1" s="249" t="s">
        <v>544</v>
      </c>
      <c r="P1" s="249" t="s">
        <v>545</v>
      </c>
      <c r="Q1" s="250" t="s">
        <v>789</v>
      </c>
      <c r="R1" s="252" t="s">
        <v>546</v>
      </c>
      <c r="S1" s="252" t="s">
        <v>547</v>
      </c>
      <c r="T1" s="253" t="s">
        <v>548</v>
      </c>
      <c r="U1" s="252" t="s">
        <v>113</v>
      </c>
    </row>
    <row r="2" spans="1:22" x14ac:dyDescent="0.25">
      <c r="A2" s="255" t="s">
        <v>86</v>
      </c>
      <c r="B2" s="255">
        <v>1</v>
      </c>
      <c r="C2" s="255">
        <v>271</v>
      </c>
      <c r="D2" s="255" t="s">
        <v>549</v>
      </c>
      <c r="E2" s="292" t="s">
        <v>824</v>
      </c>
      <c r="F2" s="257">
        <v>0</v>
      </c>
      <c r="G2" s="258">
        <v>0</v>
      </c>
      <c r="H2" s="258">
        <v>0</v>
      </c>
      <c r="I2" s="259">
        <v>1819.36</v>
      </c>
      <c r="J2" s="258">
        <v>0</v>
      </c>
      <c r="K2" s="258">
        <v>0</v>
      </c>
      <c r="L2" s="258">
        <v>0</v>
      </c>
      <c r="M2" s="258">
        <v>0</v>
      </c>
      <c r="N2" s="258">
        <v>0</v>
      </c>
      <c r="O2" s="258">
        <v>0</v>
      </c>
      <c r="P2" s="259">
        <v>705.57</v>
      </c>
      <c r="Q2" s="259">
        <v>0</v>
      </c>
      <c r="R2" s="262">
        <v>429.76</v>
      </c>
      <c r="S2" s="262">
        <v>108.46</v>
      </c>
      <c r="T2" s="258">
        <v>0</v>
      </c>
      <c r="U2" s="261">
        <f t="shared" ref="U2:U22" si="0">SUM(F2:T2)</f>
        <v>3063.1499999999996</v>
      </c>
    </row>
    <row r="3" spans="1:22" x14ac:dyDescent="0.25">
      <c r="A3" s="255" t="s">
        <v>86</v>
      </c>
      <c r="B3" s="255">
        <v>1</v>
      </c>
      <c r="C3" s="255">
        <v>37</v>
      </c>
      <c r="D3" s="255" t="s">
        <v>549</v>
      </c>
      <c r="E3" s="292" t="s">
        <v>27</v>
      </c>
      <c r="F3" s="257">
        <v>0</v>
      </c>
      <c r="G3" s="258">
        <v>0</v>
      </c>
      <c r="H3" s="258">
        <v>0</v>
      </c>
      <c r="I3" s="259">
        <v>1762.63</v>
      </c>
      <c r="J3" s="258">
        <v>0</v>
      </c>
      <c r="K3" s="258">
        <v>0</v>
      </c>
      <c r="L3" s="258">
        <v>0</v>
      </c>
      <c r="M3" s="258">
        <v>0</v>
      </c>
      <c r="N3" s="258">
        <v>0</v>
      </c>
      <c r="O3" s="258">
        <v>0</v>
      </c>
      <c r="P3" s="259">
        <v>790.58</v>
      </c>
      <c r="Q3" s="259">
        <v>0</v>
      </c>
      <c r="R3" s="262">
        <v>481.54</v>
      </c>
      <c r="S3" s="262">
        <v>77.59</v>
      </c>
      <c r="T3" s="258">
        <v>0</v>
      </c>
      <c r="U3" s="261">
        <f t="shared" si="0"/>
        <v>3112.34</v>
      </c>
    </row>
    <row r="4" spans="1:22" s="285" customFormat="1" x14ac:dyDescent="0.25">
      <c r="A4" s="286" t="s">
        <v>86</v>
      </c>
      <c r="B4" s="286">
        <v>1</v>
      </c>
      <c r="C4" s="286">
        <v>432</v>
      </c>
      <c r="D4" s="286"/>
      <c r="E4" s="297" t="s">
        <v>682</v>
      </c>
      <c r="F4" s="281">
        <v>0</v>
      </c>
      <c r="G4" s="282">
        <v>0</v>
      </c>
      <c r="H4" s="282">
        <v>0</v>
      </c>
      <c r="I4" s="282">
        <v>0</v>
      </c>
      <c r="J4" s="282">
        <v>0</v>
      </c>
      <c r="K4" s="282">
        <v>0</v>
      </c>
      <c r="L4" s="282">
        <v>0</v>
      </c>
      <c r="M4" s="282">
        <v>0</v>
      </c>
      <c r="N4" s="282">
        <v>0</v>
      </c>
      <c r="O4" s="282">
        <v>0</v>
      </c>
      <c r="P4" s="282">
        <v>0</v>
      </c>
      <c r="Q4" s="282">
        <v>0</v>
      </c>
      <c r="R4" s="282">
        <v>414.23</v>
      </c>
      <c r="S4" s="283">
        <v>130.22</v>
      </c>
      <c r="T4" s="282">
        <v>0</v>
      </c>
      <c r="U4" s="287">
        <f t="shared" si="0"/>
        <v>544.45000000000005</v>
      </c>
    </row>
    <row r="5" spans="1:22" x14ac:dyDescent="0.25">
      <c r="A5" s="255" t="s">
        <v>84</v>
      </c>
      <c r="B5" s="255">
        <v>1</v>
      </c>
      <c r="C5" s="255">
        <v>407</v>
      </c>
      <c r="D5" s="255" t="s">
        <v>549</v>
      </c>
      <c r="E5" s="293" t="s">
        <v>629</v>
      </c>
      <c r="F5" s="257">
        <v>0</v>
      </c>
      <c r="G5" s="258">
        <v>0</v>
      </c>
      <c r="H5" s="258">
        <v>0</v>
      </c>
      <c r="I5" s="259">
        <v>902.29</v>
      </c>
      <c r="J5" s="258">
        <v>0</v>
      </c>
      <c r="K5" s="258">
        <v>0</v>
      </c>
      <c r="L5" s="258">
        <v>0</v>
      </c>
      <c r="M5" s="258">
        <v>0</v>
      </c>
      <c r="N5" s="258">
        <v>0</v>
      </c>
      <c r="O5" s="258">
        <v>0</v>
      </c>
      <c r="P5" s="259">
        <v>416.54</v>
      </c>
      <c r="Q5" s="258">
        <v>0</v>
      </c>
      <c r="R5" s="260">
        <v>923.96</v>
      </c>
      <c r="S5" s="260">
        <v>52.07</v>
      </c>
      <c r="T5" s="260">
        <v>117.42</v>
      </c>
      <c r="U5" s="261">
        <f t="shared" si="0"/>
        <v>2412.2800000000002</v>
      </c>
    </row>
    <row r="6" spans="1:22" x14ac:dyDescent="0.25">
      <c r="A6" s="255" t="s">
        <v>84</v>
      </c>
      <c r="B6" s="255">
        <v>1</v>
      </c>
      <c r="C6" s="255">
        <v>35</v>
      </c>
      <c r="D6" s="255" t="s">
        <v>549</v>
      </c>
      <c r="E6" s="292" t="s">
        <v>575</v>
      </c>
      <c r="F6" s="257">
        <v>0</v>
      </c>
      <c r="G6" s="258">
        <v>0</v>
      </c>
      <c r="H6" s="258">
        <v>0</v>
      </c>
      <c r="I6" s="259">
        <v>1254.57</v>
      </c>
      <c r="J6" s="258">
        <v>0</v>
      </c>
      <c r="K6" s="258">
        <v>0</v>
      </c>
      <c r="L6" s="258">
        <v>0</v>
      </c>
      <c r="M6" s="258">
        <v>0</v>
      </c>
      <c r="N6" s="258">
        <v>0</v>
      </c>
      <c r="O6" s="258">
        <v>0</v>
      </c>
      <c r="P6" s="259">
        <v>352.79</v>
      </c>
      <c r="Q6" s="258">
        <v>0</v>
      </c>
      <c r="R6" s="260">
        <v>782.55</v>
      </c>
      <c r="S6" s="262">
        <v>104.57</v>
      </c>
      <c r="T6" s="259">
        <v>39.14</v>
      </c>
      <c r="U6" s="261">
        <f t="shared" si="0"/>
        <v>2533.62</v>
      </c>
    </row>
    <row r="7" spans="1:22" x14ac:dyDescent="0.25">
      <c r="A7" s="255" t="s">
        <v>84</v>
      </c>
      <c r="B7" s="255">
        <v>1</v>
      </c>
      <c r="C7" s="255">
        <v>201</v>
      </c>
      <c r="E7" s="292" t="s">
        <v>619</v>
      </c>
      <c r="F7" s="257">
        <v>0</v>
      </c>
      <c r="G7" s="258">
        <v>0</v>
      </c>
      <c r="H7" s="258">
        <v>0</v>
      </c>
      <c r="I7" s="258">
        <v>2659.2</v>
      </c>
      <c r="J7" s="258">
        <v>0</v>
      </c>
      <c r="K7" s="258">
        <v>0</v>
      </c>
      <c r="L7" s="258">
        <v>0</v>
      </c>
      <c r="M7" s="258">
        <v>0</v>
      </c>
      <c r="N7" s="258">
        <v>0</v>
      </c>
      <c r="O7" s="258">
        <v>0</v>
      </c>
      <c r="P7" s="258">
        <v>850.08</v>
      </c>
      <c r="Q7" s="258">
        <v>0</v>
      </c>
      <c r="R7" s="258">
        <v>517.78</v>
      </c>
      <c r="S7" s="258">
        <v>27.13</v>
      </c>
      <c r="T7" s="258">
        <v>78.28</v>
      </c>
      <c r="U7" s="261">
        <f t="shared" si="0"/>
        <v>4132.4699999999993</v>
      </c>
      <c r="V7" s="263"/>
    </row>
    <row r="8" spans="1:22" x14ac:dyDescent="0.25">
      <c r="A8" s="255" t="s">
        <v>84</v>
      </c>
      <c r="B8" s="255">
        <v>1</v>
      </c>
      <c r="C8" s="255">
        <v>20</v>
      </c>
      <c r="D8" s="255" t="s">
        <v>549</v>
      </c>
      <c r="E8" s="292" t="s">
        <v>563</v>
      </c>
      <c r="F8" s="257">
        <v>0</v>
      </c>
      <c r="G8" s="258">
        <v>0</v>
      </c>
      <c r="H8" s="258">
        <v>781.12</v>
      </c>
      <c r="I8" s="259">
        <v>2616.5100000000002</v>
      </c>
      <c r="J8" s="258">
        <v>0</v>
      </c>
      <c r="K8" s="258">
        <v>0</v>
      </c>
      <c r="L8" s="258">
        <v>0</v>
      </c>
      <c r="M8" s="258">
        <v>0</v>
      </c>
      <c r="N8" s="258">
        <v>0</v>
      </c>
      <c r="O8" s="258">
        <v>0</v>
      </c>
      <c r="P8" s="259">
        <v>833.08</v>
      </c>
      <c r="Q8" s="258">
        <v>0</v>
      </c>
      <c r="R8" s="260">
        <v>507.43</v>
      </c>
      <c r="S8" s="262">
        <v>48.11</v>
      </c>
      <c r="T8" s="258">
        <v>0</v>
      </c>
      <c r="U8" s="261">
        <f t="shared" si="0"/>
        <v>4786.25</v>
      </c>
    </row>
    <row r="9" spans="1:22" x14ac:dyDescent="0.25">
      <c r="A9" s="255" t="s">
        <v>86</v>
      </c>
      <c r="B9" s="255">
        <v>1</v>
      </c>
      <c r="C9" s="255">
        <v>146</v>
      </c>
      <c r="D9" s="255" t="s">
        <v>549</v>
      </c>
      <c r="E9" s="292" t="s">
        <v>603</v>
      </c>
      <c r="F9" s="257">
        <v>0</v>
      </c>
      <c r="G9" s="258">
        <v>3036</v>
      </c>
      <c r="H9" s="258">
        <v>0</v>
      </c>
      <c r="I9" s="258">
        <v>0</v>
      </c>
      <c r="J9" s="258">
        <v>0</v>
      </c>
      <c r="K9" s="258">
        <v>0</v>
      </c>
      <c r="L9" s="258">
        <v>0</v>
      </c>
      <c r="M9" s="258">
        <v>0</v>
      </c>
      <c r="N9" s="258">
        <v>0</v>
      </c>
      <c r="O9" s="258">
        <v>0</v>
      </c>
      <c r="P9" s="258">
        <v>0</v>
      </c>
      <c r="Q9" s="259">
        <v>0</v>
      </c>
      <c r="R9" s="262">
        <v>1340.51</v>
      </c>
      <c r="S9" s="262">
        <v>47.83</v>
      </c>
      <c r="T9" s="259">
        <v>0</v>
      </c>
      <c r="U9" s="261">
        <f t="shared" si="0"/>
        <v>4424.34</v>
      </c>
    </row>
    <row r="10" spans="1:22" x14ac:dyDescent="0.25">
      <c r="A10" s="255" t="s">
        <v>84</v>
      </c>
      <c r="B10" s="255">
        <v>1</v>
      </c>
      <c r="C10" s="255">
        <v>50</v>
      </c>
      <c r="D10" s="255" t="s">
        <v>549</v>
      </c>
      <c r="E10" s="292" t="s">
        <v>585</v>
      </c>
      <c r="F10" s="257">
        <v>0</v>
      </c>
      <c r="G10" s="258">
        <v>0</v>
      </c>
      <c r="H10" s="258">
        <v>0</v>
      </c>
      <c r="I10" s="259">
        <v>3345.52</v>
      </c>
      <c r="J10" s="258">
        <v>0</v>
      </c>
      <c r="K10" s="258">
        <v>0</v>
      </c>
      <c r="L10" s="258">
        <v>0</v>
      </c>
      <c r="M10" s="258">
        <v>0</v>
      </c>
      <c r="N10" s="258">
        <v>0</v>
      </c>
      <c r="O10" s="258">
        <v>0</v>
      </c>
      <c r="P10" s="259">
        <v>790.58</v>
      </c>
      <c r="Q10" s="258">
        <v>0</v>
      </c>
      <c r="R10" s="260">
        <v>481.54</v>
      </c>
      <c r="S10" s="262">
        <v>63.38</v>
      </c>
      <c r="T10" s="258">
        <v>0</v>
      </c>
      <c r="U10" s="261">
        <f t="shared" si="0"/>
        <v>4681.0200000000004</v>
      </c>
    </row>
    <row r="11" spans="1:22" x14ac:dyDescent="0.25">
      <c r="A11" s="255" t="s">
        <v>84</v>
      </c>
      <c r="B11" s="255">
        <v>1</v>
      </c>
      <c r="C11" s="255">
        <v>349</v>
      </c>
      <c r="D11" s="255" t="s">
        <v>549</v>
      </c>
      <c r="E11" s="292" t="s">
        <v>362</v>
      </c>
      <c r="F11" s="257">
        <v>0</v>
      </c>
      <c r="G11" s="258">
        <v>0</v>
      </c>
      <c r="H11" s="258">
        <v>0</v>
      </c>
      <c r="I11" s="259">
        <v>2787.94</v>
      </c>
      <c r="J11" s="258">
        <v>0</v>
      </c>
      <c r="K11" s="258">
        <v>0</v>
      </c>
      <c r="L11" s="258">
        <v>0</v>
      </c>
      <c r="M11" s="258">
        <v>0</v>
      </c>
      <c r="N11" s="258">
        <v>0</v>
      </c>
      <c r="O11" s="258">
        <v>0</v>
      </c>
      <c r="P11" s="259">
        <v>748.08</v>
      </c>
      <c r="Q11" s="258">
        <v>0</v>
      </c>
      <c r="R11" s="260">
        <v>455.65</v>
      </c>
      <c r="S11" s="258">
        <v>85.9</v>
      </c>
      <c r="T11" s="260">
        <v>78.28</v>
      </c>
      <c r="U11" s="261">
        <f t="shared" si="0"/>
        <v>4155.8500000000004</v>
      </c>
    </row>
    <row r="12" spans="1:22" x14ac:dyDescent="0.25">
      <c r="A12" s="255" t="s">
        <v>84</v>
      </c>
      <c r="B12" s="255">
        <v>1</v>
      </c>
      <c r="C12" s="255">
        <v>461</v>
      </c>
      <c r="E12" s="292" t="s">
        <v>754</v>
      </c>
      <c r="F12" s="257">
        <v>0</v>
      </c>
      <c r="G12" s="258">
        <v>0</v>
      </c>
      <c r="H12" s="258">
        <v>0</v>
      </c>
      <c r="I12" s="259">
        <v>1107.6199999999999</v>
      </c>
      <c r="J12" s="258">
        <v>0</v>
      </c>
      <c r="K12" s="258">
        <v>0</v>
      </c>
      <c r="L12" s="258">
        <v>0</v>
      </c>
      <c r="M12" s="258">
        <v>0</v>
      </c>
      <c r="N12" s="258">
        <v>0</v>
      </c>
      <c r="O12" s="258">
        <v>0</v>
      </c>
      <c r="P12" s="259">
        <v>833.08</v>
      </c>
      <c r="Q12" s="258">
        <v>0</v>
      </c>
      <c r="R12" s="260">
        <v>507.43</v>
      </c>
      <c r="S12" s="262">
        <v>52.07</v>
      </c>
      <c r="T12" s="260">
        <v>0</v>
      </c>
      <c r="U12" s="261">
        <f t="shared" si="0"/>
        <v>2500.1999999999998</v>
      </c>
    </row>
    <row r="13" spans="1:22" x14ac:dyDescent="0.25">
      <c r="A13" s="255" t="s">
        <v>84</v>
      </c>
      <c r="B13" s="255">
        <v>1</v>
      </c>
      <c r="C13" s="255">
        <v>434</v>
      </c>
      <c r="D13" s="255" t="s">
        <v>549</v>
      </c>
      <c r="E13" s="292" t="s">
        <v>696</v>
      </c>
      <c r="F13" s="257">
        <v>0</v>
      </c>
      <c r="G13" s="258">
        <v>0</v>
      </c>
      <c r="H13" s="258">
        <v>0</v>
      </c>
      <c r="I13" s="259">
        <v>749.68</v>
      </c>
      <c r="J13" s="258">
        <v>0</v>
      </c>
      <c r="K13" s="258">
        <v>0</v>
      </c>
      <c r="L13" s="258">
        <v>0</v>
      </c>
      <c r="M13" s="258">
        <v>0</v>
      </c>
      <c r="N13" s="258">
        <v>0</v>
      </c>
      <c r="O13" s="258">
        <v>0</v>
      </c>
      <c r="P13" s="259">
        <v>212.52</v>
      </c>
      <c r="Q13" s="258">
        <v>0</v>
      </c>
      <c r="R13" s="260">
        <v>1155.3399999999999</v>
      </c>
      <c r="S13" s="262">
        <v>24.83</v>
      </c>
      <c r="T13" s="260">
        <v>78.28</v>
      </c>
      <c r="U13" s="261">
        <f t="shared" si="0"/>
        <v>2220.65</v>
      </c>
    </row>
    <row r="14" spans="1:22" x14ac:dyDescent="0.25">
      <c r="A14" s="255" t="s">
        <v>84</v>
      </c>
      <c r="B14" s="255">
        <v>1</v>
      </c>
      <c r="C14" s="255">
        <v>39</v>
      </c>
      <c r="D14" s="255" t="s">
        <v>549</v>
      </c>
      <c r="E14" s="292" t="s">
        <v>577</v>
      </c>
      <c r="F14" s="257">
        <v>0</v>
      </c>
      <c r="G14" s="258">
        <v>0</v>
      </c>
      <c r="H14" s="258">
        <v>0</v>
      </c>
      <c r="I14" s="258">
        <v>0</v>
      </c>
      <c r="J14" s="258">
        <v>0</v>
      </c>
      <c r="K14" s="258">
        <v>0</v>
      </c>
      <c r="L14" s="258">
        <v>0</v>
      </c>
      <c r="M14" s="258">
        <v>0</v>
      </c>
      <c r="N14" s="258">
        <v>0</v>
      </c>
      <c r="O14" s="258">
        <v>0</v>
      </c>
      <c r="P14" s="259">
        <v>841.58</v>
      </c>
      <c r="Q14" s="258">
        <v>0</v>
      </c>
      <c r="R14" s="260">
        <v>512.61</v>
      </c>
      <c r="S14" s="262">
        <v>43.11</v>
      </c>
      <c r="T14" s="259">
        <v>78.28</v>
      </c>
      <c r="U14" s="261">
        <f t="shared" si="0"/>
        <v>1475.58</v>
      </c>
      <c r="V14" s="263"/>
    </row>
    <row r="15" spans="1:22" x14ac:dyDescent="0.25">
      <c r="A15" s="255" t="s">
        <v>84</v>
      </c>
      <c r="B15" s="255">
        <v>1</v>
      </c>
      <c r="C15" s="255">
        <v>248</v>
      </c>
      <c r="D15" s="255" t="s">
        <v>549</v>
      </c>
      <c r="E15" s="292" t="s">
        <v>622</v>
      </c>
      <c r="F15" s="257">
        <v>0</v>
      </c>
      <c r="G15" s="258">
        <v>0</v>
      </c>
      <c r="H15" s="258">
        <v>0</v>
      </c>
      <c r="I15" s="259">
        <v>1454.08</v>
      </c>
      <c r="J15" s="258">
        <v>0</v>
      </c>
      <c r="K15" s="258">
        <v>0</v>
      </c>
      <c r="L15" s="258">
        <v>0</v>
      </c>
      <c r="M15" s="258">
        <v>0</v>
      </c>
      <c r="N15" s="258">
        <v>0</v>
      </c>
      <c r="O15" s="258">
        <v>0</v>
      </c>
      <c r="P15" s="259">
        <v>748.08</v>
      </c>
      <c r="Q15" s="258">
        <v>0</v>
      </c>
      <c r="R15" s="260">
        <v>455.65</v>
      </c>
      <c r="S15" s="262">
        <v>85.9</v>
      </c>
      <c r="T15" s="260">
        <v>0</v>
      </c>
      <c r="U15" s="261">
        <f t="shared" si="0"/>
        <v>2743.71</v>
      </c>
      <c r="V15" s="263"/>
    </row>
    <row r="16" spans="1:22" x14ac:dyDescent="0.25">
      <c r="A16" s="255" t="s">
        <v>86</v>
      </c>
      <c r="B16" s="255">
        <v>1</v>
      </c>
      <c r="C16" s="255">
        <v>419</v>
      </c>
      <c r="E16" s="292" t="s">
        <v>645</v>
      </c>
      <c r="F16" s="257">
        <v>0</v>
      </c>
      <c r="G16" s="258">
        <v>1518</v>
      </c>
      <c r="H16" s="258">
        <v>0</v>
      </c>
      <c r="I16" s="258">
        <v>658.52</v>
      </c>
      <c r="J16" s="258">
        <v>0</v>
      </c>
      <c r="K16" s="258">
        <v>0</v>
      </c>
      <c r="L16" s="258">
        <v>0</v>
      </c>
      <c r="M16" s="258">
        <v>0</v>
      </c>
      <c r="N16" s="258">
        <v>0</v>
      </c>
      <c r="O16" s="258">
        <v>0</v>
      </c>
      <c r="P16" s="259">
        <v>748.08</v>
      </c>
      <c r="Q16" s="258">
        <v>0</v>
      </c>
      <c r="R16" s="262">
        <v>455.65</v>
      </c>
      <c r="S16" s="262">
        <v>85.9</v>
      </c>
      <c r="T16" s="258">
        <v>0</v>
      </c>
      <c r="U16" s="261">
        <f t="shared" si="0"/>
        <v>3466.15</v>
      </c>
      <c r="V16" s="263"/>
    </row>
    <row r="17" spans="1:22" x14ac:dyDescent="0.25">
      <c r="A17" s="255" t="s">
        <v>84</v>
      </c>
      <c r="B17" s="255">
        <v>1</v>
      </c>
      <c r="C17" s="255">
        <v>12</v>
      </c>
      <c r="D17" s="255" t="s">
        <v>549</v>
      </c>
      <c r="E17" s="292" t="s">
        <v>557</v>
      </c>
      <c r="F17" s="257">
        <v>0</v>
      </c>
      <c r="G17" s="258">
        <v>0</v>
      </c>
      <c r="H17" s="258">
        <v>0</v>
      </c>
      <c r="I17" s="259">
        <v>1799.77</v>
      </c>
      <c r="J17" s="258">
        <v>0</v>
      </c>
      <c r="K17" s="258">
        <v>0</v>
      </c>
      <c r="L17" s="258">
        <v>0</v>
      </c>
      <c r="M17" s="258">
        <v>0</v>
      </c>
      <c r="N17" s="258">
        <v>0</v>
      </c>
      <c r="O17" s="258">
        <v>0</v>
      </c>
      <c r="P17" s="259">
        <v>841.58</v>
      </c>
      <c r="Q17" s="258">
        <v>0</v>
      </c>
      <c r="R17" s="260">
        <v>512.61</v>
      </c>
      <c r="S17" s="262">
        <v>44.02</v>
      </c>
      <c r="T17" s="260">
        <v>78.28</v>
      </c>
      <c r="U17" s="261">
        <f t="shared" si="0"/>
        <v>3276.26</v>
      </c>
    </row>
    <row r="18" spans="1:22" x14ac:dyDescent="0.25">
      <c r="A18" s="255" t="s">
        <v>86</v>
      </c>
      <c r="B18" s="255">
        <v>1</v>
      </c>
      <c r="C18" s="255">
        <v>318</v>
      </c>
      <c r="E18" s="292" t="s">
        <v>300</v>
      </c>
      <c r="F18" s="257">
        <v>0</v>
      </c>
      <c r="G18" s="258">
        <v>0</v>
      </c>
      <c r="H18" s="258">
        <v>0</v>
      </c>
      <c r="I18" s="258">
        <v>2463.5100000000002</v>
      </c>
      <c r="J18" s="258">
        <v>0</v>
      </c>
      <c r="K18" s="258">
        <v>0</v>
      </c>
      <c r="L18" s="258">
        <v>0</v>
      </c>
      <c r="M18" s="258">
        <v>0</v>
      </c>
      <c r="N18" s="258">
        <v>0</v>
      </c>
      <c r="O18" s="258">
        <v>0</v>
      </c>
      <c r="P18" s="258">
        <v>0</v>
      </c>
      <c r="Q18" s="258">
        <v>0</v>
      </c>
      <c r="R18" s="262">
        <v>1135.33</v>
      </c>
      <c r="S18" s="262">
        <v>108.46</v>
      </c>
      <c r="T18" s="260">
        <v>195.7</v>
      </c>
      <c r="U18" s="261">
        <f t="shared" si="0"/>
        <v>3903</v>
      </c>
    </row>
    <row r="19" spans="1:22" x14ac:dyDescent="0.25">
      <c r="A19" s="255" t="s">
        <v>84</v>
      </c>
      <c r="B19" s="255">
        <v>1</v>
      </c>
      <c r="C19" s="255">
        <v>346</v>
      </c>
      <c r="D19" s="255" t="s">
        <v>549</v>
      </c>
      <c r="E19" s="292" t="s">
        <v>377</v>
      </c>
      <c r="F19" s="257">
        <v>0</v>
      </c>
      <c r="G19" s="258">
        <v>0</v>
      </c>
      <c r="H19" s="258">
        <v>0</v>
      </c>
      <c r="I19" s="259">
        <v>1393.97</v>
      </c>
      <c r="J19" s="258">
        <v>0</v>
      </c>
      <c r="K19" s="258">
        <v>0</v>
      </c>
      <c r="L19" s="258">
        <v>0</v>
      </c>
      <c r="M19" s="258">
        <v>0</v>
      </c>
      <c r="N19" s="258">
        <v>0</v>
      </c>
      <c r="O19" s="258">
        <v>0</v>
      </c>
      <c r="P19" s="259">
        <v>1203.72</v>
      </c>
      <c r="Q19" s="258">
        <v>0</v>
      </c>
      <c r="R19" s="258">
        <v>0</v>
      </c>
      <c r="S19" s="262">
        <v>85.9</v>
      </c>
      <c r="T19" s="258">
        <v>0</v>
      </c>
      <c r="U19" s="261">
        <f t="shared" si="0"/>
        <v>2683.59</v>
      </c>
    </row>
    <row r="20" spans="1:22" x14ac:dyDescent="0.25">
      <c r="A20" s="255" t="s">
        <v>84</v>
      </c>
      <c r="B20" s="255">
        <v>1</v>
      </c>
      <c r="C20" s="255">
        <v>452</v>
      </c>
      <c r="E20" s="292" t="s">
        <v>756</v>
      </c>
      <c r="F20" s="257">
        <v>0</v>
      </c>
      <c r="G20" s="258">
        <v>0</v>
      </c>
      <c r="H20" s="258">
        <v>0</v>
      </c>
      <c r="I20" s="258">
        <v>0</v>
      </c>
      <c r="J20" s="258">
        <v>0</v>
      </c>
      <c r="K20" s="258">
        <v>0</v>
      </c>
      <c r="L20" s="258">
        <v>0</v>
      </c>
      <c r="M20" s="258">
        <v>0</v>
      </c>
      <c r="N20" s="258">
        <v>0</v>
      </c>
      <c r="O20" s="258">
        <v>0</v>
      </c>
      <c r="P20" s="258">
        <v>833.08</v>
      </c>
      <c r="Q20" s="258">
        <v>0</v>
      </c>
      <c r="R20" s="258">
        <v>507.43</v>
      </c>
      <c r="S20" s="258">
        <v>52.07</v>
      </c>
      <c r="T20" s="258">
        <v>0</v>
      </c>
      <c r="U20" s="261">
        <f t="shared" si="0"/>
        <v>1392.58</v>
      </c>
    </row>
    <row r="21" spans="1:22" x14ac:dyDescent="0.25">
      <c r="A21" s="255" t="s">
        <v>84</v>
      </c>
      <c r="B21" s="255">
        <v>1</v>
      </c>
      <c r="C21" s="255">
        <v>47</v>
      </c>
      <c r="D21" s="255" t="s">
        <v>549</v>
      </c>
      <c r="E21" s="292" t="s">
        <v>583</v>
      </c>
      <c r="F21" s="257">
        <v>0</v>
      </c>
      <c r="G21" s="258">
        <v>0</v>
      </c>
      <c r="H21" s="258">
        <v>0</v>
      </c>
      <c r="I21" s="259">
        <v>3345.52</v>
      </c>
      <c r="J21" s="258">
        <v>0</v>
      </c>
      <c r="K21" s="258">
        <v>0</v>
      </c>
      <c r="L21" s="258">
        <v>0</v>
      </c>
      <c r="M21" s="258">
        <v>0</v>
      </c>
      <c r="N21" s="258">
        <v>0</v>
      </c>
      <c r="O21" s="258">
        <v>0</v>
      </c>
      <c r="P21" s="258">
        <v>0</v>
      </c>
      <c r="Q21" s="258">
        <v>0</v>
      </c>
      <c r="R21" s="260">
        <v>1272.1099999999999</v>
      </c>
      <c r="S21" s="262">
        <v>63.38</v>
      </c>
      <c r="T21" s="259">
        <v>78.28</v>
      </c>
      <c r="U21" s="261">
        <f t="shared" si="0"/>
        <v>4759.29</v>
      </c>
    </row>
    <row r="22" spans="1:22" x14ac:dyDescent="0.25">
      <c r="A22" s="255" t="s">
        <v>84</v>
      </c>
      <c r="B22" s="255">
        <v>1</v>
      </c>
      <c r="C22" s="255">
        <v>431</v>
      </c>
      <c r="D22" s="255" t="s">
        <v>549</v>
      </c>
      <c r="E22" s="292" t="s">
        <v>686</v>
      </c>
      <c r="F22" s="257">
        <v>0</v>
      </c>
      <c r="G22" s="258">
        <v>0</v>
      </c>
      <c r="H22" s="258">
        <v>0</v>
      </c>
      <c r="I22" s="258">
        <v>1308.75</v>
      </c>
      <c r="J22" s="258">
        <v>0</v>
      </c>
      <c r="K22" s="258">
        <v>0</v>
      </c>
      <c r="L22" s="258">
        <v>0</v>
      </c>
      <c r="M22" s="258">
        <v>0</v>
      </c>
      <c r="N22" s="258">
        <v>0</v>
      </c>
      <c r="O22" s="258">
        <v>0</v>
      </c>
      <c r="P22" s="258">
        <v>0</v>
      </c>
      <c r="Q22" s="258">
        <v>0</v>
      </c>
      <c r="R22" s="258">
        <v>1354.19</v>
      </c>
      <c r="S22" s="262">
        <v>42.5</v>
      </c>
      <c r="T22" s="259">
        <v>39.14</v>
      </c>
      <c r="U22" s="261">
        <f t="shared" si="0"/>
        <v>2744.58</v>
      </c>
    </row>
    <row r="23" spans="1:22" s="304" customFormat="1" x14ac:dyDescent="0.25">
      <c r="A23" s="298"/>
      <c r="B23" s="298"/>
      <c r="C23" s="298">
        <v>199</v>
      </c>
      <c r="D23" s="298"/>
      <c r="E23" s="229" t="s">
        <v>73</v>
      </c>
      <c r="F23" s="299">
        <v>0</v>
      </c>
      <c r="G23" s="300">
        <v>0</v>
      </c>
      <c r="H23" s="300">
        <v>0</v>
      </c>
      <c r="I23" s="300">
        <v>0</v>
      </c>
      <c r="J23" s="300">
        <v>0</v>
      </c>
      <c r="K23" s="300">
        <v>0</v>
      </c>
      <c r="L23" s="300">
        <v>0</v>
      </c>
      <c r="M23" s="300">
        <v>0</v>
      </c>
      <c r="N23" s="300">
        <v>0</v>
      </c>
      <c r="O23" s="300">
        <v>0</v>
      </c>
      <c r="P23" s="300">
        <v>0</v>
      </c>
      <c r="Q23" s="300">
        <v>0</v>
      </c>
      <c r="R23" s="300">
        <v>0</v>
      </c>
      <c r="S23" s="300">
        <v>0</v>
      </c>
      <c r="T23" s="300">
        <v>0</v>
      </c>
      <c r="U23" s="300">
        <v>0</v>
      </c>
    </row>
    <row r="24" spans="1:22" x14ac:dyDescent="0.25">
      <c r="A24" s="255" t="s">
        <v>84</v>
      </c>
      <c r="B24" s="255">
        <v>1</v>
      </c>
      <c r="C24" s="255">
        <v>447</v>
      </c>
      <c r="E24" s="292" t="s">
        <v>715</v>
      </c>
      <c r="F24" s="257">
        <v>0</v>
      </c>
      <c r="G24" s="258">
        <v>0</v>
      </c>
      <c r="H24" s="258">
        <v>0</v>
      </c>
      <c r="I24" s="258">
        <v>0</v>
      </c>
      <c r="J24" s="258">
        <v>0</v>
      </c>
      <c r="K24" s="258">
        <v>0</v>
      </c>
      <c r="L24" s="258">
        <v>0</v>
      </c>
      <c r="M24" s="258">
        <v>0</v>
      </c>
      <c r="N24" s="258">
        <v>0</v>
      </c>
      <c r="O24" s="258">
        <v>0</v>
      </c>
      <c r="P24" s="259">
        <v>208.27</v>
      </c>
      <c r="Q24" s="258">
        <v>0</v>
      </c>
      <c r="R24" s="260">
        <v>1132.24</v>
      </c>
      <c r="S24" s="258">
        <v>52.07</v>
      </c>
      <c r="T24" s="258">
        <v>39.14</v>
      </c>
      <c r="U24" s="261">
        <f t="shared" ref="U24:U55" si="1">SUM(F24:T24)</f>
        <v>1431.72</v>
      </c>
    </row>
    <row r="25" spans="1:22" x14ac:dyDescent="0.25">
      <c r="A25" s="255" t="s">
        <v>84</v>
      </c>
      <c r="B25" s="255">
        <v>1</v>
      </c>
      <c r="C25" s="255">
        <v>406</v>
      </c>
      <c r="E25" s="294" t="s">
        <v>483</v>
      </c>
      <c r="F25" s="257">
        <v>0</v>
      </c>
      <c r="G25" s="258">
        <v>0</v>
      </c>
      <c r="H25" s="258">
        <v>0</v>
      </c>
      <c r="I25" s="258">
        <v>389.68</v>
      </c>
      <c r="J25" s="258">
        <v>0</v>
      </c>
      <c r="K25" s="258">
        <v>0</v>
      </c>
      <c r="L25" s="258">
        <v>0</v>
      </c>
      <c r="M25" s="258">
        <v>0</v>
      </c>
      <c r="N25" s="258">
        <v>0</v>
      </c>
      <c r="O25" s="258">
        <v>0</v>
      </c>
      <c r="P25" s="259">
        <v>833.08</v>
      </c>
      <c r="Q25" s="258">
        <v>0</v>
      </c>
      <c r="R25" s="260">
        <v>507.42</v>
      </c>
      <c r="S25" s="258">
        <v>52.07</v>
      </c>
      <c r="T25" s="259">
        <v>39.14</v>
      </c>
      <c r="U25" s="261">
        <f t="shared" si="1"/>
        <v>1821.39</v>
      </c>
    </row>
    <row r="26" spans="1:22" x14ac:dyDescent="0.25">
      <c r="A26" s="255" t="s">
        <v>84</v>
      </c>
      <c r="B26" s="255">
        <v>1</v>
      </c>
      <c r="C26" s="255">
        <v>200</v>
      </c>
      <c r="E26" s="292" t="s">
        <v>618</v>
      </c>
      <c r="F26" s="257">
        <v>0</v>
      </c>
      <c r="G26" s="258">
        <v>0</v>
      </c>
      <c r="H26" s="258">
        <v>0</v>
      </c>
      <c r="I26" s="258">
        <v>2402.4499999999998</v>
      </c>
      <c r="J26" s="258">
        <v>0</v>
      </c>
      <c r="K26" s="258">
        <v>0</v>
      </c>
      <c r="L26" s="258">
        <v>0</v>
      </c>
      <c r="M26" s="258">
        <v>0</v>
      </c>
      <c r="N26" s="258">
        <v>0</v>
      </c>
      <c r="O26" s="258">
        <v>0</v>
      </c>
      <c r="P26" s="259">
        <v>833.08</v>
      </c>
      <c r="Q26" s="258">
        <v>0</v>
      </c>
      <c r="R26" s="260">
        <v>507.43</v>
      </c>
      <c r="S26" s="258">
        <v>56.9</v>
      </c>
      <c r="T26" s="258">
        <v>39.14</v>
      </c>
      <c r="U26" s="261">
        <f t="shared" si="1"/>
        <v>3838.9999999999995</v>
      </c>
    </row>
    <row r="27" spans="1:22" x14ac:dyDescent="0.25">
      <c r="A27" s="255" t="s">
        <v>84</v>
      </c>
      <c r="B27" s="255">
        <v>1</v>
      </c>
      <c r="C27" s="255">
        <v>363</v>
      </c>
      <c r="E27" s="294" t="s">
        <v>452</v>
      </c>
      <c r="F27" s="257">
        <v>0</v>
      </c>
      <c r="G27" s="258">
        <v>0</v>
      </c>
      <c r="H27" s="258">
        <v>0</v>
      </c>
      <c r="I27" s="258">
        <v>1436.42</v>
      </c>
      <c r="J27" s="258">
        <v>0</v>
      </c>
      <c r="K27" s="258">
        <v>0</v>
      </c>
      <c r="L27" s="258">
        <v>0</v>
      </c>
      <c r="M27" s="258">
        <v>0</v>
      </c>
      <c r="N27" s="258">
        <v>0</v>
      </c>
      <c r="O27" s="258">
        <v>0</v>
      </c>
      <c r="P27" s="259">
        <v>959.94</v>
      </c>
      <c r="Q27" s="258">
        <v>0</v>
      </c>
      <c r="R27" s="260">
        <v>380.56</v>
      </c>
      <c r="S27" s="260">
        <v>52.07</v>
      </c>
      <c r="T27" s="260">
        <v>78.28</v>
      </c>
      <c r="U27" s="261">
        <f t="shared" si="1"/>
        <v>2907.2700000000004</v>
      </c>
    </row>
    <row r="28" spans="1:22" x14ac:dyDescent="0.25">
      <c r="A28" s="255" t="s">
        <v>84</v>
      </c>
      <c r="B28" s="255">
        <v>1</v>
      </c>
      <c r="C28" s="255">
        <v>84</v>
      </c>
      <c r="D28" s="255" t="s">
        <v>549</v>
      </c>
      <c r="E28" s="292" t="s">
        <v>593</v>
      </c>
      <c r="F28" s="257">
        <v>0</v>
      </c>
      <c r="G28" s="258">
        <v>0</v>
      </c>
      <c r="H28" s="258">
        <v>0</v>
      </c>
      <c r="I28" s="259">
        <v>1204.1400000000001</v>
      </c>
      <c r="J28" s="258">
        <v>0</v>
      </c>
      <c r="K28" s="258">
        <v>0</v>
      </c>
      <c r="L28" s="258">
        <v>0</v>
      </c>
      <c r="M28" s="258">
        <v>0</v>
      </c>
      <c r="N28" s="258">
        <v>0</v>
      </c>
      <c r="O28" s="258">
        <v>0</v>
      </c>
      <c r="P28" s="259">
        <v>425.04</v>
      </c>
      <c r="Q28" s="259">
        <v>0</v>
      </c>
      <c r="R28" s="260">
        <v>942.82</v>
      </c>
      <c r="S28" s="262">
        <v>31.13</v>
      </c>
      <c r="T28" s="260">
        <v>78.28</v>
      </c>
      <c r="U28" s="261">
        <f t="shared" si="1"/>
        <v>2681.4100000000003</v>
      </c>
    </row>
    <row r="29" spans="1:22" x14ac:dyDescent="0.25">
      <c r="A29" s="255" t="s">
        <v>86</v>
      </c>
      <c r="B29" s="255">
        <v>1</v>
      </c>
      <c r="C29" s="255">
        <v>88</v>
      </c>
      <c r="D29" s="255" t="s">
        <v>549</v>
      </c>
      <c r="E29" s="292" t="s">
        <v>596</v>
      </c>
      <c r="F29" s="257">
        <v>0</v>
      </c>
      <c r="G29" s="258">
        <v>0</v>
      </c>
      <c r="H29" s="258">
        <v>0</v>
      </c>
      <c r="I29" s="259">
        <v>2770.2</v>
      </c>
      <c r="J29" s="258">
        <v>0</v>
      </c>
      <c r="K29" s="258">
        <v>0</v>
      </c>
      <c r="L29" s="258">
        <v>0</v>
      </c>
      <c r="M29" s="258">
        <v>0</v>
      </c>
      <c r="N29" s="258">
        <v>0</v>
      </c>
      <c r="O29" s="258">
        <v>0</v>
      </c>
      <c r="P29" s="259">
        <v>850.08</v>
      </c>
      <c r="Q29" s="259">
        <v>0</v>
      </c>
      <c r="R29" s="262">
        <v>517.78</v>
      </c>
      <c r="S29" s="262">
        <v>36.96</v>
      </c>
      <c r="T29" s="259">
        <v>78.28</v>
      </c>
      <c r="U29" s="261">
        <f t="shared" si="1"/>
        <v>4253.2999999999993</v>
      </c>
    </row>
    <row r="30" spans="1:22" x14ac:dyDescent="0.25">
      <c r="A30" s="255" t="s">
        <v>84</v>
      </c>
      <c r="B30" s="255">
        <v>1</v>
      </c>
      <c r="C30" s="255">
        <v>448</v>
      </c>
      <c r="D30" s="255" t="s">
        <v>549</v>
      </c>
      <c r="E30" s="292" t="s">
        <v>757</v>
      </c>
      <c r="F30" s="257">
        <v>0</v>
      </c>
      <c r="G30" s="258">
        <v>0</v>
      </c>
      <c r="H30" s="258">
        <v>0</v>
      </c>
      <c r="I30" s="259">
        <v>1604.39</v>
      </c>
      <c r="J30" s="258">
        <v>0</v>
      </c>
      <c r="K30" s="258">
        <v>0</v>
      </c>
      <c r="L30" s="258">
        <v>0</v>
      </c>
      <c r="M30" s="258">
        <v>0</v>
      </c>
      <c r="N30" s="258">
        <v>0</v>
      </c>
      <c r="O30" s="258">
        <v>0</v>
      </c>
      <c r="P30" s="259">
        <v>833.08</v>
      </c>
      <c r="Q30" s="259">
        <v>0</v>
      </c>
      <c r="R30" s="260">
        <v>507.43</v>
      </c>
      <c r="S30" s="262">
        <v>52.07</v>
      </c>
      <c r="T30" s="260">
        <v>78.28</v>
      </c>
      <c r="U30" s="261">
        <f t="shared" si="1"/>
        <v>3075.2500000000005</v>
      </c>
    </row>
    <row r="31" spans="1:22" x14ac:dyDescent="0.25">
      <c r="A31" s="255" t="s">
        <v>84</v>
      </c>
      <c r="B31" s="255">
        <v>1</v>
      </c>
      <c r="C31" s="255">
        <v>476</v>
      </c>
      <c r="E31" s="292" t="s">
        <v>788</v>
      </c>
      <c r="F31" s="257">
        <v>0</v>
      </c>
      <c r="G31" s="257">
        <v>0</v>
      </c>
      <c r="H31" s="257">
        <v>0</v>
      </c>
      <c r="I31" s="257">
        <v>949.97</v>
      </c>
      <c r="J31" s="257">
        <v>0</v>
      </c>
      <c r="K31" s="257">
        <v>0</v>
      </c>
      <c r="L31" s="257">
        <v>0</v>
      </c>
      <c r="M31" s="257">
        <v>0</v>
      </c>
      <c r="N31" s="257">
        <v>0</v>
      </c>
      <c r="O31" s="257">
        <v>0</v>
      </c>
      <c r="P31" s="257">
        <v>833.08</v>
      </c>
      <c r="Q31" s="258">
        <v>0</v>
      </c>
      <c r="R31" s="257">
        <v>507.43</v>
      </c>
      <c r="S31" s="257">
        <v>52.07</v>
      </c>
      <c r="T31" s="257">
        <v>0</v>
      </c>
      <c r="U31" s="261">
        <f t="shared" si="1"/>
        <v>2342.5500000000002</v>
      </c>
      <c r="V31" s="263"/>
    </row>
    <row r="32" spans="1:22" x14ac:dyDescent="0.25">
      <c r="A32" s="255" t="s">
        <v>84</v>
      </c>
      <c r="B32" s="255">
        <v>1</v>
      </c>
      <c r="C32" s="255">
        <v>454</v>
      </c>
      <c r="D32" s="255" t="s">
        <v>549</v>
      </c>
      <c r="E32" s="292" t="s">
        <v>758</v>
      </c>
      <c r="F32" s="257">
        <v>0</v>
      </c>
      <c r="G32" s="258">
        <v>0</v>
      </c>
      <c r="H32" s="258">
        <v>0</v>
      </c>
      <c r="I32" s="259">
        <v>966.15</v>
      </c>
      <c r="J32" s="258">
        <v>0</v>
      </c>
      <c r="K32" s="258">
        <v>0</v>
      </c>
      <c r="L32" s="258">
        <v>0</v>
      </c>
      <c r="M32" s="258">
        <v>0</v>
      </c>
      <c r="N32" s="258">
        <v>0</v>
      </c>
      <c r="O32" s="258">
        <v>0</v>
      </c>
      <c r="P32" s="259">
        <v>208.27</v>
      </c>
      <c r="Q32" s="258">
        <v>0</v>
      </c>
      <c r="R32" s="260">
        <v>1132.24</v>
      </c>
      <c r="S32" s="258">
        <v>0</v>
      </c>
      <c r="T32" s="260">
        <v>39.14</v>
      </c>
      <c r="U32" s="261">
        <f t="shared" si="1"/>
        <v>2345.7999999999997</v>
      </c>
    </row>
    <row r="33" spans="1:22" x14ac:dyDescent="0.25">
      <c r="A33" s="255" t="s">
        <v>84</v>
      </c>
      <c r="B33" s="255">
        <v>1</v>
      </c>
      <c r="C33" s="255">
        <v>23</v>
      </c>
      <c r="D33" s="255" t="s">
        <v>549</v>
      </c>
      <c r="E33" s="292" t="s">
        <v>17</v>
      </c>
      <c r="F33" s="257">
        <v>0</v>
      </c>
      <c r="G33" s="258">
        <v>0</v>
      </c>
      <c r="H33" s="258">
        <v>0</v>
      </c>
      <c r="I33" s="259">
        <v>1324.03</v>
      </c>
      <c r="J33" s="258">
        <v>0</v>
      </c>
      <c r="K33" s="258">
        <v>0</v>
      </c>
      <c r="L33" s="258">
        <v>0</v>
      </c>
      <c r="M33" s="258">
        <v>76.430000000000007</v>
      </c>
      <c r="N33" s="258">
        <v>0</v>
      </c>
      <c r="O33" s="258">
        <v>0</v>
      </c>
      <c r="P33" s="259">
        <v>1086.8</v>
      </c>
      <c r="Q33" s="259">
        <v>0</v>
      </c>
      <c r="R33" s="260">
        <v>253.72</v>
      </c>
      <c r="S33" s="262">
        <v>60.47</v>
      </c>
      <c r="T33" s="260">
        <v>78.28</v>
      </c>
      <c r="U33" s="261">
        <f t="shared" si="1"/>
        <v>2879.73</v>
      </c>
      <c r="V33" s="263"/>
    </row>
    <row r="34" spans="1:22" x14ac:dyDescent="0.25">
      <c r="A34" s="255" t="s">
        <v>84</v>
      </c>
      <c r="B34" s="255">
        <v>1</v>
      </c>
      <c r="C34" s="255">
        <v>40</v>
      </c>
      <c r="E34" s="292" t="s">
        <v>578</v>
      </c>
      <c r="F34" s="257">
        <v>0</v>
      </c>
      <c r="G34" s="258">
        <v>0</v>
      </c>
      <c r="H34" s="258">
        <v>0</v>
      </c>
      <c r="I34" s="258">
        <v>0</v>
      </c>
      <c r="J34" s="258">
        <v>0</v>
      </c>
      <c r="K34" s="258">
        <v>0</v>
      </c>
      <c r="L34" s="258">
        <v>0</v>
      </c>
      <c r="M34" s="258">
        <v>0</v>
      </c>
      <c r="N34" s="258">
        <v>0</v>
      </c>
      <c r="O34" s="258">
        <v>0</v>
      </c>
      <c r="P34" s="259">
        <v>416.54</v>
      </c>
      <c r="Q34" s="258">
        <v>0</v>
      </c>
      <c r="R34" s="260">
        <v>923.97</v>
      </c>
      <c r="S34" s="262">
        <v>53.28</v>
      </c>
      <c r="T34" s="258">
        <v>0</v>
      </c>
      <c r="U34" s="261">
        <f t="shared" si="1"/>
        <v>1393.79</v>
      </c>
    </row>
    <row r="35" spans="1:22" x14ac:dyDescent="0.25">
      <c r="A35" s="255" t="s">
        <v>84</v>
      </c>
      <c r="B35" s="255">
        <v>1</v>
      </c>
      <c r="C35" s="255">
        <v>481</v>
      </c>
      <c r="D35" s="255" t="s">
        <v>549</v>
      </c>
      <c r="E35" s="292" t="s">
        <v>803</v>
      </c>
      <c r="F35" s="257">
        <v>0</v>
      </c>
      <c r="G35" s="258">
        <v>0</v>
      </c>
      <c r="H35" s="258">
        <v>0</v>
      </c>
      <c r="I35" s="258">
        <v>1360.49</v>
      </c>
      <c r="J35" s="258">
        <v>0</v>
      </c>
      <c r="K35" s="258">
        <v>0</v>
      </c>
      <c r="L35" s="258">
        <v>0</v>
      </c>
      <c r="M35" s="258">
        <v>0</v>
      </c>
      <c r="N35" s="258">
        <v>0</v>
      </c>
      <c r="O35" s="258">
        <v>0</v>
      </c>
      <c r="P35" s="259">
        <v>624.80999999999995</v>
      </c>
      <c r="Q35" s="258">
        <v>0</v>
      </c>
      <c r="R35" s="260">
        <v>715.7</v>
      </c>
      <c r="S35" s="262">
        <v>52.07</v>
      </c>
      <c r="T35" s="258">
        <v>0</v>
      </c>
      <c r="U35" s="261">
        <f t="shared" si="1"/>
        <v>2753.07</v>
      </c>
    </row>
    <row r="36" spans="1:22" x14ac:dyDescent="0.25">
      <c r="A36" s="255" t="s">
        <v>84</v>
      </c>
      <c r="B36" s="255">
        <v>1</v>
      </c>
      <c r="C36" s="255">
        <v>313</v>
      </c>
      <c r="E36" s="292" t="s">
        <v>297</v>
      </c>
      <c r="F36" s="257">
        <v>0</v>
      </c>
      <c r="G36" s="258">
        <v>0</v>
      </c>
      <c r="H36" s="258">
        <v>0</v>
      </c>
      <c r="I36" s="258">
        <v>0</v>
      </c>
      <c r="J36" s="258">
        <v>0</v>
      </c>
      <c r="K36" s="258">
        <v>0</v>
      </c>
      <c r="L36" s="258">
        <v>0</v>
      </c>
      <c r="M36" s="258">
        <v>0</v>
      </c>
      <c r="N36" s="258">
        <v>0</v>
      </c>
      <c r="O36" s="258">
        <v>0</v>
      </c>
      <c r="P36" s="259">
        <v>1135.33</v>
      </c>
      <c r="Q36" s="258">
        <v>0</v>
      </c>
      <c r="R36" s="258">
        <v>0</v>
      </c>
      <c r="S36" s="258">
        <v>0</v>
      </c>
      <c r="T36" s="258">
        <v>0</v>
      </c>
      <c r="U36" s="261">
        <f t="shared" si="1"/>
        <v>1135.33</v>
      </c>
    </row>
    <row r="37" spans="1:22" x14ac:dyDescent="0.25">
      <c r="A37" s="255" t="s">
        <v>84</v>
      </c>
      <c r="B37" s="255">
        <v>1</v>
      </c>
      <c r="C37" s="255">
        <v>149</v>
      </c>
      <c r="D37" s="255" t="s">
        <v>549</v>
      </c>
      <c r="E37" s="292" t="s">
        <v>605</v>
      </c>
      <c r="F37" s="257">
        <v>0</v>
      </c>
      <c r="G37" s="258">
        <v>0</v>
      </c>
      <c r="H37" s="258">
        <v>0</v>
      </c>
      <c r="I37" s="259">
        <v>1822.76</v>
      </c>
      <c r="J37" s="258">
        <v>0</v>
      </c>
      <c r="K37" s="258">
        <v>0</v>
      </c>
      <c r="L37" s="258">
        <v>0</v>
      </c>
      <c r="M37" s="258">
        <v>0</v>
      </c>
      <c r="N37" s="258">
        <v>0</v>
      </c>
      <c r="O37" s="258">
        <v>0</v>
      </c>
      <c r="P37" s="259">
        <v>631.19000000000005</v>
      </c>
      <c r="Q37" s="259">
        <v>0</v>
      </c>
      <c r="R37" s="260">
        <v>723</v>
      </c>
      <c r="S37" s="262">
        <v>43.78</v>
      </c>
      <c r="T37" s="260">
        <v>117.42</v>
      </c>
      <c r="U37" s="261">
        <f t="shared" si="1"/>
        <v>3338.15</v>
      </c>
    </row>
    <row r="38" spans="1:22" x14ac:dyDescent="0.25">
      <c r="A38" s="255" t="s">
        <v>84</v>
      </c>
      <c r="B38" s="255">
        <v>1</v>
      </c>
      <c r="C38" s="255">
        <v>168</v>
      </c>
      <c r="E38" s="292" t="s">
        <v>611</v>
      </c>
      <c r="F38" s="257">
        <v>0</v>
      </c>
      <c r="G38" s="258">
        <v>0</v>
      </c>
      <c r="H38" s="258">
        <v>0</v>
      </c>
      <c r="I38" s="259">
        <v>596.41</v>
      </c>
      <c r="J38" s="258">
        <v>596.41</v>
      </c>
      <c r="K38" s="258">
        <v>0</v>
      </c>
      <c r="L38" s="258">
        <v>0</v>
      </c>
      <c r="M38" s="258">
        <v>0</v>
      </c>
      <c r="N38" s="258">
        <v>0</v>
      </c>
      <c r="O38" s="258">
        <v>0</v>
      </c>
      <c r="P38" s="259">
        <v>841.58</v>
      </c>
      <c r="Q38" s="258">
        <v>0</v>
      </c>
      <c r="R38" s="260">
        <v>512.61</v>
      </c>
      <c r="S38" s="262">
        <v>42.51</v>
      </c>
      <c r="T38" s="258">
        <v>0</v>
      </c>
      <c r="U38" s="261">
        <f t="shared" si="1"/>
        <v>2589.5200000000004</v>
      </c>
    </row>
    <row r="39" spans="1:22" x14ac:dyDescent="0.25">
      <c r="A39" s="255" t="s">
        <v>84</v>
      </c>
      <c r="B39" s="255">
        <v>1</v>
      </c>
      <c r="C39" s="255">
        <v>469</v>
      </c>
      <c r="D39" s="255" t="s">
        <v>549</v>
      </c>
      <c r="E39" s="292" t="s">
        <v>778</v>
      </c>
      <c r="F39" s="257">
        <v>0</v>
      </c>
      <c r="G39" s="258">
        <v>0</v>
      </c>
      <c r="H39" s="258">
        <v>0</v>
      </c>
      <c r="I39" s="258">
        <v>458.37</v>
      </c>
      <c r="J39" s="258">
        <v>0</v>
      </c>
      <c r="K39" s="258">
        <v>0</v>
      </c>
      <c r="L39" s="258">
        <v>0</v>
      </c>
      <c r="M39" s="258">
        <v>0</v>
      </c>
      <c r="N39" s="258">
        <v>0</v>
      </c>
      <c r="O39" s="258">
        <v>0</v>
      </c>
      <c r="P39" s="258">
        <v>850.08</v>
      </c>
      <c r="Q39" s="258">
        <v>0</v>
      </c>
      <c r="R39" s="258">
        <v>517.78</v>
      </c>
      <c r="S39" s="262">
        <v>24.83</v>
      </c>
      <c r="T39" s="258">
        <v>78.28</v>
      </c>
      <c r="U39" s="261">
        <f t="shared" si="1"/>
        <v>1929.34</v>
      </c>
      <c r="V39" s="254"/>
    </row>
    <row r="40" spans="1:22" x14ac:dyDescent="0.25">
      <c r="A40" s="255" t="s">
        <v>84</v>
      </c>
      <c r="B40" s="255">
        <v>1</v>
      </c>
      <c r="C40" s="255">
        <v>468</v>
      </c>
      <c r="E40" s="292" t="s">
        <v>777</v>
      </c>
      <c r="F40" s="257">
        <v>0</v>
      </c>
      <c r="G40" s="258">
        <v>0</v>
      </c>
      <c r="H40" s="258">
        <v>0</v>
      </c>
      <c r="I40" s="258">
        <v>412.34</v>
      </c>
      <c r="J40" s="258">
        <v>0</v>
      </c>
      <c r="K40" s="258">
        <v>0</v>
      </c>
      <c r="L40" s="258">
        <v>0</v>
      </c>
      <c r="M40" s="258">
        <v>0</v>
      </c>
      <c r="N40" s="258">
        <v>0</v>
      </c>
      <c r="O40" s="258">
        <v>0</v>
      </c>
      <c r="P40" s="259">
        <v>416.54</v>
      </c>
      <c r="Q40" s="258">
        <v>0</v>
      </c>
      <c r="R40" s="258">
        <v>923.97</v>
      </c>
      <c r="S40" s="262">
        <v>52.07</v>
      </c>
      <c r="T40" s="260">
        <v>78.28</v>
      </c>
      <c r="U40" s="261">
        <f t="shared" si="1"/>
        <v>1883.1999999999998</v>
      </c>
    </row>
    <row r="41" spans="1:22" x14ac:dyDescent="0.25">
      <c r="A41" s="255" t="s">
        <v>84</v>
      </c>
      <c r="B41" s="255">
        <v>1</v>
      </c>
      <c r="C41" s="255">
        <v>16</v>
      </c>
      <c r="D41" s="255" t="s">
        <v>549</v>
      </c>
      <c r="E41" s="292" t="s">
        <v>560</v>
      </c>
      <c r="F41" s="257">
        <v>0</v>
      </c>
      <c r="G41" s="258">
        <v>0</v>
      </c>
      <c r="H41" s="258">
        <v>0</v>
      </c>
      <c r="I41" s="259">
        <v>1628.21</v>
      </c>
      <c r="J41" s="258">
        <v>0</v>
      </c>
      <c r="K41" s="258">
        <v>0</v>
      </c>
      <c r="L41" s="258">
        <v>0</v>
      </c>
      <c r="M41" s="258">
        <v>0</v>
      </c>
      <c r="N41" s="258">
        <v>0</v>
      </c>
      <c r="O41" s="258">
        <v>0</v>
      </c>
      <c r="P41" s="259">
        <v>212.52</v>
      </c>
      <c r="Q41" s="259">
        <v>0</v>
      </c>
      <c r="R41" s="260">
        <v>1155.3399999999999</v>
      </c>
      <c r="S41" s="262">
        <v>36.42</v>
      </c>
      <c r="T41" s="260">
        <v>39.14</v>
      </c>
      <c r="U41" s="261">
        <f t="shared" si="1"/>
        <v>3071.6299999999997</v>
      </c>
    </row>
    <row r="42" spans="1:22" x14ac:dyDescent="0.25">
      <c r="A42" s="255" t="s">
        <v>84</v>
      </c>
      <c r="B42" s="255">
        <v>1</v>
      </c>
      <c r="C42" s="255">
        <v>473</v>
      </c>
      <c r="E42" s="292" t="s">
        <v>787</v>
      </c>
      <c r="F42" s="259">
        <v>0</v>
      </c>
      <c r="G42" s="258">
        <v>0</v>
      </c>
      <c r="H42" s="259">
        <v>0</v>
      </c>
      <c r="I42" s="259">
        <v>935.93</v>
      </c>
      <c r="J42" s="259">
        <v>0</v>
      </c>
      <c r="K42" s="259">
        <v>0</v>
      </c>
      <c r="L42" s="259">
        <v>0</v>
      </c>
      <c r="M42" s="259">
        <v>0</v>
      </c>
      <c r="N42" s="259">
        <v>0</v>
      </c>
      <c r="O42" s="259">
        <v>0</v>
      </c>
      <c r="P42" s="259">
        <v>425.04</v>
      </c>
      <c r="Q42" s="258">
        <v>0</v>
      </c>
      <c r="R42" s="259">
        <v>942.82</v>
      </c>
      <c r="S42" s="259">
        <v>52.07</v>
      </c>
      <c r="T42" s="259">
        <v>195.7</v>
      </c>
      <c r="U42" s="261">
        <f t="shared" si="1"/>
        <v>2551.56</v>
      </c>
    </row>
    <row r="43" spans="1:22" x14ac:dyDescent="0.25">
      <c r="A43" s="255" t="s">
        <v>84</v>
      </c>
      <c r="B43" s="255">
        <v>1</v>
      </c>
      <c r="C43" s="255">
        <v>372</v>
      </c>
      <c r="E43" s="294" t="s">
        <v>460</v>
      </c>
      <c r="F43" s="257">
        <v>0</v>
      </c>
      <c r="G43" s="258">
        <v>0</v>
      </c>
      <c r="H43" s="258">
        <v>0</v>
      </c>
      <c r="I43" s="258">
        <v>310.51</v>
      </c>
      <c r="J43" s="258">
        <v>0</v>
      </c>
      <c r="K43" s="258">
        <v>0</v>
      </c>
      <c r="L43" s="258">
        <v>0</v>
      </c>
      <c r="M43" s="258">
        <v>0</v>
      </c>
      <c r="N43" s="258">
        <v>0</v>
      </c>
      <c r="O43" s="258">
        <v>0</v>
      </c>
      <c r="P43" s="259">
        <v>208.27</v>
      </c>
      <c r="Q43" s="258">
        <v>0</v>
      </c>
      <c r="R43" s="260">
        <v>1132.23</v>
      </c>
      <c r="S43" s="262">
        <v>52.07</v>
      </c>
      <c r="T43" s="259">
        <v>39.14</v>
      </c>
      <c r="U43" s="261">
        <f t="shared" si="1"/>
        <v>1742.22</v>
      </c>
    </row>
    <row r="44" spans="1:22" x14ac:dyDescent="0.25">
      <c r="A44" s="255" t="s">
        <v>84</v>
      </c>
      <c r="B44" s="255">
        <v>1</v>
      </c>
      <c r="C44" s="255">
        <v>351</v>
      </c>
      <c r="E44" s="292" t="s">
        <v>375</v>
      </c>
      <c r="F44" s="257">
        <v>0</v>
      </c>
      <c r="G44" s="258">
        <v>0</v>
      </c>
      <c r="H44" s="258">
        <v>0</v>
      </c>
      <c r="I44" s="258">
        <v>1254.57</v>
      </c>
      <c r="J44" s="258">
        <v>0</v>
      </c>
      <c r="K44" s="258">
        <v>0</v>
      </c>
      <c r="L44" s="258">
        <v>0</v>
      </c>
      <c r="M44" s="258">
        <v>0</v>
      </c>
      <c r="N44" s="258">
        <v>0</v>
      </c>
      <c r="O44" s="258">
        <v>0</v>
      </c>
      <c r="P44" s="259">
        <v>705.57</v>
      </c>
      <c r="Q44" s="258">
        <v>0</v>
      </c>
      <c r="R44" s="260">
        <v>429.76</v>
      </c>
      <c r="S44" s="258">
        <v>108.46</v>
      </c>
      <c r="T44" s="258">
        <v>0</v>
      </c>
      <c r="U44" s="261">
        <f t="shared" si="1"/>
        <v>2498.3599999999997</v>
      </c>
    </row>
    <row r="45" spans="1:22" s="285" customFormat="1" x14ac:dyDescent="0.25">
      <c r="A45" s="286" t="s">
        <v>84</v>
      </c>
      <c r="B45" s="286">
        <v>1</v>
      </c>
      <c r="C45" s="286">
        <v>331</v>
      </c>
      <c r="D45" s="286"/>
      <c r="E45" s="297" t="s">
        <v>332</v>
      </c>
      <c r="F45" s="281">
        <v>0</v>
      </c>
      <c r="G45" s="282">
        <v>0</v>
      </c>
      <c r="H45" s="282">
        <v>0</v>
      </c>
      <c r="I45" s="282">
        <v>0</v>
      </c>
      <c r="J45" s="282">
        <v>0</v>
      </c>
      <c r="K45" s="282">
        <v>0</v>
      </c>
      <c r="L45" s="282">
        <v>0</v>
      </c>
      <c r="M45" s="282">
        <v>0</v>
      </c>
      <c r="N45" s="282">
        <v>0</v>
      </c>
      <c r="O45" s="282">
        <v>0</v>
      </c>
      <c r="P45" s="280">
        <v>0</v>
      </c>
      <c r="Q45" s="282">
        <v>0</v>
      </c>
      <c r="R45" s="284">
        <v>0</v>
      </c>
      <c r="S45" s="282">
        <v>0</v>
      </c>
      <c r="T45" s="282">
        <v>0</v>
      </c>
      <c r="U45" s="287">
        <f t="shared" si="1"/>
        <v>0</v>
      </c>
    </row>
    <row r="46" spans="1:22" x14ac:dyDescent="0.25">
      <c r="A46" s="255" t="s">
        <v>84</v>
      </c>
      <c r="B46" s="255">
        <v>1</v>
      </c>
      <c r="C46" s="255">
        <v>465</v>
      </c>
      <c r="E46" s="294" t="s">
        <v>750</v>
      </c>
      <c r="F46" s="257">
        <v>0</v>
      </c>
      <c r="G46" s="258">
        <v>0</v>
      </c>
      <c r="H46" s="258">
        <v>0</v>
      </c>
      <c r="I46" s="258">
        <v>1854.55</v>
      </c>
      <c r="J46" s="258">
        <v>0</v>
      </c>
      <c r="K46" s="258">
        <v>0</v>
      </c>
      <c r="L46" s="258">
        <v>0</v>
      </c>
      <c r="M46" s="258">
        <v>0</v>
      </c>
      <c r="N46" s="258">
        <v>0</v>
      </c>
      <c r="O46" s="258">
        <v>0</v>
      </c>
      <c r="P46" s="259">
        <v>833.08</v>
      </c>
      <c r="Q46" s="258">
        <v>0</v>
      </c>
      <c r="R46" s="260">
        <v>507.43</v>
      </c>
      <c r="S46" s="262">
        <v>52.07</v>
      </c>
      <c r="T46" s="259">
        <v>156.56</v>
      </c>
      <c r="U46" s="261">
        <f t="shared" si="1"/>
        <v>3403.69</v>
      </c>
    </row>
    <row r="47" spans="1:22" s="304" customFormat="1" x14ac:dyDescent="0.25">
      <c r="A47" s="298" t="s">
        <v>84</v>
      </c>
      <c r="B47" s="298">
        <v>1</v>
      </c>
      <c r="C47" s="298">
        <v>31</v>
      </c>
      <c r="D47" s="298" t="s">
        <v>549</v>
      </c>
      <c r="E47" s="308" t="s">
        <v>572</v>
      </c>
      <c r="F47" s="299">
        <v>0</v>
      </c>
      <c r="G47" s="300">
        <v>0</v>
      </c>
      <c r="H47" s="300">
        <v>0</v>
      </c>
      <c r="I47" s="302">
        <v>2787.94</v>
      </c>
      <c r="J47" s="300">
        <v>0</v>
      </c>
      <c r="K47" s="300">
        <v>0</v>
      </c>
      <c r="L47" s="300">
        <v>0</v>
      </c>
      <c r="M47" s="300">
        <v>0</v>
      </c>
      <c r="N47" s="300">
        <v>0</v>
      </c>
      <c r="O47" s="300">
        <v>0</v>
      </c>
      <c r="P47" s="300">
        <v>0</v>
      </c>
      <c r="Q47" s="300">
        <v>0</v>
      </c>
      <c r="R47" s="309">
        <v>481.54</v>
      </c>
      <c r="S47" s="309">
        <v>0</v>
      </c>
      <c r="T47" s="309">
        <v>0</v>
      </c>
      <c r="U47" s="303">
        <f t="shared" si="1"/>
        <v>3269.48</v>
      </c>
    </row>
    <row r="48" spans="1:22" x14ac:dyDescent="0.25">
      <c r="A48" s="255" t="s">
        <v>84</v>
      </c>
      <c r="B48" s="255">
        <v>1</v>
      </c>
      <c r="C48" s="255">
        <v>405</v>
      </c>
      <c r="E48" s="294" t="s">
        <v>482</v>
      </c>
      <c r="F48" s="257">
        <v>0</v>
      </c>
      <c r="G48" s="258">
        <v>0</v>
      </c>
      <c r="H48" s="258">
        <v>0</v>
      </c>
      <c r="I48" s="258">
        <v>404.3</v>
      </c>
      <c r="J48" s="258">
        <v>0</v>
      </c>
      <c r="K48" s="258">
        <v>0</v>
      </c>
      <c r="L48" s="258">
        <v>0</v>
      </c>
      <c r="M48" s="258">
        <v>0</v>
      </c>
      <c r="N48" s="258">
        <v>0</v>
      </c>
      <c r="O48" s="258">
        <v>0</v>
      </c>
      <c r="P48" s="259">
        <v>959.94</v>
      </c>
      <c r="Q48" s="258">
        <v>0</v>
      </c>
      <c r="R48" s="260">
        <v>380.56</v>
      </c>
      <c r="S48" s="260">
        <v>52.07</v>
      </c>
      <c r="T48" s="260">
        <v>117.42</v>
      </c>
      <c r="U48" s="261">
        <f t="shared" si="1"/>
        <v>1914.29</v>
      </c>
    </row>
    <row r="49" spans="1:22" x14ac:dyDescent="0.25">
      <c r="A49" s="255" t="s">
        <v>86</v>
      </c>
      <c r="B49" s="255">
        <v>1</v>
      </c>
      <c r="C49" s="255">
        <v>89</v>
      </c>
      <c r="E49" s="292" t="s">
        <v>597</v>
      </c>
      <c r="F49" s="257">
        <v>0</v>
      </c>
      <c r="G49" s="258">
        <v>0</v>
      </c>
      <c r="H49" s="258">
        <v>0</v>
      </c>
      <c r="I49" s="258">
        <v>1679.44</v>
      </c>
      <c r="J49" s="258">
        <v>0</v>
      </c>
      <c r="K49" s="258">
        <v>0</v>
      </c>
      <c r="L49" s="258">
        <v>0</v>
      </c>
      <c r="M49" s="258">
        <v>0</v>
      </c>
      <c r="N49" s="258">
        <v>0</v>
      </c>
      <c r="O49" s="258">
        <v>0</v>
      </c>
      <c r="P49" s="259">
        <v>833.08</v>
      </c>
      <c r="Q49" s="258">
        <v>0</v>
      </c>
      <c r="R49" s="262">
        <v>507.43</v>
      </c>
      <c r="S49" s="262">
        <v>53.28</v>
      </c>
      <c r="T49" s="259">
        <v>78.28</v>
      </c>
      <c r="U49" s="261">
        <f t="shared" si="1"/>
        <v>3151.51</v>
      </c>
    </row>
    <row r="50" spans="1:22" x14ac:dyDescent="0.25">
      <c r="A50" s="255" t="s">
        <v>86</v>
      </c>
      <c r="B50" s="255">
        <v>1</v>
      </c>
      <c r="C50" s="255">
        <v>279</v>
      </c>
      <c r="E50" s="292" t="s">
        <v>165</v>
      </c>
      <c r="F50" s="257">
        <v>0</v>
      </c>
      <c r="G50" s="258">
        <v>0</v>
      </c>
      <c r="H50" s="258">
        <v>0</v>
      </c>
      <c r="I50" s="258">
        <v>1388.66</v>
      </c>
      <c r="J50" s="258">
        <v>0</v>
      </c>
      <c r="K50" s="258">
        <v>0</v>
      </c>
      <c r="L50" s="258">
        <v>0</v>
      </c>
      <c r="M50" s="258">
        <v>0</v>
      </c>
      <c r="N50" s="258">
        <v>0</v>
      </c>
      <c r="O50" s="258">
        <v>0</v>
      </c>
      <c r="P50" s="259">
        <v>425.04</v>
      </c>
      <c r="Q50" s="258">
        <v>0</v>
      </c>
      <c r="R50" s="262">
        <v>942.82</v>
      </c>
      <c r="S50" s="260">
        <v>17.82</v>
      </c>
      <c r="T50" s="259">
        <v>156.56</v>
      </c>
      <c r="U50" s="261">
        <f t="shared" si="1"/>
        <v>2930.9</v>
      </c>
    </row>
    <row r="51" spans="1:22" x14ac:dyDescent="0.25">
      <c r="A51" s="255" t="s">
        <v>84</v>
      </c>
      <c r="B51" s="255">
        <v>1</v>
      </c>
      <c r="C51" s="255">
        <v>451</v>
      </c>
      <c r="D51" s="255" t="s">
        <v>549</v>
      </c>
      <c r="E51" s="294" t="s">
        <v>759</v>
      </c>
      <c r="F51" s="257">
        <v>0</v>
      </c>
      <c r="G51" s="258">
        <v>0</v>
      </c>
      <c r="H51" s="258">
        <v>0</v>
      </c>
      <c r="I51" s="258">
        <v>1042.8599999999999</v>
      </c>
      <c r="J51" s="258">
        <v>0</v>
      </c>
      <c r="K51" s="258">
        <v>0</v>
      </c>
      <c r="L51" s="258">
        <v>0</v>
      </c>
      <c r="M51" s="258">
        <v>0</v>
      </c>
      <c r="N51" s="258">
        <v>0</v>
      </c>
      <c r="O51" s="258">
        <v>0</v>
      </c>
      <c r="P51" s="259">
        <v>833.08</v>
      </c>
      <c r="Q51" s="259">
        <v>0</v>
      </c>
      <c r="R51" s="260">
        <v>507.42</v>
      </c>
      <c r="S51" s="260">
        <v>52.07</v>
      </c>
      <c r="T51" s="258">
        <v>0</v>
      </c>
      <c r="U51" s="261">
        <f t="shared" si="1"/>
        <v>2435.4300000000003</v>
      </c>
    </row>
    <row r="52" spans="1:22" x14ac:dyDescent="0.25">
      <c r="A52" s="255" t="s">
        <v>84</v>
      </c>
      <c r="B52" s="255">
        <v>1</v>
      </c>
      <c r="C52" s="255">
        <v>381</v>
      </c>
      <c r="E52" s="294" t="s">
        <v>628</v>
      </c>
      <c r="F52" s="257">
        <v>0</v>
      </c>
      <c r="G52" s="258">
        <v>0</v>
      </c>
      <c r="H52" s="258">
        <v>0</v>
      </c>
      <c r="I52" s="258">
        <v>453.87</v>
      </c>
      <c r="J52" s="258">
        <v>0</v>
      </c>
      <c r="K52" s="258">
        <v>0</v>
      </c>
      <c r="L52" s="258">
        <v>0</v>
      </c>
      <c r="M52" s="258">
        <v>0</v>
      </c>
      <c r="N52" s="258">
        <v>0</v>
      </c>
      <c r="O52" s="258">
        <v>0</v>
      </c>
      <c r="P52" s="259">
        <v>425.04</v>
      </c>
      <c r="Q52" s="258">
        <v>0</v>
      </c>
      <c r="R52" s="260">
        <v>942.82</v>
      </c>
      <c r="S52" s="260">
        <v>0</v>
      </c>
      <c r="T52" s="260">
        <v>39.14</v>
      </c>
      <c r="U52" s="261">
        <f t="shared" si="1"/>
        <v>1860.8700000000001</v>
      </c>
    </row>
    <row r="53" spans="1:22" x14ac:dyDescent="0.25">
      <c r="A53" s="255" t="s">
        <v>84</v>
      </c>
      <c r="B53" s="255">
        <v>1</v>
      </c>
      <c r="C53" s="255">
        <v>353</v>
      </c>
      <c r="E53" s="292" t="s">
        <v>626</v>
      </c>
      <c r="F53" s="257">
        <v>0</v>
      </c>
      <c r="G53" s="258">
        <v>0</v>
      </c>
      <c r="H53" s="258">
        <v>0</v>
      </c>
      <c r="I53" s="258">
        <v>0</v>
      </c>
      <c r="J53" s="258">
        <v>0</v>
      </c>
      <c r="K53" s="258">
        <v>0</v>
      </c>
      <c r="L53" s="258">
        <v>0</v>
      </c>
      <c r="M53" s="258">
        <v>0</v>
      </c>
      <c r="N53" s="258">
        <v>0</v>
      </c>
      <c r="O53" s="258">
        <v>0</v>
      </c>
      <c r="P53" s="259">
        <v>420.79</v>
      </c>
      <c r="Q53" s="258">
        <v>0</v>
      </c>
      <c r="R53" s="260">
        <v>933.39</v>
      </c>
      <c r="S53" s="262">
        <v>42.78</v>
      </c>
      <c r="T53" s="259">
        <v>195.7</v>
      </c>
      <c r="U53" s="261">
        <f t="shared" si="1"/>
        <v>1592.66</v>
      </c>
    </row>
    <row r="54" spans="1:22" x14ac:dyDescent="0.25">
      <c r="A54" s="255" t="s">
        <v>84</v>
      </c>
      <c r="B54" s="255">
        <v>1</v>
      </c>
      <c r="C54" s="255">
        <v>453</v>
      </c>
      <c r="E54" s="294" t="s">
        <v>720</v>
      </c>
      <c r="F54" s="257">
        <v>0</v>
      </c>
      <c r="G54" s="258">
        <v>0</v>
      </c>
      <c r="H54" s="258">
        <v>0</v>
      </c>
      <c r="I54" s="258">
        <v>451.27</v>
      </c>
      <c r="J54" s="258">
        <v>0</v>
      </c>
      <c r="K54" s="258">
        <v>0</v>
      </c>
      <c r="L54" s="258">
        <v>0</v>
      </c>
      <c r="M54" s="258">
        <v>0</v>
      </c>
      <c r="N54" s="258">
        <v>0</v>
      </c>
      <c r="O54" s="258">
        <v>0</v>
      </c>
      <c r="P54" s="259">
        <v>624.80999999999995</v>
      </c>
      <c r="Q54" s="258">
        <v>0</v>
      </c>
      <c r="R54" s="260">
        <v>715.7</v>
      </c>
      <c r="S54" s="258">
        <v>0</v>
      </c>
      <c r="T54" s="260">
        <v>39.14</v>
      </c>
      <c r="U54" s="261">
        <f t="shared" si="1"/>
        <v>1830.92</v>
      </c>
    </row>
    <row r="55" spans="1:22" x14ac:dyDescent="0.25">
      <c r="A55" s="255" t="s">
        <v>84</v>
      </c>
      <c r="B55" s="255">
        <v>1</v>
      </c>
      <c r="C55" s="255">
        <v>450</v>
      </c>
      <c r="E55" s="292" t="s">
        <v>760</v>
      </c>
      <c r="F55" s="257">
        <v>0</v>
      </c>
      <c r="G55" s="258">
        <v>0</v>
      </c>
      <c r="H55" s="258">
        <v>0</v>
      </c>
      <c r="I55" s="258">
        <v>509.41</v>
      </c>
      <c r="J55" s="258">
        <v>0</v>
      </c>
      <c r="K55" s="258">
        <v>0</v>
      </c>
      <c r="L55" s="258">
        <v>0</v>
      </c>
      <c r="M55" s="258">
        <v>0</v>
      </c>
      <c r="N55" s="258">
        <v>0</v>
      </c>
      <c r="O55" s="258">
        <v>0</v>
      </c>
      <c r="P55" s="259">
        <v>833.08</v>
      </c>
      <c r="Q55" s="258">
        <v>0</v>
      </c>
      <c r="R55" s="260">
        <v>507.43</v>
      </c>
      <c r="S55" s="262">
        <v>52.07</v>
      </c>
      <c r="T55" s="258">
        <v>0</v>
      </c>
      <c r="U55" s="261">
        <f t="shared" si="1"/>
        <v>1901.99</v>
      </c>
      <c r="V55" s="263"/>
    </row>
    <row r="56" spans="1:22" s="317" customFormat="1" x14ac:dyDescent="0.25">
      <c r="A56" s="310" t="s">
        <v>84</v>
      </c>
      <c r="B56" s="310">
        <v>1</v>
      </c>
      <c r="C56" s="310">
        <v>489</v>
      </c>
      <c r="D56" s="310"/>
      <c r="E56" s="311" t="s">
        <v>871</v>
      </c>
      <c r="F56" s="312">
        <v>0</v>
      </c>
      <c r="G56" s="313">
        <v>0</v>
      </c>
      <c r="H56" s="313">
        <v>0</v>
      </c>
      <c r="I56" s="313">
        <v>0</v>
      </c>
      <c r="J56" s="313">
        <v>0</v>
      </c>
      <c r="K56" s="313">
        <v>0</v>
      </c>
      <c r="L56" s="313">
        <v>0</v>
      </c>
      <c r="M56" s="313">
        <v>0</v>
      </c>
      <c r="N56" s="313">
        <v>0</v>
      </c>
      <c r="O56" s="313">
        <v>0</v>
      </c>
      <c r="P56" s="314">
        <v>0</v>
      </c>
      <c r="Q56" s="313">
        <v>656.88</v>
      </c>
      <c r="R56" s="315">
        <v>0</v>
      </c>
      <c r="S56" s="313">
        <v>42.78</v>
      </c>
      <c r="T56" s="315">
        <v>156.56</v>
      </c>
      <c r="U56" s="316">
        <f t="shared" ref="U56:U80" si="2">SUM(F56:T56)</f>
        <v>856.22</v>
      </c>
    </row>
    <row r="57" spans="1:22" x14ac:dyDescent="0.25">
      <c r="A57" s="255" t="s">
        <v>84</v>
      </c>
      <c r="B57" s="255">
        <v>1</v>
      </c>
      <c r="C57" s="255">
        <v>355</v>
      </c>
      <c r="E57" s="292" t="s">
        <v>381</v>
      </c>
      <c r="F57" s="257">
        <v>0</v>
      </c>
      <c r="G57" s="258">
        <v>0</v>
      </c>
      <c r="H57" s="258">
        <v>0</v>
      </c>
      <c r="I57" s="258">
        <v>732.88</v>
      </c>
      <c r="J57" s="258">
        <v>0</v>
      </c>
      <c r="K57" s="258">
        <v>0</v>
      </c>
      <c r="L57" s="258">
        <v>0</v>
      </c>
      <c r="M57" s="258">
        <v>0</v>
      </c>
      <c r="N57" s="258">
        <v>0</v>
      </c>
      <c r="O57" s="258">
        <v>0</v>
      </c>
      <c r="P57" s="259">
        <v>748.08</v>
      </c>
      <c r="Q57" s="258">
        <v>0</v>
      </c>
      <c r="R57" s="260">
        <v>455.65</v>
      </c>
      <c r="S57" s="262">
        <v>85.9</v>
      </c>
      <c r="T57" s="260">
        <v>78.28</v>
      </c>
      <c r="U57" s="261">
        <f t="shared" si="2"/>
        <v>2100.7900000000004</v>
      </c>
    </row>
    <row r="58" spans="1:22" x14ac:dyDescent="0.25">
      <c r="A58" s="255" t="s">
        <v>84</v>
      </c>
      <c r="B58" s="255">
        <v>1</v>
      </c>
      <c r="C58" s="255">
        <v>361</v>
      </c>
      <c r="E58" s="292" t="s">
        <v>446</v>
      </c>
      <c r="F58" s="257">
        <v>0</v>
      </c>
      <c r="G58" s="258">
        <v>1518</v>
      </c>
      <c r="H58" s="258">
        <v>0</v>
      </c>
      <c r="I58" s="258">
        <v>0</v>
      </c>
      <c r="J58" s="258">
        <v>0</v>
      </c>
      <c r="K58" s="258">
        <v>0</v>
      </c>
      <c r="L58" s="258">
        <v>0</v>
      </c>
      <c r="M58" s="258">
        <v>0</v>
      </c>
      <c r="N58" s="258">
        <v>0</v>
      </c>
      <c r="O58" s="258">
        <v>0</v>
      </c>
      <c r="P58" s="258">
        <v>748.08</v>
      </c>
      <c r="Q58" s="258">
        <v>0</v>
      </c>
      <c r="R58" s="260">
        <v>455.65</v>
      </c>
      <c r="S58" s="258">
        <v>85.9</v>
      </c>
      <c r="T58" s="259">
        <v>39.14</v>
      </c>
      <c r="U58" s="261">
        <f t="shared" si="2"/>
        <v>2846.77</v>
      </c>
    </row>
    <row r="59" spans="1:22" x14ac:dyDescent="0.25">
      <c r="A59" s="255" t="s">
        <v>86</v>
      </c>
      <c r="B59" s="255">
        <v>1</v>
      </c>
      <c r="C59" s="255">
        <v>76</v>
      </c>
      <c r="E59" s="292" t="s">
        <v>588</v>
      </c>
      <c r="F59" s="257">
        <v>0</v>
      </c>
      <c r="G59" s="258">
        <v>0</v>
      </c>
      <c r="H59" s="258">
        <v>0</v>
      </c>
      <c r="I59" s="258">
        <v>1698.99</v>
      </c>
      <c r="J59" s="258">
        <v>0</v>
      </c>
      <c r="K59" s="258">
        <v>0</v>
      </c>
      <c r="L59" s="258">
        <v>0</v>
      </c>
      <c r="M59" s="258">
        <v>0</v>
      </c>
      <c r="N59" s="258">
        <v>0</v>
      </c>
      <c r="O59" s="258">
        <v>0</v>
      </c>
      <c r="P59" s="259">
        <v>352.79</v>
      </c>
      <c r="Q59" s="258">
        <v>0</v>
      </c>
      <c r="R59" s="262">
        <v>782.55</v>
      </c>
      <c r="S59" s="262">
        <v>108.46</v>
      </c>
      <c r="T59" s="258">
        <v>0</v>
      </c>
      <c r="U59" s="261">
        <f t="shared" si="2"/>
        <v>2942.79</v>
      </c>
      <c r="V59" s="263"/>
    </row>
    <row r="60" spans="1:22" x14ac:dyDescent="0.25">
      <c r="A60" s="255" t="s">
        <v>84</v>
      </c>
      <c r="B60" s="255">
        <v>1</v>
      </c>
      <c r="C60" s="255">
        <v>79</v>
      </c>
      <c r="D60" s="255" t="s">
        <v>549</v>
      </c>
      <c r="E60" s="292" t="s">
        <v>589</v>
      </c>
      <c r="F60" s="257">
        <v>0</v>
      </c>
      <c r="G60" s="258">
        <v>0</v>
      </c>
      <c r="H60" s="258">
        <v>0</v>
      </c>
      <c r="I60" s="259">
        <v>3190.88</v>
      </c>
      <c r="J60" s="258">
        <v>0</v>
      </c>
      <c r="K60" s="258">
        <v>0</v>
      </c>
      <c r="L60" s="258">
        <v>0</v>
      </c>
      <c r="M60" s="258">
        <v>0</v>
      </c>
      <c r="N60" s="258">
        <v>0</v>
      </c>
      <c r="O60" s="258">
        <v>0</v>
      </c>
      <c r="P60" s="259">
        <v>210.4</v>
      </c>
      <c r="Q60" s="259">
        <v>0</v>
      </c>
      <c r="R60" s="260">
        <v>1143.79</v>
      </c>
      <c r="S60" s="262">
        <v>44.41</v>
      </c>
      <c r="T60" s="260">
        <v>78.28</v>
      </c>
      <c r="U60" s="261">
        <f t="shared" si="2"/>
        <v>4667.7599999999993</v>
      </c>
      <c r="V60" s="263"/>
    </row>
    <row r="61" spans="1:22" x14ac:dyDescent="0.25">
      <c r="A61" s="255" t="s">
        <v>86</v>
      </c>
      <c r="B61" s="255">
        <v>1</v>
      </c>
      <c r="C61" s="255">
        <v>152</v>
      </c>
      <c r="E61" s="292" t="s">
        <v>607</v>
      </c>
      <c r="F61" s="257">
        <v>0</v>
      </c>
      <c r="G61" s="258">
        <v>0</v>
      </c>
      <c r="H61" s="258">
        <v>0</v>
      </c>
      <c r="I61" s="258">
        <v>724.21</v>
      </c>
      <c r="J61" s="258">
        <v>0</v>
      </c>
      <c r="K61" s="258">
        <v>0</v>
      </c>
      <c r="L61" s="258">
        <v>0</v>
      </c>
      <c r="M61" s="258">
        <v>0</v>
      </c>
      <c r="N61" s="268">
        <v>213.33</v>
      </c>
      <c r="O61" s="258">
        <v>0</v>
      </c>
      <c r="P61" s="259">
        <v>212.52</v>
      </c>
      <c r="Q61" s="258">
        <v>0</v>
      </c>
      <c r="R61" s="262">
        <v>1155.3399999999999</v>
      </c>
      <c r="S61" s="262">
        <v>18.350000000000001</v>
      </c>
      <c r="T61" s="259">
        <v>39.14</v>
      </c>
      <c r="U61" s="261">
        <f t="shared" si="2"/>
        <v>2362.89</v>
      </c>
      <c r="V61" s="263"/>
    </row>
    <row r="62" spans="1:22" x14ac:dyDescent="0.25">
      <c r="A62" s="255" t="s">
        <v>84</v>
      </c>
      <c r="B62" s="255">
        <v>1</v>
      </c>
      <c r="C62" s="255">
        <v>148</v>
      </c>
      <c r="D62" s="255" t="s">
        <v>549</v>
      </c>
      <c r="E62" s="292" t="s">
        <v>604</v>
      </c>
      <c r="F62" s="257">
        <v>0</v>
      </c>
      <c r="G62" s="258">
        <v>0</v>
      </c>
      <c r="H62" s="258">
        <v>0</v>
      </c>
      <c r="I62" s="259">
        <v>2692.01</v>
      </c>
      <c r="J62" s="258">
        <v>0</v>
      </c>
      <c r="K62" s="258">
        <v>0</v>
      </c>
      <c r="L62" s="258">
        <v>0</v>
      </c>
      <c r="M62" s="258">
        <v>0</v>
      </c>
      <c r="N62" s="258">
        <v>0</v>
      </c>
      <c r="O62" s="258">
        <v>0</v>
      </c>
      <c r="P62" s="259">
        <v>1340.51</v>
      </c>
      <c r="Q62" s="259">
        <v>0</v>
      </c>
      <c r="R62" s="258">
        <v>0</v>
      </c>
      <c r="S62" s="262">
        <v>47.83</v>
      </c>
      <c r="T62" s="259">
        <v>117.42</v>
      </c>
      <c r="U62" s="261">
        <f t="shared" si="2"/>
        <v>4197.7700000000004</v>
      </c>
      <c r="V62" s="265"/>
    </row>
    <row r="63" spans="1:22" x14ac:dyDescent="0.25">
      <c r="A63" s="255" t="s">
        <v>84</v>
      </c>
      <c r="B63" s="255">
        <v>1</v>
      </c>
      <c r="C63" s="255">
        <v>357</v>
      </c>
      <c r="E63" s="292" t="s">
        <v>627</v>
      </c>
      <c r="F63" s="257">
        <v>0</v>
      </c>
      <c r="G63" s="258">
        <v>0</v>
      </c>
      <c r="H63" s="258">
        <v>0</v>
      </c>
      <c r="I63" s="258">
        <v>0</v>
      </c>
      <c r="J63" s="258">
        <v>0</v>
      </c>
      <c r="K63" s="258">
        <v>0</v>
      </c>
      <c r="L63" s="258">
        <v>0</v>
      </c>
      <c r="M63" s="258">
        <v>0</v>
      </c>
      <c r="N63" s="258">
        <v>0</v>
      </c>
      <c r="O63" s="258">
        <v>0</v>
      </c>
      <c r="P63" s="259">
        <v>748.08</v>
      </c>
      <c r="Q63" s="258">
        <v>0</v>
      </c>
      <c r="R63" s="260">
        <v>455.65</v>
      </c>
      <c r="S63" s="262">
        <v>0</v>
      </c>
      <c r="T63" s="259">
        <v>78.28</v>
      </c>
      <c r="U63" s="261">
        <f t="shared" si="2"/>
        <v>1282.01</v>
      </c>
    </row>
    <row r="64" spans="1:22" x14ac:dyDescent="0.25">
      <c r="A64" s="255" t="s">
        <v>84</v>
      </c>
      <c r="B64" s="255">
        <v>1</v>
      </c>
      <c r="C64" s="255">
        <v>474</v>
      </c>
      <c r="E64" s="292" t="s">
        <v>786</v>
      </c>
      <c r="F64" s="257">
        <v>0</v>
      </c>
      <c r="G64" s="258">
        <v>0</v>
      </c>
      <c r="H64" s="258">
        <v>0</v>
      </c>
      <c r="I64" s="258">
        <v>2720.98</v>
      </c>
      <c r="J64" s="258">
        <v>0</v>
      </c>
      <c r="K64" s="258">
        <v>0</v>
      </c>
      <c r="L64" s="258">
        <v>0</v>
      </c>
      <c r="M64" s="258">
        <v>0</v>
      </c>
      <c r="N64" s="258">
        <v>0</v>
      </c>
      <c r="O64" s="258">
        <v>0</v>
      </c>
      <c r="P64" s="258">
        <v>0</v>
      </c>
      <c r="Q64" s="259">
        <v>0</v>
      </c>
      <c r="R64" s="258">
        <v>1340.51</v>
      </c>
      <c r="S64" s="258">
        <v>52.07</v>
      </c>
      <c r="T64" s="258">
        <v>0</v>
      </c>
      <c r="U64" s="261">
        <f t="shared" si="2"/>
        <v>4113.5599999999995</v>
      </c>
    </row>
    <row r="65" spans="1:22" x14ac:dyDescent="0.25">
      <c r="A65" s="255" t="s">
        <v>84</v>
      </c>
      <c r="B65" s="255">
        <v>1</v>
      </c>
      <c r="C65" s="255">
        <v>350</v>
      </c>
      <c r="D65" s="255" t="s">
        <v>549</v>
      </c>
      <c r="E65" s="292" t="s">
        <v>373</v>
      </c>
      <c r="F65" s="257">
        <v>0</v>
      </c>
      <c r="G65" s="258">
        <v>0</v>
      </c>
      <c r="H65" s="258">
        <v>0</v>
      </c>
      <c r="I65" s="259">
        <v>1393.97</v>
      </c>
      <c r="J65" s="258">
        <v>0</v>
      </c>
      <c r="K65" s="258">
        <v>0</v>
      </c>
      <c r="L65" s="258">
        <v>0</v>
      </c>
      <c r="M65" s="258">
        <v>0</v>
      </c>
      <c r="N65" s="258">
        <v>0</v>
      </c>
      <c r="O65" s="258">
        <v>0</v>
      </c>
      <c r="P65" s="259">
        <v>1203.72</v>
      </c>
      <c r="Q65" s="259">
        <v>0</v>
      </c>
      <c r="R65" s="258">
        <v>0</v>
      </c>
      <c r="S65" s="262">
        <v>0</v>
      </c>
      <c r="T65" s="258">
        <v>0</v>
      </c>
      <c r="U65" s="261">
        <f t="shared" si="2"/>
        <v>2597.69</v>
      </c>
    </row>
    <row r="66" spans="1:22" x14ac:dyDescent="0.25">
      <c r="A66" s="255" t="s">
        <v>84</v>
      </c>
      <c r="B66" s="255">
        <v>1</v>
      </c>
      <c r="C66" s="255">
        <v>337</v>
      </c>
      <c r="E66" s="292" t="s">
        <v>338</v>
      </c>
      <c r="F66" s="257">
        <v>0</v>
      </c>
      <c r="G66" s="258">
        <v>0</v>
      </c>
      <c r="H66" s="258">
        <v>0</v>
      </c>
      <c r="I66" s="258">
        <v>0</v>
      </c>
      <c r="J66" s="258">
        <v>0</v>
      </c>
      <c r="K66" s="258">
        <v>0</v>
      </c>
      <c r="L66" s="258">
        <v>0</v>
      </c>
      <c r="M66" s="258">
        <v>0</v>
      </c>
      <c r="N66" s="258">
        <v>0</v>
      </c>
      <c r="O66" s="258">
        <v>0</v>
      </c>
      <c r="P66" s="259">
        <v>790.58</v>
      </c>
      <c r="Q66" s="258">
        <v>0</v>
      </c>
      <c r="R66" s="260">
        <v>481.54</v>
      </c>
      <c r="S66" s="258">
        <v>0</v>
      </c>
      <c r="T66" s="258">
        <v>0</v>
      </c>
      <c r="U66" s="261">
        <f t="shared" si="2"/>
        <v>1272.1200000000001</v>
      </c>
      <c r="V66" s="267"/>
    </row>
    <row r="67" spans="1:22" x14ac:dyDescent="0.25">
      <c r="A67" s="255" t="s">
        <v>84</v>
      </c>
      <c r="B67" s="255">
        <v>1</v>
      </c>
      <c r="C67" s="255">
        <v>80</v>
      </c>
      <c r="E67" s="292" t="s">
        <v>590</v>
      </c>
      <c r="F67" s="257">
        <v>0</v>
      </c>
      <c r="G67" s="258">
        <v>0</v>
      </c>
      <c r="H67" s="258">
        <v>0</v>
      </c>
      <c r="I67" s="258">
        <v>3624.32</v>
      </c>
      <c r="J67" s="258">
        <v>0</v>
      </c>
      <c r="K67" s="258">
        <v>0</v>
      </c>
      <c r="L67" s="258">
        <v>0</v>
      </c>
      <c r="M67" s="258">
        <v>0</v>
      </c>
      <c r="N67" s="258">
        <v>0</v>
      </c>
      <c r="O67" s="258">
        <v>0</v>
      </c>
      <c r="P67" s="259">
        <v>210.4</v>
      </c>
      <c r="Q67" s="258">
        <v>0</v>
      </c>
      <c r="R67" s="260">
        <v>1143.79</v>
      </c>
      <c r="S67" s="258">
        <v>44.41</v>
      </c>
      <c r="T67" s="258">
        <v>0</v>
      </c>
      <c r="U67" s="261">
        <f t="shared" si="2"/>
        <v>5022.92</v>
      </c>
    </row>
    <row r="68" spans="1:22" x14ac:dyDescent="0.25">
      <c r="A68" s="255" t="s">
        <v>86</v>
      </c>
      <c r="B68" s="255">
        <v>1</v>
      </c>
      <c r="C68" s="255">
        <v>214</v>
      </c>
      <c r="D68" s="255" t="s">
        <v>549</v>
      </c>
      <c r="E68" s="292" t="s">
        <v>620</v>
      </c>
      <c r="F68" s="257">
        <v>0</v>
      </c>
      <c r="G68" s="258">
        <v>0</v>
      </c>
      <c r="H68" s="258">
        <v>0</v>
      </c>
      <c r="I68" s="259">
        <v>1848.83</v>
      </c>
      <c r="J68" s="258">
        <v>0</v>
      </c>
      <c r="K68" s="258">
        <v>0</v>
      </c>
      <c r="L68" s="258">
        <v>0</v>
      </c>
      <c r="M68" s="258">
        <v>0</v>
      </c>
      <c r="N68" s="258">
        <v>0</v>
      </c>
      <c r="O68" s="258">
        <v>0</v>
      </c>
      <c r="P68" s="259">
        <v>425.04</v>
      </c>
      <c r="Q68" s="259">
        <v>0</v>
      </c>
      <c r="R68" s="262">
        <v>942.82</v>
      </c>
      <c r="S68" s="262">
        <v>18.350000000000001</v>
      </c>
      <c r="T68" s="259">
        <v>78.28</v>
      </c>
      <c r="U68" s="261">
        <f t="shared" si="2"/>
        <v>3313.32</v>
      </c>
    </row>
    <row r="69" spans="1:22" x14ac:dyDescent="0.25">
      <c r="A69" s="255" t="s">
        <v>86</v>
      </c>
      <c r="B69" s="255">
        <v>1</v>
      </c>
      <c r="C69" s="255">
        <v>9</v>
      </c>
      <c r="E69" s="292" t="s">
        <v>7</v>
      </c>
      <c r="F69" s="257">
        <v>0</v>
      </c>
      <c r="G69" s="258">
        <v>0</v>
      </c>
      <c r="H69" s="258">
        <v>0</v>
      </c>
      <c r="I69" s="258">
        <v>1672.76</v>
      </c>
      <c r="J69" s="258">
        <v>0</v>
      </c>
      <c r="K69" s="258">
        <v>0</v>
      </c>
      <c r="L69" s="258">
        <v>0</v>
      </c>
      <c r="M69" s="258">
        <v>0</v>
      </c>
      <c r="N69" s="258">
        <v>0</v>
      </c>
      <c r="O69" s="258">
        <v>0</v>
      </c>
      <c r="P69" s="259">
        <v>833.08</v>
      </c>
      <c r="Q69" s="258">
        <v>0</v>
      </c>
      <c r="R69" s="262">
        <v>507.43</v>
      </c>
      <c r="S69" s="262">
        <v>59.43</v>
      </c>
      <c r="T69" s="258">
        <v>0</v>
      </c>
      <c r="U69" s="261">
        <f t="shared" si="2"/>
        <v>3072.7</v>
      </c>
    </row>
    <row r="70" spans="1:22" x14ac:dyDescent="0.25">
      <c r="A70" s="255" t="s">
        <v>84</v>
      </c>
      <c r="B70" s="255">
        <v>1</v>
      </c>
      <c r="C70" s="255">
        <v>388</v>
      </c>
      <c r="E70" s="294" t="s">
        <v>469</v>
      </c>
      <c r="F70" s="257">
        <v>0</v>
      </c>
      <c r="G70" s="258">
        <v>0</v>
      </c>
      <c r="H70" s="258">
        <v>0</v>
      </c>
      <c r="I70" s="258">
        <v>439.27</v>
      </c>
      <c r="J70" s="258">
        <v>0</v>
      </c>
      <c r="K70" s="258">
        <v>0</v>
      </c>
      <c r="L70" s="258">
        <v>0</v>
      </c>
      <c r="M70" s="258">
        <v>0</v>
      </c>
      <c r="N70" s="258">
        <v>0</v>
      </c>
      <c r="O70" s="258">
        <v>0</v>
      </c>
      <c r="P70" s="259">
        <v>624.80999999999995</v>
      </c>
      <c r="Q70" s="258">
        <v>0</v>
      </c>
      <c r="R70" s="260">
        <v>715.69</v>
      </c>
      <c r="S70" s="258">
        <v>52.07</v>
      </c>
      <c r="T70" s="259">
        <v>39.14</v>
      </c>
      <c r="U70" s="261">
        <f t="shared" si="2"/>
        <v>1870.98</v>
      </c>
    </row>
    <row r="71" spans="1:22" x14ac:dyDescent="0.25">
      <c r="A71" s="255" t="s">
        <v>84</v>
      </c>
      <c r="B71" s="255">
        <v>1</v>
      </c>
      <c r="C71" s="255">
        <v>479</v>
      </c>
      <c r="E71" s="294" t="s">
        <v>804</v>
      </c>
      <c r="F71" s="257">
        <v>0</v>
      </c>
      <c r="G71" s="258">
        <v>0</v>
      </c>
      <c r="H71" s="258">
        <v>0</v>
      </c>
      <c r="I71" s="258">
        <v>0</v>
      </c>
      <c r="J71" s="258">
        <v>0</v>
      </c>
      <c r="K71" s="258">
        <v>0</v>
      </c>
      <c r="L71" s="258">
        <v>0</v>
      </c>
      <c r="M71" s="258">
        <v>0</v>
      </c>
      <c r="N71" s="258">
        <v>0</v>
      </c>
      <c r="O71" s="258">
        <v>0</v>
      </c>
      <c r="P71" s="259">
        <v>0</v>
      </c>
      <c r="Q71" s="258">
        <v>0</v>
      </c>
      <c r="R71" s="260">
        <v>507.43</v>
      </c>
      <c r="S71" s="258">
        <v>52.07</v>
      </c>
      <c r="T71" s="259">
        <v>78.28</v>
      </c>
      <c r="U71" s="261">
        <f t="shared" si="2"/>
        <v>637.78</v>
      </c>
      <c r="V71" s="263"/>
    </row>
    <row r="72" spans="1:22" x14ac:dyDescent="0.25">
      <c r="A72" s="255" t="s">
        <v>84</v>
      </c>
      <c r="B72" s="255">
        <v>1</v>
      </c>
      <c r="C72" s="255">
        <v>371</v>
      </c>
      <c r="E72" s="294" t="s">
        <v>459</v>
      </c>
      <c r="F72" s="257">
        <v>0</v>
      </c>
      <c r="G72" s="258">
        <v>0</v>
      </c>
      <c r="H72" s="258">
        <v>0</v>
      </c>
      <c r="I72" s="258">
        <v>1502.88</v>
      </c>
      <c r="J72" s="258">
        <v>0</v>
      </c>
      <c r="K72" s="258">
        <v>0</v>
      </c>
      <c r="L72" s="258">
        <v>0</v>
      </c>
      <c r="M72" s="258">
        <v>604.49</v>
      </c>
      <c r="N72" s="258">
        <v>0</v>
      </c>
      <c r="O72" s="258">
        <v>0</v>
      </c>
      <c r="P72" s="259">
        <v>833.08</v>
      </c>
      <c r="Q72" s="258">
        <v>0</v>
      </c>
      <c r="R72" s="260">
        <v>507.42</v>
      </c>
      <c r="S72" s="258">
        <v>0</v>
      </c>
      <c r="T72" s="258">
        <v>0</v>
      </c>
      <c r="U72" s="261">
        <f t="shared" si="2"/>
        <v>3447.87</v>
      </c>
    </row>
    <row r="73" spans="1:22" x14ac:dyDescent="0.25">
      <c r="A73" s="255" t="s">
        <v>84</v>
      </c>
      <c r="B73" s="255">
        <v>1</v>
      </c>
      <c r="C73" s="255">
        <v>415</v>
      </c>
      <c r="E73" s="294" t="s">
        <v>633</v>
      </c>
      <c r="F73" s="257">
        <v>0</v>
      </c>
      <c r="G73" s="258">
        <v>0</v>
      </c>
      <c r="H73" s="258">
        <v>0</v>
      </c>
      <c r="I73" s="258">
        <v>0</v>
      </c>
      <c r="J73" s="258">
        <v>0</v>
      </c>
      <c r="K73" s="258">
        <v>0</v>
      </c>
      <c r="L73" s="258">
        <v>0</v>
      </c>
      <c r="M73" s="258">
        <v>0</v>
      </c>
      <c r="N73" s="258">
        <v>0</v>
      </c>
      <c r="O73" s="258">
        <v>0</v>
      </c>
      <c r="P73" s="259">
        <v>748.07</v>
      </c>
      <c r="Q73" s="258">
        <v>0</v>
      </c>
      <c r="R73" s="260">
        <v>455.65</v>
      </c>
      <c r="S73" s="258">
        <v>85.9</v>
      </c>
      <c r="T73" s="259">
        <v>117.42</v>
      </c>
      <c r="U73" s="261">
        <f t="shared" si="2"/>
        <v>1407.0400000000002</v>
      </c>
    </row>
    <row r="74" spans="1:22" x14ac:dyDescent="0.25">
      <c r="A74" s="255" t="s">
        <v>86</v>
      </c>
      <c r="B74" s="255">
        <v>1</v>
      </c>
      <c r="C74" s="255">
        <v>24</v>
      </c>
      <c r="D74" s="255" t="s">
        <v>549</v>
      </c>
      <c r="E74" s="292" t="s">
        <v>566</v>
      </c>
      <c r="F74" s="257">
        <v>0</v>
      </c>
      <c r="G74" s="258">
        <v>0</v>
      </c>
      <c r="H74" s="258">
        <v>0</v>
      </c>
      <c r="I74" s="259">
        <v>2159.6</v>
      </c>
      <c r="J74" s="258">
        <v>0</v>
      </c>
      <c r="K74" s="258">
        <v>0</v>
      </c>
      <c r="L74" s="258">
        <v>0</v>
      </c>
      <c r="M74" s="258">
        <v>0</v>
      </c>
      <c r="N74" s="258">
        <v>0</v>
      </c>
      <c r="O74" s="258">
        <v>0</v>
      </c>
      <c r="P74" s="259">
        <v>420.79</v>
      </c>
      <c r="Q74" s="259">
        <v>0</v>
      </c>
      <c r="R74" s="262">
        <v>933.4</v>
      </c>
      <c r="S74" s="260">
        <v>47.2</v>
      </c>
      <c r="T74" s="258">
        <v>0</v>
      </c>
      <c r="U74" s="261">
        <f t="shared" si="2"/>
        <v>3560.99</v>
      </c>
    </row>
    <row r="75" spans="1:22" x14ac:dyDescent="0.25">
      <c r="A75" s="255" t="s">
        <v>84</v>
      </c>
      <c r="B75" s="255">
        <v>1</v>
      </c>
      <c r="C75" s="255">
        <v>457</v>
      </c>
      <c r="E75" s="294" t="s">
        <v>724</v>
      </c>
      <c r="F75" s="257">
        <v>0</v>
      </c>
      <c r="G75" s="258">
        <v>0</v>
      </c>
      <c r="H75" s="258">
        <v>0</v>
      </c>
      <c r="I75" s="258">
        <v>3093.12</v>
      </c>
      <c r="J75" s="258">
        <v>0</v>
      </c>
      <c r="K75" s="258">
        <v>0</v>
      </c>
      <c r="L75" s="258">
        <v>0</v>
      </c>
      <c r="M75" s="258">
        <v>0</v>
      </c>
      <c r="N75" s="258">
        <v>0</v>
      </c>
      <c r="O75" s="258">
        <v>0</v>
      </c>
      <c r="P75" s="258">
        <v>0</v>
      </c>
      <c r="Q75" s="258">
        <v>0</v>
      </c>
      <c r="R75" s="260">
        <v>1340.51</v>
      </c>
      <c r="S75" s="258">
        <v>0</v>
      </c>
      <c r="T75" s="259">
        <v>117.42</v>
      </c>
      <c r="U75" s="261">
        <f t="shared" si="2"/>
        <v>4551.05</v>
      </c>
    </row>
    <row r="76" spans="1:22" x14ac:dyDescent="0.25">
      <c r="A76" s="255" t="s">
        <v>84</v>
      </c>
      <c r="B76" s="255">
        <v>1</v>
      </c>
      <c r="C76" s="255">
        <v>370</v>
      </c>
      <c r="D76" s="255" t="s">
        <v>549</v>
      </c>
      <c r="E76" s="294" t="s">
        <v>458</v>
      </c>
      <c r="F76" s="257">
        <v>0</v>
      </c>
      <c r="G76" s="258">
        <v>0</v>
      </c>
      <c r="H76" s="258">
        <v>0</v>
      </c>
      <c r="I76" s="259">
        <v>2547.84</v>
      </c>
      <c r="J76" s="258">
        <v>0</v>
      </c>
      <c r="K76" s="258">
        <v>0</v>
      </c>
      <c r="L76" s="258">
        <v>0</v>
      </c>
      <c r="M76" s="258">
        <v>0</v>
      </c>
      <c r="N76" s="258">
        <v>0</v>
      </c>
      <c r="O76" s="258">
        <v>0</v>
      </c>
      <c r="P76" s="259">
        <v>833.08</v>
      </c>
      <c r="Q76" s="259">
        <v>0</v>
      </c>
      <c r="R76" s="260">
        <v>507.42</v>
      </c>
      <c r="S76" s="258">
        <v>52.07</v>
      </c>
      <c r="T76" s="258">
        <v>0</v>
      </c>
      <c r="U76" s="261">
        <f t="shared" si="2"/>
        <v>3940.4100000000003</v>
      </c>
      <c r="V76" s="263"/>
    </row>
    <row r="77" spans="1:22" x14ac:dyDescent="0.25">
      <c r="A77" s="255" t="s">
        <v>84</v>
      </c>
      <c r="B77" s="255">
        <v>1</v>
      </c>
      <c r="C77" s="255">
        <v>145</v>
      </c>
      <c r="E77" s="292" t="s">
        <v>602</v>
      </c>
      <c r="F77" s="257">
        <v>0</v>
      </c>
      <c r="G77" s="258">
        <v>0</v>
      </c>
      <c r="H77" s="258">
        <v>0</v>
      </c>
      <c r="I77" s="258">
        <v>1371.88</v>
      </c>
      <c r="J77" s="258">
        <v>0</v>
      </c>
      <c r="K77" s="258">
        <v>0</v>
      </c>
      <c r="L77" s="258">
        <f>1518*3</f>
        <v>4554</v>
      </c>
      <c r="M77" s="258">
        <v>0</v>
      </c>
      <c r="N77" s="258">
        <v>0</v>
      </c>
      <c r="O77" s="258">
        <v>0</v>
      </c>
      <c r="P77" s="259">
        <v>561.05999999999995</v>
      </c>
      <c r="Q77" s="258">
        <v>0</v>
      </c>
      <c r="R77" s="260">
        <v>642.66999999999996</v>
      </c>
      <c r="S77" s="262">
        <v>85.9</v>
      </c>
      <c r="T77" s="260">
        <v>117.42</v>
      </c>
      <c r="U77" s="261">
        <f t="shared" si="2"/>
        <v>7332.93</v>
      </c>
      <c r="V77" s="263"/>
    </row>
    <row r="78" spans="1:22" x14ac:dyDescent="0.25">
      <c r="A78" s="255" t="s">
        <v>84</v>
      </c>
      <c r="B78" s="255">
        <v>1</v>
      </c>
      <c r="C78" s="255">
        <v>455</v>
      </c>
      <c r="D78" s="255" t="s">
        <v>549</v>
      </c>
      <c r="E78" s="292" t="s">
        <v>722</v>
      </c>
      <c r="F78" s="257">
        <v>0</v>
      </c>
      <c r="G78" s="258">
        <v>0</v>
      </c>
      <c r="H78" s="258">
        <v>0</v>
      </c>
      <c r="I78" s="259">
        <v>509.41</v>
      </c>
      <c r="J78" s="258">
        <v>0</v>
      </c>
      <c r="K78" s="258">
        <v>0</v>
      </c>
      <c r="L78" s="258">
        <v>0</v>
      </c>
      <c r="M78" s="258">
        <v>0</v>
      </c>
      <c r="N78" s="258">
        <v>0</v>
      </c>
      <c r="O78" s="258">
        <v>0</v>
      </c>
      <c r="P78" s="259">
        <v>833.08</v>
      </c>
      <c r="Q78" s="259">
        <v>0</v>
      </c>
      <c r="R78" s="260">
        <v>507.43</v>
      </c>
      <c r="S78" s="262">
        <v>52.07</v>
      </c>
      <c r="T78" s="260">
        <v>156.56</v>
      </c>
      <c r="U78" s="261">
        <f t="shared" si="2"/>
        <v>2058.5500000000002</v>
      </c>
    </row>
    <row r="79" spans="1:22" x14ac:dyDescent="0.25">
      <c r="A79" s="255" t="s">
        <v>86</v>
      </c>
      <c r="B79" s="255">
        <v>1</v>
      </c>
      <c r="C79" s="255">
        <v>398</v>
      </c>
      <c r="E79" s="294" t="s">
        <v>477</v>
      </c>
      <c r="F79" s="257">
        <v>0</v>
      </c>
      <c r="G79" s="258">
        <v>0</v>
      </c>
      <c r="H79" s="258">
        <v>0</v>
      </c>
      <c r="I79" s="258">
        <v>0</v>
      </c>
      <c r="J79" s="258">
        <v>0</v>
      </c>
      <c r="K79" s="258">
        <v>0</v>
      </c>
      <c r="L79" s="258">
        <v>0</v>
      </c>
      <c r="M79" s="258">
        <v>0</v>
      </c>
      <c r="N79" s="258">
        <v>0</v>
      </c>
      <c r="O79" s="258">
        <v>0</v>
      </c>
      <c r="P79" s="259">
        <v>850.08</v>
      </c>
      <c r="Q79" s="258">
        <v>0</v>
      </c>
      <c r="R79" s="262">
        <v>517.78</v>
      </c>
      <c r="S79" s="260">
        <v>16.8</v>
      </c>
      <c r="T79" s="260">
        <v>39.14</v>
      </c>
      <c r="U79" s="261">
        <f t="shared" si="2"/>
        <v>1423.8000000000002</v>
      </c>
    </row>
    <row r="80" spans="1:22" x14ac:dyDescent="0.25">
      <c r="A80" s="255" t="s">
        <v>84</v>
      </c>
      <c r="B80" s="255">
        <v>1</v>
      </c>
      <c r="C80" s="255">
        <v>325</v>
      </c>
      <c r="E80" s="292" t="s">
        <v>318</v>
      </c>
      <c r="F80" s="257">
        <v>0</v>
      </c>
      <c r="G80" s="258">
        <v>0</v>
      </c>
      <c r="H80" s="258">
        <v>0</v>
      </c>
      <c r="I80" s="258">
        <v>2242.91</v>
      </c>
      <c r="J80" s="258">
        <v>0</v>
      </c>
      <c r="K80" s="258">
        <v>0</v>
      </c>
      <c r="L80" s="258">
        <v>0</v>
      </c>
      <c r="M80" s="258">
        <v>0</v>
      </c>
      <c r="N80" s="258">
        <v>0</v>
      </c>
      <c r="O80" s="258">
        <v>0</v>
      </c>
      <c r="P80" s="259">
        <v>705.57</v>
      </c>
      <c r="Q80" s="258">
        <v>0</v>
      </c>
      <c r="R80" s="260">
        <v>429.76</v>
      </c>
      <c r="S80" s="262">
        <v>108.46</v>
      </c>
      <c r="T80" s="258">
        <v>117.42</v>
      </c>
      <c r="U80" s="261">
        <f t="shared" si="2"/>
        <v>3604.12</v>
      </c>
      <c r="V80" s="263"/>
    </row>
    <row r="81" spans="1:22" s="307" customFormat="1" x14ac:dyDescent="0.25">
      <c r="A81" s="305"/>
      <c r="B81" s="305"/>
      <c r="C81" s="305">
        <v>164</v>
      </c>
      <c r="D81" s="305"/>
      <c r="E81" s="235" t="s">
        <v>65</v>
      </c>
      <c r="F81" s="306">
        <v>0</v>
      </c>
      <c r="G81" s="306">
        <v>0</v>
      </c>
      <c r="H81" s="306">
        <v>0</v>
      </c>
      <c r="I81" s="306">
        <v>0</v>
      </c>
      <c r="J81" s="306">
        <v>0</v>
      </c>
      <c r="K81" s="306">
        <v>0</v>
      </c>
      <c r="L81" s="306">
        <v>0</v>
      </c>
      <c r="M81" s="306">
        <v>0</v>
      </c>
      <c r="N81" s="306">
        <v>0</v>
      </c>
      <c r="O81" s="306">
        <v>0</v>
      </c>
      <c r="P81" s="306">
        <v>0</v>
      </c>
      <c r="Q81" s="306">
        <v>0</v>
      </c>
      <c r="R81" s="306">
        <v>0</v>
      </c>
      <c r="S81" s="306">
        <v>0</v>
      </c>
      <c r="T81" s="306">
        <v>0</v>
      </c>
      <c r="U81" s="306">
        <v>0</v>
      </c>
      <c r="V81" s="320"/>
    </row>
    <row r="82" spans="1:22" x14ac:dyDescent="0.25">
      <c r="A82" s="255" t="s">
        <v>84</v>
      </c>
      <c r="B82" s="255">
        <v>1</v>
      </c>
      <c r="C82" s="255">
        <v>404</v>
      </c>
      <c r="E82" s="294" t="s">
        <v>481</v>
      </c>
      <c r="F82" s="257">
        <v>0</v>
      </c>
      <c r="G82" s="258">
        <v>0</v>
      </c>
      <c r="H82" s="258">
        <v>0</v>
      </c>
      <c r="I82" s="258">
        <v>0</v>
      </c>
      <c r="J82" s="258">
        <v>0</v>
      </c>
      <c r="K82" s="258">
        <v>0</v>
      </c>
      <c r="L82" s="258">
        <v>0</v>
      </c>
      <c r="M82" s="258">
        <v>0</v>
      </c>
      <c r="N82" s="258">
        <v>0</v>
      </c>
      <c r="O82" s="258">
        <v>0</v>
      </c>
      <c r="P82" s="259">
        <v>850.08</v>
      </c>
      <c r="Q82" s="258">
        <v>0</v>
      </c>
      <c r="R82" s="260">
        <v>517.78</v>
      </c>
      <c r="S82" s="262">
        <v>24.83</v>
      </c>
      <c r="T82" s="266">
        <v>39.14</v>
      </c>
      <c r="U82" s="261">
        <f t="shared" ref="U82:U113" si="3">SUM(F82:T82)</f>
        <v>1431.8300000000002</v>
      </c>
    </row>
    <row r="83" spans="1:22" x14ac:dyDescent="0.25">
      <c r="A83" s="255" t="s">
        <v>84</v>
      </c>
      <c r="B83" s="255">
        <v>1</v>
      </c>
      <c r="C83" s="255">
        <v>218</v>
      </c>
      <c r="D83" s="255" t="s">
        <v>549</v>
      </c>
      <c r="E83" s="292" t="s">
        <v>621</v>
      </c>
      <c r="F83" s="257">
        <v>0</v>
      </c>
      <c r="G83" s="258">
        <v>0</v>
      </c>
      <c r="H83" s="258">
        <v>0</v>
      </c>
      <c r="I83" s="259">
        <v>783.7</v>
      </c>
      <c r="J83" s="258">
        <v>0</v>
      </c>
      <c r="K83" s="258">
        <v>0</v>
      </c>
      <c r="L83" s="258">
        <v>0</v>
      </c>
      <c r="M83" s="258">
        <v>0</v>
      </c>
      <c r="N83" s="258">
        <v>0</v>
      </c>
      <c r="O83" s="258">
        <v>0</v>
      </c>
      <c r="P83" s="259">
        <v>561.05999999999995</v>
      </c>
      <c r="Q83" s="259">
        <v>0</v>
      </c>
      <c r="R83" s="260">
        <v>642.66999999999996</v>
      </c>
      <c r="S83" s="260">
        <v>85.9</v>
      </c>
      <c r="T83" s="258">
        <v>0</v>
      </c>
      <c r="U83" s="261">
        <f t="shared" si="3"/>
        <v>2073.33</v>
      </c>
    </row>
    <row r="84" spans="1:22" x14ac:dyDescent="0.25">
      <c r="A84" s="255" t="s">
        <v>84</v>
      </c>
      <c r="B84" s="255">
        <v>1</v>
      </c>
      <c r="C84" s="255">
        <v>46</v>
      </c>
      <c r="E84" s="292" t="s">
        <v>582</v>
      </c>
      <c r="F84" s="257">
        <v>0</v>
      </c>
      <c r="G84" s="258">
        <v>0</v>
      </c>
      <c r="H84" s="258">
        <v>0</v>
      </c>
      <c r="I84" s="258">
        <v>1672.76</v>
      </c>
      <c r="J84" s="258">
        <v>0</v>
      </c>
      <c r="K84" s="258">
        <v>0</v>
      </c>
      <c r="L84" s="258">
        <v>0</v>
      </c>
      <c r="M84" s="258">
        <v>0</v>
      </c>
      <c r="N84" s="258">
        <v>0</v>
      </c>
      <c r="O84" s="258">
        <v>0</v>
      </c>
      <c r="P84" s="259">
        <v>790.58</v>
      </c>
      <c r="Q84" s="258">
        <v>0</v>
      </c>
      <c r="R84" s="260">
        <v>481.54</v>
      </c>
      <c r="S84" s="260">
        <v>63.38</v>
      </c>
      <c r="T84" s="260">
        <v>39.14</v>
      </c>
      <c r="U84" s="261">
        <f t="shared" si="3"/>
        <v>3047.4</v>
      </c>
    </row>
    <row r="85" spans="1:22" x14ac:dyDescent="0.25">
      <c r="A85" s="255" t="s">
        <v>86</v>
      </c>
      <c r="B85" s="255">
        <v>1</v>
      </c>
      <c r="C85" s="255">
        <v>48</v>
      </c>
      <c r="E85" s="292" t="s">
        <v>584</v>
      </c>
      <c r="F85" s="257">
        <v>0</v>
      </c>
      <c r="G85" s="258">
        <v>519.04</v>
      </c>
      <c r="H85" s="258">
        <v>0</v>
      </c>
      <c r="I85" s="258">
        <v>1920.37</v>
      </c>
      <c r="J85" s="258">
        <v>0</v>
      </c>
      <c r="K85" s="258">
        <v>0</v>
      </c>
      <c r="L85" s="258">
        <v>0</v>
      </c>
      <c r="M85" s="258">
        <v>0</v>
      </c>
      <c r="N85" s="258">
        <v>0</v>
      </c>
      <c r="O85" s="258">
        <v>0</v>
      </c>
      <c r="P85" s="258">
        <v>0</v>
      </c>
      <c r="Q85" s="258">
        <v>0</v>
      </c>
      <c r="R85" s="262">
        <v>1354.19</v>
      </c>
      <c r="S85" s="260">
        <v>42.78</v>
      </c>
      <c r="T85" s="260">
        <v>117.42</v>
      </c>
      <c r="U85" s="261">
        <f t="shared" si="3"/>
        <v>3953.8</v>
      </c>
    </row>
    <row r="86" spans="1:22" s="285" customFormat="1" x14ac:dyDescent="0.25">
      <c r="A86" s="286" t="s">
        <v>84</v>
      </c>
      <c r="B86" s="286">
        <v>1</v>
      </c>
      <c r="C86" s="286">
        <v>417</v>
      </c>
      <c r="D86" s="286"/>
      <c r="E86" s="297" t="s">
        <v>644</v>
      </c>
      <c r="F86" s="281">
        <v>0</v>
      </c>
      <c r="G86" s="282">
        <v>0</v>
      </c>
      <c r="H86" s="282">
        <v>0</v>
      </c>
      <c r="I86" s="282">
        <v>0</v>
      </c>
      <c r="J86" s="282">
        <v>0</v>
      </c>
      <c r="K86" s="282">
        <v>0</v>
      </c>
      <c r="L86" s="282">
        <v>0</v>
      </c>
      <c r="M86" s="282">
        <v>0</v>
      </c>
      <c r="N86" s="282">
        <v>0</v>
      </c>
      <c r="O86" s="282">
        <v>0</v>
      </c>
      <c r="P86" s="280">
        <v>0</v>
      </c>
      <c r="Q86" s="282">
        <v>0</v>
      </c>
      <c r="R86" s="283">
        <v>0</v>
      </c>
      <c r="S86" s="284">
        <v>108.46</v>
      </c>
      <c r="T86" s="282">
        <v>0</v>
      </c>
      <c r="U86" s="287">
        <f t="shared" si="3"/>
        <v>108.46</v>
      </c>
    </row>
    <row r="87" spans="1:22" s="285" customFormat="1" x14ac:dyDescent="0.25">
      <c r="A87" s="286" t="s">
        <v>84</v>
      </c>
      <c r="B87" s="286">
        <v>1</v>
      </c>
      <c r="C87" s="286">
        <v>424</v>
      </c>
      <c r="D87" s="286"/>
      <c r="E87" s="297" t="s">
        <v>667</v>
      </c>
      <c r="F87" s="281">
        <v>0</v>
      </c>
      <c r="G87" s="282">
        <v>0</v>
      </c>
      <c r="H87" s="282">
        <v>0</v>
      </c>
      <c r="I87" s="282">
        <v>0</v>
      </c>
      <c r="J87" s="282">
        <v>0</v>
      </c>
      <c r="K87" s="282">
        <v>0</v>
      </c>
      <c r="L87" s="282">
        <v>0</v>
      </c>
      <c r="M87" s="282">
        <v>0</v>
      </c>
      <c r="N87" s="282">
        <v>0</v>
      </c>
      <c r="O87" s="282">
        <v>0</v>
      </c>
      <c r="P87" s="280">
        <v>0</v>
      </c>
      <c r="Q87" s="282">
        <v>0</v>
      </c>
      <c r="R87" s="283">
        <v>0</v>
      </c>
      <c r="S87" s="284">
        <v>85.9</v>
      </c>
      <c r="T87" s="282">
        <v>0</v>
      </c>
      <c r="U87" s="287">
        <f t="shared" si="3"/>
        <v>85.9</v>
      </c>
    </row>
    <row r="88" spans="1:22" x14ac:dyDescent="0.25">
      <c r="A88" s="255" t="s">
        <v>86</v>
      </c>
      <c r="B88" s="255">
        <v>1</v>
      </c>
      <c r="C88" s="255">
        <v>26</v>
      </c>
      <c r="E88" s="292" t="s">
        <v>568</v>
      </c>
      <c r="F88" s="257">
        <v>0</v>
      </c>
      <c r="G88" s="258">
        <v>0</v>
      </c>
      <c r="H88" s="258">
        <v>0</v>
      </c>
      <c r="I88" s="258">
        <v>1916.11</v>
      </c>
      <c r="J88" s="258">
        <v>0</v>
      </c>
      <c r="K88" s="258">
        <v>0</v>
      </c>
      <c r="L88" s="258">
        <v>0</v>
      </c>
      <c r="M88" s="258">
        <v>0</v>
      </c>
      <c r="N88" s="258">
        <v>0</v>
      </c>
      <c r="O88" s="258">
        <v>0</v>
      </c>
      <c r="P88" s="259">
        <v>416.54</v>
      </c>
      <c r="Q88" s="258">
        <v>0</v>
      </c>
      <c r="R88" s="262">
        <v>923.97</v>
      </c>
      <c r="S88" s="262">
        <v>57.64</v>
      </c>
      <c r="T88" s="259">
        <v>117.42</v>
      </c>
      <c r="U88" s="261">
        <f t="shared" si="3"/>
        <v>3431.68</v>
      </c>
    </row>
    <row r="89" spans="1:22" x14ac:dyDescent="0.25">
      <c r="A89" s="255" t="s">
        <v>84</v>
      </c>
      <c r="B89" s="255">
        <v>1</v>
      </c>
      <c r="C89" s="255">
        <v>324</v>
      </c>
      <c r="D89" s="255" t="s">
        <v>549</v>
      </c>
      <c r="E89" s="292" t="s">
        <v>316</v>
      </c>
      <c r="F89" s="257">
        <v>0</v>
      </c>
      <c r="G89" s="258">
        <v>0</v>
      </c>
      <c r="H89" s="258">
        <v>0</v>
      </c>
      <c r="I89" s="259">
        <v>602.91999999999996</v>
      </c>
      <c r="J89" s="258">
        <v>0</v>
      </c>
      <c r="K89" s="258">
        <v>0</v>
      </c>
      <c r="L89" s="258">
        <v>0</v>
      </c>
      <c r="M89" s="258">
        <v>0</v>
      </c>
      <c r="N89" s="258">
        <v>0</v>
      </c>
      <c r="O89" s="258">
        <v>0</v>
      </c>
      <c r="P89" s="259">
        <v>705.57</v>
      </c>
      <c r="Q89" s="259">
        <v>0</v>
      </c>
      <c r="R89" s="260">
        <v>429.76</v>
      </c>
      <c r="S89" s="262">
        <v>104.57</v>
      </c>
      <c r="T89" s="259">
        <v>117.42</v>
      </c>
      <c r="U89" s="261">
        <f t="shared" si="3"/>
        <v>1960.24</v>
      </c>
    </row>
    <row r="90" spans="1:22" x14ac:dyDescent="0.25">
      <c r="A90" s="255" t="s">
        <v>86</v>
      </c>
      <c r="B90" s="255">
        <v>1</v>
      </c>
      <c r="C90" s="255">
        <v>191</v>
      </c>
      <c r="E90" s="292" t="s">
        <v>614</v>
      </c>
      <c r="F90" s="257">
        <v>0</v>
      </c>
      <c r="G90" s="258">
        <v>0</v>
      </c>
      <c r="H90" s="258">
        <v>0</v>
      </c>
      <c r="I90" s="258">
        <v>391.85</v>
      </c>
      <c r="J90" s="258">
        <v>391.85</v>
      </c>
      <c r="K90" s="258">
        <v>0</v>
      </c>
      <c r="L90" s="258">
        <v>0</v>
      </c>
      <c r="M90" s="258">
        <v>0</v>
      </c>
      <c r="N90" s="258">
        <v>0</v>
      </c>
      <c r="O90" s="258">
        <v>0</v>
      </c>
      <c r="P90" s="259">
        <v>748.08</v>
      </c>
      <c r="Q90" s="258">
        <v>0</v>
      </c>
      <c r="R90" s="262">
        <v>455.65</v>
      </c>
      <c r="S90" s="262">
        <v>85.9</v>
      </c>
      <c r="T90" s="259">
        <v>78.28</v>
      </c>
      <c r="U90" s="261">
        <f t="shared" si="3"/>
        <v>2151.6100000000006</v>
      </c>
    </row>
    <row r="91" spans="1:22" x14ac:dyDescent="0.25">
      <c r="A91" s="255" t="s">
        <v>84</v>
      </c>
      <c r="B91" s="255">
        <v>1</v>
      </c>
      <c r="C91" s="255">
        <v>21</v>
      </c>
      <c r="D91" s="255" t="s">
        <v>549</v>
      </c>
      <c r="E91" s="292" t="s">
        <v>564</v>
      </c>
      <c r="F91" s="257">
        <v>0</v>
      </c>
      <c r="G91" s="258">
        <v>0</v>
      </c>
      <c r="H91" s="258">
        <v>0</v>
      </c>
      <c r="I91" s="259">
        <v>2496.2399999999998</v>
      </c>
      <c r="J91" s="258">
        <v>0</v>
      </c>
      <c r="K91" s="258">
        <v>0</v>
      </c>
      <c r="L91" s="258">
        <v>0</v>
      </c>
      <c r="M91" s="258">
        <v>0</v>
      </c>
      <c r="N91" s="258">
        <v>0</v>
      </c>
      <c r="O91" s="258">
        <v>0</v>
      </c>
      <c r="P91" s="259">
        <v>748.08</v>
      </c>
      <c r="Q91" s="259">
        <v>0</v>
      </c>
      <c r="R91" s="260">
        <v>455.65</v>
      </c>
      <c r="S91" s="262">
        <v>78.62</v>
      </c>
      <c r="T91" s="258">
        <v>0</v>
      </c>
      <c r="U91" s="261">
        <f t="shared" si="3"/>
        <v>3778.5899999999997</v>
      </c>
    </row>
    <row r="92" spans="1:22" x14ac:dyDescent="0.25">
      <c r="A92" s="255" t="s">
        <v>84</v>
      </c>
      <c r="B92" s="255">
        <v>1</v>
      </c>
      <c r="C92" s="255">
        <v>330</v>
      </c>
      <c r="E92" s="292" t="s">
        <v>327</v>
      </c>
      <c r="F92" s="257">
        <v>0</v>
      </c>
      <c r="G92" s="258">
        <v>0</v>
      </c>
      <c r="H92" s="258">
        <v>0</v>
      </c>
      <c r="I92" s="258">
        <v>1586.37</v>
      </c>
      <c r="J92" s="258">
        <v>0</v>
      </c>
      <c r="K92" s="258">
        <v>0</v>
      </c>
      <c r="L92" s="258">
        <v>0</v>
      </c>
      <c r="M92" s="258">
        <v>0</v>
      </c>
      <c r="N92" s="258">
        <v>0</v>
      </c>
      <c r="O92" s="258">
        <v>0</v>
      </c>
      <c r="P92" s="259">
        <v>705.57</v>
      </c>
      <c r="Q92" s="258">
        <v>0</v>
      </c>
      <c r="R92" s="260">
        <v>429.76</v>
      </c>
      <c r="S92" s="262">
        <v>0</v>
      </c>
      <c r="T92" s="259">
        <v>117.42</v>
      </c>
      <c r="U92" s="261">
        <f t="shared" si="3"/>
        <v>2839.12</v>
      </c>
    </row>
    <row r="93" spans="1:22" x14ac:dyDescent="0.25">
      <c r="A93" s="255" t="s">
        <v>84</v>
      </c>
      <c r="B93" s="255">
        <v>1</v>
      </c>
      <c r="C93" s="255">
        <v>254</v>
      </c>
      <c r="E93" s="292" t="s">
        <v>145</v>
      </c>
      <c r="F93" s="257">
        <v>0</v>
      </c>
      <c r="G93" s="258">
        <v>0</v>
      </c>
      <c r="H93" s="258">
        <v>0</v>
      </c>
      <c r="I93" s="258">
        <v>0</v>
      </c>
      <c r="J93" s="258">
        <v>0</v>
      </c>
      <c r="K93" s="258">
        <v>0</v>
      </c>
      <c r="L93" s="258">
        <v>0</v>
      </c>
      <c r="M93" s="258">
        <v>0</v>
      </c>
      <c r="N93" s="258">
        <v>0</v>
      </c>
      <c r="O93" s="258">
        <v>0</v>
      </c>
      <c r="P93" s="259">
        <v>850.08</v>
      </c>
      <c r="Q93" s="258">
        <v>0</v>
      </c>
      <c r="R93" s="260">
        <v>517.78</v>
      </c>
      <c r="S93" s="262">
        <v>17.82</v>
      </c>
      <c r="T93" s="260">
        <v>78.28</v>
      </c>
      <c r="U93" s="261">
        <f t="shared" si="3"/>
        <v>1463.96</v>
      </c>
    </row>
    <row r="94" spans="1:22" x14ac:dyDescent="0.25">
      <c r="A94" s="255" t="s">
        <v>84</v>
      </c>
      <c r="B94" s="255">
        <v>1</v>
      </c>
      <c r="C94" s="255">
        <v>196</v>
      </c>
      <c r="E94" s="292" t="s">
        <v>617</v>
      </c>
      <c r="F94" s="257">
        <v>645.4</v>
      </c>
      <c r="G94" s="258">
        <v>0</v>
      </c>
      <c r="H94" s="258">
        <v>0</v>
      </c>
      <c r="I94" s="258">
        <v>651.76</v>
      </c>
      <c r="J94" s="258">
        <v>0</v>
      </c>
      <c r="K94" s="258">
        <v>0</v>
      </c>
      <c r="L94" s="258">
        <v>0</v>
      </c>
      <c r="M94" s="258">
        <v>0</v>
      </c>
      <c r="N94" s="258">
        <v>0</v>
      </c>
      <c r="O94" s="258">
        <v>0</v>
      </c>
      <c r="P94" s="259">
        <v>748.08</v>
      </c>
      <c r="Q94" s="258">
        <v>0</v>
      </c>
      <c r="R94" s="260">
        <v>455.65</v>
      </c>
      <c r="S94" s="262">
        <v>85.9</v>
      </c>
      <c r="T94" s="260">
        <v>156.56</v>
      </c>
      <c r="U94" s="261">
        <f t="shared" si="3"/>
        <v>2743.35</v>
      </c>
    </row>
    <row r="95" spans="1:22" x14ac:dyDescent="0.25">
      <c r="A95" s="255" t="s">
        <v>86</v>
      </c>
      <c r="B95" s="255">
        <v>1</v>
      </c>
      <c r="C95" s="255">
        <v>358</v>
      </c>
      <c r="E95" s="292" t="s">
        <v>387</v>
      </c>
      <c r="F95" s="257">
        <v>0</v>
      </c>
      <c r="G95" s="258">
        <v>0</v>
      </c>
      <c r="H95" s="258">
        <v>0</v>
      </c>
      <c r="I95" s="258">
        <v>0</v>
      </c>
      <c r="J95" s="258">
        <v>0</v>
      </c>
      <c r="K95" s="258">
        <v>0</v>
      </c>
      <c r="L95" s="258">
        <v>0</v>
      </c>
      <c r="M95" s="258">
        <v>0</v>
      </c>
      <c r="N95" s="258">
        <v>0</v>
      </c>
      <c r="O95" s="258">
        <v>0</v>
      </c>
      <c r="P95" s="259">
        <v>705.57</v>
      </c>
      <c r="Q95" s="258">
        <v>0</v>
      </c>
      <c r="R95" s="262">
        <v>429.76</v>
      </c>
      <c r="S95" s="258">
        <v>0</v>
      </c>
      <c r="T95" s="260">
        <v>39.14</v>
      </c>
      <c r="U95" s="261">
        <f t="shared" si="3"/>
        <v>1174.47</v>
      </c>
    </row>
    <row r="96" spans="1:22" x14ac:dyDescent="0.25">
      <c r="A96" s="255" t="s">
        <v>86</v>
      </c>
      <c r="B96" s="255">
        <v>1</v>
      </c>
      <c r="C96" s="255">
        <v>188</v>
      </c>
      <c r="E96" s="292" t="s">
        <v>613</v>
      </c>
      <c r="F96" s="257">
        <v>0</v>
      </c>
      <c r="G96" s="258">
        <v>0</v>
      </c>
      <c r="H96" s="258">
        <v>0</v>
      </c>
      <c r="I96" s="258">
        <v>553.80999999999995</v>
      </c>
      <c r="J96" s="258">
        <v>0</v>
      </c>
      <c r="K96" s="258">
        <v>0</v>
      </c>
      <c r="L96" s="258">
        <v>0</v>
      </c>
      <c r="M96" s="258">
        <v>0</v>
      </c>
      <c r="N96" s="258">
        <v>0</v>
      </c>
      <c r="O96" s="258">
        <v>0</v>
      </c>
      <c r="P96" s="259">
        <v>969.74</v>
      </c>
      <c r="Q96" s="258">
        <v>0</v>
      </c>
      <c r="R96" s="262">
        <v>384.45</v>
      </c>
      <c r="S96" s="262">
        <v>46.44</v>
      </c>
      <c r="T96" s="258">
        <v>0</v>
      </c>
      <c r="U96" s="261">
        <f t="shared" si="3"/>
        <v>1954.44</v>
      </c>
    </row>
    <row r="97" spans="1:22" x14ac:dyDescent="0.25">
      <c r="A97" s="255" t="s">
        <v>84</v>
      </c>
      <c r="B97" s="255">
        <v>1</v>
      </c>
      <c r="C97" s="255">
        <v>338</v>
      </c>
      <c r="D97" s="255" t="s">
        <v>549</v>
      </c>
      <c r="E97" s="292" t="s">
        <v>625</v>
      </c>
      <c r="F97" s="257">
        <v>0</v>
      </c>
      <c r="G97" s="258">
        <v>0</v>
      </c>
      <c r="H97" s="258">
        <v>0</v>
      </c>
      <c r="I97" s="259">
        <v>306.27999999999997</v>
      </c>
      <c r="J97" s="258">
        <v>0</v>
      </c>
      <c r="K97" s="258">
        <v>0</v>
      </c>
      <c r="L97" s="258">
        <v>0</v>
      </c>
      <c r="M97" s="258">
        <v>0</v>
      </c>
      <c r="N97" s="258">
        <v>0</v>
      </c>
      <c r="O97" s="258">
        <v>0</v>
      </c>
      <c r="P97" s="259">
        <v>705.57</v>
      </c>
      <c r="Q97" s="259">
        <v>0</v>
      </c>
      <c r="R97" s="260">
        <v>429.76</v>
      </c>
      <c r="S97" s="262">
        <v>0</v>
      </c>
      <c r="T97" s="260">
        <v>39.14</v>
      </c>
      <c r="U97" s="261">
        <f t="shared" si="3"/>
        <v>1480.7500000000002</v>
      </c>
    </row>
    <row r="98" spans="1:22" x14ac:dyDescent="0.25">
      <c r="A98" s="255" t="s">
        <v>84</v>
      </c>
      <c r="B98" s="255">
        <v>1</v>
      </c>
      <c r="C98" s="255">
        <v>251</v>
      </c>
      <c r="D98" s="255" t="s">
        <v>549</v>
      </c>
      <c r="E98" s="292" t="s">
        <v>143</v>
      </c>
      <c r="F98" s="257">
        <v>0</v>
      </c>
      <c r="G98" s="258">
        <v>2792</v>
      </c>
      <c r="H98" s="258">
        <v>0</v>
      </c>
      <c r="I98" s="259">
        <v>1123.8800000000001</v>
      </c>
      <c r="J98" s="258">
        <v>0</v>
      </c>
      <c r="K98" s="258">
        <v>0</v>
      </c>
      <c r="L98" s="258">
        <v>0</v>
      </c>
      <c r="M98" s="258">
        <v>0</v>
      </c>
      <c r="N98" s="258">
        <v>0</v>
      </c>
      <c r="O98" s="258">
        <v>0</v>
      </c>
      <c r="P98" s="259">
        <v>705.57</v>
      </c>
      <c r="Q98" s="259">
        <v>0</v>
      </c>
      <c r="R98" s="260">
        <v>429.76</v>
      </c>
      <c r="S98" s="258">
        <v>108.46</v>
      </c>
      <c r="T98" s="258">
        <v>0</v>
      </c>
      <c r="U98" s="261">
        <f t="shared" si="3"/>
        <v>5159.67</v>
      </c>
    </row>
    <row r="99" spans="1:22" x14ac:dyDescent="0.25">
      <c r="A99" s="255" t="s">
        <v>84</v>
      </c>
      <c r="B99" s="255">
        <v>1</v>
      </c>
      <c r="C99" s="255">
        <v>368</v>
      </c>
      <c r="E99" s="294" t="s">
        <v>457</v>
      </c>
      <c r="F99" s="257">
        <v>0</v>
      </c>
      <c r="G99" s="258">
        <v>0</v>
      </c>
      <c r="H99" s="258">
        <v>0</v>
      </c>
      <c r="I99" s="258">
        <v>509.41</v>
      </c>
      <c r="J99" s="258">
        <v>0</v>
      </c>
      <c r="K99" s="258">
        <v>0</v>
      </c>
      <c r="L99" s="258">
        <v>0</v>
      </c>
      <c r="M99" s="258">
        <v>0</v>
      </c>
      <c r="N99" s="258">
        <v>0</v>
      </c>
      <c r="O99" s="258">
        <v>0</v>
      </c>
      <c r="P99" s="259">
        <v>1213.6500000000001</v>
      </c>
      <c r="Q99" s="258">
        <v>0</v>
      </c>
      <c r="R99" s="260">
        <v>126.85</v>
      </c>
      <c r="S99" s="260">
        <v>52.07</v>
      </c>
      <c r="T99" s="259">
        <v>39.14</v>
      </c>
      <c r="U99" s="261">
        <f t="shared" si="3"/>
        <v>1941.1200000000001</v>
      </c>
      <c r="V99" s="263"/>
    </row>
    <row r="100" spans="1:22" x14ac:dyDescent="0.25">
      <c r="A100" s="255" t="s">
        <v>86</v>
      </c>
      <c r="B100" s="255">
        <v>1</v>
      </c>
      <c r="C100" s="255">
        <v>93</v>
      </c>
      <c r="E100" s="292" t="s">
        <v>53</v>
      </c>
      <c r="F100" s="257">
        <v>0</v>
      </c>
      <c r="G100" s="258">
        <v>0</v>
      </c>
      <c r="H100" s="258">
        <v>0</v>
      </c>
      <c r="I100" s="258">
        <v>1810.73</v>
      </c>
      <c r="J100" s="258">
        <v>0</v>
      </c>
      <c r="K100" s="258">
        <v>0</v>
      </c>
      <c r="L100" s="258">
        <v>0</v>
      </c>
      <c r="M100" s="258">
        <v>0</v>
      </c>
      <c r="N100" s="258">
        <v>0</v>
      </c>
      <c r="O100" s="258">
        <v>0</v>
      </c>
      <c r="P100" s="259">
        <v>425.04</v>
      </c>
      <c r="Q100" s="258">
        <v>0</v>
      </c>
      <c r="R100" s="262">
        <v>942.82</v>
      </c>
      <c r="S100" s="260">
        <v>20.45</v>
      </c>
      <c r="T100" s="260">
        <v>78.28</v>
      </c>
      <c r="U100" s="261">
        <f t="shared" si="3"/>
        <v>3277.32</v>
      </c>
      <c r="V100" s="263"/>
    </row>
    <row r="101" spans="1:22" x14ac:dyDescent="0.25">
      <c r="A101" s="255" t="s">
        <v>84</v>
      </c>
      <c r="B101" s="255">
        <v>1</v>
      </c>
      <c r="C101" s="255">
        <v>8</v>
      </c>
      <c r="E101" s="292" t="s">
        <v>554</v>
      </c>
      <c r="F101" s="257">
        <v>0</v>
      </c>
      <c r="G101" s="258">
        <v>0</v>
      </c>
      <c r="H101" s="258">
        <v>0</v>
      </c>
      <c r="I101" s="258">
        <v>2378.62</v>
      </c>
      <c r="J101" s="258">
        <v>0</v>
      </c>
      <c r="K101" s="258">
        <v>0</v>
      </c>
      <c r="L101" s="258">
        <v>0</v>
      </c>
      <c r="M101" s="258">
        <v>0</v>
      </c>
      <c r="N101" s="258">
        <v>0</v>
      </c>
      <c r="O101" s="258">
        <v>0</v>
      </c>
      <c r="P101" s="259">
        <v>637.55999999999995</v>
      </c>
      <c r="Q101" s="258">
        <v>0</v>
      </c>
      <c r="R101" s="260">
        <v>730.3</v>
      </c>
      <c r="S101" s="262">
        <v>36.42</v>
      </c>
      <c r="T101" s="259">
        <v>78.28</v>
      </c>
      <c r="U101" s="261">
        <f t="shared" si="3"/>
        <v>3861.18</v>
      </c>
      <c r="V101" s="263"/>
    </row>
    <row r="102" spans="1:22" x14ac:dyDescent="0.25">
      <c r="A102" s="255" t="s">
        <v>86</v>
      </c>
      <c r="B102" s="255">
        <v>1</v>
      </c>
      <c r="C102" s="255">
        <v>44</v>
      </c>
      <c r="E102" s="292" t="s">
        <v>581</v>
      </c>
      <c r="F102" s="257">
        <v>0</v>
      </c>
      <c r="G102" s="258">
        <v>0</v>
      </c>
      <c r="H102" s="258">
        <v>0</v>
      </c>
      <c r="I102" s="259">
        <v>1965.22</v>
      </c>
      <c r="J102" s="258">
        <v>0</v>
      </c>
      <c r="K102" s="258">
        <v>0</v>
      </c>
      <c r="L102" s="258">
        <v>0</v>
      </c>
      <c r="M102" s="258">
        <v>0</v>
      </c>
      <c r="N102" s="258">
        <v>0</v>
      </c>
      <c r="O102" s="258">
        <v>0</v>
      </c>
      <c r="P102" s="259">
        <v>705.57</v>
      </c>
      <c r="Q102" s="258">
        <v>0</v>
      </c>
      <c r="R102" s="262">
        <v>429.76</v>
      </c>
      <c r="S102" s="262">
        <v>108.46</v>
      </c>
      <c r="T102" s="258">
        <v>0</v>
      </c>
      <c r="U102" s="261">
        <f t="shared" si="3"/>
        <v>3209.01</v>
      </c>
      <c r="V102" s="263"/>
    </row>
    <row r="103" spans="1:22" x14ac:dyDescent="0.25">
      <c r="A103" s="255" t="s">
        <v>84</v>
      </c>
      <c r="B103" s="255">
        <v>1</v>
      </c>
      <c r="C103" s="255">
        <v>396</v>
      </c>
      <c r="D103" s="255" t="s">
        <v>549</v>
      </c>
      <c r="E103" s="294" t="s">
        <v>475</v>
      </c>
      <c r="F103" s="257">
        <v>0</v>
      </c>
      <c r="G103" s="258">
        <v>0</v>
      </c>
      <c r="H103" s="258">
        <v>0</v>
      </c>
      <c r="I103" s="259">
        <v>1108.08</v>
      </c>
      <c r="J103" s="258">
        <v>0</v>
      </c>
      <c r="K103" s="258">
        <v>0</v>
      </c>
      <c r="L103" s="258">
        <v>0</v>
      </c>
      <c r="M103" s="258">
        <v>27.88</v>
      </c>
      <c r="N103" s="258">
        <v>0</v>
      </c>
      <c r="O103" s="258">
        <v>0</v>
      </c>
      <c r="P103" s="258">
        <v>425.04</v>
      </c>
      <c r="Q103" s="258">
        <v>0</v>
      </c>
      <c r="R103" s="260">
        <v>942.82</v>
      </c>
      <c r="S103" s="260">
        <v>24.83</v>
      </c>
      <c r="T103" s="260">
        <v>117.42</v>
      </c>
      <c r="U103" s="261">
        <f t="shared" si="3"/>
        <v>2646.07</v>
      </c>
    </row>
    <row r="104" spans="1:22" x14ac:dyDescent="0.25">
      <c r="A104" s="255" t="s">
        <v>84</v>
      </c>
      <c r="B104" s="255">
        <v>1</v>
      </c>
      <c r="C104" s="255">
        <v>394</v>
      </c>
      <c r="E104" s="294" t="s">
        <v>474</v>
      </c>
      <c r="F104" s="257">
        <v>0</v>
      </c>
      <c r="G104" s="258">
        <v>0</v>
      </c>
      <c r="H104" s="258">
        <v>0</v>
      </c>
      <c r="I104" s="258">
        <v>0</v>
      </c>
      <c r="J104" s="258">
        <v>0</v>
      </c>
      <c r="K104" s="258">
        <v>0</v>
      </c>
      <c r="L104" s="258">
        <v>0</v>
      </c>
      <c r="M104" s="258">
        <v>0</v>
      </c>
      <c r="N104" s="258">
        <v>0</v>
      </c>
      <c r="O104" s="258">
        <v>0</v>
      </c>
      <c r="P104" s="259">
        <v>841.58</v>
      </c>
      <c r="Q104" s="258">
        <v>0</v>
      </c>
      <c r="R104" s="260">
        <v>512.6</v>
      </c>
      <c r="S104" s="260">
        <v>42.5</v>
      </c>
      <c r="T104" s="260">
        <v>39.14</v>
      </c>
      <c r="U104" s="261">
        <f t="shared" si="3"/>
        <v>1435.8200000000002</v>
      </c>
    </row>
    <row r="105" spans="1:22" x14ac:dyDescent="0.25">
      <c r="A105" s="255" t="s">
        <v>84</v>
      </c>
      <c r="B105" s="255">
        <v>1</v>
      </c>
      <c r="C105" s="255">
        <v>83</v>
      </c>
      <c r="E105" s="292" t="s">
        <v>592</v>
      </c>
      <c r="F105" s="257">
        <v>0</v>
      </c>
      <c r="G105" s="258">
        <v>0</v>
      </c>
      <c r="H105" s="258">
        <v>0</v>
      </c>
      <c r="I105" s="258">
        <v>2807.95</v>
      </c>
      <c r="J105" s="258">
        <v>0</v>
      </c>
      <c r="K105" s="258">
        <v>0</v>
      </c>
      <c r="L105" s="258">
        <v>0</v>
      </c>
      <c r="M105" s="258">
        <v>0</v>
      </c>
      <c r="N105" s="258">
        <v>0</v>
      </c>
      <c r="O105" s="258">
        <v>0</v>
      </c>
      <c r="P105" s="259">
        <v>624.80999999999995</v>
      </c>
      <c r="Q105" s="258">
        <v>0</v>
      </c>
      <c r="R105" s="260">
        <v>715.7</v>
      </c>
      <c r="S105" s="262">
        <v>54.59</v>
      </c>
      <c r="T105" s="259">
        <v>78.28</v>
      </c>
      <c r="U105" s="261">
        <f t="shared" si="3"/>
        <v>4281.33</v>
      </c>
    </row>
    <row r="106" spans="1:22" x14ac:dyDescent="0.25">
      <c r="A106" s="255" t="s">
        <v>84</v>
      </c>
      <c r="B106" s="255">
        <v>1</v>
      </c>
      <c r="C106" s="255">
        <v>92</v>
      </c>
      <c r="E106" s="292" t="s">
        <v>600</v>
      </c>
      <c r="F106" s="257">
        <v>0</v>
      </c>
      <c r="G106" s="258">
        <v>0</v>
      </c>
      <c r="H106" s="258">
        <v>0</v>
      </c>
      <c r="I106" s="258">
        <v>2642.83</v>
      </c>
      <c r="J106" s="258">
        <v>0</v>
      </c>
      <c r="K106" s="258">
        <v>0</v>
      </c>
      <c r="L106" s="258">
        <v>0</v>
      </c>
      <c r="M106" s="258">
        <v>0</v>
      </c>
      <c r="N106" s="258">
        <v>0</v>
      </c>
      <c r="O106" s="258">
        <v>0</v>
      </c>
      <c r="P106" s="259">
        <v>841.58</v>
      </c>
      <c r="Q106" s="258">
        <v>0</v>
      </c>
      <c r="R106" s="260">
        <v>512.61</v>
      </c>
      <c r="S106" s="262">
        <v>37.49</v>
      </c>
      <c r="T106" s="260">
        <v>39.14</v>
      </c>
      <c r="U106" s="261">
        <f t="shared" si="3"/>
        <v>4073.6499999999996</v>
      </c>
    </row>
    <row r="107" spans="1:22" x14ac:dyDescent="0.25">
      <c r="A107" s="255" t="s">
        <v>84</v>
      </c>
      <c r="B107" s="255">
        <v>1</v>
      </c>
      <c r="C107" s="255">
        <v>95</v>
      </c>
      <c r="E107" s="292" t="s">
        <v>601</v>
      </c>
      <c r="F107" s="257">
        <v>0</v>
      </c>
      <c r="G107" s="258">
        <v>0</v>
      </c>
      <c r="H107" s="258">
        <v>0</v>
      </c>
      <c r="I107" s="258">
        <v>543</v>
      </c>
      <c r="J107" s="258">
        <v>0</v>
      </c>
      <c r="K107" s="258">
        <v>0</v>
      </c>
      <c r="L107" s="258">
        <v>0</v>
      </c>
      <c r="M107" s="258">
        <v>0</v>
      </c>
      <c r="N107" s="258">
        <v>0</v>
      </c>
      <c r="O107" s="258">
        <v>0</v>
      </c>
      <c r="P107" s="259">
        <v>212.52</v>
      </c>
      <c r="Q107" s="258">
        <v>0</v>
      </c>
      <c r="R107" s="260">
        <v>1155.3399999999999</v>
      </c>
      <c r="S107" s="262">
        <v>33.68</v>
      </c>
      <c r="T107" s="260" t="s">
        <v>551</v>
      </c>
      <c r="U107" s="261">
        <f t="shared" si="3"/>
        <v>1944.54</v>
      </c>
    </row>
    <row r="108" spans="1:22" s="285" customFormat="1" x14ac:dyDescent="0.25">
      <c r="A108" s="286" t="s">
        <v>84</v>
      </c>
      <c r="B108" s="286">
        <v>1</v>
      </c>
      <c r="C108" s="286">
        <v>423</v>
      </c>
      <c r="D108" s="286"/>
      <c r="E108" s="297" t="s">
        <v>660</v>
      </c>
      <c r="F108" s="281">
        <v>0</v>
      </c>
      <c r="G108" s="282">
        <v>0</v>
      </c>
      <c r="H108" s="282">
        <v>0</v>
      </c>
      <c r="I108" s="282">
        <v>0</v>
      </c>
      <c r="J108" s="282">
        <v>0</v>
      </c>
      <c r="K108" s="282">
        <v>0</v>
      </c>
      <c r="L108" s="282">
        <v>0</v>
      </c>
      <c r="M108" s="282">
        <v>0</v>
      </c>
      <c r="N108" s="282">
        <v>0</v>
      </c>
      <c r="O108" s="282">
        <v>0</v>
      </c>
      <c r="P108" s="280">
        <v>0</v>
      </c>
      <c r="Q108" s="282">
        <v>0</v>
      </c>
      <c r="R108" s="282">
        <v>0</v>
      </c>
      <c r="S108" s="283">
        <v>108.46</v>
      </c>
      <c r="T108" s="284">
        <v>0</v>
      </c>
      <c r="U108" s="287">
        <f t="shared" si="3"/>
        <v>108.46</v>
      </c>
    </row>
    <row r="109" spans="1:22" x14ac:dyDescent="0.25">
      <c r="A109" s="255" t="s">
        <v>84</v>
      </c>
      <c r="B109" s="255">
        <v>1</v>
      </c>
      <c r="C109" s="255">
        <v>485</v>
      </c>
      <c r="E109" s="292" t="s">
        <v>357</v>
      </c>
      <c r="F109" s="257">
        <v>0</v>
      </c>
      <c r="G109" s="258">
        <v>0</v>
      </c>
      <c r="H109" s="258">
        <v>0</v>
      </c>
      <c r="I109" s="258">
        <v>0</v>
      </c>
      <c r="J109" s="258">
        <v>0</v>
      </c>
      <c r="K109" s="258">
        <v>0</v>
      </c>
      <c r="L109" s="258">
        <v>0</v>
      </c>
      <c r="M109" s="258">
        <v>0</v>
      </c>
      <c r="N109" s="258">
        <v>0</v>
      </c>
      <c r="O109" s="258">
        <v>0</v>
      </c>
      <c r="P109" s="259">
        <v>748.08</v>
      </c>
      <c r="Q109" s="258">
        <v>0</v>
      </c>
      <c r="R109" s="260">
        <v>455.65</v>
      </c>
      <c r="S109" s="262">
        <v>85.9</v>
      </c>
      <c r="T109" s="260">
        <v>0</v>
      </c>
      <c r="U109" s="261">
        <f t="shared" si="3"/>
        <v>1289.6300000000001</v>
      </c>
    </row>
    <row r="110" spans="1:22" x14ac:dyDescent="0.25">
      <c r="A110" s="255" t="s">
        <v>84</v>
      </c>
      <c r="B110" s="255">
        <v>1</v>
      </c>
      <c r="C110" s="255">
        <v>33</v>
      </c>
      <c r="E110" s="292" t="s">
        <v>573</v>
      </c>
      <c r="F110" s="257">
        <v>0</v>
      </c>
      <c r="G110" s="258">
        <v>0</v>
      </c>
      <c r="H110" s="258">
        <v>0</v>
      </c>
      <c r="I110" s="258">
        <v>2847.21</v>
      </c>
      <c r="J110" s="258">
        <v>0</v>
      </c>
      <c r="K110" s="258">
        <v>0</v>
      </c>
      <c r="L110" s="258">
        <v>0</v>
      </c>
      <c r="M110" s="258">
        <v>0</v>
      </c>
      <c r="N110" s="258">
        <v>0</v>
      </c>
      <c r="O110" s="258">
        <v>0</v>
      </c>
      <c r="P110" s="259">
        <v>425.04</v>
      </c>
      <c r="Q110" s="258">
        <v>0</v>
      </c>
      <c r="R110" s="260">
        <v>942.82</v>
      </c>
      <c r="S110" s="262">
        <v>37.49</v>
      </c>
      <c r="T110" s="258">
        <v>0</v>
      </c>
      <c r="U110" s="261">
        <f t="shared" si="3"/>
        <v>4252.5599999999995</v>
      </c>
    </row>
    <row r="111" spans="1:22" x14ac:dyDescent="0.25">
      <c r="A111" s="255" t="s">
        <v>84</v>
      </c>
      <c r="B111" s="255">
        <v>1</v>
      </c>
      <c r="C111" s="255">
        <v>81</v>
      </c>
      <c r="E111" s="292" t="s">
        <v>591</v>
      </c>
      <c r="F111" s="257">
        <v>0</v>
      </c>
      <c r="G111" s="258">
        <v>0</v>
      </c>
      <c r="H111" s="258">
        <v>0</v>
      </c>
      <c r="I111" s="258">
        <v>0</v>
      </c>
      <c r="J111" s="258">
        <v>0</v>
      </c>
      <c r="K111" s="258">
        <v>0</v>
      </c>
      <c r="L111" s="258">
        <v>0</v>
      </c>
      <c r="M111" s="258">
        <v>0</v>
      </c>
      <c r="N111" s="258">
        <v>0</v>
      </c>
      <c r="O111" s="258">
        <v>0</v>
      </c>
      <c r="P111" s="259">
        <v>841.58</v>
      </c>
      <c r="Q111" s="258">
        <v>0</v>
      </c>
      <c r="R111" s="260">
        <v>512.61</v>
      </c>
      <c r="S111" s="262">
        <v>44.41</v>
      </c>
      <c r="T111" s="258">
        <v>0</v>
      </c>
      <c r="U111" s="261">
        <f t="shared" si="3"/>
        <v>1398.6000000000001</v>
      </c>
    </row>
    <row r="112" spans="1:22" x14ac:dyDescent="0.25">
      <c r="A112" s="255" t="s">
        <v>84</v>
      </c>
      <c r="B112" s="255">
        <v>1</v>
      </c>
      <c r="C112" s="255">
        <v>321</v>
      </c>
      <c r="E112" s="292" t="s">
        <v>309</v>
      </c>
      <c r="F112" s="257">
        <v>0</v>
      </c>
      <c r="G112" s="258">
        <v>0</v>
      </c>
      <c r="H112" s="258">
        <v>0</v>
      </c>
      <c r="I112" s="258">
        <v>1635.97</v>
      </c>
      <c r="J112" s="258">
        <v>0</v>
      </c>
      <c r="K112" s="258">
        <v>0</v>
      </c>
      <c r="L112" s="258">
        <v>0</v>
      </c>
      <c r="M112" s="258">
        <v>0</v>
      </c>
      <c r="N112" s="258">
        <v>0</v>
      </c>
      <c r="O112" s="258">
        <v>0</v>
      </c>
      <c r="P112" s="259">
        <v>705.57</v>
      </c>
      <c r="Q112" s="258">
        <v>0</v>
      </c>
      <c r="R112" s="262">
        <v>429.76</v>
      </c>
      <c r="S112" s="262">
        <v>108.46</v>
      </c>
      <c r="T112" s="259">
        <v>117.42</v>
      </c>
      <c r="U112" s="261">
        <f t="shared" si="3"/>
        <v>2997.1800000000003</v>
      </c>
      <c r="V112" s="263"/>
    </row>
    <row r="113" spans="1:22" x14ac:dyDescent="0.25">
      <c r="A113" s="255" t="s">
        <v>84</v>
      </c>
      <c r="B113" s="255">
        <v>1</v>
      </c>
      <c r="C113" s="255">
        <v>151</v>
      </c>
      <c r="E113" s="292" t="s">
        <v>606</v>
      </c>
      <c r="F113" s="257">
        <v>0</v>
      </c>
      <c r="G113" s="258">
        <v>0</v>
      </c>
      <c r="H113" s="258">
        <v>0</v>
      </c>
      <c r="I113" s="258">
        <v>470.23</v>
      </c>
      <c r="J113" s="258">
        <v>0</v>
      </c>
      <c r="K113" s="258">
        <v>0</v>
      </c>
      <c r="L113" s="258">
        <v>0</v>
      </c>
      <c r="M113" s="258">
        <v>0</v>
      </c>
      <c r="N113" s="258">
        <v>0</v>
      </c>
      <c r="O113" s="258">
        <v>0</v>
      </c>
      <c r="P113" s="258">
        <v>833.08</v>
      </c>
      <c r="Q113" s="258">
        <v>0</v>
      </c>
      <c r="R113" s="258">
        <v>507.43</v>
      </c>
      <c r="S113" s="258">
        <v>0</v>
      </c>
      <c r="T113" s="258">
        <v>39.14</v>
      </c>
      <c r="U113" s="261">
        <f t="shared" si="3"/>
        <v>1849.88</v>
      </c>
    </row>
    <row r="114" spans="1:22" x14ac:dyDescent="0.25">
      <c r="A114" s="255" t="s">
        <v>84</v>
      </c>
      <c r="B114" s="255">
        <v>1</v>
      </c>
      <c r="C114" s="255">
        <v>170</v>
      </c>
      <c r="E114" s="292" t="s">
        <v>420</v>
      </c>
      <c r="F114" s="257">
        <v>0</v>
      </c>
      <c r="G114" s="258">
        <v>0</v>
      </c>
      <c r="H114" s="258">
        <v>0</v>
      </c>
      <c r="I114" s="258">
        <v>0</v>
      </c>
      <c r="J114" s="258">
        <v>0</v>
      </c>
      <c r="K114" s="258">
        <v>0</v>
      </c>
      <c r="L114" s="258">
        <v>0</v>
      </c>
      <c r="M114" s="258">
        <v>0</v>
      </c>
      <c r="N114" s="258">
        <v>0</v>
      </c>
      <c r="O114" s="258">
        <v>0</v>
      </c>
      <c r="P114" s="258">
        <v>833.08</v>
      </c>
      <c r="Q114" s="258">
        <v>0</v>
      </c>
      <c r="R114" s="258">
        <v>507.43</v>
      </c>
      <c r="S114" s="258">
        <v>56.9</v>
      </c>
      <c r="T114" s="258">
        <v>39.14</v>
      </c>
      <c r="U114" s="261">
        <f t="shared" ref="U114:U145" si="4">SUM(F114:T114)</f>
        <v>1436.5500000000002</v>
      </c>
      <c r="V114" s="263"/>
    </row>
    <row r="115" spans="1:22" x14ac:dyDescent="0.25">
      <c r="A115" s="255" t="s">
        <v>84</v>
      </c>
      <c r="B115" s="255">
        <v>1</v>
      </c>
      <c r="C115" s="255">
        <v>402</v>
      </c>
      <c r="E115" s="294" t="s">
        <v>479</v>
      </c>
      <c r="F115" s="257">
        <v>0</v>
      </c>
      <c r="G115" s="258">
        <v>0</v>
      </c>
      <c r="H115" s="258">
        <v>0</v>
      </c>
      <c r="I115" s="258">
        <v>0</v>
      </c>
      <c r="J115" s="258">
        <v>0</v>
      </c>
      <c r="K115" s="258">
        <v>0</v>
      </c>
      <c r="L115" s="258">
        <v>0</v>
      </c>
      <c r="M115" s="258">
        <v>0</v>
      </c>
      <c r="N115" s="258">
        <v>0</v>
      </c>
      <c r="O115" s="258">
        <v>0</v>
      </c>
      <c r="P115" s="259">
        <v>416.54</v>
      </c>
      <c r="Q115" s="258">
        <v>0</v>
      </c>
      <c r="R115" s="262">
        <v>923.96</v>
      </c>
      <c r="S115" s="260">
        <v>52.07</v>
      </c>
      <c r="T115" s="260">
        <v>39.14</v>
      </c>
      <c r="U115" s="261">
        <f t="shared" si="4"/>
        <v>1431.71</v>
      </c>
    </row>
    <row r="116" spans="1:22" s="285" customFormat="1" x14ac:dyDescent="0.25">
      <c r="A116" s="286" t="s">
        <v>84</v>
      </c>
      <c r="B116" s="286">
        <v>1</v>
      </c>
      <c r="C116" s="286">
        <v>441</v>
      </c>
      <c r="D116" s="286" t="s">
        <v>549</v>
      </c>
      <c r="E116" s="297" t="s">
        <v>709</v>
      </c>
      <c r="F116" s="281">
        <v>0</v>
      </c>
      <c r="G116" s="282">
        <v>0</v>
      </c>
      <c r="H116" s="282">
        <v>0</v>
      </c>
      <c r="I116" s="282">
        <v>0</v>
      </c>
      <c r="J116" s="282">
        <v>0</v>
      </c>
      <c r="K116" s="282">
        <v>0</v>
      </c>
      <c r="L116" s="282">
        <v>0</v>
      </c>
      <c r="M116" s="282">
        <v>0</v>
      </c>
      <c r="N116" s="282">
        <v>0</v>
      </c>
      <c r="O116" s="282">
        <v>0</v>
      </c>
      <c r="P116" s="280">
        <v>0</v>
      </c>
      <c r="Q116" s="282">
        <v>0</v>
      </c>
      <c r="R116" s="283">
        <v>0</v>
      </c>
      <c r="S116" s="283">
        <v>108.46</v>
      </c>
      <c r="T116" s="280">
        <v>0</v>
      </c>
      <c r="U116" s="287">
        <f t="shared" si="4"/>
        <v>108.46</v>
      </c>
      <c r="V116" s="318"/>
    </row>
    <row r="117" spans="1:22" x14ac:dyDescent="0.25">
      <c r="A117" s="255" t="s">
        <v>84</v>
      </c>
      <c r="B117" s="255">
        <v>1</v>
      </c>
      <c r="C117" s="255">
        <v>385</v>
      </c>
      <c r="D117" s="255" t="s">
        <v>549</v>
      </c>
      <c r="E117" s="294" t="s">
        <v>468</v>
      </c>
      <c r="F117" s="257">
        <v>0</v>
      </c>
      <c r="G117" s="260">
        <v>817.5</v>
      </c>
      <c r="H117" s="258">
        <v>0</v>
      </c>
      <c r="I117" s="259">
        <v>1349.66</v>
      </c>
      <c r="J117" s="258">
        <v>0</v>
      </c>
      <c r="K117" s="258">
        <v>0</v>
      </c>
      <c r="L117" s="258">
        <v>0</v>
      </c>
      <c r="M117" s="258">
        <v>0</v>
      </c>
      <c r="N117" s="258">
        <v>0</v>
      </c>
      <c r="O117" s="258">
        <v>0</v>
      </c>
      <c r="P117" s="259">
        <v>833.08</v>
      </c>
      <c r="Q117" s="259">
        <v>0</v>
      </c>
      <c r="R117" s="262">
        <v>507.42</v>
      </c>
      <c r="S117" s="260">
        <v>52.07</v>
      </c>
      <c r="T117" s="259">
        <v>195.7</v>
      </c>
      <c r="U117" s="261">
        <f t="shared" si="4"/>
        <v>3755.43</v>
      </c>
    </row>
    <row r="118" spans="1:22" x14ac:dyDescent="0.25">
      <c r="A118" s="255" t="s">
        <v>84</v>
      </c>
      <c r="B118" s="255">
        <v>1</v>
      </c>
      <c r="C118" s="255">
        <v>376</v>
      </c>
      <c r="D118" s="255" t="s">
        <v>549</v>
      </c>
      <c r="E118" s="294" t="s">
        <v>463</v>
      </c>
      <c r="F118" s="257">
        <v>0</v>
      </c>
      <c r="G118" s="258">
        <v>0</v>
      </c>
      <c r="H118" s="258">
        <v>0</v>
      </c>
      <c r="I118" s="259">
        <v>590.01</v>
      </c>
      <c r="J118" s="258">
        <v>0</v>
      </c>
      <c r="K118" s="258">
        <v>0</v>
      </c>
      <c r="L118" s="258">
        <v>0</v>
      </c>
      <c r="M118" s="258">
        <v>0</v>
      </c>
      <c r="N118" s="258">
        <v>0</v>
      </c>
      <c r="O118" s="258">
        <v>0</v>
      </c>
      <c r="P118" s="259">
        <v>624.80999999999995</v>
      </c>
      <c r="Q118" s="259">
        <v>0</v>
      </c>
      <c r="R118" s="262">
        <v>715.69</v>
      </c>
      <c r="S118" s="260">
        <v>52.07</v>
      </c>
      <c r="T118" s="259">
        <v>78.28</v>
      </c>
      <c r="U118" s="261">
        <f t="shared" si="4"/>
        <v>2060.86</v>
      </c>
    </row>
    <row r="119" spans="1:22" x14ac:dyDescent="0.25">
      <c r="A119" s="255" t="s">
        <v>84</v>
      </c>
      <c r="B119" s="255">
        <v>1</v>
      </c>
      <c r="C119" s="255">
        <v>401</v>
      </c>
      <c r="E119" s="294" t="s">
        <v>478</v>
      </c>
      <c r="F119" s="257">
        <v>0</v>
      </c>
      <c r="G119" s="258">
        <v>0</v>
      </c>
      <c r="H119" s="258">
        <v>0</v>
      </c>
      <c r="I119" s="258">
        <v>0</v>
      </c>
      <c r="J119" s="258">
        <v>0</v>
      </c>
      <c r="K119" s="258">
        <v>0</v>
      </c>
      <c r="L119" s="258">
        <v>0</v>
      </c>
      <c r="M119" s="258">
        <v>0</v>
      </c>
      <c r="N119" s="258">
        <v>0</v>
      </c>
      <c r="O119" s="258">
        <v>0</v>
      </c>
      <c r="P119" s="259">
        <v>1340.5</v>
      </c>
      <c r="Q119" s="258">
        <v>0</v>
      </c>
      <c r="R119" s="258">
        <v>0</v>
      </c>
      <c r="S119" s="258">
        <v>0</v>
      </c>
      <c r="T119" s="258">
        <v>0</v>
      </c>
      <c r="U119" s="261">
        <f t="shared" si="4"/>
        <v>1340.5</v>
      </c>
    </row>
    <row r="120" spans="1:22" s="285" customFormat="1" x14ac:dyDescent="0.25">
      <c r="A120" s="286" t="s">
        <v>84</v>
      </c>
      <c r="B120" s="286">
        <v>1</v>
      </c>
      <c r="C120" s="286">
        <v>464</v>
      </c>
      <c r="D120" s="286"/>
      <c r="E120" s="319" t="s">
        <v>751</v>
      </c>
      <c r="F120" s="281">
        <v>0</v>
      </c>
      <c r="G120" s="282">
        <v>0</v>
      </c>
      <c r="H120" s="282">
        <v>0</v>
      </c>
      <c r="I120" s="282">
        <v>0</v>
      </c>
      <c r="J120" s="282">
        <v>0</v>
      </c>
      <c r="K120" s="282">
        <v>0</v>
      </c>
      <c r="L120" s="282">
        <v>0</v>
      </c>
      <c r="M120" s="282">
        <v>0</v>
      </c>
      <c r="N120" s="282">
        <v>0</v>
      </c>
      <c r="O120" s="282">
        <v>0</v>
      </c>
      <c r="P120" s="282">
        <v>0</v>
      </c>
      <c r="Q120" s="282">
        <v>0</v>
      </c>
      <c r="R120" s="282">
        <v>0</v>
      </c>
      <c r="S120" s="284">
        <v>67.23</v>
      </c>
      <c r="T120" s="284">
        <v>0</v>
      </c>
      <c r="U120" s="287">
        <f t="shared" si="4"/>
        <v>67.23</v>
      </c>
    </row>
    <row r="121" spans="1:22" x14ac:dyDescent="0.25">
      <c r="A121" s="255" t="s">
        <v>84</v>
      </c>
      <c r="B121" s="255">
        <v>1</v>
      </c>
      <c r="C121" s="255">
        <v>427</v>
      </c>
      <c r="E121" s="294" t="s">
        <v>687</v>
      </c>
      <c r="F121" s="257">
        <v>0</v>
      </c>
      <c r="G121" s="258">
        <v>0</v>
      </c>
      <c r="H121" s="258">
        <v>0</v>
      </c>
      <c r="I121" s="258">
        <v>0</v>
      </c>
      <c r="J121" s="258">
        <v>0</v>
      </c>
      <c r="K121" s="258">
        <v>0</v>
      </c>
      <c r="L121" s="258">
        <v>0</v>
      </c>
      <c r="M121" s="258">
        <v>0</v>
      </c>
      <c r="N121" s="258">
        <v>0</v>
      </c>
      <c r="O121" s="258">
        <v>0</v>
      </c>
      <c r="P121" s="258">
        <v>833.08</v>
      </c>
      <c r="Q121" s="258">
        <v>0</v>
      </c>
      <c r="R121" s="258">
        <v>507.42</v>
      </c>
      <c r="S121" s="260">
        <v>52.07</v>
      </c>
      <c r="T121" s="258">
        <v>0</v>
      </c>
      <c r="U121" s="261">
        <f t="shared" si="4"/>
        <v>1392.57</v>
      </c>
    </row>
    <row r="122" spans="1:22" x14ac:dyDescent="0.25">
      <c r="A122" s="255" t="s">
        <v>86</v>
      </c>
      <c r="B122" s="255">
        <v>1</v>
      </c>
      <c r="C122" s="255">
        <v>156</v>
      </c>
      <c r="E122" s="292" t="s">
        <v>609</v>
      </c>
      <c r="F122" s="257">
        <v>0</v>
      </c>
      <c r="G122" s="258">
        <v>0</v>
      </c>
      <c r="H122" s="258">
        <v>0</v>
      </c>
      <c r="I122" s="259">
        <v>700.08</v>
      </c>
      <c r="J122" s="258">
        <v>0</v>
      </c>
      <c r="K122" s="258">
        <v>0</v>
      </c>
      <c r="L122" s="258">
        <v>0</v>
      </c>
      <c r="M122" s="258">
        <v>0</v>
      </c>
      <c r="N122" s="258">
        <v>0</v>
      </c>
      <c r="O122" s="258">
        <v>0</v>
      </c>
      <c r="P122" s="259">
        <v>850.08</v>
      </c>
      <c r="Q122" s="259">
        <v>0</v>
      </c>
      <c r="R122" s="262">
        <v>517.78</v>
      </c>
      <c r="S122" s="262">
        <v>18.350000000000001</v>
      </c>
      <c r="T122" s="260">
        <v>39.14</v>
      </c>
      <c r="U122" s="261">
        <f t="shared" si="4"/>
        <v>2125.4299999999998</v>
      </c>
    </row>
    <row r="123" spans="1:22" x14ac:dyDescent="0.25">
      <c r="A123" s="255" t="s">
        <v>84</v>
      </c>
      <c r="B123" s="255">
        <v>1</v>
      </c>
      <c r="C123" s="255">
        <v>483</v>
      </c>
      <c r="D123" s="255" t="s">
        <v>549</v>
      </c>
      <c r="E123" s="294" t="s">
        <v>820</v>
      </c>
      <c r="F123" s="257">
        <v>0</v>
      </c>
      <c r="G123" s="258">
        <v>0</v>
      </c>
      <c r="H123" s="258">
        <v>0</v>
      </c>
      <c r="I123" s="258">
        <v>476.38</v>
      </c>
      <c r="J123" s="258">
        <v>0</v>
      </c>
      <c r="K123" s="258">
        <v>0</v>
      </c>
      <c r="L123" s="258">
        <v>0</v>
      </c>
      <c r="M123" s="258">
        <v>0</v>
      </c>
      <c r="N123" s="258">
        <v>0</v>
      </c>
      <c r="O123" s="258">
        <v>0</v>
      </c>
      <c r="P123" s="258">
        <v>833.08</v>
      </c>
      <c r="Q123" s="258">
        <v>0</v>
      </c>
      <c r="R123" s="258">
        <v>507.42</v>
      </c>
      <c r="S123" s="260">
        <v>52.07</v>
      </c>
      <c r="T123" s="260">
        <v>39.14</v>
      </c>
      <c r="U123" s="261">
        <f t="shared" si="4"/>
        <v>1908.0900000000001</v>
      </c>
    </row>
    <row r="124" spans="1:22" s="285" customFormat="1" x14ac:dyDescent="0.25">
      <c r="A124" s="286" t="s">
        <v>84</v>
      </c>
      <c r="B124" s="286">
        <v>1</v>
      </c>
      <c r="C124" s="286">
        <v>477</v>
      </c>
      <c r="D124" s="286"/>
      <c r="E124" s="319" t="s">
        <v>805</v>
      </c>
      <c r="F124" s="281">
        <v>0</v>
      </c>
      <c r="G124" s="282">
        <v>0</v>
      </c>
      <c r="H124" s="282">
        <v>0</v>
      </c>
      <c r="I124" s="282">
        <v>0</v>
      </c>
      <c r="J124" s="282">
        <v>470.23</v>
      </c>
      <c r="K124" s="282">
        <v>0</v>
      </c>
      <c r="L124" s="282">
        <v>0</v>
      </c>
      <c r="M124" s="282">
        <v>0</v>
      </c>
      <c r="N124" s="282">
        <v>0</v>
      </c>
      <c r="O124" s="282">
        <v>0</v>
      </c>
      <c r="P124" s="282">
        <v>0</v>
      </c>
      <c r="Q124" s="282">
        <v>0</v>
      </c>
      <c r="R124" s="282">
        <v>0</v>
      </c>
      <c r="S124" s="284">
        <v>0</v>
      </c>
      <c r="T124" s="284">
        <v>0</v>
      </c>
      <c r="U124" s="287">
        <f t="shared" si="4"/>
        <v>470.23</v>
      </c>
    </row>
    <row r="125" spans="1:22" x14ac:dyDescent="0.25">
      <c r="A125" s="255" t="s">
        <v>84</v>
      </c>
      <c r="B125" s="255">
        <v>1</v>
      </c>
      <c r="C125" s="255">
        <v>382</v>
      </c>
      <c r="D125" s="255" t="s">
        <v>549</v>
      </c>
      <c r="E125" s="294" t="s">
        <v>466</v>
      </c>
      <c r="F125" s="257">
        <v>0</v>
      </c>
      <c r="G125" s="258">
        <v>0</v>
      </c>
      <c r="H125" s="258">
        <v>0</v>
      </c>
      <c r="I125" s="258">
        <v>438.72</v>
      </c>
      <c r="J125" s="258">
        <v>0</v>
      </c>
      <c r="K125" s="258">
        <v>0</v>
      </c>
      <c r="L125" s="258">
        <v>0</v>
      </c>
      <c r="M125" s="258">
        <v>0</v>
      </c>
      <c r="N125" s="268">
        <v>135.84</v>
      </c>
      <c r="O125" s="258">
        <v>0</v>
      </c>
      <c r="P125" s="259">
        <v>850.08</v>
      </c>
      <c r="Q125" s="258">
        <v>0</v>
      </c>
      <c r="R125" s="262">
        <v>517.78</v>
      </c>
      <c r="S125" s="260">
        <v>24.83</v>
      </c>
      <c r="T125" s="260">
        <v>117.42</v>
      </c>
      <c r="U125" s="261">
        <f t="shared" si="4"/>
        <v>2084.67</v>
      </c>
      <c r="V125" s="263"/>
    </row>
    <row r="126" spans="1:22" x14ac:dyDescent="0.25">
      <c r="A126" s="255" t="s">
        <v>84</v>
      </c>
      <c r="B126" s="255">
        <v>1</v>
      </c>
      <c r="C126" s="255">
        <v>247</v>
      </c>
      <c r="E126" s="292" t="s">
        <v>136</v>
      </c>
      <c r="F126" s="257">
        <v>0</v>
      </c>
      <c r="G126" s="258">
        <v>0</v>
      </c>
      <c r="H126" s="258">
        <v>0</v>
      </c>
      <c r="I126" s="258">
        <v>512.71</v>
      </c>
      <c r="J126" s="258">
        <v>0</v>
      </c>
      <c r="K126" s="258">
        <v>0</v>
      </c>
      <c r="L126" s="258">
        <v>0</v>
      </c>
      <c r="M126" s="258">
        <v>0</v>
      </c>
      <c r="N126" s="258">
        <v>0</v>
      </c>
      <c r="O126" s="258">
        <v>0</v>
      </c>
      <c r="P126" s="259">
        <v>352.79</v>
      </c>
      <c r="Q126" s="258">
        <v>0</v>
      </c>
      <c r="R126" s="262">
        <v>782.55</v>
      </c>
      <c r="S126" s="262">
        <v>108.46</v>
      </c>
      <c r="T126" s="259">
        <v>78.28</v>
      </c>
      <c r="U126" s="261">
        <f t="shared" si="4"/>
        <v>1834.79</v>
      </c>
    </row>
    <row r="127" spans="1:22" x14ac:dyDescent="0.25">
      <c r="A127" s="255" t="s">
        <v>84</v>
      </c>
      <c r="B127" s="255">
        <v>1</v>
      </c>
      <c r="C127" s="255">
        <v>446</v>
      </c>
      <c r="E127" s="292" t="s">
        <v>714</v>
      </c>
      <c r="F127" s="257">
        <v>0</v>
      </c>
      <c r="G127" s="258">
        <v>1189.99</v>
      </c>
      <c r="H127" s="258">
        <v>0</v>
      </c>
      <c r="I127" s="258">
        <v>1288.07</v>
      </c>
      <c r="J127" s="258">
        <v>0</v>
      </c>
      <c r="K127" s="258">
        <v>0</v>
      </c>
      <c r="L127" s="258">
        <v>0</v>
      </c>
      <c r="M127" s="258">
        <v>0</v>
      </c>
      <c r="N127" s="258">
        <v>0</v>
      </c>
      <c r="O127" s="258">
        <v>0</v>
      </c>
      <c r="P127" s="258">
        <v>0</v>
      </c>
      <c r="Q127" s="258">
        <v>0</v>
      </c>
      <c r="R127" s="262">
        <v>1340.51</v>
      </c>
      <c r="S127" s="262">
        <v>52.07</v>
      </c>
      <c r="T127" s="259">
        <v>117.42</v>
      </c>
      <c r="U127" s="261">
        <f t="shared" si="4"/>
        <v>3988.06</v>
      </c>
    </row>
    <row r="128" spans="1:22" x14ac:dyDescent="0.25">
      <c r="A128" s="255" t="s">
        <v>84</v>
      </c>
      <c r="B128" s="255">
        <v>1</v>
      </c>
      <c r="C128" s="255">
        <v>435</v>
      </c>
      <c r="E128" s="292" t="s">
        <v>697</v>
      </c>
      <c r="F128" s="257">
        <v>0</v>
      </c>
      <c r="G128" s="258">
        <v>0</v>
      </c>
      <c r="H128" s="258">
        <v>0</v>
      </c>
      <c r="I128" s="258">
        <v>1572.52</v>
      </c>
      <c r="J128" s="258">
        <v>0</v>
      </c>
      <c r="K128" s="258">
        <v>0</v>
      </c>
      <c r="L128" s="258">
        <v>0</v>
      </c>
      <c r="M128" s="258">
        <v>0</v>
      </c>
      <c r="N128" s="258">
        <v>0</v>
      </c>
      <c r="O128" s="258">
        <v>0</v>
      </c>
      <c r="P128" s="259">
        <v>833.08</v>
      </c>
      <c r="Q128" s="258">
        <v>0</v>
      </c>
      <c r="R128" s="262">
        <v>507.43</v>
      </c>
      <c r="S128" s="262">
        <v>52.07</v>
      </c>
      <c r="T128" s="259">
        <v>156.56</v>
      </c>
      <c r="U128" s="261">
        <f t="shared" si="4"/>
        <v>3121.66</v>
      </c>
    </row>
    <row r="129" spans="1:22" x14ac:dyDescent="0.25">
      <c r="A129" s="255" t="s">
        <v>86</v>
      </c>
      <c r="B129" s="255">
        <v>1</v>
      </c>
      <c r="C129" s="255">
        <v>34</v>
      </c>
      <c r="E129" s="292" t="s">
        <v>574</v>
      </c>
      <c r="F129" s="257">
        <v>0</v>
      </c>
      <c r="G129" s="258">
        <v>0</v>
      </c>
      <c r="H129" s="258">
        <v>0</v>
      </c>
      <c r="I129" s="258">
        <v>1068.81</v>
      </c>
      <c r="J129" s="258">
        <v>0</v>
      </c>
      <c r="K129" s="258">
        <v>0</v>
      </c>
      <c r="L129" s="258">
        <v>0</v>
      </c>
      <c r="M129" s="258">
        <v>0</v>
      </c>
      <c r="N129" s="258">
        <v>0</v>
      </c>
      <c r="O129" s="258">
        <v>0</v>
      </c>
      <c r="P129" s="259">
        <v>833.08</v>
      </c>
      <c r="Q129" s="258">
        <v>0</v>
      </c>
      <c r="R129" s="262">
        <v>507.43</v>
      </c>
      <c r="S129" s="260">
        <v>48.77</v>
      </c>
      <c r="T129" s="258">
        <v>0</v>
      </c>
      <c r="U129" s="261">
        <f t="shared" si="4"/>
        <v>2458.0899999999997</v>
      </c>
    </row>
    <row r="130" spans="1:22" x14ac:dyDescent="0.25">
      <c r="A130" s="255" t="s">
        <v>86</v>
      </c>
      <c r="B130" s="255">
        <v>1</v>
      </c>
      <c r="C130" s="255">
        <v>397</v>
      </c>
      <c r="E130" s="294" t="s">
        <v>476</v>
      </c>
      <c r="F130" s="257">
        <v>0</v>
      </c>
      <c r="G130" s="258">
        <v>0</v>
      </c>
      <c r="H130" s="258">
        <v>0</v>
      </c>
      <c r="I130" s="258">
        <v>1687.76</v>
      </c>
      <c r="J130" s="258">
        <v>0</v>
      </c>
      <c r="K130" s="258">
        <v>0</v>
      </c>
      <c r="L130" s="258">
        <v>0</v>
      </c>
      <c r="M130" s="258">
        <v>0</v>
      </c>
      <c r="N130" s="258">
        <v>0</v>
      </c>
      <c r="O130" s="258">
        <v>0</v>
      </c>
      <c r="P130" s="258">
        <v>0</v>
      </c>
      <c r="Q130" s="258">
        <v>0</v>
      </c>
      <c r="R130" s="262">
        <v>1354.18</v>
      </c>
      <c r="S130" s="262">
        <v>42.5</v>
      </c>
      <c r="T130" s="259">
        <v>117.42</v>
      </c>
      <c r="U130" s="261">
        <f t="shared" si="4"/>
        <v>3201.86</v>
      </c>
    </row>
    <row r="131" spans="1:22" s="304" customFormat="1" x14ac:dyDescent="0.25">
      <c r="A131" s="298" t="s">
        <v>84</v>
      </c>
      <c r="B131" s="298">
        <v>1</v>
      </c>
      <c r="C131" s="298">
        <v>187</v>
      </c>
      <c r="D131" s="298"/>
      <c r="E131" s="308" t="s">
        <v>836</v>
      </c>
      <c r="F131" s="299">
        <v>0</v>
      </c>
      <c r="G131" s="300">
        <v>0</v>
      </c>
      <c r="H131" s="300">
        <v>0</v>
      </c>
      <c r="I131" s="300">
        <v>0</v>
      </c>
      <c r="J131" s="300">
        <v>0</v>
      </c>
      <c r="K131" s="300">
        <v>0</v>
      </c>
      <c r="L131" s="300">
        <v>0</v>
      </c>
      <c r="M131" s="300">
        <v>0</v>
      </c>
      <c r="N131" s="300">
        <v>0</v>
      </c>
      <c r="O131" s="300">
        <v>0</v>
      </c>
      <c r="P131" s="300">
        <v>0</v>
      </c>
      <c r="Q131" s="300">
        <v>0</v>
      </c>
      <c r="R131" s="300">
        <v>0</v>
      </c>
      <c r="S131" s="300">
        <v>0</v>
      </c>
      <c r="T131" s="300">
        <v>0</v>
      </c>
      <c r="U131" s="303">
        <f t="shared" si="4"/>
        <v>0</v>
      </c>
      <c r="V131" s="321"/>
    </row>
    <row r="132" spans="1:22" s="304" customFormat="1" x14ac:dyDescent="0.25">
      <c r="A132" s="298" t="s">
        <v>84</v>
      </c>
      <c r="B132" s="298">
        <v>1</v>
      </c>
      <c r="C132" s="298">
        <v>4</v>
      </c>
      <c r="D132" s="298" t="s">
        <v>549</v>
      </c>
      <c r="E132" s="308" t="s">
        <v>5</v>
      </c>
      <c r="F132" s="299">
        <v>0</v>
      </c>
      <c r="G132" s="300">
        <v>0</v>
      </c>
      <c r="H132" s="300">
        <v>0</v>
      </c>
      <c r="I132" s="302">
        <v>0</v>
      </c>
      <c r="J132" s="300">
        <v>0</v>
      </c>
      <c r="K132" s="300">
        <v>0</v>
      </c>
      <c r="L132" s="300">
        <v>0</v>
      </c>
      <c r="M132" s="300">
        <v>0</v>
      </c>
      <c r="N132" s="300">
        <v>0</v>
      </c>
      <c r="O132" s="300">
        <v>0</v>
      </c>
      <c r="P132" s="302">
        <v>0</v>
      </c>
      <c r="Q132" s="302">
        <v>0</v>
      </c>
      <c r="R132" s="301">
        <v>0</v>
      </c>
      <c r="S132" s="301">
        <v>0</v>
      </c>
      <c r="T132" s="300">
        <v>0</v>
      </c>
      <c r="U132" s="303">
        <f t="shared" si="4"/>
        <v>0</v>
      </c>
    </row>
    <row r="133" spans="1:22" x14ac:dyDescent="0.25">
      <c r="A133" s="255" t="s">
        <v>84</v>
      </c>
      <c r="B133" s="255">
        <v>1</v>
      </c>
      <c r="C133" s="255">
        <v>362</v>
      </c>
      <c r="E133" s="294" t="s">
        <v>451</v>
      </c>
      <c r="F133" s="257">
        <v>0</v>
      </c>
      <c r="G133" s="258">
        <v>0</v>
      </c>
      <c r="H133" s="258">
        <v>0</v>
      </c>
      <c r="I133" s="258">
        <v>2532.5500000000002</v>
      </c>
      <c r="J133" s="258">
        <v>0</v>
      </c>
      <c r="K133" s="258">
        <v>0</v>
      </c>
      <c r="L133" s="258">
        <v>0</v>
      </c>
      <c r="M133" s="258">
        <v>0</v>
      </c>
      <c r="N133" s="258">
        <v>0</v>
      </c>
      <c r="O133" s="258">
        <v>0</v>
      </c>
      <c r="P133" s="259">
        <v>833.08</v>
      </c>
      <c r="Q133" s="258">
        <v>0</v>
      </c>
      <c r="R133" s="262">
        <v>507.42</v>
      </c>
      <c r="S133" s="260">
        <v>52.07</v>
      </c>
      <c r="T133" s="259">
        <v>39.14</v>
      </c>
      <c r="U133" s="261">
        <f t="shared" si="4"/>
        <v>3964.26</v>
      </c>
    </row>
    <row r="134" spans="1:22" s="264" customFormat="1" x14ac:dyDescent="0.25">
      <c r="A134" s="255" t="s">
        <v>84</v>
      </c>
      <c r="B134" s="255">
        <v>1</v>
      </c>
      <c r="C134" s="255">
        <v>339</v>
      </c>
      <c r="D134" s="255"/>
      <c r="E134" s="292" t="s">
        <v>346</v>
      </c>
      <c r="F134" s="257">
        <v>0</v>
      </c>
      <c r="G134" s="258">
        <v>0</v>
      </c>
      <c r="H134" s="258">
        <v>0</v>
      </c>
      <c r="I134" s="258">
        <v>0</v>
      </c>
      <c r="J134" s="258">
        <v>0</v>
      </c>
      <c r="K134" s="258">
        <v>0</v>
      </c>
      <c r="L134" s="258">
        <v>0</v>
      </c>
      <c r="M134" s="258">
        <v>0</v>
      </c>
      <c r="N134" s="258">
        <v>0</v>
      </c>
      <c r="O134" s="258">
        <v>0</v>
      </c>
      <c r="P134" s="259">
        <v>705.57</v>
      </c>
      <c r="Q134" s="258">
        <v>0</v>
      </c>
      <c r="R134" s="262">
        <v>429.76</v>
      </c>
      <c r="S134" s="262">
        <v>108.46</v>
      </c>
      <c r="T134" s="258">
        <v>0</v>
      </c>
      <c r="U134" s="261">
        <f t="shared" si="4"/>
        <v>1243.79</v>
      </c>
    </row>
    <row r="135" spans="1:22" s="264" customFormat="1" x14ac:dyDescent="0.25">
      <c r="A135" s="255" t="s">
        <v>86</v>
      </c>
      <c r="B135" s="255">
        <v>1</v>
      </c>
      <c r="C135" s="255">
        <v>87</v>
      </c>
      <c r="D135" s="255" t="s">
        <v>549</v>
      </c>
      <c r="E135" s="292" t="s">
        <v>595</v>
      </c>
      <c r="F135" s="257">
        <v>0</v>
      </c>
      <c r="G135" s="258">
        <v>0</v>
      </c>
      <c r="H135" s="258">
        <v>0</v>
      </c>
      <c r="I135" s="259">
        <v>1895.16</v>
      </c>
      <c r="J135" s="258">
        <v>0</v>
      </c>
      <c r="K135" s="258">
        <v>0</v>
      </c>
      <c r="L135" s="258">
        <v>0</v>
      </c>
      <c r="M135" s="258">
        <v>0</v>
      </c>
      <c r="N135" s="258">
        <v>0</v>
      </c>
      <c r="O135" s="258">
        <v>0</v>
      </c>
      <c r="P135" s="259">
        <v>212.52</v>
      </c>
      <c r="Q135" s="259">
        <v>0</v>
      </c>
      <c r="R135" s="262">
        <v>1155.3399999999999</v>
      </c>
      <c r="S135" s="262">
        <v>31.13</v>
      </c>
      <c r="T135" s="260">
        <v>78.28</v>
      </c>
      <c r="U135" s="261">
        <f t="shared" si="4"/>
        <v>3372.4300000000007</v>
      </c>
    </row>
    <row r="136" spans="1:22" x14ac:dyDescent="0.25">
      <c r="A136" s="255" t="s">
        <v>86</v>
      </c>
      <c r="B136" s="255">
        <v>1</v>
      </c>
      <c r="C136" s="255">
        <v>392</v>
      </c>
      <c r="E136" s="294" t="s">
        <v>473</v>
      </c>
      <c r="F136" s="257">
        <v>0</v>
      </c>
      <c r="G136" s="258">
        <v>0</v>
      </c>
      <c r="H136" s="258">
        <v>0</v>
      </c>
      <c r="I136" s="266">
        <v>1025.05</v>
      </c>
      <c r="J136" s="258">
        <v>0</v>
      </c>
      <c r="K136" s="258">
        <v>0</v>
      </c>
      <c r="L136" s="258">
        <f>3*1518</f>
        <v>4554</v>
      </c>
      <c r="M136" s="258">
        <v>0</v>
      </c>
      <c r="N136" s="258">
        <v>0</v>
      </c>
      <c r="O136" s="258">
        <v>0</v>
      </c>
      <c r="P136" s="259">
        <v>420.79</v>
      </c>
      <c r="Q136" s="258">
        <v>0</v>
      </c>
      <c r="R136" s="262">
        <v>933.39</v>
      </c>
      <c r="S136" s="262">
        <v>42.5</v>
      </c>
      <c r="T136" s="260">
        <v>78.28</v>
      </c>
      <c r="U136" s="261">
        <f t="shared" si="4"/>
        <v>7054.01</v>
      </c>
    </row>
    <row r="137" spans="1:22" x14ac:dyDescent="0.25">
      <c r="A137" s="255" t="s">
        <v>84</v>
      </c>
      <c r="B137" s="255">
        <v>1</v>
      </c>
      <c r="C137" s="255">
        <v>317</v>
      </c>
      <c r="E137" s="292" t="s">
        <v>623</v>
      </c>
      <c r="F137" s="257">
        <v>0</v>
      </c>
      <c r="G137" s="258">
        <v>0</v>
      </c>
      <c r="H137" s="258">
        <v>0</v>
      </c>
      <c r="I137" s="258">
        <v>0</v>
      </c>
      <c r="J137" s="258">
        <v>0</v>
      </c>
      <c r="K137" s="258">
        <v>0</v>
      </c>
      <c r="L137" s="258">
        <v>0</v>
      </c>
      <c r="M137" s="258">
        <v>0</v>
      </c>
      <c r="N137" s="258">
        <v>0</v>
      </c>
      <c r="O137" s="258">
        <v>0</v>
      </c>
      <c r="P137" s="259">
        <v>705.57</v>
      </c>
      <c r="Q137" s="258">
        <v>0</v>
      </c>
      <c r="R137" s="262">
        <v>429.76</v>
      </c>
      <c r="S137" s="262">
        <v>108.46</v>
      </c>
      <c r="T137" s="259">
        <v>39.14</v>
      </c>
      <c r="U137" s="261">
        <f t="shared" si="4"/>
        <v>1282.93</v>
      </c>
      <c r="V137" s="264"/>
    </row>
    <row r="138" spans="1:22" x14ac:dyDescent="0.25">
      <c r="A138" s="255" t="s">
        <v>84</v>
      </c>
      <c r="B138" s="255">
        <v>1</v>
      </c>
      <c r="C138" s="255">
        <v>28</v>
      </c>
      <c r="D138" s="255" t="s">
        <v>549</v>
      </c>
      <c r="E138" s="292" t="s">
        <v>570</v>
      </c>
      <c r="F138" s="257">
        <v>356.33</v>
      </c>
      <c r="G138" s="258">
        <v>0</v>
      </c>
      <c r="H138" s="258">
        <v>0</v>
      </c>
      <c r="I138" s="259">
        <v>1447.19</v>
      </c>
      <c r="J138" s="258">
        <v>516.9</v>
      </c>
      <c r="K138" s="258">
        <v>0</v>
      </c>
      <c r="L138" s="258">
        <v>0</v>
      </c>
      <c r="M138" s="258">
        <v>0</v>
      </c>
      <c r="N138" s="258">
        <v>0</v>
      </c>
      <c r="O138" s="258">
        <v>0</v>
      </c>
      <c r="P138" s="259">
        <v>425.04</v>
      </c>
      <c r="Q138" s="259">
        <v>0</v>
      </c>
      <c r="R138" s="262">
        <v>942.82</v>
      </c>
      <c r="S138" s="262">
        <v>35.33</v>
      </c>
      <c r="T138" s="259">
        <v>117.42</v>
      </c>
      <c r="U138" s="261">
        <f t="shared" si="4"/>
        <v>3841.03</v>
      </c>
    </row>
    <row r="139" spans="1:22" x14ac:dyDescent="0.25">
      <c r="A139" s="255" t="s">
        <v>84</v>
      </c>
      <c r="B139" s="255">
        <v>1</v>
      </c>
      <c r="C139" s="255">
        <v>403</v>
      </c>
      <c r="D139" s="255" t="s">
        <v>549</v>
      </c>
      <c r="E139" s="294" t="s">
        <v>480</v>
      </c>
      <c r="F139" s="257">
        <v>0</v>
      </c>
      <c r="G139" s="258">
        <v>0</v>
      </c>
      <c r="H139" s="258">
        <v>0</v>
      </c>
      <c r="I139" s="258">
        <v>375.13</v>
      </c>
      <c r="J139" s="258">
        <v>0</v>
      </c>
      <c r="K139" s="258">
        <v>0</v>
      </c>
      <c r="L139" s="258">
        <v>0</v>
      </c>
      <c r="M139" s="258">
        <v>0</v>
      </c>
      <c r="N139" s="258">
        <v>0</v>
      </c>
      <c r="O139" s="258">
        <v>0</v>
      </c>
      <c r="P139" s="259">
        <v>1340.5</v>
      </c>
      <c r="Q139" s="259">
        <v>0</v>
      </c>
      <c r="R139" s="258">
        <v>0</v>
      </c>
      <c r="S139" s="260">
        <v>52.07</v>
      </c>
      <c r="T139" s="260">
        <v>39.14</v>
      </c>
      <c r="U139" s="261">
        <f t="shared" si="4"/>
        <v>1806.8400000000001</v>
      </c>
    </row>
    <row r="140" spans="1:22" x14ac:dyDescent="0.25">
      <c r="A140" s="255" t="s">
        <v>86</v>
      </c>
      <c r="B140" s="255">
        <v>1</v>
      </c>
      <c r="C140" s="255">
        <v>6</v>
      </c>
      <c r="E140" s="292" t="s">
        <v>553</v>
      </c>
      <c r="F140" s="257">
        <v>0</v>
      </c>
      <c r="G140" s="258">
        <v>0</v>
      </c>
      <c r="H140" s="258">
        <v>0</v>
      </c>
      <c r="I140" s="258">
        <v>2425.02</v>
      </c>
      <c r="J140" s="258">
        <v>0</v>
      </c>
      <c r="K140" s="258">
        <v>0</v>
      </c>
      <c r="L140" s="258">
        <v>0</v>
      </c>
      <c r="M140" s="258">
        <v>0</v>
      </c>
      <c r="N140" s="258">
        <v>0</v>
      </c>
      <c r="O140" s="258">
        <v>0</v>
      </c>
      <c r="P140" s="259">
        <v>748.08</v>
      </c>
      <c r="Q140" s="258">
        <v>0</v>
      </c>
      <c r="R140" s="262">
        <v>455.65</v>
      </c>
      <c r="S140" s="262">
        <v>92.79</v>
      </c>
      <c r="T140" s="260">
        <v>78.28</v>
      </c>
      <c r="U140" s="261">
        <f t="shared" si="4"/>
        <v>3799.82</v>
      </c>
    </row>
    <row r="141" spans="1:22" x14ac:dyDescent="0.25">
      <c r="A141" s="255" t="s">
        <v>86</v>
      </c>
      <c r="B141" s="255">
        <v>1</v>
      </c>
      <c r="C141" s="255">
        <v>11</v>
      </c>
      <c r="E141" s="292" t="s">
        <v>556</v>
      </c>
      <c r="F141" s="257">
        <v>0</v>
      </c>
      <c r="G141" s="258">
        <v>0</v>
      </c>
      <c r="H141" s="258">
        <v>0</v>
      </c>
      <c r="I141" s="258">
        <v>2787.94</v>
      </c>
      <c r="J141" s="258">
        <v>0</v>
      </c>
      <c r="K141" s="258">
        <v>0</v>
      </c>
      <c r="L141" s="258">
        <v>0</v>
      </c>
      <c r="M141" s="258">
        <v>0</v>
      </c>
      <c r="N141" s="258">
        <v>0</v>
      </c>
      <c r="O141" s="258">
        <v>0</v>
      </c>
      <c r="P141" s="259">
        <v>374.04</v>
      </c>
      <c r="Q141" s="258">
        <v>0</v>
      </c>
      <c r="R141" s="262">
        <v>829.69</v>
      </c>
      <c r="S141" s="262">
        <v>96.43</v>
      </c>
      <c r="T141" s="259">
        <v>78.28</v>
      </c>
      <c r="U141" s="261">
        <f t="shared" si="4"/>
        <v>4166.38</v>
      </c>
    </row>
    <row r="142" spans="1:22" s="304" customFormat="1" x14ac:dyDescent="0.25">
      <c r="A142" s="298" t="s">
        <v>84</v>
      </c>
      <c r="B142" s="298">
        <v>1</v>
      </c>
      <c r="C142" s="298">
        <v>345</v>
      </c>
      <c r="D142" s="298"/>
      <c r="E142" s="308" t="s">
        <v>366</v>
      </c>
      <c r="F142" s="299">
        <v>0</v>
      </c>
      <c r="G142" s="300">
        <v>0</v>
      </c>
      <c r="H142" s="300">
        <v>0</v>
      </c>
      <c r="I142" s="300">
        <v>0</v>
      </c>
      <c r="J142" s="300">
        <v>0</v>
      </c>
      <c r="K142" s="300">
        <v>0</v>
      </c>
      <c r="L142" s="300">
        <v>0</v>
      </c>
      <c r="M142" s="300">
        <v>0</v>
      </c>
      <c r="N142" s="300">
        <v>0</v>
      </c>
      <c r="O142" s="300">
        <v>0</v>
      </c>
      <c r="P142" s="302">
        <v>0</v>
      </c>
      <c r="Q142" s="300">
        <v>0</v>
      </c>
      <c r="R142" s="301">
        <v>517.78</v>
      </c>
      <c r="S142" s="301">
        <v>36.67</v>
      </c>
      <c r="T142" s="300">
        <v>0</v>
      </c>
      <c r="U142" s="303">
        <f t="shared" si="4"/>
        <v>554.44999999999993</v>
      </c>
    </row>
    <row r="143" spans="1:22" s="285" customFormat="1" x14ac:dyDescent="0.25">
      <c r="A143" s="286" t="s">
        <v>84</v>
      </c>
      <c r="B143" s="286">
        <v>1</v>
      </c>
      <c r="C143" s="286">
        <v>442</v>
      </c>
      <c r="D143" s="286"/>
      <c r="E143" s="319" t="s">
        <v>710</v>
      </c>
      <c r="F143" s="281">
        <v>0</v>
      </c>
      <c r="G143" s="282">
        <v>0</v>
      </c>
      <c r="H143" s="282">
        <v>0</v>
      </c>
      <c r="I143" s="282">
        <v>0</v>
      </c>
      <c r="J143" s="282">
        <v>412.34</v>
      </c>
      <c r="K143" s="282">
        <v>0</v>
      </c>
      <c r="L143" s="282">
        <v>0</v>
      </c>
      <c r="M143" s="282">
        <v>0</v>
      </c>
      <c r="N143" s="282">
        <v>0</v>
      </c>
      <c r="O143" s="282">
        <v>0</v>
      </c>
      <c r="P143" s="280">
        <v>0</v>
      </c>
      <c r="Q143" s="282">
        <v>0</v>
      </c>
      <c r="R143" s="283">
        <v>0</v>
      </c>
      <c r="S143" s="282">
        <v>67.23</v>
      </c>
      <c r="T143" s="284">
        <v>0</v>
      </c>
      <c r="U143" s="287">
        <f t="shared" si="4"/>
        <v>479.57</v>
      </c>
      <c r="V143" s="318"/>
    </row>
    <row r="144" spans="1:22" x14ac:dyDescent="0.25">
      <c r="A144" s="255" t="s">
        <v>84</v>
      </c>
      <c r="B144" s="255">
        <v>1</v>
      </c>
      <c r="C144" s="255">
        <v>462</v>
      </c>
      <c r="D144" s="255" t="s">
        <v>549</v>
      </c>
      <c r="E144" s="292" t="s">
        <v>753</v>
      </c>
      <c r="F144" s="257">
        <v>0</v>
      </c>
      <c r="G144" s="258">
        <v>0</v>
      </c>
      <c r="H144" s="258">
        <v>0</v>
      </c>
      <c r="I144" s="258">
        <v>2368.09</v>
      </c>
      <c r="J144" s="258">
        <v>0</v>
      </c>
      <c r="K144" s="258">
        <v>0</v>
      </c>
      <c r="L144" s="258">
        <v>0</v>
      </c>
      <c r="M144" s="258">
        <v>0</v>
      </c>
      <c r="N144" s="258">
        <v>0</v>
      </c>
      <c r="O144" s="258">
        <v>0</v>
      </c>
      <c r="P144" s="259">
        <v>841.58</v>
      </c>
      <c r="Q144" s="259">
        <v>0</v>
      </c>
      <c r="R144" s="262">
        <v>512.61</v>
      </c>
      <c r="S144" s="258">
        <v>42.5</v>
      </c>
      <c r="T144" s="258">
        <v>0</v>
      </c>
      <c r="U144" s="261">
        <f t="shared" si="4"/>
        <v>3764.78</v>
      </c>
    </row>
    <row r="145" spans="1:21" x14ac:dyDescent="0.25">
      <c r="A145" s="255" t="s">
        <v>84</v>
      </c>
      <c r="B145" s="255">
        <v>1</v>
      </c>
      <c r="C145" s="255">
        <v>438</v>
      </c>
      <c r="E145" s="292" t="s">
        <v>708</v>
      </c>
      <c r="F145" s="257">
        <v>0</v>
      </c>
      <c r="G145" s="258">
        <v>0</v>
      </c>
      <c r="H145" s="258">
        <v>0</v>
      </c>
      <c r="I145" s="259">
        <v>1026.5</v>
      </c>
      <c r="J145" s="258">
        <v>0</v>
      </c>
      <c r="K145" s="258">
        <v>0</v>
      </c>
      <c r="L145" s="258">
        <v>0</v>
      </c>
      <c r="M145" s="258">
        <v>0</v>
      </c>
      <c r="N145" s="258">
        <v>0</v>
      </c>
      <c r="O145" s="258">
        <v>0</v>
      </c>
      <c r="P145" s="259">
        <v>833.08</v>
      </c>
      <c r="Q145" s="258">
        <v>0</v>
      </c>
      <c r="R145" s="262">
        <v>507.43</v>
      </c>
      <c r="S145" s="262">
        <v>52.07</v>
      </c>
      <c r="T145" s="260">
        <v>39.14</v>
      </c>
      <c r="U145" s="261">
        <f t="shared" si="4"/>
        <v>2458.2199999999998</v>
      </c>
    </row>
    <row r="146" spans="1:21" x14ac:dyDescent="0.25">
      <c r="A146" s="255" t="s">
        <v>84</v>
      </c>
      <c r="B146" s="255">
        <v>1</v>
      </c>
      <c r="C146" s="255">
        <v>18</v>
      </c>
      <c r="D146" s="255" t="s">
        <v>549</v>
      </c>
      <c r="E146" s="292" t="s">
        <v>561</v>
      </c>
      <c r="F146" s="257">
        <v>0</v>
      </c>
      <c r="G146" s="258">
        <v>0</v>
      </c>
      <c r="H146" s="258">
        <v>0</v>
      </c>
      <c r="I146" s="259">
        <v>3190.88</v>
      </c>
      <c r="J146" s="258">
        <v>0</v>
      </c>
      <c r="K146" s="258">
        <v>0</v>
      </c>
      <c r="L146" s="258">
        <v>0</v>
      </c>
      <c r="M146" s="258">
        <v>0</v>
      </c>
      <c r="N146" s="258">
        <v>0</v>
      </c>
      <c r="O146" s="258">
        <v>0</v>
      </c>
      <c r="P146" s="259">
        <v>395.29</v>
      </c>
      <c r="Q146" s="259">
        <v>0</v>
      </c>
      <c r="R146" s="262">
        <v>876.83</v>
      </c>
      <c r="S146" s="262">
        <v>67.239999999999995</v>
      </c>
      <c r="T146" s="258">
        <v>0</v>
      </c>
      <c r="U146" s="261">
        <f t="shared" ref="U146:U152" si="5">SUM(F146:T146)</f>
        <v>4530.24</v>
      </c>
    </row>
    <row r="147" spans="1:21" x14ac:dyDescent="0.25">
      <c r="A147" s="255" t="s">
        <v>84</v>
      </c>
      <c r="B147" s="255">
        <v>1</v>
      </c>
      <c r="C147" s="255">
        <v>367</v>
      </c>
      <c r="E147" s="294" t="s">
        <v>456</v>
      </c>
      <c r="F147" s="257">
        <v>0</v>
      </c>
      <c r="G147" s="258">
        <v>0</v>
      </c>
      <c r="H147" s="258">
        <v>0</v>
      </c>
      <c r="I147" s="258">
        <v>1512.68</v>
      </c>
      <c r="J147" s="258">
        <v>0</v>
      </c>
      <c r="K147" s="258">
        <v>0</v>
      </c>
      <c r="L147" s="258">
        <v>0</v>
      </c>
      <c r="M147" s="258">
        <v>0</v>
      </c>
      <c r="N147" s="258">
        <v>0</v>
      </c>
      <c r="O147" s="258">
        <v>0</v>
      </c>
      <c r="P147" s="259">
        <v>833.08</v>
      </c>
      <c r="Q147" s="258">
        <v>0</v>
      </c>
      <c r="R147" s="262">
        <v>507.42</v>
      </c>
      <c r="S147" s="260">
        <v>0</v>
      </c>
      <c r="T147" s="260">
        <v>78.28</v>
      </c>
      <c r="U147" s="261">
        <f t="shared" si="5"/>
        <v>2931.4600000000005</v>
      </c>
    </row>
    <row r="148" spans="1:21" x14ac:dyDescent="0.25">
      <c r="A148" s="255" t="s">
        <v>84</v>
      </c>
      <c r="B148" s="255">
        <v>1</v>
      </c>
      <c r="C148" s="255">
        <v>69</v>
      </c>
      <c r="D148" s="255" t="s">
        <v>549</v>
      </c>
      <c r="E148" s="292" t="s">
        <v>587</v>
      </c>
      <c r="F148" s="257">
        <v>0</v>
      </c>
      <c r="G148" s="258">
        <v>0</v>
      </c>
      <c r="H148" s="258">
        <v>0</v>
      </c>
      <c r="I148" s="259">
        <v>2430.8000000000002</v>
      </c>
      <c r="J148" s="258">
        <v>0</v>
      </c>
      <c r="K148" s="258">
        <v>0</v>
      </c>
      <c r="L148" s="258">
        <f>3*1518</f>
        <v>4554</v>
      </c>
      <c r="M148" s="258">
        <v>0</v>
      </c>
      <c r="N148" s="258">
        <v>0</v>
      </c>
      <c r="O148" s="258">
        <v>0</v>
      </c>
      <c r="P148" s="259">
        <v>705.57</v>
      </c>
      <c r="Q148" s="259">
        <v>0</v>
      </c>
      <c r="R148" s="262">
        <v>429.76</v>
      </c>
      <c r="S148" s="262">
        <v>108.46</v>
      </c>
      <c r="T148" s="259">
        <v>0</v>
      </c>
      <c r="U148" s="261">
        <f t="shared" si="5"/>
        <v>8228.59</v>
      </c>
    </row>
    <row r="149" spans="1:21" x14ac:dyDescent="0.25">
      <c r="A149" s="255" t="s">
        <v>84</v>
      </c>
      <c r="B149" s="255">
        <v>1</v>
      </c>
      <c r="C149" s="255">
        <v>443</v>
      </c>
      <c r="E149" s="292" t="s">
        <v>711</v>
      </c>
      <c r="F149" s="257">
        <v>0</v>
      </c>
      <c r="G149" s="258">
        <v>0</v>
      </c>
      <c r="H149" s="258">
        <v>0</v>
      </c>
      <c r="I149" s="258">
        <v>0</v>
      </c>
      <c r="J149" s="258">
        <v>0</v>
      </c>
      <c r="K149" s="258">
        <v>0</v>
      </c>
      <c r="L149" s="258">
        <v>0</v>
      </c>
      <c r="M149" s="258">
        <v>0</v>
      </c>
      <c r="N149" s="258">
        <v>0</v>
      </c>
      <c r="O149" s="258">
        <v>0</v>
      </c>
      <c r="P149" s="258">
        <v>850.08</v>
      </c>
      <c r="Q149" s="258">
        <v>0</v>
      </c>
      <c r="R149" s="258">
        <v>517.78</v>
      </c>
      <c r="S149" s="258">
        <v>0</v>
      </c>
      <c r="T149" s="258">
        <v>39.14</v>
      </c>
      <c r="U149" s="261">
        <f t="shared" si="5"/>
        <v>1407.0000000000002</v>
      </c>
    </row>
    <row r="150" spans="1:21" x14ac:dyDescent="0.25">
      <c r="A150" s="255" t="s">
        <v>84</v>
      </c>
      <c r="B150" s="255">
        <v>1</v>
      </c>
      <c r="C150" s="255">
        <v>456</v>
      </c>
      <c r="E150" s="292" t="s">
        <v>723</v>
      </c>
      <c r="F150" s="257">
        <v>0</v>
      </c>
      <c r="G150" s="258">
        <v>0</v>
      </c>
      <c r="H150" s="258">
        <v>0</v>
      </c>
      <c r="I150" s="258">
        <v>0</v>
      </c>
      <c r="J150" s="258">
        <v>0</v>
      </c>
      <c r="K150" s="258">
        <v>0</v>
      </c>
      <c r="L150" s="258">
        <v>0</v>
      </c>
      <c r="M150" s="258">
        <v>0</v>
      </c>
      <c r="N150" s="258">
        <v>0</v>
      </c>
      <c r="O150" s="258">
        <v>0</v>
      </c>
      <c r="P150" s="259">
        <v>624.80999999999995</v>
      </c>
      <c r="Q150" s="258">
        <v>0</v>
      </c>
      <c r="R150" s="262">
        <v>715.7</v>
      </c>
      <c r="S150" s="262">
        <v>52.07</v>
      </c>
      <c r="T150" s="260">
        <v>39.14</v>
      </c>
      <c r="U150" s="261">
        <f t="shared" si="5"/>
        <v>1431.72</v>
      </c>
    </row>
    <row r="151" spans="1:21" x14ac:dyDescent="0.25">
      <c r="A151" s="255" t="s">
        <v>86</v>
      </c>
      <c r="B151" s="255">
        <v>1</v>
      </c>
      <c r="C151" s="255">
        <v>425</v>
      </c>
      <c r="E151" s="292" t="s">
        <v>689</v>
      </c>
      <c r="F151" s="257">
        <v>0</v>
      </c>
      <c r="G151" s="258">
        <v>0</v>
      </c>
      <c r="H151" s="258">
        <v>0</v>
      </c>
      <c r="I151" s="258">
        <v>596.41</v>
      </c>
      <c r="J151" s="258">
        <v>0</v>
      </c>
      <c r="K151" s="258">
        <v>0</v>
      </c>
      <c r="L151" s="258">
        <v>0</v>
      </c>
      <c r="M151" s="258">
        <v>0</v>
      </c>
      <c r="N151" s="258">
        <v>0</v>
      </c>
      <c r="O151" s="258">
        <v>0</v>
      </c>
      <c r="P151" s="258">
        <v>841.58</v>
      </c>
      <c r="Q151" s="258">
        <v>0</v>
      </c>
      <c r="R151" s="258">
        <v>512.61</v>
      </c>
      <c r="S151" s="262">
        <v>42.5</v>
      </c>
      <c r="T151" s="259">
        <v>117.42</v>
      </c>
      <c r="U151" s="261">
        <f t="shared" si="5"/>
        <v>2110.52</v>
      </c>
    </row>
    <row r="152" spans="1:21" s="285" customFormat="1" x14ac:dyDescent="0.25">
      <c r="A152" s="286" t="s">
        <v>86</v>
      </c>
      <c r="B152" s="286">
        <v>1</v>
      </c>
      <c r="C152" s="286">
        <v>418</v>
      </c>
      <c r="D152" s="286" t="s">
        <v>549</v>
      </c>
      <c r="E152" s="297" t="s">
        <v>646</v>
      </c>
      <c r="F152" s="281">
        <v>0</v>
      </c>
      <c r="G152" s="282">
        <v>0</v>
      </c>
      <c r="H152" s="282">
        <v>0</v>
      </c>
      <c r="I152" s="280">
        <v>961.42</v>
      </c>
      <c r="J152" s="282">
        <v>0</v>
      </c>
      <c r="K152" s="282">
        <v>0</v>
      </c>
      <c r="L152" s="282">
        <v>0</v>
      </c>
      <c r="M152" s="282">
        <v>0</v>
      </c>
      <c r="N152" s="282">
        <v>0</v>
      </c>
      <c r="O152" s="282">
        <v>0</v>
      </c>
      <c r="P152" s="280">
        <v>0</v>
      </c>
      <c r="Q152" s="280">
        <v>0</v>
      </c>
      <c r="R152" s="283">
        <v>0</v>
      </c>
      <c r="S152" s="283">
        <v>104.57</v>
      </c>
      <c r="T152" s="280">
        <v>0</v>
      </c>
      <c r="U152" s="287">
        <f t="shared" si="5"/>
        <v>1065.99</v>
      </c>
    </row>
    <row r="153" spans="1:21" s="304" customFormat="1" x14ac:dyDescent="0.25">
      <c r="A153" s="298" t="s">
        <v>84</v>
      </c>
      <c r="B153" s="298">
        <v>1</v>
      </c>
      <c r="C153" s="298">
        <v>192</v>
      </c>
      <c r="D153" s="298"/>
      <c r="E153" s="308" t="s">
        <v>615</v>
      </c>
      <c r="F153" s="299">
        <v>0</v>
      </c>
      <c r="G153" s="300">
        <v>0</v>
      </c>
      <c r="H153" s="300">
        <v>0</v>
      </c>
      <c r="I153" s="300">
        <v>0</v>
      </c>
      <c r="J153" s="300">
        <v>0</v>
      </c>
      <c r="K153" s="300">
        <v>0</v>
      </c>
      <c r="L153" s="300">
        <v>0</v>
      </c>
      <c r="M153" s="300">
        <v>0</v>
      </c>
      <c r="N153" s="300">
        <v>0</v>
      </c>
      <c r="O153" s="300">
        <v>0</v>
      </c>
      <c r="P153" s="300">
        <v>0</v>
      </c>
      <c r="Q153" s="300">
        <v>0</v>
      </c>
      <c r="R153" s="300">
        <v>0</v>
      </c>
      <c r="S153" s="300">
        <v>0</v>
      </c>
      <c r="T153" s="300">
        <v>0</v>
      </c>
      <c r="U153" s="300">
        <v>0</v>
      </c>
    </row>
    <row r="154" spans="1:21" x14ac:dyDescent="0.25">
      <c r="A154" s="255" t="s">
        <v>86</v>
      </c>
      <c r="B154" s="255">
        <v>1</v>
      </c>
      <c r="C154" s="255">
        <v>260</v>
      </c>
      <c r="E154" s="292" t="s">
        <v>148</v>
      </c>
      <c r="F154" s="257">
        <v>0</v>
      </c>
      <c r="G154" s="258">
        <v>0</v>
      </c>
      <c r="H154" s="258">
        <v>0</v>
      </c>
      <c r="I154" s="258">
        <v>553.80999999999995</v>
      </c>
      <c r="J154" s="258">
        <v>0</v>
      </c>
      <c r="K154" s="258">
        <v>0</v>
      </c>
      <c r="L154" s="258">
        <v>0</v>
      </c>
      <c r="M154" s="258">
        <v>0</v>
      </c>
      <c r="N154" s="258">
        <v>0</v>
      </c>
      <c r="O154" s="258">
        <v>0</v>
      </c>
      <c r="P154" s="258">
        <v>0</v>
      </c>
      <c r="Q154" s="258">
        <v>0</v>
      </c>
      <c r="R154" s="262">
        <v>1354.19</v>
      </c>
      <c r="S154" s="262">
        <v>45.08</v>
      </c>
      <c r="T154" s="260">
        <v>0</v>
      </c>
      <c r="U154" s="261">
        <f t="shared" ref="U154:U185" si="6">SUM(F154:T154)</f>
        <v>1953.08</v>
      </c>
    </row>
    <row r="155" spans="1:21" x14ac:dyDescent="0.25">
      <c r="A155" s="255" t="s">
        <v>86</v>
      </c>
      <c r="B155" s="255">
        <v>1</v>
      </c>
      <c r="C155" s="255">
        <v>444</v>
      </c>
      <c r="E155" s="292" t="s">
        <v>712</v>
      </c>
      <c r="F155" s="257">
        <v>0</v>
      </c>
      <c r="G155" s="258">
        <v>0</v>
      </c>
      <c r="H155" s="258">
        <v>0</v>
      </c>
      <c r="I155" s="258">
        <v>535.29</v>
      </c>
      <c r="J155" s="258">
        <v>0</v>
      </c>
      <c r="K155" s="258">
        <v>0</v>
      </c>
      <c r="L155" s="258">
        <v>0</v>
      </c>
      <c r="M155" s="258">
        <v>0</v>
      </c>
      <c r="N155" s="268">
        <v>0</v>
      </c>
      <c r="O155" s="258">
        <v>0</v>
      </c>
      <c r="P155" s="259">
        <v>425.04</v>
      </c>
      <c r="Q155" s="258">
        <v>0</v>
      </c>
      <c r="R155" s="262">
        <v>942.82</v>
      </c>
      <c r="S155" s="258">
        <v>16.8</v>
      </c>
      <c r="T155" s="258">
        <v>0</v>
      </c>
      <c r="U155" s="261">
        <f t="shared" si="6"/>
        <v>1919.95</v>
      </c>
    </row>
    <row r="156" spans="1:21" x14ac:dyDescent="0.25">
      <c r="A156" s="255" t="s">
        <v>86</v>
      </c>
      <c r="B156" s="255">
        <v>1</v>
      </c>
      <c r="C156" s="255">
        <v>161</v>
      </c>
      <c r="D156" s="255" t="s">
        <v>549</v>
      </c>
      <c r="E156" s="292" t="s">
        <v>63</v>
      </c>
      <c r="F156" s="257">
        <v>0</v>
      </c>
      <c r="G156" s="258">
        <v>0</v>
      </c>
      <c r="H156" s="258">
        <v>0</v>
      </c>
      <c r="I156" s="258">
        <v>602.70000000000005</v>
      </c>
      <c r="J156" s="258">
        <v>0</v>
      </c>
      <c r="K156" s="258">
        <v>0</v>
      </c>
      <c r="L156" s="258">
        <v>0</v>
      </c>
      <c r="M156" s="258">
        <v>0</v>
      </c>
      <c r="N156" s="258">
        <v>0</v>
      </c>
      <c r="O156" s="258">
        <v>0</v>
      </c>
      <c r="P156" s="259">
        <v>841.58</v>
      </c>
      <c r="Q156" s="258">
        <v>0</v>
      </c>
      <c r="R156" s="262">
        <v>512.61</v>
      </c>
      <c r="S156" s="262">
        <v>42.51</v>
      </c>
      <c r="T156" s="260">
        <v>117.42</v>
      </c>
      <c r="U156" s="261">
        <f t="shared" si="6"/>
        <v>2116.8200000000002</v>
      </c>
    </row>
    <row r="157" spans="1:21" x14ac:dyDescent="0.25">
      <c r="A157" s="255" t="s">
        <v>84</v>
      </c>
      <c r="B157" s="255">
        <v>1</v>
      </c>
      <c r="C157" s="255">
        <v>344</v>
      </c>
      <c r="D157" s="255" t="s">
        <v>549</v>
      </c>
      <c r="E157" s="292" t="s">
        <v>364</v>
      </c>
      <c r="F157" s="257">
        <v>0</v>
      </c>
      <c r="G157" s="258">
        <v>0</v>
      </c>
      <c r="H157" s="258">
        <v>0</v>
      </c>
      <c r="I157" s="259">
        <v>1393.97</v>
      </c>
      <c r="J157" s="258">
        <v>0</v>
      </c>
      <c r="K157" s="258">
        <v>0</v>
      </c>
      <c r="L157" s="258">
        <v>0</v>
      </c>
      <c r="M157" s="258">
        <v>0</v>
      </c>
      <c r="N157" s="258">
        <v>0</v>
      </c>
      <c r="O157" s="258">
        <v>6451.16</v>
      </c>
      <c r="P157" s="259">
        <v>748.08</v>
      </c>
      <c r="Q157" s="259">
        <v>0</v>
      </c>
      <c r="R157" s="262">
        <v>455.65</v>
      </c>
      <c r="S157" s="262">
        <v>85.9</v>
      </c>
      <c r="T157" s="258">
        <v>0</v>
      </c>
      <c r="U157" s="261">
        <f t="shared" si="6"/>
        <v>9134.76</v>
      </c>
    </row>
    <row r="158" spans="1:21" x14ac:dyDescent="0.25">
      <c r="A158" s="255" t="s">
        <v>84</v>
      </c>
      <c r="B158" s="255">
        <v>1</v>
      </c>
      <c r="C158" s="255">
        <v>356</v>
      </c>
      <c r="E158" s="292" t="s">
        <v>383</v>
      </c>
      <c r="F158" s="257">
        <v>0</v>
      </c>
      <c r="G158" s="258">
        <v>0</v>
      </c>
      <c r="H158" s="258">
        <v>0</v>
      </c>
      <c r="I158" s="258">
        <v>996.71</v>
      </c>
      <c r="J158" s="258">
        <v>0</v>
      </c>
      <c r="K158" s="258">
        <v>0</v>
      </c>
      <c r="L158" s="258">
        <v>0</v>
      </c>
      <c r="M158" s="258">
        <v>0</v>
      </c>
      <c r="N158" s="258">
        <v>0</v>
      </c>
      <c r="O158" s="258">
        <v>0</v>
      </c>
      <c r="P158" s="259">
        <v>850.08</v>
      </c>
      <c r="Q158" s="258">
        <v>0</v>
      </c>
      <c r="R158" s="262">
        <v>517.78</v>
      </c>
      <c r="S158" s="262">
        <v>30.56</v>
      </c>
      <c r="T158" s="259">
        <v>39.14</v>
      </c>
      <c r="U158" s="261">
        <f t="shared" si="6"/>
        <v>2434.2699999999995</v>
      </c>
    </row>
    <row r="159" spans="1:21" x14ac:dyDescent="0.25">
      <c r="A159" s="255" t="s">
        <v>84</v>
      </c>
      <c r="B159" s="255">
        <v>1</v>
      </c>
      <c r="C159" s="255">
        <v>172</v>
      </c>
      <c r="E159" s="292" t="s">
        <v>630</v>
      </c>
      <c r="F159" s="257">
        <v>0</v>
      </c>
      <c r="G159" s="258">
        <v>0</v>
      </c>
      <c r="H159" s="258">
        <v>0</v>
      </c>
      <c r="I159" s="258">
        <v>1363.08</v>
      </c>
      <c r="J159" s="258">
        <v>0</v>
      </c>
      <c r="K159" s="258">
        <v>0</v>
      </c>
      <c r="L159" s="258">
        <v>0</v>
      </c>
      <c r="M159" s="258">
        <v>0</v>
      </c>
      <c r="N159" s="258">
        <v>0</v>
      </c>
      <c r="O159" s="258">
        <v>0</v>
      </c>
      <c r="P159" s="258">
        <v>416.54</v>
      </c>
      <c r="Q159" s="258">
        <v>0</v>
      </c>
      <c r="R159" s="258">
        <v>923.97</v>
      </c>
      <c r="S159" s="258">
        <v>55.24</v>
      </c>
      <c r="T159" s="258">
        <v>117.42</v>
      </c>
      <c r="U159" s="261">
        <f t="shared" si="6"/>
        <v>2876.25</v>
      </c>
    </row>
    <row r="160" spans="1:21" s="269" customFormat="1" x14ac:dyDescent="0.25">
      <c r="A160" s="255" t="s">
        <v>84</v>
      </c>
      <c r="B160" s="255">
        <v>1</v>
      </c>
      <c r="C160" s="255">
        <v>52</v>
      </c>
      <c r="D160" s="255"/>
      <c r="E160" s="292" t="s">
        <v>586</v>
      </c>
      <c r="F160" s="257">
        <v>0</v>
      </c>
      <c r="G160" s="258">
        <v>0</v>
      </c>
      <c r="H160" s="258">
        <v>0</v>
      </c>
      <c r="I160" s="258">
        <v>0</v>
      </c>
      <c r="J160" s="258">
        <v>0</v>
      </c>
      <c r="K160" s="258">
        <v>0</v>
      </c>
      <c r="L160" s="258">
        <v>0</v>
      </c>
      <c r="M160" s="258">
        <v>0</v>
      </c>
      <c r="N160" s="258">
        <v>0</v>
      </c>
      <c r="O160" s="258">
        <v>0</v>
      </c>
      <c r="P160" s="259">
        <v>592.94000000000005</v>
      </c>
      <c r="Q160" s="258">
        <v>0</v>
      </c>
      <c r="R160" s="262">
        <v>679.18</v>
      </c>
      <c r="S160" s="262">
        <v>63.38</v>
      </c>
      <c r="T160" s="258">
        <v>0</v>
      </c>
      <c r="U160" s="261">
        <f t="shared" si="6"/>
        <v>1335.5</v>
      </c>
    </row>
    <row r="161" spans="1:22" x14ac:dyDescent="0.25">
      <c r="A161" s="255" t="s">
        <v>84</v>
      </c>
      <c r="B161" s="255">
        <v>1</v>
      </c>
      <c r="C161" s="255">
        <v>42</v>
      </c>
      <c r="E161" s="292" t="s">
        <v>579</v>
      </c>
      <c r="F161" s="257">
        <v>0</v>
      </c>
      <c r="G161" s="258">
        <v>0</v>
      </c>
      <c r="H161" s="258">
        <v>0</v>
      </c>
      <c r="I161" s="258">
        <v>0</v>
      </c>
      <c r="J161" s="258">
        <v>0</v>
      </c>
      <c r="K161" s="258">
        <v>0</v>
      </c>
      <c r="L161" s="258">
        <v>0</v>
      </c>
      <c r="M161" s="258">
        <v>0</v>
      </c>
      <c r="N161" s="258">
        <v>0</v>
      </c>
      <c r="O161" s="258">
        <v>0</v>
      </c>
      <c r="P161" s="259">
        <v>352.79</v>
      </c>
      <c r="Q161" s="258">
        <v>0</v>
      </c>
      <c r="R161" s="262">
        <v>782.55</v>
      </c>
      <c r="S161" s="258">
        <v>118.08</v>
      </c>
      <c r="T161" s="260">
        <v>117.42</v>
      </c>
      <c r="U161" s="261">
        <f t="shared" si="6"/>
        <v>1370.84</v>
      </c>
      <c r="V161" s="263"/>
    </row>
    <row r="162" spans="1:22" x14ac:dyDescent="0.25">
      <c r="A162" s="255" t="s">
        <v>86</v>
      </c>
      <c r="B162" s="255">
        <v>1</v>
      </c>
      <c r="C162" s="255">
        <v>466</v>
      </c>
      <c r="D162" s="255" t="s">
        <v>549</v>
      </c>
      <c r="E162" s="292" t="s">
        <v>749</v>
      </c>
      <c r="F162" s="257">
        <v>0</v>
      </c>
      <c r="G162" s="258">
        <v>0</v>
      </c>
      <c r="H162" s="258">
        <v>0</v>
      </c>
      <c r="I162" s="258">
        <v>2178.8200000000002</v>
      </c>
      <c r="J162" s="258">
        <v>0</v>
      </c>
      <c r="K162" s="258">
        <v>0</v>
      </c>
      <c r="L162" s="258">
        <v>0</v>
      </c>
      <c r="M162" s="258">
        <v>0</v>
      </c>
      <c r="N162" s="268">
        <v>231.97</v>
      </c>
      <c r="O162" s="258">
        <v>0</v>
      </c>
      <c r="P162" s="257">
        <v>850.08</v>
      </c>
      <c r="Q162" s="259">
        <v>0</v>
      </c>
      <c r="R162" s="262">
        <v>517.78</v>
      </c>
      <c r="S162" s="260">
        <v>16.8</v>
      </c>
      <c r="T162" s="260">
        <v>117.42</v>
      </c>
      <c r="U162" s="261">
        <f t="shared" si="6"/>
        <v>3912.87</v>
      </c>
    </row>
    <row r="163" spans="1:22" x14ac:dyDescent="0.25">
      <c r="A163" s="255" t="s">
        <v>86</v>
      </c>
      <c r="B163" s="255">
        <v>1</v>
      </c>
      <c r="C163" s="255">
        <v>391</v>
      </c>
      <c r="E163" s="294" t="s">
        <v>472</v>
      </c>
      <c r="F163" s="257">
        <v>0</v>
      </c>
      <c r="G163" s="258">
        <v>0</v>
      </c>
      <c r="H163" s="258">
        <v>0</v>
      </c>
      <c r="I163" s="258">
        <v>0</v>
      </c>
      <c r="J163" s="258">
        <v>0</v>
      </c>
      <c r="K163" s="258">
        <v>0</v>
      </c>
      <c r="L163" s="258">
        <v>0</v>
      </c>
      <c r="M163" s="258">
        <v>0</v>
      </c>
      <c r="N163" s="258">
        <v>0</v>
      </c>
      <c r="O163" s="258">
        <v>0</v>
      </c>
      <c r="P163" s="259">
        <v>631.17999999999995</v>
      </c>
      <c r="Q163" s="258">
        <v>0</v>
      </c>
      <c r="R163" s="262">
        <v>723</v>
      </c>
      <c r="S163" s="260">
        <v>42.5</v>
      </c>
      <c r="T163" s="260">
        <v>78.28</v>
      </c>
      <c r="U163" s="261">
        <f t="shared" si="6"/>
        <v>1474.9599999999998</v>
      </c>
    </row>
    <row r="164" spans="1:22" x14ac:dyDescent="0.25">
      <c r="A164" s="255" t="s">
        <v>86</v>
      </c>
      <c r="B164" s="255">
        <v>1</v>
      </c>
      <c r="C164" s="255">
        <v>195</v>
      </c>
      <c r="E164" s="292" t="s">
        <v>779</v>
      </c>
      <c r="F164" s="257">
        <v>0</v>
      </c>
      <c r="G164" s="258">
        <v>0</v>
      </c>
      <c r="H164" s="258">
        <v>0</v>
      </c>
      <c r="I164" s="258">
        <v>0</v>
      </c>
      <c r="J164" s="258">
        <v>0</v>
      </c>
      <c r="K164" s="258">
        <v>0</v>
      </c>
      <c r="L164" s="258">
        <v>0</v>
      </c>
      <c r="M164" s="258">
        <v>0</v>
      </c>
      <c r="N164" s="258">
        <v>0</v>
      </c>
      <c r="O164" s="258">
        <v>0</v>
      </c>
      <c r="P164" s="259">
        <v>637.55999999999995</v>
      </c>
      <c r="Q164" s="258">
        <v>0</v>
      </c>
      <c r="R164" s="262">
        <v>730.3</v>
      </c>
      <c r="S164" s="262">
        <v>18.350000000000001</v>
      </c>
      <c r="T164" s="259">
        <v>117.42</v>
      </c>
      <c r="U164" s="261">
        <f t="shared" si="6"/>
        <v>1503.6299999999999</v>
      </c>
    </row>
    <row r="165" spans="1:22" x14ac:dyDescent="0.25">
      <c r="A165" s="255" t="s">
        <v>86</v>
      </c>
      <c r="B165" s="255">
        <v>1</v>
      </c>
      <c r="C165" s="255">
        <v>335</v>
      </c>
      <c r="E165" s="292" t="s">
        <v>333</v>
      </c>
      <c r="F165" s="257">
        <v>0</v>
      </c>
      <c r="G165" s="258">
        <v>1518</v>
      </c>
      <c r="H165" s="258">
        <v>0</v>
      </c>
      <c r="I165" s="258">
        <v>0</v>
      </c>
      <c r="J165" s="258">
        <v>0</v>
      </c>
      <c r="K165" s="258">
        <v>0</v>
      </c>
      <c r="L165" s="258">
        <v>0</v>
      </c>
      <c r="M165" s="258">
        <v>0</v>
      </c>
      <c r="N165" s="258">
        <v>0</v>
      </c>
      <c r="O165" s="258">
        <v>0</v>
      </c>
      <c r="P165" s="258">
        <v>0</v>
      </c>
      <c r="Q165" s="258">
        <v>0</v>
      </c>
      <c r="R165" s="262">
        <v>1203.72</v>
      </c>
      <c r="S165" s="262">
        <v>85.9</v>
      </c>
      <c r="T165" s="258">
        <v>0</v>
      </c>
      <c r="U165" s="261">
        <f t="shared" si="6"/>
        <v>2807.6200000000003</v>
      </c>
    </row>
    <row r="166" spans="1:22" x14ac:dyDescent="0.25">
      <c r="A166" s="255" t="s">
        <v>84</v>
      </c>
      <c r="B166" s="255">
        <v>1</v>
      </c>
      <c r="C166" s="255">
        <v>245</v>
      </c>
      <c r="D166" s="255" t="s">
        <v>549</v>
      </c>
      <c r="E166" s="294" t="s">
        <v>135</v>
      </c>
      <c r="F166" s="257">
        <v>0</v>
      </c>
      <c r="G166" s="258">
        <v>0</v>
      </c>
      <c r="H166" s="258">
        <v>0</v>
      </c>
      <c r="I166" s="259">
        <v>508.28</v>
      </c>
      <c r="J166" s="258">
        <v>0</v>
      </c>
      <c r="K166" s="258">
        <v>0</v>
      </c>
      <c r="L166" s="258">
        <v>0</v>
      </c>
      <c r="M166" s="258">
        <v>0</v>
      </c>
      <c r="N166" s="258">
        <v>0</v>
      </c>
      <c r="O166" s="258">
        <v>0</v>
      </c>
      <c r="P166" s="259">
        <v>624.80999999999995</v>
      </c>
      <c r="Q166" s="259">
        <v>0</v>
      </c>
      <c r="R166" s="262">
        <v>715.7</v>
      </c>
      <c r="S166" s="258">
        <v>0</v>
      </c>
      <c r="T166" s="260">
        <v>78.28</v>
      </c>
      <c r="U166" s="261">
        <f t="shared" si="6"/>
        <v>1927.07</v>
      </c>
    </row>
    <row r="167" spans="1:22" x14ac:dyDescent="0.25">
      <c r="A167" s="255" t="s">
        <v>84</v>
      </c>
      <c r="B167" s="255">
        <v>1</v>
      </c>
      <c r="C167" s="255">
        <v>19</v>
      </c>
      <c r="E167" s="292" t="s">
        <v>562</v>
      </c>
      <c r="F167" s="257">
        <v>0</v>
      </c>
      <c r="G167" s="258">
        <v>0</v>
      </c>
      <c r="H167" s="258">
        <v>629.24</v>
      </c>
      <c r="I167" s="258">
        <v>0</v>
      </c>
      <c r="J167" s="258">
        <v>0</v>
      </c>
      <c r="K167" s="258">
        <v>0</v>
      </c>
      <c r="L167" s="258">
        <v>0</v>
      </c>
      <c r="M167" s="258">
        <v>0</v>
      </c>
      <c r="N167" s="258">
        <v>0</v>
      </c>
      <c r="O167" s="258">
        <v>0</v>
      </c>
      <c r="P167" s="258">
        <v>0</v>
      </c>
      <c r="Q167" s="258">
        <v>0</v>
      </c>
      <c r="R167" s="262">
        <v>1203.72</v>
      </c>
      <c r="S167" s="262">
        <v>81.849999999999994</v>
      </c>
      <c r="T167" s="260">
        <v>78.28</v>
      </c>
      <c r="U167" s="261">
        <f t="shared" si="6"/>
        <v>1993.09</v>
      </c>
    </row>
    <row r="168" spans="1:22" x14ac:dyDescent="0.25">
      <c r="A168" s="255" t="s">
        <v>84</v>
      </c>
      <c r="B168" s="255">
        <v>1</v>
      </c>
      <c r="C168" s="255">
        <v>475</v>
      </c>
      <c r="E168" s="292" t="s">
        <v>785</v>
      </c>
      <c r="F168" s="257">
        <v>0</v>
      </c>
      <c r="G168" s="257">
        <v>0</v>
      </c>
      <c r="H168" s="257">
        <v>0</v>
      </c>
      <c r="I168" s="257">
        <v>709.05</v>
      </c>
      <c r="J168" s="257">
        <v>0</v>
      </c>
      <c r="K168" s="257">
        <v>0</v>
      </c>
      <c r="L168" s="257">
        <v>0</v>
      </c>
      <c r="M168" s="257">
        <v>0</v>
      </c>
      <c r="N168" s="257">
        <v>0</v>
      </c>
      <c r="O168" s="257">
        <v>0</v>
      </c>
      <c r="P168" s="257">
        <v>833.08</v>
      </c>
      <c r="Q168" s="258">
        <v>0</v>
      </c>
      <c r="R168" s="257">
        <v>507.43</v>
      </c>
      <c r="S168" s="257">
        <v>52.07</v>
      </c>
      <c r="T168" s="257">
        <v>0</v>
      </c>
      <c r="U168" s="261">
        <f t="shared" si="6"/>
        <v>2101.63</v>
      </c>
    </row>
    <row r="169" spans="1:22" x14ac:dyDescent="0.25">
      <c r="A169" s="255" t="s">
        <v>86</v>
      </c>
      <c r="B169" s="255">
        <v>1</v>
      </c>
      <c r="C169" s="255">
        <v>390</v>
      </c>
      <c r="E169" s="294" t="s">
        <v>471</v>
      </c>
      <c r="F169" s="257">
        <v>0</v>
      </c>
      <c r="G169" s="258">
        <v>0</v>
      </c>
      <c r="H169" s="258">
        <v>0</v>
      </c>
      <c r="I169" s="260">
        <v>4405.18</v>
      </c>
      <c r="J169" s="258">
        <v>0</v>
      </c>
      <c r="K169" s="258">
        <v>0</v>
      </c>
      <c r="L169" s="258">
        <v>0</v>
      </c>
      <c r="M169" s="258">
        <v>0</v>
      </c>
      <c r="N169" s="258">
        <v>0</v>
      </c>
      <c r="O169" s="258">
        <v>0</v>
      </c>
      <c r="P169" s="259">
        <v>425.04</v>
      </c>
      <c r="Q169" s="258">
        <v>0</v>
      </c>
      <c r="R169" s="262">
        <v>942.82</v>
      </c>
      <c r="S169" s="260">
        <v>16.8</v>
      </c>
      <c r="T169" s="259">
        <v>156.56</v>
      </c>
      <c r="U169" s="261">
        <f t="shared" si="6"/>
        <v>5946.4000000000005</v>
      </c>
    </row>
    <row r="170" spans="1:22" x14ac:dyDescent="0.25">
      <c r="A170" s="255" t="s">
        <v>84</v>
      </c>
      <c r="B170" s="255">
        <v>1</v>
      </c>
      <c r="C170" s="255">
        <v>375</v>
      </c>
      <c r="E170" s="294" t="s">
        <v>462</v>
      </c>
      <c r="F170" s="257">
        <v>0</v>
      </c>
      <c r="G170" s="258">
        <v>0</v>
      </c>
      <c r="H170" s="258">
        <v>0</v>
      </c>
      <c r="I170" s="258">
        <v>467.37</v>
      </c>
      <c r="J170" s="259">
        <v>0</v>
      </c>
      <c r="K170" s="259">
        <v>0</v>
      </c>
      <c r="L170" s="258">
        <v>0</v>
      </c>
      <c r="M170" s="258">
        <v>0</v>
      </c>
      <c r="N170" s="258">
        <v>0</v>
      </c>
      <c r="O170" s="258">
        <v>0</v>
      </c>
      <c r="P170" s="259">
        <v>1086.79</v>
      </c>
      <c r="Q170" s="258">
        <v>0</v>
      </c>
      <c r="R170" s="262">
        <v>253.71</v>
      </c>
      <c r="S170" s="258">
        <v>0</v>
      </c>
      <c r="T170" s="260">
        <v>39.14</v>
      </c>
      <c r="U170" s="261">
        <f t="shared" si="6"/>
        <v>1847.01</v>
      </c>
    </row>
    <row r="171" spans="1:22" x14ac:dyDescent="0.25">
      <c r="A171" s="255" t="s">
        <v>84</v>
      </c>
      <c r="B171" s="255">
        <v>1</v>
      </c>
      <c r="C171" s="255">
        <v>169</v>
      </c>
      <c r="E171" s="292" t="s">
        <v>612</v>
      </c>
      <c r="F171" s="257">
        <v>0</v>
      </c>
      <c r="G171" s="258">
        <v>0</v>
      </c>
      <c r="H171" s="258">
        <v>0</v>
      </c>
      <c r="I171" s="259">
        <v>1346.15</v>
      </c>
      <c r="J171" s="258">
        <v>0</v>
      </c>
      <c r="K171" s="258">
        <v>0</v>
      </c>
      <c r="L171" s="258">
        <v>0</v>
      </c>
      <c r="M171" s="258">
        <v>0</v>
      </c>
      <c r="N171" s="258">
        <v>0</v>
      </c>
      <c r="O171" s="258">
        <v>0</v>
      </c>
      <c r="P171" s="259">
        <v>631.19000000000005</v>
      </c>
      <c r="Q171" s="258">
        <v>0</v>
      </c>
      <c r="R171" s="262">
        <v>723</v>
      </c>
      <c r="S171" s="266">
        <v>42.51</v>
      </c>
      <c r="T171" s="259">
        <v>78.28</v>
      </c>
      <c r="U171" s="261">
        <f t="shared" si="6"/>
        <v>2821.1300000000006</v>
      </c>
    </row>
    <row r="172" spans="1:22" x14ac:dyDescent="0.25">
      <c r="A172" s="255" t="s">
        <v>86</v>
      </c>
      <c r="B172" s="255">
        <v>1</v>
      </c>
      <c r="C172" s="255">
        <v>27</v>
      </c>
      <c r="D172" s="255" t="s">
        <v>549</v>
      </c>
      <c r="E172" s="292" t="s">
        <v>569</v>
      </c>
      <c r="F172" s="257">
        <v>0</v>
      </c>
      <c r="G172" s="258">
        <v>0</v>
      </c>
      <c r="H172" s="258">
        <v>792.25</v>
      </c>
      <c r="I172" s="259">
        <v>1641.21</v>
      </c>
      <c r="J172" s="258">
        <v>0</v>
      </c>
      <c r="K172" s="258">
        <v>0</v>
      </c>
      <c r="L172" s="258">
        <v>0</v>
      </c>
      <c r="M172" s="258">
        <v>0</v>
      </c>
      <c r="N172" s="258">
        <v>0</v>
      </c>
      <c r="O172" s="258">
        <v>0</v>
      </c>
      <c r="P172" s="259">
        <v>833.08</v>
      </c>
      <c r="Q172" s="259">
        <v>0</v>
      </c>
      <c r="R172" s="262">
        <v>507.43</v>
      </c>
      <c r="S172" s="260">
        <v>60.47</v>
      </c>
      <c r="T172" s="260">
        <v>78.28</v>
      </c>
      <c r="U172" s="261">
        <f t="shared" si="6"/>
        <v>3912.72</v>
      </c>
    </row>
    <row r="173" spans="1:22" x14ac:dyDescent="0.25">
      <c r="A173" s="255" t="s">
        <v>84</v>
      </c>
      <c r="B173" s="255">
        <v>1</v>
      </c>
      <c r="C173" s="255">
        <v>429</v>
      </c>
      <c r="E173" s="292" t="s">
        <v>688</v>
      </c>
      <c r="F173" s="257">
        <v>0</v>
      </c>
      <c r="G173" s="258">
        <v>0</v>
      </c>
      <c r="H173" s="258">
        <v>0</v>
      </c>
      <c r="I173" s="258">
        <v>0</v>
      </c>
      <c r="J173" s="258">
        <v>0</v>
      </c>
      <c r="K173" s="258">
        <v>0</v>
      </c>
      <c r="L173" s="258">
        <v>0</v>
      </c>
      <c r="M173" s="258">
        <v>0</v>
      </c>
      <c r="N173" s="258">
        <v>0</v>
      </c>
      <c r="O173" s="258">
        <v>0</v>
      </c>
      <c r="P173" s="259">
        <v>833.08</v>
      </c>
      <c r="Q173" s="258">
        <v>0</v>
      </c>
      <c r="R173" s="262">
        <v>507.43</v>
      </c>
      <c r="S173" s="266">
        <v>52.07</v>
      </c>
      <c r="T173" s="258">
        <v>0</v>
      </c>
      <c r="U173" s="261">
        <f t="shared" si="6"/>
        <v>1392.58</v>
      </c>
    </row>
    <row r="174" spans="1:22" x14ac:dyDescent="0.25">
      <c r="A174" s="255" t="s">
        <v>86</v>
      </c>
      <c r="B174" s="255">
        <v>1</v>
      </c>
      <c r="C174" s="255">
        <v>343</v>
      </c>
      <c r="D174" s="255" t="s">
        <v>549</v>
      </c>
      <c r="E174" s="292" t="s">
        <v>352</v>
      </c>
      <c r="F174" s="257">
        <v>0</v>
      </c>
      <c r="G174" s="258">
        <v>0</v>
      </c>
      <c r="H174" s="258">
        <v>0</v>
      </c>
      <c r="I174" s="259">
        <v>661.09</v>
      </c>
      <c r="J174" s="258">
        <v>0</v>
      </c>
      <c r="K174" s="258">
        <v>0</v>
      </c>
      <c r="L174" s="258">
        <v>0</v>
      </c>
      <c r="M174" s="258">
        <v>0</v>
      </c>
      <c r="N174" s="258">
        <v>0</v>
      </c>
      <c r="O174" s="258">
        <v>0</v>
      </c>
      <c r="P174" s="259">
        <v>529.17999999999995</v>
      </c>
      <c r="Q174" s="259">
        <v>0</v>
      </c>
      <c r="R174" s="262">
        <v>606.15</v>
      </c>
      <c r="S174" s="262">
        <v>109.4</v>
      </c>
      <c r="T174" s="258">
        <v>0</v>
      </c>
      <c r="U174" s="261">
        <f t="shared" si="6"/>
        <v>1905.8200000000002</v>
      </c>
    </row>
    <row r="175" spans="1:22" x14ac:dyDescent="0.25">
      <c r="A175" s="255" t="s">
        <v>86</v>
      </c>
      <c r="B175" s="255">
        <v>1</v>
      </c>
      <c r="C175" s="255">
        <v>315</v>
      </c>
      <c r="D175" s="255" t="s">
        <v>549</v>
      </c>
      <c r="E175" s="292" t="s">
        <v>299</v>
      </c>
      <c r="F175" s="257">
        <v>0</v>
      </c>
      <c r="G175" s="258">
        <v>0</v>
      </c>
      <c r="H175" s="258">
        <v>0</v>
      </c>
      <c r="I175" s="259">
        <v>2375.54</v>
      </c>
      <c r="J175" s="258">
        <v>0</v>
      </c>
      <c r="K175" s="258">
        <v>0</v>
      </c>
      <c r="L175" s="258">
        <v>0</v>
      </c>
      <c r="M175" s="258">
        <v>0</v>
      </c>
      <c r="N175" s="258">
        <v>0</v>
      </c>
      <c r="O175" s="258">
        <v>0</v>
      </c>
      <c r="P175" s="258">
        <v>0</v>
      </c>
      <c r="Q175" s="259">
        <v>0</v>
      </c>
      <c r="R175" s="262">
        <v>1203.72</v>
      </c>
      <c r="S175" s="262">
        <v>85.9</v>
      </c>
      <c r="T175" s="258">
        <v>0</v>
      </c>
      <c r="U175" s="261">
        <f t="shared" si="6"/>
        <v>3665.1600000000003</v>
      </c>
      <c r="V175" s="263"/>
    </row>
    <row r="176" spans="1:22" x14ac:dyDescent="0.25">
      <c r="A176" s="255" t="s">
        <v>86</v>
      </c>
      <c r="B176" s="255">
        <v>1</v>
      </c>
      <c r="C176" s="255">
        <v>389</v>
      </c>
      <c r="D176" s="255" t="s">
        <v>549</v>
      </c>
      <c r="E176" s="294" t="s">
        <v>470</v>
      </c>
      <c r="F176" s="257">
        <v>0</v>
      </c>
      <c r="G176" s="258">
        <v>0</v>
      </c>
      <c r="H176" s="258">
        <v>0</v>
      </c>
      <c r="I176" s="260">
        <v>2649.34</v>
      </c>
      <c r="J176" s="258">
        <v>0</v>
      </c>
      <c r="K176" s="258">
        <v>0</v>
      </c>
      <c r="L176" s="258">
        <v>0</v>
      </c>
      <c r="M176" s="258">
        <v>0</v>
      </c>
      <c r="N176" s="258">
        <v>0</v>
      </c>
      <c r="O176" s="258">
        <v>0</v>
      </c>
      <c r="P176" s="259">
        <v>425.04</v>
      </c>
      <c r="Q176" s="258">
        <v>0</v>
      </c>
      <c r="R176" s="262">
        <v>942.82</v>
      </c>
      <c r="S176" s="262">
        <v>16.8</v>
      </c>
      <c r="T176" s="260">
        <v>78.28</v>
      </c>
      <c r="U176" s="261">
        <f t="shared" si="6"/>
        <v>4112.2800000000007</v>
      </c>
      <c r="V176" s="263"/>
    </row>
    <row r="177" spans="1:21" x14ac:dyDescent="0.25">
      <c r="A177" s="255" t="s">
        <v>84</v>
      </c>
      <c r="B177" s="255">
        <v>1</v>
      </c>
      <c r="C177" s="255">
        <v>86</v>
      </c>
      <c r="D177" s="255" t="s">
        <v>549</v>
      </c>
      <c r="E177" s="292" t="s">
        <v>594</v>
      </c>
      <c r="F177" s="257">
        <v>0</v>
      </c>
      <c r="G177" s="258">
        <v>0</v>
      </c>
      <c r="H177" s="258">
        <v>0</v>
      </c>
      <c r="I177" s="259">
        <v>1223.5999999999999</v>
      </c>
      <c r="J177" s="258">
        <v>0</v>
      </c>
      <c r="K177" s="258">
        <v>0</v>
      </c>
      <c r="L177" s="258">
        <v>0</v>
      </c>
      <c r="M177" s="258">
        <v>0</v>
      </c>
      <c r="N177" s="268">
        <v>89.02</v>
      </c>
      <c r="O177" s="258">
        <v>0</v>
      </c>
      <c r="P177" s="259">
        <v>212.52</v>
      </c>
      <c r="Q177" s="259">
        <v>0</v>
      </c>
      <c r="R177" s="262">
        <v>1155.3399999999999</v>
      </c>
      <c r="S177" s="262">
        <v>31.13</v>
      </c>
      <c r="T177" s="259">
        <v>78.28</v>
      </c>
      <c r="U177" s="261">
        <f t="shared" si="6"/>
        <v>2789.89</v>
      </c>
    </row>
    <row r="178" spans="1:21" s="304" customFormat="1" x14ac:dyDescent="0.25">
      <c r="A178" s="298" t="s">
        <v>84</v>
      </c>
      <c r="B178" s="298">
        <v>1</v>
      </c>
      <c r="C178" s="298">
        <v>49</v>
      </c>
      <c r="D178" s="298"/>
      <c r="E178" s="308" t="s">
        <v>837</v>
      </c>
      <c r="F178" s="299">
        <v>0</v>
      </c>
      <c r="G178" s="300">
        <v>0</v>
      </c>
      <c r="H178" s="300">
        <v>0</v>
      </c>
      <c r="I178" s="300">
        <v>0</v>
      </c>
      <c r="J178" s="302">
        <v>0</v>
      </c>
      <c r="K178" s="302">
        <v>0</v>
      </c>
      <c r="L178" s="300">
        <v>0</v>
      </c>
      <c r="M178" s="300">
        <v>0</v>
      </c>
      <c r="N178" s="300">
        <v>0</v>
      </c>
      <c r="O178" s="300">
        <v>0</v>
      </c>
      <c r="P178" s="300">
        <v>0</v>
      </c>
      <c r="Q178" s="300">
        <v>0</v>
      </c>
      <c r="R178" s="300">
        <v>0</v>
      </c>
      <c r="S178" s="300">
        <v>0</v>
      </c>
      <c r="T178" s="300">
        <v>0</v>
      </c>
      <c r="U178" s="303">
        <f t="shared" si="6"/>
        <v>0</v>
      </c>
    </row>
    <row r="179" spans="1:21" x14ac:dyDescent="0.25">
      <c r="A179" s="255" t="s">
        <v>84</v>
      </c>
      <c r="B179" s="255">
        <v>1</v>
      </c>
      <c r="C179" s="255">
        <v>259</v>
      </c>
      <c r="E179" s="292" t="s">
        <v>147</v>
      </c>
      <c r="F179" s="257">
        <v>0</v>
      </c>
      <c r="G179" s="258">
        <v>0</v>
      </c>
      <c r="H179" s="258">
        <v>0</v>
      </c>
      <c r="I179" s="258">
        <v>2603.1799999999998</v>
      </c>
      <c r="J179" s="258">
        <v>0</v>
      </c>
      <c r="K179" s="258">
        <v>0</v>
      </c>
      <c r="L179" s="258">
        <v>0</v>
      </c>
      <c r="M179" s="258">
        <v>0</v>
      </c>
      <c r="N179" s="268">
        <v>0</v>
      </c>
      <c r="O179" s="258">
        <v>0</v>
      </c>
      <c r="P179" s="259">
        <v>212.52</v>
      </c>
      <c r="Q179" s="258">
        <v>0</v>
      </c>
      <c r="R179" s="262">
        <v>1155.3399999999999</v>
      </c>
      <c r="S179" s="262">
        <v>17.82</v>
      </c>
      <c r="T179" s="260">
        <v>195.7</v>
      </c>
      <c r="U179" s="261">
        <f t="shared" si="6"/>
        <v>4184.5600000000004</v>
      </c>
    </row>
    <row r="180" spans="1:21" x14ac:dyDescent="0.25">
      <c r="A180" s="255" t="s">
        <v>86</v>
      </c>
      <c r="B180" s="255">
        <v>1</v>
      </c>
      <c r="C180" s="255">
        <v>430</v>
      </c>
      <c r="E180" s="294" t="s">
        <v>690</v>
      </c>
      <c r="F180" s="257">
        <v>0</v>
      </c>
      <c r="G180" s="258">
        <v>0</v>
      </c>
      <c r="H180" s="258">
        <v>0</v>
      </c>
      <c r="I180" s="258">
        <v>452.76</v>
      </c>
      <c r="J180" s="258">
        <v>0</v>
      </c>
      <c r="K180" s="258">
        <v>0</v>
      </c>
      <c r="L180" s="258">
        <v>0</v>
      </c>
      <c r="M180" s="258">
        <v>0</v>
      </c>
      <c r="N180" s="258">
        <v>0</v>
      </c>
      <c r="O180" s="258">
        <v>0</v>
      </c>
      <c r="P180" s="258">
        <v>420.79</v>
      </c>
      <c r="Q180" s="258">
        <v>0</v>
      </c>
      <c r="R180" s="258">
        <v>933.4</v>
      </c>
      <c r="S180" s="262">
        <v>42.5</v>
      </c>
      <c r="T180" s="260">
        <v>78.28</v>
      </c>
      <c r="U180" s="261">
        <f t="shared" si="6"/>
        <v>1927.7299999999998</v>
      </c>
    </row>
    <row r="181" spans="1:21" x14ac:dyDescent="0.25">
      <c r="A181" s="255" t="s">
        <v>84</v>
      </c>
      <c r="B181" s="255">
        <v>1</v>
      </c>
      <c r="C181" s="255">
        <v>445</v>
      </c>
      <c r="E181" s="292" t="s">
        <v>713</v>
      </c>
      <c r="F181" s="257">
        <v>0</v>
      </c>
      <c r="G181" s="258">
        <v>0</v>
      </c>
      <c r="H181" s="258">
        <v>0</v>
      </c>
      <c r="I181" s="258">
        <v>0</v>
      </c>
      <c r="J181" s="258">
        <v>0</v>
      </c>
      <c r="K181" s="258">
        <v>0</v>
      </c>
      <c r="L181" s="258">
        <v>0</v>
      </c>
      <c r="M181" s="258">
        <v>0</v>
      </c>
      <c r="N181" s="258">
        <v>0</v>
      </c>
      <c r="O181" s="258">
        <v>0</v>
      </c>
      <c r="P181" s="258">
        <v>959.94</v>
      </c>
      <c r="Q181" s="258">
        <v>0</v>
      </c>
      <c r="R181" s="258">
        <v>380.57</v>
      </c>
      <c r="S181" s="262">
        <v>52.07</v>
      </c>
      <c r="T181" s="260">
        <v>117.42</v>
      </c>
      <c r="U181" s="261">
        <f t="shared" si="6"/>
        <v>1510</v>
      </c>
    </row>
    <row r="182" spans="1:21" x14ac:dyDescent="0.25">
      <c r="A182" s="255" t="s">
        <v>86</v>
      </c>
      <c r="B182" s="255">
        <v>1</v>
      </c>
      <c r="C182" s="255">
        <v>193</v>
      </c>
      <c r="D182" s="255" t="s">
        <v>549</v>
      </c>
      <c r="E182" s="292" t="s">
        <v>616</v>
      </c>
      <c r="F182" s="257">
        <v>0</v>
      </c>
      <c r="G182" s="258">
        <v>1334</v>
      </c>
      <c r="H182" s="258">
        <v>0</v>
      </c>
      <c r="I182" s="259">
        <v>1050.3699999999999</v>
      </c>
      <c r="J182" s="258">
        <v>0</v>
      </c>
      <c r="K182" s="258">
        <v>0</v>
      </c>
      <c r="L182" s="258">
        <v>0</v>
      </c>
      <c r="M182" s="258">
        <v>0</v>
      </c>
      <c r="N182" s="258">
        <v>0</v>
      </c>
      <c r="O182" s="258">
        <v>0</v>
      </c>
      <c r="P182" s="259">
        <v>790.58</v>
      </c>
      <c r="Q182" s="259">
        <v>0</v>
      </c>
      <c r="R182" s="262">
        <v>481.54</v>
      </c>
      <c r="S182" s="262">
        <v>75.319999999999993</v>
      </c>
      <c r="T182" s="260">
        <v>39.14</v>
      </c>
      <c r="U182" s="261">
        <f t="shared" si="6"/>
        <v>3770.95</v>
      </c>
    </row>
    <row r="183" spans="1:21" x14ac:dyDescent="0.25">
      <c r="A183" s="255" t="s">
        <v>84</v>
      </c>
      <c r="B183" s="255">
        <v>1</v>
      </c>
      <c r="C183" s="255">
        <v>159</v>
      </c>
      <c r="E183" s="292" t="s">
        <v>62</v>
      </c>
      <c r="F183" s="257">
        <v>0</v>
      </c>
      <c r="G183" s="258">
        <v>0</v>
      </c>
      <c r="H183" s="258">
        <v>0</v>
      </c>
      <c r="I183" s="258">
        <v>3275.37</v>
      </c>
      <c r="J183" s="258">
        <v>0</v>
      </c>
      <c r="K183" s="258">
        <v>0</v>
      </c>
      <c r="L183" s="258">
        <v>0</v>
      </c>
      <c r="M183" s="258">
        <v>0</v>
      </c>
      <c r="N183" s="258">
        <v>0</v>
      </c>
      <c r="O183" s="258">
        <v>0</v>
      </c>
      <c r="P183" s="259">
        <v>637.55999999999995</v>
      </c>
      <c r="Q183" s="258">
        <v>0</v>
      </c>
      <c r="R183" s="262">
        <v>730.3</v>
      </c>
      <c r="S183" s="262">
        <v>27.13</v>
      </c>
      <c r="T183" s="258">
        <v>0</v>
      </c>
      <c r="U183" s="261">
        <f t="shared" si="6"/>
        <v>4670.3599999999997</v>
      </c>
    </row>
    <row r="184" spans="1:21" x14ac:dyDescent="0.25">
      <c r="A184" s="255" t="s">
        <v>84</v>
      </c>
      <c r="B184" s="255">
        <v>1</v>
      </c>
      <c r="C184" s="255">
        <v>91</v>
      </c>
      <c r="D184" s="255" t="s">
        <v>549</v>
      </c>
      <c r="E184" s="292" t="s">
        <v>599</v>
      </c>
      <c r="F184" s="257">
        <v>0</v>
      </c>
      <c r="G184" s="258">
        <v>0</v>
      </c>
      <c r="H184" s="258">
        <v>0</v>
      </c>
      <c r="I184" s="259">
        <v>1738.86</v>
      </c>
      <c r="J184" s="258">
        <v>0</v>
      </c>
      <c r="K184" s="258">
        <v>0</v>
      </c>
      <c r="L184" s="258">
        <v>0</v>
      </c>
      <c r="M184" s="258">
        <v>0</v>
      </c>
      <c r="N184" s="258">
        <v>0</v>
      </c>
      <c r="O184" s="258">
        <v>0</v>
      </c>
      <c r="P184" s="259">
        <v>637.55999999999995</v>
      </c>
      <c r="Q184" s="259">
        <v>0</v>
      </c>
      <c r="R184" s="262">
        <v>730.3</v>
      </c>
      <c r="S184" s="262">
        <v>30.23</v>
      </c>
      <c r="T184" s="258">
        <v>0</v>
      </c>
      <c r="U184" s="261">
        <f t="shared" si="6"/>
        <v>3136.9500000000003</v>
      </c>
    </row>
    <row r="185" spans="1:21" x14ac:dyDescent="0.25">
      <c r="A185" s="255" t="s">
        <v>84</v>
      </c>
      <c r="B185" s="255">
        <v>1</v>
      </c>
      <c r="C185" s="255">
        <v>482</v>
      </c>
      <c r="E185" s="292" t="s">
        <v>821</v>
      </c>
      <c r="F185" s="257">
        <v>0</v>
      </c>
      <c r="G185" s="258">
        <v>0</v>
      </c>
      <c r="H185" s="258">
        <v>0</v>
      </c>
      <c r="I185" s="259">
        <v>553.80999999999995</v>
      </c>
      <c r="J185" s="258">
        <v>0</v>
      </c>
      <c r="K185" s="258">
        <v>0</v>
      </c>
      <c r="L185" s="258">
        <v>0</v>
      </c>
      <c r="M185" s="258">
        <v>0</v>
      </c>
      <c r="N185" s="258">
        <v>0</v>
      </c>
      <c r="O185" s="258">
        <v>0</v>
      </c>
      <c r="P185" s="259">
        <v>833.08</v>
      </c>
      <c r="Q185" s="259">
        <v>0</v>
      </c>
      <c r="R185" s="262">
        <v>507.43</v>
      </c>
      <c r="S185" s="262">
        <v>0</v>
      </c>
      <c r="T185" s="258">
        <v>0</v>
      </c>
      <c r="U185" s="261">
        <f t="shared" si="6"/>
        <v>1894.32</v>
      </c>
    </row>
    <row r="186" spans="1:21" x14ac:dyDescent="0.25">
      <c r="A186" s="255" t="s">
        <v>86</v>
      </c>
      <c r="B186" s="255">
        <v>1</v>
      </c>
      <c r="C186" s="255">
        <v>326</v>
      </c>
      <c r="E186" s="292" t="s">
        <v>322</v>
      </c>
      <c r="F186" s="257">
        <v>0</v>
      </c>
      <c r="G186" s="258">
        <v>0</v>
      </c>
      <c r="H186" s="258">
        <v>0</v>
      </c>
      <c r="I186" s="258">
        <v>0</v>
      </c>
      <c r="J186" s="258">
        <v>0</v>
      </c>
      <c r="K186" s="258">
        <v>0</v>
      </c>
      <c r="L186" s="258">
        <v>0</v>
      </c>
      <c r="M186" s="258">
        <v>0</v>
      </c>
      <c r="N186" s="258">
        <v>0</v>
      </c>
      <c r="O186" s="258">
        <v>0</v>
      </c>
      <c r="P186" s="259">
        <v>680.07</v>
      </c>
      <c r="Q186" s="258">
        <v>0</v>
      </c>
      <c r="R186" s="262">
        <v>414.23</v>
      </c>
      <c r="S186" s="262">
        <v>130.22</v>
      </c>
      <c r="T186" s="258">
        <v>0</v>
      </c>
      <c r="U186" s="261">
        <f t="shared" ref="U186:U217" si="7">SUM(F186:T186)</f>
        <v>1224.5200000000002</v>
      </c>
    </row>
    <row r="187" spans="1:21" x14ac:dyDescent="0.25">
      <c r="A187" s="255" t="s">
        <v>84</v>
      </c>
      <c r="B187" s="255">
        <v>1</v>
      </c>
      <c r="C187" s="255">
        <v>221</v>
      </c>
      <c r="D187" s="255" t="s">
        <v>549</v>
      </c>
      <c r="E187" s="292" t="s">
        <v>109</v>
      </c>
      <c r="F187" s="257">
        <v>0</v>
      </c>
      <c r="G187" s="258">
        <v>0</v>
      </c>
      <c r="H187" s="258">
        <v>0</v>
      </c>
      <c r="I187" s="259">
        <v>2894.85</v>
      </c>
      <c r="J187" s="258">
        <v>0</v>
      </c>
      <c r="K187" s="258">
        <v>0</v>
      </c>
      <c r="L187" s="258">
        <v>0</v>
      </c>
      <c r="M187" s="258">
        <v>0</v>
      </c>
      <c r="N187" s="258">
        <v>0</v>
      </c>
      <c r="O187" s="258">
        <v>0</v>
      </c>
      <c r="P187" s="259">
        <v>833.08</v>
      </c>
      <c r="Q187" s="259">
        <v>0</v>
      </c>
      <c r="R187" s="262">
        <v>507.43</v>
      </c>
      <c r="S187" s="262">
        <v>56.9</v>
      </c>
      <c r="T187" s="260">
        <v>39.14</v>
      </c>
      <c r="U187" s="261">
        <f t="shared" si="7"/>
        <v>4331.3999999999996</v>
      </c>
    </row>
    <row r="188" spans="1:21" x14ac:dyDescent="0.25">
      <c r="A188" s="255" t="s">
        <v>84</v>
      </c>
      <c r="B188" s="255">
        <v>1</v>
      </c>
      <c r="C188" s="255">
        <v>13</v>
      </c>
      <c r="E188" s="292" t="s">
        <v>558</v>
      </c>
      <c r="F188" s="257">
        <v>0</v>
      </c>
      <c r="G188" s="258">
        <v>0</v>
      </c>
      <c r="H188" s="258">
        <v>0</v>
      </c>
      <c r="I188" s="258">
        <v>0</v>
      </c>
      <c r="J188" s="258">
        <v>0</v>
      </c>
      <c r="K188" s="258">
        <v>0</v>
      </c>
      <c r="L188" s="258">
        <v>0</v>
      </c>
      <c r="M188" s="258">
        <v>0</v>
      </c>
      <c r="N188" s="258">
        <v>0</v>
      </c>
      <c r="O188" s="258">
        <v>0</v>
      </c>
      <c r="P188" s="259">
        <v>969.74</v>
      </c>
      <c r="Q188" s="258">
        <v>0</v>
      </c>
      <c r="R188" s="262">
        <v>384.45</v>
      </c>
      <c r="S188" s="262">
        <v>43.78</v>
      </c>
      <c r="T188" s="258">
        <v>0</v>
      </c>
      <c r="U188" s="261">
        <f t="shared" si="7"/>
        <v>1397.97</v>
      </c>
    </row>
    <row r="189" spans="1:21" x14ac:dyDescent="0.25">
      <c r="A189" s="255" t="s">
        <v>84</v>
      </c>
      <c r="B189" s="255">
        <v>1</v>
      </c>
      <c r="C189" s="255">
        <v>15</v>
      </c>
      <c r="E189" s="292" t="s">
        <v>559</v>
      </c>
      <c r="F189" s="257">
        <v>0</v>
      </c>
      <c r="G189" s="258">
        <v>0</v>
      </c>
      <c r="H189" s="258">
        <v>0</v>
      </c>
      <c r="I189" s="258">
        <v>0</v>
      </c>
      <c r="J189" s="258">
        <v>0</v>
      </c>
      <c r="K189" s="258">
        <v>0</v>
      </c>
      <c r="L189" s="258">
        <v>0</v>
      </c>
      <c r="M189" s="258">
        <v>374.75</v>
      </c>
      <c r="N189" s="258">
        <v>0</v>
      </c>
      <c r="O189" s="258">
        <v>0</v>
      </c>
      <c r="P189" s="259">
        <v>631.19000000000005</v>
      </c>
      <c r="Q189" s="258">
        <v>0</v>
      </c>
      <c r="R189" s="262">
        <v>723</v>
      </c>
      <c r="S189" s="262">
        <v>43.06</v>
      </c>
      <c r="T189" s="258">
        <v>0</v>
      </c>
      <c r="U189" s="261">
        <f t="shared" si="7"/>
        <v>1772</v>
      </c>
    </row>
    <row r="190" spans="1:21" x14ac:dyDescent="0.25">
      <c r="A190" s="255" t="s">
        <v>86</v>
      </c>
      <c r="B190" s="255">
        <v>1</v>
      </c>
      <c r="C190" s="255">
        <v>488</v>
      </c>
      <c r="E190" s="292" t="s">
        <v>849</v>
      </c>
      <c r="F190" s="257">
        <v>0</v>
      </c>
      <c r="G190" s="258">
        <v>0</v>
      </c>
      <c r="H190" s="258">
        <v>0</v>
      </c>
      <c r="I190" s="258">
        <v>0</v>
      </c>
      <c r="J190" s="258">
        <v>0</v>
      </c>
      <c r="K190" s="258">
        <v>0</v>
      </c>
      <c r="L190" s="258">
        <v>0</v>
      </c>
      <c r="M190" s="258">
        <v>0</v>
      </c>
      <c r="N190" s="258">
        <v>0</v>
      </c>
      <c r="O190" s="258">
        <v>0</v>
      </c>
      <c r="P190" s="258">
        <v>705.57</v>
      </c>
      <c r="Q190" s="258">
        <v>0</v>
      </c>
      <c r="R190" s="258">
        <v>429.76</v>
      </c>
      <c r="S190" s="258">
        <v>0</v>
      </c>
      <c r="T190" s="260">
        <v>78.28</v>
      </c>
      <c r="U190" s="261">
        <f t="shared" si="7"/>
        <v>1213.6099999999999</v>
      </c>
    </row>
    <row r="191" spans="1:21" x14ac:dyDescent="0.25">
      <c r="A191" s="255" t="s">
        <v>84</v>
      </c>
      <c r="B191" s="255">
        <v>1</v>
      </c>
      <c r="C191" s="255">
        <v>253</v>
      </c>
      <c r="E191" s="292" t="s">
        <v>144</v>
      </c>
      <c r="F191" s="257">
        <v>0</v>
      </c>
      <c r="G191" s="258">
        <v>0</v>
      </c>
      <c r="H191" s="258">
        <v>0</v>
      </c>
      <c r="I191" s="258">
        <v>714.05</v>
      </c>
      <c r="J191" s="258">
        <v>0</v>
      </c>
      <c r="K191" s="258">
        <v>0</v>
      </c>
      <c r="L191" s="258">
        <v>0</v>
      </c>
      <c r="M191" s="258">
        <v>0</v>
      </c>
      <c r="N191" s="258">
        <v>0</v>
      </c>
      <c r="O191" s="258">
        <v>0</v>
      </c>
      <c r="P191" s="259">
        <v>850.08</v>
      </c>
      <c r="Q191" s="258">
        <v>0</v>
      </c>
      <c r="R191" s="262">
        <v>517.78</v>
      </c>
      <c r="S191" s="262">
        <v>17.82</v>
      </c>
      <c r="T191" s="259">
        <v>39.14</v>
      </c>
      <c r="U191" s="261">
        <f t="shared" si="7"/>
        <v>2138.87</v>
      </c>
    </row>
    <row r="192" spans="1:21" x14ac:dyDescent="0.25">
      <c r="A192" s="255" t="s">
        <v>84</v>
      </c>
      <c r="B192" s="255">
        <v>1</v>
      </c>
      <c r="C192" s="255">
        <v>383</v>
      </c>
      <c r="E192" s="294" t="s">
        <v>467</v>
      </c>
      <c r="F192" s="257">
        <v>0</v>
      </c>
      <c r="G192" s="258">
        <v>0</v>
      </c>
      <c r="H192" s="258">
        <v>0</v>
      </c>
      <c r="I192" s="260">
        <v>2371.64</v>
      </c>
      <c r="J192" s="258">
        <v>0</v>
      </c>
      <c r="K192" s="258">
        <v>0</v>
      </c>
      <c r="L192" s="258">
        <v>0</v>
      </c>
      <c r="M192" s="258">
        <v>0</v>
      </c>
      <c r="N192" s="258">
        <v>0</v>
      </c>
      <c r="O192" s="258">
        <v>0</v>
      </c>
      <c r="P192" s="259">
        <v>833.08</v>
      </c>
      <c r="Q192" s="258">
        <v>0</v>
      </c>
      <c r="R192" s="262">
        <v>507.42</v>
      </c>
      <c r="S192" s="260">
        <v>52.07</v>
      </c>
      <c r="T192" s="260">
        <v>195.7</v>
      </c>
      <c r="U192" s="261">
        <f t="shared" si="7"/>
        <v>3959.91</v>
      </c>
    </row>
    <row r="193" spans="1:21" x14ac:dyDescent="0.25">
      <c r="A193" s="255" t="s">
        <v>86</v>
      </c>
      <c r="B193" s="255">
        <v>1</v>
      </c>
      <c r="C193" s="255">
        <v>463</v>
      </c>
      <c r="E193" s="292" t="s">
        <v>761</v>
      </c>
      <c r="F193" s="257">
        <v>0</v>
      </c>
      <c r="G193" s="258">
        <v>0</v>
      </c>
      <c r="H193" s="258">
        <v>0</v>
      </c>
      <c r="I193" s="258">
        <v>0</v>
      </c>
      <c r="J193" s="258">
        <v>0</v>
      </c>
      <c r="K193" s="258">
        <v>0</v>
      </c>
      <c r="L193" s="258">
        <v>0</v>
      </c>
      <c r="M193" s="258">
        <v>0</v>
      </c>
      <c r="N193" s="258">
        <v>0</v>
      </c>
      <c r="O193" s="258">
        <v>0</v>
      </c>
      <c r="P193" s="259">
        <v>705.57</v>
      </c>
      <c r="Q193" s="258">
        <v>0</v>
      </c>
      <c r="R193" s="262">
        <v>429.76</v>
      </c>
      <c r="S193" s="258">
        <v>104.57</v>
      </c>
      <c r="T193" s="260">
        <v>78.28</v>
      </c>
      <c r="U193" s="261">
        <f t="shared" si="7"/>
        <v>1318.1799999999998</v>
      </c>
    </row>
    <row r="194" spans="1:21" x14ac:dyDescent="0.25">
      <c r="A194" s="255" t="s">
        <v>84</v>
      </c>
      <c r="B194" s="255">
        <v>1</v>
      </c>
      <c r="C194" s="255">
        <v>222</v>
      </c>
      <c r="E194" s="292" t="s">
        <v>80</v>
      </c>
      <c r="F194" s="257">
        <v>0</v>
      </c>
      <c r="G194" s="258">
        <v>0</v>
      </c>
      <c r="H194" s="258">
        <v>0</v>
      </c>
      <c r="I194" s="258">
        <v>2261.77</v>
      </c>
      <c r="J194" s="258">
        <v>0</v>
      </c>
      <c r="K194" s="258">
        <v>0</v>
      </c>
      <c r="L194" s="258">
        <v>0</v>
      </c>
      <c r="M194" s="258">
        <v>315.92</v>
      </c>
      <c r="N194" s="258">
        <v>0</v>
      </c>
      <c r="O194" s="258">
        <v>0</v>
      </c>
      <c r="P194" s="259">
        <v>208.27</v>
      </c>
      <c r="Q194" s="258">
        <v>0</v>
      </c>
      <c r="R194" s="262">
        <v>1132.24</v>
      </c>
      <c r="S194" s="262">
        <v>56.9</v>
      </c>
      <c r="T194" s="259">
        <v>156.56</v>
      </c>
      <c r="U194" s="261">
        <f t="shared" si="7"/>
        <v>4131.66</v>
      </c>
    </row>
    <row r="195" spans="1:21" x14ac:dyDescent="0.25">
      <c r="A195" s="255" t="s">
        <v>84</v>
      </c>
      <c r="B195" s="255">
        <v>1</v>
      </c>
      <c r="C195" s="255">
        <v>472</v>
      </c>
      <c r="E195" s="292" t="s">
        <v>784</v>
      </c>
      <c r="F195" s="257">
        <v>0</v>
      </c>
      <c r="G195" s="257">
        <v>0</v>
      </c>
      <c r="H195" s="257">
        <v>0</v>
      </c>
      <c r="I195" s="257">
        <v>0</v>
      </c>
      <c r="J195" s="257">
        <v>0</v>
      </c>
      <c r="K195" s="257">
        <v>0</v>
      </c>
      <c r="L195" s="257">
        <v>0</v>
      </c>
      <c r="M195" s="257">
        <v>0</v>
      </c>
      <c r="N195" s="257">
        <v>0</v>
      </c>
      <c r="O195" s="257">
        <v>0</v>
      </c>
      <c r="P195" s="257">
        <v>833.08</v>
      </c>
      <c r="Q195" s="258">
        <v>0</v>
      </c>
      <c r="R195" s="257">
        <v>507.43</v>
      </c>
      <c r="S195" s="257">
        <v>52.07</v>
      </c>
      <c r="T195" s="257">
        <v>0</v>
      </c>
      <c r="U195" s="261">
        <f t="shared" si="7"/>
        <v>1392.58</v>
      </c>
    </row>
    <row r="196" spans="1:21" x14ac:dyDescent="0.25">
      <c r="A196" s="255" t="s">
        <v>84</v>
      </c>
      <c r="B196" s="255">
        <v>1</v>
      </c>
      <c r="C196" s="255">
        <v>43</v>
      </c>
      <c r="E196" s="292" t="s">
        <v>580</v>
      </c>
      <c r="F196" s="257">
        <v>0</v>
      </c>
      <c r="G196" s="258">
        <v>0</v>
      </c>
      <c r="H196" s="258">
        <v>0</v>
      </c>
      <c r="I196" s="258">
        <v>664.47</v>
      </c>
      <c r="J196" s="258">
        <v>0</v>
      </c>
      <c r="K196" s="258">
        <v>0</v>
      </c>
      <c r="L196" s="258">
        <v>0</v>
      </c>
      <c r="M196" s="258">
        <v>0</v>
      </c>
      <c r="N196" s="258">
        <v>0</v>
      </c>
      <c r="O196" s="258">
        <v>0</v>
      </c>
      <c r="P196" s="259">
        <v>561.05999999999995</v>
      </c>
      <c r="Q196" s="258">
        <v>0</v>
      </c>
      <c r="R196" s="262">
        <v>642.66999999999996</v>
      </c>
      <c r="S196" s="258">
        <v>85.9</v>
      </c>
      <c r="T196" s="258">
        <v>39.14</v>
      </c>
      <c r="U196" s="261">
        <f t="shared" si="7"/>
        <v>1993.24</v>
      </c>
    </row>
    <row r="197" spans="1:21" x14ac:dyDescent="0.25">
      <c r="A197" s="255" t="s">
        <v>86</v>
      </c>
      <c r="B197" s="255">
        <v>1</v>
      </c>
      <c r="C197" s="255">
        <v>22</v>
      </c>
      <c r="D197" s="255" t="s">
        <v>549</v>
      </c>
      <c r="E197" s="292" t="s">
        <v>565</v>
      </c>
      <c r="F197" s="257">
        <v>0</v>
      </c>
      <c r="G197" s="258">
        <v>0</v>
      </c>
      <c r="H197" s="258">
        <v>0</v>
      </c>
      <c r="I197" s="259">
        <v>1887.77</v>
      </c>
      <c r="J197" s="258">
        <v>0</v>
      </c>
      <c r="K197" s="258">
        <v>0</v>
      </c>
      <c r="L197" s="258">
        <v>0</v>
      </c>
      <c r="M197" s="258">
        <v>0</v>
      </c>
      <c r="N197" s="258">
        <v>0</v>
      </c>
      <c r="O197" s="258">
        <v>0</v>
      </c>
      <c r="P197" s="258">
        <v>0</v>
      </c>
      <c r="Q197" s="259">
        <v>0</v>
      </c>
      <c r="R197" s="262">
        <v>1272.1099999999999</v>
      </c>
      <c r="S197" s="262">
        <v>76.08</v>
      </c>
      <c r="T197" s="260">
        <v>78.28</v>
      </c>
      <c r="U197" s="261">
        <f t="shared" si="7"/>
        <v>3314.2400000000002</v>
      </c>
    </row>
    <row r="198" spans="1:21" x14ac:dyDescent="0.25">
      <c r="A198" s="255" t="s">
        <v>84</v>
      </c>
      <c r="B198" s="255">
        <v>1</v>
      </c>
      <c r="C198" s="255">
        <v>220</v>
      </c>
      <c r="D198" s="255" t="s">
        <v>549</v>
      </c>
      <c r="E198" s="292" t="s">
        <v>108</v>
      </c>
      <c r="F198" s="257">
        <v>0</v>
      </c>
      <c r="G198" s="258">
        <v>0</v>
      </c>
      <c r="H198" s="258">
        <v>0</v>
      </c>
      <c r="I198" s="259">
        <v>639.01</v>
      </c>
      <c r="J198" s="258">
        <v>0</v>
      </c>
      <c r="K198" s="258">
        <v>0</v>
      </c>
      <c r="L198" s="258">
        <v>0</v>
      </c>
      <c r="M198" s="258">
        <v>0</v>
      </c>
      <c r="N198" s="258">
        <v>0</v>
      </c>
      <c r="O198" s="258">
        <v>0</v>
      </c>
      <c r="P198" s="259">
        <v>212.52</v>
      </c>
      <c r="Q198" s="259">
        <v>0</v>
      </c>
      <c r="R198" s="262">
        <v>1155.3399999999999</v>
      </c>
      <c r="S198" s="262">
        <v>27.13</v>
      </c>
      <c r="T198" s="260">
        <v>39.14</v>
      </c>
      <c r="U198" s="261">
        <f t="shared" si="7"/>
        <v>2073.14</v>
      </c>
    </row>
    <row r="199" spans="1:21" x14ac:dyDescent="0.25">
      <c r="A199" s="255" t="s">
        <v>84</v>
      </c>
      <c r="B199" s="255">
        <v>1</v>
      </c>
      <c r="C199" s="255">
        <v>224</v>
      </c>
      <c r="E199" s="292" t="s">
        <v>81</v>
      </c>
      <c r="F199" s="257">
        <v>0</v>
      </c>
      <c r="G199" s="258">
        <v>0</v>
      </c>
      <c r="H199" s="258">
        <v>0</v>
      </c>
      <c r="I199" s="258">
        <v>2307.17</v>
      </c>
      <c r="J199" s="258">
        <v>0</v>
      </c>
      <c r="K199" s="258">
        <v>0</v>
      </c>
      <c r="L199" s="258">
        <v>0</v>
      </c>
      <c r="M199" s="258">
        <v>0</v>
      </c>
      <c r="N199" s="258">
        <v>0</v>
      </c>
      <c r="O199" s="258">
        <v>0</v>
      </c>
      <c r="P199" s="259">
        <v>624.80999999999995</v>
      </c>
      <c r="Q199" s="258">
        <v>0</v>
      </c>
      <c r="R199" s="262">
        <v>715.7</v>
      </c>
      <c r="S199" s="258">
        <v>0</v>
      </c>
      <c r="T199" s="259">
        <v>78.28</v>
      </c>
      <c r="U199" s="261">
        <f t="shared" si="7"/>
        <v>3725.9600000000005</v>
      </c>
    </row>
    <row r="200" spans="1:21" x14ac:dyDescent="0.25">
      <c r="A200" s="255" t="s">
        <v>84</v>
      </c>
      <c r="B200" s="255">
        <v>1</v>
      </c>
      <c r="C200" s="254">
        <v>25</v>
      </c>
      <c r="D200" s="254"/>
      <c r="E200" s="292" t="s">
        <v>567</v>
      </c>
      <c r="F200" s="257">
        <v>0</v>
      </c>
      <c r="G200" s="258">
        <v>0</v>
      </c>
      <c r="H200" s="258">
        <v>0</v>
      </c>
      <c r="I200" s="258">
        <v>3514.25</v>
      </c>
      <c r="J200" s="258">
        <v>0</v>
      </c>
      <c r="K200" s="258">
        <v>0</v>
      </c>
      <c r="L200" s="258">
        <v>0</v>
      </c>
      <c r="M200" s="258">
        <v>0</v>
      </c>
      <c r="N200" s="258">
        <v>0</v>
      </c>
      <c r="O200" s="258">
        <v>0</v>
      </c>
      <c r="P200" s="259">
        <v>210.4</v>
      </c>
      <c r="Q200" s="258">
        <v>0</v>
      </c>
      <c r="R200" s="262">
        <v>1143.79</v>
      </c>
      <c r="S200" s="262">
        <v>45.22</v>
      </c>
      <c r="T200" s="260">
        <v>117.42</v>
      </c>
      <c r="U200" s="261">
        <f t="shared" si="7"/>
        <v>5031.0800000000008</v>
      </c>
    </row>
    <row r="201" spans="1:21" x14ac:dyDescent="0.25">
      <c r="A201" s="255" t="s">
        <v>86</v>
      </c>
      <c r="B201" s="255">
        <v>1</v>
      </c>
      <c r="C201" s="255">
        <v>10</v>
      </c>
      <c r="E201" s="292" t="s">
        <v>555</v>
      </c>
      <c r="F201" s="257">
        <v>0</v>
      </c>
      <c r="G201" s="258">
        <v>0</v>
      </c>
      <c r="H201" s="258">
        <v>0</v>
      </c>
      <c r="I201" s="258">
        <v>0</v>
      </c>
      <c r="J201" s="258">
        <v>0</v>
      </c>
      <c r="K201" s="258">
        <v>0</v>
      </c>
      <c r="L201" s="258">
        <v>0</v>
      </c>
      <c r="M201" s="258">
        <v>0</v>
      </c>
      <c r="N201" s="258">
        <v>0</v>
      </c>
      <c r="O201" s="258">
        <v>0</v>
      </c>
      <c r="P201" s="259">
        <v>187.02</v>
      </c>
      <c r="Q201" s="258">
        <v>0</v>
      </c>
      <c r="R201" s="262">
        <v>1016.7</v>
      </c>
      <c r="S201" s="262">
        <v>96.43</v>
      </c>
      <c r="T201" s="258">
        <v>0</v>
      </c>
      <c r="U201" s="261">
        <f t="shared" si="7"/>
        <v>1300.1500000000001</v>
      </c>
    </row>
    <row r="202" spans="1:21" x14ac:dyDescent="0.25">
      <c r="A202" s="255" t="s">
        <v>84</v>
      </c>
      <c r="B202" s="255">
        <v>1</v>
      </c>
      <c r="C202" s="254">
        <v>319</v>
      </c>
      <c r="D202" s="254"/>
      <c r="E202" s="292" t="s">
        <v>624</v>
      </c>
      <c r="F202" s="257">
        <v>0</v>
      </c>
      <c r="G202" s="258">
        <v>0</v>
      </c>
      <c r="H202" s="258">
        <v>0</v>
      </c>
      <c r="I202" s="259">
        <v>391.85</v>
      </c>
      <c r="J202" s="258">
        <v>0</v>
      </c>
      <c r="K202" s="258">
        <v>0</v>
      </c>
      <c r="L202" s="258">
        <v>0</v>
      </c>
      <c r="M202" s="258">
        <v>0</v>
      </c>
      <c r="N202" s="258">
        <v>0</v>
      </c>
      <c r="O202" s="258">
        <v>0</v>
      </c>
      <c r="P202" s="259">
        <v>748.08</v>
      </c>
      <c r="Q202" s="258">
        <v>0</v>
      </c>
      <c r="R202" s="262">
        <v>455.65</v>
      </c>
      <c r="S202" s="262">
        <v>85.9</v>
      </c>
      <c r="T202" s="259">
        <v>39.14</v>
      </c>
      <c r="U202" s="261">
        <f t="shared" si="7"/>
        <v>1720.6200000000001</v>
      </c>
    </row>
    <row r="203" spans="1:21" x14ac:dyDescent="0.25">
      <c r="A203" s="255" t="s">
        <v>84</v>
      </c>
      <c r="B203" s="255">
        <v>1</v>
      </c>
      <c r="C203" s="255">
        <v>212</v>
      </c>
      <c r="E203" s="292" t="s">
        <v>78</v>
      </c>
      <c r="F203" s="257">
        <v>0</v>
      </c>
      <c r="G203" s="258">
        <v>0</v>
      </c>
      <c r="H203" s="258">
        <v>0</v>
      </c>
      <c r="I203" s="258">
        <v>1448.61</v>
      </c>
      <c r="J203" s="258">
        <v>0</v>
      </c>
      <c r="K203" s="258">
        <v>0</v>
      </c>
      <c r="L203" s="258">
        <f>3*1518</f>
        <v>4554</v>
      </c>
      <c r="M203" s="258">
        <v>0</v>
      </c>
      <c r="N203" s="258">
        <v>0</v>
      </c>
      <c r="O203" s="258">
        <v>0</v>
      </c>
      <c r="P203" s="259">
        <v>631.19000000000005</v>
      </c>
      <c r="Q203" s="258">
        <v>0</v>
      </c>
      <c r="R203" s="262">
        <v>723</v>
      </c>
      <c r="S203" s="260">
        <v>42.51</v>
      </c>
      <c r="T203" s="260">
        <v>117.42</v>
      </c>
      <c r="U203" s="261">
        <f t="shared" si="7"/>
        <v>7516.73</v>
      </c>
    </row>
    <row r="204" spans="1:21" x14ac:dyDescent="0.25">
      <c r="A204" s="255" t="s">
        <v>84</v>
      </c>
      <c r="B204" s="255">
        <v>1</v>
      </c>
      <c r="C204" s="255">
        <v>90</v>
      </c>
      <c r="D204" s="255" t="s">
        <v>549</v>
      </c>
      <c r="E204" s="292" t="s">
        <v>598</v>
      </c>
      <c r="F204" s="257">
        <v>0</v>
      </c>
      <c r="G204" s="258">
        <v>0</v>
      </c>
      <c r="H204" s="258">
        <v>583.65</v>
      </c>
      <c r="I204" s="259">
        <v>1762.63</v>
      </c>
      <c r="J204" s="258">
        <v>0</v>
      </c>
      <c r="K204" s="258">
        <v>0</v>
      </c>
      <c r="L204" s="258">
        <v>0</v>
      </c>
      <c r="M204" s="258">
        <v>0</v>
      </c>
      <c r="N204" s="258">
        <v>0</v>
      </c>
      <c r="O204" s="258">
        <v>0</v>
      </c>
      <c r="P204" s="259">
        <v>374.04</v>
      </c>
      <c r="Q204" s="259">
        <v>0</v>
      </c>
      <c r="R204" s="262">
        <v>829.69</v>
      </c>
      <c r="S204" s="262">
        <v>85.9</v>
      </c>
      <c r="T204" s="259">
        <v>117.42</v>
      </c>
      <c r="U204" s="261">
        <f t="shared" si="7"/>
        <v>3753.3300000000004</v>
      </c>
    </row>
    <row r="205" spans="1:21" x14ac:dyDescent="0.25">
      <c r="A205" s="255" t="s">
        <v>84</v>
      </c>
      <c r="B205" s="255">
        <v>1</v>
      </c>
      <c r="C205" s="255">
        <v>373</v>
      </c>
      <c r="E205" s="294" t="s">
        <v>461</v>
      </c>
      <c r="F205" s="257">
        <v>0</v>
      </c>
      <c r="G205" s="258">
        <v>0</v>
      </c>
      <c r="H205" s="258">
        <v>0</v>
      </c>
      <c r="I205" s="258">
        <v>553.80999999999995</v>
      </c>
      <c r="J205" s="258">
        <v>0</v>
      </c>
      <c r="K205" s="258">
        <v>0</v>
      </c>
      <c r="L205" s="258">
        <v>0</v>
      </c>
      <c r="M205" s="258">
        <v>0</v>
      </c>
      <c r="N205" s="258">
        <v>0</v>
      </c>
      <c r="O205" s="258">
        <v>0</v>
      </c>
      <c r="P205" s="259">
        <v>833.08</v>
      </c>
      <c r="Q205" s="258">
        <v>0</v>
      </c>
      <c r="R205" s="262">
        <v>507.42</v>
      </c>
      <c r="S205" s="260">
        <v>52.07</v>
      </c>
      <c r="T205" s="259">
        <v>117.42</v>
      </c>
      <c r="U205" s="261">
        <f t="shared" si="7"/>
        <v>2063.7999999999997</v>
      </c>
    </row>
    <row r="206" spans="1:21" x14ac:dyDescent="0.25">
      <c r="A206" s="255" t="s">
        <v>84</v>
      </c>
      <c r="B206" s="255">
        <v>1</v>
      </c>
      <c r="C206" s="255">
        <v>409</v>
      </c>
      <c r="E206" s="294" t="s">
        <v>485</v>
      </c>
      <c r="F206" s="257">
        <v>0</v>
      </c>
      <c r="G206" s="258">
        <v>0</v>
      </c>
      <c r="H206" s="258">
        <v>0</v>
      </c>
      <c r="I206" s="258">
        <v>2365.9699999999998</v>
      </c>
      <c r="J206" s="258">
        <v>0</v>
      </c>
      <c r="K206" s="258">
        <v>0</v>
      </c>
      <c r="L206" s="258">
        <v>0</v>
      </c>
      <c r="M206" s="258">
        <v>0</v>
      </c>
      <c r="N206" s="258">
        <v>0</v>
      </c>
      <c r="O206" s="258">
        <v>0</v>
      </c>
      <c r="P206" s="259">
        <v>416.54</v>
      </c>
      <c r="Q206" s="258">
        <v>0</v>
      </c>
      <c r="R206" s="262">
        <v>923.96</v>
      </c>
      <c r="S206" s="260">
        <v>52.07</v>
      </c>
      <c r="T206" s="260">
        <v>0</v>
      </c>
      <c r="U206" s="261">
        <f t="shared" si="7"/>
        <v>3758.54</v>
      </c>
    </row>
    <row r="207" spans="1:21" x14ac:dyDescent="0.25">
      <c r="A207" s="255" t="s">
        <v>84</v>
      </c>
      <c r="B207" s="255">
        <v>1</v>
      </c>
      <c r="C207" s="255">
        <v>380</v>
      </c>
      <c r="E207" s="294" t="s">
        <v>464</v>
      </c>
      <c r="F207" s="257">
        <v>0</v>
      </c>
      <c r="G207" s="258">
        <v>0</v>
      </c>
      <c r="H207" s="258">
        <v>0</v>
      </c>
      <c r="I207" s="258">
        <v>0</v>
      </c>
      <c r="J207" s="258">
        <v>0</v>
      </c>
      <c r="K207" s="258">
        <v>0</v>
      </c>
      <c r="L207" s="258">
        <v>0</v>
      </c>
      <c r="M207" s="258">
        <v>0</v>
      </c>
      <c r="N207" s="258">
        <v>0</v>
      </c>
      <c r="O207" s="258">
        <v>0</v>
      </c>
      <c r="P207" s="259">
        <v>833.08</v>
      </c>
      <c r="Q207" s="258">
        <v>0</v>
      </c>
      <c r="R207" s="262">
        <v>507.42</v>
      </c>
      <c r="S207" s="260">
        <v>52.07</v>
      </c>
      <c r="T207" s="260">
        <v>78.28</v>
      </c>
      <c r="U207" s="261">
        <f t="shared" si="7"/>
        <v>1470.85</v>
      </c>
    </row>
    <row r="208" spans="1:21" x14ac:dyDescent="0.25">
      <c r="A208" s="255" t="s">
        <v>84</v>
      </c>
      <c r="B208" s="255">
        <v>1</v>
      </c>
      <c r="C208" s="255">
        <v>211</v>
      </c>
      <c r="E208" s="292" t="s">
        <v>77</v>
      </c>
      <c r="F208" s="257">
        <v>0</v>
      </c>
      <c r="G208" s="258">
        <v>0</v>
      </c>
      <c r="H208" s="258">
        <v>0</v>
      </c>
      <c r="I208" s="258">
        <v>391.85</v>
      </c>
      <c r="J208" s="258">
        <v>0</v>
      </c>
      <c r="K208" s="258">
        <v>0</v>
      </c>
      <c r="L208" s="258">
        <v>0</v>
      </c>
      <c r="M208" s="258">
        <v>0</v>
      </c>
      <c r="N208" s="258">
        <v>0</v>
      </c>
      <c r="O208" s="258">
        <v>0</v>
      </c>
      <c r="P208" s="259">
        <v>561.05999999999995</v>
      </c>
      <c r="Q208" s="258">
        <v>0</v>
      </c>
      <c r="R208" s="262">
        <v>642.66999999999996</v>
      </c>
      <c r="S208" s="262">
        <v>85.9</v>
      </c>
      <c r="T208" s="259">
        <v>117.42</v>
      </c>
      <c r="U208" s="261">
        <f t="shared" si="7"/>
        <v>1798.9</v>
      </c>
    </row>
    <row r="209" spans="1:21" x14ac:dyDescent="0.25">
      <c r="A209" s="255" t="s">
        <v>86</v>
      </c>
      <c r="B209" s="255">
        <v>1</v>
      </c>
      <c r="C209" s="255">
        <v>162</v>
      </c>
      <c r="D209" s="255" t="s">
        <v>549</v>
      </c>
      <c r="E209" s="292" t="s">
        <v>610</v>
      </c>
      <c r="F209" s="257">
        <v>0</v>
      </c>
      <c r="G209" s="258">
        <v>0</v>
      </c>
      <c r="H209" s="258">
        <v>0</v>
      </c>
      <c r="I209" s="259">
        <v>412.34</v>
      </c>
      <c r="J209" s="258">
        <v>0</v>
      </c>
      <c r="K209" s="258">
        <v>0</v>
      </c>
      <c r="L209" s="258">
        <v>0</v>
      </c>
      <c r="M209" s="258">
        <v>0</v>
      </c>
      <c r="N209" s="258">
        <v>0</v>
      </c>
      <c r="O209" s="258">
        <v>0</v>
      </c>
      <c r="P209" s="259">
        <v>631.19000000000005</v>
      </c>
      <c r="Q209" s="259">
        <v>0</v>
      </c>
      <c r="R209" s="262">
        <v>723</v>
      </c>
      <c r="S209" s="262">
        <v>46.44</v>
      </c>
      <c r="T209" s="260">
        <v>39.14</v>
      </c>
      <c r="U209" s="261">
        <f t="shared" si="7"/>
        <v>1852.1100000000001</v>
      </c>
    </row>
    <row r="210" spans="1:21" x14ac:dyDescent="0.25">
      <c r="A210" s="255" t="s">
        <v>84</v>
      </c>
      <c r="B210" s="255">
        <v>1</v>
      </c>
      <c r="C210" s="255">
        <v>217</v>
      </c>
      <c r="D210" s="255" t="s">
        <v>549</v>
      </c>
      <c r="E210" s="292" t="s">
        <v>79</v>
      </c>
      <c r="F210" s="257">
        <v>0</v>
      </c>
      <c r="G210" s="258">
        <v>0</v>
      </c>
      <c r="H210" s="258">
        <v>0</v>
      </c>
      <c r="I210" s="259">
        <v>940.46</v>
      </c>
      <c r="J210" s="258">
        <v>0</v>
      </c>
      <c r="K210" s="258">
        <v>0</v>
      </c>
      <c r="L210" s="258">
        <v>0</v>
      </c>
      <c r="M210" s="258">
        <v>0</v>
      </c>
      <c r="N210" s="258">
        <v>0</v>
      </c>
      <c r="O210" s="258">
        <v>0</v>
      </c>
      <c r="P210" s="259">
        <v>624.80999999999995</v>
      </c>
      <c r="Q210" s="259">
        <v>0</v>
      </c>
      <c r="R210" s="262">
        <v>715.7</v>
      </c>
      <c r="S210" s="258">
        <v>0</v>
      </c>
      <c r="T210" s="259">
        <v>78.28</v>
      </c>
      <c r="U210" s="261">
        <f t="shared" si="7"/>
        <v>2359.2500000000005</v>
      </c>
    </row>
    <row r="211" spans="1:21" x14ac:dyDescent="0.25">
      <c r="A211" s="255" t="s">
        <v>86</v>
      </c>
      <c r="B211" s="255">
        <v>1</v>
      </c>
      <c r="C211" s="255">
        <v>5</v>
      </c>
      <c r="E211" s="292" t="s">
        <v>552</v>
      </c>
      <c r="F211" s="257">
        <v>0</v>
      </c>
      <c r="G211" s="258">
        <v>0</v>
      </c>
      <c r="H211" s="258">
        <v>0</v>
      </c>
      <c r="I211" s="258">
        <v>904.19</v>
      </c>
      <c r="J211" s="258">
        <v>0</v>
      </c>
      <c r="K211" s="258">
        <v>0</v>
      </c>
      <c r="L211" s="258">
        <v>0</v>
      </c>
      <c r="M211" s="258">
        <v>0</v>
      </c>
      <c r="N211" s="258">
        <v>0</v>
      </c>
      <c r="O211" s="258">
        <v>0</v>
      </c>
      <c r="P211" s="259">
        <v>631.19000000000005</v>
      </c>
      <c r="Q211" s="258">
        <v>0</v>
      </c>
      <c r="R211" s="262">
        <v>723</v>
      </c>
      <c r="S211" s="262">
        <v>40.51</v>
      </c>
      <c r="T211" s="258">
        <v>0</v>
      </c>
      <c r="U211" s="261">
        <f t="shared" si="7"/>
        <v>2298.8900000000003</v>
      </c>
    </row>
    <row r="212" spans="1:21" x14ac:dyDescent="0.25">
      <c r="A212" s="255" t="s">
        <v>86</v>
      </c>
      <c r="B212" s="255">
        <v>1</v>
      </c>
      <c r="C212" s="255">
        <v>421</v>
      </c>
      <c r="E212" s="292" t="s">
        <v>647</v>
      </c>
      <c r="F212" s="257">
        <v>0</v>
      </c>
      <c r="G212" s="258">
        <v>0</v>
      </c>
      <c r="H212" s="258">
        <v>0</v>
      </c>
      <c r="I212" s="258">
        <v>1121.6199999999999</v>
      </c>
      <c r="J212" s="258">
        <v>0</v>
      </c>
      <c r="K212" s="258">
        <v>0</v>
      </c>
      <c r="L212" s="258">
        <v>0</v>
      </c>
      <c r="M212" s="258">
        <v>0</v>
      </c>
      <c r="N212" s="258">
        <v>0</v>
      </c>
      <c r="O212" s="258">
        <v>0</v>
      </c>
      <c r="P212" s="259">
        <v>748.08</v>
      </c>
      <c r="Q212" s="258">
        <v>0</v>
      </c>
      <c r="R212" s="262">
        <v>455.65</v>
      </c>
      <c r="S212" s="262">
        <v>85.9</v>
      </c>
      <c r="T212" s="260">
        <v>39.14</v>
      </c>
      <c r="U212" s="261">
        <f t="shared" si="7"/>
        <v>2450.39</v>
      </c>
    </row>
    <row r="213" spans="1:21" x14ac:dyDescent="0.25">
      <c r="A213" s="255" t="s">
        <v>86</v>
      </c>
      <c r="B213" s="255">
        <v>1</v>
      </c>
      <c r="C213" s="255">
        <v>250</v>
      </c>
      <c r="D213" s="255" t="s">
        <v>549</v>
      </c>
      <c r="E213" s="292" t="s">
        <v>142</v>
      </c>
      <c r="F213" s="257">
        <v>0</v>
      </c>
      <c r="G213" s="258">
        <v>0</v>
      </c>
      <c r="H213" s="258">
        <v>0</v>
      </c>
      <c r="I213" s="259">
        <v>968.45</v>
      </c>
      <c r="J213" s="258">
        <v>0</v>
      </c>
      <c r="K213" s="258">
        <v>0</v>
      </c>
      <c r="L213" s="258">
        <v>0</v>
      </c>
      <c r="M213" s="258">
        <v>0</v>
      </c>
      <c r="N213" s="258">
        <v>0</v>
      </c>
      <c r="O213" s="258">
        <v>0</v>
      </c>
      <c r="P213" s="259">
        <v>850.08</v>
      </c>
      <c r="Q213" s="259">
        <v>0</v>
      </c>
      <c r="R213" s="262">
        <v>517.78</v>
      </c>
      <c r="S213" s="262">
        <v>17.82</v>
      </c>
      <c r="T213" s="259">
        <v>117.42</v>
      </c>
      <c r="U213" s="261">
        <f t="shared" si="7"/>
        <v>2471.5500000000006</v>
      </c>
    </row>
    <row r="214" spans="1:21" x14ac:dyDescent="0.25">
      <c r="A214" s="255" t="s">
        <v>84</v>
      </c>
      <c r="B214" s="255">
        <v>1</v>
      </c>
      <c r="C214" s="255">
        <v>210</v>
      </c>
      <c r="E214" s="292" t="s">
        <v>76</v>
      </c>
      <c r="F214" s="257">
        <v>0</v>
      </c>
      <c r="G214" s="258">
        <v>0</v>
      </c>
      <c r="H214" s="258">
        <v>0</v>
      </c>
      <c r="I214" s="258">
        <v>1672.76</v>
      </c>
      <c r="J214" s="258">
        <v>0</v>
      </c>
      <c r="K214" s="258">
        <v>0</v>
      </c>
      <c r="L214" s="258">
        <v>0</v>
      </c>
      <c r="M214" s="258">
        <v>0</v>
      </c>
      <c r="N214" s="258">
        <v>0</v>
      </c>
      <c r="O214" s="258">
        <v>0</v>
      </c>
      <c r="P214" s="259">
        <v>833.08</v>
      </c>
      <c r="Q214" s="258">
        <v>0</v>
      </c>
      <c r="R214" s="262">
        <v>507.43</v>
      </c>
      <c r="S214" s="262">
        <v>56.9</v>
      </c>
      <c r="T214" s="258">
        <v>0</v>
      </c>
      <c r="U214" s="261">
        <f t="shared" si="7"/>
        <v>3070.17</v>
      </c>
    </row>
    <row r="215" spans="1:21" x14ac:dyDescent="0.25">
      <c r="A215" s="255" t="s">
        <v>84</v>
      </c>
      <c r="B215" s="255">
        <v>1</v>
      </c>
      <c r="C215" s="255">
        <v>155</v>
      </c>
      <c r="E215" s="292" t="s">
        <v>608</v>
      </c>
      <c r="F215" s="257">
        <v>0</v>
      </c>
      <c r="G215" s="258">
        <v>0</v>
      </c>
      <c r="H215" s="258">
        <v>0</v>
      </c>
      <c r="I215" s="258">
        <v>596.41</v>
      </c>
      <c r="J215" s="258">
        <v>0</v>
      </c>
      <c r="K215" s="258">
        <v>0</v>
      </c>
      <c r="L215" s="258">
        <v>0</v>
      </c>
      <c r="M215" s="258">
        <v>0</v>
      </c>
      <c r="N215" s="258">
        <v>0</v>
      </c>
      <c r="O215" s="258">
        <v>0</v>
      </c>
      <c r="P215" s="259">
        <v>841.58</v>
      </c>
      <c r="Q215" s="258">
        <v>0</v>
      </c>
      <c r="R215" s="262">
        <v>512.61</v>
      </c>
      <c r="S215" s="258">
        <v>42.51</v>
      </c>
      <c r="T215" s="259">
        <v>39.14</v>
      </c>
      <c r="U215" s="261">
        <f t="shared" si="7"/>
        <v>2032.25</v>
      </c>
    </row>
    <row r="216" spans="1:21" x14ac:dyDescent="0.25">
      <c r="A216" s="255" t="s">
        <v>84</v>
      </c>
      <c r="B216" s="255">
        <v>1</v>
      </c>
      <c r="C216" s="255">
        <v>366</v>
      </c>
      <c r="E216" s="294" t="s">
        <v>455</v>
      </c>
      <c r="F216" s="257">
        <v>0</v>
      </c>
      <c r="G216" s="258">
        <v>0</v>
      </c>
      <c r="H216" s="258">
        <v>0</v>
      </c>
      <c r="I216" s="258">
        <v>740.58</v>
      </c>
      <c r="J216" s="258">
        <v>0</v>
      </c>
      <c r="K216" s="258">
        <v>0</v>
      </c>
      <c r="L216" s="258">
        <v>0</v>
      </c>
      <c r="M216" s="258">
        <v>0</v>
      </c>
      <c r="N216" s="258">
        <v>0</v>
      </c>
      <c r="O216" s="258">
        <v>0</v>
      </c>
      <c r="P216" s="259">
        <v>833.08</v>
      </c>
      <c r="Q216" s="258">
        <v>0</v>
      </c>
      <c r="R216" s="262">
        <v>507.42</v>
      </c>
      <c r="S216" s="258">
        <v>0</v>
      </c>
      <c r="T216" s="258">
        <v>0</v>
      </c>
      <c r="U216" s="261">
        <f t="shared" si="7"/>
        <v>2081.08</v>
      </c>
    </row>
    <row r="217" spans="1:21" x14ac:dyDescent="0.25">
      <c r="A217" s="255" t="s">
        <v>84</v>
      </c>
      <c r="B217" s="255">
        <v>1</v>
      </c>
      <c r="C217" s="255">
        <v>328</v>
      </c>
      <c r="E217" s="292" t="s">
        <v>325</v>
      </c>
      <c r="F217" s="257">
        <v>0</v>
      </c>
      <c r="G217" s="258">
        <v>0</v>
      </c>
      <c r="H217" s="258">
        <v>0</v>
      </c>
      <c r="I217" s="258">
        <v>0</v>
      </c>
      <c r="J217" s="258">
        <v>0</v>
      </c>
      <c r="K217" s="258">
        <v>0</v>
      </c>
      <c r="L217" s="258">
        <v>0</v>
      </c>
      <c r="M217" s="258">
        <v>0</v>
      </c>
      <c r="N217" s="258">
        <v>0</v>
      </c>
      <c r="O217" s="258">
        <v>0</v>
      </c>
      <c r="P217" s="259">
        <v>0</v>
      </c>
      <c r="Q217" s="258">
        <v>0</v>
      </c>
      <c r="R217" s="262">
        <v>455.65</v>
      </c>
      <c r="S217" s="258">
        <v>0</v>
      </c>
      <c r="T217" s="258">
        <v>0</v>
      </c>
      <c r="U217" s="261">
        <f t="shared" si="7"/>
        <v>455.65</v>
      </c>
    </row>
    <row r="218" spans="1:21" x14ac:dyDescent="0.25">
      <c r="A218" s="255" t="s">
        <v>84</v>
      </c>
      <c r="B218" s="255">
        <v>1</v>
      </c>
      <c r="C218" s="255">
        <v>480</v>
      </c>
      <c r="D218" s="255" t="s">
        <v>549</v>
      </c>
      <c r="E218" s="292" t="s">
        <v>813</v>
      </c>
      <c r="F218" s="257">
        <v>0</v>
      </c>
      <c r="G218" s="258">
        <v>2038.9</v>
      </c>
      <c r="H218" s="258">
        <v>0</v>
      </c>
      <c r="I218" s="258">
        <v>387.81</v>
      </c>
      <c r="J218" s="258">
        <v>0</v>
      </c>
      <c r="K218" s="258">
        <v>0</v>
      </c>
      <c r="L218" s="258">
        <v>0</v>
      </c>
      <c r="M218" s="258">
        <v>0</v>
      </c>
      <c r="N218" s="258">
        <v>0</v>
      </c>
      <c r="O218" s="258">
        <v>0</v>
      </c>
      <c r="P218" s="259">
        <v>0</v>
      </c>
      <c r="Q218" s="258">
        <v>0</v>
      </c>
      <c r="R218" s="262">
        <v>507.43</v>
      </c>
      <c r="S218" s="258">
        <v>52.07</v>
      </c>
      <c r="T218" s="258">
        <v>39.14</v>
      </c>
      <c r="U218" s="261">
        <f t="shared" ref="U218:U232" si="8">SUM(F218:T218)</f>
        <v>3025.35</v>
      </c>
    </row>
    <row r="219" spans="1:21" x14ac:dyDescent="0.25">
      <c r="A219" s="255" t="s">
        <v>84</v>
      </c>
      <c r="B219" s="255">
        <v>1</v>
      </c>
      <c r="C219" s="255">
        <v>413</v>
      </c>
      <c r="E219" s="292" t="s">
        <v>631</v>
      </c>
      <c r="F219" s="257">
        <v>0</v>
      </c>
      <c r="G219" s="258">
        <v>0</v>
      </c>
      <c r="H219" s="258">
        <v>0</v>
      </c>
      <c r="I219" s="258">
        <v>780.92</v>
      </c>
      <c r="J219" s="258">
        <v>0</v>
      </c>
      <c r="K219" s="258">
        <v>0</v>
      </c>
      <c r="L219" s="258">
        <v>0</v>
      </c>
      <c r="M219" s="258">
        <v>0</v>
      </c>
      <c r="N219" s="258">
        <v>0</v>
      </c>
      <c r="O219" s="258">
        <v>0</v>
      </c>
      <c r="P219" s="259">
        <v>833.08</v>
      </c>
      <c r="Q219" s="258">
        <v>0</v>
      </c>
      <c r="R219" s="262">
        <v>507.43</v>
      </c>
      <c r="S219" s="258">
        <v>52.07</v>
      </c>
      <c r="T219" s="260">
        <v>78.28</v>
      </c>
      <c r="U219" s="261">
        <f t="shared" si="8"/>
        <v>2251.7800000000002</v>
      </c>
    </row>
    <row r="220" spans="1:21" x14ac:dyDescent="0.25">
      <c r="A220" s="255" t="s">
        <v>86</v>
      </c>
      <c r="B220" s="255">
        <v>1</v>
      </c>
      <c r="C220" s="255">
        <v>38</v>
      </c>
      <c r="D220" s="255" t="s">
        <v>549</v>
      </c>
      <c r="E220" s="292" t="s">
        <v>576</v>
      </c>
      <c r="F220" s="257">
        <v>0</v>
      </c>
      <c r="G220" s="258">
        <v>0</v>
      </c>
      <c r="H220" s="258">
        <v>0</v>
      </c>
      <c r="I220" s="259">
        <v>1366.66</v>
      </c>
      <c r="J220" s="258">
        <v>0</v>
      </c>
      <c r="K220" s="258">
        <v>0</v>
      </c>
      <c r="L220" s="258">
        <v>0</v>
      </c>
      <c r="M220" s="258">
        <v>0</v>
      </c>
      <c r="N220" s="258">
        <v>0</v>
      </c>
      <c r="O220" s="258">
        <v>0</v>
      </c>
      <c r="P220" s="259">
        <v>561.05999999999995</v>
      </c>
      <c r="Q220" s="259">
        <v>0</v>
      </c>
      <c r="R220" s="262">
        <v>642.66999999999996</v>
      </c>
      <c r="S220" s="262">
        <v>85.9</v>
      </c>
      <c r="T220" s="259">
        <v>78.28</v>
      </c>
      <c r="U220" s="261">
        <f t="shared" si="8"/>
        <v>2734.57</v>
      </c>
    </row>
    <row r="221" spans="1:21" x14ac:dyDescent="0.25">
      <c r="A221" s="255" t="s">
        <v>86</v>
      </c>
      <c r="B221" s="255">
        <v>1</v>
      </c>
      <c r="C221" s="255">
        <v>226</v>
      </c>
      <c r="E221" s="292" t="s">
        <v>116</v>
      </c>
      <c r="F221" s="257">
        <v>0</v>
      </c>
      <c r="G221" s="258">
        <v>0</v>
      </c>
      <c r="H221" s="258">
        <v>0</v>
      </c>
      <c r="I221" s="258">
        <v>1570.88</v>
      </c>
      <c r="J221" s="258">
        <v>0</v>
      </c>
      <c r="K221" s="258">
        <v>0</v>
      </c>
      <c r="L221" s="258">
        <v>0</v>
      </c>
      <c r="M221" s="258">
        <v>0</v>
      </c>
      <c r="N221" s="268">
        <v>213.33</v>
      </c>
      <c r="O221" s="258">
        <v>0</v>
      </c>
      <c r="P221" s="259">
        <v>637.55999999999995</v>
      </c>
      <c r="Q221" s="258">
        <v>0</v>
      </c>
      <c r="R221" s="262">
        <v>730.3</v>
      </c>
      <c r="S221" s="262">
        <v>0</v>
      </c>
      <c r="T221" s="258">
        <v>78.28</v>
      </c>
      <c r="U221" s="261">
        <f t="shared" si="8"/>
        <v>3230.35</v>
      </c>
    </row>
    <row r="222" spans="1:21" x14ac:dyDescent="0.25">
      <c r="A222" s="255" t="s">
        <v>84</v>
      </c>
      <c r="B222" s="255">
        <v>1</v>
      </c>
      <c r="C222" s="255">
        <v>365</v>
      </c>
      <c r="E222" s="294" t="s">
        <v>454</v>
      </c>
      <c r="F222" s="257">
        <v>0</v>
      </c>
      <c r="G222" s="258">
        <v>0</v>
      </c>
      <c r="H222" s="258">
        <v>0</v>
      </c>
      <c r="I222" s="258">
        <v>0</v>
      </c>
      <c r="J222" s="258">
        <v>0</v>
      </c>
      <c r="K222" s="258">
        <v>0</v>
      </c>
      <c r="L222" s="258">
        <v>0</v>
      </c>
      <c r="M222" s="258">
        <v>0</v>
      </c>
      <c r="N222" s="258">
        <v>0</v>
      </c>
      <c r="O222" s="258">
        <v>0</v>
      </c>
      <c r="P222" s="259">
        <v>833.08</v>
      </c>
      <c r="Q222" s="258">
        <v>0</v>
      </c>
      <c r="R222" s="262">
        <v>507.42</v>
      </c>
      <c r="S222" s="262">
        <v>52.07</v>
      </c>
      <c r="T222" s="259">
        <v>39.14</v>
      </c>
      <c r="U222" s="261">
        <f t="shared" si="8"/>
        <v>1431.71</v>
      </c>
    </row>
    <row r="223" spans="1:21" x14ac:dyDescent="0.25">
      <c r="A223" s="255" t="s">
        <v>86</v>
      </c>
      <c r="B223" s="255">
        <v>1</v>
      </c>
      <c r="C223" s="255">
        <v>30</v>
      </c>
      <c r="D223" s="255" t="s">
        <v>549</v>
      </c>
      <c r="E223" s="292" t="s">
        <v>571</v>
      </c>
      <c r="F223" s="257">
        <v>0</v>
      </c>
      <c r="G223" s="258">
        <v>0</v>
      </c>
      <c r="H223" s="258">
        <v>0</v>
      </c>
      <c r="I223" s="259">
        <v>664.47</v>
      </c>
      <c r="J223" s="258">
        <v>0</v>
      </c>
      <c r="K223" s="258">
        <v>0</v>
      </c>
      <c r="L223" s="258">
        <v>0</v>
      </c>
      <c r="M223" s="258">
        <v>0</v>
      </c>
      <c r="N223" s="258">
        <v>0</v>
      </c>
      <c r="O223" s="258">
        <v>0</v>
      </c>
      <c r="P223" s="259">
        <v>561.05999999999995</v>
      </c>
      <c r="Q223" s="259">
        <v>0</v>
      </c>
      <c r="R223" s="262">
        <v>642.66999999999996</v>
      </c>
      <c r="S223" s="262">
        <v>85.9</v>
      </c>
      <c r="T223" s="259">
        <v>156.56</v>
      </c>
      <c r="U223" s="261">
        <f t="shared" si="8"/>
        <v>2110.66</v>
      </c>
    </row>
    <row r="224" spans="1:21" x14ac:dyDescent="0.25">
      <c r="A224" s="255" t="s">
        <v>84</v>
      </c>
      <c r="B224" s="255">
        <v>1</v>
      </c>
      <c r="C224" s="255">
        <v>348</v>
      </c>
      <c r="E224" s="292" t="s">
        <v>370</v>
      </c>
      <c r="F224" s="257">
        <v>0</v>
      </c>
      <c r="G224" s="258">
        <v>0</v>
      </c>
      <c r="H224" s="258">
        <v>0</v>
      </c>
      <c r="I224" s="258">
        <v>0</v>
      </c>
      <c r="J224" s="258">
        <v>0</v>
      </c>
      <c r="K224" s="258">
        <v>0</v>
      </c>
      <c r="L224" s="258">
        <v>0</v>
      </c>
      <c r="M224" s="258">
        <v>0</v>
      </c>
      <c r="N224" s="258">
        <v>0</v>
      </c>
      <c r="O224" s="258">
        <v>0</v>
      </c>
      <c r="P224" s="259">
        <v>705.57</v>
      </c>
      <c r="Q224" s="258">
        <v>0</v>
      </c>
      <c r="R224" s="262">
        <v>429.76</v>
      </c>
      <c r="S224" s="258">
        <v>108.46</v>
      </c>
      <c r="T224" s="258">
        <v>0</v>
      </c>
      <c r="U224" s="261">
        <f t="shared" si="8"/>
        <v>1243.79</v>
      </c>
    </row>
    <row r="225" spans="1:23" x14ac:dyDescent="0.25">
      <c r="A225" s="255" t="s">
        <v>84</v>
      </c>
      <c r="B225" s="255">
        <v>1</v>
      </c>
      <c r="C225" s="255">
        <v>433</v>
      </c>
      <c r="E225" s="292" t="s">
        <v>684</v>
      </c>
      <c r="F225" s="257">
        <v>0</v>
      </c>
      <c r="G225" s="258">
        <v>0</v>
      </c>
      <c r="H225" s="258">
        <v>0</v>
      </c>
      <c r="I225" s="258">
        <v>863.81</v>
      </c>
      <c r="J225" s="258">
        <v>0</v>
      </c>
      <c r="K225" s="258">
        <v>0</v>
      </c>
      <c r="L225" s="258">
        <v>0</v>
      </c>
      <c r="M225" s="258">
        <v>0</v>
      </c>
      <c r="N225" s="258">
        <v>0</v>
      </c>
      <c r="O225" s="258">
        <v>0</v>
      </c>
      <c r="P225" s="259">
        <v>833.08</v>
      </c>
      <c r="Q225" s="258">
        <v>0</v>
      </c>
      <c r="R225" s="262">
        <v>507.43</v>
      </c>
      <c r="S225" s="258">
        <v>0</v>
      </c>
      <c r="T225" s="258">
        <v>0</v>
      </c>
      <c r="U225" s="261">
        <f t="shared" si="8"/>
        <v>2204.3199999999997</v>
      </c>
    </row>
    <row r="226" spans="1:23" x14ac:dyDescent="0.25">
      <c r="A226" s="255" t="s">
        <v>84</v>
      </c>
      <c r="B226" s="255">
        <v>1</v>
      </c>
      <c r="C226" s="255">
        <v>364</v>
      </c>
      <c r="E226" s="294" t="s">
        <v>453</v>
      </c>
      <c r="F226" s="257">
        <v>0</v>
      </c>
      <c r="G226" s="258">
        <v>0</v>
      </c>
      <c r="H226" s="258">
        <v>0</v>
      </c>
      <c r="I226" s="258">
        <v>2029.9</v>
      </c>
      <c r="J226" s="258">
        <v>0</v>
      </c>
      <c r="K226" s="258">
        <v>0</v>
      </c>
      <c r="L226" s="258">
        <v>0</v>
      </c>
      <c r="M226" s="258">
        <v>0</v>
      </c>
      <c r="N226" s="258">
        <v>0</v>
      </c>
      <c r="O226" s="258">
        <v>0</v>
      </c>
      <c r="P226" s="259">
        <v>1340.5</v>
      </c>
      <c r="Q226" s="258">
        <v>0</v>
      </c>
      <c r="R226" s="258">
        <v>0</v>
      </c>
      <c r="S226" s="262">
        <v>52.07</v>
      </c>
      <c r="T226" s="260">
        <v>117.42</v>
      </c>
      <c r="U226" s="261">
        <f t="shared" si="8"/>
        <v>3539.8900000000003</v>
      </c>
    </row>
    <row r="227" spans="1:23" x14ac:dyDescent="0.25">
      <c r="A227" s="255" t="s">
        <v>84</v>
      </c>
      <c r="B227" s="255">
        <v>1</v>
      </c>
      <c r="C227" s="255">
        <v>2</v>
      </c>
      <c r="D227" s="255" t="s">
        <v>549</v>
      </c>
      <c r="E227" s="292" t="s">
        <v>550</v>
      </c>
      <c r="F227" s="257">
        <v>0</v>
      </c>
      <c r="G227" s="258">
        <v>0</v>
      </c>
      <c r="H227" s="258">
        <v>0</v>
      </c>
      <c r="I227" s="259">
        <v>3345.52</v>
      </c>
      <c r="J227" s="258">
        <v>0</v>
      </c>
      <c r="K227" s="258">
        <v>0</v>
      </c>
      <c r="L227" s="258">
        <v>0</v>
      </c>
      <c r="M227" s="258">
        <v>0</v>
      </c>
      <c r="N227" s="258">
        <v>0</v>
      </c>
      <c r="O227" s="258">
        <v>0</v>
      </c>
      <c r="P227" s="259">
        <v>592.94000000000005</v>
      </c>
      <c r="Q227" s="259">
        <v>0</v>
      </c>
      <c r="R227" s="262">
        <v>679.18</v>
      </c>
      <c r="S227" s="262">
        <v>65.28</v>
      </c>
      <c r="T227" s="259">
        <v>78.28</v>
      </c>
      <c r="U227" s="261">
        <f t="shared" si="8"/>
        <v>4761.2</v>
      </c>
    </row>
    <row r="228" spans="1:23" x14ac:dyDescent="0.25">
      <c r="A228" s="255" t="s">
        <v>86</v>
      </c>
      <c r="B228" s="255">
        <v>1</v>
      </c>
      <c r="C228" s="255">
        <v>420</v>
      </c>
      <c r="E228" s="292" t="s">
        <v>648</v>
      </c>
      <c r="F228" s="257">
        <v>0</v>
      </c>
      <c r="G228" s="258">
        <v>0</v>
      </c>
      <c r="H228" s="258">
        <v>0</v>
      </c>
      <c r="I228" s="258">
        <v>0</v>
      </c>
      <c r="J228" s="258">
        <v>0</v>
      </c>
      <c r="K228" s="258">
        <v>0</v>
      </c>
      <c r="L228" s="258">
        <v>0</v>
      </c>
      <c r="M228" s="258">
        <v>0</v>
      </c>
      <c r="N228" s="258">
        <v>0</v>
      </c>
      <c r="O228" s="258">
        <v>0</v>
      </c>
      <c r="P228" s="259">
        <v>748.08</v>
      </c>
      <c r="Q228" s="258">
        <v>0</v>
      </c>
      <c r="R228" s="262">
        <v>455.65</v>
      </c>
      <c r="S228" s="258">
        <v>85.9</v>
      </c>
      <c r="T228" s="259">
        <v>39.14</v>
      </c>
      <c r="U228" s="261">
        <f t="shared" si="8"/>
        <v>1328.7700000000002</v>
      </c>
    </row>
    <row r="229" spans="1:23" x14ac:dyDescent="0.25">
      <c r="A229" s="255" t="s">
        <v>84</v>
      </c>
      <c r="B229" s="255">
        <v>1</v>
      </c>
      <c r="C229" s="255">
        <v>487</v>
      </c>
      <c r="E229" s="292" t="s">
        <v>840</v>
      </c>
      <c r="F229" s="257">
        <v>0</v>
      </c>
      <c r="G229" s="258">
        <v>0</v>
      </c>
      <c r="H229" s="258">
        <v>0</v>
      </c>
      <c r="I229" s="258">
        <v>0</v>
      </c>
      <c r="J229" s="258">
        <v>0</v>
      </c>
      <c r="K229" s="258">
        <v>0</v>
      </c>
      <c r="L229" s="258">
        <v>0</v>
      </c>
      <c r="M229" s="258">
        <v>0</v>
      </c>
      <c r="N229" s="258">
        <v>0</v>
      </c>
      <c r="O229" s="258">
        <v>0</v>
      </c>
      <c r="P229" s="258">
        <v>352.78</v>
      </c>
      <c r="Q229" s="259">
        <v>0</v>
      </c>
      <c r="R229" s="258">
        <v>782.55</v>
      </c>
      <c r="S229" s="262">
        <v>108.46</v>
      </c>
      <c r="T229" s="259">
        <v>0</v>
      </c>
      <c r="U229" s="261">
        <f t="shared" si="8"/>
        <v>1243.79</v>
      </c>
    </row>
    <row r="230" spans="1:23" x14ac:dyDescent="0.25">
      <c r="A230" s="274" t="s">
        <v>84</v>
      </c>
      <c r="B230" s="274">
        <v>1</v>
      </c>
      <c r="C230" s="274">
        <v>20039</v>
      </c>
      <c r="D230" s="274" t="s">
        <v>549</v>
      </c>
      <c r="E230" s="295" t="s">
        <v>353</v>
      </c>
      <c r="F230" s="275">
        <v>0</v>
      </c>
      <c r="G230" s="276">
        <v>0</v>
      </c>
      <c r="H230" s="276">
        <v>0</v>
      </c>
      <c r="I230" s="277">
        <v>1637.97</v>
      </c>
      <c r="J230" s="276">
        <v>0</v>
      </c>
      <c r="K230" s="276">
        <v>0</v>
      </c>
      <c r="L230" s="276">
        <v>0</v>
      </c>
      <c r="M230" s="276">
        <v>0</v>
      </c>
      <c r="N230" s="276">
        <v>0</v>
      </c>
      <c r="O230" s="276">
        <v>0</v>
      </c>
      <c r="P230" s="276">
        <v>0</v>
      </c>
      <c r="Q230" s="277">
        <v>0</v>
      </c>
      <c r="R230" s="276">
        <v>0</v>
      </c>
      <c r="S230" s="276">
        <v>0</v>
      </c>
      <c r="T230" s="276">
        <v>0</v>
      </c>
      <c r="U230" s="278">
        <f t="shared" si="8"/>
        <v>1637.97</v>
      </c>
    </row>
    <row r="231" spans="1:23" x14ac:dyDescent="0.25">
      <c r="A231" s="274" t="s">
        <v>84</v>
      </c>
      <c r="B231" s="274">
        <v>1</v>
      </c>
      <c r="C231" s="274">
        <v>20043</v>
      </c>
      <c r="D231" s="274" t="s">
        <v>549</v>
      </c>
      <c r="E231" s="295" t="s">
        <v>166</v>
      </c>
      <c r="F231" s="275">
        <v>0</v>
      </c>
      <c r="G231" s="276">
        <v>0</v>
      </c>
      <c r="H231" s="276">
        <v>0</v>
      </c>
      <c r="I231" s="277">
        <v>1303.1099999999999</v>
      </c>
      <c r="J231" s="276">
        <v>0</v>
      </c>
      <c r="K231" s="276">
        <v>0</v>
      </c>
      <c r="L231" s="276">
        <v>0</v>
      </c>
      <c r="M231" s="276">
        <v>0</v>
      </c>
      <c r="N231" s="276">
        <v>0</v>
      </c>
      <c r="O231" s="276">
        <v>0</v>
      </c>
      <c r="P231" s="276">
        <v>0</v>
      </c>
      <c r="Q231" s="277">
        <v>0</v>
      </c>
      <c r="R231" s="276">
        <v>0</v>
      </c>
      <c r="S231" s="276">
        <v>0</v>
      </c>
      <c r="T231" s="276">
        <v>0</v>
      </c>
      <c r="U231" s="278">
        <f t="shared" si="8"/>
        <v>1303.1099999999999</v>
      </c>
    </row>
    <row r="232" spans="1:23" x14ac:dyDescent="0.25">
      <c r="A232" s="274" t="s">
        <v>86</v>
      </c>
      <c r="B232" s="274">
        <v>1</v>
      </c>
      <c r="C232" s="274">
        <v>20045</v>
      </c>
      <c r="D232" s="274" t="s">
        <v>549</v>
      </c>
      <c r="E232" s="295" t="s">
        <v>151</v>
      </c>
      <c r="F232" s="275">
        <v>0</v>
      </c>
      <c r="G232" s="276">
        <v>0</v>
      </c>
      <c r="H232" s="276">
        <v>0</v>
      </c>
      <c r="I232" s="277">
        <v>592.66999999999996</v>
      </c>
      <c r="J232" s="276">
        <v>0</v>
      </c>
      <c r="K232" s="276">
        <v>0</v>
      </c>
      <c r="L232" s="276">
        <v>0</v>
      </c>
      <c r="M232" s="276">
        <v>0</v>
      </c>
      <c r="N232" s="276">
        <v>0</v>
      </c>
      <c r="O232" s="276">
        <v>0</v>
      </c>
      <c r="P232" s="277">
        <v>0</v>
      </c>
      <c r="Q232" s="277">
        <v>0</v>
      </c>
      <c r="R232" s="279">
        <v>0</v>
      </c>
      <c r="S232" s="276">
        <v>0</v>
      </c>
      <c r="T232" s="277">
        <v>0</v>
      </c>
      <c r="U232" s="278">
        <f t="shared" si="8"/>
        <v>592.66999999999996</v>
      </c>
    </row>
    <row r="233" spans="1:23" s="270" customFormat="1" x14ac:dyDescent="0.25">
      <c r="A233" s="254"/>
      <c r="B233" s="254"/>
      <c r="C233" s="254"/>
      <c r="D233" s="254"/>
      <c r="E233" s="296">
        <f>COUNTA(E2:E232)</f>
        <v>231</v>
      </c>
      <c r="F233" s="288">
        <f t="shared" ref="F233:L233" si="9">SUM(F2:F232)</f>
        <v>1001.73</v>
      </c>
      <c r="G233" s="289">
        <f t="shared" si="9"/>
        <v>16281.43</v>
      </c>
      <c r="H233" s="289">
        <f t="shared" si="9"/>
        <v>2786.26</v>
      </c>
      <c r="I233" s="289">
        <f t="shared" si="9"/>
        <v>244336.10999999996</v>
      </c>
      <c r="J233" s="289">
        <f t="shared" si="9"/>
        <v>2387.73</v>
      </c>
      <c r="K233" s="289">
        <f t="shared" si="9"/>
        <v>0</v>
      </c>
      <c r="L233" s="289">
        <f t="shared" si="9"/>
        <v>18216</v>
      </c>
      <c r="M233" s="289">
        <f>SUBTOTAL(9,M2:M232)</f>
        <v>1399.4700000000003</v>
      </c>
      <c r="N233" s="289">
        <f t="shared" ref="N233:U233" si="10">SUM(N2:N232)</f>
        <v>883.49</v>
      </c>
      <c r="O233" s="289">
        <f t="shared" si="10"/>
        <v>6451.16</v>
      </c>
      <c r="P233" s="288">
        <f t="shared" si="10"/>
        <v>131228.66000000006</v>
      </c>
      <c r="Q233" s="290">
        <f t="shared" si="10"/>
        <v>656.88</v>
      </c>
      <c r="R233" s="290">
        <f t="shared" si="10"/>
        <v>139291.96999999986</v>
      </c>
      <c r="S233" s="290">
        <f t="shared" si="10"/>
        <v>11501.709999999983</v>
      </c>
      <c r="T233" s="261">
        <f t="shared" si="10"/>
        <v>11976.840000000009</v>
      </c>
      <c r="U233" s="261">
        <f t="shared" si="10"/>
        <v>588399.44000000029</v>
      </c>
      <c r="W233" s="270" t="s">
        <v>882</v>
      </c>
    </row>
    <row r="234" spans="1:23" s="236" customFormat="1" hidden="1" x14ac:dyDescent="0.25">
      <c r="A234" s="237"/>
      <c r="B234" s="237"/>
      <c r="C234" s="237"/>
      <c r="D234" s="237"/>
      <c r="E234" s="238"/>
      <c r="F234" s="239"/>
      <c r="G234" s="240"/>
      <c r="H234" s="241"/>
      <c r="I234" s="242"/>
      <c r="J234" s="242"/>
      <c r="K234" s="242"/>
      <c r="L234" s="243"/>
      <c r="M234" s="242"/>
      <c r="N234" s="244"/>
      <c r="O234" s="242"/>
      <c r="P234" s="242">
        <v>0.01</v>
      </c>
      <c r="Q234" s="242"/>
      <c r="R234" s="245">
        <f>R233-143599.56</f>
        <v>-4307.590000000142</v>
      </c>
      <c r="S234" s="245"/>
      <c r="T234" s="245"/>
      <c r="U234" s="246"/>
    </row>
    <row r="235" spans="1:23" x14ac:dyDescent="0.25">
      <c r="A235" s="256"/>
      <c r="B235" s="256"/>
      <c r="C235" s="256"/>
      <c r="D235" s="256"/>
      <c r="E235" s="293"/>
      <c r="H235" s="258">
        <v>-0.01</v>
      </c>
      <c r="I235" s="258">
        <f>244336.11-I233</f>
        <v>0</v>
      </c>
      <c r="P235" s="258">
        <v>-0.01</v>
      </c>
      <c r="R235" s="258">
        <f>R233-139292.07</f>
        <v>-0.10000000015133992</v>
      </c>
      <c r="S235" s="258"/>
      <c r="T235" s="258"/>
      <c r="U235" s="258"/>
    </row>
    <row r="236" spans="1:23" x14ac:dyDescent="0.25">
      <c r="A236" s="256"/>
      <c r="B236" s="256"/>
      <c r="C236" s="256"/>
      <c r="D236" s="256"/>
      <c r="E236" s="293"/>
      <c r="F236" s="259"/>
      <c r="G236" s="271"/>
      <c r="H236" s="271"/>
      <c r="L236" s="271"/>
      <c r="M236" s="271"/>
      <c r="N236" s="271"/>
      <c r="O236" s="271"/>
      <c r="P236" s="271"/>
      <c r="Q236" s="271"/>
      <c r="R236" s="271"/>
      <c r="S236" s="271"/>
      <c r="T236" s="271"/>
      <c r="U236" s="258"/>
    </row>
    <row r="237" spans="1:23" x14ac:dyDescent="0.25">
      <c r="A237" s="215"/>
      <c r="B237" s="215"/>
      <c r="C237" s="215"/>
      <c r="D237" s="215"/>
      <c r="E237" s="217" t="s">
        <v>855</v>
      </c>
      <c r="F237" s="272">
        <v>1001.73</v>
      </c>
      <c r="G237" s="273">
        <v>16281.43</v>
      </c>
      <c r="H237" s="273">
        <v>2786.26</v>
      </c>
      <c r="I237" s="273">
        <v>244336.11000000007</v>
      </c>
      <c r="J237" s="273">
        <v>2387.73</v>
      </c>
      <c r="K237" s="273">
        <v>0</v>
      </c>
      <c r="L237" s="273">
        <v>18216</v>
      </c>
      <c r="M237" s="273">
        <v>1399.4700000000003</v>
      </c>
      <c r="N237" s="273">
        <v>883.49000000000012</v>
      </c>
      <c r="O237" s="273">
        <v>6451.16</v>
      </c>
      <c r="P237" s="273">
        <v>131228.66000000006</v>
      </c>
      <c r="Q237" s="273">
        <v>656.88</v>
      </c>
      <c r="R237" s="273">
        <v>139291.96999999988</v>
      </c>
      <c r="S237" s="273">
        <v>11501.709999999983</v>
      </c>
      <c r="T237" s="273">
        <v>11976.840000000013</v>
      </c>
      <c r="U237" s="216">
        <v>588399.44000000018</v>
      </c>
    </row>
    <row r="240" spans="1:23" x14ac:dyDescent="0.25">
      <c r="F240" s="257">
        <f>F233-F237</f>
        <v>0</v>
      </c>
      <c r="G240" s="257">
        <f t="shared" ref="G240:V240" si="11">G233-G237</f>
        <v>0</v>
      </c>
      <c r="H240" s="257">
        <f t="shared" si="11"/>
        <v>0</v>
      </c>
      <c r="I240" s="257">
        <f t="shared" si="11"/>
        <v>0</v>
      </c>
      <c r="J240" s="257">
        <f t="shared" si="11"/>
        <v>0</v>
      </c>
      <c r="K240" s="257">
        <f t="shared" si="11"/>
        <v>0</v>
      </c>
      <c r="L240" s="257">
        <f t="shared" si="11"/>
        <v>0</v>
      </c>
      <c r="M240" s="257">
        <f t="shared" si="11"/>
        <v>0</v>
      </c>
      <c r="N240" s="257">
        <f t="shared" si="11"/>
        <v>0</v>
      </c>
      <c r="O240" s="257">
        <f t="shared" si="11"/>
        <v>0</v>
      </c>
      <c r="P240" s="257">
        <f t="shared" si="11"/>
        <v>0</v>
      </c>
      <c r="Q240" s="257">
        <f t="shared" si="11"/>
        <v>0</v>
      </c>
      <c r="R240" s="257">
        <f t="shared" si="11"/>
        <v>0</v>
      </c>
      <c r="S240" s="257">
        <f t="shared" si="11"/>
        <v>0</v>
      </c>
      <c r="T240" s="257">
        <f t="shared" si="11"/>
        <v>0</v>
      </c>
      <c r="U240" s="257">
        <f t="shared" si="11"/>
        <v>0</v>
      </c>
      <c r="V240" s="257">
        <f t="shared" si="11"/>
        <v>0</v>
      </c>
    </row>
    <row r="242" spans="21:23" x14ac:dyDescent="0.25">
      <c r="U242" s="262">
        <v>24192.590000000004</v>
      </c>
      <c r="W242" s="256" t="s">
        <v>867</v>
      </c>
    </row>
    <row r="244" spans="21:23" x14ac:dyDescent="0.25">
      <c r="U244" s="262">
        <v>18750.940000000002</v>
      </c>
      <c r="W244" s="256" t="s">
        <v>866</v>
      </c>
    </row>
    <row r="246" spans="21:23" x14ac:dyDescent="0.25">
      <c r="U246" s="262">
        <v>0</v>
      </c>
      <c r="W246" s="256" t="s">
        <v>880</v>
      </c>
    </row>
    <row r="248" spans="21:23" x14ac:dyDescent="0.25">
      <c r="U248" s="262">
        <f>U237+U242+U244+U246</f>
        <v>631342.9700000002</v>
      </c>
    </row>
  </sheetData>
  <autoFilter ref="A1:U234" xr:uid="{00000000-0001-0000-0000-000000000000}">
    <filterColumn colId="12">
      <customFilters>
        <customFilter operator="notEqual" val=" "/>
      </customFilters>
    </filterColumn>
  </autoFilter>
  <sortState xmlns:xlrd2="http://schemas.microsoft.com/office/spreadsheetml/2017/richdata2" ref="A2:U229">
    <sortCondition ref="E2:E229"/>
  </sortState>
  <pageMargins left="0.511811024" right="0.511811024" top="0.78740157499999996" bottom="0.78740157499999996" header="0.31496062000000002" footer="0.31496062000000002"/>
  <pageSetup paperSize="9" scale="33" fitToHeight="0" orientation="landscape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2F4C7A99-5D98-42D2-BA9F-BFA70529158F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'BENEF JAN-2025'!E33:E33</xm:f>
              <xm:sqref>E33</xm:sqref>
            </x14:sparkline>
          </x14:sparklines>
        </x14:sparklineGroup>
      </x14:sparklineGroup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48"/>
  <sheetViews>
    <sheetView tabSelected="1" zoomScale="115" zoomScaleNormal="115" workbookViewId="0">
      <pane ySplit="1" topLeftCell="A6" activePane="bottomLeft" state="frozen"/>
      <selection pane="bottomLeft" activeCell="D240" sqref="D240"/>
    </sheetView>
  </sheetViews>
  <sheetFormatPr defaultRowHeight="15" x14ac:dyDescent="0.25"/>
  <cols>
    <col min="1" max="2" width="30" bestFit="1" customWidth="1"/>
    <col min="3" max="3" width="27.85546875" bestFit="1" customWidth="1"/>
    <col min="4" max="4" width="50.5703125" style="4" bestFit="1" customWidth="1"/>
    <col min="5" max="5" width="41.140625" customWidth="1"/>
    <col min="6" max="6" width="58.140625" customWidth="1"/>
    <col min="7" max="7" width="14.140625" bestFit="1" customWidth="1"/>
  </cols>
  <sheetData>
    <row r="1" spans="1:7" x14ac:dyDescent="0.25">
      <c r="A1" s="1349" t="s">
        <v>83</v>
      </c>
      <c r="B1" s="1349" t="s">
        <v>1379</v>
      </c>
      <c r="C1" s="1349" t="s">
        <v>1380</v>
      </c>
      <c r="D1" s="1349" t="s">
        <v>154</v>
      </c>
      <c r="E1" s="1349" t="s">
        <v>155</v>
      </c>
      <c r="F1" s="1349" t="s">
        <v>156</v>
      </c>
      <c r="G1" s="1349" t="s">
        <v>123</v>
      </c>
    </row>
    <row r="2" spans="1:7" s="485" customFormat="1" x14ac:dyDescent="0.25">
      <c r="A2" s="1350" t="s">
        <v>1388</v>
      </c>
      <c r="B2" s="1350" t="s">
        <v>1388</v>
      </c>
      <c r="C2" s="1350" t="s">
        <v>1381</v>
      </c>
      <c r="D2" s="1351" t="s">
        <v>164</v>
      </c>
      <c r="E2" s="1350" t="s">
        <v>341</v>
      </c>
      <c r="F2" s="1350" t="s">
        <v>399</v>
      </c>
      <c r="G2" s="1351">
        <v>29469.98</v>
      </c>
    </row>
    <row r="3" spans="1:7" s="485" customFormat="1" x14ac:dyDescent="0.25">
      <c r="A3" s="1350" t="s">
        <v>1382</v>
      </c>
      <c r="B3" s="1350" t="s">
        <v>1383</v>
      </c>
      <c r="C3" s="1350" t="s">
        <v>1381</v>
      </c>
      <c r="D3" s="1351" t="s">
        <v>27</v>
      </c>
      <c r="E3" s="1352" t="s">
        <v>726</v>
      </c>
      <c r="F3" s="1350" t="s">
        <v>399</v>
      </c>
      <c r="G3" s="1351">
        <v>21595.43</v>
      </c>
    </row>
    <row r="4" spans="1:7" s="485" customFormat="1" x14ac:dyDescent="0.25">
      <c r="A4" s="1350" t="s">
        <v>1388</v>
      </c>
      <c r="B4" s="1350" t="s">
        <v>1388</v>
      </c>
      <c r="C4" s="1350" t="s">
        <v>1381</v>
      </c>
      <c r="D4" s="1353" t="s">
        <v>484</v>
      </c>
      <c r="E4" s="1352" t="s">
        <v>378</v>
      </c>
      <c r="F4" s="1352" t="s">
        <v>486</v>
      </c>
      <c r="G4" s="1351">
        <v>22898.799999999999</v>
      </c>
    </row>
    <row r="5" spans="1:7" s="485" customFormat="1" x14ac:dyDescent="0.25">
      <c r="A5" s="1350" t="s">
        <v>1382</v>
      </c>
      <c r="B5" s="1350" t="s">
        <v>1383</v>
      </c>
      <c r="C5" s="1350" t="s">
        <v>1381</v>
      </c>
      <c r="D5" s="1351" t="s">
        <v>26</v>
      </c>
      <c r="E5" s="1352" t="s">
        <v>699</v>
      </c>
      <c r="F5" s="1352" t="s">
        <v>405</v>
      </c>
      <c r="G5" s="1351">
        <v>22601.18</v>
      </c>
    </row>
    <row r="6" spans="1:7" s="485" customFormat="1" x14ac:dyDescent="0.25">
      <c r="A6" s="1350" t="s">
        <v>1382</v>
      </c>
      <c r="B6" s="1350" t="s">
        <v>1383</v>
      </c>
      <c r="C6" s="1350" t="s">
        <v>1381</v>
      </c>
      <c r="D6" s="1351" t="s">
        <v>75</v>
      </c>
      <c r="E6" s="1352" t="s">
        <v>1210</v>
      </c>
      <c r="F6" s="1350" t="s">
        <v>404</v>
      </c>
      <c r="G6" s="1351">
        <v>7692.17</v>
      </c>
    </row>
    <row r="7" spans="1:7" s="485" customFormat="1" x14ac:dyDescent="0.25">
      <c r="A7" s="1350" t="s">
        <v>1382</v>
      </c>
      <c r="B7" s="1350" t="s">
        <v>1383</v>
      </c>
      <c r="C7" s="1350" t="s">
        <v>1381</v>
      </c>
      <c r="D7" s="1351" t="s">
        <v>14</v>
      </c>
      <c r="E7" s="1352" t="s">
        <v>1210</v>
      </c>
      <c r="F7" s="1350" t="s">
        <v>403</v>
      </c>
      <c r="G7" s="1351">
        <v>8310.83</v>
      </c>
    </row>
    <row r="8" spans="1:7" s="485" customFormat="1" x14ac:dyDescent="0.25">
      <c r="A8" s="1350" t="s">
        <v>1382</v>
      </c>
      <c r="B8" s="1350" t="s">
        <v>1383</v>
      </c>
      <c r="C8" s="1350" t="s">
        <v>1381</v>
      </c>
      <c r="D8" s="1351" t="s">
        <v>56</v>
      </c>
      <c r="E8" s="1352" t="s">
        <v>133</v>
      </c>
      <c r="F8" s="1350" t="s">
        <v>409</v>
      </c>
      <c r="G8" s="1351">
        <v>13528.3</v>
      </c>
    </row>
    <row r="9" spans="1:7" s="485" customFormat="1" x14ac:dyDescent="0.25">
      <c r="A9" s="1350" t="s">
        <v>1382</v>
      </c>
      <c r="B9" s="1350" t="s">
        <v>1383</v>
      </c>
      <c r="C9" s="1350" t="s">
        <v>1381</v>
      </c>
      <c r="D9" s="1351" t="s">
        <v>38</v>
      </c>
      <c r="E9" s="1352" t="s">
        <v>699</v>
      </c>
      <c r="F9" s="1350" t="s">
        <v>701</v>
      </c>
      <c r="G9" s="1351">
        <v>17787.3</v>
      </c>
    </row>
    <row r="10" spans="1:7" s="849" customFormat="1" x14ac:dyDescent="0.25">
      <c r="A10" s="1350" t="s">
        <v>1388</v>
      </c>
      <c r="B10" s="1350" t="s">
        <v>1388</v>
      </c>
      <c r="C10" s="1350" t="s">
        <v>1381</v>
      </c>
      <c r="D10" s="1351" t="s">
        <v>362</v>
      </c>
      <c r="E10" s="1352" t="s">
        <v>378</v>
      </c>
      <c r="F10" s="1350" t="s">
        <v>701</v>
      </c>
      <c r="G10" s="1351">
        <v>32142.989999999998</v>
      </c>
    </row>
    <row r="11" spans="1:7" s="485" customFormat="1" x14ac:dyDescent="0.25">
      <c r="A11" s="1350" t="s">
        <v>1389</v>
      </c>
      <c r="B11" s="1350" t="s">
        <v>1389</v>
      </c>
      <c r="C11" s="1350" t="s">
        <v>1381</v>
      </c>
      <c r="D11" s="1353" t="s">
        <v>754</v>
      </c>
      <c r="E11" s="1352" t="s">
        <v>699</v>
      </c>
      <c r="F11" s="1352" t="s">
        <v>405</v>
      </c>
      <c r="G11" s="1351">
        <v>14237.65</v>
      </c>
    </row>
    <row r="12" spans="1:7" s="880" customFormat="1" x14ac:dyDescent="0.25">
      <c r="A12" s="1350" t="s">
        <v>1389</v>
      </c>
      <c r="B12" s="1350" t="s">
        <v>1389</v>
      </c>
      <c r="C12" s="1350" t="s">
        <v>1381</v>
      </c>
      <c r="D12" s="1354" t="s">
        <v>696</v>
      </c>
      <c r="E12" s="1352" t="s">
        <v>698</v>
      </c>
      <c r="F12" s="1350" t="s">
        <v>398</v>
      </c>
      <c r="G12" s="1351">
        <v>19748.810000000001</v>
      </c>
    </row>
    <row r="13" spans="1:7" s="485" customFormat="1" x14ac:dyDescent="0.25">
      <c r="A13" s="1350" t="s">
        <v>1382</v>
      </c>
      <c r="B13" s="1350" t="s">
        <v>1383</v>
      </c>
      <c r="C13" s="1350" t="s">
        <v>1381</v>
      </c>
      <c r="D13" s="1351" t="s">
        <v>29</v>
      </c>
      <c r="E13" s="1352" t="s">
        <v>807</v>
      </c>
      <c r="F13" s="1350" t="s">
        <v>701</v>
      </c>
      <c r="G13" s="1351">
        <v>12537.18</v>
      </c>
    </row>
    <row r="14" spans="1:7" s="366" customFormat="1" x14ac:dyDescent="0.25">
      <c r="A14" s="1350" t="s">
        <v>1382</v>
      </c>
      <c r="B14" s="1350" t="s">
        <v>1383</v>
      </c>
      <c r="C14" s="1350" t="s">
        <v>1381</v>
      </c>
      <c r="D14" s="1351" t="s">
        <v>411</v>
      </c>
      <c r="E14" s="1352" t="s">
        <v>699</v>
      </c>
      <c r="F14" s="1350" t="s">
        <v>404</v>
      </c>
      <c r="G14" s="1351">
        <v>28913.13</v>
      </c>
    </row>
    <row r="15" spans="1:7" s="485" customFormat="1" x14ac:dyDescent="0.25">
      <c r="A15" s="1350" t="s">
        <v>1388</v>
      </c>
      <c r="B15" s="1350" t="s">
        <v>1388</v>
      </c>
      <c r="C15" s="1350" t="s">
        <v>1381</v>
      </c>
      <c r="D15" s="1351" t="s">
        <v>637</v>
      </c>
      <c r="E15" s="1352" t="s">
        <v>295</v>
      </c>
      <c r="F15" s="1350" t="s">
        <v>843</v>
      </c>
      <c r="G15" s="1351">
        <v>23045.8</v>
      </c>
    </row>
    <row r="16" spans="1:7" s="485" customFormat="1" x14ac:dyDescent="0.25">
      <c r="A16" s="1350" t="s">
        <v>1382</v>
      </c>
      <c r="B16" s="1350" t="s">
        <v>1383</v>
      </c>
      <c r="C16" s="1350" t="s">
        <v>1381</v>
      </c>
      <c r="D16" s="1351" t="s">
        <v>9</v>
      </c>
      <c r="E16" s="1352" t="s">
        <v>1210</v>
      </c>
      <c r="F16" s="1350" t="s">
        <v>397</v>
      </c>
      <c r="G16" s="1351">
        <v>16297.96</v>
      </c>
    </row>
    <row r="17" spans="1:7" s="485" customFormat="1" x14ac:dyDescent="0.25">
      <c r="A17" s="1350" t="s">
        <v>1388</v>
      </c>
      <c r="B17" s="1350" t="s">
        <v>1388</v>
      </c>
      <c r="C17" s="1350" t="s">
        <v>1381</v>
      </c>
      <c r="D17" s="1351" t="s">
        <v>300</v>
      </c>
      <c r="E17" s="1350" t="s">
        <v>341</v>
      </c>
      <c r="F17" s="1350" t="s">
        <v>343</v>
      </c>
      <c r="G17" s="1351">
        <v>28950.23</v>
      </c>
    </row>
    <row r="18" spans="1:7" s="485" customFormat="1" x14ac:dyDescent="0.25">
      <c r="A18" s="1350" t="s">
        <v>1388</v>
      </c>
      <c r="B18" s="1350" t="s">
        <v>1388</v>
      </c>
      <c r="C18" s="1350" t="s">
        <v>1381</v>
      </c>
      <c r="D18" s="1351" t="s">
        <v>377</v>
      </c>
      <c r="E18" s="1352" t="s">
        <v>378</v>
      </c>
      <c r="F18" s="1350" t="s">
        <v>703</v>
      </c>
      <c r="G18" s="1351">
        <v>23094.82</v>
      </c>
    </row>
    <row r="19" spans="1:7" s="849" customFormat="1" x14ac:dyDescent="0.25">
      <c r="A19" s="1350" t="s">
        <v>1389</v>
      </c>
      <c r="B19" s="1350" t="s">
        <v>1389</v>
      </c>
      <c r="C19" s="1350" t="s">
        <v>1381</v>
      </c>
      <c r="D19" s="1354" t="s">
        <v>719</v>
      </c>
      <c r="E19" s="1352" t="s">
        <v>699</v>
      </c>
      <c r="F19" s="1350" t="s">
        <v>701</v>
      </c>
      <c r="G19" s="1351">
        <v>21352.91</v>
      </c>
    </row>
    <row r="20" spans="1:7" s="880" customFormat="1" x14ac:dyDescent="0.25">
      <c r="A20" s="1350" t="s">
        <v>1382</v>
      </c>
      <c r="B20" s="1350" t="s">
        <v>1383</v>
      </c>
      <c r="C20" s="1350" t="s">
        <v>1381</v>
      </c>
      <c r="D20" s="1351" t="s">
        <v>35</v>
      </c>
      <c r="E20" s="1352" t="s">
        <v>699</v>
      </c>
      <c r="F20" s="1350" t="s">
        <v>702</v>
      </c>
      <c r="G20" s="1351">
        <v>12700.55</v>
      </c>
    </row>
    <row r="21" spans="1:7" s="485" customFormat="1" x14ac:dyDescent="0.25">
      <c r="A21" s="1350" t="s">
        <v>1389</v>
      </c>
      <c r="B21" s="1350" t="s">
        <v>1389</v>
      </c>
      <c r="C21" s="1350" t="s">
        <v>1381</v>
      </c>
      <c r="D21" s="1354" t="s">
        <v>715</v>
      </c>
      <c r="E21" s="1352" t="s">
        <v>699</v>
      </c>
      <c r="F21" s="1352" t="s">
        <v>703</v>
      </c>
      <c r="G21" s="1351">
        <v>14159.01</v>
      </c>
    </row>
    <row r="22" spans="1:7" s="485" customFormat="1" x14ac:dyDescent="0.25">
      <c r="A22" s="1350" t="s">
        <v>1388</v>
      </c>
      <c r="B22" s="1350" t="s">
        <v>1388</v>
      </c>
      <c r="C22" s="1350" t="s">
        <v>1381</v>
      </c>
      <c r="D22" s="1353" t="s">
        <v>483</v>
      </c>
      <c r="E22" s="1352" t="s">
        <v>700</v>
      </c>
      <c r="F22" s="1352" t="s">
        <v>701</v>
      </c>
      <c r="G22" s="1351">
        <v>17920.79</v>
      </c>
    </row>
    <row r="23" spans="1:7" s="152" customFormat="1" x14ac:dyDescent="0.25">
      <c r="A23" s="1350" t="s">
        <v>1382</v>
      </c>
      <c r="B23" s="1350" t="s">
        <v>1383</v>
      </c>
      <c r="C23" s="1350" t="s">
        <v>1381</v>
      </c>
      <c r="D23" s="1351" t="s">
        <v>74</v>
      </c>
      <c r="E23" s="1352" t="s">
        <v>699</v>
      </c>
      <c r="F23" s="1350" t="s">
        <v>703</v>
      </c>
      <c r="G23" s="1351">
        <v>15460.130000000001</v>
      </c>
    </row>
    <row r="24" spans="1:7" s="362" customFormat="1" x14ac:dyDescent="0.25">
      <c r="A24" s="1350" t="s">
        <v>1382</v>
      </c>
      <c r="B24" s="1350" t="s">
        <v>1383</v>
      </c>
      <c r="C24" s="1350" t="s">
        <v>1381</v>
      </c>
      <c r="D24" s="1351" t="s">
        <v>45</v>
      </c>
      <c r="E24" s="1352" t="s">
        <v>808</v>
      </c>
      <c r="F24" s="1350" t="s">
        <v>424</v>
      </c>
      <c r="G24" s="1351">
        <v>8698.41</v>
      </c>
    </row>
    <row r="25" spans="1:7" s="362" customFormat="1" x14ac:dyDescent="0.25">
      <c r="A25" s="1350" t="s">
        <v>1382</v>
      </c>
      <c r="B25" s="1350" t="s">
        <v>1383</v>
      </c>
      <c r="C25" s="1350" t="s">
        <v>1381</v>
      </c>
      <c r="D25" s="1351" t="s">
        <v>48</v>
      </c>
      <c r="E25" s="1352" t="s">
        <v>1210</v>
      </c>
      <c r="F25" s="1350" t="s">
        <v>343</v>
      </c>
      <c r="G25" s="1351">
        <v>17044.66</v>
      </c>
    </row>
    <row r="26" spans="1:7" s="362" customFormat="1" x14ac:dyDescent="0.25">
      <c r="A26" s="1350" t="s">
        <v>1389</v>
      </c>
      <c r="B26" s="1350" t="s">
        <v>1389</v>
      </c>
      <c r="C26" s="1350" t="s">
        <v>1381</v>
      </c>
      <c r="D26" s="1354" t="s">
        <v>716</v>
      </c>
      <c r="E26" s="1352" t="s">
        <v>699</v>
      </c>
      <c r="F26" s="1350" t="s">
        <v>702</v>
      </c>
      <c r="G26" s="1351">
        <v>20419.87</v>
      </c>
    </row>
    <row r="27" spans="1:7" s="152" customFormat="1" x14ac:dyDescent="0.25">
      <c r="A27" s="1350" t="s">
        <v>1389</v>
      </c>
      <c r="B27" s="1350" t="s">
        <v>1389</v>
      </c>
      <c r="C27" s="1350" t="s">
        <v>1381</v>
      </c>
      <c r="D27" s="1354" t="s">
        <v>790</v>
      </c>
      <c r="E27" s="1352" t="s">
        <v>699</v>
      </c>
      <c r="F27" s="1352" t="s">
        <v>704</v>
      </c>
      <c r="G27" s="1351">
        <v>13916.82</v>
      </c>
    </row>
    <row r="28" spans="1:7" s="152" customFormat="1" x14ac:dyDescent="0.25">
      <c r="A28" s="1350" t="s">
        <v>1388</v>
      </c>
      <c r="B28" s="1350" t="s">
        <v>1388</v>
      </c>
      <c r="C28" s="1350" t="s">
        <v>1381</v>
      </c>
      <c r="D28" s="1355" t="s">
        <v>1109</v>
      </c>
      <c r="E28" s="1352" t="s">
        <v>700</v>
      </c>
      <c r="F28" s="1350" t="s">
        <v>702</v>
      </c>
      <c r="G28" s="1351">
        <v>17920.79</v>
      </c>
    </row>
    <row r="29" spans="1:7" s="362" customFormat="1" x14ac:dyDescent="0.25">
      <c r="A29" s="1350" t="s">
        <v>1382</v>
      </c>
      <c r="B29" s="1350" t="s">
        <v>1383</v>
      </c>
      <c r="C29" s="1350" t="s">
        <v>1381</v>
      </c>
      <c r="D29" s="1351" t="s">
        <v>426</v>
      </c>
      <c r="E29" s="1352" t="s">
        <v>726</v>
      </c>
      <c r="F29" s="1350" t="s">
        <v>403</v>
      </c>
      <c r="G29" s="1351">
        <v>16754.519999999997</v>
      </c>
    </row>
    <row r="30" spans="1:7" s="367" customFormat="1" x14ac:dyDescent="0.25">
      <c r="A30" s="1350" t="s">
        <v>1382</v>
      </c>
      <c r="B30" s="1350" t="s">
        <v>1383</v>
      </c>
      <c r="C30" s="1350" t="s">
        <v>1381</v>
      </c>
      <c r="D30" s="1351" t="s">
        <v>30</v>
      </c>
      <c r="E30" s="1352" t="s">
        <v>726</v>
      </c>
      <c r="F30" s="1350" t="s">
        <v>398</v>
      </c>
      <c r="G30" s="1351">
        <v>21871.16</v>
      </c>
    </row>
    <row r="31" spans="1:7" s="152" customFormat="1" x14ac:dyDescent="0.25">
      <c r="A31" s="1350" t="s">
        <v>1389</v>
      </c>
      <c r="B31" s="1350" t="s">
        <v>1389</v>
      </c>
      <c r="C31" s="1350" t="s">
        <v>1381</v>
      </c>
      <c r="D31" s="1354" t="s">
        <v>803</v>
      </c>
      <c r="E31" s="1352" t="s">
        <v>699</v>
      </c>
      <c r="F31" s="1350" t="s">
        <v>703</v>
      </c>
      <c r="G31" s="1351">
        <v>14086.140000000001</v>
      </c>
    </row>
    <row r="32" spans="1:7" s="322" customFormat="1" x14ac:dyDescent="0.25">
      <c r="A32" s="1350" t="s">
        <v>1388</v>
      </c>
      <c r="B32" s="1350" t="s">
        <v>1388</v>
      </c>
      <c r="C32" s="1350" t="s">
        <v>1381</v>
      </c>
      <c r="D32" s="1351" t="s">
        <v>297</v>
      </c>
      <c r="E32" s="1352" t="s">
        <v>341</v>
      </c>
      <c r="F32" s="1350" t="s">
        <v>404</v>
      </c>
      <c r="G32" s="1351">
        <v>28913.09</v>
      </c>
    </row>
    <row r="33" spans="1:7" s="362" customFormat="1" x14ac:dyDescent="0.25">
      <c r="A33" s="1350" t="s">
        <v>1382</v>
      </c>
      <c r="B33" s="1350" t="s">
        <v>1383</v>
      </c>
      <c r="C33" s="1350" t="s">
        <v>1381</v>
      </c>
      <c r="D33" s="1351" t="s">
        <v>422</v>
      </c>
      <c r="E33" s="1352" t="s">
        <v>88</v>
      </c>
      <c r="F33" s="1350" t="s">
        <v>703</v>
      </c>
      <c r="G33" s="1351">
        <v>12027.539999999999</v>
      </c>
    </row>
    <row r="34" spans="1:7" s="362" customFormat="1" x14ac:dyDescent="0.25">
      <c r="A34" s="1350" t="s">
        <v>1382</v>
      </c>
      <c r="B34" s="1350" t="s">
        <v>1383</v>
      </c>
      <c r="C34" s="1350" t="s">
        <v>1381</v>
      </c>
      <c r="D34" s="1351" t="s">
        <v>66</v>
      </c>
      <c r="E34" s="1350" t="s">
        <v>88</v>
      </c>
      <c r="F34" s="1350" t="s">
        <v>288</v>
      </c>
      <c r="G34" s="1351">
        <v>11952.6</v>
      </c>
    </row>
    <row r="35" spans="1:7" s="152" customFormat="1" x14ac:dyDescent="0.25">
      <c r="A35" s="1350" t="s">
        <v>1389</v>
      </c>
      <c r="B35" s="1350" t="s">
        <v>1389</v>
      </c>
      <c r="C35" s="1350" t="s">
        <v>1381</v>
      </c>
      <c r="D35" s="1353" t="s">
        <v>778</v>
      </c>
      <c r="E35" s="1352" t="s">
        <v>698</v>
      </c>
      <c r="F35" s="1350" t="s">
        <v>704</v>
      </c>
      <c r="G35" s="1351">
        <v>6702.13</v>
      </c>
    </row>
    <row r="36" spans="1:7" s="152" customFormat="1" x14ac:dyDescent="0.25">
      <c r="A36" s="1350" t="s">
        <v>1389</v>
      </c>
      <c r="B36" s="1350" t="s">
        <v>1389</v>
      </c>
      <c r="C36" s="1350" t="s">
        <v>1381</v>
      </c>
      <c r="D36" s="1353" t="s">
        <v>777</v>
      </c>
      <c r="E36" s="1352" t="s">
        <v>699</v>
      </c>
      <c r="F36" s="1352" t="s">
        <v>486</v>
      </c>
      <c r="G36" s="1351">
        <v>13991.460000000001</v>
      </c>
    </row>
    <row r="37" spans="1:7" s="362" customFormat="1" x14ac:dyDescent="0.25">
      <c r="A37" s="1350" t="s">
        <v>1382</v>
      </c>
      <c r="B37" s="1350" t="s">
        <v>1383</v>
      </c>
      <c r="C37" s="1350" t="s">
        <v>1381</v>
      </c>
      <c r="D37" s="1351" t="s">
        <v>11</v>
      </c>
      <c r="E37" s="1352" t="s">
        <v>1210</v>
      </c>
      <c r="F37" s="1350" t="s">
        <v>702</v>
      </c>
      <c r="G37" s="1351">
        <v>15818.14</v>
      </c>
    </row>
    <row r="38" spans="1:7" s="152" customFormat="1" x14ac:dyDescent="0.25">
      <c r="A38" s="1350" t="s">
        <v>1389</v>
      </c>
      <c r="B38" s="1350" t="s">
        <v>1389</v>
      </c>
      <c r="C38" s="1350" t="s">
        <v>1381</v>
      </c>
      <c r="D38" s="1354" t="s">
        <v>787</v>
      </c>
      <c r="E38" s="1352" t="s">
        <v>699</v>
      </c>
      <c r="F38" s="1350" t="s">
        <v>404</v>
      </c>
      <c r="G38" s="1351">
        <v>14374.130000000001</v>
      </c>
    </row>
    <row r="39" spans="1:7" s="152" customFormat="1" x14ac:dyDescent="0.25">
      <c r="A39" s="1350" t="s">
        <v>1388</v>
      </c>
      <c r="B39" s="1350" t="s">
        <v>1388</v>
      </c>
      <c r="C39" s="1350" t="s">
        <v>1381</v>
      </c>
      <c r="D39" s="1351" t="s">
        <v>375</v>
      </c>
      <c r="E39" s="1352" t="s">
        <v>341</v>
      </c>
      <c r="F39" s="1350" t="s">
        <v>424</v>
      </c>
      <c r="G39" s="1351">
        <v>29284.34</v>
      </c>
    </row>
    <row r="40" spans="1:7" s="362" customFormat="1" x14ac:dyDescent="0.25">
      <c r="A40" s="1350" t="s">
        <v>1389</v>
      </c>
      <c r="B40" s="1350" t="s">
        <v>1389</v>
      </c>
      <c r="C40" s="1350" t="s">
        <v>1381</v>
      </c>
      <c r="D40" s="1353" t="s">
        <v>750</v>
      </c>
      <c r="E40" s="1352" t="s">
        <v>699</v>
      </c>
      <c r="F40" s="1352" t="s">
        <v>1171</v>
      </c>
      <c r="G40" s="1351">
        <v>13970.300000000001</v>
      </c>
    </row>
    <row r="41" spans="1:7" s="152" customFormat="1" x14ac:dyDescent="0.25">
      <c r="A41" s="1350" t="s">
        <v>1388</v>
      </c>
      <c r="B41" s="1350" t="s">
        <v>1388</v>
      </c>
      <c r="C41" s="1350" t="s">
        <v>1381</v>
      </c>
      <c r="D41" s="1354" t="s">
        <v>482</v>
      </c>
      <c r="E41" s="1352" t="s">
        <v>700</v>
      </c>
      <c r="F41" s="1352" t="s">
        <v>704</v>
      </c>
      <c r="G41" s="1351">
        <v>17920.79</v>
      </c>
    </row>
    <row r="42" spans="1:7" s="362" customFormat="1" x14ac:dyDescent="0.25">
      <c r="A42" s="1350" t="s">
        <v>1382</v>
      </c>
      <c r="B42" s="1350" t="s">
        <v>1383</v>
      </c>
      <c r="C42" s="1350" t="s">
        <v>1381</v>
      </c>
      <c r="D42" s="1351" t="s">
        <v>49</v>
      </c>
      <c r="E42" s="1352" t="s">
        <v>726</v>
      </c>
      <c r="F42" s="1350" t="s">
        <v>342</v>
      </c>
      <c r="G42" s="1351">
        <v>21004.890000000003</v>
      </c>
    </row>
    <row r="43" spans="1:7" s="152" customFormat="1" x14ac:dyDescent="0.25">
      <c r="A43" s="1350" t="s">
        <v>1388</v>
      </c>
      <c r="B43" s="1350" t="s">
        <v>1388</v>
      </c>
      <c r="C43" s="1350" t="s">
        <v>1381</v>
      </c>
      <c r="D43" s="1351" t="s">
        <v>1104</v>
      </c>
      <c r="E43" s="1352" t="s">
        <v>378</v>
      </c>
      <c r="F43" s="1350" t="s">
        <v>843</v>
      </c>
      <c r="G43" s="1351">
        <v>22898.799999999999</v>
      </c>
    </row>
    <row r="44" spans="1:7" s="362" customFormat="1" x14ac:dyDescent="0.25">
      <c r="A44" s="1350" t="s">
        <v>1382</v>
      </c>
      <c r="B44" s="1350" t="s">
        <v>1383</v>
      </c>
      <c r="C44" s="1350" t="s">
        <v>1381</v>
      </c>
      <c r="D44" s="1351" t="s">
        <v>165</v>
      </c>
      <c r="E44" s="1352" t="s">
        <v>1211</v>
      </c>
      <c r="F44" s="1350" t="s">
        <v>345</v>
      </c>
      <c r="G44" s="1351">
        <v>6349.37</v>
      </c>
    </row>
    <row r="45" spans="1:7" s="362" customFormat="1" x14ac:dyDescent="0.25">
      <c r="A45" s="1350" t="s">
        <v>1389</v>
      </c>
      <c r="B45" s="1350" t="s">
        <v>1389</v>
      </c>
      <c r="C45" s="1350" t="s">
        <v>1381</v>
      </c>
      <c r="D45" s="1354" t="s">
        <v>718</v>
      </c>
      <c r="E45" s="1352" t="s">
        <v>699</v>
      </c>
      <c r="F45" s="1350" t="s">
        <v>701</v>
      </c>
      <c r="G45" s="1351">
        <v>14237.650000000001</v>
      </c>
    </row>
    <row r="46" spans="1:7" s="362" customFormat="1" x14ac:dyDescent="0.25">
      <c r="A46" s="1350" t="s">
        <v>1388</v>
      </c>
      <c r="B46" s="1350" t="s">
        <v>1388</v>
      </c>
      <c r="C46" s="1350" t="s">
        <v>1381</v>
      </c>
      <c r="D46" s="1351" t="s">
        <v>379</v>
      </c>
      <c r="E46" s="1352" t="s">
        <v>700</v>
      </c>
      <c r="F46" s="1350" t="s">
        <v>403</v>
      </c>
      <c r="G46" s="1351">
        <v>18732.689999999999</v>
      </c>
    </row>
    <row r="47" spans="1:7" s="367" customFormat="1" x14ac:dyDescent="0.25">
      <c r="A47" s="1350" t="s">
        <v>1389</v>
      </c>
      <c r="B47" s="1350" t="s">
        <v>1389</v>
      </c>
      <c r="C47" s="1350" t="s">
        <v>1381</v>
      </c>
      <c r="D47" s="1354" t="s">
        <v>717</v>
      </c>
      <c r="E47" s="1352" t="s">
        <v>699</v>
      </c>
      <c r="F47" s="1350" t="s">
        <v>701</v>
      </c>
      <c r="G47" s="1351">
        <v>13946.52</v>
      </c>
    </row>
    <row r="48" spans="1:7" s="152" customFormat="1" x14ac:dyDescent="0.25">
      <c r="A48" s="1350" t="s">
        <v>1388</v>
      </c>
      <c r="B48" s="1350" t="s">
        <v>1388</v>
      </c>
      <c r="C48" s="1350" t="s">
        <v>1381</v>
      </c>
      <c r="D48" s="1353" t="s">
        <v>871</v>
      </c>
      <c r="E48" s="1352" t="s">
        <v>340</v>
      </c>
      <c r="F48" s="1350" t="s">
        <v>406</v>
      </c>
      <c r="G48" s="1351">
        <v>13509.529999999999</v>
      </c>
    </row>
    <row r="49" spans="1:7" s="322" customFormat="1" x14ac:dyDescent="0.25">
      <c r="A49" s="1350" t="s">
        <v>1388</v>
      </c>
      <c r="B49" s="1350" t="s">
        <v>1388</v>
      </c>
      <c r="C49" s="1350" t="s">
        <v>1381</v>
      </c>
      <c r="D49" s="1351" t="s">
        <v>381</v>
      </c>
      <c r="E49" s="1352" t="s">
        <v>378</v>
      </c>
      <c r="F49" s="1350" t="s">
        <v>398</v>
      </c>
      <c r="G49" s="1351">
        <v>24611.59</v>
      </c>
    </row>
    <row r="50" spans="1:7" s="152" customFormat="1" x14ac:dyDescent="0.25">
      <c r="A50" s="1350" t="s">
        <v>1388</v>
      </c>
      <c r="B50" s="1350" t="s">
        <v>1388</v>
      </c>
      <c r="C50" s="1350" t="s">
        <v>1381</v>
      </c>
      <c r="D50" s="1354" t="s">
        <v>446</v>
      </c>
      <c r="E50" s="1350" t="s">
        <v>378</v>
      </c>
      <c r="F50" s="1350" t="s">
        <v>406</v>
      </c>
      <c r="G50" s="1351">
        <v>23486.85</v>
      </c>
    </row>
    <row r="51" spans="1:7" s="152" customFormat="1" x14ac:dyDescent="0.25">
      <c r="A51" s="1350" t="s">
        <v>1388</v>
      </c>
      <c r="B51" s="1350" t="s">
        <v>1388</v>
      </c>
      <c r="C51" s="1350" t="s">
        <v>1381</v>
      </c>
      <c r="D51" s="1351" t="s">
        <v>40</v>
      </c>
      <c r="E51" s="1350" t="s">
        <v>341</v>
      </c>
      <c r="F51" s="1350" t="s">
        <v>345</v>
      </c>
      <c r="G51" s="1351">
        <v>28974.98</v>
      </c>
    </row>
    <row r="52" spans="1:7" s="152" customFormat="1" x14ac:dyDescent="0.25">
      <c r="A52" s="1350" t="s">
        <v>1388</v>
      </c>
      <c r="B52" s="1350" t="s">
        <v>1388</v>
      </c>
      <c r="C52" s="1350" t="s">
        <v>1381</v>
      </c>
      <c r="D52" s="1351" t="s">
        <v>1105</v>
      </c>
      <c r="E52" s="1350" t="s">
        <v>341</v>
      </c>
      <c r="F52" s="1350" t="s">
        <v>394</v>
      </c>
      <c r="G52" s="1351">
        <v>28913.09</v>
      </c>
    </row>
    <row r="53" spans="1:7" s="362" customFormat="1" x14ac:dyDescent="0.25">
      <c r="A53" s="1350" t="s">
        <v>1382</v>
      </c>
      <c r="B53" s="1350" t="s">
        <v>1383</v>
      </c>
      <c r="C53" s="1350" t="s">
        <v>1381</v>
      </c>
      <c r="D53" s="1351" t="s">
        <v>41</v>
      </c>
      <c r="E53" s="1352" t="s">
        <v>1210</v>
      </c>
      <c r="F53" s="1350" t="s">
        <v>424</v>
      </c>
      <c r="G53" s="1351">
        <v>12973.94</v>
      </c>
    </row>
    <row r="54" spans="1:7" s="152" customFormat="1" x14ac:dyDescent="0.25">
      <c r="A54" s="1350" t="s">
        <v>1382</v>
      </c>
      <c r="B54" s="1350" t="s">
        <v>1383</v>
      </c>
      <c r="C54" s="1350" t="s">
        <v>1381</v>
      </c>
      <c r="D54" s="1351" t="s">
        <v>59</v>
      </c>
      <c r="E54" s="1352" t="s">
        <v>1211</v>
      </c>
      <c r="F54" s="1350" t="s">
        <v>342</v>
      </c>
      <c r="G54" s="1351">
        <v>10677.09</v>
      </c>
    </row>
    <row r="55" spans="1:7" s="366" customFormat="1" x14ac:dyDescent="0.25">
      <c r="A55" s="1350" t="s">
        <v>1382</v>
      </c>
      <c r="B55" s="1350" t="s">
        <v>1383</v>
      </c>
      <c r="C55" s="1350" t="s">
        <v>1381</v>
      </c>
      <c r="D55" s="1351" t="s">
        <v>57</v>
      </c>
      <c r="E55" s="1352" t="s">
        <v>1211</v>
      </c>
      <c r="F55" s="1350" t="s">
        <v>403</v>
      </c>
      <c r="G55" s="1351">
        <v>13091</v>
      </c>
    </row>
    <row r="56" spans="1:7" s="152" customFormat="1" x14ac:dyDescent="0.25">
      <c r="A56" s="1350" t="s">
        <v>1389</v>
      </c>
      <c r="B56" s="1350" t="s">
        <v>1389</v>
      </c>
      <c r="C56" s="1350" t="s">
        <v>1381</v>
      </c>
      <c r="D56" s="1354" t="s">
        <v>786</v>
      </c>
      <c r="E56" s="1352" t="s">
        <v>699</v>
      </c>
      <c r="F56" s="1352" t="s">
        <v>701</v>
      </c>
      <c r="G56" s="1351">
        <v>13881.169999999998</v>
      </c>
    </row>
    <row r="57" spans="1:7" s="362" customFormat="1" x14ac:dyDescent="0.25">
      <c r="A57" s="1350" t="s">
        <v>1382</v>
      </c>
      <c r="B57" s="1350" t="s">
        <v>1383</v>
      </c>
      <c r="C57" s="1350" t="s">
        <v>1381</v>
      </c>
      <c r="D57" s="1351" t="s">
        <v>42</v>
      </c>
      <c r="E57" s="1352" t="s">
        <v>1210</v>
      </c>
      <c r="F57" s="1350" t="s">
        <v>424</v>
      </c>
      <c r="G57" s="1351">
        <v>13318.470000000001</v>
      </c>
    </row>
    <row r="58" spans="1:7" s="362" customFormat="1" x14ac:dyDescent="0.25">
      <c r="A58" s="1350" t="s">
        <v>1382</v>
      </c>
      <c r="B58" s="1350" t="s">
        <v>1383</v>
      </c>
      <c r="C58" s="1350" t="s">
        <v>1381</v>
      </c>
      <c r="D58" s="1351" t="s">
        <v>415</v>
      </c>
      <c r="E58" s="1352" t="s">
        <v>1211</v>
      </c>
      <c r="F58" s="1350" t="s">
        <v>402</v>
      </c>
      <c r="G58" s="1351">
        <v>7355.7400000000007</v>
      </c>
    </row>
    <row r="59" spans="1:7" s="405" customFormat="1" x14ac:dyDescent="0.25">
      <c r="A59" s="1350" t="s">
        <v>1382</v>
      </c>
      <c r="B59" s="1350" t="s">
        <v>1383</v>
      </c>
      <c r="C59" s="1350" t="s">
        <v>1381</v>
      </c>
      <c r="D59" s="1351" t="s">
        <v>7</v>
      </c>
      <c r="E59" s="1350" t="s">
        <v>88</v>
      </c>
      <c r="F59" s="1350" t="s">
        <v>407</v>
      </c>
      <c r="G59" s="1351">
        <v>16455.830000000002</v>
      </c>
    </row>
    <row r="60" spans="1:7" s="152" customFormat="1" x14ac:dyDescent="0.25">
      <c r="A60" s="1350" t="s">
        <v>1389</v>
      </c>
      <c r="B60" s="1350" t="s">
        <v>1389</v>
      </c>
      <c r="C60" s="1350" t="s">
        <v>1381</v>
      </c>
      <c r="D60" s="1354" t="s">
        <v>804</v>
      </c>
      <c r="E60" s="1352" t="s">
        <v>699</v>
      </c>
      <c r="F60" s="1352" t="s">
        <v>404</v>
      </c>
      <c r="G60" s="1351">
        <v>14262.5</v>
      </c>
    </row>
    <row r="61" spans="1:7" s="152" customFormat="1" x14ac:dyDescent="0.25">
      <c r="A61" s="1350" t="s">
        <v>1382</v>
      </c>
      <c r="B61" s="1350" t="s">
        <v>1383</v>
      </c>
      <c r="C61" s="1350" t="s">
        <v>1381</v>
      </c>
      <c r="D61" s="1351" t="s">
        <v>140</v>
      </c>
      <c r="E61" s="1350" t="s">
        <v>88</v>
      </c>
      <c r="F61" s="1350" t="s">
        <v>425</v>
      </c>
      <c r="G61" s="1351">
        <v>12976.84</v>
      </c>
    </row>
    <row r="62" spans="1:7" s="404" customFormat="1" x14ac:dyDescent="0.25">
      <c r="A62" s="1350" t="s">
        <v>1389</v>
      </c>
      <c r="B62" s="1350" t="s">
        <v>1389</v>
      </c>
      <c r="C62" s="1350" t="s">
        <v>1381</v>
      </c>
      <c r="D62" s="1354" t="s">
        <v>724</v>
      </c>
      <c r="E62" s="1352" t="s">
        <v>699</v>
      </c>
      <c r="F62" s="1350" t="s">
        <v>704</v>
      </c>
      <c r="G62" s="1351">
        <v>14237.640000000001</v>
      </c>
    </row>
    <row r="63" spans="1:7" s="362" customFormat="1" x14ac:dyDescent="0.25">
      <c r="A63" s="1350" t="s">
        <v>1382</v>
      </c>
      <c r="B63" s="1350" t="s">
        <v>1383</v>
      </c>
      <c r="C63" s="1350" t="s">
        <v>1381</v>
      </c>
      <c r="D63" s="1351" t="s">
        <v>55</v>
      </c>
      <c r="E63" s="1352" t="s">
        <v>1210</v>
      </c>
      <c r="F63" s="1350" t="s">
        <v>398</v>
      </c>
      <c r="G63" s="1351">
        <v>23339.829999999998</v>
      </c>
    </row>
    <row r="64" spans="1:7" s="404" customFormat="1" x14ac:dyDescent="0.25">
      <c r="A64" s="1350" t="s">
        <v>1389</v>
      </c>
      <c r="B64" s="1350" t="s">
        <v>1389</v>
      </c>
      <c r="C64" s="1350" t="s">
        <v>1381</v>
      </c>
      <c r="D64" s="1354" t="s">
        <v>722</v>
      </c>
      <c r="E64" s="1352" t="s">
        <v>699</v>
      </c>
      <c r="F64" s="1350" t="s">
        <v>410</v>
      </c>
      <c r="G64" s="1351">
        <v>13910.88</v>
      </c>
    </row>
    <row r="65" spans="1:7" s="362" customFormat="1" x14ac:dyDescent="0.25">
      <c r="A65" s="1350" t="s">
        <v>1388</v>
      </c>
      <c r="B65" s="1350" t="s">
        <v>1388</v>
      </c>
      <c r="C65" s="1350" t="s">
        <v>1381</v>
      </c>
      <c r="D65" s="1351" t="s">
        <v>318</v>
      </c>
      <c r="E65" s="1350" t="s">
        <v>341</v>
      </c>
      <c r="F65" s="1350" t="s">
        <v>396</v>
      </c>
      <c r="G65" s="1351">
        <v>29655.62</v>
      </c>
    </row>
    <row r="66" spans="1:7" s="362" customFormat="1" x14ac:dyDescent="0.25">
      <c r="A66" s="1350" t="s">
        <v>1382</v>
      </c>
      <c r="B66" s="1350" t="s">
        <v>1383</v>
      </c>
      <c r="C66" s="1350" t="s">
        <v>1381</v>
      </c>
      <c r="D66" s="1351" t="s">
        <v>414</v>
      </c>
      <c r="E66" s="1352" t="s">
        <v>699</v>
      </c>
      <c r="F66" s="1350" t="s">
        <v>704</v>
      </c>
      <c r="G66" s="1351">
        <v>22898.799999999999</v>
      </c>
    </row>
    <row r="67" spans="1:7" s="322" customFormat="1" x14ac:dyDescent="0.25">
      <c r="A67" s="1350" t="s">
        <v>1382</v>
      </c>
      <c r="B67" s="1350" t="s">
        <v>1383</v>
      </c>
      <c r="C67" s="1350" t="s">
        <v>1381</v>
      </c>
      <c r="D67" s="1351" t="s">
        <v>34</v>
      </c>
      <c r="E67" s="1352" t="s">
        <v>699</v>
      </c>
      <c r="F67" s="1350" t="s">
        <v>705</v>
      </c>
      <c r="G67" s="1351">
        <v>20528.93</v>
      </c>
    </row>
    <row r="68" spans="1:7" s="366" customFormat="1" x14ac:dyDescent="0.25">
      <c r="A68" s="1350" t="s">
        <v>1382</v>
      </c>
      <c r="B68" s="1350" t="s">
        <v>1383</v>
      </c>
      <c r="C68" s="1350" t="s">
        <v>1381</v>
      </c>
      <c r="D68" s="1351" t="s">
        <v>36</v>
      </c>
      <c r="E68" s="1352" t="s">
        <v>1210</v>
      </c>
      <c r="F68" s="1350" t="s">
        <v>398</v>
      </c>
      <c r="G68" s="1351">
        <v>11473.64</v>
      </c>
    </row>
    <row r="69" spans="1:7" s="362" customFormat="1" x14ac:dyDescent="0.25">
      <c r="A69" s="1350" t="s">
        <v>1382</v>
      </c>
      <c r="B69" s="1350" t="s">
        <v>1383</v>
      </c>
      <c r="C69" s="1350" t="s">
        <v>1381</v>
      </c>
      <c r="D69" s="1351" t="s">
        <v>19</v>
      </c>
      <c r="E69" s="1352" t="s">
        <v>726</v>
      </c>
      <c r="F69" s="1350" t="s">
        <v>345</v>
      </c>
      <c r="G69" s="1351">
        <v>16907.73</v>
      </c>
    </row>
    <row r="70" spans="1:7" s="152" customFormat="1" x14ac:dyDescent="0.25">
      <c r="A70" s="1350" t="s">
        <v>1388</v>
      </c>
      <c r="B70" s="1350" t="s">
        <v>1388</v>
      </c>
      <c r="C70" s="1350" t="s">
        <v>1381</v>
      </c>
      <c r="D70" s="1351" t="s">
        <v>316</v>
      </c>
      <c r="E70" s="1350" t="s">
        <v>292</v>
      </c>
      <c r="F70" s="1350" t="s">
        <v>704</v>
      </c>
      <c r="G70" s="1351">
        <v>28234.719999999998</v>
      </c>
    </row>
    <row r="71" spans="1:7" s="362" customFormat="1" x14ac:dyDescent="0.25">
      <c r="A71" s="1350" t="s">
        <v>1382</v>
      </c>
      <c r="B71" s="1350" t="s">
        <v>1383</v>
      </c>
      <c r="C71" s="1350" t="s">
        <v>1381</v>
      </c>
      <c r="D71" s="1351" t="s">
        <v>71</v>
      </c>
      <c r="E71" s="1352" t="s">
        <v>1211</v>
      </c>
      <c r="F71" s="1350" t="s">
        <v>399</v>
      </c>
      <c r="G71" s="1351">
        <v>32123.75</v>
      </c>
    </row>
    <row r="72" spans="1:7" s="152" customFormat="1" x14ac:dyDescent="0.25">
      <c r="A72" s="1350" t="s">
        <v>1382</v>
      </c>
      <c r="B72" s="1350" t="s">
        <v>1383</v>
      </c>
      <c r="C72" s="1350" t="s">
        <v>1381</v>
      </c>
      <c r="D72" s="1351" t="s">
        <v>15</v>
      </c>
      <c r="E72" s="1352" t="s">
        <v>699</v>
      </c>
      <c r="F72" s="1350" t="s">
        <v>703</v>
      </c>
      <c r="G72" s="1351">
        <v>21445.670000000002</v>
      </c>
    </row>
    <row r="73" spans="1:7" s="362" customFormat="1" x14ac:dyDescent="0.25">
      <c r="A73" s="1350" t="s">
        <v>1388</v>
      </c>
      <c r="B73" s="1350" t="s">
        <v>1388</v>
      </c>
      <c r="C73" s="1350" t="s">
        <v>1381</v>
      </c>
      <c r="D73" s="1351" t="s">
        <v>327</v>
      </c>
      <c r="E73" s="1350" t="s">
        <v>341</v>
      </c>
      <c r="F73" s="1350" t="s">
        <v>703</v>
      </c>
      <c r="G73" s="1351">
        <v>29482.34</v>
      </c>
    </row>
    <row r="74" spans="1:7" s="362" customFormat="1" x14ac:dyDescent="0.25">
      <c r="A74" s="1350" t="s">
        <v>1382</v>
      </c>
      <c r="B74" s="1350" t="s">
        <v>1383</v>
      </c>
      <c r="C74" s="1350" t="s">
        <v>1381</v>
      </c>
      <c r="D74" s="1351" t="s">
        <v>145</v>
      </c>
      <c r="E74" s="1352" t="s">
        <v>1211</v>
      </c>
      <c r="F74" s="1350" t="s">
        <v>398</v>
      </c>
      <c r="G74" s="1351">
        <v>11193.83</v>
      </c>
    </row>
    <row r="75" spans="1:7" s="362" customFormat="1" x14ac:dyDescent="0.25">
      <c r="A75" s="1350" t="s">
        <v>1382</v>
      </c>
      <c r="B75" s="1350" t="s">
        <v>1383</v>
      </c>
      <c r="C75" s="1350" t="s">
        <v>1381</v>
      </c>
      <c r="D75" s="1351" t="s">
        <v>416</v>
      </c>
      <c r="E75" s="1352" t="s">
        <v>1210</v>
      </c>
      <c r="F75" s="1350" t="s">
        <v>1171</v>
      </c>
      <c r="G75" s="1351">
        <v>23045.79</v>
      </c>
    </row>
    <row r="76" spans="1:7" s="485" customFormat="1" x14ac:dyDescent="0.25">
      <c r="A76" s="1350" t="s">
        <v>1388</v>
      </c>
      <c r="B76" s="1350" t="s">
        <v>1388</v>
      </c>
      <c r="C76" s="1350" t="s">
        <v>1381</v>
      </c>
      <c r="D76" s="1351" t="s">
        <v>387</v>
      </c>
      <c r="E76" s="1352" t="s">
        <v>700</v>
      </c>
      <c r="F76" s="1352" t="s">
        <v>486</v>
      </c>
      <c r="G76" s="1351">
        <v>18381</v>
      </c>
    </row>
    <row r="77" spans="1:7" s="362" customFormat="1" x14ac:dyDescent="0.25">
      <c r="A77" s="1350" t="s">
        <v>1382</v>
      </c>
      <c r="B77" s="1350" t="s">
        <v>1383</v>
      </c>
      <c r="C77" s="1350" t="s">
        <v>1381</v>
      </c>
      <c r="D77" s="1351" t="s">
        <v>70</v>
      </c>
      <c r="E77" s="1352" t="s">
        <v>726</v>
      </c>
      <c r="F77" s="1350" t="s">
        <v>399</v>
      </c>
      <c r="G77" s="1351">
        <v>13043.95</v>
      </c>
    </row>
    <row r="78" spans="1:7" s="152" customFormat="1" x14ac:dyDescent="0.25">
      <c r="A78" s="1350" t="s">
        <v>1388</v>
      </c>
      <c r="B78" s="1350" t="s">
        <v>1388</v>
      </c>
      <c r="C78" s="1350" t="s">
        <v>1381</v>
      </c>
      <c r="D78" s="1351" t="s">
        <v>347</v>
      </c>
      <c r="E78" s="1352" t="s">
        <v>341</v>
      </c>
      <c r="F78" s="1350" t="s">
        <v>704</v>
      </c>
      <c r="G78" s="1351">
        <v>29655.62</v>
      </c>
    </row>
    <row r="79" spans="1:7" s="367" customFormat="1" x14ac:dyDescent="0.25">
      <c r="A79" s="1350" t="s">
        <v>1382</v>
      </c>
      <c r="B79" s="1350" t="s">
        <v>1383</v>
      </c>
      <c r="C79" s="1350" t="s">
        <v>1381</v>
      </c>
      <c r="D79" s="1356" t="s">
        <v>143</v>
      </c>
      <c r="E79" s="1357" t="s">
        <v>699</v>
      </c>
      <c r="F79" s="1349" t="s">
        <v>410</v>
      </c>
      <c r="G79" s="1356">
        <v>1670.64</v>
      </c>
    </row>
    <row r="80" spans="1:7" s="362" customFormat="1" x14ac:dyDescent="0.25">
      <c r="A80" s="1350" t="s">
        <v>1382</v>
      </c>
      <c r="B80" s="1350" t="s">
        <v>1383</v>
      </c>
      <c r="C80" s="1350" t="s">
        <v>1381</v>
      </c>
      <c r="D80" s="1351" t="s">
        <v>53</v>
      </c>
      <c r="E80" s="1350" t="s">
        <v>141</v>
      </c>
      <c r="F80" s="1350" t="s">
        <v>343</v>
      </c>
      <c r="G80" s="1351">
        <v>10527.119999999999</v>
      </c>
    </row>
    <row r="81" spans="1:7" s="367" customFormat="1" x14ac:dyDescent="0.25">
      <c r="A81" s="1350" t="s">
        <v>1382</v>
      </c>
      <c r="B81" s="1350" t="s">
        <v>1383</v>
      </c>
      <c r="C81" s="1350" t="s">
        <v>1381</v>
      </c>
      <c r="D81" s="1351" t="s">
        <v>429</v>
      </c>
      <c r="E81" s="1352" t="s">
        <v>1210</v>
      </c>
      <c r="F81" s="1350" t="s">
        <v>397</v>
      </c>
      <c r="G81" s="1351">
        <v>9893.130000000001</v>
      </c>
    </row>
    <row r="82" spans="1:7" s="362" customFormat="1" x14ac:dyDescent="0.25">
      <c r="A82" s="1350" t="s">
        <v>1382</v>
      </c>
      <c r="B82" s="1350" t="s">
        <v>1383</v>
      </c>
      <c r="C82" s="1350" t="s">
        <v>1381</v>
      </c>
      <c r="D82" s="1351" t="s">
        <v>33</v>
      </c>
      <c r="E82" s="1350" t="s">
        <v>133</v>
      </c>
      <c r="F82" s="1350" t="s">
        <v>409</v>
      </c>
      <c r="G82" s="1351">
        <v>29098.73</v>
      </c>
    </row>
    <row r="83" spans="1:7" s="367" customFormat="1" x14ac:dyDescent="0.25">
      <c r="A83" s="1350" t="s">
        <v>1389</v>
      </c>
      <c r="B83" s="1350" t="s">
        <v>1389</v>
      </c>
      <c r="C83" s="1350" t="s">
        <v>1381</v>
      </c>
      <c r="D83" s="1358" t="s">
        <v>475</v>
      </c>
      <c r="E83" s="1357" t="s">
        <v>698</v>
      </c>
      <c r="F83" s="1357" t="s">
        <v>398</v>
      </c>
      <c r="G83" s="1356">
        <v>6695.88</v>
      </c>
    </row>
    <row r="84" spans="1:7" s="362" customFormat="1" x14ac:dyDescent="0.25">
      <c r="A84" s="1350" t="s">
        <v>1382</v>
      </c>
      <c r="B84" s="1350" t="s">
        <v>1383</v>
      </c>
      <c r="C84" s="1350" t="s">
        <v>1381</v>
      </c>
      <c r="D84" s="1351" t="s">
        <v>44</v>
      </c>
      <c r="E84" s="1352" t="s">
        <v>807</v>
      </c>
      <c r="F84" s="1350" t="s">
        <v>702</v>
      </c>
      <c r="G84" s="1351">
        <v>26282.35</v>
      </c>
    </row>
    <row r="85" spans="1:7" s="362" customFormat="1" x14ac:dyDescent="0.25">
      <c r="A85" s="1350" t="s">
        <v>1382</v>
      </c>
      <c r="B85" s="1350" t="s">
        <v>1383</v>
      </c>
      <c r="C85" s="1350" t="s">
        <v>1381</v>
      </c>
      <c r="D85" s="1351" t="s">
        <v>52</v>
      </c>
      <c r="E85" s="1352" t="s">
        <v>1210</v>
      </c>
      <c r="F85" s="1350" t="s">
        <v>404</v>
      </c>
      <c r="G85" s="1351">
        <v>11765.64</v>
      </c>
    </row>
    <row r="86" spans="1:7" s="362" customFormat="1" x14ac:dyDescent="0.25">
      <c r="A86" s="1350" t="s">
        <v>1382</v>
      </c>
      <c r="B86" s="1350" t="s">
        <v>1383</v>
      </c>
      <c r="C86" s="1350" t="s">
        <v>1381</v>
      </c>
      <c r="D86" s="1351" t="s">
        <v>54</v>
      </c>
      <c r="E86" s="1352" t="s">
        <v>1210</v>
      </c>
      <c r="F86" s="1350" t="s">
        <v>424</v>
      </c>
      <c r="G86" s="1351">
        <v>9772.08</v>
      </c>
    </row>
    <row r="87" spans="1:7" s="152" customFormat="1" x14ac:dyDescent="0.25">
      <c r="A87" s="1350" t="s">
        <v>1388</v>
      </c>
      <c r="B87" s="1350" t="s">
        <v>1388</v>
      </c>
      <c r="C87" s="1350" t="s">
        <v>1381</v>
      </c>
      <c r="D87" s="1351" t="s">
        <v>357</v>
      </c>
      <c r="E87" s="1350" t="s">
        <v>378</v>
      </c>
      <c r="F87" s="1350" t="s">
        <v>701</v>
      </c>
      <c r="G87" s="1351">
        <v>23045.809999999998</v>
      </c>
    </row>
    <row r="88" spans="1:7" s="362" customFormat="1" x14ac:dyDescent="0.25">
      <c r="A88" s="1350" t="s">
        <v>1382</v>
      </c>
      <c r="B88" s="1350" t="s">
        <v>1383</v>
      </c>
      <c r="C88" s="1350" t="s">
        <v>1381</v>
      </c>
      <c r="D88" s="1351" t="s">
        <v>24</v>
      </c>
      <c r="E88" s="1352" t="s">
        <v>1210</v>
      </c>
      <c r="F88" s="1350" t="s">
        <v>404</v>
      </c>
      <c r="G88" s="1351">
        <v>26624.11</v>
      </c>
    </row>
    <row r="89" spans="1:7" s="366" customFormat="1" x14ac:dyDescent="0.25">
      <c r="A89" s="1350" t="s">
        <v>1382</v>
      </c>
      <c r="B89" s="1350" t="s">
        <v>1383</v>
      </c>
      <c r="C89" s="1350" t="s">
        <v>1381</v>
      </c>
      <c r="D89" s="1351" t="s">
        <v>43</v>
      </c>
      <c r="E89" s="1352" t="s">
        <v>1210</v>
      </c>
      <c r="F89" s="1350" t="s">
        <v>424</v>
      </c>
      <c r="G89" s="1351">
        <v>11879.41</v>
      </c>
    </row>
    <row r="90" spans="1:7" s="322" customFormat="1" x14ac:dyDescent="0.25">
      <c r="A90" s="1350" t="s">
        <v>1388</v>
      </c>
      <c r="B90" s="1350" t="s">
        <v>1388</v>
      </c>
      <c r="C90" s="1350" t="s">
        <v>1381</v>
      </c>
      <c r="D90" s="1351" t="s">
        <v>309</v>
      </c>
      <c r="E90" s="1350" t="s">
        <v>341</v>
      </c>
      <c r="F90" s="1350" t="s">
        <v>843</v>
      </c>
      <c r="G90" s="1351">
        <v>28913.09</v>
      </c>
    </row>
    <row r="91" spans="1:7" s="152" customFormat="1" x14ac:dyDescent="0.25">
      <c r="A91" s="1350" t="s">
        <v>1382</v>
      </c>
      <c r="B91" s="1350" t="s">
        <v>1383</v>
      </c>
      <c r="C91" s="1350" t="s">
        <v>1381</v>
      </c>
      <c r="D91" s="1351" t="s">
        <v>58</v>
      </c>
      <c r="E91" s="1352" t="s">
        <v>725</v>
      </c>
      <c r="F91" s="1350" t="s">
        <v>421</v>
      </c>
      <c r="G91" s="1351">
        <v>15407.57</v>
      </c>
    </row>
    <row r="92" spans="1:7" s="152" customFormat="1" x14ac:dyDescent="0.25">
      <c r="A92" s="1350" t="s">
        <v>1382</v>
      </c>
      <c r="B92" s="1350" t="s">
        <v>1383</v>
      </c>
      <c r="C92" s="1350" t="s">
        <v>1381</v>
      </c>
      <c r="D92" s="1351" t="s">
        <v>420</v>
      </c>
      <c r="E92" s="1352" t="s">
        <v>725</v>
      </c>
      <c r="F92" s="1350" t="s">
        <v>394</v>
      </c>
      <c r="G92" s="1351">
        <v>16427.009999999998</v>
      </c>
    </row>
    <row r="93" spans="1:7" s="152" customFormat="1" x14ac:dyDescent="0.25">
      <c r="A93" s="1350" t="s">
        <v>1388</v>
      </c>
      <c r="B93" s="1350" t="s">
        <v>1388</v>
      </c>
      <c r="C93" s="1350" t="s">
        <v>1381</v>
      </c>
      <c r="D93" s="1354" t="s">
        <v>479</v>
      </c>
      <c r="E93" s="1352" t="s">
        <v>700</v>
      </c>
      <c r="F93" s="1352" t="s">
        <v>701</v>
      </c>
      <c r="G93" s="1351">
        <v>17920.79</v>
      </c>
    </row>
    <row r="94" spans="1:7" s="152" customFormat="1" x14ac:dyDescent="0.25">
      <c r="A94" s="1350" t="s">
        <v>1388</v>
      </c>
      <c r="B94" s="1350" t="s">
        <v>1388</v>
      </c>
      <c r="C94" s="1350" t="s">
        <v>1381</v>
      </c>
      <c r="D94" s="1354" t="s">
        <v>674</v>
      </c>
      <c r="E94" s="1352" t="s">
        <v>700</v>
      </c>
      <c r="F94" s="1352" t="s">
        <v>704</v>
      </c>
      <c r="G94" s="1351">
        <v>14837.36</v>
      </c>
    </row>
    <row r="95" spans="1:7" s="152" customFormat="1" x14ac:dyDescent="0.25">
      <c r="A95" s="1350" t="s">
        <v>1382</v>
      </c>
      <c r="B95" s="1350" t="s">
        <v>1383</v>
      </c>
      <c r="C95" s="1350" t="s">
        <v>1381</v>
      </c>
      <c r="D95" s="1351" t="s">
        <v>61</v>
      </c>
      <c r="E95" s="1352" t="s">
        <v>1211</v>
      </c>
      <c r="F95" s="1350" t="s">
        <v>399</v>
      </c>
      <c r="G95" s="1351">
        <v>6412.3600000000006</v>
      </c>
    </row>
    <row r="96" spans="1:7" s="152" customFormat="1" x14ac:dyDescent="0.25">
      <c r="A96" s="1350" t="s">
        <v>1389</v>
      </c>
      <c r="B96" s="1350" t="s">
        <v>1389</v>
      </c>
      <c r="C96" s="1350" t="s">
        <v>1381</v>
      </c>
      <c r="D96" s="1354" t="s">
        <v>820</v>
      </c>
      <c r="E96" s="1352" t="s">
        <v>699</v>
      </c>
      <c r="F96" s="1350" t="s">
        <v>394</v>
      </c>
      <c r="G96" s="1351">
        <v>15215.57</v>
      </c>
    </row>
    <row r="97" spans="1:7" s="152" customFormat="1" x14ac:dyDescent="0.25">
      <c r="A97" s="1350" t="s">
        <v>1388</v>
      </c>
      <c r="B97" s="1350" t="s">
        <v>1388</v>
      </c>
      <c r="C97" s="1350" t="s">
        <v>1381</v>
      </c>
      <c r="D97" s="1354" t="s">
        <v>466</v>
      </c>
      <c r="E97" s="1352" t="s">
        <v>700</v>
      </c>
      <c r="F97" s="1352" t="s">
        <v>703</v>
      </c>
      <c r="G97" s="1351">
        <v>17920.79</v>
      </c>
    </row>
    <row r="98" spans="1:7" s="676" customFormat="1" x14ac:dyDescent="0.25">
      <c r="A98" s="1350" t="s">
        <v>1382</v>
      </c>
      <c r="B98" s="1350" t="s">
        <v>1383</v>
      </c>
      <c r="C98" s="1350" t="s">
        <v>1381</v>
      </c>
      <c r="D98" s="1351" t="s">
        <v>136</v>
      </c>
      <c r="E98" s="1352" t="s">
        <v>699</v>
      </c>
      <c r="F98" s="1359" t="s">
        <v>486</v>
      </c>
      <c r="G98" s="1351">
        <v>33360.729999999996</v>
      </c>
    </row>
    <row r="99" spans="1:7" s="570" customFormat="1" x14ac:dyDescent="0.25">
      <c r="A99" s="1350" t="s">
        <v>1389</v>
      </c>
      <c r="B99" s="1350" t="s">
        <v>1389</v>
      </c>
      <c r="C99" s="1350" t="s">
        <v>1381</v>
      </c>
      <c r="D99" s="1354" t="s">
        <v>697</v>
      </c>
      <c r="E99" s="1352" t="s">
        <v>699</v>
      </c>
      <c r="F99" s="1350" t="s">
        <v>843</v>
      </c>
      <c r="G99" s="1351">
        <v>30508.28</v>
      </c>
    </row>
    <row r="100" spans="1:7" s="406" customFormat="1" x14ac:dyDescent="0.25">
      <c r="A100" s="1350" t="s">
        <v>1382</v>
      </c>
      <c r="B100" s="1350" t="s">
        <v>1383</v>
      </c>
      <c r="C100" s="1350" t="s">
        <v>1381</v>
      </c>
      <c r="D100" s="1351" t="s">
        <v>25</v>
      </c>
      <c r="E100" s="1350" t="s">
        <v>88</v>
      </c>
      <c r="F100" s="1350" t="s">
        <v>400</v>
      </c>
      <c r="G100" s="1351">
        <v>13538.19</v>
      </c>
    </row>
    <row r="101" spans="1:7" s="152" customFormat="1" x14ac:dyDescent="0.25">
      <c r="A101" s="1350" t="s">
        <v>1382</v>
      </c>
      <c r="B101" s="1350" t="s">
        <v>1383</v>
      </c>
      <c r="C101" s="1350" t="s">
        <v>1381</v>
      </c>
      <c r="D101" s="1351" t="s">
        <v>69</v>
      </c>
      <c r="E101" s="1352" t="s">
        <v>699</v>
      </c>
      <c r="F101" s="1350" t="s">
        <v>397</v>
      </c>
      <c r="G101" s="1351">
        <v>9672.7199999999993</v>
      </c>
    </row>
    <row r="102" spans="1:7" s="362" customFormat="1" x14ac:dyDescent="0.25">
      <c r="A102" s="1350" t="s">
        <v>1382</v>
      </c>
      <c r="B102" s="1350" t="s">
        <v>1383</v>
      </c>
      <c r="C102" s="1350" t="s">
        <v>1381</v>
      </c>
      <c r="D102" s="1356" t="s">
        <v>5</v>
      </c>
      <c r="E102" s="1357" t="s">
        <v>1210</v>
      </c>
      <c r="F102" s="1349" t="s">
        <v>703</v>
      </c>
      <c r="G102" s="1356">
        <v>0</v>
      </c>
    </row>
    <row r="103" spans="1:7" s="152" customFormat="1" x14ac:dyDescent="0.25">
      <c r="A103" s="1350" t="s">
        <v>1388</v>
      </c>
      <c r="B103" s="1350" t="s">
        <v>1388</v>
      </c>
      <c r="C103" s="1350" t="s">
        <v>1381</v>
      </c>
      <c r="D103" s="1354" t="s">
        <v>451</v>
      </c>
      <c r="E103" s="1352" t="s">
        <v>700</v>
      </c>
      <c r="F103" s="1352" t="s">
        <v>701</v>
      </c>
      <c r="G103" s="1351">
        <v>17920.79</v>
      </c>
    </row>
    <row r="104" spans="1:7" s="407" customFormat="1" x14ac:dyDescent="0.25">
      <c r="A104" s="1350" t="s">
        <v>1388</v>
      </c>
      <c r="B104" s="1350" t="s">
        <v>1388</v>
      </c>
      <c r="C104" s="1350" t="s">
        <v>1381</v>
      </c>
      <c r="D104" s="1351" t="s">
        <v>346</v>
      </c>
      <c r="E104" s="1350" t="s">
        <v>341</v>
      </c>
      <c r="F104" s="1350" t="s">
        <v>701</v>
      </c>
      <c r="G104" s="1351">
        <v>29086.34</v>
      </c>
    </row>
    <row r="105" spans="1:7" s="152" customFormat="1" x14ac:dyDescent="0.25">
      <c r="A105" s="1350" t="s">
        <v>1382</v>
      </c>
      <c r="B105" s="1350" t="s">
        <v>1383</v>
      </c>
      <c r="C105" s="1350" t="s">
        <v>1381</v>
      </c>
      <c r="D105" s="1351" t="s">
        <v>47</v>
      </c>
      <c r="E105" s="1352" t="s">
        <v>1210</v>
      </c>
      <c r="F105" s="1350" t="s">
        <v>343</v>
      </c>
      <c r="G105" s="1351">
        <v>14066.66</v>
      </c>
    </row>
    <row r="106" spans="1:7" s="152" customFormat="1" x14ac:dyDescent="0.25">
      <c r="A106" s="1350" t="s">
        <v>1388</v>
      </c>
      <c r="B106" s="1350" t="s">
        <v>1388</v>
      </c>
      <c r="C106" s="1350" t="s">
        <v>1381</v>
      </c>
      <c r="D106" s="1351" t="s">
        <v>303</v>
      </c>
      <c r="E106" s="1350" t="s">
        <v>341</v>
      </c>
      <c r="F106" s="1352" t="s">
        <v>405</v>
      </c>
      <c r="G106" s="1351">
        <v>28939.54</v>
      </c>
    </row>
    <row r="107" spans="1:7" s="322" customFormat="1" x14ac:dyDescent="0.25">
      <c r="A107" s="1350" t="s">
        <v>1382</v>
      </c>
      <c r="B107" s="1350" t="s">
        <v>1383</v>
      </c>
      <c r="C107" s="1350" t="s">
        <v>1381</v>
      </c>
      <c r="D107" s="1351" t="s">
        <v>21</v>
      </c>
      <c r="E107" s="1352" t="s">
        <v>1210</v>
      </c>
      <c r="F107" s="1350" t="s">
        <v>404</v>
      </c>
      <c r="G107" s="1351">
        <v>18899.859999999997</v>
      </c>
    </row>
    <row r="108" spans="1:7" s="362" customFormat="1" x14ac:dyDescent="0.25">
      <c r="A108" s="1350" t="s">
        <v>1382</v>
      </c>
      <c r="B108" s="1350" t="s">
        <v>1383</v>
      </c>
      <c r="C108" s="1350" t="s">
        <v>1381</v>
      </c>
      <c r="D108" s="1351" t="s">
        <v>430</v>
      </c>
      <c r="E108" s="1352" t="s">
        <v>726</v>
      </c>
      <c r="F108" s="1350" t="s">
        <v>399</v>
      </c>
      <c r="G108" s="1351">
        <v>27319.72</v>
      </c>
    </row>
    <row r="109" spans="1:7" s="362" customFormat="1" x14ac:dyDescent="0.25">
      <c r="A109" s="1350" t="s">
        <v>1382</v>
      </c>
      <c r="B109" s="1350" t="s">
        <v>1383</v>
      </c>
      <c r="C109" s="1350" t="s">
        <v>1381</v>
      </c>
      <c r="D109" s="1351" t="s">
        <v>428</v>
      </c>
      <c r="E109" s="1352" t="s">
        <v>726</v>
      </c>
      <c r="F109" s="1350" t="s">
        <v>342</v>
      </c>
      <c r="G109" s="1351">
        <v>31512.11</v>
      </c>
    </row>
    <row r="110" spans="1:7" s="570" customFormat="1" x14ac:dyDescent="0.25">
      <c r="A110" s="1350" t="s">
        <v>1388</v>
      </c>
      <c r="B110" s="1350" t="s">
        <v>1388</v>
      </c>
      <c r="C110" s="1350" t="s">
        <v>1381</v>
      </c>
      <c r="D110" s="1351" t="s">
        <v>366</v>
      </c>
      <c r="E110" s="1350" t="s">
        <v>349</v>
      </c>
      <c r="F110" s="1350" t="s">
        <v>403</v>
      </c>
      <c r="G110" s="1351">
        <v>23628.7</v>
      </c>
    </row>
    <row r="111" spans="1:7" s="362" customFormat="1" x14ac:dyDescent="0.25">
      <c r="A111" s="1350" t="s">
        <v>1389</v>
      </c>
      <c r="B111" s="1350" t="s">
        <v>1389</v>
      </c>
      <c r="C111" s="1350" t="s">
        <v>1381</v>
      </c>
      <c r="D111" s="1354" t="s">
        <v>708</v>
      </c>
      <c r="E111" s="1352" t="s">
        <v>699</v>
      </c>
      <c r="F111" s="1350" t="s">
        <v>486</v>
      </c>
      <c r="G111" s="1351">
        <v>13970.289999999999</v>
      </c>
    </row>
    <row r="112" spans="1:7" s="362" customFormat="1" x14ac:dyDescent="0.25">
      <c r="A112" s="1350" t="s">
        <v>1382</v>
      </c>
      <c r="B112" s="1350" t="s">
        <v>1383</v>
      </c>
      <c r="C112" s="1350" t="s">
        <v>1381</v>
      </c>
      <c r="D112" s="1351" t="s">
        <v>12</v>
      </c>
      <c r="E112" s="1352" t="s">
        <v>699</v>
      </c>
      <c r="F112" s="1350" t="s">
        <v>702</v>
      </c>
      <c r="G112" s="1351">
        <v>22753.64</v>
      </c>
    </row>
    <row r="113" spans="1:7" s="152" customFormat="1" x14ac:dyDescent="0.25">
      <c r="A113" s="1350" t="s">
        <v>1388</v>
      </c>
      <c r="B113" s="1350" t="s">
        <v>1388</v>
      </c>
      <c r="C113" s="1350" t="s">
        <v>1381</v>
      </c>
      <c r="D113" s="1354" t="s">
        <v>456</v>
      </c>
      <c r="E113" s="1352" t="s">
        <v>700</v>
      </c>
      <c r="F113" s="1352" t="s">
        <v>703</v>
      </c>
      <c r="G113" s="1351">
        <v>17920.79</v>
      </c>
    </row>
    <row r="114" spans="1:7" s="362" customFormat="1" x14ac:dyDescent="0.25">
      <c r="A114" s="1350" t="s">
        <v>1388</v>
      </c>
      <c r="B114" s="1350" t="s">
        <v>1388</v>
      </c>
      <c r="C114" s="1350" t="s">
        <v>1381</v>
      </c>
      <c r="D114" s="1351" t="s">
        <v>423</v>
      </c>
      <c r="E114" s="1350" t="s">
        <v>341</v>
      </c>
      <c r="F114" s="1350" t="s">
        <v>403</v>
      </c>
      <c r="G114" s="1351">
        <v>28913.089999999997</v>
      </c>
    </row>
    <row r="115" spans="1:7" s="362" customFormat="1" x14ac:dyDescent="0.25">
      <c r="A115" s="1350" t="s">
        <v>1389</v>
      </c>
      <c r="B115" s="1350" t="s">
        <v>1389</v>
      </c>
      <c r="C115" s="1350" t="s">
        <v>1381</v>
      </c>
      <c r="D115" s="1354" t="s">
        <v>711</v>
      </c>
      <c r="E115" s="1352" t="s">
        <v>727</v>
      </c>
      <c r="F115" s="1350" t="s">
        <v>398</v>
      </c>
      <c r="G115" s="1351">
        <v>4928.5200000000004</v>
      </c>
    </row>
    <row r="116" spans="1:7" s="408" customFormat="1" x14ac:dyDescent="0.25">
      <c r="A116" s="1350" t="s">
        <v>1389</v>
      </c>
      <c r="B116" s="1350" t="s">
        <v>1389</v>
      </c>
      <c r="C116" s="1350" t="s">
        <v>1381</v>
      </c>
      <c r="D116" s="1354" t="s">
        <v>723</v>
      </c>
      <c r="E116" s="1352" t="s">
        <v>699</v>
      </c>
      <c r="F116" s="1350" t="s">
        <v>702</v>
      </c>
      <c r="G116" s="1351">
        <v>14020.439999999999</v>
      </c>
    </row>
    <row r="117" spans="1:7" s="362" customFormat="1" x14ac:dyDescent="0.25">
      <c r="A117" s="1350" t="s">
        <v>1382</v>
      </c>
      <c r="B117" s="1350" t="s">
        <v>1383</v>
      </c>
      <c r="C117" s="1350" t="s">
        <v>1381</v>
      </c>
      <c r="D117" s="1356" t="s">
        <v>419</v>
      </c>
      <c r="E117" s="1357" t="s">
        <v>809</v>
      </c>
      <c r="F117" s="1349" t="s">
        <v>703</v>
      </c>
      <c r="G117" s="1356">
        <v>0</v>
      </c>
    </row>
    <row r="118" spans="1:7" s="362" customFormat="1" x14ac:dyDescent="0.25">
      <c r="A118" s="1350" t="s">
        <v>1382</v>
      </c>
      <c r="B118" s="1350" t="s">
        <v>1383</v>
      </c>
      <c r="C118" s="1350" t="s">
        <v>1381</v>
      </c>
      <c r="D118" s="1351" t="s">
        <v>148</v>
      </c>
      <c r="E118" s="1350" t="s">
        <v>133</v>
      </c>
      <c r="F118" s="1350" t="s">
        <v>409</v>
      </c>
      <c r="G118" s="1351">
        <v>13401.03</v>
      </c>
    </row>
    <row r="119" spans="1:7" s="407" customFormat="1" x14ac:dyDescent="0.25">
      <c r="A119" s="1350" t="s">
        <v>1389</v>
      </c>
      <c r="B119" s="1350" t="s">
        <v>1389</v>
      </c>
      <c r="C119" s="1350" t="s">
        <v>1381</v>
      </c>
      <c r="D119" s="1354" t="s">
        <v>712</v>
      </c>
      <c r="E119" s="1352" t="s">
        <v>727</v>
      </c>
      <c r="F119" s="1350" t="s">
        <v>342</v>
      </c>
      <c r="G119" s="1351">
        <v>4487.05</v>
      </c>
    </row>
    <row r="120" spans="1:7" s="362" customFormat="1" x14ac:dyDescent="0.25">
      <c r="A120" s="1350" t="s">
        <v>1382</v>
      </c>
      <c r="B120" s="1350" t="s">
        <v>1383</v>
      </c>
      <c r="C120" s="1350" t="s">
        <v>1381</v>
      </c>
      <c r="D120" s="1351" t="s">
        <v>63</v>
      </c>
      <c r="E120" s="1350" t="s">
        <v>88</v>
      </c>
      <c r="F120" s="1350" t="s">
        <v>409</v>
      </c>
      <c r="G120" s="1351">
        <v>12027.54</v>
      </c>
    </row>
    <row r="121" spans="1:7" s="362" customFormat="1" x14ac:dyDescent="0.25">
      <c r="A121" s="1350" t="s">
        <v>1388</v>
      </c>
      <c r="B121" s="1350" t="s">
        <v>1388</v>
      </c>
      <c r="C121" s="1350" t="s">
        <v>1381</v>
      </c>
      <c r="D121" s="1351" t="s">
        <v>364</v>
      </c>
      <c r="E121" s="1350" t="s">
        <v>295</v>
      </c>
      <c r="F121" s="1350" t="s">
        <v>843</v>
      </c>
      <c r="G121" s="1351">
        <v>24708.82</v>
      </c>
    </row>
    <row r="122" spans="1:7" s="152" customFormat="1" x14ac:dyDescent="0.25">
      <c r="A122" s="1350" t="s">
        <v>1388</v>
      </c>
      <c r="B122" s="1350" t="s">
        <v>1388</v>
      </c>
      <c r="C122" s="1350" t="s">
        <v>1381</v>
      </c>
      <c r="D122" s="1351" t="s">
        <v>383</v>
      </c>
      <c r="E122" s="1350" t="s">
        <v>389</v>
      </c>
      <c r="F122" s="1350" t="s">
        <v>398</v>
      </c>
      <c r="G122" s="1351">
        <v>8355.83</v>
      </c>
    </row>
    <row r="123" spans="1:7" s="152" customFormat="1" x14ac:dyDescent="0.25">
      <c r="A123" s="1350" t="s">
        <v>1382</v>
      </c>
      <c r="B123" s="1350" t="s">
        <v>1383</v>
      </c>
      <c r="C123" s="1350" t="s">
        <v>1381</v>
      </c>
      <c r="D123" s="1351" t="s">
        <v>68</v>
      </c>
      <c r="E123" s="1352" t="s">
        <v>725</v>
      </c>
      <c r="F123" s="1352" t="s">
        <v>1171</v>
      </c>
      <c r="G123" s="1351">
        <v>15278.06</v>
      </c>
    </row>
    <row r="124" spans="1:7" s="362" customFormat="1" x14ac:dyDescent="0.25">
      <c r="A124" s="1350" t="s">
        <v>1382</v>
      </c>
      <c r="B124" s="1350" t="s">
        <v>1383</v>
      </c>
      <c r="C124" s="1350" t="s">
        <v>1381</v>
      </c>
      <c r="D124" s="1351" t="s">
        <v>39</v>
      </c>
      <c r="E124" s="1352" t="s">
        <v>699</v>
      </c>
      <c r="F124" s="1350" t="s">
        <v>701</v>
      </c>
      <c r="G124" s="1351">
        <v>24839.35</v>
      </c>
    </row>
    <row r="125" spans="1:7" s="362" customFormat="1" x14ac:dyDescent="0.25">
      <c r="A125" s="1350" t="s">
        <v>1382</v>
      </c>
      <c r="B125" s="1350" t="s">
        <v>1383</v>
      </c>
      <c r="C125" s="1350" t="s">
        <v>1381</v>
      </c>
      <c r="D125" s="1351" t="s">
        <v>31</v>
      </c>
      <c r="E125" s="1352" t="s">
        <v>726</v>
      </c>
      <c r="F125" s="1350" t="s">
        <v>398</v>
      </c>
      <c r="G125" s="1351">
        <v>28913.09</v>
      </c>
    </row>
    <row r="126" spans="1:7" s="152" customFormat="1" x14ac:dyDescent="0.25">
      <c r="A126" s="1350" t="s">
        <v>1388</v>
      </c>
      <c r="B126" s="1350" t="s">
        <v>1388</v>
      </c>
      <c r="C126" s="1350" t="s">
        <v>1381</v>
      </c>
      <c r="D126" s="1351" t="s">
        <v>1194</v>
      </c>
      <c r="E126" s="1352" t="s">
        <v>295</v>
      </c>
      <c r="F126" s="1350" t="s">
        <v>704</v>
      </c>
      <c r="G126" s="1351">
        <v>20252.560000000001</v>
      </c>
    </row>
    <row r="127" spans="1:7" s="322" customFormat="1" x14ac:dyDescent="0.25">
      <c r="A127" s="1350" t="s">
        <v>1389</v>
      </c>
      <c r="B127" s="1350" t="s">
        <v>1389</v>
      </c>
      <c r="C127" s="1350" t="s">
        <v>1381</v>
      </c>
      <c r="D127" s="1351" t="s">
        <v>749</v>
      </c>
      <c r="E127" s="1352" t="s">
        <v>727</v>
      </c>
      <c r="F127" s="1350" t="s">
        <v>399</v>
      </c>
      <c r="G127" s="1351">
        <v>4592.42</v>
      </c>
    </row>
    <row r="128" spans="1:7" s="322" customFormat="1" x14ac:dyDescent="0.25">
      <c r="A128" s="1350" t="s">
        <v>1382</v>
      </c>
      <c r="B128" s="1350" t="s">
        <v>1383</v>
      </c>
      <c r="C128" s="1350" t="s">
        <v>1381</v>
      </c>
      <c r="D128" s="1351" t="s">
        <v>417</v>
      </c>
      <c r="E128" s="1352" t="s">
        <v>1211</v>
      </c>
      <c r="F128" s="1350" t="s">
        <v>399</v>
      </c>
      <c r="G128" s="1351">
        <v>6385.38</v>
      </c>
    </row>
    <row r="129" spans="1:7" s="152" customFormat="1" x14ac:dyDescent="0.25">
      <c r="A129" s="1350" t="s">
        <v>1382</v>
      </c>
      <c r="B129" s="1350" t="s">
        <v>1383</v>
      </c>
      <c r="C129" s="1350" t="s">
        <v>1381</v>
      </c>
      <c r="D129" s="1351" t="s">
        <v>135</v>
      </c>
      <c r="E129" s="1352" t="s">
        <v>699</v>
      </c>
      <c r="F129" s="1350" t="s">
        <v>421</v>
      </c>
      <c r="G129" s="1351">
        <v>15348.03</v>
      </c>
    </row>
    <row r="130" spans="1:7" s="362" customFormat="1" x14ac:dyDescent="0.25">
      <c r="A130" s="1350" t="s">
        <v>1382</v>
      </c>
      <c r="B130" s="1350" t="s">
        <v>1383</v>
      </c>
      <c r="C130" s="1350" t="s">
        <v>1381</v>
      </c>
      <c r="D130" s="1351" t="s">
        <v>13</v>
      </c>
      <c r="E130" s="1352" t="s">
        <v>699</v>
      </c>
      <c r="F130" s="1350" t="s">
        <v>701</v>
      </c>
      <c r="G130" s="1351">
        <v>22489.109999999997</v>
      </c>
    </row>
    <row r="131" spans="1:7" s="152" customFormat="1" x14ac:dyDescent="0.25">
      <c r="A131" s="1350" t="s">
        <v>1389</v>
      </c>
      <c r="B131" s="1350" t="s">
        <v>1389</v>
      </c>
      <c r="C131" s="1350" t="s">
        <v>1381</v>
      </c>
      <c r="D131" s="1354" t="s">
        <v>785</v>
      </c>
      <c r="E131" s="1352" t="s">
        <v>699</v>
      </c>
      <c r="F131" s="1352" t="s">
        <v>704</v>
      </c>
      <c r="G131" s="1351">
        <v>13881.169999999998</v>
      </c>
    </row>
    <row r="132" spans="1:7" s="152" customFormat="1" x14ac:dyDescent="0.25">
      <c r="A132" s="1350" t="s">
        <v>1388</v>
      </c>
      <c r="B132" s="1350" t="s">
        <v>1388</v>
      </c>
      <c r="C132" s="1350" t="s">
        <v>1381</v>
      </c>
      <c r="D132" s="1354" t="s">
        <v>462</v>
      </c>
      <c r="E132" s="1352" t="s">
        <v>700</v>
      </c>
      <c r="F132" s="1352" t="s">
        <v>405</v>
      </c>
      <c r="G132" s="1351">
        <v>17920.789999999997</v>
      </c>
    </row>
    <row r="133" spans="1:7" s="362" customFormat="1" x14ac:dyDescent="0.25">
      <c r="A133" s="1350" t="s">
        <v>1382</v>
      </c>
      <c r="B133" s="1350" t="s">
        <v>1383</v>
      </c>
      <c r="C133" s="1350" t="s">
        <v>1381</v>
      </c>
      <c r="D133" s="1351" t="s">
        <v>67</v>
      </c>
      <c r="E133" s="1350" t="s">
        <v>88</v>
      </c>
      <c r="F133" s="1350" t="s">
        <v>404</v>
      </c>
      <c r="G133" s="1351">
        <v>12032.539999999999</v>
      </c>
    </row>
    <row r="134" spans="1:7" s="362" customFormat="1" x14ac:dyDescent="0.25">
      <c r="A134" s="1350" t="s">
        <v>1382</v>
      </c>
      <c r="B134" s="1350" t="s">
        <v>1383</v>
      </c>
      <c r="C134" s="1350" t="s">
        <v>1381</v>
      </c>
      <c r="D134" s="1351" t="s">
        <v>20</v>
      </c>
      <c r="E134" s="1352" t="s">
        <v>726</v>
      </c>
      <c r="F134" s="1350" t="s">
        <v>399</v>
      </c>
      <c r="G134" s="1351">
        <v>16642.22</v>
      </c>
    </row>
    <row r="135" spans="1:7" s="367" customFormat="1" x14ac:dyDescent="0.25">
      <c r="A135" s="1350" t="s">
        <v>1388</v>
      </c>
      <c r="B135" s="1350" t="s">
        <v>1388</v>
      </c>
      <c r="C135" s="1350" t="s">
        <v>1381</v>
      </c>
      <c r="D135" s="1351" t="s">
        <v>352</v>
      </c>
      <c r="E135" s="1350" t="s">
        <v>341</v>
      </c>
      <c r="F135" s="1350" t="s">
        <v>342</v>
      </c>
      <c r="G135" s="1351">
        <v>28913.09</v>
      </c>
    </row>
    <row r="136" spans="1:7" s="366" customFormat="1" x14ac:dyDescent="0.25">
      <c r="A136" s="1350" t="s">
        <v>1388</v>
      </c>
      <c r="B136" s="1350" t="s">
        <v>1388</v>
      </c>
      <c r="C136" s="1350" t="s">
        <v>1381</v>
      </c>
      <c r="D136" s="1351" t="s">
        <v>299</v>
      </c>
      <c r="E136" s="1350" t="s">
        <v>295</v>
      </c>
      <c r="F136" s="1350" t="s">
        <v>343</v>
      </c>
      <c r="G136" s="1351">
        <v>22928.2</v>
      </c>
    </row>
    <row r="137" spans="1:7" s="362" customFormat="1" x14ac:dyDescent="0.25">
      <c r="A137" s="1350" t="s">
        <v>1382</v>
      </c>
      <c r="B137" s="1350" t="s">
        <v>1383</v>
      </c>
      <c r="C137" s="1350" t="s">
        <v>1381</v>
      </c>
      <c r="D137" s="1351" t="s">
        <v>46</v>
      </c>
      <c r="E137" s="1352" t="s">
        <v>808</v>
      </c>
      <c r="F137" s="1350" t="s">
        <v>424</v>
      </c>
      <c r="G137" s="1351">
        <v>8698.4</v>
      </c>
    </row>
    <row r="138" spans="1:7" s="362" customFormat="1" x14ac:dyDescent="0.25">
      <c r="A138" s="1350" t="s">
        <v>1382</v>
      </c>
      <c r="B138" s="1350" t="s">
        <v>1383</v>
      </c>
      <c r="C138" s="1350" t="s">
        <v>1381</v>
      </c>
      <c r="D138" s="1356" t="s">
        <v>37</v>
      </c>
      <c r="E138" s="1357" t="s">
        <v>1210</v>
      </c>
      <c r="F138" s="1350" t="s">
        <v>843</v>
      </c>
      <c r="G138" s="1356">
        <v>0</v>
      </c>
    </row>
    <row r="139" spans="1:7" s="362" customFormat="1" x14ac:dyDescent="0.25">
      <c r="A139" s="1350" t="s">
        <v>1382</v>
      </c>
      <c r="B139" s="1350" t="s">
        <v>1383</v>
      </c>
      <c r="C139" s="1350" t="s">
        <v>1381</v>
      </c>
      <c r="D139" s="1351" t="s">
        <v>147</v>
      </c>
      <c r="E139" s="1352" t="s">
        <v>1211</v>
      </c>
      <c r="F139" s="1350" t="s">
        <v>397</v>
      </c>
      <c r="G139" s="1351">
        <v>8121.09</v>
      </c>
    </row>
    <row r="140" spans="1:7" s="362" customFormat="1" x14ac:dyDescent="0.25">
      <c r="A140" s="1350" t="s">
        <v>1389</v>
      </c>
      <c r="B140" s="1350" t="s">
        <v>1389</v>
      </c>
      <c r="C140" s="1350" t="s">
        <v>1381</v>
      </c>
      <c r="D140" s="1354" t="s">
        <v>713</v>
      </c>
      <c r="E140" s="1352" t="s">
        <v>699</v>
      </c>
      <c r="F140" s="1350" t="s">
        <v>843</v>
      </c>
      <c r="G140" s="1351">
        <v>13972.06</v>
      </c>
    </row>
    <row r="141" spans="1:7" s="362" customFormat="1" x14ac:dyDescent="0.25">
      <c r="A141" s="1350" t="s">
        <v>1382</v>
      </c>
      <c r="B141" s="1350" t="s">
        <v>1383</v>
      </c>
      <c r="C141" s="1350" t="s">
        <v>1381</v>
      </c>
      <c r="D141" s="1351" t="s">
        <v>72</v>
      </c>
      <c r="E141" s="1352" t="s">
        <v>726</v>
      </c>
      <c r="F141" s="1350" t="s">
        <v>418</v>
      </c>
      <c r="G141" s="1351">
        <v>20207.439999999999</v>
      </c>
    </row>
    <row r="142" spans="1:7" s="152" customFormat="1" x14ac:dyDescent="0.25">
      <c r="A142" s="1350" t="s">
        <v>1382</v>
      </c>
      <c r="B142" s="1350" t="s">
        <v>1383</v>
      </c>
      <c r="C142" s="1350" t="s">
        <v>1381</v>
      </c>
      <c r="D142" s="1351" t="s">
        <v>62</v>
      </c>
      <c r="E142" s="1352" t="s">
        <v>1210</v>
      </c>
      <c r="F142" s="1350" t="s">
        <v>410</v>
      </c>
      <c r="G142" s="1351">
        <v>7377.53</v>
      </c>
    </row>
    <row r="143" spans="1:7" s="362" customFormat="1" x14ac:dyDescent="0.25">
      <c r="A143" s="1350" t="s">
        <v>1382</v>
      </c>
      <c r="B143" s="1350" t="s">
        <v>1383</v>
      </c>
      <c r="C143" s="1350" t="s">
        <v>1381</v>
      </c>
      <c r="D143" s="1351" t="s">
        <v>51</v>
      </c>
      <c r="E143" s="1352" t="s">
        <v>808</v>
      </c>
      <c r="F143" s="1350" t="s">
        <v>424</v>
      </c>
      <c r="G143" s="1351">
        <v>8612.5400000000009</v>
      </c>
    </row>
    <row r="144" spans="1:7" s="152" customFormat="1" x14ac:dyDescent="0.25">
      <c r="A144" s="1350" t="s">
        <v>1389</v>
      </c>
      <c r="B144" s="1350" t="s">
        <v>1389</v>
      </c>
      <c r="C144" s="1350" t="s">
        <v>1381</v>
      </c>
      <c r="D144" s="1354" t="s">
        <v>821</v>
      </c>
      <c r="E144" s="1352" t="s">
        <v>725</v>
      </c>
      <c r="F144" s="1352" t="s">
        <v>405</v>
      </c>
      <c r="G144" s="1351">
        <v>13964.35</v>
      </c>
    </row>
    <row r="145" spans="1:7" s="405" customFormat="1" x14ac:dyDescent="0.25">
      <c r="A145" s="1350" t="s">
        <v>1388</v>
      </c>
      <c r="B145" s="1350" t="s">
        <v>1388</v>
      </c>
      <c r="C145" s="1350" t="s">
        <v>1381</v>
      </c>
      <c r="D145" s="1351" t="s">
        <v>322</v>
      </c>
      <c r="E145" s="1350" t="s">
        <v>1090</v>
      </c>
      <c r="F145" s="1350" t="s">
        <v>425</v>
      </c>
      <c r="G145" s="1351">
        <v>35605.1</v>
      </c>
    </row>
    <row r="146" spans="1:7" s="614" customFormat="1" x14ac:dyDescent="0.25">
      <c r="A146" s="1350" t="s">
        <v>1388</v>
      </c>
      <c r="B146" s="1350" t="s">
        <v>1388</v>
      </c>
      <c r="C146" s="1350" t="s">
        <v>1381</v>
      </c>
      <c r="D146" s="1351" t="s">
        <v>1170</v>
      </c>
      <c r="E146" s="1352" t="s">
        <v>378</v>
      </c>
      <c r="F146" s="1350" t="s">
        <v>705</v>
      </c>
      <c r="G146" s="1351">
        <v>20752.400000000001</v>
      </c>
    </row>
    <row r="147" spans="1:7" s="152" customFormat="1" x14ac:dyDescent="0.25">
      <c r="A147" s="1350" t="s">
        <v>1388</v>
      </c>
      <c r="B147" s="1350" t="s">
        <v>1388</v>
      </c>
      <c r="C147" s="1350" t="s">
        <v>1381</v>
      </c>
      <c r="D147" s="1353" t="s">
        <v>1042</v>
      </c>
      <c r="E147" s="1352" t="s">
        <v>1210</v>
      </c>
      <c r="F147" s="1350" t="s">
        <v>404</v>
      </c>
      <c r="G147" s="1351">
        <v>17920.789999999997</v>
      </c>
    </row>
    <row r="148" spans="1:7" s="366" customFormat="1" x14ac:dyDescent="0.25">
      <c r="A148" s="1350" t="s">
        <v>1382</v>
      </c>
      <c r="B148" s="1350" t="s">
        <v>1383</v>
      </c>
      <c r="C148" s="1350" t="s">
        <v>1381</v>
      </c>
      <c r="D148" s="1351" t="s">
        <v>413</v>
      </c>
      <c r="E148" s="1352" t="s">
        <v>699</v>
      </c>
      <c r="F148" s="1350" t="s">
        <v>843</v>
      </c>
      <c r="G148" s="1351">
        <v>15406.46</v>
      </c>
    </row>
    <row r="149" spans="1:7" s="362" customFormat="1" x14ac:dyDescent="0.25">
      <c r="A149" s="1350" t="s">
        <v>1382</v>
      </c>
      <c r="B149" s="1350" t="s">
        <v>1383</v>
      </c>
      <c r="C149" s="1350" t="s">
        <v>1381</v>
      </c>
      <c r="D149" s="1351" t="s">
        <v>427</v>
      </c>
      <c r="E149" s="1350" t="s">
        <v>88</v>
      </c>
      <c r="F149" s="1350" t="s">
        <v>401</v>
      </c>
      <c r="G149" s="1351">
        <v>12077.48</v>
      </c>
    </row>
    <row r="150" spans="1:7" s="152" customFormat="1" x14ac:dyDescent="0.25">
      <c r="A150" s="1350" t="s">
        <v>1388</v>
      </c>
      <c r="B150" s="1350" t="s">
        <v>1388</v>
      </c>
      <c r="C150" s="1350" t="s">
        <v>1381</v>
      </c>
      <c r="D150" s="1353" t="s">
        <v>1036</v>
      </c>
      <c r="E150" s="1350" t="s">
        <v>295</v>
      </c>
      <c r="F150" s="1350" t="s">
        <v>406</v>
      </c>
      <c r="G150" s="1351">
        <v>22898.799999999999</v>
      </c>
    </row>
    <row r="151" spans="1:7" s="362" customFormat="1" x14ac:dyDescent="0.25">
      <c r="A151" s="1350" t="s">
        <v>1382</v>
      </c>
      <c r="B151" s="1350" t="s">
        <v>1383</v>
      </c>
      <c r="C151" s="1350" t="s">
        <v>1381</v>
      </c>
      <c r="D151" s="1351" t="s">
        <v>10</v>
      </c>
      <c r="E151" s="1352" t="s">
        <v>1210</v>
      </c>
      <c r="F151" s="1350" t="s">
        <v>704</v>
      </c>
      <c r="G151" s="1351">
        <v>14006.33</v>
      </c>
    </row>
    <row r="152" spans="1:7" s="362" customFormat="1" x14ac:dyDescent="0.25">
      <c r="A152" s="1350" t="s">
        <v>1382</v>
      </c>
      <c r="B152" s="1350" t="s">
        <v>1383</v>
      </c>
      <c r="C152" s="1350" t="s">
        <v>1381</v>
      </c>
      <c r="D152" s="1351" t="s">
        <v>144</v>
      </c>
      <c r="E152" s="1352" t="s">
        <v>1211</v>
      </c>
      <c r="F152" s="1350" t="s">
        <v>410</v>
      </c>
      <c r="G152" s="1351">
        <v>6713.47</v>
      </c>
    </row>
    <row r="153" spans="1:7" s="152" customFormat="1" x14ac:dyDescent="0.25">
      <c r="A153" s="1350" t="s">
        <v>1388</v>
      </c>
      <c r="B153" s="1350" t="s">
        <v>1388</v>
      </c>
      <c r="C153" s="1350" t="s">
        <v>1381</v>
      </c>
      <c r="D153" s="1351" t="s">
        <v>1208</v>
      </c>
      <c r="E153" s="1352" t="s">
        <v>341</v>
      </c>
      <c r="F153" s="1350" t="s">
        <v>1209</v>
      </c>
      <c r="G153" s="1351">
        <v>24458.09</v>
      </c>
    </row>
    <row r="154" spans="1:7" s="152" customFormat="1" x14ac:dyDescent="0.25">
      <c r="A154" s="1350" t="s">
        <v>1388</v>
      </c>
      <c r="B154" s="1350" t="s">
        <v>1388</v>
      </c>
      <c r="C154" s="1350" t="s">
        <v>1381</v>
      </c>
      <c r="D154" s="1354" t="s">
        <v>467</v>
      </c>
      <c r="E154" s="1352" t="s">
        <v>700</v>
      </c>
      <c r="F154" s="1350" t="s">
        <v>410</v>
      </c>
      <c r="G154" s="1351">
        <v>17920.79</v>
      </c>
    </row>
    <row r="155" spans="1:7" s="152" customFormat="1" x14ac:dyDescent="0.25">
      <c r="A155" s="1350" t="s">
        <v>1388</v>
      </c>
      <c r="B155" s="1350" t="s">
        <v>1388</v>
      </c>
      <c r="C155" s="1350" t="s">
        <v>1381</v>
      </c>
      <c r="D155" s="1353" t="s">
        <v>752</v>
      </c>
      <c r="E155" s="1352" t="s">
        <v>292</v>
      </c>
      <c r="F155" s="1350" t="s">
        <v>704</v>
      </c>
      <c r="G155" s="1351">
        <v>28592.66</v>
      </c>
    </row>
    <row r="156" spans="1:7" s="152" customFormat="1" x14ac:dyDescent="0.25">
      <c r="A156" s="1350" t="s">
        <v>1388</v>
      </c>
      <c r="B156" s="1350" t="s">
        <v>1388</v>
      </c>
      <c r="C156" s="1350" t="s">
        <v>1381</v>
      </c>
      <c r="D156" s="1353" t="s">
        <v>1139</v>
      </c>
      <c r="E156" s="1352" t="s">
        <v>341</v>
      </c>
      <c r="F156" s="1352" t="s">
        <v>1171</v>
      </c>
      <c r="G156" s="1351">
        <v>28653.22</v>
      </c>
    </row>
    <row r="157" spans="1:7" s="362" customFormat="1" x14ac:dyDescent="0.25">
      <c r="A157" s="1350" t="s">
        <v>1382</v>
      </c>
      <c r="B157" s="1350" t="s">
        <v>1383</v>
      </c>
      <c r="C157" s="1350" t="s">
        <v>1381</v>
      </c>
      <c r="D157" s="1351" t="s">
        <v>80</v>
      </c>
      <c r="E157" s="1352" t="s">
        <v>699</v>
      </c>
      <c r="F157" s="1350" t="s">
        <v>394</v>
      </c>
      <c r="G157" s="1351">
        <v>15380.5</v>
      </c>
    </row>
    <row r="158" spans="1:7" s="152" customFormat="1" x14ac:dyDescent="0.25">
      <c r="A158" s="1350" t="s">
        <v>1382</v>
      </c>
      <c r="B158" s="1350" t="s">
        <v>1383</v>
      </c>
      <c r="C158" s="1350" t="s">
        <v>1381</v>
      </c>
      <c r="D158" s="1351" t="s">
        <v>1158</v>
      </c>
      <c r="E158" s="1352" t="s">
        <v>725</v>
      </c>
      <c r="F158" s="1350" t="s">
        <v>702</v>
      </c>
      <c r="G158" s="1351">
        <v>23055.589999999997</v>
      </c>
    </row>
    <row r="159" spans="1:7" s="362" customFormat="1" x14ac:dyDescent="0.25">
      <c r="A159" s="1350" t="s">
        <v>1389</v>
      </c>
      <c r="B159" s="1350" t="s">
        <v>1389</v>
      </c>
      <c r="C159" s="1350" t="s">
        <v>1381</v>
      </c>
      <c r="D159" s="1354" t="s">
        <v>784</v>
      </c>
      <c r="E159" s="1352" t="s">
        <v>699</v>
      </c>
      <c r="F159" s="1350" t="s">
        <v>404</v>
      </c>
      <c r="G159" s="1351">
        <v>17094.45</v>
      </c>
    </row>
    <row r="160" spans="1:7" s="152" customFormat="1" x14ac:dyDescent="0.25">
      <c r="A160" s="1350" t="s">
        <v>1382</v>
      </c>
      <c r="B160" s="1350" t="s">
        <v>1383</v>
      </c>
      <c r="C160" s="1350" t="s">
        <v>1381</v>
      </c>
      <c r="D160" s="1351" t="s">
        <v>16</v>
      </c>
      <c r="E160" s="1352" t="s">
        <v>726</v>
      </c>
      <c r="F160" s="1350" t="s">
        <v>394</v>
      </c>
      <c r="G160" s="1351">
        <v>22029.53</v>
      </c>
    </row>
    <row r="161" spans="1:7" s="409" customFormat="1" x14ac:dyDescent="0.25">
      <c r="A161" s="1350" t="s">
        <v>1382</v>
      </c>
      <c r="B161" s="1350" t="s">
        <v>1383</v>
      </c>
      <c r="C161" s="1350" t="s">
        <v>1381</v>
      </c>
      <c r="D161" s="1351" t="s">
        <v>412</v>
      </c>
      <c r="E161" s="1352" t="s">
        <v>1210</v>
      </c>
      <c r="F161" s="1350" t="s">
        <v>486</v>
      </c>
      <c r="G161" s="1351">
        <v>8269.7999999999993</v>
      </c>
    </row>
    <row r="162" spans="1:7" s="152" customFormat="1" x14ac:dyDescent="0.25">
      <c r="A162" s="1350" t="s">
        <v>1382</v>
      </c>
      <c r="B162" s="1350" t="s">
        <v>1383</v>
      </c>
      <c r="C162" s="1350" t="s">
        <v>1381</v>
      </c>
      <c r="D162" s="1351" t="s">
        <v>81</v>
      </c>
      <c r="E162" s="1352" t="s">
        <v>699</v>
      </c>
      <c r="F162" s="1350" t="s">
        <v>404</v>
      </c>
      <c r="G162" s="1351">
        <v>20605.14</v>
      </c>
    </row>
    <row r="163" spans="1:7" s="152" customFormat="1" x14ac:dyDescent="0.25">
      <c r="A163" s="1350" t="s">
        <v>1382</v>
      </c>
      <c r="B163" s="1350" t="s">
        <v>1383</v>
      </c>
      <c r="C163" s="1350" t="s">
        <v>1381</v>
      </c>
      <c r="D163" s="1351" t="s">
        <v>18</v>
      </c>
      <c r="E163" s="1352" t="s">
        <v>807</v>
      </c>
      <c r="F163" s="1350" t="s">
        <v>404</v>
      </c>
      <c r="G163" s="1351">
        <v>24067.040000000001</v>
      </c>
    </row>
    <row r="164" spans="1:7" s="152" customFormat="1" x14ac:dyDescent="0.25">
      <c r="A164" s="1350" t="s">
        <v>1382</v>
      </c>
      <c r="B164" s="1350" t="s">
        <v>1383</v>
      </c>
      <c r="C164" s="1350" t="s">
        <v>1381</v>
      </c>
      <c r="D164" s="1351" t="s">
        <v>8</v>
      </c>
      <c r="E164" s="1352" t="s">
        <v>726</v>
      </c>
      <c r="F164" s="1350" t="s">
        <v>343</v>
      </c>
      <c r="G164" s="1351">
        <v>26845.35</v>
      </c>
    </row>
    <row r="165" spans="1:7" s="152" customFormat="1" x14ac:dyDescent="0.25">
      <c r="A165" s="1350" t="s">
        <v>1388</v>
      </c>
      <c r="B165" s="1350" t="s">
        <v>1388</v>
      </c>
      <c r="C165" s="1350" t="s">
        <v>1381</v>
      </c>
      <c r="D165" s="1351" t="s">
        <v>306</v>
      </c>
      <c r="E165" s="1352" t="s">
        <v>378</v>
      </c>
      <c r="F165" s="1352" t="s">
        <v>405</v>
      </c>
      <c r="G165" s="1351">
        <v>22898.799999999999</v>
      </c>
    </row>
    <row r="166" spans="1:7" s="152" customFormat="1" x14ac:dyDescent="0.25">
      <c r="A166" s="1350" t="s">
        <v>1382</v>
      </c>
      <c r="B166" s="1350" t="s">
        <v>1383</v>
      </c>
      <c r="C166" s="1350" t="s">
        <v>1381</v>
      </c>
      <c r="D166" s="1351" t="s">
        <v>78</v>
      </c>
      <c r="E166" s="1350" t="s">
        <v>88</v>
      </c>
      <c r="F166" s="1350" t="s">
        <v>397</v>
      </c>
      <c r="G166" s="1351">
        <v>11465.199999999999</v>
      </c>
    </row>
    <row r="167" spans="1:7" s="366" customFormat="1" x14ac:dyDescent="0.25">
      <c r="A167" s="1350" t="s">
        <v>1382</v>
      </c>
      <c r="B167" s="1350" t="s">
        <v>1383</v>
      </c>
      <c r="C167" s="1350" t="s">
        <v>1381</v>
      </c>
      <c r="D167" s="1351" t="s">
        <v>50</v>
      </c>
      <c r="E167" s="1352" t="s">
        <v>807</v>
      </c>
      <c r="F167" s="1350" t="s">
        <v>424</v>
      </c>
      <c r="G167" s="1351">
        <v>23228.46</v>
      </c>
    </row>
    <row r="168" spans="1:7" s="152" customFormat="1" x14ac:dyDescent="0.25">
      <c r="A168" s="1350" t="s">
        <v>1388</v>
      </c>
      <c r="B168" s="1350" t="s">
        <v>1388</v>
      </c>
      <c r="C168" s="1350" t="s">
        <v>1381</v>
      </c>
      <c r="D168" s="1354" t="s">
        <v>461</v>
      </c>
      <c r="E168" s="1352" t="s">
        <v>700</v>
      </c>
      <c r="F168" s="1352" t="s">
        <v>405</v>
      </c>
      <c r="G168" s="1351">
        <v>17920.79</v>
      </c>
    </row>
    <row r="169" spans="1:7" s="152" customFormat="1" x14ac:dyDescent="0.25">
      <c r="A169" s="1350" t="s">
        <v>1388</v>
      </c>
      <c r="B169" s="1350" t="s">
        <v>1388</v>
      </c>
      <c r="C169" s="1350" t="s">
        <v>1381</v>
      </c>
      <c r="D169" s="1354" t="s">
        <v>485</v>
      </c>
      <c r="E169" s="1352" t="s">
        <v>700</v>
      </c>
      <c r="F169" s="1352" t="s">
        <v>704</v>
      </c>
      <c r="G169" s="1351">
        <v>17920.79</v>
      </c>
    </row>
    <row r="170" spans="1:7" s="152" customFormat="1" x14ac:dyDescent="0.25">
      <c r="A170" s="1350" t="s">
        <v>1382</v>
      </c>
      <c r="B170" s="1350" t="s">
        <v>1383</v>
      </c>
      <c r="C170" s="1350" t="s">
        <v>1381</v>
      </c>
      <c r="D170" s="1351" t="s">
        <v>77</v>
      </c>
      <c r="E170" s="1350" t="s">
        <v>88</v>
      </c>
      <c r="F170" s="1350" t="s">
        <v>403</v>
      </c>
      <c r="G170" s="1351">
        <v>23104.609999999997</v>
      </c>
    </row>
    <row r="171" spans="1:7" s="152" customFormat="1" x14ac:dyDescent="0.25">
      <c r="A171" s="1350" t="s">
        <v>1382</v>
      </c>
      <c r="B171" s="1350" t="s">
        <v>1383</v>
      </c>
      <c r="C171" s="1350" t="s">
        <v>1381</v>
      </c>
      <c r="D171" s="1351" t="s">
        <v>64</v>
      </c>
      <c r="E171" s="1352" t="s">
        <v>726</v>
      </c>
      <c r="F171" s="1350" t="s">
        <v>342</v>
      </c>
      <c r="G171" s="1351">
        <v>16132.630000000001</v>
      </c>
    </row>
    <row r="172" spans="1:7" s="152" customFormat="1" x14ac:dyDescent="0.25">
      <c r="A172" s="1350" t="s">
        <v>1382</v>
      </c>
      <c r="B172" s="1350" t="s">
        <v>1383</v>
      </c>
      <c r="C172" s="1350" t="s">
        <v>1381</v>
      </c>
      <c r="D172" s="1351" t="s">
        <v>79</v>
      </c>
      <c r="E172" s="1352" t="s">
        <v>699</v>
      </c>
      <c r="F172" s="1350" t="s">
        <v>705</v>
      </c>
      <c r="G172" s="1351">
        <v>18225.22</v>
      </c>
    </row>
    <row r="173" spans="1:7" s="152" customFormat="1" x14ac:dyDescent="0.25">
      <c r="A173" s="1350" t="s">
        <v>1382</v>
      </c>
      <c r="B173" s="1350" t="s">
        <v>1383</v>
      </c>
      <c r="C173" s="1350" t="s">
        <v>1381</v>
      </c>
      <c r="D173" s="1351" t="s">
        <v>6</v>
      </c>
      <c r="E173" s="1352" t="s">
        <v>1211</v>
      </c>
      <c r="F173" s="1350" t="s">
        <v>343</v>
      </c>
      <c r="G173" s="1351">
        <v>16930.39</v>
      </c>
    </row>
    <row r="174" spans="1:7" s="152" customFormat="1" x14ac:dyDescent="0.25">
      <c r="A174" s="1350" t="s">
        <v>1382</v>
      </c>
      <c r="B174" s="1350" t="s">
        <v>1383</v>
      </c>
      <c r="C174" s="1350" t="s">
        <v>1381</v>
      </c>
      <c r="D174" s="1351" t="s">
        <v>142</v>
      </c>
      <c r="E174" s="1352" t="s">
        <v>1211</v>
      </c>
      <c r="F174" s="1350" t="s">
        <v>342</v>
      </c>
      <c r="G174" s="1351">
        <v>6479.99</v>
      </c>
    </row>
    <row r="175" spans="1:7" s="152" customFormat="1" x14ac:dyDescent="0.25">
      <c r="A175" s="1350" t="s">
        <v>1382</v>
      </c>
      <c r="B175" s="1350" t="s">
        <v>1383</v>
      </c>
      <c r="C175" s="1350" t="s">
        <v>1381</v>
      </c>
      <c r="D175" s="1351" t="s">
        <v>76</v>
      </c>
      <c r="E175" s="1352" t="s">
        <v>699</v>
      </c>
      <c r="F175" s="1350" t="s">
        <v>486</v>
      </c>
      <c r="G175" s="1351">
        <v>15432.729999999998</v>
      </c>
    </row>
    <row r="176" spans="1:7" s="357" customFormat="1" x14ac:dyDescent="0.25">
      <c r="A176" s="1350" t="s">
        <v>1382</v>
      </c>
      <c r="B176" s="1350" t="s">
        <v>1383</v>
      </c>
      <c r="C176" s="1350" t="s">
        <v>1381</v>
      </c>
      <c r="D176" s="1351" t="s">
        <v>60</v>
      </c>
      <c r="E176" s="1350" t="s">
        <v>88</v>
      </c>
      <c r="F176" s="1350" t="s">
        <v>705</v>
      </c>
      <c r="G176" s="1351">
        <v>13998.66</v>
      </c>
    </row>
    <row r="177" spans="1:8" s="152" customFormat="1" x14ac:dyDescent="0.25">
      <c r="A177" s="1350" t="s">
        <v>1388</v>
      </c>
      <c r="B177" s="1350" t="s">
        <v>1388</v>
      </c>
      <c r="C177" s="1350" t="s">
        <v>1381</v>
      </c>
      <c r="D177" s="1351" t="s">
        <v>1141</v>
      </c>
      <c r="E177" s="1352" t="s">
        <v>340</v>
      </c>
      <c r="F177" s="1350" t="s">
        <v>397</v>
      </c>
      <c r="G177" s="1351">
        <v>11156.33</v>
      </c>
    </row>
    <row r="178" spans="1:8" s="410" customFormat="1" x14ac:dyDescent="0.25">
      <c r="A178" s="1350" t="s">
        <v>1382</v>
      </c>
      <c r="B178" s="1350" t="s">
        <v>1383</v>
      </c>
      <c r="C178" s="1350" t="s">
        <v>1381</v>
      </c>
      <c r="D178" s="1351" t="s">
        <v>28</v>
      </c>
      <c r="E178" s="1352" t="s">
        <v>726</v>
      </c>
      <c r="F178" s="1350" t="s">
        <v>399</v>
      </c>
      <c r="G178" s="1351">
        <v>23055.56</v>
      </c>
    </row>
    <row r="179" spans="1:8" s="410" customFormat="1" x14ac:dyDescent="0.25">
      <c r="A179" s="1350" t="s">
        <v>1382</v>
      </c>
      <c r="B179" s="1350" t="s">
        <v>1383</v>
      </c>
      <c r="C179" s="1350" t="s">
        <v>1381</v>
      </c>
      <c r="D179" s="1351" t="s">
        <v>116</v>
      </c>
      <c r="E179" s="1352" t="s">
        <v>1211</v>
      </c>
      <c r="F179" s="1350" t="s">
        <v>486</v>
      </c>
      <c r="G179" s="1351">
        <v>6365.61</v>
      </c>
    </row>
    <row r="180" spans="1:8" s="412" customFormat="1" x14ac:dyDescent="0.25">
      <c r="A180" s="1350" t="s">
        <v>1382</v>
      </c>
      <c r="B180" s="1350" t="s">
        <v>1383</v>
      </c>
      <c r="C180" s="1350" t="s">
        <v>1381</v>
      </c>
      <c r="D180" s="1351" t="s">
        <v>22</v>
      </c>
      <c r="E180" s="1352" t="s">
        <v>726</v>
      </c>
      <c r="F180" s="1350" t="s">
        <v>345</v>
      </c>
      <c r="G180" s="1351">
        <v>23090.47</v>
      </c>
    </row>
    <row r="181" spans="1:8" s="410" customFormat="1" x14ac:dyDescent="0.25">
      <c r="A181" s="1350" t="s">
        <v>1388</v>
      </c>
      <c r="B181" s="1350" t="s">
        <v>1388</v>
      </c>
      <c r="C181" s="1350" t="s">
        <v>1381</v>
      </c>
      <c r="D181" s="1351" t="s">
        <v>370</v>
      </c>
      <c r="E181" s="1350" t="s">
        <v>292</v>
      </c>
      <c r="F181" s="1352" t="s">
        <v>704</v>
      </c>
      <c r="G181" s="1351">
        <v>27887.41</v>
      </c>
    </row>
    <row r="182" spans="1:8" s="410" customFormat="1" x14ac:dyDescent="0.25">
      <c r="A182" s="1350" t="s">
        <v>1382</v>
      </c>
      <c r="B182" s="1350" t="s">
        <v>1383</v>
      </c>
      <c r="C182" s="1350" t="s">
        <v>1381</v>
      </c>
      <c r="D182" s="1351" t="s">
        <v>4</v>
      </c>
      <c r="E182" s="1352" t="s">
        <v>699</v>
      </c>
      <c r="F182" s="1350" t="s">
        <v>701</v>
      </c>
      <c r="G182" s="1351">
        <v>18115.05</v>
      </c>
    </row>
    <row r="183" spans="1:8" s="152" customFormat="1" x14ac:dyDescent="0.25">
      <c r="A183" s="1350" t="s">
        <v>1388</v>
      </c>
      <c r="B183" s="1350" t="s">
        <v>1388</v>
      </c>
      <c r="C183" s="1350" t="s">
        <v>1381</v>
      </c>
      <c r="D183" s="1355" t="s">
        <v>840</v>
      </c>
      <c r="E183" s="1350" t="s">
        <v>341</v>
      </c>
      <c r="F183" s="1350" t="s">
        <v>705</v>
      </c>
      <c r="G183" s="1351">
        <v>28913.09</v>
      </c>
    </row>
    <row r="184" spans="1:8" s="19" customFormat="1" x14ac:dyDescent="0.25">
      <c r="A184" s="1350" t="s">
        <v>1386</v>
      </c>
      <c r="B184" s="1350" t="s">
        <v>1386</v>
      </c>
      <c r="C184" s="1350" t="s">
        <v>1381</v>
      </c>
      <c r="D184" s="1351" t="s">
        <v>1110</v>
      </c>
      <c r="E184" s="1350" t="s">
        <v>1111</v>
      </c>
      <c r="F184" s="1350" t="s">
        <v>400</v>
      </c>
      <c r="G184" s="1351">
        <v>23550.5</v>
      </c>
    </row>
    <row r="185" spans="1:8" s="114" customFormat="1" x14ac:dyDescent="0.25">
      <c r="A185" s="1350" t="s">
        <v>1386</v>
      </c>
      <c r="B185" s="1350" t="s">
        <v>1386</v>
      </c>
      <c r="C185" s="1350" t="s">
        <v>1381</v>
      </c>
      <c r="D185" s="1351" t="s">
        <v>1132</v>
      </c>
      <c r="E185" s="1350" t="s">
        <v>636</v>
      </c>
      <c r="F185" s="1350" t="s">
        <v>288</v>
      </c>
      <c r="G185" s="1351">
        <v>44557.760000000002</v>
      </c>
    </row>
    <row r="186" spans="1:8" s="19" customFormat="1" x14ac:dyDescent="0.25">
      <c r="A186" s="1350" t="s">
        <v>1386</v>
      </c>
      <c r="B186" s="1350" t="s">
        <v>1386</v>
      </c>
      <c r="C186" s="1350" t="s">
        <v>1381</v>
      </c>
      <c r="D186" s="1351" t="s">
        <v>408</v>
      </c>
      <c r="E186" s="1350" t="s">
        <v>812</v>
      </c>
      <c r="F186" s="1350" t="s">
        <v>402</v>
      </c>
      <c r="G186" s="1351">
        <v>23550.5</v>
      </c>
    </row>
    <row r="187" spans="1:8" x14ac:dyDescent="0.25">
      <c r="A187" s="1350" t="s">
        <v>1386</v>
      </c>
      <c r="B187" s="1350" t="s">
        <v>1386</v>
      </c>
      <c r="C187" s="1350" t="s">
        <v>1381</v>
      </c>
      <c r="D187" s="1351" t="s">
        <v>353</v>
      </c>
      <c r="E187" s="1350" t="s">
        <v>355</v>
      </c>
      <c r="F187" s="1350" t="s">
        <v>401</v>
      </c>
      <c r="G187" s="1351">
        <v>23550.5</v>
      </c>
    </row>
    <row r="188" spans="1:8" s="19" customFormat="1" x14ac:dyDescent="0.25">
      <c r="A188" s="1350" t="s">
        <v>1386</v>
      </c>
      <c r="B188" s="1350" t="s">
        <v>1386</v>
      </c>
      <c r="C188" s="1350" t="s">
        <v>1381</v>
      </c>
      <c r="D188" s="1351" t="s">
        <v>166</v>
      </c>
      <c r="E188" s="1350" t="s">
        <v>1134</v>
      </c>
      <c r="F188" s="1350" t="s">
        <v>873</v>
      </c>
      <c r="G188" s="1351">
        <v>24823.5</v>
      </c>
    </row>
    <row r="189" spans="1:8" s="19" customFormat="1" x14ac:dyDescent="0.25">
      <c r="A189" s="1350" t="s">
        <v>1387</v>
      </c>
      <c r="B189" s="1350" t="s">
        <v>1387</v>
      </c>
      <c r="C189" s="1350" t="s">
        <v>1381</v>
      </c>
      <c r="D189" s="1351" t="s">
        <v>1201</v>
      </c>
      <c r="E189" s="1357" t="s">
        <v>1205</v>
      </c>
      <c r="F189" s="1349" t="s">
        <v>342</v>
      </c>
      <c r="G189" s="1351">
        <v>1500</v>
      </c>
    </row>
    <row r="190" spans="1:8" s="19" customFormat="1" x14ac:dyDescent="0.25">
      <c r="A190" s="1350" t="s">
        <v>1387</v>
      </c>
      <c r="B190" s="1350" t="s">
        <v>1387</v>
      </c>
      <c r="C190" s="1350" t="s">
        <v>1381</v>
      </c>
      <c r="D190" s="1351" t="s">
        <v>851</v>
      </c>
      <c r="E190" s="1352" t="s">
        <v>170</v>
      </c>
      <c r="F190" s="1350" t="s">
        <v>409</v>
      </c>
      <c r="G190" s="1351">
        <v>1500</v>
      </c>
      <c r="H190" s="152"/>
    </row>
    <row r="191" spans="1:8" s="19" customFormat="1" x14ac:dyDescent="0.25">
      <c r="A191" s="1350" t="s">
        <v>1387</v>
      </c>
      <c r="B191" s="1350" t="s">
        <v>1387</v>
      </c>
      <c r="C191" s="1350" t="s">
        <v>1381</v>
      </c>
      <c r="D191" s="1351" t="s">
        <v>887</v>
      </c>
      <c r="E191" s="1352" t="s">
        <v>275</v>
      </c>
      <c r="F191" s="1350" t="s">
        <v>702</v>
      </c>
      <c r="G191" s="1351">
        <v>1500</v>
      </c>
      <c r="H191" s="152"/>
    </row>
    <row r="192" spans="1:8" s="19" customFormat="1" x14ac:dyDescent="0.25">
      <c r="A192" s="1350" t="s">
        <v>1387</v>
      </c>
      <c r="B192" s="1350" t="s">
        <v>1387</v>
      </c>
      <c r="C192" s="1350" t="s">
        <v>1381</v>
      </c>
      <c r="D192" s="1351" t="s">
        <v>826</v>
      </c>
      <c r="E192" s="1350" t="s">
        <v>834</v>
      </c>
      <c r="F192" s="1350" t="s">
        <v>394</v>
      </c>
      <c r="G192" s="1351">
        <v>1500</v>
      </c>
    </row>
    <row r="193" spans="1:7" s="19" customFormat="1" x14ac:dyDescent="0.25">
      <c r="A193" s="1350" t="s">
        <v>1387</v>
      </c>
      <c r="B193" s="1350" t="s">
        <v>1387</v>
      </c>
      <c r="C193" s="1350" t="s">
        <v>1381</v>
      </c>
      <c r="D193" s="1351" t="s">
        <v>1203</v>
      </c>
      <c r="E193" s="1349" t="s">
        <v>1206</v>
      </c>
      <c r="F193" s="1349" t="s">
        <v>345</v>
      </c>
      <c r="G193" s="1351">
        <v>1500</v>
      </c>
    </row>
    <row r="194" spans="1:7" s="19" customFormat="1" x14ac:dyDescent="0.25">
      <c r="A194" s="1350" t="s">
        <v>1387</v>
      </c>
      <c r="B194" s="1350" t="s">
        <v>1387</v>
      </c>
      <c r="C194" s="1350" t="s">
        <v>1381</v>
      </c>
      <c r="D194" s="1351" t="s">
        <v>797</v>
      </c>
      <c r="E194" s="1350" t="s">
        <v>170</v>
      </c>
      <c r="F194" s="1350" t="s">
        <v>397</v>
      </c>
      <c r="G194" s="1351">
        <v>1500</v>
      </c>
    </row>
    <row r="195" spans="1:7" s="19" customFormat="1" x14ac:dyDescent="0.25">
      <c r="A195" s="1350" t="s">
        <v>1387</v>
      </c>
      <c r="B195" s="1350" t="s">
        <v>1387</v>
      </c>
      <c r="C195" s="1350" t="s">
        <v>1381</v>
      </c>
      <c r="D195" s="1351" t="s">
        <v>1174</v>
      </c>
      <c r="E195" s="1350" t="s">
        <v>1178</v>
      </c>
      <c r="F195" s="1350" t="s">
        <v>406</v>
      </c>
      <c r="G195" s="1351">
        <v>1500</v>
      </c>
    </row>
    <row r="196" spans="1:7" s="19" customFormat="1" x14ac:dyDescent="0.25">
      <c r="A196" s="1350" t="s">
        <v>1387</v>
      </c>
      <c r="B196" s="1350" t="s">
        <v>1387</v>
      </c>
      <c r="C196" s="1350" t="s">
        <v>1381</v>
      </c>
      <c r="D196" s="1351" t="s">
        <v>1175</v>
      </c>
      <c r="E196" s="1350" t="s">
        <v>275</v>
      </c>
      <c r="F196" s="1350" t="s">
        <v>397</v>
      </c>
      <c r="G196" s="1351">
        <v>1500</v>
      </c>
    </row>
    <row r="197" spans="1:7" s="19" customFormat="1" x14ac:dyDescent="0.25">
      <c r="A197" s="1350" t="s">
        <v>1387</v>
      </c>
      <c r="B197" s="1350" t="s">
        <v>1387</v>
      </c>
      <c r="C197" s="1350" t="s">
        <v>1381</v>
      </c>
      <c r="D197" s="1351" t="s">
        <v>863</v>
      </c>
      <c r="E197" s="1350" t="s">
        <v>129</v>
      </c>
      <c r="F197" s="1350" t="s">
        <v>705</v>
      </c>
      <c r="G197" s="1351">
        <v>1500</v>
      </c>
    </row>
    <row r="198" spans="1:7" s="114" customFormat="1" x14ac:dyDescent="0.25">
      <c r="A198" s="1350" t="s">
        <v>1387</v>
      </c>
      <c r="B198" s="1350" t="s">
        <v>1387</v>
      </c>
      <c r="C198" s="1350" t="s">
        <v>1381</v>
      </c>
      <c r="D198" s="1354" t="s">
        <v>810</v>
      </c>
      <c r="E198" s="1350" t="s">
        <v>811</v>
      </c>
      <c r="F198" s="1350" t="s">
        <v>394</v>
      </c>
      <c r="G198" s="1351">
        <v>1050</v>
      </c>
    </row>
    <row r="199" spans="1:7" s="19" customFormat="1" x14ac:dyDescent="0.25">
      <c r="A199" s="1350" t="s">
        <v>1387</v>
      </c>
      <c r="B199" s="1350" t="s">
        <v>1387</v>
      </c>
      <c r="C199" s="1350" t="s">
        <v>1381</v>
      </c>
      <c r="D199" s="1351" t="s">
        <v>1151</v>
      </c>
      <c r="E199" s="1350" t="s">
        <v>275</v>
      </c>
      <c r="F199" s="1350" t="s">
        <v>397</v>
      </c>
      <c r="G199" s="1351">
        <v>1500</v>
      </c>
    </row>
    <row r="200" spans="1:7" s="19" customFormat="1" x14ac:dyDescent="0.25">
      <c r="A200" s="1350" t="s">
        <v>1387</v>
      </c>
      <c r="B200" s="1350" t="s">
        <v>1387</v>
      </c>
      <c r="C200" s="1350" t="s">
        <v>1381</v>
      </c>
      <c r="D200" s="1351" t="s">
        <v>1185</v>
      </c>
      <c r="E200" s="1350" t="s">
        <v>129</v>
      </c>
      <c r="F200" s="1350" t="s">
        <v>424</v>
      </c>
      <c r="G200" s="1351">
        <v>1500</v>
      </c>
    </row>
    <row r="201" spans="1:7" s="19" customFormat="1" x14ac:dyDescent="0.25">
      <c r="A201" s="1350" t="s">
        <v>1387</v>
      </c>
      <c r="B201" s="1350" t="s">
        <v>1387</v>
      </c>
      <c r="C201" s="1350" t="s">
        <v>1381</v>
      </c>
      <c r="D201" s="1351" t="s">
        <v>1153</v>
      </c>
      <c r="E201" s="1350" t="s">
        <v>276</v>
      </c>
      <c r="F201" s="1352" t="s">
        <v>405</v>
      </c>
      <c r="G201" s="1351">
        <v>1000</v>
      </c>
    </row>
    <row r="202" spans="1:7" s="19" customFormat="1" x14ac:dyDescent="0.25">
      <c r="A202" s="1350" t="s">
        <v>1387</v>
      </c>
      <c r="B202" s="1350" t="s">
        <v>1387</v>
      </c>
      <c r="C202" s="1350" t="s">
        <v>1381</v>
      </c>
      <c r="D202" s="1354" t="s">
        <v>1144</v>
      </c>
      <c r="E202" s="1350" t="s">
        <v>276</v>
      </c>
      <c r="F202" s="1352" t="s">
        <v>405</v>
      </c>
      <c r="G202" s="1351">
        <v>1500</v>
      </c>
    </row>
    <row r="203" spans="1:7" s="19" customFormat="1" x14ac:dyDescent="0.25">
      <c r="A203" s="1350" t="s">
        <v>1387</v>
      </c>
      <c r="B203" s="1350" t="s">
        <v>1387</v>
      </c>
      <c r="C203" s="1350" t="s">
        <v>1381</v>
      </c>
      <c r="D203" s="1351" t="s">
        <v>858</v>
      </c>
      <c r="E203" s="1350" t="s">
        <v>859</v>
      </c>
      <c r="F203" s="1350" t="s">
        <v>394</v>
      </c>
      <c r="G203" s="1351">
        <v>1500</v>
      </c>
    </row>
    <row r="204" spans="1:7" s="19" customFormat="1" x14ac:dyDescent="0.25">
      <c r="A204" s="1350" t="s">
        <v>1387</v>
      </c>
      <c r="B204" s="1350" t="s">
        <v>1387</v>
      </c>
      <c r="C204" s="1350" t="s">
        <v>1381</v>
      </c>
      <c r="D204" s="1354" t="s">
        <v>890</v>
      </c>
      <c r="E204" s="1350" t="s">
        <v>170</v>
      </c>
      <c r="F204" s="1350" t="s">
        <v>398</v>
      </c>
      <c r="G204" s="1351">
        <v>1500</v>
      </c>
    </row>
    <row r="205" spans="1:7" s="19" customFormat="1" x14ac:dyDescent="0.25">
      <c r="A205" s="1350" t="s">
        <v>1387</v>
      </c>
      <c r="B205" s="1350" t="s">
        <v>1387</v>
      </c>
      <c r="C205" s="1350" t="s">
        <v>1381</v>
      </c>
      <c r="D205" s="1354" t="s">
        <v>1092</v>
      </c>
      <c r="E205" s="1350" t="s">
        <v>275</v>
      </c>
      <c r="F205" s="1350" t="s">
        <v>704</v>
      </c>
      <c r="G205" s="1351">
        <v>1500</v>
      </c>
    </row>
    <row r="206" spans="1:7" s="19" customFormat="1" x14ac:dyDescent="0.25">
      <c r="A206" s="1350" t="s">
        <v>1387</v>
      </c>
      <c r="B206" s="1350" t="s">
        <v>1387</v>
      </c>
      <c r="C206" s="1350" t="s">
        <v>1381</v>
      </c>
      <c r="D206" s="1354" t="s">
        <v>1093</v>
      </c>
      <c r="E206" s="1350" t="s">
        <v>276</v>
      </c>
      <c r="F206" s="1350" t="s">
        <v>396</v>
      </c>
      <c r="G206" s="1351">
        <v>1500</v>
      </c>
    </row>
    <row r="207" spans="1:7" s="19" customFormat="1" x14ac:dyDescent="0.25">
      <c r="A207" s="1350" t="s">
        <v>1387</v>
      </c>
      <c r="B207" s="1350" t="s">
        <v>1387</v>
      </c>
      <c r="C207" s="1350" t="s">
        <v>1381</v>
      </c>
      <c r="D207" s="1354" t="s">
        <v>1095</v>
      </c>
      <c r="E207" s="1350" t="s">
        <v>1099</v>
      </c>
      <c r="F207" s="1350" t="s">
        <v>486</v>
      </c>
      <c r="G207" s="1351">
        <v>1500</v>
      </c>
    </row>
    <row r="208" spans="1:7" s="19" customFormat="1" x14ac:dyDescent="0.25">
      <c r="A208" s="1350" t="s">
        <v>1387</v>
      </c>
      <c r="B208" s="1350" t="s">
        <v>1387</v>
      </c>
      <c r="C208" s="1350" t="s">
        <v>1381</v>
      </c>
      <c r="D208" s="1354" t="s">
        <v>1177</v>
      </c>
      <c r="E208" s="1350" t="s">
        <v>129</v>
      </c>
      <c r="F208" s="1350" t="s">
        <v>702</v>
      </c>
      <c r="G208" s="1351">
        <v>1500</v>
      </c>
    </row>
    <row r="209" spans="1:7" s="19" customFormat="1" x14ac:dyDescent="0.25">
      <c r="A209" s="1350" t="s">
        <v>1387</v>
      </c>
      <c r="B209" s="1350" t="s">
        <v>1387</v>
      </c>
      <c r="C209" s="1350" t="s">
        <v>1381</v>
      </c>
      <c r="D209" s="1351" t="s">
        <v>853</v>
      </c>
      <c r="E209" s="1350" t="s">
        <v>129</v>
      </c>
      <c r="F209" s="1350" t="s">
        <v>398</v>
      </c>
      <c r="G209" s="1351">
        <v>1500</v>
      </c>
    </row>
    <row r="210" spans="1:7" s="152" customFormat="1" x14ac:dyDescent="0.25">
      <c r="A210" s="1350" t="s">
        <v>1387</v>
      </c>
      <c r="B210" s="1350" t="s">
        <v>1387</v>
      </c>
      <c r="C210" s="1350" t="s">
        <v>1381</v>
      </c>
      <c r="D210" s="1351" t="s">
        <v>1187</v>
      </c>
      <c r="E210" s="1350" t="s">
        <v>276</v>
      </c>
      <c r="F210" s="1350" t="s">
        <v>702</v>
      </c>
      <c r="G210" s="1351">
        <v>1500</v>
      </c>
    </row>
    <row r="211" spans="1:7" s="19" customFormat="1" x14ac:dyDescent="0.25">
      <c r="A211" s="1350" t="s">
        <v>1387</v>
      </c>
      <c r="B211" s="1350" t="s">
        <v>1387</v>
      </c>
      <c r="C211" s="1350" t="s">
        <v>1381</v>
      </c>
      <c r="D211" s="1351" t="s">
        <v>892</v>
      </c>
      <c r="E211" s="1350" t="s">
        <v>657</v>
      </c>
      <c r="F211" s="1350" t="s">
        <v>418</v>
      </c>
      <c r="G211" s="1351">
        <v>1500</v>
      </c>
    </row>
    <row r="212" spans="1:7" s="19" customFormat="1" x14ac:dyDescent="0.25">
      <c r="A212" s="1350" t="s">
        <v>1387</v>
      </c>
      <c r="B212" s="1350" t="s">
        <v>1387</v>
      </c>
      <c r="C212" s="1350" t="s">
        <v>1381</v>
      </c>
      <c r="D212" s="1351" t="s">
        <v>1189</v>
      </c>
      <c r="E212" s="1350" t="s">
        <v>275</v>
      </c>
      <c r="F212" s="1350" t="s">
        <v>410</v>
      </c>
      <c r="G212" s="1351">
        <v>1500</v>
      </c>
    </row>
    <row r="213" spans="1:7" s="19" customFormat="1" x14ac:dyDescent="0.25">
      <c r="A213" s="1350" t="s">
        <v>1387</v>
      </c>
      <c r="B213" s="1350" t="s">
        <v>1387</v>
      </c>
      <c r="C213" s="1350" t="s">
        <v>1381</v>
      </c>
      <c r="D213" s="1354" t="s">
        <v>1191</v>
      </c>
      <c r="E213" s="1350" t="s">
        <v>276</v>
      </c>
      <c r="F213" s="1350" t="s">
        <v>1171</v>
      </c>
      <c r="G213" s="1351">
        <v>1500</v>
      </c>
    </row>
    <row r="214" spans="1:7" s="19" customFormat="1" x14ac:dyDescent="0.25">
      <c r="A214" s="1350" t="s">
        <v>1387</v>
      </c>
      <c r="B214" s="1350" t="s">
        <v>1387</v>
      </c>
      <c r="C214" s="1350" t="s">
        <v>1381</v>
      </c>
      <c r="D214" s="1351" t="s">
        <v>1098</v>
      </c>
      <c r="E214" s="1350" t="s">
        <v>1035</v>
      </c>
      <c r="F214" s="1350" t="s">
        <v>399</v>
      </c>
      <c r="G214" s="1351">
        <v>1500</v>
      </c>
    </row>
    <row r="215" spans="1:7" s="19" customFormat="1" x14ac:dyDescent="0.25">
      <c r="A215" s="1350" t="s">
        <v>1387</v>
      </c>
      <c r="B215" s="1350" t="s">
        <v>1387</v>
      </c>
      <c r="C215" s="1350" t="s">
        <v>1381</v>
      </c>
      <c r="D215" s="1351" t="s">
        <v>755</v>
      </c>
      <c r="E215" s="1350" t="s">
        <v>276</v>
      </c>
      <c r="F215" s="1350" t="s">
        <v>486</v>
      </c>
      <c r="G215" s="1351">
        <v>1500</v>
      </c>
    </row>
    <row r="216" spans="1:7" s="19" customFormat="1" x14ac:dyDescent="0.25">
      <c r="A216" s="1350" t="s">
        <v>1387</v>
      </c>
      <c r="B216" s="1350" t="s">
        <v>1387</v>
      </c>
      <c r="C216" s="1350" t="s">
        <v>1381</v>
      </c>
      <c r="D216" s="1354" t="s">
        <v>1155</v>
      </c>
      <c r="E216" s="1350" t="s">
        <v>657</v>
      </c>
      <c r="F216" s="1350" t="s">
        <v>1169</v>
      </c>
      <c r="G216" s="1351">
        <v>1500</v>
      </c>
    </row>
    <row r="217" spans="1:7" s="19" customFormat="1" x14ac:dyDescent="0.25">
      <c r="A217" s="1350" t="s">
        <v>1387</v>
      </c>
      <c r="B217" s="1350" t="s">
        <v>1387</v>
      </c>
      <c r="C217" s="1350" t="s">
        <v>1381</v>
      </c>
      <c r="D217" s="1354" t="s">
        <v>1112</v>
      </c>
      <c r="E217" s="1350" t="s">
        <v>1035</v>
      </c>
      <c r="F217" s="1350" t="s">
        <v>399</v>
      </c>
      <c r="G217" s="1351">
        <v>1500</v>
      </c>
    </row>
    <row r="218" spans="1:7" s="19" customFormat="1" x14ac:dyDescent="0.25">
      <c r="A218" s="1350" t="s">
        <v>1384</v>
      </c>
      <c r="B218" s="1350" t="s">
        <v>1385</v>
      </c>
      <c r="C218" s="1350" t="s">
        <v>1381</v>
      </c>
      <c r="D218" s="1351" t="s">
        <v>746</v>
      </c>
      <c r="E218" s="1350" t="s">
        <v>132</v>
      </c>
      <c r="F218" s="1350" t="s">
        <v>342</v>
      </c>
      <c r="G218" s="1351">
        <v>1189.0700000000002</v>
      </c>
    </row>
    <row r="219" spans="1:7" x14ac:dyDescent="0.25">
      <c r="A219" s="1350" t="s">
        <v>1384</v>
      </c>
      <c r="B219" s="1350" t="s">
        <v>1385</v>
      </c>
      <c r="C219" s="1350" t="s">
        <v>1381</v>
      </c>
      <c r="D219" s="1351" t="s">
        <v>291</v>
      </c>
      <c r="E219" s="1350" t="s">
        <v>132</v>
      </c>
      <c r="F219" s="1350" t="s">
        <v>394</v>
      </c>
      <c r="G219" s="1351">
        <v>20877.68</v>
      </c>
    </row>
    <row r="220" spans="1:7" s="111" customFormat="1" x14ac:dyDescent="0.25">
      <c r="A220" s="1350" t="s">
        <v>1384</v>
      </c>
      <c r="B220" s="1350" t="s">
        <v>1385</v>
      </c>
      <c r="C220" s="1350" t="s">
        <v>1381</v>
      </c>
      <c r="D220" s="1356" t="s">
        <v>641</v>
      </c>
      <c r="E220" s="1349" t="s">
        <v>132</v>
      </c>
      <c r="F220" s="1349" t="s">
        <v>398</v>
      </c>
      <c r="G220" s="1356">
        <v>6072.5599999999995</v>
      </c>
    </row>
    <row r="221" spans="1:7" x14ac:dyDescent="0.25">
      <c r="A221" s="1350" t="s">
        <v>1384</v>
      </c>
      <c r="B221" s="1350" t="s">
        <v>1385</v>
      </c>
      <c r="C221" s="1350" t="s">
        <v>1381</v>
      </c>
      <c r="D221" s="1351" t="s">
        <v>356</v>
      </c>
      <c r="E221" s="1350" t="s">
        <v>132</v>
      </c>
      <c r="F221" s="1350" t="s">
        <v>702</v>
      </c>
      <c r="G221" s="1351">
        <v>17816.41</v>
      </c>
    </row>
    <row r="222" spans="1:7" s="19" customFormat="1" x14ac:dyDescent="0.25">
      <c r="A222" s="1350" t="s">
        <v>1384</v>
      </c>
      <c r="B222" s="1350" t="s">
        <v>1385</v>
      </c>
      <c r="C222" s="1350" t="s">
        <v>1381</v>
      </c>
      <c r="D222" s="1351" t="s">
        <v>1131</v>
      </c>
      <c r="E222" s="1350" t="s">
        <v>132</v>
      </c>
      <c r="F222" s="1350" t="s">
        <v>843</v>
      </c>
      <c r="G222" s="1351">
        <v>31008.58</v>
      </c>
    </row>
    <row r="223" spans="1:7" x14ac:dyDescent="0.25">
      <c r="A223" s="1350" t="s">
        <v>1384</v>
      </c>
      <c r="B223" s="1350" t="s">
        <v>1385</v>
      </c>
      <c r="C223" s="1350" t="s">
        <v>1381</v>
      </c>
      <c r="D223" s="1351" t="s">
        <v>277</v>
      </c>
      <c r="E223" s="1350" t="s">
        <v>132</v>
      </c>
      <c r="F223" s="1350" t="s">
        <v>342</v>
      </c>
      <c r="G223" s="1351">
        <v>17601.11</v>
      </c>
    </row>
    <row r="224" spans="1:7" x14ac:dyDescent="0.25">
      <c r="A224" s="1350" t="s">
        <v>1384</v>
      </c>
      <c r="B224" s="1350" t="s">
        <v>1385</v>
      </c>
      <c r="C224" s="1350" t="s">
        <v>1381</v>
      </c>
      <c r="D224" s="1351" t="s">
        <v>320</v>
      </c>
      <c r="E224" s="1360" t="s">
        <v>801</v>
      </c>
      <c r="F224" s="1360" t="s">
        <v>802</v>
      </c>
      <c r="G224" s="1351">
        <v>26874.720000000001</v>
      </c>
    </row>
    <row r="225" spans="1:7" x14ac:dyDescent="0.25">
      <c r="A225" s="1350" t="s">
        <v>1384</v>
      </c>
      <c r="B225" s="1350" t="s">
        <v>1385</v>
      </c>
      <c r="C225" s="1350" t="s">
        <v>1381</v>
      </c>
      <c r="D225" s="1351" t="s">
        <v>391</v>
      </c>
      <c r="E225" s="1350" t="s">
        <v>132</v>
      </c>
      <c r="F225" s="1350" t="s">
        <v>343</v>
      </c>
      <c r="G225" s="1351">
        <v>6099.26</v>
      </c>
    </row>
    <row r="226" spans="1:7" s="19" customFormat="1" x14ac:dyDescent="0.25">
      <c r="A226" s="1350" t="s">
        <v>1384</v>
      </c>
      <c r="B226" s="1350" t="s">
        <v>1385</v>
      </c>
      <c r="C226" s="1350" t="s">
        <v>1381</v>
      </c>
      <c r="D226" s="1351" t="s">
        <v>432</v>
      </c>
      <c r="E226" s="1350" t="s">
        <v>132</v>
      </c>
      <c r="F226" s="1350" t="s">
        <v>394</v>
      </c>
      <c r="G226" s="1351">
        <v>18006.7</v>
      </c>
    </row>
    <row r="227" spans="1:7" s="27" customFormat="1" x14ac:dyDescent="0.25">
      <c r="A227" s="1350" t="s">
        <v>1384</v>
      </c>
      <c r="B227" s="1350" t="s">
        <v>1385</v>
      </c>
      <c r="C227" s="1350" t="s">
        <v>1381</v>
      </c>
      <c r="D227" s="1356" t="s">
        <v>311</v>
      </c>
      <c r="E227" s="1349" t="s">
        <v>132</v>
      </c>
      <c r="F227" s="1349" t="s">
        <v>395</v>
      </c>
      <c r="G227" s="1356">
        <v>24386.829999999998</v>
      </c>
    </row>
    <row r="228" spans="1:7" x14ac:dyDescent="0.25">
      <c r="A228" s="1350" t="s">
        <v>1384</v>
      </c>
      <c r="B228" s="1350" t="s">
        <v>1385</v>
      </c>
      <c r="C228" s="1350" t="s">
        <v>1381</v>
      </c>
      <c r="D228" s="1351" t="s">
        <v>321</v>
      </c>
      <c r="E228" s="1350" t="s">
        <v>132</v>
      </c>
      <c r="F228" s="1350" t="s">
        <v>404</v>
      </c>
      <c r="G228" s="1351">
        <v>22962.14</v>
      </c>
    </row>
    <row r="229" spans="1:7" s="110" customFormat="1" x14ac:dyDescent="0.25">
      <c r="A229" s="1350" t="s">
        <v>1384</v>
      </c>
      <c r="B229" s="1350" t="s">
        <v>1385</v>
      </c>
      <c r="C229" s="1350" t="s">
        <v>1381</v>
      </c>
      <c r="D229" s="1351" t="s">
        <v>308</v>
      </c>
      <c r="E229" s="1350" t="s">
        <v>341</v>
      </c>
      <c r="F229" s="1350" t="s">
        <v>397</v>
      </c>
      <c r="G229" s="1351">
        <v>23560.66</v>
      </c>
    </row>
    <row r="230" spans="1:7" x14ac:dyDescent="0.25">
      <c r="A230" s="1350" t="s">
        <v>1384</v>
      </c>
      <c r="B230" s="1350" t="s">
        <v>1385</v>
      </c>
      <c r="C230" s="1350" t="s">
        <v>1381</v>
      </c>
      <c r="D230" s="1351" t="s">
        <v>289</v>
      </c>
      <c r="E230" s="1350" t="s">
        <v>132</v>
      </c>
      <c r="F230" s="1350" t="s">
        <v>393</v>
      </c>
      <c r="G230" s="1351">
        <v>5920.86</v>
      </c>
    </row>
    <row r="231" spans="1:7" s="19" customFormat="1" x14ac:dyDescent="0.25">
      <c r="A231" s="1350" t="s">
        <v>130</v>
      </c>
      <c r="B231" s="1350" t="s">
        <v>130</v>
      </c>
      <c r="C231" s="1350" t="s">
        <v>1381</v>
      </c>
      <c r="D231" s="1351" t="s">
        <v>772</v>
      </c>
      <c r="E231" s="1350" t="s">
        <v>130</v>
      </c>
      <c r="F231" s="1350" t="s">
        <v>91</v>
      </c>
      <c r="G231" s="1351">
        <v>6000</v>
      </c>
    </row>
    <row r="232" spans="1:7" s="19" customFormat="1" x14ac:dyDescent="0.25">
      <c r="A232" s="1350" t="s">
        <v>130</v>
      </c>
      <c r="B232" s="1350" t="s">
        <v>130</v>
      </c>
      <c r="C232" s="1350" t="s">
        <v>1381</v>
      </c>
      <c r="D232" s="1351" t="s">
        <v>422</v>
      </c>
      <c r="E232" s="1350" t="s">
        <v>130</v>
      </c>
      <c r="F232" s="1350" t="s">
        <v>91</v>
      </c>
      <c r="G232" s="1351">
        <v>6000</v>
      </c>
    </row>
    <row r="233" spans="1:7" s="19" customFormat="1" x14ac:dyDescent="0.25">
      <c r="A233" s="1350" t="s">
        <v>130</v>
      </c>
      <c r="B233" s="1350" t="s">
        <v>130</v>
      </c>
      <c r="C233" s="1350" t="s">
        <v>1381</v>
      </c>
      <c r="D233" s="1351" t="s">
        <v>1207</v>
      </c>
      <c r="E233" s="1350" t="s">
        <v>130</v>
      </c>
      <c r="F233" s="1350" t="s">
        <v>91</v>
      </c>
      <c r="G233" s="1351">
        <v>6000</v>
      </c>
    </row>
    <row r="234" spans="1:7" s="19" customFormat="1" x14ac:dyDescent="0.25">
      <c r="A234" s="1350" t="s">
        <v>130</v>
      </c>
      <c r="B234" s="1350" t="s">
        <v>130</v>
      </c>
      <c r="C234" s="1350" t="s">
        <v>1381</v>
      </c>
      <c r="D234" s="1351" t="s">
        <v>330</v>
      </c>
      <c r="E234" s="1350" t="s">
        <v>130</v>
      </c>
      <c r="F234" s="1350" t="s">
        <v>91</v>
      </c>
      <c r="G234" s="1351">
        <v>6000</v>
      </c>
    </row>
    <row r="235" spans="1:7" s="19" customFormat="1" x14ac:dyDescent="0.25">
      <c r="A235" s="1350" t="s">
        <v>130</v>
      </c>
      <c r="B235" s="1350" t="s">
        <v>130</v>
      </c>
      <c r="C235" s="1350" t="s">
        <v>1381</v>
      </c>
      <c r="D235" s="1351" t="s">
        <v>747</v>
      </c>
      <c r="E235" s="1350" t="s">
        <v>130</v>
      </c>
      <c r="F235" s="1350" t="s">
        <v>91</v>
      </c>
      <c r="G235" s="1351">
        <v>6000</v>
      </c>
    </row>
    <row r="236" spans="1:7" s="19" customFormat="1" x14ac:dyDescent="0.25">
      <c r="A236" s="1350" t="s">
        <v>130</v>
      </c>
      <c r="B236" s="1350" t="s">
        <v>130</v>
      </c>
      <c r="C236" s="1350" t="s">
        <v>1381</v>
      </c>
      <c r="D236" s="1351" t="s">
        <v>328</v>
      </c>
      <c r="E236" s="1350" t="s">
        <v>130</v>
      </c>
      <c r="F236" s="1350" t="s">
        <v>91</v>
      </c>
      <c r="G236" s="1351">
        <v>6000</v>
      </c>
    </row>
    <row r="237" spans="1:7" s="19" customFormat="1" x14ac:dyDescent="0.25">
      <c r="A237" s="1350" t="s">
        <v>130</v>
      </c>
      <c r="B237" s="1350" t="s">
        <v>130</v>
      </c>
      <c r="C237" s="1350" t="s">
        <v>1381</v>
      </c>
      <c r="D237" s="1351" t="s">
        <v>844</v>
      </c>
      <c r="E237" s="1350" t="s">
        <v>130</v>
      </c>
      <c r="F237" s="1350" t="s">
        <v>91</v>
      </c>
      <c r="G237" s="1351">
        <v>6000</v>
      </c>
    </row>
    <row r="238" spans="1:7" s="101" customFormat="1" x14ac:dyDescent="0.25">
      <c r="A238" s="1350" t="s">
        <v>130</v>
      </c>
      <c r="B238" s="1350" t="s">
        <v>130</v>
      </c>
      <c r="C238" s="1350" t="s">
        <v>1381</v>
      </c>
      <c r="D238" s="1351" t="s">
        <v>748</v>
      </c>
      <c r="E238" s="1350" t="s">
        <v>130</v>
      </c>
      <c r="F238" s="1350" t="s">
        <v>91</v>
      </c>
      <c r="G238" s="1351">
        <v>6000</v>
      </c>
    </row>
    <row r="239" spans="1:7" s="19" customFormat="1" x14ac:dyDescent="0.25">
      <c r="A239" s="1350" t="s">
        <v>130</v>
      </c>
      <c r="B239" s="1350" t="s">
        <v>130</v>
      </c>
      <c r="C239" s="1350" t="s">
        <v>1381</v>
      </c>
      <c r="D239" s="1351" t="s">
        <v>301</v>
      </c>
      <c r="E239" s="1350" t="s">
        <v>130</v>
      </c>
      <c r="F239" s="1350" t="s">
        <v>91</v>
      </c>
      <c r="G239" s="1351">
        <v>6000</v>
      </c>
    </row>
    <row r="240" spans="1:7" s="19" customFormat="1" x14ac:dyDescent="0.25">
      <c r="A240" s="1350" t="s">
        <v>131</v>
      </c>
      <c r="B240" s="1350" t="s">
        <v>131</v>
      </c>
      <c r="C240" s="1350" t="s">
        <v>1381</v>
      </c>
      <c r="D240" s="1351" t="s">
        <v>864</v>
      </c>
      <c r="E240" s="1350" t="s">
        <v>131</v>
      </c>
      <c r="F240" s="1350" t="s">
        <v>392</v>
      </c>
      <c r="G240" s="1361">
        <v>3000</v>
      </c>
    </row>
    <row r="241" spans="1:7" s="83" customFormat="1" x14ac:dyDescent="0.25">
      <c r="A241" s="1350" t="s">
        <v>131</v>
      </c>
      <c r="B241" s="1350" t="s">
        <v>131</v>
      </c>
      <c r="C241" s="1350" t="s">
        <v>1381</v>
      </c>
      <c r="D241" s="1351" t="s">
        <v>771</v>
      </c>
      <c r="E241" s="1350" t="s">
        <v>131</v>
      </c>
      <c r="F241" s="1350" t="s">
        <v>392</v>
      </c>
      <c r="G241" s="1361">
        <v>3000</v>
      </c>
    </row>
    <row r="242" spans="1:7" x14ac:dyDescent="0.25">
      <c r="A242" s="1350" t="s">
        <v>131</v>
      </c>
      <c r="B242" s="1350" t="s">
        <v>131</v>
      </c>
      <c r="C242" s="1350" t="s">
        <v>1381</v>
      </c>
      <c r="D242" s="1351" t="s">
        <v>171</v>
      </c>
      <c r="E242" s="1350" t="s">
        <v>131</v>
      </c>
      <c r="F242" s="1350" t="s">
        <v>392</v>
      </c>
      <c r="G242" s="1351">
        <v>3000</v>
      </c>
    </row>
    <row r="243" spans="1:7" x14ac:dyDescent="0.25">
      <c r="A243" s="1350" t="s">
        <v>131</v>
      </c>
      <c r="B243" s="1350" t="s">
        <v>131</v>
      </c>
      <c r="C243" s="1350" t="s">
        <v>1381</v>
      </c>
      <c r="D243" s="1351" t="s">
        <v>336</v>
      </c>
      <c r="E243" s="1350" t="s">
        <v>131</v>
      </c>
      <c r="F243" s="1350" t="s">
        <v>392</v>
      </c>
      <c r="G243" s="1351">
        <v>3000</v>
      </c>
    </row>
    <row r="244" spans="1:7" s="19" customFormat="1" x14ac:dyDescent="0.25">
      <c r="A244" s="1350" t="s">
        <v>131</v>
      </c>
      <c r="B244" s="1350" t="s">
        <v>131</v>
      </c>
      <c r="C244" s="1350" t="s">
        <v>1381</v>
      </c>
      <c r="D244" s="1351" t="s">
        <v>1179</v>
      </c>
      <c r="E244" s="1350" t="s">
        <v>131</v>
      </c>
      <c r="F244" s="1350" t="s">
        <v>392</v>
      </c>
      <c r="G244" s="1351">
        <v>3000</v>
      </c>
    </row>
    <row r="245" spans="1:7" s="36" customFormat="1" x14ac:dyDescent="0.25">
      <c r="D245" s="1047">
        <f>COUNTA(D2:D244)</f>
        <v>243</v>
      </c>
      <c r="F245" s="1101">
        <f>COUNTA(F2:F244)</f>
        <v>243</v>
      </c>
      <c r="G245" s="130">
        <f>SUM(G2:G244)</f>
        <v>3705584.7800000007</v>
      </c>
    </row>
    <row r="248" spans="1:7" x14ac:dyDescent="0.25">
      <c r="D248" s="1046"/>
    </row>
  </sheetData>
  <sortState xmlns:xlrd2="http://schemas.microsoft.com/office/spreadsheetml/2017/richdata2" ref="A158:G159">
    <sortCondition ref="D158:D159"/>
  </sortState>
  <pageMargins left="0.511811024" right="0.511811024" top="0.78740157499999996" bottom="0.78740157499999996" header="0.31496062000000002" footer="0.31496062000000002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E1A86-3CE5-4E77-9FE9-76275940194A}">
  <dimension ref="A1:AO191"/>
  <sheetViews>
    <sheetView workbookViewId="0">
      <pane ySplit="1" topLeftCell="A158" activePane="bottomLeft" state="frozen"/>
      <selection pane="bottomLeft" activeCell="A172" sqref="A172:XFD172"/>
    </sheetView>
  </sheetViews>
  <sheetFormatPr defaultRowHeight="15" x14ac:dyDescent="0.25"/>
  <cols>
    <col min="1" max="1" width="9.140625" style="182" bestFit="1" customWidth="1" collapsed="1"/>
    <col min="2" max="2" width="12.7109375" style="182" bestFit="1" customWidth="1" collapsed="1"/>
    <col min="3" max="3" width="13.7109375" style="182" bestFit="1" customWidth="1" collapsed="1"/>
    <col min="4" max="4" width="37.28515625" style="182" bestFit="1" customWidth="1" collapsed="1"/>
    <col min="5" max="5" width="14" style="182" customWidth="1" collapsed="1"/>
    <col min="6" max="6" width="14.5703125" style="182" hidden="1" customWidth="1" collapsed="1"/>
    <col min="7" max="7" width="13.7109375" style="182" hidden="1" customWidth="1" collapsed="1"/>
    <col min="8" max="8" width="13.140625" style="182" hidden="1" customWidth="1" collapsed="1"/>
    <col min="9" max="9" width="13.85546875" style="182" hidden="1" customWidth="1" collapsed="1"/>
    <col min="10" max="10" width="15.140625" style="182" hidden="1" customWidth="1" collapsed="1"/>
    <col min="11" max="11" width="14.7109375" style="182" hidden="1" customWidth="1" collapsed="1"/>
    <col min="12" max="12" width="14.140625" style="182" hidden="1" customWidth="1" collapsed="1"/>
    <col min="13" max="13" width="14.140625" style="182" hidden="1" customWidth="1"/>
    <col min="14" max="14" width="15.7109375" style="182" hidden="1" customWidth="1" collapsed="1"/>
    <col min="15" max="15" width="16.42578125" style="182" hidden="1" customWidth="1"/>
    <col min="16" max="16" width="12.28515625" style="182" hidden="1" customWidth="1" collapsed="1"/>
    <col min="17" max="17" width="14.140625" style="182" hidden="1" customWidth="1" collapsed="1"/>
    <col min="18" max="19" width="14.140625" style="182" hidden="1" customWidth="1"/>
    <col min="20" max="20" width="14.140625" style="182" hidden="1" customWidth="1" collapsed="1"/>
    <col min="21" max="22" width="14.140625" style="182" hidden="1" customWidth="1"/>
    <col min="23" max="23" width="11.5703125" style="182" hidden="1" customWidth="1" collapsed="1"/>
    <col min="24" max="24" width="12.140625" style="182" customWidth="1"/>
    <col min="25" max="25" width="15.28515625" style="182" customWidth="1"/>
    <col min="26" max="26" width="14.5703125" style="182" customWidth="1"/>
    <col min="27" max="27" width="15.5703125" style="534" customWidth="1" collapsed="1"/>
    <col min="28" max="28" width="16.7109375" style="534" customWidth="1"/>
    <col min="29" max="29" width="7.85546875" style="547" bestFit="1" customWidth="1" collapsed="1"/>
    <col min="30" max="30" width="18" style="183" customWidth="1" collapsed="1"/>
    <col min="31" max="31" width="34.85546875" style="182" customWidth="1" collapsed="1"/>
    <col min="32" max="32" width="12.140625" style="182" customWidth="1" collapsed="1"/>
    <col min="33" max="33" width="6.28515625" style="182" bestFit="1" customWidth="1" collapsed="1"/>
    <col min="34" max="34" width="9.140625" style="182"/>
    <col min="35" max="35" width="9.28515625" style="182" customWidth="1" collapsed="1"/>
    <col min="36" max="36" width="32.28515625" style="182" customWidth="1" collapsed="1"/>
    <col min="37" max="37" width="22.7109375" style="182" customWidth="1" collapsed="1"/>
    <col min="38" max="38" width="13.7109375" style="182" customWidth="1" collapsed="1"/>
    <col min="39" max="39" width="15.5703125" style="182" customWidth="1" collapsed="1"/>
    <col min="40" max="40" width="9.28515625" style="182" customWidth="1" collapsed="1"/>
    <col min="41" max="16384" width="9.140625" style="182"/>
  </cols>
  <sheetData>
    <row r="1" spans="1:41" ht="15" customHeight="1" x14ac:dyDescent="0.25">
      <c r="A1" s="978" t="s">
        <v>127</v>
      </c>
      <c r="B1" s="978" t="s">
        <v>119</v>
      </c>
      <c r="C1" s="978" t="s">
        <v>92</v>
      </c>
      <c r="D1" s="978" t="s">
        <v>93</v>
      </c>
      <c r="E1" s="978" t="s">
        <v>153</v>
      </c>
      <c r="F1" s="978" t="s">
        <v>94</v>
      </c>
      <c r="G1" s="978" t="s">
        <v>126</v>
      </c>
      <c r="H1" s="978" t="s">
        <v>95</v>
      </c>
      <c r="I1" s="978" t="s">
        <v>96</v>
      </c>
      <c r="J1" s="194" t="s">
        <v>1236</v>
      </c>
      <c r="K1" s="978" t="s">
        <v>1241</v>
      </c>
      <c r="L1" s="194" t="s">
        <v>1237</v>
      </c>
      <c r="M1" s="194" t="s">
        <v>1085</v>
      </c>
      <c r="N1" s="978" t="s">
        <v>98</v>
      </c>
      <c r="O1" s="978" t="s">
        <v>1248</v>
      </c>
      <c r="P1" s="978" t="s">
        <v>117</v>
      </c>
      <c r="Q1" s="194" t="s">
        <v>1238</v>
      </c>
      <c r="R1" s="194" t="s">
        <v>1242</v>
      </c>
      <c r="S1" s="978" t="s">
        <v>1243</v>
      </c>
      <c r="T1" s="978" t="s">
        <v>1239</v>
      </c>
      <c r="U1" s="978" t="s">
        <v>1249</v>
      </c>
      <c r="V1" s="978" t="s">
        <v>1250</v>
      </c>
      <c r="W1" s="978" t="s">
        <v>1240</v>
      </c>
      <c r="X1" s="978" t="s">
        <v>122</v>
      </c>
      <c r="Y1" s="194" t="s">
        <v>1234</v>
      </c>
      <c r="Z1" s="978" t="s">
        <v>1235</v>
      </c>
      <c r="AA1" s="532" t="s">
        <v>1247</v>
      </c>
      <c r="AB1" s="532" t="s">
        <v>1234</v>
      </c>
      <c r="AC1" s="548" t="s">
        <v>774</v>
      </c>
      <c r="AD1" s="979"/>
      <c r="AE1" s="978"/>
      <c r="AF1" s="978"/>
      <c r="AG1" s="978"/>
      <c r="AH1" s="978"/>
      <c r="AI1" s="978"/>
      <c r="AJ1" s="978"/>
      <c r="AK1" s="978"/>
      <c r="AL1" s="978"/>
      <c r="AM1" s="978"/>
      <c r="AN1" s="978"/>
      <c r="AO1" s="978"/>
    </row>
    <row r="2" spans="1:41" ht="15" customHeight="1" x14ac:dyDescent="0.25">
      <c r="A2" s="975" t="s">
        <v>1223</v>
      </c>
      <c r="B2" s="975" t="s">
        <v>847</v>
      </c>
      <c r="C2" s="976">
        <v>271</v>
      </c>
      <c r="D2" s="975" t="s">
        <v>164</v>
      </c>
      <c r="E2" s="975" t="s">
        <v>266</v>
      </c>
      <c r="F2" s="977">
        <v>31399.599999999999</v>
      </c>
      <c r="G2" s="977">
        <v>0</v>
      </c>
      <c r="H2" s="977">
        <v>0</v>
      </c>
      <c r="I2" s="977">
        <v>0</v>
      </c>
      <c r="J2" s="977">
        <v>0</v>
      </c>
      <c r="K2" s="977">
        <v>0</v>
      </c>
      <c r="L2" s="977">
        <v>0</v>
      </c>
      <c r="M2" s="977">
        <v>0</v>
      </c>
      <c r="N2" s="977">
        <v>0</v>
      </c>
      <c r="O2" s="977">
        <v>0</v>
      </c>
      <c r="P2" s="977">
        <v>0</v>
      </c>
      <c r="Q2" s="977">
        <v>0</v>
      </c>
      <c r="R2" s="977">
        <v>0</v>
      </c>
      <c r="S2" s="977">
        <v>0</v>
      </c>
      <c r="T2" s="977">
        <v>1929.62</v>
      </c>
      <c r="U2" s="977">
        <v>0</v>
      </c>
      <c r="V2" s="977">
        <v>0</v>
      </c>
      <c r="W2" s="977">
        <v>0</v>
      </c>
      <c r="X2" s="977">
        <f t="shared" ref="X2:X33" si="0">SUM(G2:W2)</f>
        <v>1929.62</v>
      </c>
      <c r="Y2" s="977">
        <f t="shared" ref="Y2:Y33" si="1">F2-X2</f>
        <v>29469.98</v>
      </c>
      <c r="Z2" s="977">
        <v>6125.64</v>
      </c>
      <c r="AA2" s="1025">
        <f t="shared" ref="AA2:AA33" si="2">Y2-Z2</f>
        <v>23344.34</v>
      </c>
      <c r="AB2" s="1025">
        <f t="shared" ref="AB2:AB33" si="3">Y2</f>
        <v>29469.98</v>
      </c>
      <c r="AC2" s="549" t="s">
        <v>167</v>
      </c>
      <c r="AD2" s="980" t="b">
        <f>D2=AE2</f>
        <v>1</v>
      </c>
      <c r="AE2" s="479" t="s">
        <v>164</v>
      </c>
      <c r="AF2" s="1083"/>
      <c r="AG2" s="975"/>
      <c r="AH2" s="977"/>
      <c r="AI2" s="976"/>
      <c r="AJ2" s="975"/>
      <c r="AK2" s="975"/>
      <c r="AL2" s="976"/>
      <c r="AM2" s="975"/>
      <c r="AN2" s="976"/>
      <c r="AO2" s="975"/>
    </row>
    <row r="3" spans="1:41" s="192" customFormat="1" ht="15" customHeight="1" x14ac:dyDescent="0.25">
      <c r="A3" s="975" t="s">
        <v>1223</v>
      </c>
      <c r="B3" s="975" t="s">
        <v>847</v>
      </c>
      <c r="C3" s="976">
        <v>37</v>
      </c>
      <c r="D3" s="975" t="s">
        <v>27</v>
      </c>
      <c r="E3" s="975" t="s">
        <v>199</v>
      </c>
      <c r="F3" s="977">
        <v>23834.33</v>
      </c>
      <c r="G3" s="977">
        <v>0</v>
      </c>
      <c r="H3" s="977">
        <v>0</v>
      </c>
      <c r="I3" s="977">
        <v>0</v>
      </c>
      <c r="J3" s="977">
        <v>0</v>
      </c>
      <c r="K3" s="977">
        <v>0</v>
      </c>
      <c r="L3" s="977">
        <v>0</v>
      </c>
      <c r="M3" s="977">
        <v>0</v>
      </c>
      <c r="N3" s="977">
        <v>0</v>
      </c>
      <c r="O3" s="977">
        <v>0</v>
      </c>
      <c r="P3" s="977">
        <v>0</v>
      </c>
      <c r="Q3" s="977">
        <v>0</v>
      </c>
      <c r="R3" s="977">
        <v>0</v>
      </c>
      <c r="S3" s="977">
        <v>354.48</v>
      </c>
      <c r="T3" s="977">
        <v>1884.42</v>
      </c>
      <c r="U3" s="977">
        <v>0</v>
      </c>
      <c r="V3" s="977">
        <v>0</v>
      </c>
      <c r="W3" s="977">
        <v>0</v>
      </c>
      <c r="X3" s="977">
        <f t="shared" si="0"/>
        <v>2238.9</v>
      </c>
      <c r="Y3" s="977">
        <f t="shared" si="1"/>
        <v>21595.43</v>
      </c>
      <c r="Z3" s="977">
        <v>4347.97</v>
      </c>
      <c r="AA3" s="1025">
        <f t="shared" si="2"/>
        <v>17247.46</v>
      </c>
      <c r="AB3" s="1025">
        <f t="shared" si="3"/>
        <v>21595.43</v>
      </c>
      <c r="AC3" s="549" t="s">
        <v>167</v>
      </c>
      <c r="AD3" s="980" t="b">
        <f t="shared" ref="AD3:AD66" si="4">D3=AE3</f>
        <v>1</v>
      </c>
      <c r="AE3" s="479" t="s">
        <v>27</v>
      </c>
    </row>
    <row r="4" spans="1:41" ht="15" customHeight="1" x14ac:dyDescent="0.25">
      <c r="A4" s="975" t="s">
        <v>1223</v>
      </c>
      <c r="B4" s="975" t="s">
        <v>847</v>
      </c>
      <c r="C4" s="976">
        <v>490</v>
      </c>
      <c r="D4" s="975" t="s">
        <v>484</v>
      </c>
      <c r="E4" s="975" t="s">
        <v>534</v>
      </c>
      <c r="F4" s="977">
        <v>25363.02</v>
      </c>
      <c r="G4" s="977">
        <v>0</v>
      </c>
      <c r="H4" s="977">
        <v>0</v>
      </c>
      <c r="I4" s="977">
        <v>1459</v>
      </c>
      <c r="J4" s="977">
        <v>0</v>
      </c>
      <c r="K4" s="977">
        <v>0</v>
      </c>
      <c r="L4" s="977">
        <v>960.04</v>
      </c>
      <c r="M4" s="977">
        <v>0</v>
      </c>
      <c r="N4" s="977">
        <v>0</v>
      </c>
      <c r="O4" s="977">
        <v>0</v>
      </c>
      <c r="P4" s="977">
        <v>0</v>
      </c>
      <c r="Q4" s="977">
        <v>0</v>
      </c>
      <c r="R4" s="977">
        <v>0</v>
      </c>
      <c r="S4" s="977">
        <v>45.18</v>
      </c>
      <c r="T4" s="977">
        <v>0</v>
      </c>
      <c r="U4" s="977">
        <v>0</v>
      </c>
      <c r="V4" s="977">
        <v>0</v>
      </c>
      <c r="W4" s="977">
        <v>0</v>
      </c>
      <c r="X4" s="977">
        <f t="shared" si="0"/>
        <v>2464.2199999999998</v>
      </c>
      <c r="Y4" s="977">
        <f t="shared" si="1"/>
        <v>22898.799999999999</v>
      </c>
      <c r="Z4" s="977">
        <v>4410.3999999999996</v>
      </c>
      <c r="AA4" s="1025">
        <f t="shared" si="2"/>
        <v>18488.400000000001</v>
      </c>
      <c r="AB4" s="1025">
        <f t="shared" si="3"/>
        <v>22898.799999999999</v>
      </c>
      <c r="AC4" s="549" t="s">
        <v>167</v>
      </c>
      <c r="AD4" s="980" t="b">
        <f t="shared" si="4"/>
        <v>1</v>
      </c>
      <c r="AE4" s="891" t="s">
        <v>484</v>
      </c>
      <c r="AF4" s="1083"/>
      <c r="AG4" s="975"/>
      <c r="AH4" s="977"/>
      <c r="AI4" s="976"/>
      <c r="AJ4" s="975"/>
      <c r="AK4" s="975"/>
      <c r="AL4" s="976"/>
      <c r="AM4" s="975"/>
      <c r="AN4" s="976"/>
      <c r="AO4" s="975"/>
    </row>
    <row r="5" spans="1:41" ht="15" customHeight="1" x14ac:dyDescent="0.25">
      <c r="A5" s="975" t="s">
        <v>1223</v>
      </c>
      <c r="B5" s="975" t="s">
        <v>847</v>
      </c>
      <c r="C5" s="976">
        <v>35</v>
      </c>
      <c r="D5" s="975" t="s">
        <v>26</v>
      </c>
      <c r="E5" s="975" t="s">
        <v>198</v>
      </c>
      <c r="F5" s="977">
        <v>24452.7</v>
      </c>
      <c r="G5" s="977">
        <v>0</v>
      </c>
      <c r="H5" s="977">
        <v>0</v>
      </c>
      <c r="I5" s="977">
        <v>0</v>
      </c>
      <c r="J5" s="977">
        <v>0</v>
      </c>
      <c r="K5" s="977">
        <v>0</v>
      </c>
      <c r="L5" s="977">
        <v>0</v>
      </c>
      <c r="M5" s="977">
        <v>0</v>
      </c>
      <c r="N5" s="977">
        <v>0</v>
      </c>
      <c r="O5" s="977">
        <v>0</v>
      </c>
      <c r="P5" s="977">
        <v>0</v>
      </c>
      <c r="Q5" s="977">
        <v>0</v>
      </c>
      <c r="R5" s="977">
        <v>0</v>
      </c>
      <c r="S5" s="977">
        <v>361.24</v>
      </c>
      <c r="T5" s="977">
        <v>1490.28</v>
      </c>
      <c r="U5" s="977">
        <v>0</v>
      </c>
      <c r="V5" s="977">
        <v>0</v>
      </c>
      <c r="W5" s="977">
        <v>0</v>
      </c>
      <c r="X5" s="977">
        <f t="shared" si="0"/>
        <v>1851.52</v>
      </c>
      <c r="Y5" s="977">
        <f t="shared" si="1"/>
        <v>22601.18</v>
      </c>
      <c r="Z5" s="977">
        <v>4345.1400000000003</v>
      </c>
      <c r="AA5" s="1025">
        <f t="shared" si="2"/>
        <v>18256.04</v>
      </c>
      <c r="AB5" s="1025">
        <f t="shared" si="3"/>
        <v>22601.18</v>
      </c>
      <c r="AC5" s="549" t="s">
        <v>167</v>
      </c>
      <c r="AD5" s="980" t="b">
        <f t="shared" si="4"/>
        <v>1</v>
      </c>
      <c r="AE5" s="479" t="s">
        <v>26</v>
      </c>
      <c r="AF5" s="1083"/>
      <c r="AG5" s="975"/>
      <c r="AH5" s="977"/>
      <c r="AI5" s="976"/>
      <c r="AJ5" s="975"/>
      <c r="AK5" s="975"/>
      <c r="AL5" s="976"/>
      <c r="AM5" s="975"/>
      <c r="AN5" s="976"/>
      <c r="AO5" s="975"/>
    </row>
    <row r="6" spans="1:41" ht="15" customHeight="1" x14ac:dyDescent="0.25">
      <c r="A6" s="975" t="s">
        <v>1223</v>
      </c>
      <c r="B6" s="975" t="s">
        <v>847</v>
      </c>
      <c r="C6" s="976">
        <v>201</v>
      </c>
      <c r="D6" s="975" t="s">
        <v>75</v>
      </c>
      <c r="E6" s="975" t="s">
        <v>865</v>
      </c>
      <c r="F6" s="977">
        <v>10851.52</v>
      </c>
      <c r="G6" s="977">
        <v>0</v>
      </c>
      <c r="H6" s="977">
        <v>0</v>
      </c>
      <c r="I6" s="977">
        <v>0</v>
      </c>
      <c r="J6" s="977">
        <v>0</v>
      </c>
      <c r="K6" s="977">
        <v>0</v>
      </c>
      <c r="L6" s="977">
        <v>3159.35</v>
      </c>
      <c r="M6" s="977">
        <v>0</v>
      </c>
      <c r="N6" s="977">
        <v>0</v>
      </c>
      <c r="O6" s="977">
        <v>0</v>
      </c>
      <c r="P6" s="977">
        <v>0</v>
      </c>
      <c r="Q6" s="977">
        <v>0</v>
      </c>
      <c r="R6" s="977">
        <v>0</v>
      </c>
      <c r="S6" s="977">
        <v>0</v>
      </c>
      <c r="T6" s="977">
        <v>0</v>
      </c>
      <c r="U6" s="977">
        <v>0</v>
      </c>
      <c r="V6" s="977">
        <v>0</v>
      </c>
      <c r="W6" s="977">
        <v>0</v>
      </c>
      <c r="X6" s="977">
        <f t="shared" si="0"/>
        <v>3159.35</v>
      </c>
      <c r="Y6" s="977">
        <f t="shared" si="1"/>
        <v>7692.17</v>
      </c>
      <c r="Z6" s="977">
        <v>1441.89</v>
      </c>
      <c r="AA6" s="1025">
        <f t="shared" si="2"/>
        <v>6250.28</v>
      </c>
      <c r="AB6" s="1025">
        <f t="shared" si="3"/>
        <v>7692.17</v>
      </c>
      <c r="AC6" s="549" t="s">
        <v>167</v>
      </c>
      <c r="AD6" s="980" t="b">
        <f t="shared" si="4"/>
        <v>1</v>
      </c>
      <c r="AE6" s="479" t="s">
        <v>75</v>
      </c>
      <c r="AF6" s="1083"/>
      <c r="AG6" s="975"/>
      <c r="AH6" s="977"/>
      <c r="AI6" s="976"/>
      <c r="AJ6" s="975"/>
      <c r="AK6" s="975"/>
      <c r="AL6" s="976"/>
      <c r="AM6" s="975"/>
      <c r="AN6" s="976"/>
      <c r="AO6" s="975"/>
    </row>
    <row r="7" spans="1:41" ht="15" customHeight="1" x14ac:dyDescent="0.25">
      <c r="A7" s="975" t="s">
        <v>1223</v>
      </c>
      <c r="B7" s="975" t="s">
        <v>847</v>
      </c>
      <c r="C7" s="976">
        <v>20</v>
      </c>
      <c r="D7" s="975" t="s">
        <v>14</v>
      </c>
      <c r="E7" s="975" t="s">
        <v>186</v>
      </c>
      <c r="F7" s="977">
        <v>11867.02</v>
      </c>
      <c r="G7" s="977">
        <v>0</v>
      </c>
      <c r="H7" s="977">
        <v>0</v>
      </c>
      <c r="I7" s="977">
        <v>0</v>
      </c>
      <c r="J7" s="977">
        <v>0</v>
      </c>
      <c r="K7" s="977">
        <v>0</v>
      </c>
      <c r="L7" s="977">
        <v>0</v>
      </c>
      <c r="M7" s="977">
        <v>0</v>
      </c>
      <c r="N7" s="977">
        <v>0</v>
      </c>
      <c r="O7" s="977">
        <v>0</v>
      </c>
      <c r="P7" s="977">
        <v>0</v>
      </c>
      <c r="Q7" s="977">
        <v>781.12</v>
      </c>
      <c r="R7" s="977">
        <v>0</v>
      </c>
      <c r="S7" s="977">
        <v>0</v>
      </c>
      <c r="T7" s="977">
        <v>2775.07</v>
      </c>
      <c r="U7" s="977">
        <v>0</v>
      </c>
      <c r="V7" s="977">
        <v>0</v>
      </c>
      <c r="W7" s="977">
        <v>0</v>
      </c>
      <c r="X7" s="977">
        <f t="shared" si="0"/>
        <v>3556.19</v>
      </c>
      <c r="Y7" s="977">
        <f t="shared" si="1"/>
        <v>8310.83</v>
      </c>
      <c r="Z7" s="977">
        <v>2278.9299999999998</v>
      </c>
      <c r="AA7" s="1025">
        <f t="shared" si="2"/>
        <v>6031.9</v>
      </c>
      <c r="AB7" s="1025">
        <f t="shared" si="3"/>
        <v>8310.83</v>
      </c>
      <c r="AC7" s="549" t="s">
        <v>167</v>
      </c>
      <c r="AD7" s="980" t="b">
        <f t="shared" si="4"/>
        <v>1</v>
      </c>
      <c r="AE7" s="479" t="s">
        <v>14</v>
      </c>
      <c r="AF7" s="1083"/>
      <c r="AG7" s="975"/>
      <c r="AH7" s="977"/>
      <c r="AI7" s="976"/>
      <c r="AJ7" s="975"/>
      <c r="AK7" s="975"/>
      <c r="AL7" s="976"/>
      <c r="AM7" s="975"/>
      <c r="AN7" s="976"/>
      <c r="AO7" s="975"/>
    </row>
    <row r="8" spans="1:41" ht="15" customHeight="1" x14ac:dyDescent="0.25">
      <c r="A8" s="975" t="s">
        <v>1223</v>
      </c>
      <c r="B8" s="975" t="s">
        <v>847</v>
      </c>
      <c r="C8" s="976">
        <v>146</v>
      </c>
      <c r="D8" s="975" t="s">
        <v>56</v>
      </c>
      <c r="E8" s="975" t="s">
        <v>228</v>
      </c>
      <c r="F8" s="977">
        <v>16564.3</v>
      </c>
      <c r="G8" s="977">
        <v>0</v>
      </c>
      <c r="H8" s="977">
        <v>0</v>
      </c>
      <c r="I8" s="977">
        <v>3036</v>
      </c>
      <c r="J8" s="977">
        <v>0</v>
      </c>
      <c r="K8" s="977">
        <v>0</v>
      </c>
      <c r="L8" s="977">
        <v>0</v>
      </c>
      <c r="M8" s="977">
        <v>0</v>
      </c>
      <c r="N8" s="977">
        <v>0</v>
      </c>
      <c r="O8" s="977">
        <v>0</v>
      </c>
      <c r="P8" s="977">
        <v>0</v>
      </c>
      <c r="Q8" s="977">
        <v>0</v>
      </c>
      <c r="R8" s="977">
        <v>0</v>
      </c>
      <c r="S8" s="977">
        <v>0</v>
      </c>
      <c r="T8" s="977">
        <v>0</v>
      </c>
      <c r="U8" s="977">
        <v>0</v>
      </c>
      <c r="V8" s="977">
        <v>0</v>
      </c>
      <c r="W8" s="977">
        <v>0</v>
      </c>
      <c r="X8" s="977">
        <f t="shared" si="0"/>
        <v>3036</v>
      </c>
      <c r="Y8" s="977">
        <f t="shared" si="1"/>
        <v>13528.3</v>
      </c>
      <c r="Z8" s="977">
        <v>2586.91</v>
      </c>
      <c r="AA8" s="1025">
        <f t="shared" si="2"/>
        <v>10941.39</v>
      </c>
      <c r="AB8" s="1025">
        <f t="shared" si="3"/>
        <v>13528.3</v>
      </c>
      <c r="AC8" s="549" t="s">
        <v>167</v>
      </c>
      <c r="AD8" s="980" t="b">
        <f t="shared" si="4"/>
        <v>1</v>
      </c>
      <c r="AE8" s="479" t="s">
        <v>56</v>
      </c>
      <c r="AF8" s="1083"/>
      <c r="AG8" s="975"/>
      <c r="AH8" s="977"/>
      <c r="AI8" s="976"/>
      <c r="AJ8" s="975"/>
      <c r="AK8" s="975"/>
      <c r="AL8" s="976"/>
      <c r="AM8" s="975"/>
      <c r="AN8" s="976"/>
      <c r="AO8" s="975"/>
    </row>
    <row r="9" spans="1:41" ht="15" customHeight="1" x14ac:dyDescent="0.25">
      <c r="A9" s="975" t="s">
        <v>1223</v>
      </c>
      <c r="B9" s="975" t="s">
        <v>847</v>
      </c>
      <c r="C9" s="976">
        <v>50</v>
      </c>
      <c r="D9" s="975" t="s">
        <v>38</v>
      </c>
      <c r="E9" s="975" t="s">
        <v>209</v>
      </c>
      <c r="F9" s="977">
        <v>22230.94</v>
      </c>
      <c r="G9" s="977">
        <v>0</v>
      </c>
      <c r="H9" s="977">
        <v>0</v>
      </c>
      <c r="I9" s="977">
        <v>0</v>
      </c>
      <c r="J9" s="977">
        <v>0</v>
      </c>
      <c r="K9" s="977">
        <v>0</v>
      </c>
      <c r="L9" s="977">
        <v>0</v>
      </c>
      <c r="M9" s="977">
        <v>0</v>
      </c>
      <c r="N9" s="977">
        <v>0</v>
      </c>
      <c r="O9" s="977">
        <v>0</v>
      </c>
      <c r="P9" s="977">
        <v>0</v>
      </c>
      <c r="Q9" s="977">
        <v>0</v>
      </c>
      <c r="R9" s="977">
        <v>0</v>
      </c>
      <c r="S9" s="977">
        <v>866.96</v>
      </c>
      <c r="T9" s="977">
        <v>3576.68</v>
      </c>
      <c r="U9" s="977">
        <v>0</v>
      </c>
      <c r="V9" s="977">
        <v>0</v>
      </c>
      <c r="W9" s="977">
        <v>0</v>
      </c>
      <c r="X9" s="977">
        <f t="shared" si="0"/>
        <v>4443.6399999999994</v>
      </c>
      <c r="Y9" s="977">
        <f t="shared" si="1"/>
        <v>17787.3</v>
      </c>
      <c r="Z9" s="977">
        <v>3483.22</v>
      </c>
      <c r="AA9" s="1025">
        <f t="shared" si="2"/>
        <v>14304.08</v>
      </c>
      <c r="AB9" s="1025">
        <f t="shared" si="3"/>
        <v>17787.3</v>
      </c>
      <c r="AC9" s="549" t="s">
        <v>167</v>
      </c>
      <c r="AD9" s="980" t="b">
        <f t="shared" si="4"/>
        <v>1</v>
      </c>
      <c r="AE9" s="479" t="s">
        <v>38</v>
      </c>
      <c r="AF9" s="1083"/>
      <c r="AG9" s="975"/>
      <c r="AH9" s="977"/>
      <c r="AI9" s="976"/>
      <c r="AJ9" s="975"/>
      <c r="AK9" s="975"/>
      <c r="AL9" s="976"/>
      <c r="AM9" s="975"/>
      <c r="AN9" s="976"/>
      <c r="AO9" s="975"/>
    </row>
    <row r="10" spans="1:41" ht="15" customHeight="1" x14ac:dyDescent="0.25">
      <c r="A10" s="975" t="s">
        <v>1223</v>
      </c>
      <c r="B10" s="975" t="s">
        <v>847</v>
      </c>
      <c r="C10" s="976">
        <v>349</v>
      </c>
      <c r="D10" s="975" t="s">
        <v>362</v>
      </c>
      <c r="E10" s="975" t="s">
        <v>372</v>
      </c>
      <c r="F10" s="977">
        <v>35846.03</v>
      </c>
      <c r="G10" s="977">
        <v>0</v>
      </c>
      <c r="H10" s="977">
        <v>0</v>
      </c>
      <c r="I10" s="977">
        <v>0</v>
      </c>
      <c r="J10" s="977">
        <v>0</v>
      </c>
      <c r="K10" s="977">
        <v>0</v>
      </c>
      <c r="L10" s="977">
        <v>0</v>
      </c>
      <c r="M10" s="977">
        <v>0</v>
      </c>
      <c r="N10" s="977">
        <v>0</v>
      </c>
      <c r="O10" s="977">
        <v>0</v>
      </c>
      <c r="P10" s="977">
        <v>0</v>
      </c>
      <c r="Q10" s="977">
        <v>0</v>
      </c>
      <c r="R10" s="977">
        <v>0</v>
      </c>
      <c r="S10" s="977">
        <v>722.48</v>
      </c>
      <c r="T10" s="977">
        <v>2980.56</v>
      </c>
      <c r="U10" s="977">
        <v>0</v>
      </c>
      <c r="V10" s="977">
        <v>0</v>
      </c>
      <c r="W10" s="977">
        <v>0</v>
      </c>
      <c r="X10" s="977">
        <f t="shared" si="0"/>
        <v>3703.04</v>
      </c>
      <c r="Y10" s="977">
        <f t="shared" si="1"/>
        <v>32142.989999999998</v>
      </c>
      <c r="Z10" s="977">
        <v>4410.3999999999996</v>
      </c>
      <c r="AA10" s="1025">
        <f t="shared" si="2"/>
        <v>27732.589999999997</v>
      </c>
      <c r="AB10" s="1025">
        <f t="shared" si="3"/>
        <v>32142.989999999998</v>
      </c>
      <c r="AC10" s="549" t="s">
        <v>167</v>
      </c>
      <c r="AD10" s="980" t="b">
        <f t="shared" si="4"/>
        <v>1</v>
      </c>
      <c r="AE10" s="479" t="s">
        <v>362</v>
      </c>
      <c r="AF10" s="1083"/>
      <c r="AG10" s="975"/>
      <c r="AH10" s="977"/>
      <c r="AI10" s="976"/>
      <c r="AJ10" s="975"/>
      <c r="AK10" s="975"/>
      <c r="AL10" s="976"/>
      <c r="AM10" s="975"/>
      <c r="AN10" s="976"/>
      <c r="AO10" s="975"/>
    </row>
    <row r="11" spans="1:41" ht="15" customHeight="1" x14ac:dyDescent="0.25">
      <c r="A11" s="975" t="s">
        <v>1223</v>
      </c>
      <c r="B11" s="975" t="s">
        <v>847</v>
      </c>
      <c r="C11" s="976">
        <v>461</v>
      </c>
      <c r="D11" s="975" t="s">
        <v>754</v>
      </c>
      <c r="E11" s="975" t="s">
        <v>767</v>
      </c>
      <c r="F11" s="977">
        <v>15708.83</v>
      </c>
      <c r="G11" s="977">
        <v>0</v>
      </c>
      <c r="H11" s="977">
        <v>0</v>
      </c>
      <c r="I11" s="977">
        <v>0</v>
      </c>
      <c r="J11" s="977">
        <v>0</v>
      </c>
      <c r="K11" s="977">
        <v>0</v>
      </c>
      <c r="L11" s="977">
        <v>1255.9000000000001</v>
      </c>
      <c r="M11" s="977">
        <v>0</v>
      </c>
      <c r="N11" s="977">
        <v>0</v>
      </c>
      <c r="O11" s="977">
        <v>0</v>
      </c>
      <c r="P11" s="977">
        <v>0</v>
      </c>
      <c r="Q11" s="977">
        <v>0</v>
      </c>
      <c r="R11" s="977">
        <v>0</v>
      </c>
      <c r="S11" s="977">
        <v>215.28</v>
      </c>
      <c r="T11" s="977">
        <v>0</v>
      </c>
      <c r="U11" s="977">
        <v>0</v>
      </c>
      <c r="V11" s="977">
        <v>0</v>
      </c>
      <c r="W11" s="977">
        <v>0</v>
      </c>
      <c r="X11" s="977">
        <f t="shared" si="0"/>
        <v>1471.18</v>
      </c>
      <c r="Y11" s="977">
        <f t="shared" si="1"/>
        <v>14237.65</v>
      </c>
      <c r="Z11" s="977">
        <v>3030.03</v>
      </c>
      <c r="AA11" s="1025">
        <f t="shared" si="2"/>
        <v>11207.619999999999</v>
      </c>
      <c r="AB11" s="1025">
        <f t="shared" si="3"/>
        <v>14237.65</v>
      </c>
      <c r="AC11" s="549" t="s">
        <v>167</v>
      </c>
      <c r="AD11" s="980" t="b">
        <f t="shared" si="4"/>
        <v>1</v>
      </c>
      <c r="AE11" s="891" t="s">
        <v>754</v>
      </c>
      <c r="AF11" s="1083"/>
      <c r="AG11" s="975"/>
      <c r="AH11" s="977"/>
      <c r="AI11" s="976"/>
      <c r="AJ11" s="975"/>
      <c r="AK11" s="975"/>
      <c r="AL11" s="976"/>
      <c r="AM11" s="975"/>
      <c r="AN11" s="976"/>
      <c r="AO11" s="975"/>
    </row>
    <row r="12" spans="1:41" ht="15" customHeight="1" x14ac:dyDescent="0.25">
      <c r="A12" s="529" t="s">
        <v>1223</v>
      </c>
      <c r="B12" s="529" t="s">
        <v>847</v>
      </c>
      <c r="C12" s="530">
        <v>434</v>
      </c>
      <c r="D12" s="529" t="s">
        <v>696</v>
      </c>
      <c r="E12" s="529" t="s">
        <v>706</v>
      </c>
      <c r="F12" s="553">
        <v>20167.400000000001</v>
      </c>
      <c r="G12" s="553">
        <v>0</v>
      </c>
      <c r="H12" s="553">
        <v>0</v>
      </c>
      <c r="I12" s="553">
        <v>0</v>
      </c>
      <c r="J12" s="553">
        <v>0</v>
      </c>
      <c r="K12" s="553">
        <v>0</v>
      </c>
      <c r="L12" s="553">
        <v>0</v>
      </c>
      <c r="M12" s="553">
        <v>0</v>
      </c>
      <c r="N12" s="553">
        <v>0</v>
      </c>
      <c r="O12" s="553">
        <v>0</v>
      </c>
      <c r="P12" s="553">
        <v>0</v>
      </c>
      <c r="Q12" s="553">
        <v>0</v>
      </c>
      <c r="R12" s="553">
        <v>0</v>
      </c>
      <c r="S12" s="553">
        <v>0</v>
      </c>
      <c r="T12" s="553">
        <v>0</v>
      </c>
      <c r="U12" s="553">
        <v>94.5</v>
      </c>
      <c r="V12" s="553">
        <v>324.08999999999997</v>
      </c>
      <c r="W12" s="553">
        <v>0</v>
      </c>
      <c r="X12" s="553">
        <f t="shared" si="0"/>
        <v>418.59</v>
      </c>
      <c r="Y12" s="553">
        <f t="shared" si="1"/>
        <v>19748.810000000001</v>
      </c>
      <c r="Z12" s="553">
        <v>1604.78</v>
      </c>
      <c r="AA12" s="554">
        <f t="shared" si="2"/>
        <v>18144.030000000002</v>
      </c>
      <c r="AB12" s="554">
        <f t="shared" si="3"/>
        <v>19748.810000000001</v>
      </c>
      <c r="AC12" s="550" t="s">
        <v>167</v>
      </c>
      <c r="AD12" s="980" t="b">
        <f t="shared" si="4"/>
        <v>1</v>
      </c>
      <c r="AE12" s="1102" t="s">
        <v>696</v>
      </c>
      <c r="AF12" s="1083"/>
      <c r="AG12" s="975"/>
      <c r="AH12" s="977"/>
      <c r="AI12" s="976"/>
      <c r="AJ12" s="975"/>
      <c r="AK12" s="975"/>
      <c r="AL12" s="976"/>
      <c r="AM12" s="975"/>
      <c r="AN12" s="976"/>
      <c r="AO12" s="975"/>
    </row>
    <row r="13" spans="1:41" ht="15" customHeight="1" x14ac:dyDescent="0.25">
      <c r="A13" s="975" t="s">
        <v>1223</v>
      </c>
      <c r="B13" s="975" t="s">
        <v>847</v>
      </c>
      <c r="C13" s="976">
        <v>39</v>
      </c>
      <c r="D13" s="975" t="s">
        <v>29</v>
      </c>
      <c r="E13" s="975" t="s">
        <v>201</v>
      </c>
      <c r="F13" s="977">
        <v>12537.18</v>
      </c>
      <c r="G13" s="977">
        <v>0</v>
      </c>
      <c r="H13" s="977">
        <v>0</v>
      </c>
      <c r="I13" s="977">
        <v>0</v>
      </c>
      <c r="J13" s="977">
        <v>0</v>
      </c>
      <c r="K13" s="977">
        <v>0</v>
      </c>
      <c r="L13" s="977">
        <v>0</v>
      </c>
      <c r="M13" s="977">
        <v>0</v>
      </c>
      <c r="N13" s="977">
        <v>0</v>
      </c>
      <c r="O13" s="977">
        <v>0</v>
      </c>
      <c r="P13" s="977">
        <v>0</v>
      </c>
      <c r="Q13" s="977">
        <v>0</v>
      </c>
      <c r="R13" s="977">
        <v>0</v>
      </c>
      <c r="S13" s="977">
        <v>0</v>
      </c>
      <c r="T13" s="977">
        <v>0</v>
      </c>
      <c r="U13" s="977">
        <v>0</v>
      </c>
      <c r="V13" s="977">
        <v>0</v>
      </c>
      <c r="W13" s="977">
        <v>0</v>
      </c>
      <c r="X13" s="977">
        <f t="shared" si="0"/>
        <v>0</v>
      </c>
      <c r="Y13" s="977">
        <f t="shared" si="1"/>
        <v>12537.18</v>
      </c>
      <c r="Z13" s="977">
        <v>2430.5300000000002</v>
      </c>
      <c r="AA13" s="1025">
        <f t="shared" si="2"/>
        <v>10106.65</v>
      </c>
      <c r="AB13" s="1025">
        <f t="shared" si="3"/>
        <v>12537.18</v>
      </c>
      <c r="AC13" s="549" t="s">
        <v>167</v>
      </c>
      <c r="AD13" s="980" t="b">
        <f t="shared" si="4"/>
        <v>1</v>
      </c>
      <c r="AE13" s="479" t="s">
        <v>29</v>
      </c>
      <c r="AF13" s="1083"/>
      <c r="AG13" s="975"/>
      <c r="AH13" s="977"/>
      <c r="AI13" s="976"/>
      <c r="AJ13" s="975"/>
      <c r="AK13" s="975"/>
      <c r="AL13" s="976"/>
      <c r="AM13" s="975"/>
      <c r="AN13" s="976"/>
      <c r="AO13" s="975"/>
    </row>
    <row r="14" spans="1:41" ht="15" customHeight="1" x14ac:dyDescent="0.25">
      <c r="A14" s="559" t="s">
        <v>1223</v>
      </c>
      <c r="B14" s="559" t="s">
        <v>847</v>
      </c>
      <c r="C14" s="560">
        <v>248</v>
      </c>
      <c r="D14" s="559" t="s">
        <v>137</v>
      </c>
      <c r="E14" s="559" t="s">
        <v>258</v>
      </c>
      <c r="F14" s="562">
        <v>30651.360000000001</v>
      </c>
      <c r="G14" s="562">
        <v>0</v>
      </c>
      <c r="H14" s="562">
        <v>0</v>
      </c>
      <c r="I14" s="562">
        <v>0</v>
      </c>
      <c r="J14" s="562">
        <v>0</v>
      </c>
      <c r="K14" s="562">
        <v>0</v>
      </c>
      <c r="L14" s="562">
        <v>0</v>
      </c>
      <c r="M14" s="562">
        <v>0</v>
      </c>
      <c r="N14" s="562">
        <v>0</v>
      </c>
      <c r="O14" s="562">
        <v>0</v>
      </c>
      <c r="P14" s="562">
        <v>0</v>
      </c>
      <c r="Q14" s="562">
        <v>0</v>
      </c>
      <c r="R14" s="562">
        <v>0</v>
      </c>
      <c r="S14" s="562">
        <v>339.12</v>
      </c>
      <c r="T14" s="562">
        <v>1399.11</v>
      </c>
      <c r="U14" s="562">
        <v>0</v>
      </c>
      <c r="V14" s="562">
        <v>0</v>
      </c>
      <c r="W14" s="562">
        <v>0</v>
      </c>
      <c r="X14" s="562">
        <f t="shared" si="0"/>
        <v>1738.23</v>
      </c>
      <c r="Y14" s="562">
        <f t="shared" si="1"/>
        <v>28913.13</v>
      </c>
      <c r="Z14" s="562">
        <v>5568.79</v>
      </c>
      <c r="AA14" s="574">
        <f t="shared" si="2"/>
        <v>23344.34</v>
      </c>
      <c r="AB14" s="574">
        <f t="shared" si="3"/>
        <v>28913.13</v>
      </c>
      <c r="AC14" s="547" t="s">
        <v>167</v>
      </c>
      <c r="AD14" s="980" t="b">
        <f t="shared" si="4"/>
        <v>0</v>
      </c>
      <c r="AE14" s="400" t="s">
        <v>411</v>
      </c>
      <c r="AF14" s="1083"/>
      <c r="AG14" s="975"/>
      <c r="AH14" s="977"/>
      <c r="AI14" s="976"/>
      <c r="AJ14" s="975"/>
      <c r="AK14" s="975"/>
      <c r="AL14" s="976"/>
      <c r="AM14" s="975"/>
      <c r="AN14" s="976"/>
      <c r="AO14" s="975"/>
    </row>
    <row r="15" spans="1:41" ht="15" customHeight="1" x14ac:dyDescent="0.25">
      <c r="A15" s="975" t="s">
        <v>1223</v>
      </c>
      <c r="B15" s="975" t="s">
        <v>847</v>
      </c>
      <c r="C15" s="976">
        <v>419</v>
      </c>
      <c r="D15" s="975" t="s">
        <v>637</v>
      </c>
      <c r="E15" s="975" t="s">
        <v>652</v>
      </c>
      <c r="F15" s="977">
        <v>24111.27</v>
      </c>
      <c r="G15" s="977">
        <v>0</v>
      </c>
      <c r="H15" s="977">
        <v>0</v>
      </c>
      <c r="I15" s="977">
        <v>0</v>
      </c>
      <c r="J15" s="977">
        <v>0</v>
      </c>
      <c r="K15" s="977">
        <v>0</v>
      </c>
      <c r="L15" s="977">
        <v>909.59</v>
      </c>
      <c r="M15" s="977">
        <v>0</v>
      </c>
      <c r="N15" s="977">
        <v>0</v>
      </c>
      <c r="O15" s="977">
        <v>0</v>
      </c>
      <c r="P15" s="977">
        <v>0</v>
      </c>
      <c r="Q15" s="977">
        <v>0</v>
      </c>
      <c r="R15" s="977">
        <v>0</v>
      </c>
      <c r="S15" s="977">
        <v>155.88</v>
      </c>
      <c r="T15" s="977">
        <v>0</v>
      </c>
      <c r="U15" s="977">
        <v>0</v>
      </c>
      <c r="V15" s="977">
        <v>0</v>
      </c>
      <c r="W15" s="977">
        <v>0</v>
      </c>
      <c r="X15" s="977">
        <f t="shared" si="0"/>
        <v>1065.47</v>
      </c>
      <c r="Y15" s="977">
        <f t="shared" si="1"/>
        <v>23045.8</v>
      </c>
      <c r="Z15" s="977">
        <v>4557.3999999999996</v>
      </c>
      <c r="AA15" s="1025">
        <f t="shared" si="2"/>
        <v>18488.400000000001</v>
      </c>
      <c r="AB15" s="1025">
        <f t="shared" si="3"/>
        <v>23045.8</v>
      </c>
      <c r="AC15" s="575" t="s">
        <v>167</v>
      </c>
      <c r="AD15" s="980" t="b">
        <f t="shared" si="4"/>
        <v>1</v>
      </c>
      <c r="AE15" s="479" t="s">
        <v>637</v>
      </c>
      <c r="AF15" s="1083"/>
      <c r="AG15" s="975"/>
      <c r="AH15" s="977"/>
      <c r="AI15" s="976"/>
      <c r="AJ15" s="975"/>
      <c r="AK15" s="975"/>
      <c r="AL15" s="976"/>
      <c r="AM15" s="975"/>
      <c r="AN15" s="976"/>
      <c r="AO15" s="975"/>
    </row>
    <row r="16" spans="1:41" ht="15" customHeight="1" x14ac:dyDescent="0.25">
      <c r="A16" s="975" t="s">
        <v>1223</v>
      </c>
      <c r="B16" s="975" t="s">
        <v>847</v>
      </c>
      <c r="C16" s="976">
        <v>12</v>
      </c>
      <c r="D16" s="975" t="s">
        <v>9</v>
      </c>
      <c r="E16" s="975" t="s">
        <v>180</v>
      </c>
      <c r="F16" s="977">
        <v>18222.849999999999</v>
      </c>
      <c r="G16" s="977">
        <v>0</v>
      </c>
      <c r="H16" s="977">
        <v>0</v>
      </c>
      <c r="I16" s="977">
        <v>0</v>
      </c>
      <c r="J16" s="977">
        <v>0</v>
      </c>
      <c r="K16" s="977">
        <v>0</v>
      </c>
      <c r="L16" s="977">
        <v>0</v>
      </c>
      <c r="M16" s="977">
        <v>0</v>
      </c>
      <c r="N16" s="977">
        <v>0</v>
      </c>
      <c r="O16" s="977">
        <v>0</v>
      </c>
      <c r="P16" s="977">
        <v>0</v>
      </c>
      <c r="Q16" s="977">
        <v>0</v>
      </c>
      <c r="R16" s="977">
        <v>0</v>
      </c>
      <c r="S16" s="977">
        <v>0.76</v>
      </c>
      <c r="T16" s="977">
        <v>1924.13</v>
      </c>
      <c r="U16" s="977">
        <v>0</v>
      </c>
      <c r="V16" s="977">
        <v>0</v>
      </c>
      <c r="W16" s="977">
        <v>0</v>
      </c>
      <c r="X16" s="977">
        <f t="shared" si="0"/>
        <v>1924.89</v>
      </c>
      <c r="Y16" s="977">
        <f t="shared" si="1"/>
        <v>16297.96</v>
      </c>
      <c r="Z16" s="977">
        <v>2566.67</v>
      </c>
      <c r="AA16" s="1025">
        <f t="shared" si="2"/>
        <v>13731.289999999999</v>
      </c>
      <c r="AB16" s="1025">
        <f t="shared" si="3"/>
        <v>16297.96</v>
      </c>
      <c r="AC16" s="549" t="s">
        <v>167</v>
      </c>
      <c r="AD16" s="980" t="b">
        <f t="shared" si="4"/>
        <v>1</v>
      </c>
      <c r="AE16" s="479" t="s">
        <v>9</v>
      </c>
      <c r="AF16" s="1083"/>
      <c r="AG16" s="975"/>
      <c r="AH16" s="977"/>
      <c r="AI16" s="976"/>
      <c r="AJ16" s="975"/>
      <c r="AK16" s="975"/>
      <c r="AL16" s="976"/>
      <c r="AM16" s="975"/>
      <c r="AN16" s="976"/>
      <c r="AO16" s="975"/>
    </row>
    <row r="17" spans="1:41" ht="15" customHeight="1" x14ac:dyDescent="0.25">
      <c r="A17" s="975" t="s">
        <v>1223</v>
      </c>
      <c r="B17" s="975" t="s">
        <v>847</v>
      </c>
      <c r="C17" s="976">
        <v>318</v>
      </c>
      <c r="D17" s="975" t="s">
        <v>300</v>
      </c>
      <c r="E17" s="975" t="s">
        <v>305</v>
      </c>
      <c r="F17" s="977">
        <v>32222.39</v>
      </c>
      <c r="G17" s="977">
        <v>0</v>
      </c>
      <c r="H17" s="977">
        <v>0</v>
      </c>
      <c r="I17" s="977">
        <v>0</v>
      </c>
      <c r="J17" s="977">
        <v>0</v>
      </c>
      <c r="K17" s="977">
        <v>0</v>
      </c>
      <c r="L17" s="977">
        <v>2793.33</v>
      </c>
      <c r="M17" s="977">
        <v>0</v>
      </c>
      <c r="N17" s="977">
        <v>0</v>
      </c>
      <c r="O17" s="977">
        <v>0</v>
      </c>
      <c r="P17" s="977">
        <v>0</v>
      </c>
      <c r="Q17" s="977">
        <v>0</v>
      </c>
      <c r="R17" s="977">
        <v>0</v>
      </c>
      <c r="S17" s="977">
        <v>478.83</v>
      </c>
      <c r="T17" s="977">
        <v>0</v>
      </c>
      <c r="U17" s="977">
        <v>0</v>
      </c>
      <c r="V17" s="977">
        <v>0</v>
      </c>
      <c r="W17" s="977">
        <v>0</v>
      </c>
      <c r="X17" s="977">
        <f t="shared" si="0"/>
        <v>3272.16</v>
      </c>
      <c r="Y17" s="977">
        <f t="shared" si="1"/>
        <v>28950.23</v>
      </c>
      <c r="Z17" s="977">
        <v>5605.89</v>
      </c>
      <c r="AA17" s="1025">
        <f t="shared" si="2"/>
        <v>23344.34</v>
      </c>
      <c r="AB17" s="1025">
        <f t="shared" si="3"/>
        <v>28950.23</v>
      </c>
      <c r="AC17" s="549" t="s">
        <v>167</v>
      </c>
      <c r="AD17" s="980" t="b">
        <f t="shared" si="4"/>
        <v>1</v>
      </c>
      <c r="AE17" s="479" t="s">
        <v>300</v>
      </c>
      <c r="AF17" s="1083"/>
      <c r="AG17" s="975"/>
      <c r="AH17" s="977"/>
      <c r="AI17" s="976"/>
      <c r="AJ17" s="975"/>
      <c r="AK17" s="975"/>
      <c r="AL17" s="976"/>
      <c r="AM17" s="975"/>
      <c r="AN17" s="976"/>
      <c r="AO17" s="975"/>
    </row>
    <row r="18" spans="1:41" ht="15" customHeight="1" x14ac:dyDescent="0.25">
      <c r="A18" s="975" t="s">
        <v>1223</v>
      </c>
      <c r="B18" s="975" t="s">
        <v>847</v>
      </c>
      <c r="C18" s="976">
        <v>346</v>
      </c>
      <c r="D18" s="975" t="s">
        <v>368</v>
      </c>
      <c r="E18" s="975" t="s">
        <v>369</v>
      </c>
      <c r="F18" s="977">
        <v>23094.82</v>
      </c>
      <c r="G18" s="977">
        <v>0</v>
      </c>
      <c r="H18" s="977">
        <v>0</v>
      </c>
      <c r="I18" s="977">
        <v>0</v>
      </c>
      <c r="J18" s="977">
        <v>0</v>
      </c>
      <c r="K18" s="977">
        <v>0</v>
      </c>
      <c r="L18" s="977">
        <v>0</v>
      </c>
      <c r="M18" s="977">
        <v>0</v>
      </c>
      <c r="N18" s="977">
        <v>0</v>
      </c>
      <c r="O18" s="977">
        <v>0</v>
      </c>
      <c r="P18" s="977">
        <v>0</v>
      </c>
      <c r="Q18" s="977">
        <v>0</v>
      </c>
      <c r="R18" s="977">
        <v>0</v>
      </c>
      <c r="S18" s="977">
        <v>0</v>
      </c>
      <c r="T18" s="977">
        <v>0</v>
      </c>
      <c r="U18" s="977">
        <v>0</v>
      </c>
      <c r="V18" s="977">
        <v>0</v>
      </c>
      <c r="W18" s="977">
        <v>0</v>
      </c>
      <c r="X18" s="977">
        <f t="shared" si="0"/>
        <v>0</v>
      </c>
      <c r="Y18" s="977">
        <f t="shared" si="1"/>
        <v>23094.82</v>
      </c>
      <c r="Z18" s="977">
        <v>4606.42</v>
      </c>
      <c r="AA18" s="1025">
        <f t="shared" si="2"/>
        <v>18488.400000000001</v>
      </c>
      <c r="AB18" s="1025">
        <f t="shared" si="3"/>
        <v>23094.82</v>
      </c>
      <c r="AC18" s="549" t="s">
        <v>167</v>
      </c>
      <c r="AD18" s="980" t="b">
        <f t="shared" si="4"/>
        <v>0</v>
      </c>
      <c r="AE18" s="479" t="s">
        <v>377</v>
      </c>
      <c r="AF18" s="1083"/>
      <c r="AG18" s="975"/>
      <c r="AH18" s="977"/>
      <c r="AI18" s="976"/>
      <c r="AJ18" s="975"/>
      <c r="AK18" s="975"/>
      <c r="AL18" s="976"/>
      <c r="AM18" s="975"/>
      <c r="AN18" s="976"/>
      <c r="AO18" s="975"/>
    </row>
    <row r="19" spans="1:41" ht="15" customHeight="1" x14ac:dyDescent="0.25">
      <c r="A19" s="975" t="s">
        <v>1223</v>
      </c>
      <c r="B19" s="975" t="s">
        <v>847</v>
      </c>
      <c r="C19" s="976">
        <v>452</v>
      </c>
      <c r="D19" s="975" t="s">
        <v>719</v>
      </c>
      <c r="E19" s="975" t="s">
        <v>740</v>
      </c>
      <c r="F19" s="977">
        <v>21352.91</v>
      </c>
      <c r="G19" s="977">
        <v>0</v>
      </c>
      <c r="H19" s="977">
        <v>0</v>
      </c>
      <c r="I19" s="977">
        <v>0</v>
      </c>
      <c r="J19" s="977">
        <v>0</v>
      </c>
      <c r="K19" s="977">
        <v>0</v>
      </c>
      <c r="L19" s="977">
        <v>0</v>
      </c>
      <c r="M19" s="977">
        <v>0</v>
      </c>
      <c r="N19" s="977">
        <v>0</v>
      </c>
      <c r="O19" s="977">
        <v>0</v>
      </c>
      <c r="P19" s="977">
        <v>0</v>
      </c>
      <c r="Q19" s="977">
        <v>0</v>
      </c>
      <c r="R19" s="977">
        <v>0</v>
      </c>
      <c r="S19" s="977">
        <v>0</v>
      </c>
      <c r="T19" s="977">
        <v>0</v>
      </c>
      <c r="U19" s="977">
        <v>0</v>
      </c>
      <c r="V19" s="977">
        <v>0</v>
      </c>
      <c r="W19" s="977">
        <v>0</v>
      </c>
      <c r="X19" s="977">
        <f t="shared" si="0"/>
        <v>0</v>
      </c>
      <c r="Y19" s="977">
        <f t="shared" si="1"/>
        <v>21352.91</v>
      </c>
      <c r="Z19" s="977">
        <v>2673.55</v>
      </c>
      <c r="AA19" s="1025">
        <f t="shared" si="2"/>
        <v>18679.36</v>
      </c>
      <c r="AB19" s="1025">
        <f t="shared" si="3"/>
        <v>21352.91</v>
      </c>
      <c r="AC19" s="549" t="s">
        <v>167</v>
      </c>
      <c r="AD19" s="980" t="b">
        <f t="shared" si="4"/>
        <v>1</v>
      </c>
      <c r="AE19" s="480" t="s">
        <v>719</v>
      </c>
      <c r="AF19" s="1083"/>
      <c r="AG19" s="975"/>
      <c r="AH19" s="977"/>
      <c r="AI19" s="976"/>
      <c r="AJ19" s="975"/>
      <c r="AK19" s="975"/>
      <c r="AL19" s="976"/>
      <c r="AM19" s="975"/>
      <c r="AN19" s="976"/>
      <c r="AO19" s="975"/>
    </row>
    <row r="20" spans="1:41" ht="15" customHeight="1" x14ac:dyDescent="0.25">
      <c r="A20" s="529" t="s">
        <v>1223</v>
      </c>
      <c r="B20" s="529" t="s">
        <v>847</v>
      </c>
      <c r="C20" s="530">
        <v>47</v>
      </c>
      <c r="D20" s="529" t="s">
        <v>35</v>
      </c>
      <c r="E20" s="529" t="s">
        <v>207</v>
      </c>
      <c r="F20" s="553">
        <v>17144.189999999999</v>
      </c>
      <c r="G20" s="553">
        <v>0</v>
      </c>
      <c r="H20" s="553">
        <v>0</v>
      </c>
      <c r="I20" s="553">
        <v>0</v>
      </c>
      <c r="J20" s="553">
        <v>0</v>
      </c>
      <c r="K20" s="553">
        <v>0</v>
      </c>
      <c r="L20" s="553">
        <v>0</v>
      </c>
      <c r="M20" s="553">
        <v>0</v>
      </c>
      <c r="N20" s="553">
        <v>0</v>
      </c>
      <c r="O20" s="553">
        <v>0</v>
      </c>
      <c r="P20" s="553">
        <v>0</v>
      </c>
      <c r="Q20" s="553">
        <v>0</v>
      </c>
      <c r="R20" s="553">
        <v>0</v>
      </c>
      <c r="S20" s="553">
        <v>866.96</v>
      </c>
      <c r="T20" s="553">
        <v>3576.68</v>
      </c>
      <c r="U20" s="553">
        <v>0</v>
      </c>
      <c r="V20" s="553">
        <v>0</v>
      </c>
      <c r="W20" s="553">
        <v>0</v>
      </c>
      <c r="X20" s="553">
        <f t="shared" si="0"/>
        <v>4443.6399999999994</v>
      </c>
      <c r="Y20" s="553">
        <f t="shared" si="1"/>
        <v>12700.55</v>
      </c>
      <c r="Z20" s="553">
        <v>2338.88</v>
      </c>
      <c r="AA20" s="554">
        <f t="shared" si="2"/>
        <v>10361.669999999998</v>
      </c>
      <c r="AB20" s="554">
        <f t="shared" si="3"/>
        <v>12700.55</v>
      </c>
      <c r="AC20" s="549" t="s">
        <v>167</v>
      </c>
      <c r="AD20" s="980" t="b">
        <f t="shared" si="4"/>
        <v>1</v>
      </c>
      <c r="AE20" s="881" t="s">
        <v>35</v>
      </c>
      <c r="AF20" s="1083"/>
      <c r="AG20" s="975"/>
      <c r="AH20" s="977"/>
      <c r="AI20" s="976"/>
      <c r="AJ20" s="975"/>
      <c r="AK20" s="975"/>
      <c r="AL20" s="976"/>
      <c r="AM20" s="975"/>
      <c r="AN20" s="976"/>
      <c r="AO20" s="975"/>
    </row>
    <row r="21" spans="1:41" ht="15" customHeight="1" x14ac:dyDescent="0.25">
      <c r="A21" s="975" t="s">
        <v>1223</v>
      </c>
      <c r="B21" s="975" t="s">
        <v>847</v>
      </c>
      <c r="C21" s="976">
        <v>447</v>
      </c>
      <c r="D21" s="975" t="s">
        <v>715</v>
      </c>
      <c r="E21" s="975" t="s">
        <v>736</v>
      </c>
      <c r="F21" s="977">
        <v>14159.01</v>
      </c>
      <c r="G21" s="977">
        <v>0</v>
      </c>
      <c r="H21" s="977">
        <v>0</v>
      </c>
      <c r="I21" s="977">
        <v>0</v>
      </c>
      <c r="J21" s="977">
        <v>0</v>
      </c>
      <c r="K21" s="977">
        <v>0</v>
      </c>
      <c r="L21" s="977">
        <v>0</v>
      </c>
      <c r="M21" s="977">
        <v>0</v>
      </c>
      <c r="N21" s="977">
        <v>0</v>
      </c>
      <c r="O21" s="977">
        <v>0</v>
      </c>
      <c r="P21" s="977">
        <v>0</v>
      </c>
      <c r="Q21" s="977">
        <v>0</v>
      </c>
      <c r="R21" s="977">
        <v>0</v>
      </c>
      <c r="S21" s="977">
        <v>0</v>
      </c>
      <c r="T21" s="977">
        <v>0</v>
      </c>
      <c r="U21" s="977">
        <v>0</v>
      </c>
      <c r="V21" s="977">
        <v>0</v>
      </c>
      <c r="W21" s="977">
        <v>0</v>
      </c>
      <c r="X21" s="977">
        <f t="shared" si="0"/>
        <v>0</v>
      </c>
      <c r="Y21" s="977">
        <f t="shared" si="1"/>
        <v>14159.01</v>
      </c>
      <c r="Z21" s="977">
        <v>2951.39</v>
      </c>
      <c r="AA21" s="1025">
        <f t="shared" si="2"/>
        <v>11207.62</v>
      </c>
      <c r="AB21" s="1025">
        <f t="shared" si="3"/>
        <v>14159.01</v>
      </c>
      <c r="AC21" s="550" t="s">
        <v>167</v>
      </c>
      <c r="AD21" s="980" t="b">
        <f t="shared" si="4"/>
        <v>1</v>
      </c>
      <c r="AE21" s="480" t="s">
        <v>715</v>
      </c>
      <c r="AF21" s="1083"/>
      <c r="AG21" s="975"/>
      <c r="AH21" s="977"/>
      <c r="AI21" s="976"/>
      <c r="AJ21" s="975"/>
      <c r="AK21" s="975"/>
      <c r="AL21" s="976"/>
      <c r="AM21" s="975"/>
      <c r="AN21" s="976"/>
      <c r="AO21" s="975"/>
    </row>
    <row r="22" spans="1:41" ht="15" customHeight="1" x14ac:dyDescent="0.25">
      <c r="A22" s="975" t="s">
        <v>1223</v>
      </c>
      <c r="B22" s="975" t="s">
        <v>847</v>
      </c>
      <c r="C22" s="976">
        <v>498</v>
      </c>
      <c r="D22" s="975" t="s">
        <v>483</v>
      </c>
      <c r="E22" s="975" t="s">
        <v>533</v>
      </c>
      <c r="F22" s="977">
        <v>19774.47</v>
      </c>
      <c r="G22" s="977">
        <v>0</v>
      </c>
      <c r="H22" s="977">
        <v>0</v>
      </c>
      <c r="I22" s="977">
        <v>1464</v>
      </c>
      <c r="J22" s="977">
        <v>0</v>
      </c>
      <c r="K22" s="977">
        <v>0</v>
      </c>
      <c r="L22" s="977">
        <v>389.68</v>
      </c>
      <c r="M22" s="977">
        <v>0</v>
      </c>
      <c r="N22" s="977">
        <v>0</v>
      </c>
      <c r="O22" s="977">
        <v>0</v>
      </c>
      <c r="P22" s="977">
        <v>0</v>
      </c>
      <c r="Q22" s="977">
        <v>0</v>
      </c>
      <c r="R22" s="977">
        <v>0</v>
      </c>
      <c r="S22" s="977">
        <v>0</v>
      </c>
      <c r="T22" s="977">
        <v>0</v>
      </c>
      <c r="U22" s="977">
        <v>0</v>
      </c>
      <c r="V22" s="977">
        <v>0</v>
      </c>
      <c r="W22" s="977">
        <v>0</v>
      </c>
      <c r="X22" s="977">
        <f t="shared" si="0"/>
        <v>1853.68</v>
      </c>
      <c r="Y22" s="977">
        <f t="shared" si="1"/>
        <v>17920.79</v>
      </c>
      <c r="Z22" s="977">
        <v>3451.6</v>
      </c>
      <c r="AA22" s="1025">
        <f t="shared" si="2"/>
        <v>14469.19</v>
      </c>
      <c r="AB22" s="1025">
        <f t="shared" si="3"/>
        <v>17920.79</v>
      </c>
      <c r="AC22" s="549" t="s">
        <v>167</v>
      </c>
      <c r="AD22" s="980" t="b">
        <f t="shared" si="4"/>
        <v>1</v>
      </c>
      <c r="AE22" s="891" t="s">
        <v>483</v>
      </c>
      <c r="AF22" s="1083"/>
      <c r="AG22" s="975"/>
      <c r="AH22" s="977"/>
      <c r="AI22" s="976"/>
      <c r="AJ22" s="975"/>
      <c r="AK22" s="975"/>
      <c r="AL22" s="976"/>
      <c r="AM22" s="975"/>
      <c r="AN22" s="976"/>
      <c r="AO22" s="975"/>
    </row>
    <row r="23" spans="1:41" ht="15" customHeight="1" x14ac:dyDescent="0.25">
      <c r="A23" s="1095" t="s">
        <v>1223</v>
      </c>
      <c r="B23" s="1095" t="s">
        <v>847</v>
      </c>
      <c r="C23" s="1096">
        <v>200</v>
      </c>
      <c r="D23" s="1095" t="s">
        <v>74</v>
      </c>
      <c r="E23" s="1095" t="s">
        <v>245</v>
      </c>
      <c r="F23" s="1097">
        <v>18382.38</v>
      </c>
      <c r="G23" s="1097">
        <v>0</v>
      </c>
      <c r="H23" s="1097">
        <v>0</v>
      </c>
      <c r="I23" s="1097">
        <v>0</v>
      </c>
      <c r="J23" s="1097">
        <v>0</v>
      </c>
      <c r="K23" s="1097">
        <v>0</v>
      </c>
      <c r="L23" s="1097">
        <v>2693.63</v>
      </c>
      <c r="M23" s="1097">
        <v>0</v>
      </c>
      <c r="N23" s="1097">
        <v>228.62</v>
      </c>
      <c r="O23" s="1097">
        <v>0</v>
      </c>
      <c r="P23" s="1097">
        <v>0</v>
      </c>
      <c r="Q23" s="1097">
        <v>0</v>
      </c>
      <c r="R23" s="1097">
        <v>0</v>
      </c>
      <c r="S23" s="1097">
        <v>0</v>
      </c>
      <c r="T23" s="1097">
        <v>0</v>
      </c>
      <c r="U23" s="1097">
        <v>0</v>
      </c>
      <c r="V23" s="1097">
        <v>0</v>
      </c>
      <c r="W23" s="1097">
        <v>0</v>
      </c>
      <c r="X23" s="1097">
        <f t="shared" si="0"/>
        <v>2922.25</v>
      </c>
      <c r="Y23" s="1097">
        <f t="shared" si="1"/>
        <v>15460.130000000001</v>
      </c>
      <c r="Z23" s="1097">
        <v>3103.73</v>
      </c>
      <c r="AA23" s="1098">
        <f t="shared" si="2"/>
        <v>12356.400000000001</v>
      </c>
      <c r="AB23" s="1098">
        <f t="shared" si="3"/>
        <v>15460.130000000001</v>
      </c>
      <c r="AC23" s="549" t="s">
        <v>167</v>
      </c>
      <c r="AD23" s="980" t="b">
        <f t="shared" si="4"/>
        <v>1</v>
      </c>
      <c r="AE23" s="399" t="s">
        <v>74</v>
      </c>
      <c r="AF23" s="1083"/>
      <c r="AG23" s="975"/>
      <c r="AH23" s="977"/>
      <c r="AI23" s="976"/>
      <c r="AJ23" s="975"/>
      <c r="AK23" s="975"/>
      <c r="AL23" s="976"/>
      <c r="AM23" s="975"/>
      <c r="AN23" s="976"/>
      <c r="AO23" s="975"/>
    </row>
    <row r="24" spans="1:41" s="333" customFormat="1" ht="15" customHeight="1" x14ac:dyDescent="0.25">
      <c r="A24" s="975" t="s">
        <v>1223</v>
      </c>
      <c r="B24" s="975" t="s">
        <v>847</v>
      </c>
      <c r="C24" s="976">
        <v>84</v>
      </c>
      <c r="D24" s="975" t="s">
        <v>45</v>
      </c>
      <c r="E24" s="975" t="s">
        <v>217</v>
      </c>
      <c r="F24" s="977">
        <v>10208.59</v>
      </c>
      <c r="G24" s="977">
        <v>0</v>
      </c>
      <c r="H24" s="977">
        <v>0</v>
      </c>
      <c r="I24" s="977">
        <v>0</v>
      </c>
      <c r="J24" s="977">
        <v>0</v>
      </c>
      <c r="K24" s="977">
        <v>0</v>
      </c>
      <c r="L24" s="977">
        <v>0</v>
      </c>
      <c r="M24" s="977">
        <v>0</v>
      </c>
      <c r="N24" s="977">
        <v>0</v>
      </c>
      <c r="O24" s="977">
        <v>0</v>
      </c>
      <c r="P24" s="977">
        <v>0</v>
      </c>
      <c r="Q24" s="977">
        <v>0</v>
      </c>
      <c r="R24" s="977">
        <v>0</v>
      </c>
      <c r="S24" s="977">
        <v>0</v>
      </c>
      <c r="T24" s="977">
        <v>1510.18</v>
      </c>
      <c r="U24" s="977">
        <v>0</v>
      </c>
      <c r="V24" s="977">
        <v>0</v>
      </c>
      <c r="W24" s="977">
        <v>0</v>
      </c>
      <c r="X24" s="977">
        <f t="shared" si="0"/>
        <v>1510.18</v>
      </c>
      <c r="Y24" s="977">
        <f t="shared" si="1"/>
        <v>8698.41</v>
      </c>
      <c r="Z24" s="977">
        <v>1820.06</v>
      </c>
      <c r="AA24" s="1025">
        <f t="shared" si="2"/>
        <v>6878.35</v>
      </c>
      <c r="AB24" s="1025">
        <f t="shared" si="3"/>
        <v>8698.41</v>
      </c>
      <c r="AC24" s="347" t="s">
        <v>167</v>
      </c>
      <c r="AD24" s="980" t="b">
        <f t="shared" si="4"/>
        <v>1</v>
      </c>
      <c r="AE24" s="399" t="s">
        <v>45</v>
      </c>
      <c r="AF24" s="1099"/>
      <c r="AG24" s="1095"/>
      <c r="AH24" s="1097"/>
      <c r="AI24" s="1096"/>
      <c r="AJ24" s="1095"/>
      <c r="AK24" s="1095"/>
      <c r="AL24" s="1096"/>
      <c r="AM24" s="1095"/>
      <c r="AN24" s="1096"/>
      <c r="AO24" s="1095"/>
    </row>
    <row r="25" spans="1:41" s="563" customFormat="1" ht="15" customHeight="1" x14ac:dyDescent="0.25">
      <c r="A25" s="975" t="s">
        <v>1223</v>
      </c>
      <c r="B25" s="975" t="s">
        <v>847</v>
      </c>
      <c r="C25" s="976">
        <v>88</v>
      </c>
      <c r="D25" s="975" t="s">
        <v>48</v>
      </c>
      <c r="E25" s="975" t="s">
        <v>220</v>
      </c>
      <c r="F25" s="977">
        <v>20292.75</v>
      </c>
      <c r="G25" s="977">
        <v>0</v>
      </c>
      <c r="H25" s="977">
        <v>0</v>
      </c>
      <c r="I25" s="977">
        <v>0</v>
      </c>
      <c r="J25" s="977">
        <v>0</v>
      </c>
      <c r="K25" s="977">
        <v>0</v>
      </c>
      <c r="L25" s="977">
        <v>0</v>
      </c>
      <c r="M25" s="977">
        <v>0</v>
      </c>
      <c r="N25" s="977">
        <v>0</v>
      </c>
      <c r="O25" s="977">
        <v>0</v>
      </c>
      <c r="P25" s="977">
        <v>0</v>
      </c>
      <c r="Q25" s="977">
        <v>0</v>
      </c>
      <c r="R25" s="977">
        <v>0</v>
      </c>
      <c r="S25" s="977">
        <v>286.48</v>
      </c>
      <c r="T25" s="977">
        <v>2961.61</v>
      </c>
      <c r="U25" s="977">
        <v>0</v>
      </c>
      <c r="V25" s="977">
        <v>0</v>
      </c>
      <c r="W25" s="977">
        <v>0</v>
      </c>
      <c r="X25" s="977">
        <f t="shared" si="0"/>
        <v>3248.09</v>
      </c>
      <c r="Y25" s="977">
        <f t="shared" si="1"/>
        <v>17044.66</v>
      </c>
      <c r="Z25" s="977">
        <v>3015.8</v>
      </c>
      <c r="AA25" s="1025">
        <f t="shared" si="2"/>
        <v>14028.86</v>
      </c>
      <c r="AB25" s="1025">
        <f t="shared" si="3"/>
        <v>17044.66</v>
      </c>
      <c r="AC25" s="549" t="s">
        <v>167</v>
      </c>
      <c r="AD25" s="980" t="b">
        <f t="shared" si="4"/>
        <v>1</v>
      </c>
      <c r="AE25" s="399" t="s">
        <v>48</v>
      </c>
      <c r="AF25" s="1106"/>
      <c r="AG25" s="559"/>
      <c r="AH25" s="562"/>
      <c r="AI25" s="560"/>
      <c r="AJ25" s="559"/>
      <c r="AK25" s="559"/>
      <c r="AL25" s="560"/>
      <c r="AM25" s="559"/>
      <c r="AN25" s="560"/>
      <c r="AO25" s="559"/>
    </row>
    <row r="26" spans="1:41" s="1192" customFormat="1" ht="15" customHeight="1" x14ac:dyDescent="0.25">
      <c r="A26" s="975" t="s">
        <v>1223</v>
      </c>
      <c r="B26" s="975" t="s">
        <v>847</v>
      </c>
      <c r="C26" s="976">
        <v>448</v>
      </c>
      <c r="D26" s="975" t="s">
        <v>716</v>
      </c>
      <c r="E26" s="975" t="s">
        <v>737</v>
      </c>
      <c r="F26" s="977">
        <v>22357.43</v>
      </c>
      <c r="G26" s="977">
        <v>0</v>
      </c>
      <c r="H26" s="977">
        <v>0</v>
      </c>
      <c r="I26" s="977">
        <v>0</v>
      </c>
      <c r="J26" s="977">
        <v>0</v>
      </c>
      <c r="K26" s="977">
        <v>0</v>
      </c>
      <c r="L26" s="977">
        <v>0</v>
      </c>
      <c r="M26" s="977">
        <v>0</v>
      </c>
      <c r="N26" s="977">
        <v>0</v>
      </c>
      <c r="O26" s="977">
        <v>0</v>
      </c>
      <c r="P26" s="977">
        <v>0</v>
      </c>
      <c r="Q26" s="977">
        <v>0</v>
      </c>
      <c r="R26" s="977">
        <v>0</v>
      </c>
      <c r="S26" s="977">
        <v>90.56</v>
      </c>
      <c r="T26" s="977">
        <v>1847</v>
      </c>
      <c r="U26" s="977">
        <v>0</v>
      </c>
      <c r="V26" s="977">
        <v>0</v>
      </c>
      <c r="W26" s="977">
        <v>0</v>
      </c>
      <c r="X26" s="977">
        <f t="shared" si="0"/>
        <v>1937.56</v>
      </c>
      <c r="Y26" s="977">
        <f t="shared" si="1"/>
        <v>20419.87</v>
      </c>
      <c r="Z26" s="977">
        <v>3780.22</v>
      </c>
      <c r="AA26" s="1025">
        <f t="shared" si="2"/>
        <v>16639.649999999998</v>
      </c>
      <c r="AB26" s="1025">
        <f t="shared" si="3"/>
        <v>20419.87</v>
      </c>
      <c r="AC26" s="549" t="s">
        <v>167</v>
      </c>
      <c r="AD26" s="980" t="b">
        <f t="shared" si="4"/>
        <v>1</v>
      </c>
      <c r="AE26" s="369" t="s">
        <v>716</v>
      </c>
      <c r="AF26" s="1191"/>
      <c r="AG26" s="590"/>
      <c r="AH26" s="1189"/>
      <c r="AI26" s="1188"/>
      <c r="AJ26" s="590"/>
      <c r="AK26" s="590"/>
      <c r="AL26" s="1188"/>
      <c r="AM26" s="590"/>
      <c r="AN26" s="1188"/>
      <c r="AO26" s="590"/>
    </row>
    <row r="27" spans="1:41" ht="15" customHeight="1" x14ac:dyDescent="0.25">
      <c r="A27" s="975" t="s">
        <v>1223</v>
      </c>
      <c r="B27" s="975" t="s">
        <v>847</v>
      </c>
      <c r="C27" s="976">
        <v>476</v>
      </c>
      <c r="D27" s="975" t="s">
        <v>790</v>
      </c>
      <c r="E27" s="975" t="s">
        <v>795</v>
      </c>
      <c r="F27" s="977">
        <v>14924.36</v>
      </c>
      <c r="G27" s="977">
        <v>0</v>
      </c>
      <c r="H27" s="977">
        <v>0</v>
      </c>
      <c r="I27" s="977">
        <v>0</v>
      </c>
      <c r="J27" s="977">
        <v>0</v>
      </c>
      <c r="K27" s="977">
        <v>0</v>
      </c>
      <c r="L27" s="977">
        <v>1007.54</v>
      </c>
      <c r="M27" s="977">
        <v>0</v>
      </c>
      <c r="N27" s="977">
        <v>0</v>
      </c>
      <c r="O27" s="977">
        <v>0</v>
      </c>
      <c r="P27" s="977">
        <v>0</v>
      </c>
      <c r="Q27" s="977">
        <v>0</v>
      </c>
      <c r="R27" s="977">
        <v>0</v>
      </c>
      <c r="S27" s="977">
        <v>0</v>
      </c>
      <c r="T27" s="977">
        <v>0</v>
      </c>
      <c r="U27" s="977">
        <v>0</v>
      </c>
      <c r="V27" s="977">
        <v>0</v>
      </c>
      <c r="W27" s="977">
        <v>0</v>
      </c>
      <c r="X27" s="977">
        <f t="shared" si="0"/>
        <v>1007.54</v>
      </c>
      <c r="Y27" s="977">
        <f t="shared" si="1"/>
        <v>13916.82</v>
      </c>
      <c r="Z27" s="977">
        <v>2709.2</v>
      </c>
      <c r="AA27" s="1025">
        <f t="shared" si="2"/>
        <v>11207.619999999999</v>
      </c>
      <c r="AB27" s="1025">
        <f t="shared" si="3"/>
        <v>13916.82</v>
      </c>
      <c r="AC27" s="549" t="s">
        <v>167</v>
      </c>
      <c r="AD27" s="980" t="b">
        <f t="shared" si="4"/>
        <v>1</v>
      </c>
      <c r="AE27" s="369" t="s">
        <v>790</v>
      </c>
      <c r="AF27" s="1083"/>
      <c r="AG27" s="975"/>
      <c r="AH27" s="977"/>
      <c r="AI27" s="976"/>
      <c r="AJ27" s="975"/>
      <c r="AK27" s="975"/>
      <c r="AL27" s="976"/>
      <c r="AM27" s="975"/>
      <c r="AN27" s="976"/>
      <c r="AO27" s="975"/>
    </row>
    <row r="28" spans="1:41" ht="15" customHeight="1" x14ac:dyDescent="0.25">
      <c r="A28" s="975" t="s">
        <v>1223</v>
      </c>
      <c r="B28" s="975" t="s">
        <v>847</v>
      </c>
      <c r="C28" s="976">
        <v>505</v>
      </c>
      <c r="D28" s="975" t="s">
        <v>1109</v>
      </c>
      <c r="E28" s="975" t="s">
        <v>1118</v>
      </c>
      <c r="F28" s="977">
        <v>19438.79</v>
      </c>
      <c r="G28" s="977">
        <v>0</v>
      </c>
      <c r="H28" s="977">
        <v>0</v>
      </c>
      <c r="I28" s="977">
        <v>1518</v>
      </c>
      <c r="J28" s="977">
        <v>0</v>
      </c>
      <c r="K28" s="977">
        <v>0</v>
      </c>
      <c r="L28" s="977">
        <v>0</v>
      </c>
      <c r="M28" s="977">
        <v>0</v>
      </c>
      <c r="N28" s="977">
        <v>0</v>
      </c>
      <c r="O28" s="977">
        <v>0</v>
      </c>
      <c r="P28" s="977">
        <v>0</v>
      </c>
      <c r="Q28" s="977">
        <v>0</v>
      </c>
      <c r="R28" s="977">
        <v>0</v>
      </c>
      <c r="S28" s="977">
        <v>0</v>
      </c>
      <c r="T28" s="977">
        <v>0</v>
      </c>
      <c r="U28" s="977">
        <v>0</v>
      </c>
      <c r="V28" s="977">
        <v>0</v>
      </c>
      <c r="W28" s="977">
        <v>0</v>
      </c>
      <c r="X28" s="977">
        <f t="shared" si="0"/>
        <v>1518</v>
      </c>
      <c r="Y28" s="977">
        <f t="shared" si="1"/>
        <v>17920.79</v>
      </c>
      <c r="Z28" s="977">
        <v>3451.6</v>
      </c>
      <c r="AA28" s="1025">
        <f t="shared" si="2"/>
        <v>14469.19</v>
      </c>
      <c r="AB28" s="1025">
        <f t="shared" si="3"/>
        <v>17920.79</v>
      </c>
      <c r="AC28" s="549" t="s">
        <v>167</v>
      </c>
      <c r="AD28" s="980" t="b">
        <f t="shared" si="4"/>
        <v>1</v>
      </c>
      <c r="AE28" s="201" t="s">
        <v>1109</v>
      </c>
      <c r="AF28" s="1083"/>
      <c r="AG28" s="975"/>
      <c r="AH28" s="977"/>
      <c r="AI28" s="976"/>
      <c r="AJ28" s="975"/>
      <c r="AK28" s="975"/>
      <c r="AL28" s="976"/>
      <c r="AM28" s="975"/>
      <c r="AN28" s="976"/>
      <c r="AO28" s="975"/>
    </row>
    <row r="29" spans="1:41" ht="15" customHeight="1" x14ac:dyDescent="0.25">
      <c r="A29" s="975" t="s">
        <v>1223</v>
      </c>
      <c r="B29" s="975" t="s">
        <v>847</v>
      </c>
      <c r="C29" s="976">
        <v>23</v>
      </c>
      <c r="D29" s="975" t="s">
        <v>17</v>
      </c>
      <c r="E29" s="975" t="s">
        <v>188</v>
      </c>
      <c r="F29" s="977">
        <v>17835.509999999998</v>
      </c>
      <c r="G29" s="977">
        <v>0</v>
      </c>
      <c r="H29" s="977">
        <v>0</v>
      </c>
      <c r="I29" s="977">
        <v>0</v>
      </c>
      <c r="J29" s="977">
        <v>0</v>
      </c>
      <c r="K29" s="977">
        <v>0</v>
      </c>
      <c r="L29" s="977">
        <v>0</v>
      </c>
      <c r="M29" s="977">
        <v>0</v>
      </c>
      <c r="N29" s="977">
        <v>0</v>
      </c>
      <c r="O29" s="977">
        <v>0</v>
      </c>
      <c r="P29" s="977">
        <v>0</v>
      </c>
      <c r="Q29" s="977">
        <v>0</v>
      </c>
      <c r="R29" s="977">
        <v>0</v>
      </c>
      <c r="S29" s="977">
        <v>0</v>
      </c>
      <c r="T29" s="977">
        <v>1080.99</v>
      </c>
      <c r="U29" s="977">
        <v>0</v>
      </c>
      <c r="V29" s="977">
        <v>0</v>
      </c>
      <c r="W29" s="977">
        <v>0</v>
      </c>
      <c r="X29" s="977">
        <f t="shared" si="0"/>
        <v>1080.99</v>
      </c>
      <c r="Y29" s="977">
        <f t="shared" si="1"/>
        <v>16754.519999999997</v>
      </c>
      <c r="Z29" s="977">
        <v>3240.68</v>
      </c>
      <c r="AA29" s="1025">
        <f t="shared" si="2"/>
        <v>13513.839999999997</v>
      </c>
      <c r="AB29" s="1025">
        <f t="shared" si="3"/>
        <v>16754.519999999997</v>
      </c>
      <c r="AC29" s="549" t="s">
        <v>167</v>
      </c>
      <c r="AD29" s="980" t="b">
        <f t="shared" si="4"/>
        <v>0</v>
      </c>
      <c r="AE29" s="399" t="s">
        <v>426</v>
      </c>
      <c r="AF29" s="1083"/>
      <c r="AG29" s="975"/>
      <c r="AH29" s="977"/>
      <c r="AI29" s="976"/>
      <c r="AJ29" s="975"/>
      <c r="AK29" s="975"/>
      <c r="AL29" s="976"/>
      <c r="AM29" s="975"/>
      <c r="AN29" s="976"/>
      <c r="AO29" s="975"/>
    </row>
    <row r="30" spans="1:41" ht="15" customHeight="1" x14ac:dyDescent="0.25">
      <c r="A30" s="975" t="s">
        <v>1223</v>
      </c>
      <c r="B30" s="975" t="s">
        <v>847</v>
      </c>
      <c r="C30" s="976">
        <v>40</v>
      </c>
      <c r="D30" s="975" t="s">
        <v>30</v>
      </c>
      <c r="E30" s="975" t="s">
        <v>202</v>
      </c>
      <c r="F30" s="977">
        <v>21871.16</v>
      </c>
      <c r="G30" s="977">
        <v>0</v>
      </c>
      <c r="H30" s="977">
        <v>0</v>
      </c>
      <c r="I30" s="977">
        <v>0</v>
      </c>
      <c r="J30" s="977">
        <v>0</v>
      </c>
      <c r="K30" s="977">
        <v>0</v>
      </c>
      <c r="L30" s="977">
        <v>0</v>
      </c>
      <c r="M30" s="977">
        <v>0</v>
      </c>
      <c r="N30" s="977">
        <v>0</v>
      </c>
      <c r="O30" s="977">
        <v>0</v>
      </c>
      <c r="P30" s="977">
        <v>0</v>
      </c>
      <c r="Q30" s="977">
        <v>0</v>
      </c>
      <c r="R30" s="977">
        <v>0</v>
      </c>
      <c r="S30" s="977">
        <v>0</v>
      </c>
      <c r="T30" s="977">
        <v>0</v>
      </c>
      <c r="U30" s="977">
        <v>0</v>
      </c>
      <c r="V30" s="977">
        <v>0</v>
      </c>
      <c r="W30" s="977">
        <v>0</v>
      </c>
      <c r="X30" s="977">
        <f t="shared" si="0"/>
        <v>0</v>
      </c>
      <c r="Y30" s="977">
        <f t="shared" si="1"/>
        <v>21871.16</v>
      </c>
      <c r="Z30" s="977">
        <v>3498.37</v>
      </c>
      <c r="AA30" s="1025">
        <f t="shared" si="2"/>
        <v>18372.79</v>
      </c>
      <c r="AB30" s="1025">
        <f t="shared" si="3"/>
        <v>21871.16</v>
      </c>
      <c r="AC30" s="549" t="s">
        <v>167</v>
      </c>
      <c r="AD30" s="980" t="b">
        <f t="shared" si="4"/>
        <v>1</v>
      </c>
      <c r="AE30" s="399" t="s">
        <v>30</v>
      </c>
      <c r="AF30" s="1083"/>
      <c r="AG30" s="975"/>
      <c r="AH30" s="977"/>
      <c r="AI30" s="976"/>
      <c r="AJ30" s="975"/>
      <c r="AK30" s="975"/>
      <c r="AL30" s="976"/>
      <c r="AM30" s="975"/>
      <c r="AN30" s="976"/>
      <c r="AO30" s="975"/>
    </row>
    <row r="31" spans="1:41" s="563" customFormat="1" ht="15" customHeight="1" x14ac:dyDescent="0.25">
      <c r="A31" s="975" t="s">
        <v>1223</v>
      </c>
      <c r="B31" s="975" t="s">
        <v>847</v>
      </c>
      <c r="C31" s="976">
        <v>481</v>
      </c>
      <c r="D31" s="975" t="s">
        <v>803</v>
      </c>
      <c r="E31" s="975" t="s">
        <v>817</v>
      </c>
      <c r="F31" s="977">
        <v>15611.53</v>
      </c>
      <c r="G31" s="977">
        <v>0</v>
      </c>
      <c r="H31" s="977">
        <v>0</v>
      </c>
      <c r="I31" s="977">
        <v>0</v>
      </c>
      <c r="J31" s="977">
        <v>0</v>
      </c>
      <c r="K31" s="977">
        <v>0</v>
      </c>
      <c r="L31" s="977">
        <v>0</v>
      </c>
      <c r="M31" s="977">
        <v>0</v>
      </c>
      <c r="N31" s="977">
        <v>0</v>
      </c>
      <c r="O31" s="977">
        <v>0</v>
      </c>
      <c r="P31" s="977">
        <v>0</v>
      </c>
      <c r="Q31" s="977">
        <v>0</v>
      </c>
      <c r="R31" s="977">
        <v>0</v>
      </c>
      <c r="S31" s="977">
        <v>0</v>
      </c>
      <c r="T31" s="977">
        <v>1525.39</v>
      </c>
      <c r="U31" s="977">
        <v>0</v>
      </c>
      <c r="V31" s="977">
        <v>0</v>
      </c>
      <c r="W31" s="977">
        <v>0</v>
      </c>
      <c r="X31" s="977">
        <f t="shared" si="0"/>
        <v>1525.39</v>
      </c>
      <c r="Y31" s="977">
        <f t="shared" si="1"/>
        <v>14086.140000000001</v>
      </c>
      <c r="Z31" s="977">
        <v>2637.9</v>
      </c>
      <c r="AA31" s="1025">
        <f t="shared" si="2"/>
        <v>11448.240000000002</v>
      </c>
      <c r="AB31" s="1025">
        <f t="shared" si="3"/>
        <v>14086.140000000001</v>
      </c>
      <c r="AC31" s="549" t="s">
        <v>167</v>
      </c>
      <c r="AD31" s="980" t="b">
        <f t="shared" si="4"/>
        <v>1</v>
      </c>
      <c r="AE31" s="369" t="s">
        <v>803</v>
      </c>
      <c r="AF31" s="1106"/>
      <c r="AG31" s="559"/>
      <c r="AH31" s="562"/>
      <c r="AI31" s="560"/>
      <c r="AJ31" s="559"/>
      <c r="AK31" s="559"/>
      <c r="AL31" s="560"/>
      <c r="AM31" s="559"/>
      <c r="AN31" s="560"/>
      <c r="AO31" s="559"/>
    </row>
    <row r="32" spans="1:41" ht="15" customHeight="1" x14ac:dyDescent="0.25">
      <c r="A32" s="975" t="s">
        <v>1223</v>
      </c>
      <c r="B32" s="975" t="s">
        <v>847</v>
      </c>
      <c r="C32" s="976">
        <v>313</v>
      </c>
      <c r="D32" s="975" t="s">
        <v>298</v>
      </c>
      <c r="E32" s="975" t="s">
        <v>296</v>
      </c>
      <c r="F32" s="977">
        <v>28913.09</v>
      </c>
      <c r="G32" s="977">
        <v>0</v>
      </c>
      <c r="H32" s="977">
        <v>0</v>
      </c>
      <c r="I32" s="977">
        <v>0</v>
      </c>
      <c r="J32" s="977">
        <v>0</v>
      </c>
      <c r="K32" s="977">
        <v>0</v>
      </c>
      <c r="L32" s="977">
        <v>0</v>
      </c>
      <c r="M32" s="977">
        <v>0</v>
      </c>
      <c r="N32" s="977">
        <v>0</v>
      </c>
      <c r="O32" s="977">
        <v>0</v>
      </c>
      <c r="P32" s="977">
        <v>0</v>
      </c>
      <c r="Q32" s="977">
        <v>0</v>
      </c>
      <c r="R32" s="977">
        <v>0</v>
      </c>
      <c r="S32" s="977">
        <v>0</v>
      </c>
      <c r="T32" s="977">
        <v>0</v>
      </c>
      <c r="U32" s="977">
        <v>0</v>
      </c>
      <c r="V32" s="977">
        <v>0</v>
      </c>
      <c r="W32" s="977">
        <v>0</v>
      </c>
      <c r="X32" s="977">
        <f t="shared" si="0"/>
        <v>0</v>
      </c>
      <c r="Y32" s="977">
        <f t="shared" si="1"/>
        <v>28913.09</v>
      </c>
      <c r="Z32" s="977">
        <v>5568.75</v>
      </c>
      <c r="AA32" s="1025">
        <f t="shared" si="2"/>
        <v>23344.34</v>
      </c>
      <c r="AB32" s="1025">
        <f t="shared" si="3"/>
        <v>28913.09</v>
      </c>
      <c r="AC32" s="549" t="s">
        <v>167</v>
      </c>
      <c r="AD32" s="980" t="b">
        <f t="shared" si="4"/>
        <v>0</v>
      </c>
      <c r="AE32" s="399" t="s">
        <v>297</v>
      </c>
      <c r="AF32" s="1083"/>
      <c r="AG32" s="975"/>
      <c r="AH32" s="977"/>
      <c r="AI32" s="976"/>
      <c r="AJ32" s="975"/>
      <c r="AK32" s="975"/>
      <c r="AL32" s="976"/>
      <c r="AM32" s="975"/>
      <c r="AN32" s="976"/>
      <c r="AO32" s="975"/>
    </row>
    <row r="33" spans="1:41" ht="15" customHeight="1" x14ac:dyDescent="0.25">
      <c r="A33" s="975" t="s">
        <v>1223</v>
      </c>
      <c r="B33" s="975" t="s">
        <v>847</v>
      </c>
      <c r="C33" s="976">
        <v>149</v>
      </c>
      <c r="D33" s="975" t="s">
        <v>104</v>
      </c>
      <c r="E33" s="975" t="s">
        <v>230</v>
      </c>
      <c r="F33" s="977">
        <v>17002.71</v>
      </c>
      <c r="G33" s="977">
        <v>0</v>
      </c>
      <c r="H33" s="977">
        <v>254.79</v>
      </c>
      <c r="I33" s="977">
        <v>0</v>
      </c>
      <c r="J33" s="977">
        <v>0</v>
      </c>
      <c r="K33" s="977">
        <v>0</v>
      </c>
      <c r="L33" s="977">
        <v>0</v>
      </c>
      <c r="M33" s="977">
        <v>0</v>
      </c>
      <c r="N33" s="977">
        <v>0</v>
      </c>
      <c r="O33" s="977">
        <v>0</v>
      </c>
      <c r="P33" s="977">
        <v>4554</v>
      </c>
      <c r="Q33" s="977">
        <v>0</v>
      </c>
      <c r="R33" s="977">
        <v>0</v>
      </c>
      <c r="S33" s="977">
        <v>166.38</v>
      </c>
      <c r="T33" s="977">
        <v>0</v>
      </c>
      <c r="U33" s="977">
        <v>0</v>
      </c>
      <c r="V33" s="977">
        <v>0</v>
      </c>
      <c r="W33" s="977">
        <v>0</v>
      </c>
      <c r="X33" s="977">
        <f t="shared" si="0"/>
        <v>4975.17</v>
      </c>
      <c r="Y33" s="977">
        <f t="shared" si="1"/>
        <v>12027.539999999999</v>
      </c>
      <c r="Z33" s="977">
        <v>2335.62</v>
      </c>
      <c r="AA33" s="1025">
        <f t="shared" si="2"/>
        <v>9691.9199999999983</v>
      </c>
      <c r="AB33" s="1025">
        <f t="shared" si="3"/>
        <v>12027.539999999999</v>
      </c>
      <c r="AC33" s="549" t="s">
        <v>167</v>
      </c>
      <c r="AD33" s="980" t="b">
        <f t="shared" si="4"/>
        <v>0</v>
      </c>
      <c r="AE33" s="399" t="s">
        <v>422</v>
      </c>
      <c r="AF33" s="1083"/>
      <c r="AG33" s="975"/>
      <c r="AH33" s="977"/>
      <c r="AI33" s="976"/>
      <c r="AJ33" s="975"/>
      <c r="AK33" s="975"/>
      <c r="AL33" s="976"/>
      <c r="AM33" s="975"/>
      <c r="AN33" s="976"/>
      <c r="AO33" s="975"/>
    </row>
    <row r="34" spans="1:41" s="563" customFormat="1" ht="15" customHeight="1" x14ac:dyDescent="0.25">
      <c r="A34" s="975" t="s">
        <v>1223</v>
      </c>
      <c r="B34" s="975" t="s">
        <v>847</v>
      </c>
      <c r="C34" s="976">
        <v>168</v>
      </c>
      <c r="D34" s="975" t="s">
        <v>66</v>
      </c>
      <c r="E34" s="975" t="s">
        <v>237</v>
      </c>
      <c r="F34" s="977">
        <v>12688.19</v>
      </c>
      <c r="G34" s="977">
        <v>0</v>
      </c>
      <c r="H34" s="977">
        <v>0</v>
      </c>
      <c r="I34" s="977">
        <v>0</v>
      </c>
      <c r="J34" s="977">
        <v>0</v>
      </c>
      <c r="K34" s="977">
        <v>0</v>
      </c>
      <c r="L34" s="977">
        <v>627.95000000000005</v>
      </c>
      <c r="M34" s="977">
        <v>0</v>
      </c>
      <c r="N34" s="977">
        <v>0</v>
      </c>
      <c r="O34" s="977">
        <v>0</v>
      </c>
      <c r="P34" s="977">
        <v>0</v>
      </c>
      <c r="Q34" s="977">
        <v>0</v>
      </c>
      <c r="R34" s="977">
        <v>0</v>
      </c>
      <c r="S34" s="977">
        <v>107.64</v>
      </c>
      <c r="T34" s="977">
        <v>0</v>
      </c>
      <c r="U34" s="977">
        <v>0</v>
      </c>
      <c r="V34" s="977">
        <v>0</v>
      </c>
      <c r="W34" s="977">
        <v>0</v>
      </c>
      <c r="X34" s="977">
        <f t="shared" ref="X34:X64" si="5">SUM(G34:W34)</f>
        <v>735.59</v>
      </c>
      <c r="Y34" s="977">
        <f t="shared" ref="Y34:Y64" si="6">F34-X34</f>
        <v>11952.6</v>
      </c>
      <c r="Z34" s="977">
        <v>2260.6799999999998</v>
      </c>
      <c r="AA34" s="1025">
        <f t="shared" ref="AA34:AA64" si="7">Y34-Z34</f>
        <v>9691.92</v>
      </c>
      <c r="AB34" s="1025">
        <f t="shared" ref="AB34:AB64" si="8">Y34</f>
        <v>11952.6</v>
      </c>
      <c r="AC34" s="549" t="s">
        <v>167</v>
      </c>
      <c r="AD34" s="980" t="b">
        <f t="shared" si="4"/>
        <v>1</v>
      </c>
      <c r="AE34" s="399" t="s">
        <v>66</v>
      </c>
      <c r="AF34" s="1106"/>
      <c r="AG34" s="559"/>
      <c r="AH34" s="562"/>
      <c r="AI34" s="560"/>
      <c r="AJ34" s="559"/>
      <c r="AK34" s="559"/>
      <c r="AL34" s="560"/>
      <c r="AM34" s="559"/>
      <c r="AN34" s="560"/>
      <c r="AO34" s="559"/>
    </row>
    <row r="35" spans="1:41" s="563" customFormat="1" ht="15" customHeight="1" x14ac:dyDescent="0.25">
      <c r="A35" s="975" t="s">
        <v>1223</v>
      </c>
      <c r="B35" s="975" t="s">
        <v>847</v>
      </c>
      <c r="C35" s="976">
        <v>469</v>
      </c>
      <c r="D35" s="975" t="s">
        <v>781</v>
      </c>
      <c r="E35" s="975" t="s">
        <v>780</v>
      </c>
      <c r="F35" s="977">
        <v>7235.99</v>
      </c>
      <c r="G35" s="977">
        <v>0</v>
      </c>
      <c r="H35" s="977">
        <v>0</v>
      </c>
      <c r="I35" s="977">
        <v>0</v>
      </c>
      <c r="J35" s="977">
        <v>0</v>
      </c>
      <c r="K35" s="977">
        <v>0</v>
      </c>
      <c r="L35" s="977">
        <v>0</v>
      </c>
      <c r="M35" s="977">
        <v>0</v>
      </c>
      <c r="N35" s="977">
        <v>0</v>
      </c>
      <c r="O35" s="977">
        <v>0</v>
      </c>
      <c r="P35" s="977">
        <v>0</v>
      </c>
      <c r="Q35" s="977">
        <v>0</v>
      </c>
      <c r="R35" s="977">
        <v>0</v>
      </c>
      <c r="S35" s="977">
        <v>0</v>
      </c>
      <c r="T35" s="977">
        <v>533.86</v>
      </c>
      <c r="U35" s="977">
        <v>0</v>
      </c>
      <c r="V35" s="977">
        <v>0</v>
      </c>
      <c r="W35" s="977">
        <v>0</v>
      </c>
      <c r="X35" s="977">
        <f t="shared" si="5"/>
        <v>533.86</v>
      </c>
      <c r="Y35" s="977">
        <f t="shared" si="6"/>
        <v>6702.13</v>
      </c>
      <c r="Z35" s="977">
        <v>1357.92</v>
      </c>
      <c r="AA35" s="1025">
        <f t="shared" si="7"/>
        <v>5344.21</v>
      </c>
      <c r="AB35" s="1025">
        <f t="shared" si="8"/>
        <v>6702.13</v>
      </c>
      <c r="AC35" s="549" t="s">
        <v>167</v>
      </c>
      <c r="AD35" s="980" t="b">
        <f t="shared" si="4"/>
        <v>0</v>
      </c>
      <c r="AE35" s="218" t="s">
        <v>778</v>
      </c>
      <c r="AF35" s="1106"/>
      <c r="AG35" s="559"/>
      <c r="AH35" s="562"/>
      <c r="AI35" s="560"/>
      <c r="AJ35" s="559"/>
      <c r="AK35" s="559"/>
      <c r="AL35" s="560"/>
      <c r="AM35" s="559"/>
      <c r="AN35" s="560"/>
      <c r="AO35" s="559"/>
    </row>
    <row r="36" spans="1:41" s="563" customFormat="1" ht="15" customHeight="1" x14ac:dyDescent="0.25">
      <c r="A36" s="975" t="s">
        <v>1223</v>
      </c>
      <c r="B36" s="975" t="s">
        <v>847</v>
      </c>
      <c r="C36" s="976">
        <v>468</v>
      </c>
      <c r="D36" s="975" t="s">
        <v>777</v>
      </c>
      <c r="E36" s="975" t="s">
        <v>782</v>
      </c>
      <c r="F36" s="977">
        <v>14428.79</v>
      </c>
      <c r="G36" s="977">
        <v>0</v>
      </c>
      <c r="H36" s="977">
        <v>0</v>
      </c>
      <c r="I36" s="977">
        <v>0</v>
      </c>
      <c r="J36" s="977">
        <v>0</v>
      </c>
      <c r="K36" s="977">
        <v>0</v>
      </c>
      <c r="L36" s="977">
        <v>437.33</v>
      </c>
      <c r="M36" s="977">
        <v>0</v>
      </c>
      <c r="N36" s="977">
        <v>0</v>
      </c>
      <c r="O36" s="977">
        <v>0</v>
      </c>
      <c r="P36" s="977">
        <v>0</v>
      </c>
      <c r="Q36" s="977">
        <v>0</v>
      </c>
      <c r="R36" s="977">
        <v>0</v>
      </c>
      <c r="S36" s="977">
        <v>0</v>
      </c>
      <c r="T36" s="977">
        <v>0</v>
      </c>
      <c r="U36" s="977">
        <v>0</v>
      </c>
      <c r="V36" s="977">
        <v>0</v>
      </c>
      <c r="W36" s="977">
        <v>0</v>
      </c>
      <c r="X36" s="977">
        <f t="shared" si="5"/>
        <v>437.33</v>
      </c>
      <c r="Y36" s="977">
        <f t="shared" si="6"/>
        <v>13991.460000000001</v>
      </c>
      <c r="Z36" s="977">
        <v>2783.84</v>
      </c>
      <c r="AA36" s="1025">
        <f t="shared" si="7"/>
        <v>11207.62</v>
      </c>
      <c r="AB36" s="1025">
        <f t="shared" si="8"/>
        <v>13991.460000000001</v>
      </c>
      <c r="AC36" s="549" t="s">
        <v>167</v>
      </c>
      <c r="AD36" s="980" t="b">
        <f t="shared" si="4"/>
        <v>1</v>
      </c>
      <c r="AE36" s="218" t="s">
        <v>777</v>
      </c>
      <c r="AF36" s="1106"/>
      <c r="AG36" s="559"/>
      <c r="AH36" s="562"/>
      <c r="AI36" s="560"/>
      <c r="AJ36" s="559"/>
      <c r="AK36" s="559"/>
      <c r="AL36" s="560"/>
      <c r="AM36" s="559"/>
      <c r="AN36" s="560"/>
      <c r="AO36" s="559"/>
    </row>
    <row r="37" spans="1:41" ht="15" customHeight="1" x14ac:dyDescent="0.25">
      <c r="A37" s="975" t="s">
        <v>1223</v>
      </c>
      <c r="B37" s="975" t="s">
        <v>847</v>
      </c>
      <c r="C37" s="976">
        <v>16</v>
      </c>
      <c r="D37" s="975" t="s">
        <v>11</v>
      </c>
      <c r="E37" s="975" t="s">
        <v>183</v>
      </c>
      <c r="F37" s="977">
        <v>17643.689999999999</v>
      </c>
      <c r="G37" s="977">
        <v>0</v>
      </c>
      <c r="H37" s="977">
        <v>0</v>
      </c>
      <c r="I37" s="977">
        <v>0</v>
      </c>
      <c r="J37" s="977">
        <v>0</v>
      </c>
      <c r="K37" s="977">
        <v>0</v>
      </c>
      <c r="L37" s="977">
        <v>0</v>
      </c>
      <c r="M37" s="977">
        <v>0</v>
      </c>
      <c r="N37" s="977">
        <v>0</v>
      </c>
      <c r="O37" s="977">
        <v>0</v>
      </c>
      <c r="P37" s="977">
        <v>0</v>
      </c>
      <c r="Q37" s="977">
        <v>0</v>
      </c>
      <c r="R37" s="977">
        <v>0</v>
      </c>
      <c r="S37" s="977">
        <v>0</v>
      </c>
      <c r="T37" s="977">
        <v>1825.55</v>
      </c>
      <c r="U37" s="977">
        <v>0</v>
      </c>
      <c r="V37" s="977">
        <v>0</v>
      </c>
      <c r="W37" s="977">
        <v>0</v>
      </c>
      <c r="X37" s="977">
        <f t="shared" si="5"/>
        <v>1825.55</v>
      </c>
      <c r="Y37" s="977">
        <f t="shared" si="6"/>
        <v>15818.14</v>
      </c>
      <c r="Z37" s="977">
        <v>2495.3000000000002</v>
      </c>
      <c r="AA37" s="1025">
        <f t="shared" si="7"/>
        <v>13322.84</v>
      </c>
      <c r="AB37" s="1025">
        <f t="shared" si="8"/>
        <v>15818.14</v>
      </c>
      <c r="AC37" s="549" t="s">
        <v>167</v>
      </c>
      <c r="AD37" s="980" t="b">
        <f t="shared" si="4"/>
        <v>1</v>
      </c>
      <c r="AE37" s="399" t="s">
        <v>11</v>
      </c>
      <c r="AF37" s="1083"/>
      <c r="AG37" s="975"/>
      <c r="AH37" s="977"/>
      <c r="AI37" s="976"/>
      <c r="AJ37" s="975"/>
      <c r="AK37" s="975"/>
      <c r="AL37" s="976"/>
      <c r="AM37" s="975"/>
      <c r="AN37" s="976"/>
      <c r="AO37" s="975"/>
    </row>
    <row r="38" spans="1:41" s="531" customFormat="1" ht="15" customHeight="1" x14ac:dyDescent="0.25">
      <c r="A38" s="975" t="s">
        <v>1223</v>
      </c>
      <c r="B38" s="975" t="s">
        <v>847</v>
      </c>
      <c r="C38" s="976">
        <v>473</v>
      </c>
      <c r="D38" s="975" t="s">
        <v>787</v>
      </c>
      <c r="E38" s="975" t="s">
        <v>792</v>
      </c>
      <c r="F38" s="977">
        <v>15423.51</v>
      </c>
      <c r="G38" s="977">
        <v>0</v>
      </c>
      <c r="H38" s="977">
        <v>0</v>
      </c>
      <c r="I38" s="977">
        <v>0</v>
      </c>
      <c r="J38" s="977">
        <v>0</v>
      </c>
      <c r="K38" s="977">
        <v>0</v>
      </c>
      <c r="L38" s="977">
        <v>1049.3800000000001</v>
      </c>
      <c r="M38" s="977">
        <v>0</v>
      </c>
      <c r="N38" s="977">
        <v>0</v>
      </c>
      <c r="O38" s="977">
        <v>0</v>
      </c>
      <c r="P38" s="977">
        <v>0</v>
      </c>
      <c r="Q38" s="977">
        <v>0</v>
      </c>
      <c r="R38" s="977">
        <v>0</v>
      </c>
      <c r="S38" s="977">
        <v>0</v>
      </c>
      <c r="T38" s="977">
        <v>0</v>
      </c>
      <c r="U38" s="977">
        <v>0</v>
      </c>
      <c r="V38" s="977">
        <v>0</v>
      </c>
      <c r="W38" s="977">
        <v>0</v>
      </c>
      <c r="X38" s="977">
        <f t="shared" si="5"/>
        <v>1049.3800000000001</v>
      </c>
      <c r="Y38" s="977">
        <f t="shared" si="6"/>
        <v>14374.130000000001</v>
      </c>
      <c r="Z38" s="977">
        <v>3166.51</v>
      </c>
      <c r="AA38" s="1025">
        <f t="shared" si="7"/>
        <v>11207.62</v>
      </c>
      <c r="AB38" s="1025">
        <f t="shared" si="8"/>
        <v>14374.130000000001</v>
      </c>
      <c r="AC38" s="549" t="s">
        <v>167</v>
      </c>
      <c r="AD38" s="980" t="b">
        <f t="shared" si="4"/>
        <v>1</v>
      </c>
      <c r="AE38" s="369" t="s">
        <v>787</v>
      </c>
      <c r="AF38" s="1100"/>
      <c r="AG38" s="529"/>
      <c r="AH38" s="553"/>
      <c r="AI38" s="530"/>
      <c r="AJ38" s="529"/>
      <c r="AK38" s="529"/>
      <c r="AL38" s="530"/>
      <c r="AM38" s="529"/>
      <c r="AN38" s="530"/>
      <c r="AO38" s="529"/>
    </row>
    <row r="39" spans="1:41" s="563" customFormat="1" ht="15" customHeight="1" x14ac:dyDescent="0.25">
      <c r="A39" s="975" t="s">
        <v>1223</v>
      </c>
      <c r="B39" s="975" t="s">
        <v>847</v>
      </c>
      <c r="C39" s="976">
        <v>351</v>
      </c>
      <c r="D39" s="975" t="s">
        <v>375</v>
      </c>
      <c r="E39" s="975" t="s">
        <v>376</v>
      </c>
      <c r="F39" s="977">
        <v>30950.71</v>
      </c>
      <c r="G39" s="977">
        <v>0</v>
      </c>
      <c r="H39" s="977">
        <v>0</v>
      </c>
      <c r="I39" s="977">
        <v>0</v>
      </c>
      <c r="J39" s="977">
        <v>0</v>
      </c>
      <c r="K39" s="977">
        <v>0</v>
      </c>
      <c r="L39" s="977">
        <v>1422.53</v>
      </c>
      <c r="M39" s="977">
        <v>0</v>
      </c>
      <c r="N39" s="977">
        <v>0</v>
      </c>
      <c r="O39" s="977">
        <v>0</v>
      </c>
      <c r="P39" s="977">
        <v>0</v>
      </c>
      <c r="Q39" s="977">
        <v>0</v>
      </c>
      <c r="R39" s="977">
        <v>0</v>
      </c>
      <c r="S39" s="977">
        <v>243.84</v>
      </c>
      <c r="T39" s="977">
        <v>0</v>
      </c>
      <c r="U39" s="977">
        <v>0</v>
      </c>
      <c r="V39" s="977">
        <v>0</v>
      </c>
      <c r="W39" s="977">
        <v>0</v>
      </c>
      <c r="X39" s="977">
        <f t="shared" si="5"/>
        <v>1666.37</v>
      </c>
      <c r="Y39" s="977">
        <f t="shared" si="6"/>
        <v>29284.34</v>
      </c>
      <c r="Z39" s="977">
        <v>5940</v>
      </c>
      <c r="AA39" s="1025">
        <f t="shared" si="7"/>
        <v>23344.34</v>
      </c>
      <c r="AB39" s="1025">
        <f t="shared" si="8"/>
        <v>29284.34</v>
      </c>
      <c r="AC39" s="549" t="s">
        <v>167</v>
      </c>
      <c r="AD39" s="980" t="b">
        <f t="shared" si="4"/>
        <v>1</v>
      </c>
      <c r="AE39" s="399" t="s">
        <v>375</v>
      </c>
      <c r="AF39" s="1106"/>
      <c r="AG39" s="559"/>
      <c r="AH39" s="562"/>
      <c r="AI39" s="560"/>
      <c r="AJ39" s="559"/>
      <c r="AK39" s="559"/>
      <c r="AL39" s="560"/>
      <c r="AM39" s="559"/>
      <c r="AN39" s="560"/>
      <c r="AO39" s="559"/>
    </row>
    <row r="40" spans="1:41" ht="15" customHeight="1" x14ac:dyDescent="0.25">
      <c r="A40" s="975" t="s">
        <v>1223</v>
      </c>
      <c r="B40" s="975" t="s">
        <v>847</v>
      </c>
      <c r="C40" s="976">
        <v>465</v>
      </c>
      <c r="D40" s="975" t="s">
        <v>750</v>
      </c>
      <c r="E40" s="975" t="s">
        <v>763</v>
      </c>
      <c r="F40" s="977">
        <v>16433.560000000001</v>
      </c>
      <c r="G40" s="977">
        <v>0</v>
      </c>
      <c r="H40" s="977">
        <v>0</v>
      </c>
      <c r="I40" s="977">
        <v>0</v>
      </c>
      <c r="J40" s="977">
        <v>0</v>
      </c>
      <c r="K40" s="977">
        <v>0</v>
      </c>
      <c r="L40" s="977">
        <v>2102.84</v>
      </c>
      <c r="M40" s="977">
        <v>0</v>
      </c>
      <c r="N40" s="977">
        <v>0</v>
      </c>
      <c r="O40" s="977">
        <v>0</v>
      </c>
      <c r="P40" s="977">
        <v>0</v>
      </c>
      <c r="Q40" s="977">
        <v>0</v>
      </c>
      <c r="R40" s="977">
        <v>0</v>
      </c>
      <c r="S40" s="977">
        <v>360.42</v>
      </c>
      <c r="T40" s="977">
        <v>0</v>
      </c>
      <c r="U40" s="977">
        <v>0</v>
      </c>
      <c r="V40" s="977">
        <v>0</v>
      </c>
      <c r="W40" s="977">
        <v>0</v>
      </c>
      <c r="X40" s="977">
        <f t="shared" si="5"/>
        <v>2463.2600000000002</v>
      </c>
      <c r="Y40" s="977">
        <f t="shared" si="6"/>
        <v>13970.300000000001</v>
      </c>
      <c r="Z40" s="977">
        <v>2762.68</v>
      </c>
      <c r="AA40" s="1025">
        <f t="shared" si="7"/>
        <v>11207.62</v>
      </c>
      <c r="AB40" s="1025">
        <f t="shared" si="8"/>
        <v>13970.300000000001</v>
      </c>
      <c r="AC40" s="549" t="s">
        <v>167</v>
      </c>
      <c r="AD40" s="980" t="b">
        <f t="shared" si="4"/>
        <v>1</v>
      </c>
      <c r="AE40" s="218" t="s">
        <v>750</v>
      </c>
      <c r="AF40" s="1083"/>
      <c r="AG40" s="975"/>
      <c r="AH40" s="977"/>
      <c r="AI40" s="976"/>
      <c r="AJ40" s="975"/>
      <c r="AK40" s="975"/>
      <c r="AL40" s="976"/>
      <c r="AM40" s="975"/>
      <c r="AN40" s="976"/>
      <c r="AO40" s="975"/>
    </row>
    <row r="41" spans="1:41" ht="15" customHeight="1" x14ac:dyDescent="0.25">
      <c r="A41" s="975" t="s">
        <v>1223</v>
      </c>
      <c r="B41" s="975" t="s">
        <v>847</v>
      </c>
      <c r="C41" s="976">
        <v>499</v>
      </c>
      <c r="D41" s="975" t="s">
        <v>482</v>
      </c>
      <c r="E41" s="975" t="s">
        <v>532</v>
      </c>
      <c r="F41" s="977">
        <v>18349.59</v>
      </c>
      <c r="G41" s="977">
        <v>0</v>
      </c>
      <c r="H41" s="977">
        <v>0</v>
      </c>
      <c r="I41" s="977">
        <v>0</v>
      </c>
      <c r="J41" s="977">
        <v>0</v>
      </c>
      <c r="K41" s="977">
        <v>0</v>
      </c>
      <c r="L41" s="977">
        <v>428.8</v>
      </c>
      <c r="M41" s="977">
        <v>0</v>
      </c>
      <c r="N41" s="977">
        <v>0</v>
      </c>
      <c r="O41" s="977">
        <v>0</v>
      </c>
      <c r="P41" s="977">
        <v>0</v>
      </c>
      <c r="Q41" s="977">
        <v>0</v>
      </c>
      <c r="R41" s="977">
        <v>0</v>
      </c>
      <c r="S41" s="977">
        <v>0</v>
      </c>
      <c r="T41" s="977">
        <v>0</v>
      </c>
      <c r="U41" s="977">
        <v>0</v>
      </c>
      <c r="V41" s="977">
        <v>0</v>
      </c>
      <c r="W41" s="977">
        <v>0</v>
      </c>
      <c r="X41" s="977">
        <f t="shared" si="5"/>
        <v>428.8</v>
      </c>
      <c r="Y41" s="977">
        <f t="shared" si="6"/>
        <v>17920.79</v>
      </c>
      <c r="Z41" s="977">
        <v>3451.6</v>
      </c>
      <c r="AA41" s="1025">
        <f t="shared" si="7"/>
        <v>14469.19</v>
      </c>
      <c r="AB41" s="1025">
        <f t="shared" si="8"/>
        <v>17920.79</v>
      </c>
      <c r="AC41" s="1190" t="s">
        <v>167</v>
      </c>
      <c r="AD41" s="980" t="b">
        <f t="shared" si="4"/>
        <v>1</v>
      </c>
      <c r="AE41" s="369" t="s">
        <v>482</v>
      </c>
      <c r="AF41" s="1083"/>
      <c r="AG41" s="975"/>
      <c r="AH41" s="977"/>
      <c r="AI41" s="976"/>
      <c r="AJ41" s="975"/>
      <c r="AK41" s="975"/>
      <c r="AL41" s="976"/>
      <c r="AM41" s="975"/>
      <c r="AN41" s="976"/>
      <c r="AO41" s="975"/>
    </row>
    <row r="42" spans="1:41" ht="15" customHeight="1" x14ac:dyDescent="0.25">
      <c r="A42" s="975" t="s">
        <v>1223</v>
      </c>
      <c r="B42" s="975" t="s">
        <v>847</v>
      </c>
      <c r="C42" s="976">
        <v>89</v>
      </c>
      <c r="D42" s="975" t="s">
        <v>49</v>
      </c>
      <c r="E42" s="975" t="s">
        <v>221</v>
      </c>
      <c r="F42" s="977">
        <v>22684.33</v>
      </c>
      <c r="G42" s="977">
        <v>0</v>
      </c>
      <c r="H42" s="977">
        <v>0</v>
      </c>
      <c r="I42" s="977">
        <v>0</v>
      </c>
      <c r="J42" s="977">
        <v>0</v>
      </c>
      <c r="K42" s="977">
        <v>0</v>
      </c>
      <c r="L42" s="977">
        <v>1679.44</v>
      </c>
      <c r="M42" s="977">
        <v>0</v>
      </c>
      <c r="N42" s="977">
        <v>0</v>
      </c>
      <c r="O42" s="977">
        <v>0</v>
      </c>
      <c r="P42" s="977">
        <v>0</v>
      </c>
      <c r="Q42" s="977">
        <v>0</v>
      </c>
      <c r="R42" s="977">
        <v>0</v>
      </c>
      <c r="S42" s="977">
        <v>0</v>
      </c>
      <c r="T42" s="977">
        <v>0</v>
      </c>
      <c r="U42" s="977">
        <v>0</v>
      </c>
      <c r="V42" s="977">
        <v>0</v>
      </c>
      <c r="W42" s="977">
        <v>0</v>
      </c>
      <c r="X42" s="977">
        <f t="shared" si="5"/>
        <v>1679.44</v>
      </c>
      <c r="Y42" s="977">
        <f t="shared" si="6"/>
        <v>21004.890000000003</v>
      </c>
      <c r="Z42" s="977">
        <v>3305.16</v>
      </c>
      <c r="AA42" s="1025">
        <f t="shared" si="7"/>
        <v>17699.730000000003</v>
      </c>
      <c r="AB42" s="1025">
        <f t="shared" si="8"/>
        <v>21004.890000000003</v>
      </c>
      <c r="AC42" s="549" t="s">
        <v>167</v>
      </c>
      <c r="AD42" s="980" t="b">
        <f t="shared" si="4"/>
        <v>1</v>
      </c>
      <c r="AE42" s="178" t="s">
        <v>49</v>
      </c>
      <c r="AF42" s="1083"/>
      <c r="AG42" s="975"/>
      <c r="AH42" s="977"/>
      <c r="AI42" s="976"/>
      <c r="AJ42" s="975"/>
      <c r="AK42" s="975"/>
      <c r="AL42" s="976"/>
      <c r="AM42" s="975"/>
      <c r="AN42" s="976"/>
      <c r="AO42" s="975"/>
    </row>
    <row r="43" spans="1:41" ht="15" customHeight="1" x14ac:dyDescent="0.25">
      <c r="A43" s="975" t="s">
        <v>1223</v>
      </c>
      <c r="B43" s="975" t="s">
        <v>847</v>
      </c>
      <c r="C43" s="976">
        <v>504</v>
      </c>
      <c r="D43" s="975" t="s">
        <v>1104</v>
      </c>
      <c r="E43" s="975" t="s">
        <v>1117</v>
      </c>
      <c r="F43" s="977">
        <v>24356.94</v>
      </c>
      <c r="G43" s="977">
        <v>0</v>
      </c>
      <c r="H43" s="977">
        <v>0</v>
      </c>
      <c r="I43" s="977">
        <v>0</v>
      </c>
      <c r="J43" s="977">
        <v>0</v>
      </c>
      <c r="K43" s="977">
        <v>0</v>
      </c>
      <c r="L43" s="977">
        <v>1244.69</v>
      </c>
      <c r="M43" s="977">
        <v>0</v>
      </c>
      <c r="N43" s="977">
        <v>0</v>
      </c>
      <c r="O43" s="977">
        <v>0</v>
      </c>
      <c r="P43" s="977">
        <v>0</v>
      </c>
      <c r="Q43" s="977">
        <v>0</v>
      </c>
      <c r="R43" s="977">
        <v>0</v>
      </c>
      <c r="S43" s="977">
        <v>213.45</v>
      </c>
      <c r="T43" s="977">
        <v>0</v>
      </c>
      <c r="U43" s="977">
        <v>0</v>
      </c>
      <c r="V43" s="977">
        <v>0</v>
      </c>
      <c r="W43" s="977">
        <v>0</v>
      </c>
      <c r="X43" s="977">
        <f t="shared" si="5"/>
        <v>1458.14</v>
      </c>
      <c r="Y43" s="977">
        <f t="shared" si="6"/>
        <v>22898.799999999999</v>
      </c>
      <c r="Z43" s="977">
        <v>4410.3999999999996</v>
      </c>
      <c r="AA43" s="1025">
        <f t="shared" si="7"/>
        <v>18488.400000000001</v>
      </c>
      <c r="AB43" s="1025">
        <f t="shared" si="8"/>
        <v>22898.799999999999</v>
      </c>
      <c r="AC43" s="549" t="s">
        <v>167</v>
      </c>
      <c r="AD43" s="980" t="b">
        <f t="shared" si="4"/>
        <v>1</v>
      </c>
      <c r="AE43" s="178" t="s">
        <v>1104</v>
      </c>
      <c r="AF43" s="1083"/>
      <c r="AG43" s="975"/>
      <c r="AH43" s="977"/>
      <c r="AI43" s="976"/>
      <c r="AJ43" s="975"/>
      <c r="AK43" s="975"/>
      <c r="AL43" s="976"/>
      <c r="AM43" s="975"/>
      <c r="AN43" s="976"/>
      <c r="AO43" s="975"/>
    </row>
    <row r="44" spans="1:41" ht="15" customHeight="1" x14ac:dyDescent="0.25">
      <c r="A44" s="975" t="s">
        <v>1223</v>
      </c>
      <c r="B44" s="975" t="s">
        <v>847</v>
      </c>
      <c r="C44" s="976">
        <v>279</v>
      </c>
      <c r="D44" s="975" t="s">
        <v>165</v>
      </c>
      <c r="E44" s="975" t="s">
        <v>268</v>
      </c>
      <c r="F44" s="977">
        <v>8182.01</v>
      </c>
      <c r="G44" s="977">
        <v>0</v>
      </c>
      <c r="H44" s="977">
        <v>0</v>
      </c>
      <c r="I44" s="977">
        <v>0</v>
      </c>
      <c r="J44" s="977">
        <v>0</v>
      </c>
      <c r="K44" s="977">
        <v>0</v>
      </c>
      <c r="L44" s="977">
        <v>0</v>
      </c>
      <c r="M44" s="977">
        <v>0</v>
      </c>
      <c r="N44" s="977">
        <v>0</v>
      </c>
      <c r="O44" s="977">
        <v>0</v>
      </c>
      <c r="P44" s="977">
        <v>0</v>
      </c>
      <c r="Q44" s="977">
        <v>0</v>
      </c>
      <c r="R44" s="977">
        <v>0</v>
      </c>
      <c r="S44" s="977">
        <v>0</v>
      </c>
      <c r="T44" s="977">
        <v>1832.64</v>
      </c>
      <c r="U44" s="977">
        <v>0</v>
      </c>
      <c r="V44" s="977">
        <v>0</v>
      </c>
      <c r="W44" s="977">
        <v>0</v>
      </c>
      <c r="X44" s="977">
        <f t="shared" si="5"/>
        <v>1832.64</v>
      </c>
      <c r="Y44" s="977">
        <f t="shared" si="6"/>
        <v>6349.37</v>
      </c>
      <c r="Z44" s="977">
        <v>1005.16</v>
      </c>
      <c r="AA44" s="1025">
        <f t="shared" si="7"/>
        <v>5344.21</v>
      </c>
      <c r="AB44" s="1025">
        <f t="shared" si="8"/>
        <v>6349.37</v>
      </c>
      <c r="AC44" s="549" t="s">
        <v>167</v>
      </c>
      <c r="AD44" s="980" t="b">
        <f t="shared" si="4"/>
        <v>1</v>
      </c>
      <c r="AE44" s="399" t="s">
        <v>165</v>
      </c>
      <c r="AF44" s="1083"/>
      <c r="AG44" s="975"/>
      <c r="AH44" s="977"/>
      <c r="AI44" s="976"/>
      <c r="AJ44" s="975"/>
      <c r="AK44" s="975"/>
      <c r="AL44" s="976"/>
      <c r="AM44" s="975"/>
      <c r="AN44" s="976"/>
      <c r="AO44" s="975"/>
    </row>
    <row r="45" spans="1:41" ht="15" customHeight="1" x14ac:dyDescent="0.25">
      <c r="A45" s="975" t="s">
        <v>1223</v>
      </c>
      <c r="B45" s="975" t="s">
        <v>847</v>
      </c>
      <c r="C45" s="976">
        <v>451</v>
      </c>
      <c r="D45" s="975" t="s">
        <v>718</v>
      </c>
      <c r="E45" s="975" t="s">
        <v>739</v>
      </c>
      <c r="F45" s="977">
        <v>20176.810000000001</v>
      </c>
      <c r="G45" s="977">
        <v>0</v>
      </c>
      <c r="H45" s="977">
        <v>0</v>
      </c>
      <c r="I45" s="977">
        <v>0</v>
      </c>
      <c r="J45" s="977">
        <v>0</v>
      </c>
      <c r="K45" s="977">
        <v>0</v>
      </c>
      <c r="L45" s="977">
        <v>0</v>
      </c>
      <c r="M45" s="977">
        <v>0</v>
      </c>
      <c r="N45" s="977">
        <v>0</v>
      </c>
      <c r="O45" s="977">
        <v>0</v>
      </c>
      <c r="P45" s="977">
        <v>4554</v>
      </c>
      <c r="Q45" s="977">
        <v>0</v>
      </c>
      <c r="R45" s="977">
        <v>0</v>
      </c>
      <c r="S45" s="977">
        <v>270.24</v>
      </c>
      <c r="T45" s="977">
        <v>1114.92</v>
      </c>
      <c r="U45" s="977">
        <v>0</v>
      </c>
      <c r="V45" s="977">
        <v>0</v>
      </c>
      <c r="W45" s="977">
        <v>0</v>
      </c>
      <c r="X45" s="977">
        <f t="shared" si="5"/>
        <v>5939.16</v>
      </c>
      <c r="Y45" s="977">
        <f t="shared" si="6"/>
        <v>14237.650000000001</v>
      </c>
      <c r="Z45" s="977">
        <v>3030.03</v>
      </c>
      <c r="AA45" s="1025">
        <f t="shared" si="7"/>
        <v>11207.62</v>
      </c>
      <c r="AB45" s="1025">
        <f t="shared" si="8"/>
        <v>14237.650000000001</v>
      </c>
      <c r="AC45" s="549" t="s">
        <v>167</v>
      </c>
      <c r="AD45" s="980" t="b">
        <f t="shared" si="4"/>
        <v>1</v>
      </c>
      <c r="AE45" s="369" t="s">
        <v>718</v>
      </c>
      <c r="AF45" s="1083"/>
      <c r="AG45" s="975"/>
      <c r="AH45" s="977"/>
      <c r="AI45" s="976"/>
      <c r="AJ45" s="975"/>
      <c r="AK45" s="975"/>
      <c r="AL45" s="976"/>
      <c r="AM45" s="975"/>
      <c r="AN45" s="976"/>
      <c r="AO45" s="975"/>
    </row>
    <row r="46" spans="1:41" ht="15" customHeight="1" x14ac:dyDescent="0.25">
      <c r="A46" s="975" t="s">
        <v>1223</v>
      </c>
      <c r="B46" s="975" t="s">
        <v>847</v>
      </c>
      <c r="C46" s="976">
        <v>353</v>
      </c>
      <c r="D46" s="975" t="s">
        <v>379</v>
      </c>
      <c r="E46" s="975" t="s">
        <v>380</v>
      </c>
      <c r="F46" s="977">
        <v>18732.689999999999</v>
      </c>
      <c r="G46" s="977">
        <v>0</v>
      </c>
      <c r="H46" s="977">
        <v>0</v>
      </c>
      <c r="I46" s="977">
        <v>0</v>
      </c>
      <c r="J46" s="977">
        <v>0</v>
      </c>
      <c r="K46" s="977">
        <v>0</v>
      </c>
      <c r="L46" s="977">
        <v>0</v>
      </c>
      <c r="M46" s="977">
        <v>0</v>
      </c>
      <c r="N46" s="977">
        <v>0</v>
      </c>
      <c r="O46" s="977">
        <v>0</v>
      </c>
      <c r="P46" s="977">
        <v>0</v>
      </c>
      <c r="Q46" s="977">
        <v>0</v>
      </c>
      <c r="R46" s="977">
        <v>0</v>
      </c>
      <c r="S46" s="977">
        <v>0</v>
      </c>
      <c r="T46" s="977">
        <v>0</v>
      </c>
      <c r="U46" s="977">
        <v>0</v>
      </c>
      <c r="V46" s="977">
        <v>0</v>
      </c>
      <c r="W46" s="977">
        <v>0</v>
      </c>
      <c r="X46" s="977">
        <f t="shared" si="5"/>
        <v>0</v>
      </c>
      <c r="Y46" s="977">
        <f t="shared" si="6"/>
        <v>18732.689999999999</v>
      </c>
      <c r="Z46" s="977">
        <v>3566.65</v>
      </c>
      <c r="AA46" s="1025">
        <f t="shared" si="7"/>
        <v>15166.039999999999</v>
      </c>
      <c r="AB46" s="1025">
        <f t="shared" si="8"/>
        <v>18732.689999999999</v>
      </c>
      <c r="AC46" s="549" t="s">
        <v>167</v>
      </c>
      <c r="AD46" s="980" t="b">
        <f t="shared" si="4"/>
        <v>1</v>
      </c>
      <c r="AE46" s="399" t="s">
        <v>379</v>
      </c>
      <c r="AF46" s="1083"/>
      <c r="AG46" s="975"/>
      <c r="AH46" s="977"/>
      <c r="AI46" s="976"/>
      <c r="AJ46" s="975"/>
      <c r="AK46" s="975"/>
      <c r="AL46" s="976"/>
      <c r="AM46" s="975"/>
      <c r="AN46" s="976"/>
      <c r="AO46" s="975"/>
    </row>
    <row r="47" spans="1:41" ht="15" customHeight="1" x14ac:dyDescent="0.25">
      <c r="A47" s="975" t="s">
        <v>1223</v>
      </c>
      <c r="B47" s="975" t="s">
        <v>847</v>
      </c>
      <c r="C47" s="976">
        <v>450</v>
      </c>
      <c r="D47" s="975" t="s">
        <v>717</v>
      </c>
      <c r="E47" s="975" t="s">
        <v>738</v>
      </c>
      <c r="F47" s="977">
        <v>14476.34</v>
      </c>
      <c r="G47" s="977">
        <v>0</v>
      </c>
      <c r="H47" s="977">
        <v>0</v>
      </c>
      <c r="I47" s="977">
        <v>0</v>
      </c>
      <c r="J47" s="977">
        <v>0</v>
      </c>
      <c r="K47" s="977">
        <v>0</v>
      </c>
      <c r="L47" s="977">
        <v>529.82000000000005</v>
      </c>
      <c r="M47" s="977">
        <v>0</v>
      </c>
      <c r="N47" s="977">
        <v>0</v>
      </c>
      <c r="O47" s="977">
        <v>0</v>
      </c>
      <c r="P47" s="977">
        <v>0</v>
      </c>
      <c r="Q47" s="977">
        <v>0</v>
      </c>
      <c r="R47" s="977">
        <v>0</v>
      </c>
      <c r="S47" s="977">
        <v>0</v>
      </c>
      <c r="T47" s="977">
        <v>0</v>
      </c>
      <c r="U47" s="977">
        <v>0</v>
      </c>
      <c r="V47" s="977">
        <v>0</v>
      </c>
      <c r="W47" s="977">
        <v>0</v>
      </c>
      <c r="X47" s="977">
        <f t="shared" si="5"/>
        <v>529.82000000000005</v>
      </c>
      <c r="Y47" s="977">
        <f t="shared" si="6"/>
        <v>13946.52</v>
      </c>
      <c r="Z47" s="977">
        <v>2738.9</v>
      </c>
      <c r="AA47" s="1025">
        <f t="shared" si="7"/>
        <v>11207.62</v>
      </c>
      <c r="AB47" s="1025">
        <f t="shared" si="8"/>
        <v>13946.52</v>
      </c>
      <c r="AC47" s="549" t="s">
        <v>167</v>
      </c>
      <c r="AD47" s="980" t="b">
        <f t="shared" si="4"/>
        <v>1</v>
      </c>
      <c r="AE47" s="369" t="s">
        <v>717</v>
      </c>
      <c r="AF47" s="1083"/>
      <c r="AG47" s="975"/>
      <c r="AH47" s="977"/>
      <c r="AI47" s="976"/>
      <c r="AJ47" s="975"/>
      <c r="AK47" s="975"/>
      <c r="AL47" s="976"/>
      <c r="AM47" s="975"/>
      <c r="AN47" s="976"/>
      <c r="AO47" s="975"/>
    </row>
    <row r="48" spans="1:41" ht="15" customHeight="1" x14ac:dyDescent="0.25">
      <c r="A48" s="975" t="s">
        <v>1223</v>
      </c>
      <c r="B48" s="975" t="s">
        <v>847</v>
      </c>
      <c r="C48" s="976">
        <v>489</v>
      </c>
      <c r="D48" s="975" t="s">
        <v>871</v>
      </c>
      <c r="E48" s="975" t="s">
        <v>872</v>
      </c>
      <c r="F48" s="977">
        <v>15097.56</v>
      </c>
      <c r="G48" s="977">
        <v>0</v>
      </c>
      <c r="H48" s="977">
        <v>0</v>
      </c>
      <c r="I48" s="977">
        <v>1518</v>
      </c>
      <c r="J48" s="977">
        <v>0</v>
      </c>
      <c r="K48" s="977">
        <v>0</v>
      </c>
      <c r="L48" s="977">
        <v>0</v>
      </c>
      <c r="M48" s="977">
        <v>0</v>
      </c>
      <c r="N48" s="977">
        <v>0</v>
      </c>
      <c r="O48" s="977">
        <v>0</v>
      </c>
      <c r="P48" s="977">
        <v>0</v>
      </c>
      <c r="Q48" s="977">
        <v>0</v>
      </c>
      <c r="R48" s="977">
        <v>0</v>
      </c>
      <c r="S48" s="977">
        <v>70.03</v>
      </c>
      <c r="T48" s="977">
        <v>0</v>
      </c>
      <c r="U48" s="977">
        <v>0</v>
      </c>
      <c r="V48" s="977">
        <v>0</v>
      </c>
      <c r="W48" s="977">
        <v>0</v>
      </c>
      <c r="X48" s="977">
        <f t="shared" si="5"/>
        <v>1588.03</v>
      </c>
      <c r="Y48" s="977">
        <f t="shared" si="6"/>
        <v>13509.529999999999</v>
      </c>
      <c r="Z48" s="977">
        <v>2196.6999999999998</v>
      </c>
      <c r="AA48" s="1025">
        <f t="shared" si="7"/>
        <v>11312.829999999998</v>
      </c>
      <c r="AB48" s="1025">
        <f t="shared" si="8"/>
        <v>13509.529999999999</v>
      </c>
      <c r="AC48" s="549" t="s">
        <v>167</v>
      </c>
      <c r="AD48" s="980" t="b">
        <f t="shared" si="4"/>
        <v>1</v>
      </c>
      <c r="AE48" s="218" t="s">
        <v>871</v>
      </c>
      <c r="AF48" s="1083"/>
      <c r="AG48" s="975"/>
      <c r="AH48" s="977"/>
      <c r="AI48" s="976"/>
      <c r="AJ48" s="975"/>
      <c r="AK48" s="975"/>
      <c r="AL48" s="976"/>
      <c r="AM48" s="975"/>
      <c r="AN48" s="976"/>
      <c r="AO48" s="975"/>
    </row>
    <row r="49" spans="1:41" ht="15" customHeight="1" x14ac:dyDescent="0.25">
      <c r="A49" s="975" t="s">
        <v>1223</v>
      </c>
      <c r="B49" s="975" t="s">
        <v>847</v>
      </c>
      <c r="C49" s="976">
        <v>355</v>
      </c>
      <c r="D49" s="975" t="s">
        <v>381</v>
      </c>
      <c r="E49" s="975" t="s">
        <v>382</v>
      </c>
      <c r="F49" s="977">
        <v>25585.03</v>
      </c>
      <c r="G49" s="977">
        <v>0</v>
      </c>
      <c r="H49" s="977">
        <v>0</v>
      </c>
      <c r="I49" s="977">
        <v>0</v>
      </c>
      <c r="J49" s="977">
        <v>0</v>
      </c>
      <c r="K49" s="977">
        <v>0</v>
      </c>
      <c r="L49" s="977">
        <v>831</v>
      </c>
      <c r="M49" s="977">
        <v>0</v>
      </c>
      <c r="N49" s="977">
        <v>0</v>
      </c>
      <c r="O49" s="977">
        <v>0</v>
      </c>
      <c r="P49" s="977">
        <v>0</v>
      </c>
      <c r="Q49" s="977">
        <v>0</v>
      </c>
      <c r="R49" s="977">
        <v>0</v>
      </c>
      <c r="S49" s="977">
        <v>142.44</v>
      </c>
      <c r="T49" s="977">
        <v>0</v>
      </c>
      <c r="U49" s="977">
        <v>0</v>
      </c>
      <c r="V49" s="977">
        <v>0</v>
      </c>
      <c r="W49" s="977">
        <v>0</v>
      </c>
      <c r="X49" s="977">
        <f t="shared" si="5"/>
        <v>973.44</v>
      </c>
      <c r="Y49" s="977">
        <f t="shared" si="6"/>
        <v>24611.59</v>
      </c>
      <c r="Z49" s="977">
        <v>4890.63</v>
      </c>
      <c r="AA49" s="1025">
        <f t="shared" si="7"/>
        <v>19720.96</v>
      </c>
      <c r="AB49" s="1025">
        <f t="shared" si="8"/>
        <v>24611.59</v>
      </c>
      <c r="AC49" s="549" t="s">
        <v>167</v>
      </c>
      <c r="AD49" s="980" t="b">
        <f t="shared" si="4"/>
        <v>1</v>
      </c>
      <c r="AE49" s="178" t="s">
        <v>381</v>
      </c>
      <c r="AF49" s="1083"/>
      <c r="AG49" s="975"/>
      <c r="AH49" s="977"/>
      <c r="AI49" s="976"/>
      <c r="AJ49" s="975"/>
      <c r="AK49" s="975"/>
      <c r="AL49" s="976"/>
      <c r="AM49" s="975"/>
      <c r="AN49" s="976"/>
      <c r="AO49" s="975"/>
    </row>
    <row r="50" spans="1:41" ht="15" customHeight="1" x14ac:dyDescent="0.25">
      <c r="A50" s="975" t="s">
        <v>1223</v>
      </c>
      <c r="B50" s="975" t="s">
        <v>847</v>
      </c>
      <c r="C50" s="976">
        <v>361</v>
      </c>
      <c r="D50" s="975" t="s">
        <v>446</v>
      </c>
      <c r="E50" s="975" t="s">
        <v>447</v>
      </c>
      <c r="F50" s="977">
        <v>25004.85</v>
      </c>
      <c r="G50" s="977">
        <v>0</v>
      </c>
      <c r="H50" s="977">
        <v>0</v>
      </c>
      <c r="I50" s="977">
        <v>1518</v>
      </c>
      <c r="J50" s="977">
        <v>0</v>
      </c>
      <c r="K50" s="977">
        <v>0</v>
      </c>
      <c r="L50" s="977">
        <v>0</v>
      </c>
      <c r="M50" s="977">
        <v>0</v>
      </c>
      <c r="N50" s="977">
        <v>0</v>
      </c>
      <c r="O50" s="977">
        <v>0</v>
      </c>
      <c r="P50" s="977">
        <v>0</v>
      </c>
      <c r="Q50" s="977">
        <v>0</v>
      </c>
      <c r="R50" s="977">
        <v>0</v>
      </c>
      <c r="S50" s="977">
        <v>0</v>
      </c>
      <c r="T50" s="977">
        <v>0</v>
      </c>
      <c r="U50" s="977">
        <v>0</v>
      </c>
      <c r="V50" s="977">
        <v>0</v>
      </c>
      <c r="W50" s="977">
        <v>0</v>
      </c>
      <c r="X50" s="977">
        <f t="shared" si="5"/>
        <v>1518</v>
      </c>
      <c r="Y50" s="977">
        <f t="shared" si="6"/>
        <v>23486.85</v>
      </c>
      <c r="Z50" s="977">
        <v>4998.45</v>
      </c>
      <c r="AA50" s="1025">
        <f t="shared" si="7"/>
        <v>18488.399999999998</v>
      </c>
      <c r="AB50" s="1025">
        <f t="shared" si="8"/>
        <v>23486.85</v>
      </c>
      <c r="AC50" s="1193" t="s">
        <v>167</v>
      </c>
      <c r="AD50" s="980" t="b">
        <f t="shared" si="4"/>
        <v>1</v>
      </c>
      <c r="AE50" s="369" t="s">
        <v>446</v>
      </c>
      <c r="AF50" s="1083"/>
      <c r="AG50" s="975"/>
      <c r="AH50" s="977"/>
      <c r="AI50" s="976"/>
      <c r="AJ50" s="975"/>
      <c r="AK50" s="975"/>
      <c r="AL50" s="976"/>
      <c r="AM50" s="975"/>
      <c r="AN50" s="976"/>
      <c r="AO50" s="975"/>
    </row>
    <row r="51" spans="1:41" ht="15" customHeight="1" x14ac:dyDescent="0.25">
      <c r="A51" s="975" t="s">
        <v>1223</v>
      </c>
      <c r="B51" s="975" t="s">
        <v>847</v>
      </c>
      <c r="C51" s="976">
        <v>76</v>
      </c>
      <c r="D51" s="975" t="s">
        <v>40</v>
      </c>
      <c r="E51" s="975" t="s">
        <v>212</v>
      </c>
      <c r="F51" s="977">
        <v>30213.45</v>
      </c>
      <c r="G51" s="977">
        <v>0</v>
      </c>
      <c r="H51" s="977">
        <v>0</v>
      </c>
      <c r="I51" s="977">
        <v>0</v>
      </c>
      <c r="J51" s="977">
        <v>0</v>
      </c>
      <c r="K51" s="977">
        <v>0</v>
      </c>
      <c r="L51" s="977">
        <v>947.85</v>
      </c>
      <c r="M51" s="977">
        <v>0</v>
      </c>
      <c r="N51" s="977">
        <v>0</v>
      </c>
      <c r="O51" s="977">
        <v>0</v>
      </c>
      <c r="P51" s="977">
        <v>0</v>
      </c>
      <c r="Q51" s="977">
        <v>0</v>
      </c>
      <c r="R51" s="977">
        <v>0</v>
      </c>
      <c r="S51" s="977">
        <v>290.62</v>
      </c>
      <c r="T51" s="977">
        <v>0</v>
      </c>
      <c r="U51" s="977">
        <v>0</v>
      </c>
      <c r="V51" s="977">
        <v>0</v>
      </c>
      <c r="W51" s="977">
        <v>0</v>
      </c>
      <c r="X51" s="977">
        <f t="shared" si="5"/>
        <v>1238.47</v>
      </c>
      <c r="Y51" s="977">
        <f t="shared" si="6"/>
        <v>28974.98</v>
      </c>
      <c r="Z51" s="977">
        <v>5630.64</v>
      </c>
      <c r="AA51" s="1025">
        <f t="shared" si="7"/>
        <v>23344.34</v>
      </c>
      <c r="AB51" s="1025">
        <f t="shared" si="8"/>
        <v>28974.98</v>
      </c>
      <c r="AC51" s="549" t="s">
        <v>167</v>
      </c>
      <c r="AD51" s="980" t="b">
        <f t="shared" si="4"/>
        <v>1</v>
      </c>
      <c r="AE51" s="399" t="s">
        <v>40</v>
      </c>
      <c r="AF51" s="1083"/>
      <c r="AG51" s="975"/>
      <c r="AH51" s="977"/>
      <c r="AI51" s="976"/>
      <c r="AJ51" s="975"/>
      <c r="AK51" s="975"/>
      <c r="AL51" s="976"/>
      <c r="AM51" s="975"/>
      <c r="AN51" s="976"/>
      <c r="AO51" s="975"/>
    </row>
    <row r="52" spans="1:41" s="563" customFormat="1" ht="15" customHeight="1" x14ac:dyDescent="0.25">
      <c r="A52" s="975" t="s">
        <v>1223</v>
      </c>
      <c r="B52" s="975" t="s">
        <v>847</v>
      </c>
      <c r="C52" s="976">
        <v>503</v>
      </c>
      <c r="D52" s="975" t="s">
        <v>1115</v>
      </c>
      <c r="E52" s="975" t="s">
        <v>1116</v>
      </c>
      <c r="F52" s="977">
        <v>28913.09</v>
      </c>
      <c r="G52" s="977">
        <v>0</v>
      </c>
      <c r="H52" s="977">
        <v>0</v>
      </c>
      <c r="I52" s="977">
        <v>0</v>
      </c>
      <c r="J52" s="977">
        <v>0</v>
      </c>
      <c r="K52" s="977">
        <v>0</v>
      </c>
      <c r="L52" s="977">
        <v>0</v>
      </c>
      <c r="M52" s="977">
        <v>0</v>
      </c>
      <c r="N52" s="977">
        <v>0</v>
      </c>
      <c r="O52" s="977">
        <v>0</v>
      </c>
      <c r="P52" s="977">
        <v>0</v>
      </c>
      <c r="Q52" s="977">
        <v>0</v>
      </c>
      <c r="R52" s="977">
        <v>0</v>
      </c>
      <c r="S52" s="977">
        <v>0</v>
      </c>
      <c r="T52" s="977">
        <v>0</v>
      </c>
      <c r="U52" s="977">
        <v>0</v>
      </c>
      <c r="V52" s="977">
        <v>0</v>
      </c>
      <c r="W52" s="977">
        <v>0</v>
      </c>
      <c r="X52" s="977">
        <f t="shared" si="5"/>
        <v>0</v>
      </c>
      <c r="Y52" s="977">
        <f t="shared" si="6"/>
        <v>28913.09</v>
      </c>
      <c r="Z52" s="977">
        <v>5568.75</v>
      </c>
      <c r="AA52" s="1025">
        <f t="shared" si="7"/>
        <v>23344.34</v>
      </c>
      <c r="AB52" s="1025">
        <f t="shared" si="8"/>
        <v>28913.09</v>
      </c>
      <c r="AC52" s="549" t="s">
        <v>167</v>
      </c>
      <c r="AD52" s="980" t="b">
        <f t="shared" si="4"/>
        <v>0</v>
      </c>
      <c r="AE52" s="178" t="s">
        <v>1105</v>
      </c>
      <c r="AF52" s="1083"/>
      <c r="AG52" s="975"/>
      <c r="AH52" s="977"/>
      <c r="AI52" s="976"/>
      <c r="AJ52" s="559"/>
      <c r="AK52" s="559"/>
      <c r="AL52" s="560"/>
      <c r="AM52" s="559"/>
      <c r="AN52" s="560"/>
      <c r="AO52" s="559"/>
    </row>
    <row r="53" spans="1:41" ht="15" customHeight="1" x14ac:dyDescent="0.25">
      <c r="A53" s="975" t="s">
        <v>1223</v>
      </c>
      <c r="B53" s="975" t="s">
        <v>847</v>
      </c>
      <c r="C53" s="976">
        <v>79</v>
      </c>
      <c r="D53" s="975" t="s">
        <v>41</v>
      </c>
      <c r="E53" s="975" t="s">
        <v>213</v>
      </c>
      <c r="F53" s="977">
        <v>16358.18</v>
      </c>
      <c r="G53" s="977">
        <v>0</v>
      </c>
      <c r="H53" s="977">
        <v>0</v>
      </c>
      <c r="I53" s="977">
        <v>0</v>
      </c>
      <c r="J53" s="977">
        <v>0</v>
      </c>
      <c r="K53" s="977">
        <v>0</v>
      </c>
      <c r="L53" s="977">
        <v>0</v>
      </c>
      <c r="M53" s="977">
        <v>0</v>
      </c>
      <c r="N53" s="977">
        <v>0</v>
      </c>
      <c r="O53" s="977">
        <v>0</v>
      </c>
      <c r="P53" s="977">
        <v>0</v>
      </c>
      <c r="Q53" s="977">
        <v>0</v>
      </c>
      <c r="R53" s="977">
        <v>0</v>
      </c>
      <c r="S53" s="977">
        <v>0</v>
      </c>
      <c r="T53" s="977">
        <v>3384.24</v>
      </c>
      <c r="U53" s="977">
        <v>0</v>
      </c>
      <c r="V53" s="977">
        <v>0</v>
      </c>
      <c r="W53" s="977">
        <v>0</v>
      </c>
      <c r="X53" s="977">
        <f t="shared" si="5"/>
        <v>3384.24</v>
      </c>
      <c r="Y53" s="977">
        <f t="shared" si="6"/>
        <v>12973.94</v>
      </c>
      <c r="Z53" s="977">
        <v>2353.09</v>
      </c>
      <c r="AA53" s="1025">
        <f t="shared" si="7"/>
        <v>10620.85</v>
      </c>
      <c r="AB53" s="1025">
        <f t="shared" si="8"/>
        <v>12973.94</v>
      </c>
      <c r="AC53" s="549" t="s">
        <v>167</v>
      </c>
      <c r="AD53" s="980" t="b">
        <f t="shared" si="4"/>
        <v>1</v>
      </c>
      <c r="AE53" s="399" t="s">
        <v>41</v>
      </c>
      <c r="AF53" s="1106"/>
      <c r="AG53" s="559"/>
      <c r="AH53" s="562"/>
      <c r="AI53" s="560"/>
      <c r="AJ53" s="975"/>
      <c r="AK53" s="975"/>
      <c r="AL53" s="976"/>
      <c r="AM53" s="975"/>
      <c r="AN53" s="976"/>
      <c r="AO53" s="975"/>
    </row>
    <row r="54" spans="1:41" ht="15" customHeight="1" x14ac:dyDescent="0.25">
      <c r="A54" s="975" t="s">
        <v>1223</v>
      </c>
      <c r="B54" s="975" t="s">
        <v>847</v>
      </c>
      <c r="C54" s="976">
        <v>152</v>
      </c>
      <c r="D54" s="975" t="s">
        <v>59</v>
      </c>
      <c r="E54" s="975" t="s">
        <v>231</v>
      </c>
      <c r="F54" s="977">
        <v>11531.37</v>
      </c>
      <c r="G54" s="977">
        <v>0</v>
      </c>
      <c r="H54" s="977">
        <v>0</v>
      </c>
      <c r="I54" s="977">
        <v>0</v>
      </c>
      <c r="J54" s="977">
        <v>0</v>
      </c>
      <c r="K54" s="977">
        <v>0</v>
      </c>
      <c r="L54" s="977">
        <v>724.56</v>
      </c>
      <c r="M54" s="977">
        <v>0</v>
      </c>
      <c r="N54" s="977">
        <v>0</v>
      </c>
      <c r="O54" s="977">
        <v>0</v>
      </c>
      <c r="P54" s="977">
        <v>0</v>
      </c>
      <c r="Q54" s="977">
        <v>0</v>
      </c>
      <c r="R54" s="977">
        <v>0</v>
      </c>
      <c r="S54" s="977">
        <v>129.72</v>
      </c>
      <c r="T54" s="977">
        <v>0</v>
      </c>
      <c r="U54" s="977">
        <v>0</v>
      </c>
      <c r="V54" s="977">
        <v>0</v>
      </c>
      <c r="W54" s="977">
        <v>0</v>
      </c>
      <c r="X54" s="977">
        <f t="shared" si="5"/>
        <v>854.28</v>
      </c>
      <c r="Y54" s="977">
        <f t="shared" si="6"/>
        <v>10677.09</v>
      </c>
      <c r="Z54" s="977">
        <v>1323.14</v>
      </c>
      <c r="AA54" s="1025">
        <f t="shared" si="7"/>
        <v>9353.9500000000007</v>
      </c>
      <c r="AB54" s="1025">
        <f t="shared" si="8"/>
        <v>10677.09</v>
      </c>
      <c r="AC54" s="549" t="s">
        <v>167</v>
      </c>
      <c r="AD54" s="980" t="b">
        <f t="shared" si="4"/>
        <v>1</v>
      </c>
      <c r="AE54" s="399" t="s">
        <v>59</v>
      </c>
      <c r="AF54" s="1083"/>
      <c r="AG54" s="975"/>
      <c r="AH54" s="977"/>
      <c r="AI54" s="976"/>
      <c r="AJ54" s="975"/>
      <c r="AK54" s="975"/>
      <c r="AL54" s="976"/>
      <c r="AM54" s="975"/>
      <c r="AN54" s="976"/>
      <c r="AO54" s="975"/>
    </row>
    <row r="55" spans="1:41" ht="15" customHeight="1" x14ac:dyDescent="0.25">
      <c r="A55" s="975" t="s">
        <v>1223</v>
      </c>
      <c r="B55" s="975" t="s">
        <v>847</v>
      </c>
      <c r="C55" s="976">
        <v>148</v>
      </c>
      <c r="D55" s="975" t="s">
        <v>57</v>
      </c>
      <c r="E55" s="975" t="s">
        <v>229</v>
      </c>
      <c r="F55" s="977">
        <v>16119.94</v>
      </c>
      <c r="G55" s="977">
        <v>0</v>
      </c>
      <c r="H55" s="977">
        <v>0</v>
      </c>
      <c r="I55" s="977">
        <v>0</v>
      </c>
      <c r="J55" s="977">
        <v>0</v>
      </c>
      <c r="K55" s="977">
        <v>0</v>
      </c>
      <c r="L55" s="977">
        <v>0</v>
      </c>
      <c r="M55" s="977">
        <v>0</v>
      </c>
      <c r="N55" s="977">
        <v>0</v>
      </c>
      <c r="O55" s="977">
        <v>0</v>
      </c>
      <c r="P55" s="977">
        <v>0</v>
      </c>
      <c r="Q55" s="977">
        <v>0</v>
      </c>
      <c r="R55" s="977">
        <v>0</v>
      </c>
      <c r="S55" s="977">
        <v>266</v>
      </c>
      <c r="T55" s="977">
        <v>2762.94</v>
      </c>
      <c r="U55" s="977">
        <v>0</v>
      </c>
      <c r="V55" s="977">
        <v>0</v>
      </c>
      <c r="W55" s="977">
        <v>0</v>
      </c>
      <c r="X55" s="977">
        <f t="shared" si="5"/>
        <v>3028.94</v>
      </c>
      <c r="Y55" s="977">
        <f t="shared" si="6"/>
        <v>13091</v>
      </c>
      <c r="Z55" s="977">
        <v>2502.5500000000002</v>
      </c>
      <c r="AA55" s="1025">
        <f t="shared" si="7"/>
        <v>10588.45</v>
      </c>
      <c r="AB55" s="1025">
        <f t="shared" si="8"/>
        <v>13091</v>
      </c>
      <c r="AC55" s="549" t="s">
        <v>167</v>
      </c>
      <c r="AD55" s="980" t="b">
        <f t="shared" si="4"/>
        <v>1</v>
      </c>
      <c r="AE55" s="399" t="s">
        <v>57</v>
      </c>
      <c r="AF55" s="1083"/>
      <c r="AG55" s="975"/>
      <c r="AH55" s="977"/>
      <c r="AI55" s="976"/>
      <c r="AJ55" s="975"/>
      <c r="AK55" s="975"/>
      <c r="AL55" s="976"/>
      <c r="AM55" s="975"/>
      <c r="AN55" s="976"/>
      <c r="AO55" s="975"/>
    </row>
    <row r="56" spans="1:41" ht="15" customHeight="1" x14ac:dyDescent="0.25">
      <c r="A56" s="975" t="s">
        <v>1223</v>
      </c>
      <c r="B56" s="975" t="s">
        <v>847</v>
      </c>
      <c r="C56" s="976">
        <v>474</v>
      </c>
      <c r="D56" s="975" t="s">
        <v>786</v>
      </c>
      <c r="E56" s="975" t="s">
        <v>793</v>
      </c>
      <c r="F56" s="977">
        <v>16790.169999999998</v>
      </c>
      <c r="G56" s="977">
        <v>0</v>
      </c>
      <c r="H56" s="977">
        <v>0</v>
      </c>
      <c r="I56" s="977">
        <v>0</v>
      </c>
      <c r="J56" s="977">
        <v>0</v>
      </c>
      <c r="K56" s="977">
        <v>0</v>
      </c>
      <c r="L56" s="977">
        <v>2909</v>
      </c>
      <c r="M56" s="977">
        <v>0</v>
      </c>
      <c r="N56" s="977">
        <v>0</v>
      </c>
      <c r="O56" s="977">
        <v>0</v>
      </c>
      <c r="P56" s="977">
        <v>0</v>
      </c>
      <c r="Q56" s="977">
        <v>0</v>
      </c>
      <c r="R56" s="977">
        <v>0</v>
      </c>
      <c r="S56" s="977">
        <v>0</v>
      </c>
      <c r="T56" s="977">
        <v>0</v>
      </c>
      <c r="U56" s="977">
        <v>0</v>
      </c>
      <c r="V56" s="977">
        <v>0</v>
      </c>
      <c r="W56" s="977">
        <v>0</v>
      </c>
      <c r="X56" s="977">
        <f t="shared" si="5"/>
        <v>2909</v>
      </c>
      <c r="Y56" s="977">
        <f t="shared" si="6"/>
        <v>13881.169999999998</v>
      </c>
      <c r="Z56" s="977">
        <v>2673.55</v>
      </c>
      <c r="AA56" s="1025">
        <f t="shared" si="7"/>
        <v>11207.619999999999</v>
      </c>
      <c r="AB56" s="1025">
        <f t="shared" si="8"/>
        <v>13881.169999999998</v>
      </c>
      <c r="AC56" s="549" t="s">
        <v>167</v>
      </c>
      <c r="AD56" s="980" t="b">
        <f t="shared" si="4"/>
        <v>1</v>
      </c>
      <c r="AE56" s="369" t="s">
        <v>786</v>
      </c>
      <c r="AF56" s="1083"/>
      <c r="AG56" s="975"/>
      <c r="AH56" s="977"/>
      <c r="AI56" s="976"/>
      <c r="AJ56" s="975"/>
      <c r="AK56" s="975"/>
      <c r="AL56" s="976"/>
      <c r="AM56" s="975"/>
      <c r="AN56" s="976"/>
      <c r="AO56" s="975"/>
    </row>
    <row r="57" spans="1:41" s="563" customFormat="1" ht="15" customHeight="1" x14ac:dyDescent="0.25">
      <c r="A57" s="975" t="s">
        <v>1223</v>
      </c>
      <c r="B57" s="975" t="s">
        <v>847</v>
      </c>
      <c r="C57" s="976">
        <v>80</v>
      </c>
      <c r="D57" s="975" t="s">
        <v>42</v>
      </c>
      <c r="E57" s="975" t="s">
        <v>214</v>
      </c>
      <c r="F57" s="977">
        <v>18132.41</v>
      </c>
      <c r="G57" s="977">
        <v>0</v>
      </c>
      <c r="H57" s="977">
        <v>0</v>
      </c>
      <c r="I57" s="977">
        <v>0</v>
      </c>
      <c r="J57" s="977">
        <v>0</v>
      </c>
      <c r="K57" s="977">
        <v>0</v>
      </c>
      <c r="L57" s="977">
        <v>4109.54</v>
      </c>
      <c r="M57" s="977">
        <v>0</v>
      </c>
      <c r="N57" s="977">
        <v>0</v>
      </c>
      <c r="O57" s="977">
        <v>0</v>
      </c>
      <c r="P57" s="977">
        <v>0</v>
      </c>
      <c r="Q57" s="977">
        <v>0</v>
      </c>
      <c r="R57" s="977">
        <v>0</v>
      </c>
      <c r="S57" s="977">
        <v>704.4</v>
      </c>
      <c r="T57" s="977">
        <v>0</v>
      </c>
      <c r="U57" s="977">
        <v>0</v>
      </c>
      <c r="V57" s="977">
        <v>0</v>
      </c>
      <c r="W57" s="977">
        <v>0</v>
      </c>
      <c r="X57" s="977">
        <f t="shared" si="5"/>
        <v>4813.9399999999996</v>
      </c>
      <c r="Y57" s="977">
        <f t="shared" si="6"/>
        <v>13318.470000000001</v>
      </c>
      <c r="Z57" s="977">
        <v>2424.19</v>
      </c>
      <c r="AA57" s="1025">
        <f t="shared" si="7"/>
        <v>10894.28</v>
      </c>
      <c r="AB57" s="1025">
        <f t="shared" si="8"/>
        <v>13318.470000000001</v>
      </c>
      <c r="AC57" s="549" t="s">
        <v>167</v>
      </c>
      <c r="AD57" s="980" t="b">
        <f t="shared" si="4"/>
        <v>1</v>
      </c>
      <c r="AE57" s="399" t="s">
        <v>42</v>
      </c>
      <c r="AF57" s="1083"/>
      <c r="AG57" s="975"/>
      <c r="AH57" s="977"/>
      <c r="AI57" s="976"/>
      <c r="AJ57" s="559"/>
      <c r="AK57" s="559"/>
      <c r="AL57" s="560"/>
      <c r="AM57" s="559"/>
      <c r="AN57" s="560"/>
      <c r="AO57" s="559"/>
    </row>
    <row r="58" spans="1:41" ht="15" customHeight="1" x14ac:dyDescent="0.25">
      <c r="A58" s="975" t="s">
        <v>1223</v>
      </c>
      <c r="B58" s="975" t="s">
        <v>847</v>
      </c>
      <c r="C58" s="976">
        <v>214</v>
      </c>
      <c r="D58" s="975" t="s">
        <v>106</v>
      </c>
      <c r="E58" s="975" t="s">
        <v>249</v>
      </c>
      <c r="F58" s="977">
        <v>9366.77</v>
      </c>
      <c r="G58" s="977">
        <v>0</v>
      </c>
      <c r="H58" s="977">
        <v>0</v>
      </c>
      <c r="I58" s="977">
        <v>0</v>
      </c>
      <c r="J58" s="977">
        <v>0</v>
      </c>
      <c r="K58" s="977">
        <v>0</v>
      </c>
      <c r="L58" s="977">
        <v>0</v>
      </c>
      <c r="M58" s="977">
        <v>0</v>
      </c>
      <c r="N58" s="977">
        <v>0</v>
      </c>
      <c r="O58" s="977">
        <v>0</v>
      </c>
      <c r="P58" s="977">
        <v>0</v>
      </c>
      <c r="Q58" s="977">
        <v>0</v>
      </c>
      <c r="R58" s="977">
        <v>0</v>
      </c>
      <c r="S58" s="977">
        <v>0</v>
      </c>
      <c r="T58" s="977">
        <v>2011.03</v>
      </c>
      <c r="U58" s="977">
        <v>0</v>
      </c>
      <c r="V58" s="977">
        <v>0</v>
      </c>
      <c r="W58" s="977">
        <v>0</v>
      </c>
      <c r="X58" s="977">
        <f t="shared" si="5"/>
        <v>2011.03</v>
      </c>
      <c r="Y58" s="977">
        <f t="shared" si="6"/>
        <v>7355.7400000000007</v>
      </c>
      <c r="Z58" s="977">
        <v>1019.79</v>
      </c>
      <c r="AA58" s="1025">
        <f t="shared" si="7"/>
        <v>6335.9500000000007</v>
      </c>
      <c r="AB58" s="1025">
        <f t="shared" si="8"/>
        <v>7355.7400000000007</v>
      </c>
      <c r="AC58" s="549" t="s">
        <v>167</v>
      </c>
      <c r="AD58" s="980" t="b">
        <f t="shared" si="4"/>
        <v>0</v>
      </c>
      <c r="AE58" s="399" t="s">
        <v>415</v>
      </c>
      <c r="AF58" s="1106"/>
      <c r="AG58" s="559"/>
      <c r="AH58" s="562"/>
      <c r="AI58" s="560"/>
      <c r="AJ58" s="975"/>
      <c r="AK58" s="975"/>
      <c r="AL58" s="976"/>
      <c r="AM58" s="975"/>
      <c r="AN58" s="976"/>
      <c r="AO58" s="975"/>
    </row>
    <row r="59" spans="1:41" ht="15" customHeight="1" x14ac:dyDescent="0.25">
      <c r="A59" s="975" t="s">
        <v>1223</v>
      </c>
      <c r="B59" s="975" t="s">
        <v>847</v>
      </c>
      <c r="C59" s="976">
        <v>9</v>
      </c>
      <c r="D59" s="975" t="s">
        <v>7</v>
      </c>
      <c r="E59" s="975" t="s">
        <v>177</v>
      </c>
      <c r="F59" s="977">
        <v>18677.650000000001</v>
      </c>
      <c r="G59" s="977">
        <v>0</v>
      </c>
      <c r="H59" s="977">
        <v>0</v>
      </c>
      <c r="I59" s="977">
        <v>0</v>
      </c>
      <c r="J59" s="977">
        <v>0</v>
      </c>
      <c r="K59" s="977">
        <v>0</v>
      </c>
      <c r="L59" s="977">
        <v>1896.71</v>
      </c>
      <c r="M59" s="977">
        <v>0</v>
      </c>
      <c r="N59" s="977">
        <v>0</v>
      </c>
      <c r="O59" s="977">
        <v>0</v>
      </c>
      <c r="P59" s="977">
        <v>0</v>
      </c>
      <c r="Q59" s="977">
        <v>0</v>
      </c>
      <c r="R59" s="977">
        <v>0</v>
      </c>
      <c r="S59" s="977">
        <v>325.11</v>
      </c>
      <c r="T59" s="977">
        <v>0</v>
      </c>
      <c r="U59" s="977">
        <v>0</v>
      </c>
      <c r="V59" s="977">
        <v>0</v>
      </c>
      <c r="W59" s="977">
        <v>0</v>
      </c>
      <c r="X59" s="977">
        <f t="shared" si="5"/>
        <v>2221.8200000000002</v>
      </c>
      <c r="Y59" s="977">
        <f t="shared" si="6"/>
        <v>16455.830000000002</v>
      </c>
      <c r="Z59" s="977">
        <v>3467.73</v>
      </c>
      <c r="AA59" s="1025">
        <f t="shared" si="7"/>
        <v>12988.100000000002</v>
      </c>
      <c r="AB59" s="1025">
        <f t="shared" si="8"/>
        <v>16455.830000000002</v>
      </c>
      <c r="AC59" s="549" t="s">
        <v>167</v>
      </c>
      <c r="AD59" s="980" t="b">
        <f t="shared" si="4"/>
        <v>1</v>
      </c>
      <c r="AE59" s="399" t="s">
        <v>7</v>
      </c>
      <c r="AF59" s="1083"/>
      <c r="AG59" s="975"/>
      <c r="AH59" s="977"/>
      <c r="AI59" s="976"/>
      <c r="AJ59" s="975"/>
      <c r="AK59" s="975"/>
      <c r="AL59" s="976"/>
      <c r="AM59" s="975"/>
      <c r="AN59" s="976"/>
      <c r="AO59" s="975"/>
    </row>
    <row r="60" spans="1:41" ht="15" customHeight="1" x14ac:dyDescent="0.25">
      <c r="A60" s="975" t="s">
        <v>1223</v>
      </c>
      <c r="B60" s="975" t="s">
        <v>847</v>
      </c>
      <c r="C60" s="976">
        <v>479</v>
      </c>
      <c r="D60" s="975" t="s">
        <v>804</v>
      </c>
      <c r="E60" s="975" t="s">
        <v>815</v>
      </c>
      <c r="F60" s="977">
        <v>14262.5</v>
      </c>
      <c r="G60" s="977">
        <v>0</v>
      </c>
      <c r="H60" s="977">
        <v>0</v>
      </c>
      <c r="I60" s="977">
        <v>0</v>
      </c>
      <c r="J60" s="977">
        <v>0</v>
      </c>
      <c r="K60" s="977">
        <v>0</v>
      </c>
      <c r="L60" s="977">
        <v>0</v>
      </c>
      <c r="M60" s="977">
        <v>0</v>
      </c>
      <c r="N60" s="977">
        <v>0</v>
      </c>
      <c r="O60" s="977">
        <v>0</v>
      </c>
      <c r="P60" s="977">
        <v>0</v>
      </c>
      <c r="Q60" s="977">
        <v>0</v>
      </c>
      <c r="R60" s="977">
        <v>0</v>
      </c>
      <c r="S60" s="977">
        <v>0</v>
      </c>
      <c r="T60" s="977">
        <v>0</v>
      </c>
      <c r="U60" s="977">
        <v>0</v>
      </c>
      <c r="V60" s="977">
        <v>0</v>
      </c>
      <c r="W60" s="977">
        <v>0</v>
      </c>
      <c r="X60" s="977">
        <f t="shared" si="5"/>
        <v>0</v>
      </c>
      <c r="Y60" s="977">
        <f t="shared" si="6"/>
        <v>14262.5</v>
      </c>
      <c r="Z60" s="977">
        <v>3054.88</v>
      </c>
      <c r="AA60" s="1025">
        <f t="shared" si="7"/>
        <v>11207.619999999999</v>
      </c>
      <c r="AB60" s="1025">
        <f t="shared" si="8"/>
        <v>14262.5</v>
      </c>
      <c r="AC60" s="549" t="s">
        <v>167</v>
      </c>
      <c r="AD60" s="980" t="b">
        <f t="shared" si="4"/>
        <v>1</v>
      </c>
      <c r="AE60" s="369" t="s">
        <v>804</v>
      </c>
      <c r="AF60" s="1083"/>
      <c r="AG60" s="975"/>
      <c r="AH60" s="977"/>
      <c r="AI60" s="976"/>
      <c r="AJ60" s="975"/>
      <c r="AK60" s="975"/>
      <c r="AL60" s="976"/>
      <c r="AM60" s="975"/>
      <c r="AN60" s="976"/>
      <c r="AO60" s="975"/>
    </row>
    <row r="61" spans="1:41" ht="15" customHeight="1" x14ac:dyDescent="0.25">
      <c r="A61" s="975" t="s">
        <v>1223</v>
      </c>
      <c r="B61" s="975" t="s">
        <v>847</v>
      </c>
      <c r="C61" s="976">
        <v>24</v>
      </c>
      <c r="D61" s="975" t="s">
        <v>832</v>
      </c>
      <c r="E61" s="975" t="s">
        <v>189</v>
      </c>
      <c r="F61" s="977">
        <v>15267.32</v>
      </c>
      <c r="G61" s="977">
        <v>0</v>
      </c>
      <c r="H61" s="977">
        <v>0</v>
      </c>
      <c r="I61" s="977">
        <v>0</v>
      </c>
      <c r="J61" s="977">
        <v>0</v>
      </c>
      <c r="K61" s="977">
        <v>0</v>
      </c>
      <c r="L61" s="977">
        <v>0</v>
      </c>
      <c r="M61" s="977">
        <v>0</v>
      </c>
      <c r="N61" s="977">
        <v>0</v>
      </c>
      <c r="O61" s="977">
        <v>0</v>
      </c>
      <c r="P61" s="977">
        <v>0</v>
      </c>
      <c r="Q61" s="977">
        <v>0</v>
      </c>
      <c r="R61" s="977">
        <v>0</v>
      </c>
      <c r="S61" s="977">
        <v>0</v>
      </c>
      <c r="T61" s="977">
        <v>2290.48</v>
      </c>
      <c r="U61" s="977">
        <v>0</v>
      </c>
      <c r="V61" s="977">
        <v>0</v>
      </c>
      <c r="W61" s="977">
        <v>0</v>
      </c>
      <c r="X61" s="977">
        <f t="shared" si="5"/>
        <v>2290.48</v>
      </c>
      <c r="Y61" s="977">
        <f t="shared" si="6"/>
        <v>12976.84</v>
      </c>
      <c r="Z61" s="977">
        <v>2800.33</v>
      </c>
      <c r="AA61" s="1025">
        <f t="shared" si="7"/>
        <v>10176.51</v>
      </c>
      <c r="AB61" s="1025">
        <f t="shared" si="8"/>
        <v>12976.84</v>
      </c>
      <c r="AC61" s="549" t="s">
        <v>167</v>
      </c>
      <c r="AD61" s="980" t="b">
        <f t="shared" si="4"/>
        <v>0</v>
      </c>
      <c r="AE61" s="399" t="s">
        <v>140</v>
      </c>
      <c r="AF61" s="1083"/>
      <c r="AG61" s="975"/>
      <c r="AH61" s="977"/>
      <c r="AI61" s="976"/>
      <c r="AJ61" s="975"/>
      <c r="AK61" s="975"/>
      <c r="AL61" s="976"/>
      <c r="AM61" s="975"/>
      <c r="AN61" s="976"/>
      <c r="AO61" s="975"/>
    </row>
    <row r="62" spans="1:41" ht="15" customHeight="1" x14ac:dyDescent="0.25">
      <c r="A62" s="975" t="s">
        <v>1223</v>
      </c>
      <c r="B62" s="975" t="s">
        <v>847</v>
      </c>
      <c r="C62" s="976">
        <v>457</v>
      </c>
      <c r="D62" s="975" t="s">
        <v>724</v>
      </c>
      <c r="E62" s="975" t="s">
        <v>745</v>
      </c>
      <c r="F62" s="977">
        <v>17799.330000000002</v>
      </c>
      <c r="G62" s="977">
        <v>0</v>
      </c>
      <c r="H62" s="977">
        <v>0</v>
      </c>
      <c r="I62" s="977">
        <v>0</v>
      </c>
      <c r="J62" s="977">
        <v>0</v>
      </c>
      <c r="K62" s="977">
        <v>0</v>
      </c>
      <c r="L62" s="977">
        <v>3284.25</v>
      </c>
      <c r="M62" s="977">
        <v>0</v>
      </c>
      <c r="N62" s="977">
        <v>0</v>
      </c>
      <c r="O62" s="977">
        <v>0</v>
      </c>
      <c r="P62" s="977">
        <v>0</v>
      </c>
      <c r="Q62" s="977">
        <v>0</v>
      </c>
      <c r="R62" s="977">
        <v>0</v>
      </c>
      <c r="S62" s="977">
        <v>277.44</v>
      </c>
      <c r="T62" s="977">
        <v>0</v>
      </c>
      <c r="U62" s="977">
        <v>0</v>
      </c>
      <c r="V62" s="977">
        <v>0</v>
      </c>
      <c r="W62" s="977">
        <v>0</v>
      </c>
      <c r="X62" s="977">
        <f t="shared" si="5"/>
        <v>3561.69</v>
      </c>
      <c r="Y62" s="977">
        <f t="shared" si="6"/>
        <v>14237.640000000001</v>
      </c>
      <c r="Z62" s="977">
        <v>3030.02</v>
      </c>
      <c r="AA62" s="1025">
        <f t="shared" si="7"/>
        <v>11207.62</v>
      </c>
      <c r="AB62" s="1025">
        <f t="shared" si="8"/>
        <v>14237.640000000001</v>
      </c>
      <c r="AC62" s="549" t="s">
        <v>167</v>
      </c>
      <c r="AD62" s="980" t="b">
        <f t="shared" si="4"/>
        <v>1</v>
      </c>
      <c r="AE62" s="369" t="s">
        <v>724</v>
      </c>
      <c r="AF62" s="1083"/>
      <c r="AG62" s="975"/>
      <c r="AH62" s="977"/>
      <c r="AI62" s="976"/>
      <c r="AJ62" s="975"/>
      <c r="AK62" s="975"/>
      <c r="AL62" s="976"/>
      <c r="AM62" s="975"/>
      <c r="AN62" s="976"/>
      <c r="AO62" s="975"/>
    </row>
    <row r="63" spans="1:41" ht="15" customHeight="1" x14ac:dyDescent="0.25">
      <c r="A63" s="559" t="s">
        <v>1223</v>
      </c>
      <c r="B63" s="559" t="s">
        <v>847</v>
      </c>
      <c r="C63" s="560">
        <v>145</v>
      </c>
      <c r="D63" s="559" t="s">
        <v>55</v>
      </c>
      <c r="E63" s="559" t="s">
        <v>227</v>
      </c>
      <c r="F63" s="562">
        <v>27982.69</v>
      </c>
      <c r="G63" s="562">
        <v>0</v>
      </c>
      <c r="H63" s="562">
        <v>0</v>
      </c>
      <c r="I63" s="562">
        <v>0</v>
      </c>
      <c r="J63" s="562">
        <v>0</v>
      </c>
      <c r="K63" s="562">
        <v>0</v>
      </c>
      <c r="L63" s="562">
        <v>0</v>
      </c>
      <c r="M63" s="562">
        <v>0</v>
      </c>
      <c r="N63" s="562">
        <v>0</v>
      </c>
      <c r="O63" s="562">
        <v>0</v>
      </c>
      <c r="P63" s="562">
        <v>4554</v>
      </c>
      <c r="Q63" s="562">
        <v>0</v>
      </c>
      <c r="R63" s="562">
        <v>0</v>
      </c>
      <c r="S63" s="562">
        <v>88.86</v>
      </c>
      <c r="T63" s="562">
        <v>0</v>
      </c>
      <c r="U63" s="562">
        <v>0</v>
      </c>
      <c r="V63" s="562">
        <v>0</v>
      </c>
      <c r="W63" s="562">
        <v>0</v>
      </c>
      <c r="X63" s="562">
        <f t="shared" si="5"/>
        <v>4642.8599999999997</v>
      </c>
      <c r="Y63" s="562">
        <f t="shared" si="6"/>
        <v>23339.829999999998</v>
      </c>
      <c r="Z63" s="562">
        <v>4851.43</v>
      </c>
      <c r="AA63" s="574">
        <f t="shared" si="7"/>
        <v>18488.399999999998</v>
      </c>
      <c r="AB63" s="574">
        <f t="shared" si="8"/>
        <v>23339.829999999998</v>
      </c>
      <c r="AC63" s="549" t="s">
        <v>167</v>
      </c>
      <c r="AD63" s="980" t="b">
        <f t="shared" si="4"/>
        <v>1</v>
      </c>
      <c r="AE63" s="400" t="s">
        <v>55</v>
      </c>
      <c r="AF63" s="1083"/>
      <c r="AG63" s="975"/>
      <c r="AH63" s="977"/>
      <c r="AI63" s="976"/>
      <c r="AJ63" s="975"/>
      <c r="AK63" s="975"/>
      <c r="AL63" s="976"/>
      <c r="AM63" s="975"/>
      <c r="AN63" s="976"/>
      <c r="AO63" s="975"/>
    </row>
    <row r="64" spans="1:41" ht="15" customHeight="1" x14ac:dyDescent="0.25">
      <c r="A64" s="975" t="s">
        <v>1223</v>
      </c>
      <c r="B64" s="975" t="s">
        <v>847</v>
      </c>
      <c r="C64" s="976">
        <v>455</v>
      </c>
      <c r="D64" s="975" t="s">
        <v>722</v>
      </c>
      <c r="E64" s="975" t="s">
        <v>743</v>
      </c>
      <c r="F64" s="977">
        <v>14587.49</v>
      </c>
      <c r="G64" s="977">
        <v>0</v>
      </c>
      <c r="H64" s="977">
        <v>0</v>
      </c>
      <c r="I64" s="977">
        <v>0</v>
      </c>
      <c r="J64" s="977">
        <v>0</v>
      </c>
      <c r="K64" s="977">
        <v>0</v>
      </c>
      <c r="L64" s="977">
        <v>0</v>
      </c>
      <c r="M64" s="977">
        <v>0</v>
      </c>
      <c r="N64" s="977">
        <v>0</v>
      </c>
      <c r="O64" s="977">
        <v>0</v>
      </c>
      <c r="P64" s="977">
        <v>0</v>
      </c>
      <c r="Q64" s="977">
        <v>0</v>
      </c>
      <c r="R64" s="977">
        <v>0</v>
      </c>
      <c r="S64" s="977">
        <v>132</v>
      </c>
      <c r="T64" s="977">
        <v>544.61</v>
      </c>
      <c r="U64" s="977">
        <v>0</v>
      </c>
      <c r="V64" s="977">
        <v>0</v>
      </c>
      <c r="W64" s="977">
        <v>0</v>
      </c>
      <c r="X64" s="977">
        <f t="shared" si="5"/>
        <v>676.61</v>
      </c>
      <c r="Y64" s="977">
        <f t="shared" si="6"/>
        <v>13910.88</v>
      </c>
      <c r="Z64" s="977">
        <v>2703.26</v>
      </c>
      <c r="AA64" s="1025">
        <f t="shared" si="7"/>
        <v>11207.619999999999</v>
      </c>
      <c r="AB64" s="1025">
        <f t="shared" si="8"/>
        <v>13910.88</v>
      </c>
      <c r="AC64" s="549" t="s">
        <v>167</v>
      </c>
      <c r="AD64" s="980" t="b">
        <f t="shared" si="4"/>
        <v>1</v>
      </c>
      <c r="AE64" s="369" t="s">
        <v>722</v>
      </c>
      <c r="AF64" s="1083"/>
      <c r="AG64" s="975"/>
      <c r="AH64" s="977"/>
      <c r="AI64" s="976"/>
      <c r="AJ64" s="975"/>
      <c r="AK64" s="975"/>
      <c r="AL64" s="976"/>
      <c r="AM64" s="975"/>
      <c r="AN64" s="976"/>
      <c r="AO64" s="975"/>
    </row>
    <row r="65" spans="1:41" ht="15" customHeight="1" x14ac:dyDescent="0.25">
      <c r="A65" s="975" t="s">
        <v>1223</v>
      </c>
      <c r="B65" s="975" t="s">
        <v>847</v>
      </c>
      <c r="C65" s="976">
        <v>325</v>
      </c>
      <c r="D65" s="975" t="s">
        <v>318</v>
      </c>
      <c r="E65" s="975" t="s">
        <v>319</v>
      </c>
      <c r="F65" s="977">
        <v>32634.75</v>
      </c>
      <c r="G65" s="977">
        <v>0</v>
      </c>
      <c r="H65" s="977">
        <v>0</v>
      </c>
      <c r="I65" s="977">
        <v>0</v>
      </c>
      <c r="J65" s="977">
        <v>0</v>
      </c>
      <c r="K65" s="977">
        <v>0</v>
      </c>
      <c r="L65" s="977">
        <v>2543.1999999999998</v>
      </c>
      <c r="M65" s="977">
        <v>0</v>
      </c>
      <c r="N65" s="977">
        <v>0</v>
      </c>
      <c r="O65" s="977">
        <v>0</v>
      </c>
      <c r="P65" s="977">
        <v>0</v>
      </c>
      <c r="Q65" s="977">
        <v>0</v>
      </c>
      <c r="R65" s="977">
        <v>0</v>
      </c>
      <c r="S65" s="977">
        <v>435.93</v>
      </c>
      <c r="T65" s="977">
        <v>0</v>
      </c>
      <c r="U65" s="977">
        <v>0</v>
      </c>
      <c r="V65" s="977">
        <v>0</v>
      </c>
      <c r="W65" s="977">
        <v>0</v>
      </c>
      <c r="X65" s="977">
        <f t="shared" ref="X65:X96" si="9">SUM(G65:W65)</f>
        <v>2979.1299999999997</v>
      </c>
      <c r="Y65" s="977">
        <f t="shared" ref="Y65:Y96" si="10">F65-X65</f>
        <v>29655.62</v>
      </c>
      <c r="Z65" s="977">
        <v>6311.28</v>
      </c>
      <c r="AA65" s="1025">
        <f t="shared" ref="AA65:AA96" si="11">Y65-Z65</f>
        <v>23344.34</v>
      </c>
      <c r="AB65" s="1025">
        <f t="shared" ref="AB65:AB101" si="12">Y65</f>
        <v>29655.62</v>
      </c>
      <c r="AC65" s="575" t="s">
        <v>167</v>
      </c>
      <c r="AD65" s="980" t="b">
        <f t="shared" si="4"/>
        <v>1</v>
      </c>
      <c r="AE65" s="399" t="s">
        <v>318</v>
      </c>
      <c r="AF65" s="1083"/>
      <c r="AG65" s="975"/>
      <c r="AH65" s="977"/>
      <c r="AI65" s="976"/>
      <c r="AJ65" s="975"/>
      <c r="AK65" s="975"/>
      <c r="AL65" s="976"/>
      <c r="AM65" s="975"/>
      <c r="AN65" s="976"/>
      <c r="AO65" s="975"/>
    </row>
    <row r="66" spans="1:41" ht="15" customHeight="1" x14ac:dyDescent="0.25">
      <c r="A66" s="559" t="s">
        <v>1223</v>
      </c>
      <c r="B66" s="559" t="s">
        <v>847</v>
      </c>
      <c r="C66" s="560">
        <v>218</v>
      </c>
      <c r="D66" s="559" t="s">
        <v>107</v>
      </c>
      <c r="E66" s="559" t="s">
        <v>251</v>
      </c>
      <c r="F66" s="562">
        <v>23939.78</v>
      </c>
      <c r="G66" s="562">
        <v>0</v>
      </c>
      <c r="H66" s="562">
        <v>0</v>
      </c>
      <c r="I66" s="562">
        <v>0</v>
      </c>
      <c r="J66" s="562">
        <v>0</v>
      </c>
      <c r="K66" s="562">
        <v>0</v>
      </c>
      <c r="L66" s="562">
        <v>0</v>
      </c>
      <c r="M66" s="562">
        <v>0</v>
      </c>
      <c r="N66" s="562">
        <v>0</v>
      </c>
      <c r="O66" s="562">
        <v>0</v>
      </c>
      <c r="P66" s="562">
        <v>0</v>
      </c>
      <c r="Q66" s="562">
        <v>0</v>
      </c>
      <c r="R66" s="562">
        <v>0</v>
      </c>
      <c r="S66" s="562">
        <v>203.12</v>
      </c>
      <c r="T66" s="562">
        <v>837.86</v>
      </c>
      <c r="U66" s="562">
        <v>0</v>
      </c>
      <c r="V66" s="562">
        <v>0</v>
      </c>
      <c r="W66" s="562">
        <v>0</v>
      </c>
      <c r="X66" s="562">
        <f t="shared" si="9"/>
        <v>1040.98</v>
      </c>
      <c r="Y66" s="562">
        <f t="shared" si="10"/>
        <v>22898.799999999999</v>
      </c>
      <c r="Z66" s="562">
        <v>4410.3999999999996</v>
      </c>
      <c r="AA66" s="574">
        <f t="shared" si="11"/>
        <v>18488.400000000001</v>
      </c>
      <c r="AB66" s="574">
        <f t="shared" si="12"/>
        <v>22898.799999999999</v>
      </c>
      <c r="AC66" s="549" t="s">
        <v>167</v>
      </c>
      <c r="AD66" s="980" t="b">
        <f t="shared" si="4"/>
        <v>0</v>
      </c>
      <c r="AE66" s="400" t="s">
        <v>414</v>
      </c>
      <c r="AF66" s="1083"/>
      <c r="AG66" s="975"/>
      <c r="AH66" s="977"/>
      <c r="AI66" s="976"/>
      <c r="AJ66" s="975"/>
      <c r="AK66" s="975"/>
      <c r="AL66" s="976"/>
      <c r="AM66" s="975"/>
      <c r="AN66" s="976"/>
      <c r="AO66" s="975"/>
    </row>
    <row r="67" spans="1:41" ht="15" customHeight="1" x14ac:dyDescent="0.25">
      <c r="A67" s="975" t="s">
        <v>1223</v>
      </c>
      <c r="B67" s="975" t="s">
        <v>847</v>
      </c>
      <c r="C67" s="976">
        <v>46</v>
      </c>
      <c r="D67" s="975" t="s">
        <v>34</v>
      </c>
      <c r="E67" s="975" t="s">
        <v>206</v>
      </c>
      <c r="F67" s="977">
        <v>22750.75</v>
      </c>
      <c r="G67" s="977">
        <v>0</v>
      </c>
      <c r="H67" s="977">
        <v>0</v>
      </c>
      <c r="I67" s="977">
        <v>0</v>
      </c>
      <c r="J67" s="977">
        <v>0</v>
      </c>
      <c r="K67" s="977">
        <v>0</v>
      </c>
      <c r="L67" s="977">
        <v>1896.71</v>
      </c>
      <c r="M67" s="977">
        <v>0</v>
      </c>
      <c r="N67" s="977">
        <v>0</v>
      </c>
      <c r="O67" s="977">
        <v>0</v>
      </c>
      <c r="P67" s="977">
        <v>0</v>
      </c>
      <c r="Q67" s="977">
        <v>0</v>
      </c>
      <c r="R67" s="977">
        <v>0</v>
      </c>
      <c r="S67" s="977">
        <v>325.11</v>
      </c>
      <c r="T67" s="977">
        <v>0</v>
      </c>
      <c r="U67" s="977">
        <v>0</v>
      </c>
      <c r="V67" s="977">
        <v>0</v>
      </c>
      <c r="W67" s="977">
        <v>0</v>
      </c>
      <c r="X67" s="977">
        <f t="shared" si="9"/>
        <v>2221.8200000000002</v>
      </c>
      <c r="Y67" s="977">
        <f t="shared" si="10"/>
        <v>20528.93</v>
      </c>
      <c r="Z67" s="977">
        <v>3364.04</v>
      </c>
      <c r="AA67" s="1025">
        <f t="shared" si="11"/>
        <v>17164.89</v>
      </c>
      <c r="AB67" s="1025">
        <f t="shared" si="12"/>
        <v>20528.93</v>
      </c>
      <c r="AC67" s="549" t="s">
        <v>167</v>
      </c>
      <c r="AD67" s="980" t="b">
        <f t="shared" ref="AD67:AD130" si="13">D67=AE67</f>
        <v>1</v>
      </c>
      <c r="AE67" s="399" t="s">
        <v>34</v>
      </c>
      <c r="AF67" s="1083"/>
      <c r="AG67" s="975"/>
      <c r="AH67" s="977"/>
      <c r="AI67" s="976"/>
      <c r="AJ67" s="975"/>
      <c r="AK67" s="975"/>
      <c r="AL67" s="976"/>
      <c r="AM67" s="975"/>
      <c r="AN67" s="976"/>
      <c r="AO67" s="975"/>
    </row>
    <row r="68" spans="1:41" ht="15" customHeight="1" x14ac:dyDescent="0.25">
      <c r="A68" s="559" t="s">
        <v>1223</v>
      </c>
      <c r="B68" s="559" t="s">
        <v>847</v>
      </c>
      <c r="C68" s="560">
        <v>48</v>
      </c>
      <c r="D68" s="559" t="s">
        <v>36</v>
      </c>
      <c r="E68" s="559" t="s">
        <v>208</v>
      </c>
      <c r="F68" s="562">
        <v>14257.32</v>
      </c>
      <c r="G68" s="562">
        <v>0</v>
      </c>
      <c r="H68" s="562">
        <v>0</v>
      </c>
      <c r="I68" s="562">
        <v>0</v>
      </c>
      <c r="J68" s="562">
        <v>0</v>
      </c>
      <c r="K68" s="562">
        <v>0</v>
      </c>
      <c r="L68" s="562">
        <v>2477.02</v>
      </c>
      <c r="M68" s="562">
        <v>0</v>
      </c>
      <c r="N68" s="562">
        <v>0</v>
      </c>
      <c r="O68" s="562">
        <v>0</v>
      </c>
      <c r="P68" s="562">
        <v>0</v>
      </c>
      <c r="Q68" s="562">
        <v>0</v>
      </c>
      <c r="R68" s="562">
        <v>0</v>
      </c>
      <c r="S68" s="562">
        <v>306.66000000000003</v>
      </c>
      <c r="T68" s="562">
        <v>0</v>
      </c>
      <c r="U68" s="562">
        <v>0</v>
      </c>
      <c r="V68" s="562">
        <v>0</v>
      </c>
      <c r="W68" s="562">
        <v>0</v>
      </c>
      <c r="X68" s="562">
        <f t="shared" si="9"/>
        <v>2783.68</v>
      </c>
      <c r="Y68" s="562">
        <f t="shared" si="10"/>
        <v>11473.64</v>
      </c>
      <c r="Z68" s="562">
        <v>2265.0500000000002</v>
      </c>
      <c r="AA68" s="574">
        <f t="shared" si="11"/>
        <v>9208.59</v>
      </c>
      <c r="AB68" s="574">
        <f t="shared" si="12"/>
        <v>11473.64</v>
      </c>
      <c r="AC68" s="575" t="s">
        <v>167</v>
      </c>
      <c r="AD68" s="980" t="b">
        <f t="shared" si="13"/>
        <v>1</v>
      </c>
      <c r="AE68" s="400" t="s">
        <v>36</v>
      </c>
      <c r="AF68" s="1083"/>
      <c r="AG68" s="975"/>
      <c r="AH68" s="977"/>
      <c r="AI68" s="976"/>
      <c r="AJ68" s="975"/>
      <c r="AK68" s="975"/>
      <c r="AL68" s="976"/>
      <c r="AM68" s="975"/>
      <c r="AN68" s="976"/>
      <c r="AO68" s="975"/>
    </row>
    <row r="69" spans="1:41" ht="15" customHeight="1" x14ac:dyDescent="0.25">
      <c r="A69" s="975" t="s">
        <v>1223</v>
      </c>
      <c r="B69" s="975" t="s">
        <v>847</v>
      </c>
      <c r="C69" s="976">
        <v>26</v>
      </c>
      <c r="D69" s="975" t="s">
        <v>19</v>
      </c>
      <c r="E69" s="975" t="s">
        <v>191</v>
      </c>
      <c r="F69" s="977">
        <v>18894.23</v>
      </c>
      <c r="G69" s="977">
        <v>0</v>
      </c>
      <c r="H69" s="977">
        <v>0</v>
      </c>
      <c r="I69" s="977">
        <v>0</v>
      </c>
      <c r="J69" s="977">
        <v>0</v>
      </c>
      <c r="K69" s="977">
        <v>0</v>
      </c>
      <c r="L69" s="977">
        <v>1986.5</v>
      </c>
      <c r="M69" s="977">
        <v>0</v>
      </c>
      <c r="N69" s="977">
        <v>0</v>
      </c>
      <c r="O69" s="977">
        <v>0</v>
      </c>
      <c r="P69" s="977">
        <v>0</v>
      </c>
      <c r="Q69" s="977">
        <v>0</v>
      </c>
      <c r="R69" s="977">
        <v>0</v>
      </c>
      <c r="S69" s="977">
        <v>0</v>
      </c>
      <c r="T69" s="977">
        <v>0</v>
      </c>
      <c r="U69" s="977">
        <v>0</v>
      </c>
      <c r="V69" s="977">
        <v>0</v>
      </c>
      <c r="W69" s="977">
        <v>0</v>
      </c>
      <c r="X69" s="977">
        <f t="shared" si="9"/>
        <v>1986.5</v>
      </c>
      <c r="Y69" s="977">
        <f t="shared" si="10"/>
        <v>16907.73</v>
      </c>
      <c r="Z69" s="977">
        <v>3393.89</v>
      </c>
      <c r="AA69" s="1025">
        <f t="shared" si="11"/>
        <v>13513.84</v>
      </c>
      <c r="AB69" s="1025">
        <f t="shared" si="12"/>
        <v>16907.73</v>
      </c>
      <c r="AC69" s="549" t="s">
        <v>167</v>
      </c>
      <c r="AD69" s="980" t="b">
        <f t="shared" si="13"/>
        <v>1</v>
      </c>
      <c r="AE69" s="178" t="s">
        <v>19</v>
      </c>
      <c r="AF69" s="1083"/>
      <c r="AG69" s="975"/>
      <c r="AH69" s="977"/>
      <c r="AI69" s="976"/>
      <c r="AJ69" s="975"/>
      <c r="AK69" s="975"/>
      <c r="AL69" s="976"/>
      <c r="AM69" s="975"/>
      <c r="AN69" s="976"/>
      <c r="AO69" s="975"/>
    </row>
    <row r="70" spans="1:41" ht="15" customHeight="1" x14ac:dyDescent="0.25">
      <c r="A70" s="975" t="s">
        <v>1223</v>
      </c>
      <c r="B70" s="975" t="s">
        <v>847</v>
      </c>
      <c r="C70" s="976">
        <v>324</v>
      </c>
      <c r="D70" s="975" t="s">
        <v>316</v>
      </c>
      <c r="E70" s="975" t="s">
        <v>317</v>
      </c>
      <c r="F70" s="977">
        <v>28874.17</v>
      </c>
      <c r="G70" s="977">
        <v>0</v>
      </c>
      <c r="H70" s="977">
        <v>0</v>
      </c>
      <c r="I70" s="977">
        <v>0</v>
      </c>
      <c r="J70" s="977">
        <v>0</v>
      </c>
      <c r="K70" s="977">
        <v>0</v>
      </c>
      <c r="L70" s="977">
        <v>0</v>
      </c>
      <c r="M70" s="977">
        <v>0</v>
      </c>
      <c r="N70" s="977">
        <v>0</v>
      </c>
      <c r="O70" s="977">
        <v>0</v>
      </c>
      <c r="P70" s="977">
        <v>0</v>
      </c>
      <c r="Q70" s="977">
        <v>0</v>
      </c>
      <c r="R70" s="977">
        <v>0</v>
      </c>
      <c r="S70" s="977">
        <v>0</v>
      </c>
      <c r="T70" s="977">
        <v>639.45000000000005</v>
      </c>
      <c r="U70" s="977">
        <v>0</v>
      </c>
      <c r="V70" s="977">
        <v>0</v>
      </c>
      <c r="W70" s="977">
        <v>0</v>
      </c>
      <c r="X70" s="977">
        <f t="shared" si="9"/>
        <v>639.45000000000005</v>
      </c>
      <c r="Y70" s="977">
        <f t="shared" si="10"/>
        <v>28234.719999999998</v>
      </c>
      <c r="Z70" s="977">
        <v>5727.11</v>
      </c>
      <c r="AA70" s="1025">
        <f t="shared" si="11"/>
        <v>22507.609999999997</v>
      </c>
      <c r="AB70" s="1025">
        <f t="shared" si="12"/>
        <v>28234.719999999998</v>
      </c>
      <c r="AC70" s="575" t="s">
        <v>167</v>
      </c>
      <c r="AD70" s="980" t="b">
        <f t="shared" si="13"/>
        <v>1</v>
      </c>
      <c r="AE70" s="178" t="s">
        <v>316</v>
      </c>
      <c r="AF70" s="1083"/>
      <c r="AG70" s="975"/>
      <c r="AH70" s="977"/>
      <c r="AI70" s="976"/>
      <c r="AJ70" s="975"/>
      <c r="AK70" s="975"/>
      <c r="AL70" s="976"/>
      <c r="AM70" s="975"/>
      <c r="AN70" s="976"/>
      <c r="AO70" s="975"/>
    </row>
    <row r="71" spans="1:41" ht="15" customHeight="1" x14ac:dyDescent="0.25">
      <c r="A71" s="559" t="s">
        <v>1223</v>
      </c>
      <c r="B71" s="559" t="s">
        <v>847</v>
      </c>
      <c r="C71" s="560">
        <v>191</v>
      </c>
      <c r="D71" s="559" t="s">
        <v>71</v>
      </c>
      <c r="E71" s="559" t="s">
        <v>241</v>
      </c>
      <c r="F71" s="562">
        <v>32513.15</v>
      </c>
      <c r="G71" s="562">
        <v>0</v>
      </c>
      <c r="H71" s="562">
        <v>0</v>
      </c>
      <c r="I71" s="562">
        <v>0</v>
      </c>
      <c r="J71" s="562">
        <v>0</v>
      </c>
      <c r="K71" s="562">
        <v>0</v>
      </c>
      <c r="L71" s="562">
        <v>0</v>
      </c>
      <c r="M71" s="562">
        <v>0</v>
      </c>
      <c r="N71" s="562">
        <v>0</v>
      </c>
      <c r="O71" s="562">
        <v>0</v>
      </c>
      <c r="P71" s="562">
        <v>0</v>
      </c>
      <c r="Q71" s="562">
        <v>0</v>
      </c>
      <c r="R71" s="562">
        <v>0</v>
      </c>
      <c r="S71" s="562">
        <v>0</v>
      </c>
      <c r="T71" s="562">
        <v>389.4</v>
      </c>
      <c r="U71" s="562">
        <v>0</v>
      </c>
      <c r="V71" s="562">
        <v>0</v>
      </c>
      <c r="W71" s="562">
        <v>0</v>
      </c>
      <c r="X71" s="562">
        <f t="shared" si="9"/>
        <v>389.4</v>
      </c>
      <c r="Y71" s="562">
        <f t="shared" si="10"/>
        <v>32123.75</v>
      </c>
      <c r="Z71" s="562">
        <v>4596.59</v>
      </c>
      <c r="AA71" s="574">
        <f t="shared" si="11"/>
        <v>27527.16</v>
      </c>
      <c r="AB71" s="574">
        <f t="shared" si="12"/>
        <v>32123.75</v>
      </c>
      <c r="AC71" s="549" t="s">
        <v>167</v>
      </c>
      <c r="AD71" s="980" t="b">
        <f t="shared" si="13"/>
        <v>1</v>
      </c>
      <c r="AE71" s="400" t="s">
        <v>71</v>
      </c>
      <c r="AF71" s="1083"/>
      <c r="AG71" s="975"/>
      <c r="AH71" s="977"/>
      <c r="AI71" s="976"/>
      <c r="AJ71" s="975"/>
      <c r="AK71" s="975"/>
      <c r="AL71" s="976"/>
      <c r="AM71" s="975"/>
      <c r="AN71" s="976"/>
      <c r="AO71" s="975"/>
    </row>
    <row r="72" spans="1:41" ht="15" customHeight="1" x14ac:dyDescent="0.25">
      <c r="A72" s="975" t="s">
        <v>1223</v>
      </c>
      <c r="B72" s="975" t="s">
        <v>847</v>
      </c>
      <c r="C72" s="976">
        <v>21</v>
      </c>
      <c r="D72" s="975" t="s">
        <v>15</v>
      </c>
      <c r="E72" s="975" t="s">
        <v>187</v>
      </c>
      <c r="F72" s="977">
        <v>24333.63</v>
      </c>
      <c r="G72" s="977">
        <v>0</v>
      </c>
      <c r="H72" s="977">
        <v>0</v>
      </c>
      <c r="I72" s="977">
        <v>0</v>
      </c>
      <c r="J72" s="977">
        <v>0</v>
      </c>
      <c r="K72" s="977">
        <v>0</v>
      </c>
      <c r="L72" s="977">
        <v>0</v>
      </c>
      <c r="M72" s="977">
        <v>0</v>
      </c>
      <c r="N72" s="977">
        <v>0</v>
      </c>
      <c r="O72" s="977">
        <v>0</v>
      </c>
      <c r="P72" s="977">
        <v>0</v>
      </c>
      <c r="Q72" s="977">
        <v>0</v>
      </c>
      <c r="R72" s="977">
        <v>0</v>
      </c>
      <c r="S72" s="977">
        <v>228.61</v>
      </c>
      <c r="T72" s="977">
        <v>2659.35</v>
      </c>
      <c r="U72" s="977">
        <v>0</v>
      </c>
      <c r="V72" s="977">
        <v>0</v>
      </c>
      <c r="W72" s="977">
        <v>0</v>
      </c>
      <c r="X72" s="977">
        <f t="shared" si="9"/>
        <v>2887.96</v>
      </c>
      <c r="Y72" s="977">
        <f t="shared" si="10"/>
        <v>21445.670000000002</v>
      </c>
      <c r="Z72" s="977">
        <v>4058.96</v>
      </c>
      <c r="AA72" s="1025">
        <f t="shared" si="11"/>
        <v>17386.710000000003</v>
      </c>
      <c r="AB72" s="1025">
        <f t="shared" si="12"/>
        <v>21445.670000000002</v>
      </c>
      <c r="AC72" s="549" t="s">
        <v>167</v>
      </c>
      <c r="AD72" s="980" t="b">
        <f t="shared" si="13"/>
        <v>1</v>
      </c>
      <c r="AE72" s="178" t="s">
        <v>15</v>
      </c>
      <c r="AF72" s="1083"/>
      <c r="AG72" s="975"/>
      <c r="AH72" s="977"/>
      <c r="AI72" s="976"/>
      <c r="AJ72" s="975"/>
      <c r="AK72" s="975"/>
      <c r="AL72" s="976"/>
      <c r="AM72" s="975"/>
      <c r="AN72" s="976"/>
      <c r="AO72" s="975"/>
    </row>
    <row r="73" spans="1:41" ht="15" customHeight="1" x14ac:dyDescent="0.25">
      <c r="A73" s="975" t="s">
        <v>1223</v>
      </c>
      <c r="B73" s="975" t="s">
        <v>847</v>
      </c>
      <c r="C73" s="976">
        <v>330</v>
      </c>
      <c r="D73" s="975" t="s">
        <v>327</v>
      </c>
      <c r="E73" s="975" t="s">
        <v>329</v>
      </c>
      <c r="F73" s="977">
        <v>31694.38</v>
      </c>
      <c r="G73" s="977">
        <v>0</v>
      </c>
      <c r="H73" s="977">
        <v>0</v>
      </c>
      <c r="I73" s="977">
        <v>0</v>
      </c>
      <c r="J73" s="977">
        <v>0</v>
      </c>
      <c r="K73" s="977">
        <v>0</v>
      </c>
      <c r="L73" s="977">
        <v>1945.26</v>
      </c>
      <c r="M73" s="977">
        <v>0</v>
      </c>
      <c r="N73" s="977">
        <v>0</v>
      </c>
      <c r="O73" s="977">
        <v>0</v>
      </c>
      <c r="P73" s="977">
        <v>0</v>
      </c>
      <c r="Q73" s="977">
        <v>0</v>
      </c>
      <c r="R73" s="977">
        <v>0</v>
      </c>
      <c r="S73" s="977">
        <v>266.77999999999997</v>
      </c>
      <c r="T73" s="977">
        <v>0</v>
      </c>
      <c r="U73" s="977">
        <v>0</v>
      </c>
      <c r="V73" s="977">
        <v>0</v>
      </c>
      <c r="W73" s="977">
        <v>0</v>
      </c>
      <c r="X73" s="977">
        <f t="shared" si="9"/>
        <v>2212.04</v>
      </c>
      <c r="Y73" s="977">
        <f t="shared" si="10"/>
        <v>29482.34</v>
      </c>
      <c r="Z73" s="977">
        <v>6138</v>
      </c>
      <c r="AA73" s="1025">
        <f t="shared" si="11"/>
        <v>23344.34</v>
      </c>
      <c r="AB73" s="1025">
        <f t="shared" si="12"/>
        <v>29482.34</v>
      </c>
      <c r="AC73" s="575" t="s">
        <v>167</v>
      </c>
      <c r="AD73" s="980" t="b">
        <f t="shared" si="13"/>
        <v>1</v>
      </c>
      <c r="AE73" s="399" t="s">
        <v>327</v>
      </c>
      <c r="AF73" s="1083"/>
      <c r="AG73" s="975"/>
      <c r="AH73" s="977"/>
      <c r="AI73" s="976"/>
      <c r="AJ73" s="975"/>
      <c r="AK73" s="975"/>
      <c r="AL73" s="976"/>
      <c r="AM73" s="975"/>
      <c r="AN73" s="976"/>
      <c r="AO73" s="975"/>
    </row>
    <row r="74" spans="1:41" s="563" customFormat="1" ht="15" customHeight="1" x14ac:dyDescent="0.25">
      <c r="A74" s="975" t="s">
        <v>1223</v>
      </c>
      <c r="B74" s="975" t="s">
        <v>847</v>
      </c>
      <c r="C74" s="976">
        <v>254</v>
      </c>
      <c r="D74" s="975" t="s">
        <v>145</v>
      </c>
      <c r="E74" s="975" t="s">
        <v>262</v>
      </c>
      <c r="F74" s="977">
        <v>11193.83</v>
      </c>
      <c r="G74" s="977">
        <v>0</v>
      </c>
      <c r="H74" s="977">
        <v>0</v>
      </c>
      <c r="I74" s="977">
        <v>0</v>
      </c>
      <c r="J74" s="977">
        <v>0</v>
      </c>
      <c r="K74" s="977">
        <v>0</v>
      </c>
      <c r="L74" s="977">
        <v>0</v>
      </c>
      <c r="M74" s="977">
        <v>0</v>
      </c>
      <c r="N74" s="977">
        <v>0</v>
      </c>
      <c r="O74" s="977">
        <v>0</v>
      </c>
      <c r="P74" s="977">
        <v>0</v>
      </c>
      <c r="Q74" s="977">
        <v>0</v>
      </c>
      <c r="R74" s="977">
        <v>0</v>
      </c>
      <c r="S74" s="977">
        <v>0</v>
      </c>
      <c r="T74" s="977">
        <v>0</v>
      </c>
      <c r="U74" s="977">
        <v>0</v>
      </c>
      <c r="V74" s="977">
        <v>0</v>
      </c>
      <c r="W74" s="977">
        <v>0</v>
      </c>
      <c r="X74" s="977">
        <f t="shared" si="9"/>
        <v>0</v>
      </c>
      <c r="Y74" s="977">
        <f t="shared" si="10"/>
        <v>11193.83</v>
      </c>
      <c r="Z74" s="977">
        <v>1895.83</v>
      </c>
      <c r="AA74" s="1025">
        <f t="shared" si="11"/>
        <v>9298</v>
      </c>
      <c r="AB74" s="1025">
        <f t="shared" si="12"/>
        <v>11193.83</v>
      </c>
      <c r="AC74" s="547" t="s">
        <v>167</v>
      </c>
      <c r="AD74" s="980" t="b">
        <f t="shared" si="13"/>
        <v>1</v>
      </c>
      <c r="AE74" s="399" t="s">
        <v>145</v>
      </c>
      <c r="AF74" s="1083"/>
      <c r="AG74" s="975"/>
      <c r="AH74" s="977"/>
      <c r="AI74" s="976"/>
      <c r="AJ74" s="559"/>
      <c r="AK74" s="559"/>
      <c r="AL74" s="560"/>
      <c r="AM74" s="559"/>
      <c r="AN74" s="560"/>
      <c r="AO74" s="559"/>
    </row>
    <row r="75" spans="1:41" s="214" customFormat="1" ht="15" customHeight="1" x14ac:dyDescent="0.25">
      <c r="A75" s="559" t="s">
        <v>1223</v>
      </c>
      <c r="B75" s="559" t="s">
        <v>847</v>
      </c>
      <c r="C75" s="560">
        <v>196</v>
      </c>
      <c r="D75" s="559" t="s">
        <v>105</v>
      </c>
      <c r="E75" s="559" t="s">
        <v>244</v>
      </c>
      <c r="F75" s="562">
        <v>24553.75</v>
      </c>
      <c r="G75" s="562">
        <v>0</v>
      </c>
      <c r="H75" s="562">
        <v>704.26</v>
      </c>
      <c r="I75" s="562">
        <v>0</v>
      </c>
      <c r="J75" s="562">
        <v>0</v>
      </c>
      <c r="K75" s="562">
        <v>0</v>
      </c>
      <c r="L75" s="562">
        <v>803.7</v>
      </c>
      <c r="M75" s="562">
        <v>0</v>
      </c>
      <c r="N75" s="562">
        <v>0</v>
      </c>
      <c r="O75" s="562">
        <v>0</v>
      </c>
      <c r="P75" s="562">
        <v>0</v>
      </c>
      <c r="Q75" s="562">
        <v>0</v>
      </c>
      <c r="R75" s="562">
        <v>0</v>
      </c>
      <c r="S75" s="562">
        <v>0</v>
      </c>
      <c r="T75" s="562">
        <v>0</v>
      </c>
      <c r="U75" s="562">
        <v>0</v>
      </c>
      <c r="V75" s="562">
        <v>0</v>
      </c>
      <c r="W75" s="562">
        <v>0</v>
      </c>
      <c r="X75" s="562">
        <f t="shared" si="9"/>
        <v>1507.96</v>
      </c>
      <c r="Y75" s="562">
        <f t="shared" si="10"/>
        <v>23045.79</v>
      </c>
      <c r="Z75" s="562">
        <v>4557.3900000000003</v>
      </c>
      <c r="AA75" s="574">
        <f t="shared" si="11"/>
        <v>18488.400000000001</v>
      </c>
      <c r="AB75" s="574">
        <f t="shared" si="12"/>
        <v>23045.79</v>
      </c>
      <c r="AC75" s="549" t="s">
        <v>167</v>
      </c>
      <c r="AD75" s="980" t="b">
        <f t="shared" si="13"/>
        <v>0</v>
      </c>
      <c r="AE75" s="400" t="s">
        <v>416</v>
      </c>
      <c r="AF75" s="1106"/>
      <c r="AG75" s="559"/>
      <c r="AH75" s="562"/>
      <c r="AI75" s="560"/>
      <c r="AJ75" s="211"/>
      <c r="AK75" s="211"/>
      <c r="AL75" s="213"/>
      <c r="AM75" s="211"/>
      <c r="AN75" s="213"/>
      <c r="AO75" s="211"/>
    </row>
    <row r="76" spans="1:41" s="563" customFormat="1" ht="15" customHeight="1" x14ac:dyDescent="0.25">
      <c r="A76" s="975" t="s">
        <v>1223</v>
      </c>
      <c r="B76" s="975" t="s">
        <v>847</v>
      </c>
      <c r="C76" s="976">
        <v>358</v>
      </c>
      <c r="D76" s="975" t="s">
        <v>387</v>
      </c>
      <c r="E76" s="975" t="s">
        <v>388</v>
      </c>
      <c r="F76" s="977">
        <v>18803.29</v>
      </c>
      <c r="G76" s="977">
        <v>0</v>
      </c>
      <c r="H76" s="977">
        <v>0</v>
      </c>
      <c r="I76" s="977">
        <v>0</v>
      </c>
      <c r="J76" s="977">
        <v>0</v>
      </c>
      <c r="K76" s="977">
        <v>0</v>
      </c>
      <c r="L76" s="977">
        <v>422.29</v>
      </c>
      <c r="M76" s="977">
        <v>0</v>
      </c>
      <c r="N76" s="977">
        <v>0</v>
      </c>
      <c r="O76" s="977">
        <v>0</v>
      </c>
      <c r="P76" s="977">
        <v>0</v>
      </c>
      <c r="Q76" s="977">
        <v>0</v>
      </c>
      <c r="R76" s="977">
        <v>0</v>
      </c>
      <c r="S76" s="977">
        <v>0</v>
      </c>
      <c r="T76" s="977">
        <v>0</v>
      </c>
      <c r="U76" s="977">
        <v>0</v>
      </c>
      <c r="V76" s="977">
        <v>0</v>
      </c>
      <c r="W76" s="977">
        <v>0</v>
      </c>
      <c r="X76" s="977">
        <f t="shared" si="9"/>
        <v>422.29</v>
      </c>
      <c r="Y76" s="977">
        <f t="shared" si="10"/>
        <v>18381</v>
      </c>
      <c r="Z76" s="977">
        <v>3911.81</v>
      </c>
      <c r="AA76" s="1025">
        <f t="shared" si="11"/>
        <v>14469.19</v>
      </c>
      <c r="AB76" s="1025">
        <f t="shared" si="12"/>
        <v>18381</v>
      </c>
      <c r="AC76" s="549" t="s">
        <v>167</v>
      </c>
      <c r="AD76" s="980" t="b">
        <f t="shared" si="13"/>
        <v>1</v>
      </c>
      <c r="AE76" s="479" t="s">
        <v>387</v>
      </c>
      <c r="AF76" s="1195"/>
      <c r="AG76" s="211"/>
      <c r="AH76" s="212"/>
      <c r="AI76" s="213"/>
      <c r="AJ76" s="559"/>
      <c r="AK76" s="559"/>
      <c r="AL76" s="560"/>
      <c r="AM76" s="559"/>
      <c r="AN76" s="560"/>
      <c r="AO76" s="559"/>
    </row>
    <row r="77" spans="1:41" ht="15" customHeight="1" x14ac:dyDescent="0.25">
      <c r="A77" s="975" t="s">
        <v>1223</v>
      </c>
      <c r="B77" s="975" t="s">
        <v>847</v>
      </c>
      <c r="C77" s="976">
        <v>188</v>
      </c>
      <c r="D77" s="975" t="s">
        <v>70</v>
      </c>
      <c r="E77" s="975" t="s">
        <v>240</v>
      </c>
      <c r="F77" s="977">
        <v>14027.62</v>
      </c>
      <c r="G77" s="977">
        <v>0</v>
      </c>
      <c r="H77" s="977">
        <v>0</v>
      </c>
      <c r="I77" s="977">
        <v>0</v>
      </c>
      <c r="J77" s="977">
        <v>0</v>
      </c>
      <c r="K77" s="977">
        <v>0</v>
      </c>
      <c r="L77" s="977">
        <v>839.73</v>
      </c>
      <c r="M77" s="977">
        <v>0</v>
      </c>
      <c r="N77" s="977">
        <v>0</v>
      </c>
      <c r="O77" s="977">
        <v>0</v>
      </c>
      <c r="P77" s="977">
        <v>0</v>
      </c>
      <c r="Q77" s="977">
        <v>0</v>
      </c>
      <c r="R77" s="977">
        <v>0</v>
      </c>
      <c r="S77" s="977">
        <v>143.94</v>
      </c>
      <c r="T77" s="977">
        <v>0</v>
      </c>
      <c r="U77" s="977">
        <v>0</v>
      </c>
      <c r="V77" s="977">
        <v>0</v>
      </c>
      <c r="W77" s="977">
        <v>0</v>
      </c>
      <c r="X77" s="977">
        <f t="shared" si="9"/>
        <v>983.67000000000007</v>
      </c>
      <c r="Y77" s="977">
        <f t="shared" si="10"/>
        <v>13043.95</v>
      </c>
      <c r="Z77" s="977">
        <v>2455.5</v>
      </c>
      <c r="AA77" s="1025">
        <f t="shared" si="11"/>
        <v>10588.45</v>
      </c>
      <c r="AB77" s="1025">
        <f t="shared" si="12"/>
        <v>13043.95</v>
      </c>
      <c r="AC77" s="549" t="s">
        <v>167</v>
      </c>
      <c r="AD77" s="980" t="b">
        <f t="shared" si="13"/>
        <v>1</v>
      </c>
      <c r="AE77" s="399" t="s">
        <v>70</v>
      </c>
      <c r="AF77" s="1106"/>
      <c r="AG77" s="559"/>
      <c r="AH77" s="562"/>
      <c r="AI77" s="560"/>
      <c r="AJ77" s="975"/>
      <c r="AK77" s="975"/>
      <c r="AL77" s="976"/>
      <c r="AM77" s="975"/>
      <c r="AN77" s="976"/>
      <c r="AO77" s="975"/>
    </row>
    <row r="78" spans="1:41" s="563" customFormat="1" ht="15" customHeight="1" x14ac:dyDescent="0.25">
      <c r="A78" s="975" t="s">
        <v>1223</v>
      </c>
      <c r="B78" s="975" t="s">
        <v>847</v>
      </c>
      <c r="C78" s="976">
        <v>338</v>
      </c>
      <c r="D78" s="975" t="s">
        <v>347</v>
      </c>
      <c r="E78" s="975" t="s">
        <v>348</v>
      </c>
      <c r="F78" s="977">
        <v>29675.46</v>
      </c>
      <c r="G78" s="977">
        <v>0</v>
      </c>
      <c r="H78" s="977">
        <v>0</v>
      </c>
      <c r="I78" s="977">
        <v>0</v>
      </c>
      <c r="J78" s="977">
        <v>0</v>
      </c>
      <c r="K78" s="977">
        <v>0</v>
      </c>
      <c r="L78" s="977">
        <v>0</v>
      </c>
      <c r="M78" s="977">
        <v>0</v>
      </c>
      <c r="N78" s="977">
        <v>0</v>
      </c>
      <c r="O78" s="977">
        <v>0</v>
      </c>
      <c r="P78" s="977">
        <v>0</v>
      </c>
      <c r="Q78" s="977">
        <v>0</v>
      </c>
      <c r="R78" s="977">
        <v>0</v>
      </c>
      <c r="S78" s="977">
        <v>19.84</v>
      </c>
      <c r="T78" s="977">
        <v>0</v>
      </c>
      <c r="U78" s="977">
        <v>0</v>
      </c>
      <c r="V78" s="977">
        <v>0</v>
      </c>
      <c r="W78" s="977">
        <v>0</v>
      </c>
      <c r="X78" s="977">
        <f t="shared" si="9"/>
        <v>19.84</v>
      </c>
      <c r="Y78" s="977">
        <f t="shared" si="10"/>
        <v>29655.62</v>
      </c>
      <c r="Z78" s="977">
        <v>6311.28</v>
      </c>
      <c r="AA78" s="1025">
        <f t="shared" si="11"/>
        <v>23344.34</v>
      </c>
      <c r="AB78" s="1025">
        <f t="shared" si="12"/>
        <v>29655.62</v>
      </c>
      <c r="AC78" s="575" t="s">
        <v>167</v>
      </c>
      <c r="AD78" s="980" t="b">
        <f t="shared" si="13"/>
        <v>1</v>
      </c>
      <c r="AE78" s="399" t="s">
        <v>347</v>
      </c>
      <c r="AF78" s="1083"/>
      <c r="AG78" s="975"/>
      <c r="AH78" s="977"/>
      <c r="AI78" s="976"/>
      <c r="AJ78" s="559"/>
      <c r="AK78" s="559"/>
      <c r="AL78" s="560"/>
      <c r="AM78" s="559"/>
      <c r="AN78" s="560"/>
      <c r="AO78" s="559"/>
    </row>
    <row r="79" spans="1:41" s="333" customFormat="1" ht="15" customHeight="1" x14ac:dyDescent="0.25">
      <c r="A79" s="559" t="s">
        <v>1223</v>
      </c>
      <c r="B79" s="559" t="s">
        <v>847</v>
      </c>
      <c r="C79" s="560">
        <v>251</v>
      </c>
      <c r="D79" s="559" t="s">
        <v>143</v>
      </c>
      <c r="E79" s="559" t="s">
        <v>260</v>
      </c>
      <c r="F79" s="562">
        <v>1670.64</v>
      </c>
      <c r="G79" s="562">
        <v>0</v>
      </c>
      <c r="H79" s="562">
        <v>0</v>
      </c>
      <c r="I79" s="562">
        <v>0</v>
      </c>
      <c r="J79" s="562">
        <v>0</v>
      </c>
      <c r="K79" s="562">
        <v>0</v>
      </c>
      <c r="L79" s="562">
        <v>0</v>
      </c>
      <c r="M79" s="562">
        <v>0</v>
      </c>
      <c r="N79" s="562">
        <v>0</v>
      </c>
      <c r="O79" s="562">
        <v>0</v>
      </c>
      <c r="P79" s="562">
        <v>0</v>
      </c>
      <c r="Q79" s="562">
        <v>0</v>
      </c>
      <c r="R79" s="562">
        <v>0</v>
      </c>
      <c r="S79" s="562">
        <v>0</v>
      </c>
      <c r="T79" s="562">
        <v>0</v>
      </c>
      <c r="U79" s="562">
        <v>0</v>
      </c>
      <c r="V79" s="562">
        <v>0</v>
      </c>
      <c r="W79" s="562">
        <v>0</v>
      </c>
      <c r="X79" s="562">
        <f t="shared" si="9"/>
        <v>0</v>
      </c>
      <c r="Y79" s="562">
        <f t="shared" si="10"/>
        <v>1670.64</v>
      </c>
      <c r="Z79" s="562">
        <v>1670.64</v>
      </c>
      <c r="AA79" s="574">
        <f t="shared" si="11"/>
        <v>0</v>
      </c>
      <c r="AB79" s="574">
        <f t="shared" si="12"/>
        <v>1670.64</v>
      </c>
      <c r="AC79" s="549" t="s">
        <v>167</v>
      </c>
      <c r="AD79" s="980" t="b">
        <f t="shared" si="13"/>
        <v>1</v>
      </c>
      <c r="AE79" s="229" t="s">
        <v>143</v>
      </c>
      <c r="AF79" s="1106"/>
      <c r="AG79" s="559"/>
      <c r="AH79" s="562"/>
      <c r="AI79" s="560"/>
      <c r="AJ79" s="1095"/>
      <c r="AK79" s="1095"/>
      <c r="AL79" s="1096"/>
      <c r="AM79" s="1095"/>
      <c r="AN79" s="1096"/>
      <c r="AO79" s="1095"/>
    </row>
    <row r="80" spans="1:41" ht="15" customHeight="1" x14ac:dyDescent="0.25">
      <c r="A80" s="975" t="s">
        <v>1223</v>
      </c>
      <c r="B80" s="975" t="s">
        <v>847</v>
      </c>
      <c r="C80" s="976">
        <v>93</v>
      </c>
      <c r="D80" s="975" t="s">
        <v>53</v>
      </c>
      <c r="E80" s="975" t="s">
        <v>225</v>
      </c>
      <c r="F80" s="977">
        <v>12447.58</v>
      </c>
      <c r="G80" s="977">
        <v>0</v>
      </c>
      <c r="H80" s="977">
        <v>0</v>
      </c>
      <c r="I80" s="977">
        <v>0</v>
      </c>
      <c r="J80" s="977">
        <v>0</v>
      </c>
      <c r="K80" s="977">
        <v>0</v>
      </c>
      <c r="L80" s="977">
        <v>1920.46</v>
      </c>
      <c r="M80" s="977">
        <v>0</v>
      </c>
      <c r="N80" s="977">
        <v>0</v>
      </c>
      <c r="O80" s="977">
        <v>0</v>
      </c>
      <c r="P80" s="977">
        <v>0</v>
      </c>
      <c r="Q80" s="977">
        <v>0</v>
      </c>
      <c r="R80" s="977">
        <v>0</v>
      </c>
      <c r="S80" s="977">
        <v>0</v>
      </c>
      <c r="T80" s="977">
        <v>0</v>
      </c>
      <c r="U80" s="977">
        <v>0</v>
      </c>
      <c r="V80" s="977">
        <v>0</v>
      </c>
      <c r="W80" s="977">
        <v>0</v>
      </c>
      <c r="X80" s="977">
        <f t="shared" si="9"/>
        <v>1920.46</v>
      </c>
      <c r="Y80" s="977">
        <f t="shared" si="10"/>
        <v>10527.119999999999</v>
      </c>
      <c r="Z80" s="977">
        <v>1787.14</v>
      </c>
      <c r="AA80" s="1025">
        <f t="shared" si="11"/>
        <v>8739.98</v>
      </c>
      <c r="AB80" s="1025">
        <f t="shared" si="12"/>
        <v>10527.119999999999</v>
      </c>
      <c r="AC80" s="549" t="s">
        <v>167</v>
      </c>
      <c r="AD80" s="980" t="b">
        <f t="shared" si="13"/>
        <v>1</v>
      </c>
      <c r="AE80" s="399" t="s">
        <v>53</v>
      </c>
      <c r="AF80" s="1099"/>
      <c r="AG80" s="1095"/>
      <c r="AH80" s="1097"/>
      <c r="AI80" s="1096"/>
      <c r="AJ80" s="975"/>
      <c r="AK80" s="975"/>
      <c r="AL80" s="976"/>
      <c r="AM80" s="975"/>
      <c r="AN80" s="976"/>
      <c r="AO80" s="975"/>
    </row>
    <row r="81" spans="1:41" ht="15" customHeight="1" x14ac:dyDescent="0.25">
      <c r="A81" s="975" t="s">
        <v>1223</v>
      </c>
      <c r="B81" s="975" t="s">
        <v>847</v>
      </c>
      <c r="C81" s="976">
        <v>8</v>
      </c>
      <c r="D81" s="975" t="s">
        <v>100</v>
      </c>
      <c r="E81" s="975" t="s">
        <v>176</v>
      </c>
      <c r="F81" s="977">
        <v>12560.03</v>
      </c>
      <c r="G81" s="977">
        <v>0</v>
      </c>
      <c r="H81" s="977">
        <v>0</v>
      </c>
      <c r="I81" s="977">
        <v>0</v>
      </c>
      <c r="J81" s="977">
        <v>0</v>
      </c>
      <c r="K81" s="977">
        <v>0</v>
      </c>
      <c r="L81" s="977">
        <v>2666.9</v>
      </c>
      <c r="M81" s="977">
        <v>0</v>
      </c>
      <c r="N81" s="977">
        <v>0</v>
      </c>
      <c r="O81" s="977">
        <v>0</v>
      </c>
      <c r="P81" s="977">
        <v>0</v>
      </c>
      <c r="Q81" s="977">
        <v>0</v>
      </c>
      <c r="R81" s="977">
        <v>0</v>
      </c>
      <c r="S81" s="977">
        <v>0</v>
      </c>
      <c r="T81" s="977">
        <v>0</v>
      </c>
      <c r="U81" s="977">
        <v>0</v>
      </c>
      <c r="V81" s="977">
        <v>0</v>
      </c>
      <c r="W81" s="977">
        <v>0</v>
      </c>
      <c r="X81" s="977">
        <f t="shared" si="9"/>
        <v>2666.9</v>
      </c>
      <c r="Y81" s="977">
        <f t="shared" si="10"/>
        <v>9893.130000000001</v>
      </c>
      <c r="Z81" s="977">
        <v>1997.29</v>
      </c>
      <c r="AA81" s="1025">
        <f t="shared" si="11"/>
        <v>7895.8400000000011</v>
      </c>
      <c r="AB81" s="1025">
        <f t="shared" si="12"/>
        <v>9893.130000000001</v>
      </c>
      <c r="AC81" s="549" t="s">
        <v>167</v>
      </c>
      <c r="AD81" s="980" t="b">
        <f t="shared" si="13"/>
        <v>0</v>
      </c>
      <c r="AE81" s="399" t="s">
        <v>429</v>
      </c>
      <c r="AF81" s="1083"/>
      <c r="AG81" s="975"/>
      <c r="AH81" s="977"/>
      <c r="AI81" s="976"/>
      <c r="AJ81" s="975"/>
      <c r="AK81" s="975"/>
      <c r="AL81" s="976"/>
      <c r="AM81" s="975"/>
      <c r="AN81" s="976"/>
      <c r="AO81" s="975"/>
    </row>
    <row r="82" spans="1:41" s="563" customFormat="1" ht="15" customHeight="1" x14ac:dyDescent="0.25">
      <c r="A82" s="559" t="s">
        <v>1223</v>
      </c>
      <c r="B82" s="559" t="s">
        <v>847</v>
      </c>
      <c r="C82" s="560">
        <v>44</v>
      </c>
      <c r="D82" s="559" t="s">
        <v>33</v>
      </c>
      <c r="E82" s="559" t="s">
        <v>205</v>
      </c>
      <c r="F82" s="562">
        <v>31709.02</v>
      </c>
      <c r="G82" s="562">
        <v>0</v>
      </c>
      <c r="H82" s="562">
        <v>0</v>
      </c>
      <c r="I82" s="562">
        <v>0</v>
      </c>
      <c r="J82" s="562">
        <v>0</v>
      </c>
      <c r="K82" s="562">
        <v>0</v>
      </c>
      <c r="L82" s="562">
        <v>2228.33</v>
      </c>
      <c r="M82" s="562">
        <v>0</v>
      </c>
      <c r="N82" s="562">
        <v>0</v>
      </c>
      <c r="O82" s="562">
        <v>0</v>
      </c>
      <c r="P82" s="562">
        <v>0</v>
      </c>
      <c r="Q82" s="562">
        <v>0</v>
      </c>
      <c r="R82" s="562">
        <v>0</v>
      </c>
      <c r="S82" s="562">
        <v>381.96</v>
      </c>
      <c r="T82" s="562">
        <v>0</v>
      </c>
      <c r="U82" s="562">
        <v>0</v>
      </c>
      <c r="V82" s="562">
        <v>0</v>
      </c>
      <c r="W82" s="562">
        <v>0</v>
      </c>
      <c r="X82" s="562">
        <f t="shared" si="9"/>
        <v>2610.29</v>
      </c>
      <c r="Y82" s="562">
        <f t="shared" si="10"/>
        <v>29098.73</v>
      </c>
      <c r="Z82" s="562">
        <v>5754.39</v>
      </c>
      <c r="AA82" s="574">
        <f t="shared" si="11"/>
        <v>23344.34</v>
      </c>
      <c r="AB82" s="574">
        <f t="shared" si="12"/>
        <v>29098.73</v>
      </c>
      <c r="AC82" s="575" t="s">
        <v>167</v>
      </c>
      <c r="AD82" s="980" t="b">
        <f t="shared" si="13"/>
        <v>1</v>
      </c>
      <c r="AE82" s="400" t="s">
        <v>33</v>
      </c>
      <c r="AF82" s="1083"/>
      <c r="AG82" s="975"/>
      <c r="AH82" s="977"/>
      <c r="AI82" s="976"/>
      <c r="AJ82" s="559"/>
      <c r="AK82" s="559"/>
      <c r="AL82" s="560"/>
      <c r="AM82" s="559"/>
      <c r="AN82" s="560"/>
      <c r="AO82" s="559"/>
    </row>
    <row r="83" spans="1:41" ht="15" customHeight="1" x14ac:dyDescent="0.25">
      <c r="A83" s="1089" t="s">
        <v>1223</v>
      </c>
      <c r="B83" s="1089" t="s">
        <v>847</v>
      </c>
      <c r="C83" s="1090">
        <v>396</v>
      </c>
      <c r="D83" s="1089" t="s">
        <v>475</v>
      </c>
      <c r="E83" s="1089" t="s">
        <v>524</v>
      </c>
      <c r="F83" s="1091">
        <v>8137.13</v>
      </c>
      <c r="G83" s="1091">
        <v>0</v>
      </c>
      <c r="H83" s="1091">
        <v>0</v>
      </c>
      <c r="I83" s="1091">
        <v>0</v>
      </c>
      <c r="J83" s="1091">
        <v>0</v>
      </c>
      <c r="K83" s="1091">
        <v>0</v>
      </c>
      <c r="L83" s="1091">
        <v>0</v>
      </c>
      <c r="M83" s="1091">
        <v>0</v>
      </c>
      <c r="N83" s="1091">
        <v>0</v>
      </c>
      <c r="O83" s="977">
        <v>0</v>
      </c>
      <c r="P83" s="1091">
        <v>0</v>
      </c>
      <c r="Q83" s="1091">
        <v>0</v>
      </c>
      <c r="R83" s="1091">
        <v>0</v>
      </c>
      <c r="S83" s="1091">
        <v>0</v>
      </c>
      <c r="T83" s="1091">
        <v>1441.25</v>
      </c>
      <c r="U83" s="1091">
        <v>0</v>
      </c>
      <c r="V83" s="1091">
        <v>0</v>
      </c>
      <c r="W83" s="1091">
        <v>0</v>
      </c>
      <c r="X83" s="1091">
        <f t="shared" si="9"/>
        <v>1441.25</v>
      </c>
      <c r="Y83" s="1091">
        <f t="shared" si="10"/>
        <v>6695.88</v>
      </c>
      <c r="Z83" s="1091">
        <v>1351.67</v>
      </c>
      <c r="AA83" s="1092">
        <f t="shared" si="11"/>
        <v>5344.21</v>
      </c>
      <c r="AB83" s="1092">
        <f t="shared" si="12"/>
        <v>6695.88</v>
      </c>
      <c r="AC83" s="549" t="s">
        <v>167</v>
      </c>
      <c r="AD83" s="980" t="b">
        <f t="shared" si="13"/>
        <v>1</v>
      </c>
      <c r="AE83" s="375" t="s">
        <v>475</v>
      </c>
      <c r="AF83" s="1106"/>
      <c r="AG83" s="559"/>
      <c r="AH83" s="562"/>
      <c r="AI83" s="560"/>
      <c r="AJ83" s="975"/>
      <c r="AK83" s="975"/>
      <c r="AL83" s="976"/>
      <c r="AM83" s="975"/>
      <c r="AN83" s="976"/>
      <c r="AO83" s="975"/>
    </row>
    <row r="84" spans="1:41" ht="15" customHeight="1" x14ac:dyDescent="0.25">
      <c r="A84" s="975" t="s">
        <v>1223</v>
      </c>
      <c r="B84" s="975" t="s">
        <v>847</v>
      </c>
      <c r="C84" s="976">
        <v>83</v>
      </c>
      <c r="D84" s="975" t="s">
        <v>44</v>
      </c>
      <c r="E84" s="975" t="s">
        <v>216</v>
      </c>
      <c r="F84" s="977">
        <v>29260.46</v>
      </c>
      <c r="G84" s="977">
        <v>0</v>
      </c>
      <c r="H84" s="977">
        <v>0</v>
      </c>
      <c r="I84" s="977">
        <v>0</v>
      </c>
      <c r="J84" s="977">
        <v>0</v>
      </c>
      <c r="K84" s="977">
        <v>0</v>
      </c>
      <c r="L84" s="977">
        <v>2978.11</v>
      </c>
      <c r="M84" s="977">
        <v>0</v>
      </c>
      <c r="N84" s="977">
        <v>0</v>
      </c>
      <c r="O84" s="977">
        <v>0</v>
      </c>
      <c r="P84" s="977">
        <v>0</v>
      </c>
      <c r="Q84" s="977">
        <v>0</v>
      </c>
      <c r="R84" s="977">
        <v>0</v>
      </c>
      <c r="S84" s="977">
        <v>0</v>
      </c>
      <c r="T84" s="977">
        <v>0</v>
      </c>
      <c r="U84" s="977">
        <v>0</v>
      </c>
      <c r="V84" s="977">
        <v>0</v>
      </c>
      <c r="W84" s="977">
        <v>0</v>
      </c>
      <c r="X84" s="977">
        <f t="shared" si="9"/>
        <v>2978.11</v>
      </c>
      <c r="Y84" s="977">
        <f t="shared" si="10"/>
        <v>26282.35</v>
      </c>
      <c r="Z84" s="977">
        <v>4044.94</v>
      </c>
      <c r="AA84" s="1025">
        <f t="shared" si="11"/>
        <v>22237.41</v>
      </c>
      <c r="AB84" s="1025">
        <f t="shared" si="12"/>
        <v>26282.35</v>
      </c>
      <c r="AC84" s="549" t="s">
        <v>167</v>
      </c>
      <c r="AD84" s="980" t="b">
        <f t="shared" si="13"/>
        <v>1</v>
      </c>
      <c r="AE84" s="399" t="s">
        <v>44</v>
      </c>
      <c r="AF84" s="1083"/>
      <c r="AG84" s="975"/>
      <c r="AH84" s="977"/>
      <c r="AI84" s="976"/>
      <c r="AJ84" s="975"/>
      <c r="AK84" s="975"/>
      <c r="AL84" s="976"/>
      <c r="AM84" s="975"/>
      <c r="AN84" s="976"/>
      <c r="AO84" s="975"/>
    </row>
    <row r="85" spans="1:41" ht="15" customHeight="1" x14ac:dyDescent="0.25">
      <c r="A85" s="975" t="s">
        <v>1223</v>
      </c>
      <c r="B85" s="975" t="s">
        <v>847</v>
      </c>
      <c r="C85" s="976">
        <v>92</v>
      </c>
      <c r="D85" s="975" t="s">
        <v>52</v>
      </c>
      <c r="E85" s="975" t="s">
        <v>224</v>
      </c>
      <c r="F85" s="977">
        <v>14568.63</v>
      </c>
      <c r="G85" s="977">
        <v>0</v>
      </c>
      <c r="H85" s="977">
        <v>0</v>
      </c>
      <c r="I85" s="977">
        <v>0</v>
      </c>
      <c r="J85" s="977">
        <v>0</v>
      </c>
      <c r="K85" s="977">
        <v>0</v>
      </c>
      <c r="L85" s="977">
        <v>2802.99</v>
      </c>
      <c r="M85" s="977">
        <v>0</v>
      </c>
      <c r="N85" s="977">
        <v>0</v>
      </c>
      <c r="O85" s="977">
        <v>0</v>
      </c>
      <c r="P85" s="977">
        <v>0</v>
      </c>
      <c r="Q85" s="977">
        <v>0</v>
      </c>
      <c r="R85" s="977">
        <v>0</v>
      </c>
      <c r="S85" s="977">
        <v>0</v>
      </c>
      <c r="T85" s="977">
        <v>0</v>
      </c>
      <c r="U85" s="977">
        <v>0</v>
      </c>
      <c r="V85" s="977">
        <v>0</v>
      </c>
      <c r="W85" s="977">
        <v>0</v>
      </c>
      <c r="X85" s="977">
        <f t="shared" si="9"/>
        <v>2802.99</v>
      </c>
      <c r="Y85" s="977">
        <f t="shared" si="10"/>
        <v>11765.64</v>
      </c>
      <c r="Z85" s="977">
        <v>2531.14</v>
      </c>
      <c r="AA85" s="1025">
        <f t="shared" si="11"/>
        <v>9234.5</v>
      </c>
      <c r="AB85" s="1025">
        <f t="shared" si="12"/>
        <v>11765.64</v>
      </c>
      <c r="AC85" s="575" t="s">
        <v>167</v>
      </c>
      <c r="AD85" s="980" t="b">
        <f t="shared" si="13"/>
        <v>1</v>
      </c>
      <c r="AE85" s="399" t="s">
        <v>52</v>
      </c>
      <c r="AF85" s="1083"/>
      <c r="AG85" s="975"/>
      <c r="AH85" s="977"/>
      <c r="AI85" s="976"/>
      <c r="AJ85" s="975"/>
      <c r="AK85" s="975"/>
      <c r="AL85" s="976"/>
      <c r="AM85" s="975"/>
      <c r="AN85" s="976"/>
      <c r="AO85" s="975"/>
    </row>
    <row r="86" spans="1:41" s="563" customFormat="1" ht="15" customHeight="1" x14ac:dyDescent="0.25">
      <c r="A86" s="975" t="s">
        <v>1223</v>
      </c>
      <c r="B86" s="975" t="s">
        <v>847</v>
      </c>
      <c r="C86" s="976">
        <v>95</v>
      </c>
      <c r="D86" s="975" t="s">
        <v>54</v>
      </c>
      <c r="E86" s="975" t="s">
        <v>226</v>
      </c>
      <c r="F86" s="977">
        <v>10315.08</v>
      </c>
      <c r="G86" s="977">
        <v>0</v>
      </c>
      <c r="H86" s="977">
        <v>0</v>
      </c>
      <c r="I86" s="977">
        <v>0</v>
      </c>
      <c r="J86" s="977">
        <v>0</v>
      </c>
      <c r="K86" s="977">
        <v>0</v>
      </c>
      <c r="L86" s="977">
        <v>543</v>
      </c>
      <c r="M86" s="977">
        <v>0</v>
      </c>
      <c r="N86" s="977">
        <v>0</v>
      </c>
      <c r="O86" s="977">
        <v>0</v>
      </c>
      <c r="P86" s="977">
        <v>0</v>
      </c>
      <c r="Q86" s="977">
        <v>0</v>
      </c>
      <c r="R86" s="977">
        <v>0</v>
      </c>
      <c r="S86" s="977">
        <v>0</v>
      </c>
      <c r="T86" s="977">
        <v>0</v>
      </c>
      <c r="U86" s="977">
        <v>0</v>
      </c>
      <c r="V86" s="977">
        <v>0</v>
      </c>
      <c r="W86" s="977">
        <v>0</v>
      </c>
      <c r="X86" s="977">
        <f t="shared" si="9"/>
        <v>543</v>
      </c>
      <c r="Y86" s="977">
        <f t="shared" si="10"/>
        <v>9772.08</v>
      </c>
      <c r="Z86" s="977">
        <v>1876.24</v>
      </c>
      <c r="AA86" s="1025">
        <f t="shared" si="11"/>
        <v>7895.84</v>
      </c>
      <c r="AB86" s="1025">
        <f t="shared" si="12"/>
        <v>9772.08</v>
      </c>
      <c r="AC86" s="549" t="s">
        <v>167</v>
      </c>
      <c r="AD86" s="980" t="b">
        <f t="shared" si="13"/>
        <v>1</v>
      </c>
      <c r="AE86" s="399" t="s">
        <v>54</v>
      </c>
      <c r="AF86" s="1083"/>
      <c r="AG86" s="975"/>
      <c r="AH86" s="977"/>
      <c r="AI86" s="976"/>
      <c r="AJ86" s="559"/>
      <c r="AK86" s="559"/>
      <c r="AL86" s="560"/>
      <c r="AM86" s="559"/>
      <c r="AN86" s="560"/>
      <c r="AO86" s="559"/>
    </row>
    <row r="87" spans="1:41" ht="15" customHeight="1" x14ac:dyDescent="0.25">
      <c r="A87" s="975" t="s">
        <v>1223</v>
      </c>
      <c r="B87" s="975" t="s">
        <v>847</v>
      </c>
      <c r="C87" s="976">
        <v>485</v>
      </c>
      <c r="D87" s="975" t="s">
        <v>831</v>
      </c>
      <c r="E87" s="975" t="s">
        <v>830</v>
      </c>
      <c r="F87" s="977">
        <v>24325.71</v>
      </c>
      <c r="G87" s="977">
        <v>0</v>
      </c>
      <c r="H87" s="977">
        <v>0</v>
      </c>
      <c r="I87" s="977">
        <v>0</v>
      </c>
      <c r="J87" s="977">
        <v>0</v>
      </c>
      <c r="K87" s="977">
        <v>0</v>
      </c>
      <c r="L87" s="977">
        <v>1279.9000000000001</v>
      </c>
      <c r="M87" s="977">
        <v>0</v>
      </c>
      <c r="N87" s="977">
        <v>0</v>
      </c>
      <c r="O87" s="977">
        <v>0</v>
      </c>
      <c r="P87" s="977">
        <v>0</v>
      </c>
      <c r="Q87" s="977">
        <v>0</v>
      </c>
      <c r="R87" s="977">
        <v>0</v>
      </c>
      <c r="S87" s="977">
        <v>0</v>
      </c>
      <c r="T87" s="977">
        <v>0</v>
      </c>
      <c r="U87" s="977">
        <v>0</v>
      </c>
      <c r="V87" s="977">
        <v>0</v>
      </c>
      <c r="W87" s="977">
        <v>0</v>
      </c>
      <c r="X87" s="977">
        <f t="shared" si="9"/>
        <v>1279.9000000000001</v>
      </c>
      <c r="Y87" s="977">
        <f t="shared" si="10"/>
        <v>23045.809999999998</v>
      </c>
      <c r="Z87" s="977">
        <v>4557.41</v>
      </c>
      <c r="AA87" s="1025">
        <f t="shared" si="11"/>
        <v>18488.399999999998</v>
      </c>
      <c r="AB87" s="1025">
        <f t="shared" si="12"/>
        <v>23045.809999999998</v>
      </c>
      <c r="AC87" s="547" t="s">
        <v>167</v>
      </c>
      <c r="AD87" s="980" t="b">
        <f t="shared" si="13"/>
        <v>0</v>
      </c>
      <c r="AE87" s="178" t="s">
        <v>357</v>
      </c>
      <c r="AF87" s="1106"/>
      <c r="AG87" s="559"/>
      <c r="AH87" s="562"/>
      <c r="AI87" s="560"/>
      <c r="AJ87" s="975"/>
      <c r="AK87" s="975"/>
      <c r="AL87" s="976"/>
      <c r="AM87" s="975"/>
      <c r="AN87" s="976"/>
      <c r="AO87" s="975"/>
    </row>
    <row r="88" spans="1:41" ht="15" customHeight="1" x14ac:dyDescent="0.25">
      <c r="A88" s="975" t="s">
        <v>1223</v>
      </c>
      <c r="B88" s="975" t="s">
        <v>847</v>
      </c>
      <c r="C88" s="976">
        <v>33</v>
      </c>
      <c r="D88" s="975" t="s">
        <v>24</v>
      </c>
      <c r="E88" s="975" t="s">
        <v>196</v>
      </c>
      <c r="F88" s="977">
        <v>29643.86</v>
      </c>
      <c r="G88" s="977">
        <v>0</v>
      </c>
      <c r="H88" s="977">
        <v>0</v>
      </c>
      <c r="I88" s="977">
        <v>0</v>
      </c>
      <c r="J88" s="977">
        <v>0</v>
      </c>
      <c r="K88" s="977">
        <v>0</v>
      </c>
      <c r="L88" s="977">
        <v>3019.75</v>
      </c>
      <c r="M88" s="977">
        <v>0</v>
      </c>
      <c r="N88" s="977">
        <v>0</v>
      </c>
      <c r="O88" s="977">
        <v>0</v>
      </c>
      <c r="P88" s="977">
        <v>0</v>
      </c>
      <c r="Q88" s="977">
        <v>0</v>
      </c>
      <c r="R88" s="977">
        <v>0</v>
      </c>
      <c r="S88" s="977">
        <v>0</v>
      </c>
      <c r="T88" s="977">
        <v>0</v>
      </c>
      <c r="U88" s="977">
        <v>0</v>
      </c>
      <c r="V88" s="977">
        <v>0</v>
      </c>
      <c r="W88" s="977">
        <v>0</v>
      </c>
      <c r="X88" s="977">
        <f t="shared" si="9"/>
        <v>3019.75</v>
      </c>
      <c r="Y88" s="977">
        <f t="shared" si="10"/>
        <v>26624.11</v>
      </c>
      <c r="Z88" s="977">
        <v>4001.18</v>
      </c>
      <c r="AA88" s="1025">
        <f t="shared" si="11"/>
        <v>22622.93</v>
      </c>
      <c r="AB88" s="1025">
        <f t="shared" si="12"/>
        <v>26624.11</v>
      </c>
      <c r="AC88" s="549" t="s">
        <v>167</v>
      </c>
      <c r="AD88" s="980" t="b">
        <f t="shared" si="13"/>
        <v>1</v>
      </c>
      <c r="AE88" s="399" t="s">
        <v>24</v>
      </c>
      <c r="AF88" s="1083"/>
      <c r="AG88" s="975"/>
      <c r="AH88" s="977"/>
      <c r="AI88" s="976"/>
      <c r="AJ88" s="975"/>
      <c r="AK88" s="975"/>
      <c r="AL88" s="976"/>
      <c r="AM88" s="975"/>
      <c r="AN88" s="976"/>
      <c r="AO88" s="975"/>
    </row>
    <row r="89" spans="1:41" ht="15" customHeight="1" x14ac:dyDescent="0.25">
      <c r="A89" s="975" t="s">
        <v>1223</v>
      </c>
      <c r="B89" s="975" t="s">
        <v>847</v>
      </c>
      <c r="C89" s="976">
        <v>81</v>
      </c>
      <c r="D89" s="975" t="s">
        <v>43</v>
      </c>
      <c r="E89" s="975" t="s">
        <v>215</v>
      </c>
      <c r="F89" s="977">
        <v>11879.41</v>
      </c>
      <c r="G89" s="977">
        <v>0</v>
      </c>
      <c r="H89" s="977">
        <v>0</v>
      </c>
      <c r="I89" s="977">
        <v>0</v>
      </c>
      <c r="J89" s="977">
        <v>0</v>
      </c>
      <c r="K89" s="977">
        <v>0</v>
      </c>
      <c r="L89" s="977">
        <v>0</v>
      </c>
      <c r="M89" s="977">
        <v>0</v>
      </c>
      <c r="N89" s="977">
        <v>0</v>
      </c>
      <c r="O89" s="977">
        <v>0</v>
      </c>
      <c r="P89" s="977">
        <v>0</v>
      </c>
      <c r="Q89" s="977">
        <v>0</v>
      </c>
      <c r="R89" s="977">
        <v>0</v>
      </c>
      <c r="S89" s="977">
        <v>0</v>
      </c>
      <c r="T89" s="977">
        <v>0</v>
      </c>
      <c r="U89" s="977">
        <v>0</v>
      </c>
      <c r="V89" s="977">
        <v>0</v>
      </c>
      <c r="W89" s="977">
        <v>0</v>
      </c>
      <c r="X89" s="977">
        <f t="shared" si="9"/>
        <v>0</v>
      </c>
      <c r="Y89" s="977">
        <f t="shared" si="10"/>
        <v>11879.41</v>
      </c>
      <c r="Z89" s="977">
        <v>2281.9699999999998</v>
      </c>
      <c r="AA89" s="1025">
        <f t="shared" si="11"/>
        <v>9597.44</v>
      </c>
      <c r="AB89" s="1025">
        <f t="shared" si="12"/>
        <v>11879.41</v>
      </c>
      <c r="AC89" s="549" t="s">
        <v>167</v>
      </c>
      <c r="AD89" s="980" t="b">
        <f t="shared" si="13"/>
        <v>1</v>
      </c>
      <c r="AE89" s="399" t="s">
        <v>43</v>
      </c>
      <c r="AF89" s="1083"/>
      <c r="AG89" s="975"/>
      <c r="AH89" s="977"/>
      <c r="AI89" s="976"/>
      <c r="AJ89" s="975"/>
      <c r="AK89" s="975"/>
      <c r="AL89" s="976"/>
      <c r="AM89" s="975"/>
      <c r="AN89" s="976"/>
      <c r="AO89" s="975"/>
    </row>
    <row r="90" spans="1:41" ht="15" customHeight="1" x14ac:dyDescent="0.25">
      <c r="A90" s="975" t="s">
        <v>1223</v>
      </c>
      <c r="B90" s="975" t="s">
        <v>847</v>
      </c>
      <c r="C90" s="976">
        <v>321</v>
      </c>
      <c r="D90" s="975" t="s">
        <v>309</v>
      </c>
      <c r="E90" s="975" t="s">
        <v>312</v>
      </c>
      <c r="F90" s="977">
        <v>30838.400000000001</v>
      </c>
      <c r="G90" s="977">
        <v>0</v>
      </c>
      <c r="H90" s="977">
        <v>0</v>
      </c>
      <c r="I90" s="977">
        <v>0</v>
      </c>
      <c r="J90" s="977">
        <v>0</v>
      </c>
      <c r="K90" s="977">
        <v>0</v>
      </c>
      <c r="L90" s="977">
        <v>1787.19</v>
      </c>
      <c r="M90" s="977">
        <v>0</v>
      </c>
      <c r="N90" s="977">
        <v>0</v>
      </c>
      <c r="O90" s="977">
        <v>0</v>
      </c>
      <c r="P90" s="977">
        <v>0</v>
      </c>
      <c r="Q90" s="977">
        <v>0</v>
      </c>
      <c r="R90" s="977">
        <v>0</v>
      </c>
      <c r="S90" s="977">
        <v>138.12</v>
      </c>
      <c r="T90" s="977">
        <v>0</v>
      </c>
      <c r="U90" s="977">
        <v>0</v>
      </c>
      <c r="V90" s="977">
        <v>0</v>
      </c>
      <c r="W90" s="977">
        <v>0</v>
      </c>
      <c r="X90" s="977">
        <f t="shared" si="9"/>
        <v>1925.31</v>
      </c>
      <c r="Y90" s="977">
        <f t="shared" si="10"/>
        <v>28913.09</v>
      </c>
      <c r="Z90" s="977">
        <v>5568.75</v>
      </c>
      <c r="AA90" s="1025">
        <f t="shared" si="11"/>
        <v>23344.34</v>
      </c>
      <c r="AB90" s="1025">
        <f t="shared" si="12"/>
        <v>28913.09</v>
      </c>
      <c r="AC90" s="549" t="s">
        <v>167</v>
      </c>
      <c r="AD90" s="980" t="b">
        <f t="shared" si="13"/>
        <v>1</v>
      </c>
      <c r="AE90" s="399" t="s">
        <v>309</v>
      </c>
      <c r="AF90" s="1083"/>
      <c r="AG90" s="975"/>
      <c r="AH90" s="977"/>
      <c r="AI90" s="976"/>
      <c r="AJ90" s="975"/>
      <c r="AK90" s="975"/>
      <c r="AL90" s="976"/>
      <c r="AM90" s="975"/>
      <c r="AN90" s="976"/>
      <c r="AO90" s="975"/>
    </row>
    <row r="91" spans="1:41" ht="15" customHeight="1" x14ac:dyDescent="0.25">
      <c r="A91" s="975" t="s">
        <v>1223</v>
      </c>
      <c r="B91" s="975" t="s">
        <v>847</v>
      </c>
      <c r="C91" s="976">
        <v>151</v>
      </c>
      <c r="D91" s="975" t="s">
        <v>58</v>
      </c>
      <c r="E91" s="975" t="s">
        <v>842</v>
      </c>
      <c r="F91" s="977">
        <v>16032.13</v>
      </c>
      <c r="G91" s="977">
        <v>0</v>
      </c>
      <c r="H91" s="977">
        <v>0</v>
      </c>
      <c r="I91" s="977">
        <v>0</v>
      </c>
      <c r="J91" s="977">
        <v>0</v>
      </c>
      <c r="K91" s="977">
        <v>0</v>
      </c>
      <c r="L91" s="977">
        <v>533.17999999999995</v>
      </c>
      <c r="M91" s="977">
        <v>0</v>
      </c>
      <c r="N91" s="977">
        <v>0</v>
      </c>
      <c r="O91" s="977">
        <v>0</v>
      </c>
      <c r="P91" s="977">
        <v>0</v>
      </c>
      <c r="Q91" s="977">
        <v>0</v>
      </c>
      <c r="R91" s="977">
        <v>0</v>
      </c>
      <c r="S91" s="977">
        <v>91.38</v>
      </c>
      <c r="T91" s="977">
        <v>0</v>
      </c>
      <c r="U91" s="977">
        <v>0</v>
      </c>
      <c r="V91" s="977">
        <v>0</v>
      </c>
      <c r="W91" s="977">
        <v>0</v>
      </c>
      <c r="X91" s="977">
        <f t="shared" si="9"/>
        <v>624.55999999999995</v>
      </c>
      <c r="Y91" s="977">
        <f t="shared" si="10"/>
        <v>15407.57</v>
      </c>
      <c r="Z91" s="977">
        <v>3051.17</v>
      </c>
      <c r="AA91" s="1025">
        <f t="shared" si="11"/>
        <v>12356.4</v>
      </c>
      <c r="AB91" s="1025">
        <f t="shared" si="12"/>
        <v>15407.57</v>
      </c>
      <c r="AC91" s="549" t="s">
        <v>167</v>
      </c>
      <c r="AD91" s="980" t="b">
        <f t="shared" si="13"/>
        <v>1</v>
      </c>
      <c r="AE91" s="178" t="s">
        <v>58</v>
      </c>
      <c r="AF91" s="1083"/>
      <c r="AG91" s="975"/>
      <c r="AH91" s="977"/>
      <c r="AI91" s="976"/>
      <c r="AJ91" s="975"/>
      <c r="AK91" s="975"/>
      <c r="AL91" s="976"/>
      <c r="AM91" s="975"/>
      <c r="AN91" s="976"/>
      <c r="AO91" s="975"/>
    </row>
    <row r="92" spans="1:41" ht="15" customHeight="1" x14ac:dyDescent="0.25">
      <c r="A92" s="975" t="s">
        <v>1223</v>
      </c>
      <c r="B92" s="975" t="s">
        <v>847</v>
      </c>
      <c r="C92" s="976">
        <v>170</v>
      </c>
      <c r="D92" s="975" t="s">
        <v>839</v>
      </c>
      <c r="E92" s="975" t="s">
        <v>838</v>
      </c>
      <c r="F92" s="977">
        <v>16427.009999999998</v>
      </c>
      <c r="G92" s="977">
        <v>0</v>
      </c>
      <c r="H92" s="977">
        <v>0</v>
      </c>
      <c r="I92" s="977">
        <v>0</v>
      </c>
      <c r="J92" s="977">
        <v>0</v>
      </c>
      <c r="K92" s="977">
        <v>0</v>
      </c>
      <c r="L92" s="977">
        <v>0</v>
      </c>
      <c r="M92" s="977">
        <v>0</v>
      </c>
      <c r="N92" s="977">
        <v>0</v>
      </c>
      <c r="O92" s="977">
        <v>0</v>
      </c>
      <c r="P92" s="977">
        <v>0</v>
      </c>
      <c r="Q92" s="977">
        <v>0</v>
      </c>
      <c r="R92" s="977">
        <v>0</v>
      </c>
      <c r="S92" s="977">
        <v>0</v>
      </c>
      <c r="T92" s="977">
        <v>0</v>
      </c>
      <c r="U92" s="977">
        <v>0</v>
      </c>
      <c r="V92" s="977">
        <v>0</v>
      </c>
      <c r="W92" s="977">
        <v>0</v>
      </c>
      <c r="X92" s="977">
        <f t="shared" si="9"/>
        <v>0</v>
      </c>
      <c r="Y92" s="977">
        <f t="shared" si="10"/>
        <v>16427.009999999998</v>
      </c>
      <c r="Z92" s="977">
        <v>2972.27</v>
      </c>
      <c r="AA92" s="1025">
        <f t="shared" si="11"/>
        <v>13454.739999999998</v>
      </c>
      <c r="AB92" s="1025">
        <f t="shared" si="12"/>
        <v>16427.009999999998</v>
      </c>
      <c r="AC92" s="549" t="s">
        <v>167</v>
      </c>
      <c r="AD92" s="980" t="b">
        <f t="shared" si="13"/>
        <v>0</v>
      </c>
      <c r="AE92" s="178" t="s">
        <v>420</v>
      </c>
      <c r="AF92" s="1083"/>
      <c r="AG92" s="975"/>
      <c r="AH92" s="977"/>
      <c r="AI92" s="976"/>
      <c r="AJ92" s="975"/>
      <c r="AK92" s="975"/>
      <c r="AL92" s="976"/>
      <c r="AM92" s="975"/>
      <c r="AN92" s="976"/>
      <c r="AO92" s="975"/>
    </row>
    <row r="93" spans="1:41" s="563" customFormat="1" ht="15" customHeight="1" x14ac:dyDescent="0.25">
      <c r="A93" s="975" t="s">
        <v>1223</v>
      </c>
      <c r="B93" s="975" t="s">
        <v>847</v>
      </c>
      <c r="C93" s="976">
        <v>494</v>
      </c>
      <c r="D93" s="975" t="s">
        <v>528</v>
      </c>
      <c r="E93" s="975" t="s">
        <v>529</v>
      </c>
      <c r="F93" s="977">
        <v>17920.79</v>
      </c>
      <c r="G93" s="977">
        <v>0</v>
      </c>
      <c r="H93" s="977">
        <v>0</v>
      </c>
      <c r="I93" s="977">
        <v>0</v>
      </c>
      <c r="J93" s="977">
        <v>0</v>
      </c>
      <c r="K93" s="977">
        <v>0</v>
      </c>
      <c r="L93" s="977">
        <v>0</v>
      </c>
      <c r="M93" s="977">
        <v>0</v>
      </c>
      <c r="N93" s="977">
        <v>0</v>
      </c>
      <c r="O93" s="977">
        <v>0</v>
      </c>
      <c r="P93" s="977">
        <v>0</v>
      </c>
      <c r="Q93" s="977">
        <v>0</v>
      </c>
      <c r="R93" s="977">
        <v>0</v>
      </c>
      <c r="S93" s="977">
        <v>0</v>
      </c>
      <c r="T93" s="977">
        <v>0</v>
      </c>
      <c r="U93" s="977">
        <v>0</v>
      </c>
      <c r="V93" s="977">
        <v>0</v>
      </c>
      <c r="W93" s="977">
        <v>0</v>
      </c>
      <c r="X93" s="977">
        <f t="shared" si="9"/>
        <v>0</v>
      </c>
      <c r="Y93" s="977">
        <f t="shared" si="10"/>
        <v>17920.79</v>
      </c>
      <c r="Z93" s="977">
        <v>3451.6</v>
      </c>
      <c r="AA93" s="1025">
        <f t="shared" si="11"/>
        <v>14469.19</v>
      </c>
      <c r="AB93" s="1025">
        <f t="shared" si="12"/>
        <v>17920.79</v>
      </c>
      <c r="AC93" s="549" t="s">
        <v>167</v>
      </c>
      <c r="AD93" s="980" t="b">
        <f t="shared" si="13"/>
        <v>0</v>
      </c>
      <c r="AE93" s="369" t="s">
        <v>479</v>
      </c>
      <c r="AF93" s="1083"/>
      <c r="AG93" s="975"/>
      <c r="AH93" s="977"/>
      <c r="AI93" s="976"/>
      <c r="AJ93" s="559"/>
      <c r="AK93" s="559"/>
      <c r="AL93" s="560"/>
      <c r="AM93" s="559"/>
      <c r="AN93" s="560"/>
      <c r="AO93" s="559"/>
    </row>
    <row r="94" spans="1:41" s="563" customFormat="1" ht="15" customHeight="1" x14ac:dyDescent="0.25">
      <c r="A94" s="975" t="s">
        <v>1223</v>
      </c>
      <c r="B94" s="975" t="s">
        <v>847</v>
      </c>
      <c r="C94" s="976">
        <v>511</v>
      </c>
      <c r="D94" s="975" t="s">
        <v>674</v>
      </c>
      <c r="E94" s="975" t="s">
        <v>675</v>
      </c>
      <c r="F94" s="977">
        <v>14837.36</v>
      </c>
      <c r="G94" s="977">
        <v>0</v>
      </c>
      <c r="H94" s="977">
        <v>0</v>
      </c>
      <c r="I94" s="977">
        <v>0</v>
      </c>
      <c r="J94" s="977">
        <v>0</v>
      </c>
      <c r="K94" s="977">
        <v>0</v>
      </c>
      <c r="L94" s="977">
        <v>0</v>
      </c>
      <c r="M94" s="977">
        <v>0</v>
      </c>
      <c r="N94" s="977">
        <v>0</v>
      </c>
      <c r="O94" s="977">
        <v>0</v>
      </c>
      <c r="P94" s="977">
        <v>0</v>
      </c>
      <c r="Q94" s="977">
        <v>0</v>
      </c>
      <c r="R94" s="977">
        <v>0</v>
      </c>
      <c r="S94" s="977">
        <v>0</v>
      </c>
      <c r="T94" s="977">
        <v>0</v>
      </c>
      <c r="U94" s="977">
        <v>0</v>
      </c>
      <c r="V94" s="977">
        <v>0</v>
      </c>
      <c r="W94" s="977">
        <v>0</v>
      </c>
      <c r="X94" s="977">
        <f t="shared" si="9"/>
        <v>0</v>
      </c>
      <c r="Y94" s="977">
        <f t="shared" si="10"/>
        <v>14837.36</v>
      </c>
      <c r="Z94" s="977">
        <v>368.17</v>
      </c>
      <c r="AA94" s="1025">
        <f t="shared" si="11"/>
        <v>14469.19</v>
      </c>
      <c r="AB94" s="1025">
        <f t="shared" si="12"/>
        <v>14837.36</v>
      </c>
      <c r="AC94" s="549" t="s">
        <v>167</v>
      </c>
      <c r="AD94" s="980" t="b">
        <f t="shared" si="13"/>
        <v>1</v>
      </c>
      <c r="AE94" s="369" t="s">
        <v>674</v>
      </c>
      <c r="AF94" s="1106"/>
      <c r="AG94" s="559"/>
      <c r="AH94" s="562"/>
      <c r="AI94" s="560"/>
      <c r="AJ94" s="559"/>
      <c r="AK94" s="559"/>
      <c r="AL94" s="560"/>
      <c r="AM94" s="559"/>
      <c r="AN94" s="560"/>
      <c r="AO94" s="559"/>
    </row>
    <row r="95" spans="1:41" ht="15" customHeight="1" x14ac:dyDescent="0.25">
      <c r="A95" s="975" t="s">
        <v>1223</v>
      </c>
      <c r="B95" s="975" t="s">
        <v>847</v>
      </c>
      <c r="C95" s="976">
        <v>156</v>
      </c>
      <c r="D95" s="975" t="s">
        <v>61</v>
      </c>
      <c r="E95" s="975" t="s">
        <v>233</v>
      </c>
      <c r="F95" s="977">
        <v>7266.64</v>
      </c>
      <c r="G95" s="977">
        <v>0</v>
      </c>
      <c r="H95" s="977">
        <v>0</v>
      </c>
      <c r="I95" s="977">
        <v>0</v>
      </c>
      <c r="J95" s="977">
        <v>0</v>
      </c>
      <c r="K95" s="977">
        <v>0</v>
      </c>
      <c r="L95" s="977">
        <v>724.56</v>
      </c>
      <c r="M95" s="977">
        <v>0</v>
      </c>
      <c r="N95" s="977">
        <v>0</v>
      </c>
      <c r="O95" s="977">
        <v>0</v>
      </c>
      <c r="P95" s="977">
        <v>0</v>
      </c>
      <c r="Q95" s="977">
        <v>0</v>
      </c>
      <c r="R95" s="977">
        <v>0</v>
      </c>
      <c r="S95" s="977">
        <v>129.72</v>
      </c>
      <c r="T95" s="977">
        <v>0</v>
      </c>
      <c r="U95" s="977">
        <v>0</v>
      </c>
      <c r="V95" s="977">
        <v>0</v>
      </c>
      <c r="W95" s="977">
        <v>0</v>
      </c>
      <c r="X95" s="977">
        <f t="shared" si="9"/>
        <v>854.28</v>
      </c>
      <c r="Y95" s="977">
        <f t="shared" si="10"/>
        <v>6412.3600000000006</v>
      </c>
      <c r="Z95" s="977">
        <v>1068.1500000000001</v>
      </c>
      <c r="AA95" s="1025">
        <f t="shared" si="11"/>
        <v>5344.2100000000009</v>
      </c>
      <c r="AB95" s="1025">
        <f t="shared" si="12"/>
        <v>6412.3600000000006</v>
      </c>
      <c r="AC95" s="549" t="s">
        <v>167</v>
      </c>
      <c r="AD95" s="980" t="b">
        <f t="shared" si="13"/>
        <v>1</v>
      </c>
      <c r="AE95" s="399" t="s">
        <v>61</v>
      </c>
      <c r="AF95" s="1106"/>
      <c r="AG95" s="559"/>
      <c r="AH95" s="562"/>
      <c r="AI95" s="560"/>
      <c r="AJ95" s="975"/>
      <c r="AK95" s="975"/>
      <c r="AL95" s="976"/>
      <c r="AM95" s="975"/>
      <c r="AN95" s="976"/>
      <c r="AO95" s="975"/>
    </row>
    <row r="96" spans="1:41" s="563" customFormat="1" ht="15" customHeight="1" x14ac:dyDescent="0.25">
      <c r="A96" s="975" t="s">
        <v>1223</v>
      </c>
      <c r="B96" s="975" t="s">
        <v>847</v>
      </c>
      <c r="C96" s="976">
        <v>483</v>
      </c>
      <c r="D96" s="975" t="s">
        <v>820</v>
      </c>
      <c r="E96" s="975" t="s">
        <v>823</v>
      </c>
      <c r="F96" s="977">
        <v>15892.18</v>
      </c>
      <c r="G96" s="977">
        <v>0</v>
      </c>
      <c r="H96" s="977">
        <v>0</v>
      </c>
      <c r="I96" s="977">
        <v>0</v>
      </c>
      <c r="J96" s="977">
        <v>0</v>
      </c>
      <c r="K96" s="977">
        <v>0</v>
      </c>
      <c r="L96" s="977">
        <v>0</v>
      </c>
      <c r="M96" s="977">
        <v>0</v>
      </c>
      <c r="N96" s="977">
        <v>0</v>
      </c>
      <c r="O96" s="977">
        <v>0</v>
      </c>
      <c r="P96" s="977">
        <v>0</v>
      </c>
      <c r="Q96" s="977">
        <v>0</v>
      </c>
      <c r="R96" s="977">
        <v>0</v>
      </c>
      <c r="S96" s="977">
        <v>132</v>
      </c>
      <c r="T96" s="977">
        <v>544.61</v>
      </c>
      <c r="U96" s="977">
        <v>0</v>
      </c>
      <c r="V96" s="977">
        <v>0</v>
      </c>
      <c r="W96" s="977">
        <v>0</v>
      </c>
      <c r="X96" s="977">
        <f t="shared" si="9"/>
        <v>676.61</v>
      </c>
      <c r="Y96" s="977">
        <f t="shared" si="10"/>
        <v>15215.57</v>
      </c>
      <c r="Z96" s="977">
        <v>2762.67</v>
      </c>
      <c r="AA96" s="1025">
        <f t="shared" si="11"/>
        <v>12452.9</v>
      </c>
      <c r="AB96" s="1025">
        <f t="shared" si="12"/>
        <v>15215.57</v>
      </c>
      <c r="AC96" s="549" t="s">
        <v>167</v>
      </c>
      <c r="AD96" s="980" t="b">
        <f t="shared" si="13"/>
        <v>1</v>
      </c>
      <c r="AE96" s="369" t="s">
        <v>820</v>
      </c>
      <c r="AF96" s="1083"/>
      <c r="AG96" s="975"/>
      <c r="AH96" s="977"/>
      <c r="AI96" s="976"/>
      <c r="AJ96" s="559"/>
      <c r="AK96" s="559"/>
      <c r="AL96" s="560"/>
      <c r="AM96" s="559"/>
      <c r="AN96" s="560"/>
      <c r="AO96" s="559"/>
    </row>
    <row r="97" spans="1:41" ht="15" customHeight="1" x14ac:dyDescent="0.25">
      <c r="A97" s="975" t="s">
        <v>1223</v>
      </c>
      <c r="B97" s="975" t="s">
        <v>847</v>
      </c>
      <c r="C97" s="976">
        <v>495</v>
      </c>
      <c r="D97" s="975" t="s">
        <v>466</v>
      </c>
      <c r="E97" s="975" t="s">
        <v>513</v>
      </c>
      <c r="F97" s="977">
        <v>18333.11</v>
      </c>
      <c r="G97" s="977">
        <v>0</v>
      </c>
      <c r="H97" s="977">
        <v>0</v>
      </c>
      <c r="I97" s="977">
        <v>0</v>
      </c>
      <c r="J97" s="977">
        <v>0</v>
      </c>
      <c r="K97" s="977">
        <v>0</v>
      </c>
      <c r="L97" s="977">
        <v>412.32</v>
      </c>
      <c r="M97" s="977">
        <v>0</v>
      </c>
      <c r="N97" s="977">
        <v>0</v>
      </c>
      <c r="O97" s="977">
        <v>0</v>
      </c>
      <c r="P97" s="977">
        <v>0</v>
      </c>
      <c r="Q97" s="977">
        <v>0</v>
      </c>
      <c r="R97" s="977">
        <v>0</v>
      </c>
      <c r="S97" s="977">
        <v>0</v>
      </c>
      <c r="T97" s="977">
        <v>0</v>
      </c>
      <c r="U97" s="977">
        <v>0</v>
      </c>
      <c r="V97" s="977">
        <v>0</v>
      </c>
      <c r="W97" s="977">
        <v>0</v>
      </c>
      <c r="X97" s="977">
        <f t="shared" ref="X97:X101" si="14">SUM(G97:W97)</f>
        <v>412.32</v>
      </c>
      <c r="Y97" s="977">
        <f t="shared" ref="Y97:Y101" si="15">F97-X97</f>
        <v>17920.79</v>
      </c>
      <c r="Z97" s="977">
        <v>3451.6</v>
      </c>
      <c r="AA97" s="1025">
        <f t="shared" ref="AA97:AA101" si="16">Y97-Z97</f>
        <v>14469.19</v>
      </c>
      <c r="AB97" s="1025">
        <f t="shared" si="12"/>
        <v>17920.79</v>
      </c>
      <c r="AC97" s="549" t="s">
        <v>167</v>
      </c>
      <c r="AD97" s="980" t="b">
        <f t="shared" si="13"/>
        <v>1</v>
      </c>
      <c r="AE97" s="369" t="s">
        <v>466</v>
      </c>
      <c r="AF97" s="1106"/>
      <c r="AG97" s="559"/>
      <c r="AH97" s="562"/>
      <c r="AI97" s="560"/>
      <c r="AJ97" s="975"/>
      <c r="AK97" s="975"/>
      <c r="AL97" s="976"/>
      <c r="AM97" s="975"/>
      <c r="AN97" s="976"/>
      <c r="AO97" s="975"/>
    </row>
    <row r="98" spans="1:41" ht="15" customHeight="1" x14ac:dyDescent="0.25">
      <c r="A98" s="559" t="s">
        <v>1223</v>
      </c>
      <c r="B98" s="559" t="s">
        <v>847</v>
      </c>
      <c r="C98" s="560">
        <v>247</v>
      </c>
      <c r="D98" s="559" t="s">
        <v>1107</v>
      </c>
      <c r="E98" s="559" t="s">
        <v>257</v>
      </c>
      <c r="F98" s="562">
        <v>34041.74</v>
      </c>
      <c r="G98" s="562">
        <v>0</v>
      </c>
      <c r="H98" s="562">
        <v>0</v>
      </c>
      <c r="I98" s="562">
        <v>0</v>
      </c>
      <c r="J98" s="562">
        <v>0</v>
      </c>
      <c r="K98" s="562">
        <v>0</v>
      </c>
      <c r="L98" s="562">
        <v>581.35</v>
      </c>
      <c r="M98" s="562">
        <v>0</v>
      </c>
      <c r="N98" s="562">
        <v>0</v>
      </c>
      <c r="O98" s="562">
        <v>0</v>
      </c>
      <c r="P98" s="562">
        <v>0</v>
      </c>
      <c r="Q98" s="562">
        <v>0</v>
      </c>
      <c r="R98" s="562">
        <v>0</v>
      </c>
      <c r="S98" s="562">
        <v>99.66</v>
      </c>
      <c r="T98" s="562">
        <v>0</v>
      </c>
      <c r="U98" s="562">
        <v>0</v>
      </c>
      <c r="V98" s="562">
        <v>0</v>
      </c>
      <c r="W98" s="562">
        <v>0</v>
      </c>
      <c r="X98" s="562">
        <f t="shared" si="14"/>
        <v>681.01</v>
      </c>
      <c r="Y98" s="562">
        <f t="shared" si="15"/>
        <v>33360.729999999996</v>
      </c>
      <c r="Z98" s="562">
        <v>6125.67</v>
      </c>
      <c r="AA98" s="574">
        <f t="shared" si="16"/>
        <v>27235.059999999998</v>
      </c>
      <c r="AB98" s="574">
        <f t="shared" si="12"/>
        <v>33360.729999999996</v>
      </c>
      <c r="AC98" s="549" t="s">
        <v>167</v>
      </c>
      <c r="AD98" s="980" t="b">
        <f t="shared" si="13"/>
        <v>0</v>
      </c>
      <c r="AE98" s="855" t="s">
        <v>136</v>
      </c>
      <c r="AF98" s="1083"/>
      <c r="AG98" s="975"/>
      <c r="AH98" s="977"/>
      <c r="AI98" s="976"/>
      <c r="AJ98" s="975"/>
      <c r="AK98" s="975"/>
      <c r="AL98" s="976"/>
      <c r="AM98" s="975"/>
      <c r="AN98" s="976"/>
      <c r="AO98" s="975"/>
    </row>
    <row r="99" spans="1:41" ht="15" customHeight="1" x14ac:dyDescent="0.25">
      <c r="A99" s="529" t="s">
        <v>1223</v>
      </c>
      <c r="B99" s="529" t="s">
        <v>847</v>
      </c>
      <c r="C99" s="530">
        <v>435</v>
      </c>
      <c r="D99" s="529" t="s">
        <v>697</v>
      </c>
      <c r="E99" s="529" t="s">
        <v>707</v>
      </c>
      <c r="F99" s="553">
        <v>30948.5</v>
      </c>
      <c r="G99" s="553">
        <v>0</v>
      </c>
      <c r="H99" s="553">
        <v>0</v>
      </c>
      <c r="I99" s="553">
        <v>0</v>
      </c>
      <c r="J99" s="553">
        <v>0</v>
      </c>
      <c r="K99" s="553">
        <v>0</v>
      </c>
      <c r="L99" s="553">
        <v>0</v>
      </c>
      <c r="M99" s="553">
        <v>0</v>
      </c>
      <c r="N99" s="553">
        <v>0</v>
      </c>
      <c r="O99" s="553">
        <v>0</v>
      </c>
      <c r="P99" s="553">
        <v>0</v>
      </c>
      <c r="Q99" s="553">
        <v>0</v>
      </c>
      <c r="R99" s="553">
        <v>0</v>
      </c>
      <c r="S99" s="553">
        <v>0</v>
      </c>
      <c r="T99" s="553">
        <v>0</v>
      </c>
      <c r="U99" s="553">
        <v>224.72</v>
      </c>
      <c r="V99" s="553">
        <v>156.76</v>
      </c>
      <c r="W99" s="553">
        <v>58.74</v>
      </c>
      <c r="X99" s="553">
        <f t="shared" si="14"/>
        <v>440.22</v>
      </c>
      <c r="Y99" s="553">
        <f t="shared" si="15"/>
        <v>30508.28</v>
      </c>
      <c r="Z99" s="553">
        <v>2819.85</v>
      </c>
      <c r="AA99" s="554">
        <f t="shared" si="16"/>
        <v>27688.43</v>
      </c>
      <c r="AB99" s="554">
        <f t="shared" si="12"/>
        <v>30508.28</v>
      </c>
      <c r="AC99" s="549" t="s">
        <v>167</v>
      </c>
      <c r="AD99" s="980" t="b">
        <f t="shared" si="13"/>
        <v>1</v>
      </c>
      <c r="AE99" s="571" t="s">
        <v>697</v>
      </c>
      <c r="AF99" s="1083"/>
      <c r="AG99" s="975"/>
      <c r="AH99" s="977"/>
      <c r="AI99" s="976"/>
      <c r="AJ99" s="975"/>
      <c r="AK99" s="975"/>
      <c r="AL99" s="976"/>
      <c r="AM99" s="975"/>
      <c r="AN99" s="976"/>
      <c r="AO99" s="975"/>
    </row>
    <row r="100" spans="1:41" ht="15" customHeight="1" x14ac:dyDescent="0.25">
      <c r="A100" s="975" t="s">
        <v>1223</v>
      </c>
      <c r="B100" s="975" t="s">
        <v>847</v>
      </c>
      <c r="C100" s="976">
        <v>34</v>
      </c>
      <c r="D100" s="975" t="s">
        <v>25</v>
      </c>
      <c r="E100" s="975" t="s">
        <v>197</v>
      </c>
      <c r="F100" s="977">
        <v>14671.77</v>
      </c>
      <c r="G100" s="977">
        <v>0</v>
      </c>
      <c r="H100" s="977">
        <v>0</v>
      </c>
      <c r="I100" s="977">
        <v>0</v>
      </c>
      <c r="J100" s="977">
        <v>0</v>
      </c>
      <c r="K100" s="977">
        <v>0</v>
      </c>
      <c r="L100" s="977">
        <v>1133.58</v>
      </c>
      <c r="M100" s="977">
        <v>0</v>
      </c>
      <c r="N100" s="977">
        <v>0</v>
      </c>
      <c r="O100" s="977">
        <v>0</v>
      </c>
      <c r="P100" s="977">
        <v>0</v>
      </c>
      <c r="Q100" s="977">
        <v>0</v>
      </c>
      <c r="R100" s="977">
        <v>0</v>
      </c>
      <c r="S100" s="977">
        <v>0</v>
      </c>
      <c r="T100" s="977">
        <v>0</v>
      </c>
      <c r="U100" s="977">
        <v>0</v>
      </c>
      <c r="V100" s="977">
        <v>0</v>
      </c>
      <c r="W100" s="977">
        <v>0</v>
      </c>
      <c r="X100" s="977">
        <f t="shared" si="14"/>
        <v>1133.58</v>
      </c>
      <c r="Y100" s="977">
        <f t="shared" si="15"/>
        <v>13538.19</v>
      </c>
      <c r="Z100" s="977">
        <v>2852.86</v>
      </c>
      <c r="AA100" s="1025">
        <f t="shared" si="16"/>
        <v>10685.33</v>
      </c>
      <c r="AB100" s="1025">
        <f t="shared" si="12"/>
        <v>13538.19</v>
      </c>
      <c r="AC100" s="549" t="s">
        <v>167</v>
      </c>
      <c r="AD100" s="980" t="b">
        <f t="shared" si="13"/>
        <v>1</v>
      </c>
      <c r="AE100" s="399" t="s">
        <v>25</v>
      </c>
      <c r="AF100" s="1083"/>
      <c r="AG100" s="975"/>
      <c r="AH100" s="977"/>
      <c r="AI100" s="976"/>
      <c r="AJ100" s="975"/>
      <c r="AK100" s="975"/>
      <c r="AL100" s="976"/>
      <c r="AM100" s="975"/>
      <c r="AN100" s="976"/>
      <c r="AO100" s="975"/>
    </row>
    <row r="101" spans="1:41" ht="15" customHeight="1" x14ac:dyDescent="0.25">
      <c r="A101" s="975" t="s">
        <v>1223</v>
      </c>
      <c r="B101" s="975" t="s">
        <v>847</v>
      </c>
      <c r="C101" s="976">
        <v>187</v>
      </c>
      <c r="D101" s="975" t="s">
        <v>69</v>
      </c>
      <c r="E101" s="975" t="s">
        <v>870</v>
      </c>
      <c r="F101" s="977">
        <v>13071.91</v>
      </c>
      <c r="G101" s="977">
        <v>0</v>
      </c>
      <c r="H101" s="977">
        <v>0</v>
      </c>
      <c r="I101" s="977">
        <v>0</v>
      </c>
      <c r="J101" s="977">
        <v>0</v>
      </c>
      <c r="K101" s="977">
        <v>0</v>
      </c>
      <c r="L101" s="977">
        <v>3399.19</v>
      </c>
      <c r="M101" s="977">
        <v>0</v>
      </c>
      <c r="N101" s="977">
        <v>0</v>
      </c>
      <c r="O101" s="977">
        <v>0</v>
      </c>
      <c r="P101" s="977">
        <v>0</v>
      </c>
      <c r="Q101" s="977">
        <v>0</v>
      </c>
      <c r="R101" s="977">
        <v>0</v>
      </c>
      <c r="S101" s="977">
        <v>0</v>
      </c>
      <c r="T101" s="977">
        <v>0</v>
      </c>
      <c r="U101" s="977">
        <v>0</v>
      </c>
      <c r="V101" s="977">
        <v>0</v>
      </c>
      <c r="W101" s="977">
        <v>0</v>
      </c>
      <c r="X101" s="977">
        <f t="shared" si="14"/>
        <v>3399.19</v>
      </c>
      <c r="Y101" s="977">
        <f t="shared" si="15"/>
        <v>9672.7199999999993</v>
      </c>
      <c r="Z101" s="977">
        <v>2087.13</v>
      </c>
      <c r="AA101" s="1025">
        <f t="shared" si="16"/>
        <v>7585.5899999999992</v>
      </c>
      <c r="AB101" s="1025">
        <f t="shared" si="12"/>
        <v>9672.7199999999993</v>
      </c>
      <c r="AC101" s="549" t="s">
        <v>167</v>
      </c>
      <c r="AD101" s="980" t="b">
        <f t="shared" si="13"/>
        <v>1</v>
      </c>
      <c r="AE101" s="178" t="s">
        <v>69</v>
      </c>
      <c r="AF101" s="1083"/>
      <c r="AG101" s="975"/>
      <c r="AH101" s="977"/>
      <c r="AI101" s="976"/>
      <c r="AJ101" s="975"/>
      <c r="AK101" s="975"/>
      <c r="AL101" s="976"/>
      <c r="AM101" s="975"/>
      <c r="AN101" s="976"/>
      <c r="AO101" s="975"/>
    </row>
    <row r="102" spans="1:41" ht="15" customHeight="1" x14ac:dyDescent="0.25">
      <c r="A102" s="189"/>
      <c r="B102" s="189"/>
      <c r="C102" s="190">
        <v>4</v>
      </c>
      <c r="D102" s="367" t="s">
        <v>5</v>
      </c>
      <c r="E102" s="189"/>
      <c r="F102" s="191">
        <v>0</v>
      </c>
      <c r="G102" s="191"/>
      <c r="H102" s="191"/>
      <c r="I102" s="191"/>
      <c r="J102" s="191"/>
      <c r="K102" s="191"/>
      <c r="L102" s="191"/>
      <c r="M102" s="191"/>
      <c r="N102" s="191"/>
      <c r="O102" s="191"/>
      <c r="P102" s="191"/>
      <c r="Q102" s="191"/>
      <c r="R102" s="707">
        <v>0</v>
      </c>
      <c r="S102" s="707">
        <v>0</v>
      </c>
      <c r="T102" s="569" t="s">
        <v>167</v>
      </c>
      <c r="U102" s="980"/>
      <c r="V102" s="189"/>
      <c r="W102" s="190"/>
      <c r="X102" s="189"/>
      <c r="Y102" s="190"/>
      <c r="Z102" s="189" t="s">
        <v>1350</v>
      </c>
      <c r="AA102" s="189" t="s">
        <v>1350</v>
      </c>
      <c r="AB102" s="190">
        <v>0</v>
      </c>
      <c r="AC102" s="575" t="s">
        <v>167</v>
      </c>
      <c r="AD102" s="980" t="b">
        <f t="shared" si="13"/>
        <v>1</v>
      </c>
      <c r="AE102" s="229" t="s">
        <v>5</v>
      </c>
      <c r="AF102" s="1083"/>
      <c r="AG102" s="975"/>
      <c r="AH102" s="977"/>
      <c r="AI102" s="976"/>
      <c r="AJ102" s="975"/>
      <c r="AK102" s="975"/>
      <c r="AL102" s="976"/>
      <c r="AM102" s="975"/>
      <c r="AN102" s="976"/>
      <c r="AO102" s="975"/>
    </row>
    <row r="103" spans="1:41" ht="15" customHeight="1" x14ac:dyDescent="0.25">
      <c r="A103" s="975" t="s">
        <v>1223</v>
      </c>
      <c r="B103" s="975" t="s">
        <v>847</v>
      </c>
      <c r="C103" s="976">
        <v>493</v>
      </c>
      <c r="D103" s="975" t="s">
        <v>451</v>
      </c>
      <c r="E103" s="975" t="s">
        <v>494</v>
      </c>
      <c r="F103" s="977">
        <v>24252.18</v>
      </c>
      <c r="G103" s="977">
        <v>0</v>
      </c>
      <c r="H103" s="977">
        <v>0</v>
      </c>
      <c r="I103" s="977">
        <v>0</v>
      </c>
      <c r="J103" s="977">
        <v>0</v>
      </c>
      <c r="K103" s="1088">
        <v>1724</v>
      </c>
      <c r="L103" s="977">
        <v>0</v>
      </c>
      <c r="M103" s="977">
        <v>2155</v>
      </c>
      <c r="N103" s="977">
        <v>0</v>
      </c>
      <c r="O103" s="977">
        <v>0</v>
      </c>
      <c r="P103" s="977">
        <v>0</v>
      </c>
      <c r="Q103" s="977">
        <v>0</v>
      </c>
      <c r="R103" s="977">
        <v>0</v>
      </c>
      <c r="S103" s="977">
        <v>297.39</v>
      </c>
      <c r="T103" s="977">
        <v>2155</v>
      </c>
      <c r="U103" s="977">
        <v>0</v>
      </c>
      <c r="V103" s="977">
        <v>0</v>
      </c>
      <c r="W103" s="977">
        <v>0</v>
      </c>
      <c r="X103" s="977">
        <f t="shared" ref="X103:X116" si="17">SUM(G103:W103)</f>
        <v>6331.39</v>
      </c>
      <c r="Y103" s="977">
        <f t="shared" ref="Y103:Y116" si="18">F103-X103</f>
        <v>17920.79</v>
      </c>
      <c r="Z103" s="977">
        <v>3451.6</v>
      </c>
      <c r="AA103" s="1025">
        <f t="shared" ref="AA103:AA116" si="19">Y103-Z103</f>
        <v>14469.19</v>
      </c>
      <c r="AB103" s="1025">
        <f t="shared" ref="AB103:AB116" si="20">Y103</f>
        <v>17920.79</v>
      </c>
      <c r="AC103" s="550" t="s">
        <v>167</v>
      </c>
      <c r="AD103" s="980" t="b">
        <f t="shared" si="13"/>
        <v>1</v>
      </c>
      <c r="AE103" s="369" t="s">
        <v>451</v>
      </c>
      <c r="AF103" s="1083"/>
      <c r="AG103" s="975"/>
      <c r="AH103" s="977"/>
      <c r="AI103" s="976"/>
      <c r="AJ103" s="975"/>
      <c r="AK103" s="975"/>
      <c r="AL103" s="976"/>
      <c r="AM103" s="975"/>
      <c r="AN103" s="976"/>
      <c r="AO103" s="975"/>
    </row>
    <row r="104" spans="1:41" ht="15" customHeight="1" x14ac:dyDescent="0.25">
      <c r="A104" s="975" t="s">
        <v>1223</v>
      </c>
      <c r="B104" s="975" t="s">
        <v>847</v>
      </c>
      <c r="C104" s="976">
        <v>339</v>
      </c>
      <c r="D104" s="975" t="s">
        <v>346</v>
      </c>
      <c r="E104" s="975" t="s">
        <v>350</v>
      </c>
      <c r="F104" s="977">
        <v>29086.34</v>
      </c>
      <c r="G104" s="977">
        <v>0</v>
      </c>
      <c r="H104" s="977">
        <v>0</v>
      </c>
      <c r="I104" s="977">
        <v>0</v>
      </c>
      <c r="J104" s="977">
        <v>0</v>
      </c>
      <c r="K104" s="977">
        <v>0</v>
      </c>
      <c r="L104" s="977">
        <v>0</v>
      </c>
      <c r="M104" s="977">
        <v>0</v>
      </c>
      <c r="N104" s="977">
        <v>0</v>
      </c>
      <c r="O104" s="977">
        <v>0</v>
      </c>
      <c r="P104" s="977">
        <v>0</v>
      </c>
      <c r="Q104" s="977">
        <v>0</v>
      </c>
      <c r="R104" s="977">
        <v>0</v>
      </c>
      <c r="S104" s="977">
        <v>0</v>
      </c>
      <c r="T104" s="977">
        <v>0</v>
      </c>
      <c r="U104" s="977">
        <v>0</v>
      </c>
      <c r="V104" s="977">
        <v>0</v>
      </c>
      <c r="W104" s="977">
        <v>0</v>
      </c>
      <c r="X104" s="977">
        <f t="shared" si="17"/>
        <v>0</v>
      </c>
      <c r="Y104" s="977">
        <f t="shared" si="18"/>
        <v>29086.34</v>
      </c>
      <c r="Z104" s="977">
        <v>5742</v>
      </c>
      <c r="AA104" s="1025">
        <f t="shared" si="19"/>
        <v>23344.34</v>
      </c>
      <c r="AB104" s="1025">
        <f t="shared" si="20"/>
        <v>29086.34</v>
      </c>
      <c r="AC104" s="549" t="s">
        <v>167</v>
      </c>
      <c r="AD104" s="980" t="b">
        <f t="shared" si="13"/>
        <v>1</v>
      </c>
      <c r="AE104" s="399" t="s">
        <v>346</v>
      </c>
      <c r="AF104" s="1083"/>
      <c r="AG104" s="975"/>
      <c r="AH104" s="977"/>
      <c r="AI104" s="976"/>
      <c r="AJ104" s="975"/>
      <c r="AK104" s="975"/>
      <c r="AL104" s="976"/>
      <c r="AM104" s="975"/>
      <c r="AN104" s="976"/>
      <c r="AO104" s="975"/>
    </row>
    <row r="105" spans="1:41" ht="15" customHeight="1" x14ac:dyDescent="0.25">
      <c r="A105" s="975" t="s">
        <v>1223</v>
      </c>
      <c r="B105" s="975" t="s">
        <v>847</v>
      </c>
      <c r="C105" s="976">
        <v>87</v>
      </c>
      <c r="D105" s="975" t="s">
        <v>47</v>
      </c>
      <c r="E105" s="975" t="s">
        <v>219</v>
      </c>
      <c r="F105" s="977">
        <v>16076.67</v>
      </c>
      <c r="G105" s="977">
        <v>0</v>
      </c>
      <c r="H105" s="977">
        <v>0</v>
      </c>
      <c r="I105" s="977">
        <v>0</v>
      </c>
      <c r="J105" s="977">
        <v>0</v>
      </c>
      <c r="K105" s="977">
        <v>0</v>
      </c>
      <c r="L105" s="977">
        <v>0</v>
      </c>
      <c r="M105" s="977">
        <v>0</v>
      </c>
      <c r="N105" s="977">
        <v>0</v>
      </c>
      <c r="O105" s="977">
        <v>0</v>
      </c>
      <c r="P105" s="977">
        <v>0</v>
      </c>
      <c r="Q105" s="977">
        <v>0</v>
      </c>
      <c r="R105" s="977">
        <v>0</v>
      </c>
      <c r="S105" s="977">
        <v>0</v>
      </c>
      <c r="T105" s="977">
        <v>2010.01</v>
      </c>
      <c r="U105" s="977">
        <v>0</v>
      </c>
      <c r="V105" s="977">
        <v>0</v>
      </c>
      <c r="W105" s="977">
        <v>0</v>
      </c>
      <c r="X105" s="977">
        <f t="shared" si="17"/>
        <v>2010.01</v>
      </c>
      <c r="Y105" s="977">
        <f t="shared" si="18"/>
        <v>14066.66</v>
      </c>
      <c r="Z105" s="977">
        <v>2525.0700000000002</v>
      </c>
      <c r="AA105" s="1025">
        <f t="shared" si="19"/>
        <v>11541.59</v>
      </c>
      <c r="AB105" s="1025">
        <f t="shared" si="20"/>
        <v>14066.66</v>
      </c>
      <c r="AC105" s="549" t="s">
        <v>167</v>
      </c>
      <c r="AD105" s="980" t="b">
        <f t="shared" si="13"/>
        <v>1</v>
      </c>
      <c r="AE105" s="399" t="s">
        <v>47</v>
      </c>
      <c r="AF105" s="1083"/>
      <c r="AG105" s="975"/>
      <c r="AH105" s="977"/>
      <c r="AI105" s="976"/>
      <c r="AJ105" s="975"/>
      <c r="AK105" s="975"/>
      <c r="AL105" s="976"/>
      <c r="AM105" s="975"/>
      <c r="AN105" s="976"/>
      <c r="AO105" s="975"/>
    </row>
    <row r="106" spans="1:41" ht="15" customHeight="1" x14ac:dyDescent="0.25">
      <c r="A106" s="975" t="s">
        <v>1223</v>
      </c>
      <c r="B106" s="975" t="s">
        <v>847</v>
      </c>
      <c r="C106" s="976">
        <v>317</v>
      </c>
      <c r="D106" s="975" t="s">
        <v>303</v>
      </c>
      <c r="E106" s="975" t="s">
        <v>304</v>
      </c>
      <c r="F106" s="977">
        <v>28939.54</v>
      </c>
      <c r="G106" s="977">
        <v>0</v>
      </c>
      <c r="H106" s="977">
        <v>0</v>
      </c>
      <c r="I106" s="977">
        <v>0</v>
      </c>
      <c r="J106" s="977">
        <v>0</v>
      </c>
      <c r="K106" s="977">
        <v>0</v>
      </c>
      <c r="L106" s="977">
        <v>0</v>
      </c>
      <c r="M106" s="977">
        <v>0</v>
      </c>
      <c r="N106" s="977">
        <v>0</v>
      </c>
      <c r="O106" s="977">
        <v>0</v>
      </c>
      <c r="P106" s="977">
        <v>0</v>
      </c>
      <c r="Q106" s="977">
        <v>0</v>
      </c>
      <c r="R106" s="977">
        <v>0</v>
      </c>
      <c r="S106" s="977">
        <v>0</v>
      </c>
      <c r="T106" s="977">
        <v>0</v>
      </c>
      <c r="U106" s="977">
        <v>0</v>
      </c>
      <c r="V106" s="977">
        <v>0</v>
      </c>
      <c r="W106" s="977">
        <v>0</v>
      </c>
      <c r="X106" s="977">
        <f t="shared" si="17"/>
        <v>0</v>
      </c>
      <c r="Y106" s="977">
        <f t="shared" si="18"/>
        <v>28939.54</v>
      </c>
      <c r="Z106" s="977">
        <v>5595.2</v>
      </c>
      <c r="AA106" s="1025">
        <f t="shared" si="19"/>
        <v>23344.34</v>
      </c>
      <c r="AB106" s="1025">
        <f t="shared" si="20"/>
        <v>28939.54</v>
      </c>
      <c r="AC106" s="210" t="s">
        <v>167</v>
      </c>
      <c r="AD106" s="980" t="b">
        <f t="shared" si="13"/>
        <v>1</v>
      </c>
      <c r="AE106" s="399" t="s">
        <v>303</v>
      </c>
      <c r="AF106" s="1083"/>
      <c r="AG106" s="975"/>
      <c r="AH106" s="977"/>
      <c r="AI106" s="976"/>
      <c r="AJ106" s="975"/>
      <c r="AK106" s="975"/>
      <c r="AL106" s="976"/>
      <c r="AM106" s="975"/>
      <c r="AN106" s="976"/>
      <c r="AO106" s="975"/>
    </row>
    <row r="107" spans="1:41" ht="15" customHeight="1" x14ac:dyDescent="0.25">
      <c r="A107" s="1095" t="s">
        <v>1223</v>
      </c>
      <c r="B107" s="1095" t="s">
        <v>847</v>
      </c>
      <c r="C107" s="1096">
        <v>28</v>
      </c>
      <c r="D107" s="1095" t="s">
        <v>21</v>
      </c>
      <c r="E107" s="1095" t="s">
        <v>193</v>
      </c>
      <c r="F107" s="1097">
        <v>20937.849999999999</v>
      </c>
      <c r="G107" s="1097">
        <v>0</v>
      </c>
      <c r="H107" s="1097">
        <v>338.98</v>
      </c>
      <c r="I107" s="1097">
        <v>0</v>
      </c>
      <c r="J107" s="1097">
        <v>76.44</v>
      </c>
      <c r="K107" s="1097">
        <v>0</v>
      </c>
      <c r="L107" s="1097">
        <v>0</v>
      </c>
      <c r="M107" s="1097">
        <v>0</v>
      </c>
      <c r="N107" s="1097">
        <v>0</v>
      </c>
      <c r="O107" s="1097">
        <v>0</v>
      </c>
      <c r="P107" s="1097">
        <v>0</v>
      </c>
      <c r="Q107" s="1097">
        <v>0</v>
      </c>
      <c r="R107" s="1097">
        <v>0</v>
      </c>
      <c r="S107" s="1097">
        <v>0</v>
      </c>
      <c r="T107" s="1097">
        <v>1622.57</v>
      </c>
      <c r="U107" s="977">
        <v>0</v>
      </c>
      <c r="V107" s="977">
        <v>0</v>
      </c>
      <c r="W107" s="1097">
        <v>0</v>
      </c>
      <c r="X107" s="1097">
        <f t="shared" si="17"/>
        <v>2037.99</v>
      </c>
      <c r="Y107" s="1097">
        <f t="shared" si="18"/>
        <v>18899.859999999997</v>
      </c>
      <c r="Z107" s="1097">
        <v>3632.65</v>
      </c>
      <c r="AA107" s="1098">
        <f t="shared" si="19"/>
        <v>15267.209999999997</v>
      </c>
      <c r="AB107" s="1098">
        <f t="shared" si="20"/>
        <v>18899.859999999997</v>
      </c>
      <c r="AC107" s="549" t="s">
        <v>167</v>
      </c>
      <c r="AD107" s="980" t="b">
        <f t="shared" si="13"/>
        <v>1</v>
      </c>
      <c r="AE107" s="178" t="s">
        <v>21</v>
      </c>
      <c r="AF107" s="1083"/>
      <c r="AG107" s="975"/>
      <c r="AH107" s="977"/>
      <c r="AI107" s="976"/>
      <c r="AJ107" s="975"/>
      <c r="AK107" s="975"/>
      <c r="AL107" s="976"/>
      <c r="AM107" s="975"/>
      <c r="AN107" s="976"/>
      <c r="AO107" s="975"/>
    </row>
    <row r="108" spans="1:41" ht="15" customHeight="1" x14ac:dyDescent="0.25">
      <c r="A108" s="975" t="s">
        <v>1223</v>
      </c>
      <c r="B108" s="975" t="s">
        <v>847</v>
      </c>
      <c r="C108" s="976">
        <v>6</v>
      </c>
      <c r="D108" s="975" t="s">
        <v>99</v>
      </c>
      <c r="E108" s="975" t="s">
        <v>175</v>
      </c>
      <c r="F108" s="977">
        <v>29818.22</v>
      </c>
      <c r="G108" s="977">
        <v>0</v>
      </c>
      <c r="H108" s="977">
        <v>0</v>
      </c>
      <c r="I108" s="977">
        <v>0</v>
      </c>
      <c r="J108" s="977">
        <v>0</v>
      </c>
      <c r="K108" s="977">
        <v>0</v>
      </c>
      <c r="L108" s="977">
        <v>2498.5</v>
      </c>
      <c r="M108" s="977">
        <v>0</v>
      </c>
      <c r="N108" s="977">
        <v>0</v>
      </c>
      <c r="O108" s="977">
        <v>0</v>
      </c>
      <c r="P108" s="977">
        <v>0</v>
      </c>
      <c r="Q108" s="977">
        <v>0</v>
      </c>
      <c r="R108" s="977">
        <v>0</v>
      </c>
      <c r="S108" s="977">
        <v>0</v>
      </c>
      <c r="T108" s="977">
        <v>0</v>
      </c>
      <c r="U108" s="977">
        <v>0</v>
      </c>
      <c r="V108" s="977">
        <v>0</v>
      </c>
      <c r="W108" s="977">
        <v>0</v>
      </c>
      <c r="X108" s="977">
        <f t="shared" si="17"/>
        <v>2498.5</v>
      </c>
      <c r="Y108" s="977">
        <f t="shared" si="18"/>
        <v>27319.72</v>
      </c>
      <c r="Z108" s="977">
        <v>5545.36</v>
      </c>
      <c r="AA108" s="1025">
        <f t="shared" si="19"/>
        <v>21774.36</v>
      </c>
      <c r="AB108" s="1025">
        <f t="shared" si="20"/>
        <v>27319.72</v>
      </c>
      <c r="AC108" s="549" t="s">
        <v>167</v>
      </c>
      <c r="AD108" s="980" t="b">
        <f t="shared" si="13"/>
        <v>0</v>
      </c>
      <c r="AE108" s="399" t="s">
        <v>430</v>
      </c>
      <c r="AF108" s="1083"/>
      <c r="AG108" s="975"/>
      <c r="AH108" s="977"/>
      <c r="AI108" s="976"/>
      <c r="AJ108" s="975"/>
      <c r="AK108" s="975"/>
      <c r="AL108" s="976"/>
      <c r="AM108" s="975"/>
      <c r="AN108" s="976"/>
      <c r="AO108" s="975"/>
    </row>
    <row r="109" spans="1:41" ht="15" customHeight="1" x14ac:dyDescent="0.25">
      <c r="A109" s="975" t="s">
        <v>1223</v>
      </c>
      <c r="B109" s="975" t="s">
        <v>847</v>
      </c>
      <c r="C109" s="976">
        <v>11</v>
      </c>
      <c r="D109" s="975" t="s">
        <v>101</v>
      </c>
      <c r="E109" s="975" t="s">
        <v>179</v>
      </c>
      <c r="F109" s="977">
        <v>34844.85</v>
      </c>
      <c r="G109" s="977">
        <v>0</v>
      </c>
      <c r="H109" s="977">
        <v>0</v>
      </c>
      <c r="I109" s="977">
        <v>0</v>
      </c>
      <c r="J109" s="977">
        <v>0</v>
      </c>
      <c r="K109" s="977">
        <v>0</v>
      </c>
      <c r="L109" s="977">
        <v>2845.06</v>
      </c>
      <c r="M109" s="977">
        <v>0</v>
      </c>
      <c r="N109" s="977">
        <v>0</v>
      </c>
      <c r="O109" s="977">
        <v>0</v>
      </c>
      <c r="P109" s="977">
        <v>0</v>
      </c>
      <c r="Q109" s="977">
        <v>0</v>
      </c>
      <c r="R109" s="977">
        <v>0</v>
      </c>
      <c r="S109" s="977">
        <v>487.68</v>
      </c>
      <c r="T109" s="977">
        <v>0</v>
      </c>
      <c r="U109" s="977">
        <v>0</v>
      </c>
      <c r="V109" s="977">
        <v>0</v>
      </c>
      <c r="W109" s="977">
        <v>0</v>
      </c>
      <c r="X109" s="977">
        <f t="shared" si="17"/>
        <v>3332.74</v>
      </c>
      <c r="Y109" s="977">
        <f t="shared" si="18"/>
        <v>31512.11</v>
      </c>
      <c r="Z109" s="977">
        <v>5773.03</v>
      </c>
      <c r="AA109" s="1025">
        <f t="shared" si="19"/>
        <v>25739.08</v>
      </c>
      <c r="AB109" s="1025">
        <f t="shared" si="20"/>
        <v>31512.11</v>
      </c>
      <c r="AC109" s="549" t="s">
        <v>167</v>
      </c>
      <c r="AD109" s="980" t="b">
        <f t="shared" si="13"/>
        <v>0</v>
      </c>
      <c r="AE109" s="399" t="s">
        <v>428</v>
      </c>
      <c r="AF109" s="1083"/>
      <c r="AG109" s="975"/>
      <c r="AH109" s="977"/>
      <c r="AI109" s="976"/>
      <c r="AJ109" s="975"/>
      <c r="AK109" s="975"/>
      <c r="AL109" s="976"/>
      <c r="AM109" s="975"/>
      <c r="AN109" s="976"/>
      <c r="AO109" s="975"/>
    </row>
    <row r="110" spans="1:41" ht="15" customHeight="1" x14ac:dyDescent="0.25">
      <c r="A110" s="529" t="s">
        <v>1223</v>
      </c>
      <c r="B110" s="529" t="s">
        <v>847</v>
      </c>
      <c r="C110" s="530">
        <v>345</v>
      </c>
      <c r="D110" s="529" t="s">
        <v>366</v>
      </c>
      <c r="E110" s="529" t="s">
        <v>367</v>
      </c>
      <c r="F110" s="553">
        <v>23628.7</v>
      </c>
      <c r="G110" s="553">
        <v>0</v>
      </c>
      <c r="H110" s="553">
        <v>0</v>
      </c>
      <c r="I110" s="553">
        <v>0</v>
      </c>
      <c r="J110" s="553">
        <v>0</v>
      </c>
      <c r="K110" s="553">
        <v>0</v>
      </c>
      <c r="L110" s="553">
        <v>0</v>
      </c>
      <c r="M110" s="553">
        <v>0</v>
      </c>
      <c r="N110" s="553">
        <v>0</v>
      </c>
      <c r="O110" s="553">
        <v>0</v>
      </c>
      <c r="P110" s="553">
        <v>0</v>
      </c>
      <c r="Q110" s="553">
        <v>0</v>
      </c>
      <c r="R110" s="553">
        <v>0</v>
      </c>
      <c r="S110" s="553">
        <v>0</v>
      </c>
      <c r="T110" s="553">
        <v>0</v>
      </c>
      <c r="U110" s="553">
        <v>0</v>
      </c>
      <c r="V110" s="553">
        <v>0</v>
      </c>
      <c r="W110" s="553">
        <v>0</v>
      </c>
      <c r="X110" s="553">
        <f t="shared" si="17"/>
        <v>0</v>
      </c>
      <c r="Y110" s="553">
        <f t="shared" si="18"/>
        <v>23628.7</v>
      </c>
      <c r="Z110" s="553">
        <v>1966.57</v>
      </c>
      <c r="AA110" s="554">
        <f t="shared" si="19"/>
        <v>21662.13</v>
      </c>
      <c r="AB110" s="554">
        <f t="shared" si="20"/>
        <v>23628.7</v>
      </c>
      <c r="AC110" s="549" t="s">
        <v>167</v>
      </c>
      <c r="AD110" s="980" t="b">
        <f t="shared" si="13"/>
        <v>1</v>
      </c>
      <c r="AE110" s="1103" t="s">
        <v>366</v>
      </c>
      <c r="AF110" s="1083"/>
      <c r="AG110" s="975"/>
      <c r="AH110" s="977"/>
      <c r="AI110" s="976"/>
      <c r="AJ110" s="975"/>
      <c r="AK110" s="975"/>
      <c r="AL110" s="976"/>
      <c r="AM110" s="975"/>
      <c r="AN110" s="976"/>
      <c r="AO110" s="975"/>
    </row>
    <row r="111" spans="1:41" s="563" customFormat="1" ht="15" customHeight="1" x14ac:dyDescent="0.25">
      <c r="A111" s="975" t="s">
        <v>1223</v>
      </c>
      <c r="B111" s="975" t="s">
        <v>847</v>
      </c>
      <c r="C111" s="976">
        <v>438</v>
      </c>
      <c r="D111" s="975" t="s">
        <v>708</v>
      </c>
      <c r="E111" s="975" t="s">
        <v>729</v>
      </c>
      <c r="F111" s="977">
        <v>15333.72</v>
      </c>
      <c r="G111" s="977">
        <v>0</v>
      </c>
      <c r="H111" s="977">
        <v>0</v>
      </c>
      <c r="I111" s="977">
        <v>0</v>
      </c>
      <c r="J111" s="977">
        <v>0</v>
      </c>
      <c r="K111" s="977">
        <v>0</v>
      </c>
      <c r="L111" s="977">
        <v>1163.93</v>
      </c>
      <c r="M111" s="977">
        <v>0</v>
      </c>
      <c r="N111" s="977">
        <v>0</v>
      </c>
      <c r="O111" s="977">
        <v>0</v>
      </c>
      <c r="P111" s="977">
        <v>0</v>
      </c>
      <c r="Q111" s="977">
        <v>0</v>
      </c>
      <c r="R111" s="977">
        <v>0</v>
      </c>
      <c r="S111" s="977">
        <v>199.5</v>
      </c>
      <c r="T111" s="977">
        <v>0</v>
      </c>
      <c r="U111" s="977">
        <v>0</v>
      </c>
      <c r="V111" s="977">
        <v>0</v>
      </c>
      <c r="W111" s="977">
        <v>0</v>
      </c>
      <c r="X111" s="977">
        <f t="shared" si="17"/>
        <v>1363.43</v>
      </c>
      <c r="Y111" s="977">
        <f t="shared" si="18"/>
        <v>13970.289999999999</v>
      </c>
      <c r="Z111" s="977">
        <v>2762.67</v>
      </c>
      <c r="AA111" s="1025">
        <f t="shared" si="19"/>
        <v>11207.619999999999</v>
      </c>
      <c r="AB111" s="1025">
        <f t="shared" si="20"/>
        <v>13970.289999999999</v>
      </c>
      <c r="AC111" s="347" t="s">
        <v>167</v>
      </c>
      <c r="AD111" s="980" t="b">
        <f t="shared" si="13"/>
        <v>1</v>
      </c>
      <c r="AE111" s="369" t="s">
        <v>708</v>
      </c>
      <c r="AF111" s="1083"/>
      <c r="AG111" s="975"/>
      <c r="AH111" s="977"/>
      <c r="AI111" s="976"/>
      <c r="AJ111" s="559"/>
      <c r="AK111" s="559"/>
      <c r="AL111" s="560"/>
      <c r="AM111" s="559"/>
      <c r="AN111" s="560"/>
      <c r="AO111" s="559"/>
    </row>
    <row r="112" spans="1:41" ht="15" customHeight="1" x14ac:dyDescent="0.25">
      <c r="A112" s="975" t="s">
        <v>1223</v>
      </c>
      <c r="B112" s="975" t="s">
        <v>847</v>
      </c>
      <c r="C112" s="976">
        <v>18</v>
      </c>
      <c r="D112" s="975" t="s">
        <v>12</v>
      </c>
      <c r="E112" s="975" t="s">
        <v>184</v>
      </c>
      <c r="F112" s="977">
        <v>26138.799999999999</v>
      </c>
      <c r="G112" s="977">
        <v>0</v>
      </c>
      <c r="H112" s="977">
        <v>0</v>
      </c>
      <c r="I112" s="977">
        <v>0</v>
      </c>
      <c r="J112" s="977">
        <v>0</v>
      </c>
      <c r="K112" s="977">
        <v>0</v>
      </c>
      <c r="L112" s="977">
        <v>0</v>
      </c>
      <c r="M112" s="977">
        <v>0</v>
      </c>
      <c r="N112" s="977">
        <v>0</v>
      </c>
      <c r="O112" s="977">
        <v>0</v>
      </c>
      <c r="P112" s="977">
        <v>0</v>
      </c>
      <c r="Q112" s="977">
        <v>0</v>
      </c>
      <c r="R112" s="977">
        <v>0</v>
      </c>
      <c r="S112" s="977">
        <v>0.92</v>
      </c>
      <c r="T112" s="977">
        <v>3384.24</v>
      </c>
      <c r="U112" s="977">
        <v>0</v>
      </c>
      <c r="V112" s="977">
        <v>0</v>
      </c>
      <c r="W112" s="977">
        <v>0</v>
      </c>
      <c r="X112" s="977">
        <f t="shared" si="17"/>
        <v>3385.16</v>
      </c>
      <c r="Y112" s="977">
        <f t="shared" si="18"/>
        <v>22753.64</v>
      </c>
      <c r="Z112" s="977">
        <v>4246.8500000000004</v>
      </c>
      <c r="AA112" s="1025">
        <f t="shared" si="19"/>
        <v>18506.79</v>
      </c>
      <c r="AB112" s="1025">
        <f t="shared" si="20"/>
        <v>22753.64</v>
      </c>
      <c r="AC112" s="549" t="s">
        <v>167</v>
      </c>
      <c r="AD112" s="980" t="b">
        <f t="shared" si="13"/>
        <v>1</v>
      </c>
      <c r="AE112" s="399" t="s">
        <v>12</v>
      </c>
      <c r="AF112" s="1106"/>
      <c r="AG112" s="559"/>
      <c r="AH112" s="562"/>
      <c r="AI112" s="560"/>
      <c r="AJ112" s="975"/>
      <c r="AK112" s="975"/>
      <c r="AL112" s="976"/>
      <c r="AM112" s="975"/>
      <c r="AN112" s="976"/>
      <c r="AO112" s="975"/>
    </row>
    <row r="113" spans="1:41" ht="15" customHeight="1" x14ac:dyDescent="0.25">
      <c r="A113" s="975" t="s">
        <v>1223</v>
      </c>
      <c r="B113" s="975" t="s">
        <v>847</v>
      </c>
      <c r="C113" s="976">
        <v>492</v>
      </c>
      <c r="D113" s="975" t="s">
        <v>456</v>
      </c>
      <c r="E113" s="975" t="s">
        <v>499</v>
      </c>
      <c r="F113" s="977">
        <v>21103.4</v>
      </c>
      <c r="G113" s="977">
        <v>0</v>
      </c>
      <c r="H113" s="977">
        <v>0</v>
      </c>
      <c r="I113" s="977">
        <v>1518</v>
      </c>
      <c r="J113" s="977">
        <v>0</v>
      </c>
      <c r="K113" s="977">
        <v>0</v>
      </c>
      <c r="L113" s="977">
        <v>1610.4</v>
      </c>
      <c r="M113" s="977">
        <v>0</v>
      </c>
      <c r="N113" s="977">
        <v>0</v>
      </c>
      <c r="O113" s="977">
        <v>0</v>
      </c>
      <c r="P113" s="977">
        <v>0</v>
      </c>
      <c r="Q113" s="977">
        <v>0</v>
      </c>
      <c r="R113" s="977">
        <v>0</v>
      </c>
      <c r="S113" s="977">
        <v>54.21</v>
      </c>
      <c r="T113" s="977">
        <v>0</v>
      </c>
      <c r="U113" s="977">
        <v>0</v>
      </c>
      <c r="V113" s="977">
        <v>0</v>
      </c>
      <c r="W113" s="977">
        <v>0</v>
      </c>
      <c r="X113" s="977">
        <f t="shared" si="17"/>
        <v>3182.61</v>
      </c>
      <c r="Y113" s="977">
        <f t="shared" si="18"/>
        <v>17920.79</v>
      </c>
      <c r="Z113" s="977">
        <v>3451.6</v>
      </c>
      <c r="AA113" s="1025">
        <f t="shared" si="19"/>
        <v>14469.19</v>
      </c>
      <c r="AB113" s="1025">
        <f t="shared" si="20"/>
        <v>17920.79</v>
      </c>
      <c r="AC113" s="549" t="s">
        <v>167</v>
      </c>
      <c r="AD113" s="980" t="b">
        <f t="shared" si="13"/>
        <v>1</v>
      </c>
      <c r="AE113" s="369" t="s">
        <v>456</v>
      </c>
      <c r="AF113" s="1083"/>
      <c r="AG113" s="975"/>
      <c r="AH113" s="977"/>
      <c r="AI113" s="976"/>
      <c r="AJ113" s="975"/>
      <c r="AK113" s="975"/>
      <c r="AL113" s="976"/>
      <c r="AM113" s="975"/>
      <c r="AN113" s="976"/>
      <c r="AO113" s="975"/>
    </row>
    <row r="114" spans="1:41" ht="15" customHeight="1" x14ac:dyDescent="0.25">
      <c r="A114" s="975" t="s">
        <v>1223</v>
      </c>
      <c r="B114" s="975" t="s">
        <v>847</v>
      </c>
      <c r="C114" s="976">
        <v>69</v>
      </c>
      <c r="D114" s="975" t="s">
        <v>103</v>
      </c>
      <c r="E114" s="975" t="s">
        <v>211</v>
      </c>
      <c r="F114" s="977">
        <v>36364.559999999998</v>
      </c>
      <c r="G114" s="977">
        <v>0</v>
      </c>
      <c r="H114" s="977">
        <v>0</v>
      </c>
      <c r="I114" s="977">
        <v>0</v>
      </c>
      <c r="J114" s="977">
        <v>0</v>
      </c>
      <c r="K114" s="977">
        <v>0</v>
      </c>
      <c r="L114" s="977">
        <v>0</v>
      </c>
      <c r="M114" s="977">
        <v>0</v>
      </c>
      <c r="N114" s="977">
        <v>0</v>
      </c>
      <c r="O114" s="977">
        <v>0</v>
      </c>
      <c r="P114" s="977">
        <v>4554</v>
      </c>
      <c r="Q114" s="977">
        <v>0</v>
      </c>
      <c r="R114" s="977">
        <v>0</v>
      </c>
      <c r="S114" s="977">
        <v>330.24</v>
      </c>
      <c r="T114" s="977">
        <v>2567.23</v>
      </c>
      <c r="U114" s="977">
        <v>0</v>
      </c>
      <c r="V114" s="977">
        <v>0</v>
      </c>
      <c r="W114" s="977">
        <v>0</v>
      </c>
      <c r="X114" s="977">
        <f t="shared" si="17"/>
        <v>7451.4699999999993</v>
      </c>
      <c r="Y114" s="977">
        <f t="shared" si="18"/>
        <v>28913.089999999997</v>
      </c>
      <c r="Z114" s="977">
        <v>5568.75</v>
      </c>
      <c r="AA114" s="1025">
        <f t="shared" si="19"/>
        <v>23344.339999999997</v>
      </c>
      <c r="AB114" s="1025">
        <f t="shared" si="20"/>
        <v>28913.089999999997</v>
      </c>
      <c r="AC114" s="550" t="s">
        <v>167</v>
      </c>
      <c r="AD114" s="980" t="b">
        <f t="shared" si="13"/>
        <v>0</v>
      </c>
      <c r="AE114" s="399" t="s">
        <v>423</v>
      </c>
      <c r="AF114" s="1083"/>
      <c r="AG114" s="975"/>
      <c r="AH114" s="977"/>
      <c r="AI114" s="976"/>
      <c r="AJ114" s="975"/>
      <c r="AK114" s="975"/>
      <c r="AL114" s="976"/>
      <c r="AM114" s="975"/>
      <c r="AN114" s="976"/>
      <c r="AO114" s="975"/>
    </row>
    <row r="115" spans="1:41" ht="15" customHeight="1" x14ac:dyDescent="0.25">
      <c r="A115" s="975" t="s">
        <v>1223</v>
      </c>
      <c r="B115" s="975" t="s">
        <v>847</v>
      </c>
      <c r="C115" s="976">
        <v>443</v>
      </c>
      <c r="D115" s="975" t="s">
        <v>711</v>
      </c>
      <c r="E115" s="975" t="s">
        <v>732</v>
      </c>
      <c r="F115" s="977">
        <v>4928.5200000000004</v>
      </c>
      <c r="G115" s="977">
        <v>0</v>
      </c>
      <c r="H115" s="977">
        <v>0</v>
      </c>
      <c r="I115" s="977">
        <v>0</v>
      </c>
      <c r="J115" s="977">
        <v>0</v>
      </c>
      <c r="K115" s="977">
        <v>0</v>
      </c>
      <c r="L115" s="977">
        <v>0</v>
      </c>
      <c r="M115" s="977">
        <v>0</v>
      </c>
      <c r="N115" s="977">
        <v>0</v>
      </c>
      <c r="O115" s="977">
        <v>0</v>
      </c>
      <c r="P115" s="977">
        <v>0</v>
      </c>
      <c r="Q115" s="977">
        <v>0</v>
      </c>
      <c r="R115" s="977">
        <v>0</v>
      </c>
      <c r="S115" s="977">
        <v>0</v>
      </c>
      <c r="T115" s="977">
        <v>0</v>
      </c>
      <c r="U115" s="977">
        <v>0</v>
      </c>
      <c r="V115" s="977">
        <v>0</v>
      </c>
      <c r="W115" s="977">
        <v>0</v>
      </c>
      <c r="X115" s="977">
        <f t="shared" si="17"/>
        <v>0</v>
      </c>
      <c r="Y115" s="977">
        <f t="shared" si="18"/>
        <v>4928.5200000000004</v>
      </c>
      <c r="Z115" s="977">
        <v>901.65</v>
      </c>
      <c r="AA115" s="1025">
        <f t="shared" si="19"/>
        <v>4026.8700000000003</v>
      </c>
      <c r="AB115" s="1025">
        <f t="shared" si="20"/>
        <v>4928.5200000000004</v>
      </c>
      <c r="AC115" s="547" t="s">
        <v>167</v>
      </c>
      <c r="AD115" s="980" t="b">
        <f t="shared" si="13"/>
        <v>1</v>
      </c>
      <c r="AE115" s="369" t="s">
        <v>711</v>
      </c>
      <c r="AF115" s="1083"/>
      <c r="AG115" s="975"/>
      <c r="AH115" s="977"/>
      <c r="AI115" s="976"/>
      <c r="AJ115" s="975"/>
      <c r="AK115" s="975"/>
      <c r="AL115" s="976"/>
      <c r="AM115" s="975"/>
      <c r="AN115" s="976"/>
      <c r="AO115" s="975"/>
    </row>
    <row r="116" spans="1:41" ht="15" customHeight="1" x14ac:dyDescent="0.25">
      <c r="A116" s="975" t="s">
        <v>1223</v>
      </c>
      <c r="B116" s="975" t="s">
        <v>847</v>
      </c>
      <c r="C116" s="976">
        <v>456</v>
      </c>
      <c r="D116" s="975" t="s">
        <v>723</v>
      </c>
      <c r="E116" s="975" t="s">
        <v>744</v>
      </c>
      <c r="F116" s="977">
        <v>14910.22</v>
      </c>
      <c r="G116" s="977">
        <v>0</v>
      </c>
      <c r="H116" s="977">
        <v>0</v>
      </c>
      <c r="I116" s="977">
        <v>0</v>
      </c>
      <c r="J116" s="977">
        <v>0</v>
      </c>
      <c r="K116" s="977">
        <v>0</v>
      </c>
      <c r="L116" s="977">
        <v>0</v>
      </c>
      <c r="M116" s="977">
        <v>0</v>
      </c>
      <c r="N116" s="977">
        <v>0</v>
      </c>
      <c r="O116" s="977">
        <v>0</v>
      </c>
      <c r="P116" s="977">
        <v>0</v>
      </c>
      <c r="Q116" s="977">
        <v>0</v>
      </c>
      <c r="R116" s="977">
        <v>0</v>
      </c>
      <c r="S116" s="977">
        <v>0</v>
      </c>
      <c r="T116" s="977">
        <v>889.78</v>
      </c>
      <c r="U116" s="977">
        <v>0</v>
      </c>
      <c r="V116" s="977">
        <v>0</v>
      </c>
      <c r="W116" s="977">
        <v>0</v>
      </c>
      <c r="X116" s="977">
        <f t="shared" si="17"/>
        <v>889.78</v>
      </c>
      <c r="Y116" s="977">
        <f t="shared" si="18"/>
        <v>14020.439999999999</v>
      </c>
      <c r="Z116" s="977">
        <v>2812.82</v>
      </c>
      <c r="AA116" s="1025">
        <f t="shared" si="19"/>
        <v>11207.619999999999</v>
      </c>
      <c r="AB116" s="1025">
        <f t="shared" si="20"/>
        <v>14020.439999999999</v>
      </c>
      <c r="AC116" s="549" t="s">
        <v>167</v>
      </c>
      <c r="AD116" s="980" t="b">
        <f t="shared" si="13"/>
        <v>1</v>
      </c>
      <c r="AE116" s="369" t="s">
        <v>723</v>
      </c>
      <c r="AF116" s="1083"/>
      <c r="AG116" s="975"/>
      <c r="AH116" s="977"/>
      <c r="AI116" s="976"/>
      <c r="AJ116" s="975"/>
      <c r="AK116" s="975"/>
      <c r="AL116" s="976"/>
      <c r="AM116" s="975"/>
      <c r="AN116" s="976"/>
      <c r="AO116" s="975"/>
    </row>
    <row r="117" spans="1:41" s="531" customFormat="1" ht="15" customHeight="1" x14ac:dyDescent="0.25">
      <c r="A117" s="211"/>
      <c r="B117" s="211"/>
      <c r="C117" s="190">
        <v>192</v>
      </c>
      <c r="D117" s="367" t="s">
        <v>419</v>
      </c>
      <c r="E117" s="211"/>
      <c r="F117" s="212"/>
      <c r="G117" s="212"/>
      <c r="H117" s="212"/>
      <c r="I117" s="212"/>
      <c r="J117" s="212"/>
      <c r="K117" s="212"/>
      <c r="L117" s="212"/>
      <c r="M117" s="212"/>
      <c r="N117" s="212"/>
      <c r="O117" s="212"/>
      <c r="P117" s="212"/>
      <c r="Q117" s="212"/>
      <c r="R117" s="212"/>
      <c r="S117" s="212"/>
      <c r="T117" s="212"/>
      <c r="U117" s="212"/>
      <c r="V117" s="212"/>
      <c r="W117" s="212"/>
      <c r="X117" s="212"/>
      <c r="Y117" s="212"/>
      <c r="Z117" s="212">
        <v>0</v>
      </c>
      <c r="AA117" s="573">
        <v>0</v>
      </c>
      <c r="AB117" s="573">
        <v>0</v>
      </c>
      <c r="AC117" s="549" t="s">
        <v>167</v>
      </c>
      <c r="AD117" s="980" t="b">
        <f t="shared" si="13"/>
        <v>1</v>
      </c>
      <c r="AE117" s="229" t="s">
        <v>419</v>
      </c>
      <c r="AF117" s="1083"/>
      <c r="AG117" s="975"/>
      <c r="AH117" s="977"/>
      <c r="AI117" s="976"/>
      <c r="AJ117" s="529"/>
      <c r="AK117" s="529"/>
      <c r="AL117" s="530"/>
      <c r="AM117" s="529"/>
      <c r="AN117" s="530"/>
      <c r="AO117" s="529"/>
    </row>
    <row r="118" spans="1:41" ht="15" customHeight="1" x14ac:dyDescent="0.25">
      <c r="A118" s="975" t="s">
        <v>1223</v>
      </c>
      <c r="B118" s="975" t="s">
        <v>847</v>
      </c>
      <c r="C118" s="976">
        <v>260</v>
      </c>
      <c r="D118" s="975" t="s">
        <v>150</v>
      </c>
      <c r="E118" s="975" t="s">
        <v>264</v>
      </c>
      <c r="F118" s="977">
        <v>14136.62</v>
      </c>
      <c r="G118" s="977">
        <v>0</v>
      </c>
      <c r="H118" s="977">
        <v>0</v>
      </c>
      <c r="I118" s="977">
        <v>0</v>
      </c>
      <c r="J118" s="977">
        <v>0</v>
      </c>
      <c r="K118" s="977">
        <v>0</v>
      </c>
      <c r="L118" s="977">
        <v>627.95000000000005</v>
      </c>
      <c r="M118" s="977">
        <v>0</v>
      </c>
      <c r="N118" s="977">
        <v>0</v>
      </c>
      <c r="O118" s="977">
        <v>0</v>
      </c>
      <c r="P118" s="977">
        <v>0</v>
      </c>
      <c r="Q118" s="977">
        <v>0</v>
      </c>
      <c r="R118" s="977">
        <v>0</v>
      </c>
      <c r="S118" s="977">
        <v>107.64</v>
      </c>
      <c r="T118" s="977">
        <v>0</v>
      </c>
      <c r="U118" s="977">
        <v>0</v>
      </c>
      <c r="V118" s="977">
        <v>0</v>
      </c>
      <c r="W118" s="977">
        <v>0</v>
      </c>
      <c r="X118" s="977">
        <f t="shared" ref="X118:X150" si="21">SUM(G118:W118)</f>
        <v>735.59</v>
      </c>
      <c r="Y118" s="977">
        <f t="shared" ref="Y118:Y150" si="22">F118-X118</f>
        <v>13401.03</v>
      </c>
      <c r="Z118" s="977">
        <v>2420.42</v>
      </c>
      <c r="AA118" s="1025">
        <f t="shared" ref="AA118:AA150" si="23">Y118-Z118</f>
        <v>10980.61</v>
      </c>
      <c r="AB118" s="1025">
        <f t="shared" ref="AB118:AB150" si="24">Y118</f>
        <v>13401.03</v>
      </c>
      <c r="AC118" s="549" t="s">
        <v>167</v>
      </c>
      <c r="AD118" s="980" t="b">
        <f t="shared" si="13"/>
        <v>0</v>
      </c>
      <c r="AE118" s="399" t="s">
        <v>148</v>
      </c>
      <c r="AF118" s="1100"/>
      <c r="AG118" s="529"/>
      <c r="AH118" s="553"/>
      <c r="AI118" s="530"/>
      <c r="AJ118" s="975"/>
      <c r="AK118" s="975"/>
      <c r="AL118" s="976"/>
      <c r="AM118" s="975"/>
      <c r="AN118" s="976"/>
      <c r="AO118" s="975"/>
    </row>
    <row r="119" spans="1:41" ht="15" customHeight="1" x14ac:dyDescent="0.25">
      <c r="A119" s="975" t="s">
        <v>1223</v>
      </c>
      <c r="B119" s="975" t="s">
        <v>847</v>
      </c>
      <c r="C119" s="976">
        <v>444</v>
      </c>
      <c r="D119" s="975" t="s">
        <v>712</v>
      </c>
      <c r="E119" s="975" t="s">
        <v>733</v>
      </c>
      <c r="F119" s="977">
        <v>4487.05</v>
      </c>
      <c r="G119" s="977">
        <v>0</v>
      </c>
      <c r="H119" s="977">
        <v>0</v>
      </c>
      <c r="I119" s="977">
        <v>0</v>
      </c>
      <c r="J119" s="977">
        <v>0</v>
      </c>
      <c r="K119" s="977">
        <v>0</v>
      </c>
      <c r="L119" s="977">
        <v>0</v>
      </c>
      <c r="M119" s="977">
        <v>0</v>
      </c>
      <c r="N119" s="977">
        <v>0</v>
      </c>
      <c r="O119" s="977">
        <v>0</v>
      </c>
      <c r="P119" s="977">
        <v>0</v>
      </c>
      <c r="Q119" s="977">
        <v>0</v>
      </c>
      <c r="R119" s="977">
        <v>0</v>
      </c>
      <c r="S119" s="977">
        <v>0</v>
      </c>
      <c r="T119" s="977">
        <v>0</v>
      </c>
      <c r="U119" s="977">
        <v>0</v>
      </c>
      <c r="V119" s="977">
        <v>0</v>
      </c>
      <c r="W119" s="977">
        <v>0</v>
      </c>
      <c r="X119" s="977">
        <f t="shared" si="21"/>
        <v>0</v>
      </c>
      <c r="Y119" s="977">
        <f t="shared" si="22"/>
        <v>4487.05</v>
      </c>
      <c r="Z119" s="977">
        <v>871.97</v>
      </c>
      <c r="AA119" s="1025">
        <f t="shared" si="23"/>
        <v>3615.08</v>
      </c>
      <c r="AB119" s="1025">
        <f t="shared" si="24"/>
        <v>4487.05</v>
      </c>
      <c r="AC119" s="549" t="s">
        <v>167</v>
      </c>
      <c r="AD119" s="980" t="b">
        <f t="shared" si="13"/>
        <v>1</v>
      </c>
      <c r="AE119" s="369" t="s">
        <v>712</v>
      </c>
      <c r="AF119" s="1083"/>
      <c r="AG119" s="975"/>
      <c r="AH119" s="977"/>
      <c r="AI119" s="976"/>
      <c r="AJ119" s="975"/>
      <c r="AK119" s="975"/>
      <c r="AL119" s="976"/>
      <c r="AM119" s="975"/>
      <c r="AN119" s="976"/>
      <c r="AO119" s="975"/>
    </row>
    <row r="120" spans="1:41" ht="15" customHeight="1" x14ac:dyDescent="0.25">
      <c r="A120" s="975" t="s">
        <v>1223</v>
      </c>
      <c r="B120" s="975" t="s">
        <v>847</v>
      </c>
      <c r="C120" s="976">
        <v>161</v>
      </c>
      <c r="D120" s="975" t="s">
        <v>63</v>
      </c>
      <c r="E120" s="975" t="s">
        <v>234</v>
      </c>
      <c r="F120" s="977">
        <v>13062.78</v>
      </c>
      <c r="G120" s="977">
        <v>0</v>
      </c>
      <c r="H120" s="977">
        <v>0</v>
      </c>
      <c r="I120" s="977">
        <v>0</v>
      </c>
      <c r="J120" s="977">
        <v>0</v>
      </c>
      <c r="K120" s="977">
        <v>0</v>
      </c>
      <c r="L120" s="977">
        <v>0</v>
      </c>
      <c r="M120" s="977">
        <v>0</v>
      </c>
      <c r="N120" s="977">
        <v>0</v>
      </c>
      <c r="O120" s="977">
        <v>0</v>
      </c>
      <c r="P120" s="977">
        <v>0</v>
      </c>
      <c r="Q120" s="977">
        <v>0</v>
      </c>
      <c r="R120" s="977">
        <v>0</v>
      </c>
      <c r="S120" s="977">
        <v>0</v>
      </c>
      <c r="T120" s="977">
        <v>1035.24</v>
      </c>
      <c r="U120" s="977">
        <v>0</v>
      </c>
      <c r="V120" s="977">
        <v>0</v>
      </c>
      <c r="W120" s="977">
        <v>0</v>
      </c>
      <c r="X120" s="977">
        <f t="shared" si="21"/>
        <v>1035.24</v>
      </c>
      <c r="Y120" s="977">
        <f t="shared" si="22"/>
        <v>12027.54</v>
      </c>
      <c r="Z120" s="977">
        <v>2335.62</v>
      </c>
      <c r="AA120" s="1025">
        <f t="shared" si="23"/>
        <v>9691.9200000000019</v>
      </c>
      <c r="AB120" s="1025">
        <f t="shared" si="24"/>
        <v>12027.54</v>
      </c>
      <c r="AC120" s="549" t="s">
        <v>167</v>
      </c>
      <c r="AD120" s="980" t="b">
        <f t="shared" si="13"/>
        <v>1</v>
      </c>
      <c r="AE120" s="399" t="s">
        <v>63</v>
      </c>
      <c r="AF120" s="1083"/>
      <c r="AG120" s="975"/>
      <c r="AH120" s="977"/>
      <c r="AI120" s="976"/>
      <c r="AJ120" s="975"/>
      <c r="AK120" s="975"/>
      <c r="AL120" s="976"/>
      <c r="AM120" s="975"/>
      <c r="AN120" s="976"/>
      <c r="AO120" s="975"/>
    </row>
    <row r="121" spans="1:41" ht="15" customHeight="1" x14ac:dyDescent="0.25">
      <c r="A121" s="975" t="s">
        <v>1223</v>
      </c>
      <c r="B121" s="975" t="s">
        <v>847</v>
      </c>
      <c r="C121" s="976">
        <v>344</v>
      </c>
      <c r="D121" s="975" t="s">
        <v>364</v>
      </c>
      <c r="E121" s="975" t="s">
        <v>365</v>
      </c>
      <c r="F121" s="977">
        <v>26560.34</v>
      </c>
      <c r="G121" s="977">
        <v>0</v>
      </c>
      <c r="H121" s="977">
        <v>0</v>
      </c>
      <c r="I121" s="977">
        <v>0</v>
      </c>
      <c r="J121" s="977">
        <v>0</v>
      </c>
      <c r="K121" s="977">
        <v>0</v>
      </c>
      <c r="L121" s="977">
        <v>0</v>
      </c>
      <c r="M121" s="977">
        <v>0</v>
      </c>
      <c r="N121" s="977">
        <v>0</v>
      </c>
      <c r="O121" s="977">
        <v>0</v>
      </c>
      <c r="P121" s="977">
        <v>0</v>
      </c>
      <c r="Q121" s="977">
        <v>0</v>
      </c>
      <c r="R121" s="977">
        <v>0</v>
      </c>
      <c r="S121" s="977">
        <v>361.24</v>
      </c>
      <c r="T121" s="977">
        <v>1490.28</v>
      </c>
      <c r="U121" s="977">
        <v>0</v>
      </c>
      <c r="V121" s="977">
        <v>0</v>
      </c>
      <c r="W121" s="977">
        <v>0</v>
      </c>
      <c r="X121" s="977">
        <f t="shared" si="21"/>
        <v>1851.52</v>
      </c>
      <c r="Y121" s="977">
        <f t="shared" si="22"/>
        <v>24708.82</v>
      </c>
      <c r="Z121" s="977">
        <v>4577.01</v>
      </c>
      <c r="AA121" s="1025">
        <f t="shared" si="23"/>
        <v>20131.809999999998</v>
      </c>
      <c r="AB121" s="1025">
        <f t="shared" si="24"/>
        <v>24708.82</v>
      </c>
      <c r="AC121" s="549" t="s">
        <v>167</v>
      </c>
      <c r="AD121" s="980" t="b">
        <f t="shared" si="13"/>
        <v>1</v>
      </c>
      <c r="AE121" s="399" t="s">
        <v>364</v>
      </c>
      <c r="AF121" s="1083"/>
      <c r="AG121" s="975"/>
      <c r="AH121" s="977"/>
      <c r="AI121" s="976"/>
      <c r="AJ121" s="975"/>
      <c r="AK121" s="975"/>
      <c r="AL121" s="976"/>
      <c r="AM121" s="975"/>
      <c r="AN121" s="976"/>
      <c r="AO121" s="975"/>
    </row>
    <row r="122" spans="1:41" ht="15" customHeight="1" x14ac:dyDescent="0.25">
      <c r="A122" s="975" t="s">
        <v>1223</v>
      </c>
      <c r="B122" s="975" t="s">
        <v>847</v>
      </c>
      <c r="C122" s="976">
        <v>356</v>
      </c>
      <c r="D122" s="975" t="s">
        <v>383</v>
      </c>
      <c r="E122" s="975" t="s">
        <v>384</v>
      </c>
      <c r="F122" s="977">
        <v>9735.26</v>
      </c>
      <c r="G122" s="977">
        <v>0</v>
      </c>
      <c r="H122" s="977">
        <v>0</v>
      </c>
      <c r="I122" s="977">
        <v>0</v>
      </c>
      <c r="J122" s="977">
        <v>0</v>
      </c>
      <c r="K122" s="977">
        <v>0</v>
      </c>
      <c r="L122" s="977">
        <v>1227.75</v>
      </c>
      <c r="M122" s="977">
        <v>0</v>
      </c>
      <c r="N122" s="977">
        <v>0</v>
      </c>
      <c r="O122" s="977">
        <v>0</v>
      </c>
      <c r="P122" s="977">
        <v>0</v>
      </c>
      <c r="Q122" s="977">
        <v>0</v>
      </c>
      <c r="R122" s="977">
        <v>0</v>
      </c>
      <c r="S122" s="977">
        <v>151.68</v>
      </c>
      <c r="T122" s="977">
        <v>0</v>
      </c>
      <c r="U122" s="977">
        <v>0</v>
      </c>
      <c r="V122" s="977">
        <v>0</v>
      </c>
      <c r="W122" s="977">
        <v>0</v>
      </c>
      <c r="X122" s="977">
        <f t="shared" si="21"/>
        <v>1379.43</v>
      </c>
      <c r="Y122" s="977">
        <f t="shared" si="22"/>
        <v>8355.83</v>
      </c>
      <c r="Z122" s="977">
        <v>1778.26</v>
      </c>
      <c r="AA122" s="1025">
        <f t="shared" si="23"/>
        <v>6577.57</v>
      </c>
      <c r="AB122" s="1025">
        <f t="shared" si="24"/>
        <v>8355.83</v>
      </c>
      <c r="AC122" s="569" t="s">
        <v>167</v>
      </c>
      <c r="AD122" s="980" t="b">
        <f t="shared" si="13"/>
        <v>1</v>
      </c>
      <c r="AE122" s="399" t="s">
        <v>383</v>
      </c>
      <c r="AF122" s="1083"/>
      <c r="AG122" s="975"/>
      <c r="AH122" s="977"/>
      <c r="AI122" s="976"/>
      <c r="AJ122" s="975"/>
      <c r="AK122" s="975"/>
      <c r="AL122" s="976"/>
      <c r="AM122" s="975"/>
      <c r="AN122" s="976"/>
      <c r="AO122" s="975"/>
    </row>
    <row r="123" spans="1:41" ht="15" customHeight="1" x14ac:dyDescent="0.25">
      <c r="A123" s="975" t="s">
        <v>1223</v>
      </c>
      <c r="B123" s="975" t="s">
        <v>847</v>
      </c>
      <c r="C123" s="976">
        <v>172</v>
      </c>
      <c r="D123" s="975" t="s">
        <v>68</v>
      </c>
      <c r="E123" s="975" t="s">
        <v>239</v>
      </c>
      <c r="F123" s="977">
        <v>16922.91</v>
      </c>
      <c r="G123" s="977">
        <v>0</v>
      </c>
      <c r="H123" s="977">
        <v>0</v>
      </c>
      <c r="I123" s="977">
        <v>0</v>
      </c>
      <c r="J123" s="977">
        <v>0</v>
      </c>
      <c r="K123" s="977">
        <v>0</v>
      </c>
      <c r="L123" s="977">
        <v>1454.74</v>
      </c>
      <c r="M123" s="977">
        <v>0</v>
      </c>
      <c r="N123" s="977">
        <v>0</v>
      </c>
      <c r="O123" s="977">
        <v>0</v>
      </c>
      <c r="P123" s="977">
        <v>0</v>
      </c>
      <c r="Q123" s="977">
        <v>0</v>
      </c>
      <c r="R123" s="977">
        <v>0</v>
      </c>
      <c r="S123" s="977">
        <v>190.11</v>
      </c>
      <c r="T123" s="977">
        <v>0</v>
      </c>
      <c r="U123" s="977">
        <v>0</v>
      </c>
      <c r="V123" s="977">
        <v>0</v>
      </c>
      <c r="W123" s="977">
        <v>0</v>
      </c>
      <c r="X123" s="977">
        <f t="shared" si="21"/>
        <v>1644.85</v>
      </c>
      <c r="Y123" s="977">
        <f t="shared" si="22"/>
        <v>15278.06</v>
      </c>
      <c r="Z123" s="977">
        <v>2921.66</v>
      </c>
      <c r="AA123" s="1025">
        <f t="shared" si="23"/>
        <v>12356.4</v>
      </c>
      <c r="AB123" s="1025">
        <f t="shared" si="24"/>
        <v>15278.06</v>
      </c>
      <c r="AC123" s="549" t="s">
        <v>167</v>
      </c>
      <c r="AD123" s="980" t="b">
        <f t="shared" si="13"/>
        <v>1</v>
      </c>
      <c r="AE123" s="178" t="s">
        <v>68</v>
      </c>
      <c r="AF123" s="1083"/>
      <c r="AG123" s="975"/>
      <c r="AH123" s="977"/>
      <c r="AI123" s="976"/>
      <c r="AJ123" s="975"/>
      <c r="AK123" s="975"/>
      <c r="AL123" s="976"/>
      <c r="AM123" s="975"/>
      <c r="AN123" s="976"/>
      <c r="AO123" s="975"/>
    </row>
    <row r="124" spans="1:41" ht="15" customHeight="1" x14ac:dyDescent="0.25">
      <c r="A124" s="975" t="s">
        <v>1223</v>
      </c>
      <c r="B124" s="975" t="s">
        <v>847</v>
      </c>
      <c r="C124" s="976">
        <v>52</v>
      </c>
      <c r="D124" s="975" t="s">
        <v>39</v>
      </c>
      <c r="E124" s="975" t="s">
        <v>210</v>
      </c>
      <c r="F124" s="977">
        <v>24839.35</v>
      </c>
      <c r="G124" s="977">
        <v>0</v>
      </c>
      <c r="H124" s="977">
        <v>0</v>
      </c>
      <c r="I124" s="977">
        <v>0</v>
      </c>
      <c r="J124" s="977">
        <v>0</v>
      </c>
      <c r="K124" s="977">
        <v>0</v>
      </c>
      <c r="L124" s="977">
        <v>0</v>
      </c>
      <c r="M124" s="977">
        <v>0</v>
      </c>
      <c r="N124" s="977">
        <v>0</v>
      </c>
      <c r="O124" s="977">
        <v>0</v>
      </c>
      <c r="P124" s="977">
        <v>0</v>
      </c>
      <c r="Q124" s="977">
        <v>0</v>
      </c>
      <c r="R124" s="977">
        <v>0</v>
      </c>
      <c r="S124" s="977">
        <v>0</v>
      </c>
      <c r="T124" s="977">
        <v>0</v>
      </c>
      <c r="U124" s="977">
        <v>0</v>
      </c>
      <c r="V124" s="977">
        <v>0</v>
      </c>
      <c r="W124" s="977">
        <v>0</v>
      </c>
      <c r="X124" s="977">
        <f t="shared" si="21"/>
        <v>0</v>
      </c>
      <c r="Y124" s="977">
        <f t="shared" si="22"/>
        <v>24839.35</v>
      </c>
      <c r="Z124" s="977">
        <v>4531.95</v>
      </c>
      <c r="AA124" s="1025">
        <f t="shared" si="23"/>
        <v>20307.399999999998</v>
      </c>
      <c r="AB124" s="1025">
        <f t="shared" si="24"/>
        <v>24839.35</v>
      </c>
      <c r="AC124" s="549" t="s">
        <v>167</v>
      </c>
      <c r="AD124" s="980" t="b">
        <f t="shared" si="13"/>
        <v>1</v>
      </c>
      <c r="AE124" s="399" t="s">
        <v>39</v>
      </c>
      <c r="AF124" s="1083"/>
      <c r="AG124" s="975"/>
      <c r="AH124" s="977"/>
      <c r="AI124" s="976"/>
      <c r="AJ124" s="975"/>
      <c r="AK124" s="975"/>
      <c r="AL124" s="976"/>
      <c r="AM124" s="975"/>
      <c r="AN124" s="976"/>
      <c r="AO124" s="975"/>
    </row>
    <row r="125" spans="1:41" ht="15" customHeight="1" x14ac:dyDescent="0.25">
      <c r="A125" s="559" t="s">
        <v>1223</v>
      </c>
      <c r="B125" s="559" t="s">
        <v>847</v>
      </c>
      <c r="C125" s="560">
        <v>42</v>
      </c>
      <c r="D125" s="559" t="s">
        <v>31</v>
      </c>
      <c r="E125" s="559" t="s">
        <v>203</v>
      </c>
      <c r="F125" s="562">
        <v>28913.09</v>
      </c>
      <c r="G125" s="562">
        <v>0</v>
      </c>
      <c r="H125" s="562">
        <v>0</v>
      </c>
      <c r="I125" s="562">
        <v>0</v>
      </c>
      <c r="J125" s="562">
        <v>0</v>
      </c>
      <c r="K125" s="562">
        <v>0</v>
      </c>
      <c r="L125" s="562">
        <v>0</v>
      </c>
      <c r="M125" s="562">
        <v>0</v>
      </c>
      <c r="N125" s="562">
        <v>0</v>
      </c>
      <c r="O125" s="562">
        <v>0</v>
      </c>
      <c r="P125" s="562">
        <v>0</v>
      </c>
      <c r="Q125" s="562">
        <v>0</v>
      </c>
      <c r="R125" s="562">
        <v>0</v>
      </c>
      <c r="S125" s="562">
        <v>0</v>
      </c>
      <c r="T125" s="562">
        <v>0</v>
      </c>
      <c r="U125" s="562">
        <v>0</v>
      </c>
      <c r="V125" s="562">
        <v>0</v>
      </c>
      <c r="W125" s="562">
        <v>0</v>
      </c>
      <c r="X125" s="562">
        <f t="shared" si="21"/>
        <v>0</v>
      </c>
      <c r="Y125" s="562">
        <f t="shared" si="22"/>
        <v>28913.09</v>
      </c>
      <c r="Z125" s="562">
        <v>5568.75</v>
      </c>
      <c r="AA125" s="574">
        <f t="shared" si="23"/>
        <v>23344.34</v>
      </c>
      <c r="AB125" s="574">
        <f t="shared" si="24"/>
        <v>28913.09</v>
      </c>
      <c r="AC125" s="549" t="s">
        <v>167</v>
      </c>
      <c r="AD125" s="980" t="b">
        <f t="shared" si="13"/>
        <v>1</v>
      </c>
      <c r="AE125" s="400" t="s">
        <v>31</v>
      </c>
      <c r="AF125" s="1083"/>
      <c r="AG125" s="975"/>
      <c r="AH125" s="977"/>
      <c r="AI125" s="976"/>
      <c r="AJ125" s="975"/>
      <c r="AK125" s="975"/>
      <c r="AL125" s="976"/>
      <c r="AM125" s="975"/>
      <c r="AN125" s="976"/>
      <c r="AO125" s="975"/>
    </row>
    <row r="126" spans="1:41" ht="15" customHeight="1" x14ac:dyDescent="0.25">
      <c r="A126" s="975" t="s">
        <v>1223</v>
      </c>
      <c r="B126" s="975" t="s">
        <v>847</v>
      </c>
      <c r="C126" s="976">
        <v>509</v>
      </c>
      <c r="D126" s="975" t="s">
        <v>1194</v>
      </c>
      <c r="E126" s="975" t="s">
        <v>1193</v>
      </c>
      <c r="F126" s="977">
        <v>20252.560000000001</v>
      </c>
      <c r="G126" s="977">
        <v>0</v>
      </c>
      <c r="H126" s="977">
        <v>0</v>
      </c>
      <c r="I126" s="977">
        <v>0</v>
      </c>
      <c r="J126" s="977">
        <v>0</v>
      </c>
      <c r="K126" s="977">
        <v>0</v>
      </c>
      <c r="L126" s="977">
        <v>0</v>
      </c>
      <c r="M126" s="977">
        <v>0</v>
      </c>
      <c r="N126" s="977">
        <v>0</v>
      </c>
      <c r="O126" s="977">
        <v>0</v>
      </c>
      <c r="P126" s="977">
        <v>0</v>
      </c>
      <c r="Q126" s="977">
        <v>0</v>
      </c>
      <c r="R126" s="977">
        <v>0</v>
      </c>
      <c r="S126" s="977">
        <v>0</v>
      </c>
      <c r="T126" s="977">
        <v>0</v>
      </c>
      <c r="U126" s="977">
        <v>0</v>
      </c>
      <c r="V126" s="977">
        <v>0</v>
      </c>
      <c r="W126" s="977">
        <v>0</v>
      </c>
      <c r="X126" s="977">
        <f t="shared" si="21"/>
        <v>0</v>
      </c>
      <c r="Y126" s="977">
        <f t="shared" si="22"/>
        <v>20252.560000000001</v>
      </c>
      <c r="Z126" s="977">
        <v>1764.16</v>
      </c>
      <c r="AA126" s="1025">
        <f t="shared" si="23"/>
        <v>18488.400000000001</v>
      </c>
      <c r="AB126" s="1025">
        <f t="shared" si="24"/>
        <v>20252.560000000001</v>
      </c>
      <c r="AC126" s="549" t="s">
        <v>167</v>
      </c>
      <c r="AD126" s="980" t="b">
        <f t="shared" si="13"/>
        <v>1</v>
      </c>
      <c r="AE126" s="178" t="s">
        <v>1194</v>
      </c>
      <c r="AF126" s="1083"/>
      <c r="AG126" s="975"/>
      <c r="AH126" s="977"/>
      <c r="AI126" s="976"/>
      <c r="AJ126" s="975"/>
      <c r="AK126" s="975"/>
      <c r="AL126" s="976"/>
      <c r="AM126" s="975"/>
      <c r="AN126" s="976"/>
      <c r="AO126" s="975"/>
    </row>
    <row r="127" spans="1:41" ht="15" customHeight="1" x14ac:dyDescent="0.25">
      <c r="A127" s="975" t="s">
        <v>1223</v>
      </c>
      <c r="B127" s="975" t="s">
        <v>847</v>
      </c>
      <c r="C127" s="976">
        <v>466</v>
      </c>
      <c r="D127" s="975" t="s">
        <v>749</v>
      </c>
      <c r="E127" s="975" t="s">
        <v>762</v>
      </c>
      <c r="F127" s="977">
        <v>7422.62</v>
      </c>
      <c r="G127" s="977">
        <v>0</v>
      </c>
      <c r="H127" s="977">
        <v>0</v>
      </c>
      <c r="I127" s="977">
        <v>0</v>
      </c>
      <c r="J127" s="977">
        <v>0</v>
      </c>
      <c r="K127" s="977">
        <v>0</v>
      </c>
      <c r="L127" s="977">
        <v>0</v>
      </c>
      <c r="M127" s="977">
        <v>0</v>
      </c>
      <c r="N127" s="977">
        <v>0</v>
      </c>
      <c r="O127" s="977">
        <v>0</v>
      </c>
      <c r="P127" s="977">
        <v>0</v>
      </c>
      <c r="Q127" s="977">
        <v>0</v>
      </c>
      <c r="R127" s="977">
        <v>0</v>
      </c>
      <c r="S127" s="977">
        <v>0</v>
      </c>
      <c r="T127" s="977">
        <v>2830.2</v>
      </c>
      <c r="U127" s="977">
        <v>0</v>
      </c>
      <c r="V127" s="977">
        <v>0</v>
      </c>
      <c r="W127" s="977">
        <v>0</v>
      </c>
      <c r="X127" s="977">
        <f t="shared" si="21"/>
        <v>2830.2</v>
      </c>
      <c r="Y127" s="977">
        <f t="shared" si="22"/>
        <v>4592.42</v>
      </c>
      <c r="Z127" s="977">
        <v>977.34</v>
      </c>
      <c r="AA127" s="1025">
        <f t="shared" si="23"/>
        <v>3615.08</v>
      </c>
      <c r="AB127" s="1025">
        <f t="shared" si="24"/>
        <v>4592.42</v>
      </c>
      <c r="AC127" s="549" t="s">
        <v>167</v>
      </c>
      <c r="AD127" s="980" t="b">
        <f t="shared" si="13"/>
        <v>1</v>
      </c>
      <c r="AE127" s="399" t="s">
        <v>749</v>
      </c>
      <c r="AF127" s="1083"/>
      <c r="AG127" s="975"/>
      <c r="AH127" s="977"/>
      <c r="AI127" s="976"/>
      <c r="AJ127" s="975"/>
      <c r="AK127" s="975"/>
      <c r="AL127" s="976"/>
      <c r="AM127" s="975"/>
      <c r="AN127" s="976"/>
      <c r="AO127" s="975"/>
    </row>
    <row r="128" spans="1:41" ht="15" customHeight="1" x14ac:dyDescent="0.25">
      <c r="A128" s="975" t="s">
        <v>1223</v>
      </c>
      <c r="B128" s="975" t="s">
        <v>847</v>
      </c>
      <c r="C128" s="976">
        <v>195</v>
      </c>
      <c r="D128" s="975" t="s">
        <v>783</v>
      </c>
      <c r="E128" s="975" t="s">
        <v>243</v>
      </c>
      <c r="F128" s="977">
        <v>6385.38</v>
      </c>
      <c r="G128" s="977">
        <v>0</v>
      </c>
      <c r="H128" s="977">
        <v>0</v>
      </c>
      <c r="I128" s="977">
        <v>0</v>
      </c>
      <c r="J128" s="977">
        <v>0</v>
      </c>
      <c r="K128" s="977">
        <v>0</v>
      </c>
      <c r="L128" s="977">
        <v>0</v>
      </c>
      <c r="M128" s="977">
        <v>0</v>
      </c>
      <c r="N128" s="977">
        <v>0</v>
      </c>
      <c r="O128" s="977">
        <v>0</v>
      </c>
      <c r="P128" s="977">
        <v>0</v>
      </c>
      <c r="Q128" s="977">
        <v>0</v>
      </c>
      <c r="R128" s="977">
        <v>0</v>
      </c>
      <c r="S128" s="977">
        <v>0</v>
      </c>
      <c r="T128" s="977">
        <v>0</v>
      </c>
      <c r="U128" s="977">
        <v>0</v>
      </c>
      <c r="V128" s="977">
        <v>0</v>
      </c>
      <c r="W128" s="977">
        <v>0</v>
      </c>
      <c r="X128" s="977">
        <f t="shared" si="21"/>
        <v>0</v>
      </c>
      <c r="Y128" s="977">
        <f t="shared" si="22"/>
        <v>6385.38</v>
      </c>
      <c r="Z128" s="977">
        <v>1041.17</v>
      </c>
      <c r="AA128" s="1025">
        <f t="shared" si="23"/>
        <v>5344.21</v>
      </c>
      <c r="AB128" s="1025">
        <f t="shared" si="24"/>
        <v>6385.38</v>
      </c>
      <c r="AC128" s="549" t="s">
        <v>167</v>
      </c>
      <c r="AD128" s="980" t="b">
        <f t="shared" si="13"/>
        <v>0</v>
      </c>
      <c r="AE128" s="399" t="s">
        <v>417</v>
      </c>
      <c r="AF128" s="1083"/>
      <c r="AG128" s="975"/>
      <c r="AH128" s="977"/>
      <c r="AI128" s="976"/>
      <c r="AJ128" s="975"/>
      <c r="AK128" s="975"/>
      <c r="AL128" s="976"/>
      <c r="AM128" s="975"/>
      <c r="AN128" s="976"/>
      <c r="AO128" s="975"/>
    </row>
    <row r="129" spans="1:41" s="531" customFormat="1" ht="15" customHeight="1" x14ac:dyDescent="0.25">
      <c r="A129" s="975" t="s">
        <v>1223</v>
      </c>
      <c r="B129" s="975" t="s">
        <v>847</v>
      </c>
      <c r="C129" s="976">
        <v>245</v>
      </c>
      <c r="D129" s="975" t="s">
        <v>135</v>
      </c>
      <c r="E129" s="975" t="s">
        <v>256</v>
      </c>
      <c r="F129" s="977">
        <v>16027.04</v>
      </c>
      <c r="G129" s="977">
        <v>0</v>
      </c>
      <c r="H129" s="977">
        <v>0</v>
      </c>
      <c r="I129" s="977">
        <v>0</v>
      </c>
      <c r="J129" s="977">
        <v>0</v>
      </c>
      <c r="K129" s="977">
        <v>0</v>
      </c>
      <c r="L129" s="977">
        <v>0</v>
      </c>
      <c r="M129" s="977">
        <v>0</v>
      </c>
      <c r="N129" s="977">
        <v>0</v>
      </c>
      <c r="O129" s="977">
        <v>0</v>
      </c>
      <c r="P129" s="977">
        <v>0</v>
      </c>
      <c r="Q129" s="977">
        <v>0</v>
      </c>
      <c r="R129" s="977">
        <v>0</v>
      </c>
      <c r="S129" s="977">
        <v>132.47999999999999</v>
      </c>
      <c r="T129" s="977">
        <v>546.53</v>
      </c>
      <c r="U129" s="977">
        <v>0</v>
      </c>
      <c r="V129" s="977">
        <v>0</v>
      </c>
      <c r="W129" s="977">
        <v>0</v>
      </c>
      <c r="X129" s="977">
        <f t="shared" si="21"/>
        <v>679.01</v>
      </c>
      <c r="Y129" s="977">
        <f t="shared" si="22"/>
        <v>15348.03</v>
      </c>
      <c r="Z129" s="977">
        <v>2991.63</v>
      </c>
      <c r="AA129" s="1025">
        <f t="shared" si="23"/>
        <v>12356.400000000001</v>
      </c>
      <c r="AB129" s="1025">
        <f t="shared" si="24"/>
        <v>15348.03</v>
      </c>
      <c r="AC129" s="549" t="s">
        <v>167</v>
      </c>
      <c r="AD129" s="980" t="b">
        <f t="shared" si="13"/>
        <v>1</v>
      </c>
      <c r="AE129" s="399" t="s">
        <v>135</v>
      </c>
      <c r="AF129" s="1083"/>
      <c r="AG129" s="975"/>
      <c r="AH129" s="977"/>
      <c r="AI129" s="976"/>
      <c r="AJ129" s="529"/>
      <c r="AK129" s="529"/>
      <c r="AL129" s="530"/>
      <c r="AM129" s="529"/>
      <c r="AN129" s="530"/>
      <c r="AO129" s="529"/>
    </row>
    <row r="130" spans="1:41" s="531" customFormat="1" ht="15" customHeight="1" x14ac:dyDescent="0.25">
      <c r="A130" s="975" t="s">
        <v>1223</v>
      </c>
      <c r="B130" s="975" t="s">
        <v>847</v>
      </c>
      <c r="C130" s="976">
        <v>19</v>
      </c>
      <c r="D130" s="975" t="s">
        <v>13</v>
      </c>
      <c r="E130" s="975" t="s">
        <v>185</v>
      </c>
      <c r="F130" s="977">
        <v>23118.35</v>
      </c>
      <c r="G130" s="977">
        <v>0</v>
      </c>
      <c r="H130" s="977">
        <v>0</v>
      </c>
      <c r="I130" s="977">
        <v>0</v>
      </c>
      <c r="J130" s="977">
        <v>0</v>
      </c>
      <c r="K130" s="977">
        <v>0</v>
      </c>
      <c r="L130" s="977">
        <v>0</v>
      </c>
      <c r="M130" s="977">
        <v>0</v>
      </c>
      <c r="N130" s="977">
        <v>0</v>
      </c>
      <c r="O130" s="977">
        <v>0</v>
      </c>
      <c r="P130" s="977">
        <v>0</v>
      </c>
      <c r="Q130" s="977">
        <v>629.24</v>
      </c>
      <c r="R130" s="977">
        <v>0</v>
      </c>
      <c r="S130" s="977">
        <v>0</v>
      </c>
      <c r="T130" s="977">
        <v>0</v>
      </c>
      <c r="U130" s="977">
        <v>0</v>
      </c>
      <c r="V130" s="977">
        <v>0</v>
      </c>
      <c r="W130" s="977">
        <v>0</v>
      </c>
      <c r="X130" s="977">
        <f t="shared" si="21"/>
        <v>629.24</v>
      </c>
      <c r="Y130" s="977">
        <f t="shared" si="22"/>
        <v>22489.109999999997</v>
      </c>
      <c r="Z130" s="977">
        <v>4233.07</v>
      </c>
      <c r="AA130" s="1025">
        <f t="shared" si="23"/>
        <v>18256.039999999997</v>
      </c>
      <c r="AB130" s="1025">
        <f t="shared" si="24"/>
        <v>22489.109999999997</v>
      </c>
      <c r="AC130" s="575" t="s">
        <v>167</v>
      </c>
      <c r="AD130" s="980" t="b">
        <f t="shared" si="13"/>
        <v>1</v>
      </c>
      <c r="AE130" s="399" t="s">
        <v>13</v>
      </c>
      <c r="AF130" s="1100"/>
      <c r="AG130" s="529"/>
      <c r="AH130" s="553"/>
      <c r="AI130" s="530"/>
      <c r="AJ130" s="529"/>
      <c r="AK130" s="529"/>
      <c r="AL130" s="530"/>
      <c r="AM130" s="529"/>
      <c r="AN130" s="530"/>
      <c r="AO130" s="529"/>
    </row>
    <row r="131" spans="1:41" ht="15" customHeight="1" x14ac:dyDescent="0.25">
      <c r="A131" s="975" t="s">
        <v>1223</v>
      </c>
      <c r="B131" s="975" t="s">
        <v>847</v>
      </c>
      <c r="C131" s="976">
        <v>475</v>
      </c>
      <c r="D131" s="975" t="s">
        <v>785</v>
      </c>
      <c r="E131" s="975" t="s">
        <v>794</v>
      </c>
      <c r="F131" s="977">
        <v>14768.88</v>
      </c>
      <c r="G131" s="977">
        <v>0</v>
      </c>
      <c r="H131" s="977">
        <v>0</v>
      </c>
      <c r="I131" s="977">
        <v>0</v>
      </c>
      <c r="J131" s="977">
        <v>0</v>
      </c>
      <c r="K131" s="977">
        <v>0</v>
      </c>
      <c r="L131" s="977">
        <v>839.73</v>
      </c>
      <c r="M131" s="977">
        <v>0</v>
      </c>
      <c r="N131" s="977">
        <v>0</v>
      </c>
      <c r="O131" s="977">
        <v>0</v>
      </c>
      <c r="P131" s="977">
        <v>0</v>
      </c>
      <c r="Q131" s="977">
        <v>0</v>
      </c>
      <c r="R131" s="977">
        <v>0</v>
      </c>
      <c r="S131" s="977">
        <v>47.98</v>
      </c>
      <c r="T131" s="977">
        <v>0</v>
      </c>
      <c r="U131" s="977">
        <v>0</v>
      </c>
      <c r="V131" s="977">
        <v>0</v>
      </c>
      <c r="W131" s="977">
        <v>0</v>
      </c>
      <c r="X131" s="977">
        <f t="shared" si="21"/>
        <v>887.71</v>
      </c>
      <c r="Y131" s="977">
        <f t="shared" si="22"/>
        <v>13881.169999999998</v>
      </c>
      <c r="Z131" s="977">
        <v>2673.55</v>
      </c>
      <c r="AA131" s="1025">
        <f t="shared" si="23"/>
        <v>11207.619999999999</v>
      </c>
      <c r="AB131" s="1025">
        <f t="shared" si="24"/>
        <v>13881.169999999998</v>
      </c>
      <c r="AC131" s="549" t="s">
        <v>167</v>
      </c>
      <c r="AD131" s="980" t="b">
        <f t="shared" ref="AD131:AD188" si="25">D131=AE131</f>
        <v>1</v>
      </c>
      <c r="AE131" s="369" t="s">
        <v>785</v>
      </c>
      <c r="AF131" s="1100"/>
      <c r="AG131" s="529"/>
      <c r="AH131" s="553"/>
      <c r="AI131" s="530"/>
      <c r="AJ131" s="975"/>
      <c r="AK131" s="975"/>
      <c r="AL131" s="976"/>
      <c r="AM131" s="975"/>
      <c r="AN131" s="976"/>
      <c r="AO131" s="975"/>
    </row>
    <row r="132" spans="1:41" ht="15" customHeight="1" x14ac:dyDescent="0.25">
      <c r="A132" s="975" t="s">
        <v>1223</v>
      </c>
      <c r="B132" s="975" t="s">
        <v>847</v>
      </c>
      <c r="C132" s="976">
        <v>496</v>
      </c>
      <c r="D132" s="975" t="s">
        <v>462</v>
      </c>
      <c r="E132" s="975" t="s">
        <v>507</v>
      </c>
      <c r="F132" s="977">
        <v>18447.87</v>
      </c>
      <c r="G132" s="977">
        <v>0</v>
      </c>
      <c r="H132" s="977">
        <v>0</v>
      </c>
      <c r="I132" s="977">
        <v>0</v>
      </c>
      <c r="J132" s="977">
        <v>0</v>
      </c>
      <c r="K132" s="977">
        <v>0</v>
      </c>
      <c r="L132" s="977">
        <v>498.6</v>
      </c>
      <c r="M132" s="977">
        <v>0</v>
      </c>
      <c r="N132" s="977">
        <v>0</v>
      </c>
      <c r="O132" s="977">
        <v>0</v>
      </c>
      <c r="P132" s="977">
        <v>0</v>
      </c>
      <c r="Q132" s="977">
        <v>0</v>
      </c>
      <c r="R132" s="977">
        <v>0</v>
      </c>
      <c r="S132" s="977">
        <v>28.48</v>
      </c>
      <c r="T132" s="977">
        <v>0</v>
      </c>
      <c r="U132" s="977">
        <v>0</v>
      </c>
      <c r="V132" s="977">
        <v>0</v>
      </c>
      <c r="W132" s="977">
        <v>0</v>
      </c>
      <c r="X132" s="977">
        <f t="shared" si="21"/>
        <v>527.08000000000004</v>
      </c>
      <c r="Y132" s="977">
        <f t="shared" si="22"/>
        <v>17920.789999999997</v>
      </c>
      <c r="Z132" s="977">
        <v>3451.6</v>
      </c>
      <c r="AA132" s="1025">
        <f t="shared" si="23"/>
        <v>14469.189999999997</v>
      </c>
      <c r="AB132" s="1025">
        <f t="shared" si="24"/>
        <v>17920.789999999997</v>
      </c>
      <c r="AC132" s="549" t="s">
        <v>167</v>
      </c>
      <c r="AD132" s="980" t="b">
        <f t="shared" si="25"/>
        <v>1</v>
      </c>
      <c r="AE132" s="369" t="s">
        <v>462</v>
      </c>
      <c r="AF132" s="1083"/>
      <c r="AG132" s="975"/>
      <c r="AH132" s="977"/>
      <c r="AI132" s="976"/>
      <c r="AJ132" s="975"/>
      <c r="AK132" s="975"/>
      <c r="AL132" s="976"/>
      <c r="AM132" s="975"/>
      <c r="AN132" s="976"/>
      <c r="AO132" s="975"/>
    </row>
    <row r="133" spans="1:41" ht="15" customHeight="1" x14ac:dyDescent="0.25">
      <c r="A133" s="975" t="s">
        <v>1223</v>
      </c>
      <c r="B133" s="975" t="s">
        <v>847</v>
      </c>
      <c r="C133" s="976">
        <v>169</v>
      </c>
      <c r="D133" s="975" t="s">
        <v>67</v>
      </c>
      <c r="E133" s="975" t="s">
        <v>238</v>
      </c>
      <c r="F133" s="977">
        <v>13692.82</v>
      </c>
      <c r="G133" s="977">
        <v>0</v>
      </c>
      <c r="H133" s="977">
        <v>0</v>
      </c>
      <c r="I133" s="977">
        <v>0</v>
      </c>
      <c r="J133" s="977">
        <v>0</v>
      </c>
      <c r="K133" s="977">
        <v>0</v>
      </c>
      <c r="L133" s="977">
        <v>1417.34</v>
      </c>
      <c r="M133" s="977">
        <v>0</v>
      </c>
      <c r="N133" s="977">
        <v>0</v>
      </c>
      <c r="O133" s="977">
        <v>0</v>
      </c>
      <c r="P133" s="977">
        <v>0</v>
      </c>
      <c r="Q133" s="977">
        <v>0</v>
      </c>
      <c r="R133" s="977">
        <v>0</v>
      </c>
      <c r="S133" s="977">
        <v>242.94</v>
      </c>
      <c r="T133" s="977">
        <v>0</v>
      </c>
      <c r="U133" s="977">
        <v>0</v>
      </c>
      <c r="V133" s="977">
        <v>0</v>
      </c>
      <c r="W133" s="977">
        <v>0</v>
      </c>
      <c r="X133" s="977">
        <f t="shared" si="21"/>
        <v>1660.28</v>
      </c>
      <c r="Y133" s="977">
        <f t="shared" si="22"/>
        <v>12032.539999999999</v>
      </c>
      <c r="Z133" s="977">
        <v>2340.62</v>
      </c>
      <c r="AA133" s="1025">
        <f t="shared" si="23"/>
        <v>9691.9199999999983</v>
      </c>
      <c r="AB133" s="1025">
        <f t="shared" si="24"/>
        <v>12032.539999999999</v>
      </c>
      <c r="AC133" s="549" t="s">
        <v>167</v>
      </c>
      <c r="AD133" s="980" t="b">
        <f t="shared" si="25"/>
        <v>1</v>
      </c>
      <c r="AE133" s="399" t="s">
        <v>67</v>
      </c>
      <c r="AF133" s="1083"/>
      <c r="AG133" s="975"/>
      <c r="AH133" s="977"/>
      <c r="AI133" s="976"/>
      <c r="AJ133" s="975"/>
      <c r="AK133" s="975"/>
      <c r="AL133" s="976"/>
      <c r="AM133" s="975"/>
      <c r="AN133" s="976"/>
      <c r="AO133" s="975"/>
    </row>
    <row r="134" spans="1:41" ht="15" customHeight="1" x14ac:dyDescent="0.25">
      <c r="A134" s="975" t="s">
        <v>1223</v>
      </c>
      <c r="B134" s="975" t="s">
        <v>847</v>
      </c>
      <c r="C134" s="976">
        <v>27</v>
      </c>
      <c r="D134" s="975" t="s">
        <v>20</v>
      </c>
      <c r="E134" s="975" t="s">
        <v>192</v>
      </c>
      <c r="F134" s="977">
        <v>19518.75</v>
      </c>
      <c r="G134" s="977">
        <v>0</v>
      </c>
      <c r="H134" s="977">
        <v>0</v>
      </c>
      <c r="I134" s="977">
        <v>0</v>
      </c>
      <c r="J134" s="977">
        <v>0</v>
      </c>
      <c r="K134" s="977">
        <v>0</v>
      </c>
      <c r="L134" s="977">
        <v>0</v>
      </c>
      <c r="M134" s="977">
        <v>0</v>
      </c>
      <c r="N134" s="977">
        <v>0</v>
      </c>
      <c r="O134" s="977">
        <v>0</v>
      </c>
      <c r="P134" s="977">
        <v>0</v>
      </c>
      <c r="Q134" s="977">
        <v>840.26</v>
      </c>
      <c r="R134" s="977">
        <v>144.03</v>
      </c>
      <c r="S134" s="977">
        <v>0</v>
      </c>
      <c r="T134" s="977">
        <v>1892.24</v>
      </c>
      <c r="U134" s="977">
        <v>0</v>
      </c>
      <c r="V134" s="977">
        <v>0</v>
      </c>
      <c r="W134" s="977">
        <v>0</v>
      </c>
      <c r="X134" s="977">
        <f t="shared" si="21"/>
        <v>2876.5299999999997</v>
      </c>
      <c r="Y134" s="977">
        <f t="shared" si="22"/>
        <v>16642.22</v>
      </c>
      <c r="Z134" s="977">
        <v>3128.38</v>
      </c>
      <c r="AA134" s="1025">
        <f t="shared" si="23"/>
        <v>13513.84</v>
      </c>
      <c r="AB134" s="1025">
        <f t="shared" si="24"/>
        <v>16642.22</v>
      </c>
      <c r="AC134" s="549" t="s">
        <v>167</v>
      </c>
      <c r="AD134" s="980" t="b">
        <f t="shared" si="25"/>
        <v>1</v>
      </c>
      <c r="AE134" s="399" t="s">
        <v>20</v>
      </c>
      <c r="AF134" s="1083"/>
      <c r="AG134" s="975"/>
      <c r="AH134" s="977"/>
      <c r="AI134" s="976"/>
      <c r="AJ134" s="975"/>
      <c r="AK134" s="975"/>
      <c r="AL134" s="976"/>
      <c r="AM134" s="975"/>
      <c r="AN134" s="976"/>
      <c r="AO134" s="975"/>
    </row>
    <row r="135" spans="1:41" ht="15" customHeight="1" x14ac:dyDescent="0.25">
      <c r="A135" s="975" t="s">
        <v>1223</v>
      </c>
      <c r="B135" s="975" t="s">
        <v>847</v>
      </c>
      <c r="C135" s="976">
        <v>343</v>
      </c>
      <c r="D135" s="975" t="s">
        <v>310</v>
      </c>
      <c r="E135" s="975" t="s">
        <v>313</v>
      </c>
      <c r="F135" s="977">
        <v>29705.53</v>
      </c>
      <c r="G135" s="977">
        <v>0</v>
      </c>
      <c r="H135" s="977">
        <v>0</v>
      </c>
      <c r="I135" s="977">
        <v>0</v>
      </c>
      <c r="J135" s="977">
        <v>0</v>
      </c>
      <c r="K135" s="977">
        <v>0</v>
      </c>
      <c r="L135" s="977">
        <v>0</v>
      </c>
      <c r="M135" s="977">
        <v>706.78</v>
      </c>
      <c r="N135" s="977">
        <v>0</v>
      </c>
      <c r="O135" s="977">
        <v>0</v>
      </c>
      <c r="P135" s="977">
        <v>0</v>
      </c>
      <c r="Q135" s="977">
        <v>0</v>
      </c>
      <c r="R135" s="977">
        <v>0</v>
      </c>
      <c r="S135" s="977">
        <v>85.66</v>
      </c>
      <c r="T135" s="977">
        <v>0</v>
      </c>
      <c r="U135" s="977">
        <v>0</v>
      </c>
      <c r="V135" s="977">
        <v>0</v>
      </c>
      <c r="W135" s="977">
        <v>0</v>
      </c>
      <c r="X135" s="977">
        <f t="shared" si="21"/>
        <v>792.43999999999994</v>
      </c>
      <c r="Y135" s="977">
        <f t="shared" si="22"/>
        <v>28913.09</v>
      </c>
      <c r="Z135" s="977">
        <v>5568.75</v>
      </c>
      <c r="AA135" s="1025">
        <f t="shared" si="23"/>
        <v>23344.34</v>
      </c>
      <c r="AB135" s="1025">
        <f t="shared" si="24"/>
        <v>28913.09</v>
      </c>
      <c r="AC135" s="549" t="s">
        <v>167</v>
      </c>
      <c r="AD135" s="980" t="b">
        <f t="shared" si="25"/>
        <v>0</v>
      </c>
      <c r="AE135" s="399" t="s">
        <v>352</v>
      </c>
      <c r="AF135" s="1083"/>
      <c r="AG135" s="975"/>
      <c r="AH135" s="977"/>
      <c r="AI135" s="976"/>
      <c r="AJ135" s="975"/>
      <c r="AK135" s="975"/>
      <c r="AL135" s="976"/>
      <c r="AM135" s="975"/>
      <c r="AN135" s="976"/>
      <c r="AO135" s="975"/>
    </row>
    <row r="136" spans="1:41" ht="15" customHeight="1" x14ac:dyDescent="0.25">
      <c r="A136" s="975" t="s">
        <v>1223</v>
      </c>
      <c r="B136" s="975" t="s">
        <v>847</v>
      </c>
      <c r="C136" s="976">
        <v>315</v>
      </c>
      <c r="D136" s="975" t="s">
        <v>299</v>
      </c>
      <c r="E136" s="975" t="s">
        <v>302</v>
      </c>
      <c r="F136" s="977">
        <v>25303.74</v>
      </c>
      <c r="G136" s="977">
        <v>0</v>
      </c>
      <c r="H136" s="977">
        <v>0</v>
      </c>
      <c r="I136" s="977">
        <v>0</v>
      </c>
      <c r="J136" s="977">
        <v>0</v>
      </c>
      <c r="K136" s="977">
        <v>0</v>
      </c>
      <c r="L136" s="977">
        <v>0</v>
      </c>
      <c r="M136" s="977">
        <v>0</v>
      </c>
      <c r="N136" s="977">
        <v>0</v>
      </c>
      <c r="O136" s="977">
        <v>0</v>
      </c>
      <c r="P136" s="977">
        <v>0</v>
      </c>
      <c r="Q136" s="977">
        <v>0</v>
      </c>
      <c r="R136" s="977">
        <v>0</v>
      </c>
      <c r="S136" s="977">
        <v>0</v>
      </c>
      <c r="T136" s="977">
        <v>2375.54</v>
      </c>
      <c r="U136" s="977">
        <v>0</v>
      </c>
      <c r="V136" s="977">
        <v>0</v>
      </c>
      <c r="W136" s="977">
        <v>0</v>
      </c>
      <c r="X136" s="977">
        <f t="shared" si="21"/>
        <v>2375.54</v>
      </c>
      <c r="Y136" s="977">
        <f t="shared" si="22"/>
        <v>22928.2</v>
      </c>
      <c r="Z136" s="977">
        <v>4439.8</v>
      </c>
      <c r="AA136" s="1025">
        <f t="shared" si="23"/>
        <v>18488.400000000001</v>
      </c>
      <c r="AB136" s="1025">
        <f t="shared" si="24"/>
        <v>22928.2</v>
      </c>
      <c r="AC136" s="549" t="s">
        <v>167</v>
      </c>
      <c r="AD136" s="980" t="b">
        <f t="shared" si="25"/>
        <v>1</v>
      </c>
      <c r="AE136" s="399" t="s">
        <v>299</v>
      </c>
      <c r="AF136" s="1083"/>
      <c r="AG136" s="975"/>
      <c r="AH136" s="977"/>
      <c r="AI136" s="976"/>
      <c r="AJ136" s="975"/>
      <c r="AK136" s="975"/>
      <c r="AL136" s="976"/>
      <c r="AM136" s="975"/>
      <c r="AN136" s="976"/>
      <c r="AO136" s="975"/>
    </row>
    <row r="137" spans="1:41" ht="15" customHeight="1" x14ac:dyDescent="0.25">
      <c r="A137" s="975" t="s">
        <v>1223</v>
      </c>
      <c r="B137" s="975" t="s">
        <v>847</v>
      </c>
      <c r="C137" s="976">
        <v>86</v>
      </c>
      <c r="D137" s="975" t="s">
        <v>46</v>
      </c>
      <c r="E137" s="975" t="s">
        <v>218</v>
      </c>
      <c r="F137" s="977">
        <v>10198.6</v>
      </c>
      <c r="G137" s="977">
        <v>0</v>
      </c>
      <c r="H137" s="977">
        <v>0</v>
      </c>
      <c r="I137" s="977">
        <v>0</v>
      </c>
      <c r="J137" s="977">
        <v>0</v>
      </c>
      <c r="K137" s="977">
        <v>0</v>
      </c>
      <c r="L137" s="977">
        <v>0</v>
      </c>
      <c r="M137" s="977">
        <v>0</v>
      </c>
      <c r="N137" s="977">
        <v>0</v>
      </c>
      <c r="O137" s="977">
        <v>0</v>
      </c>
      <c r="P137" s="977">
        <v>0</v>
      </c>
      <c r="Q137" s="977">
        <v>0</v>
      </c>
      <c r="R137" s="977">
        <v>0</v>
      </c>
      <c r="S137" s="977">
        <v>0</v>
      </c>
      <c r="T137" s="977">
        <v>1500.2</v>
      </c>
      <c r="U137" s="977">
        <v>0</v>
      </c>
      <c r="V137" s="977">
        <v>0</v>
      </c>
      <c r="W137" s="977">
        <v>0</v>
      </c>
      <c r="X137" s="977">
        <f t="shared" si="21"/>
        <v>1500.2</v>
      </c>
      <c r="Y137" s="977">
        <f t="shared" si="22"/>
        <v>8698.4</v>
      </c>
      <c r="Z137" s="977">
        <v>1820.05</v>
      </c>
      <c r="AA137" s="1025">
        <f t="shared" si="23"/>
        <v>6878.3499999999995</v>
      </c>
      <c r="AB137" s="1025">
        <f t="shared" si="24"/>
        <v>8698.4</v>
      </c>
      <c r="AC137" s="549" t="s">
        <v>167</v>
      </c>
      <c r="AD137" s="980" t="b">
        <f t="shared" si="25"/>
        <v>1</v>
      </c>
      <c r="AE137" s="399" t="s">
        <v>46</v>
      </c>
      <c r="AF137" s="1083"/>
      <c r="AG137" s="975"/>
      <c r="AH137" s="977"/>
      <c r="AI137" s="976"/>
      <c r="AJ137" s="975"/>
      <c r="AK137" s="975"/>
      <c r="AL137" s="976"/>
      <c r="AM137" s="975"/>
      <c r="AN137" s="976"/>
      <c r="AO137" s="975"/>
    </row>
    <row r="138" spans="1:41" ht="15" customHeight="1" x14ac:dyDescent="0.25">
      <c r="A138" s="975"/>
      <c r="B138" s="975"/>
      <c r="C138" s="976"/>
      <c r="D138" s="229" t="s">
        <v>37</v>
      </c>
      <c r="E138" s="975"/>
      <c r="F138" s="977"/>
      <c r="G138" s="977"/>
      <c r="H138" s="977"/>
      <c r="I138" s="977"/>
      <c r="J138" s="977"/>
      <c r="K138" s="977"/>
      <c r="L138" s="977"/>
      <c r="M138" s="977"/>
      <c r="N138" s="977"/>
      <c r="O138" s="977"/>
      <c r="P138" s="977"/>
      <c r="Q138" s="977"/>
      <c r="R138" s="977"/>
      <c r="S138" s="977"/>
      <c r="T138" s="977"/>
      <c r="U138" s="977"/>
      <c r="V138" s="977"/>
      <c r="W138" s="977"/>
      <c r="X138" s="977">
        <v>0</v>
      </c>
      <c r="Y138" s="977">
        <v>0</v>
      </c>
      <c r="Z138" s="977">
        <v>0</v>
      </c>
      <c r="AA138" s="977">
        <v>0</v>
      </c>
      <c r="AB138" s="977">
        <v>0</v>
      </c>
      <c r="AC138" s="549"/>
      <c r="AD138" s="980" t="b">
        <f t="shared" si="25"/>
        <v>1</v>
      </c>
      <c r="AE138" s="229" t="s">
        <v>37</v>
      </c>
      <c r="AF138" s="1083"/>
      <c r="AG138" s="975"/>
      <c r="AH138" s="977"/>
      <c r="AI138" s="976"/>
      <c r="AJ138" s="975"/>
      <c r="AK138" s="975"/>
      <c r="AL138" s="976"/>
      <c r="AM138" s="975"/>
      <c r="AN138" s="976"/>
      <c r="AO138" s="975"/>
    </row>
    <row r="139" spans="1:41" ht="15" customHeight="1" x14ac:dyDescent="0.25">
      <c r="A139" s="975" t="s">
        <v>1223</v>
      </c>
      <c r="B139" s="975" t="s">
        <v>847</v>
      </c>
      <c r="C139" s="976">
        <v>259</v>
      </c>
      <c r="D139" s="975" t="s">
        <v>147</v>
      </c>
      <c r="E139" s="975" t="s">
        <v>263</v>
      </c>
      <c r="F139" s="977">
        <v>10710.93</v>
      </c>
      <c r="G139" s="977">
        <v>0</v>
      </c>
      <c r="H139" s="977">
        <v>0</v>
      </c>
      <c r="I139" s="977">
        <v>0</v>
      </c>
      <c r="J139" s="977">
        <v>0</v>
      </c>
      <c r="K139" s="977">
        <v>0</v>
      </c>
      <c r="L139" s="977">
        <v>2240.08</v>
      </c>
      <c r="M139" s="977">
        <v>0</v>
      </c>
      <c r="N139" s="977">
        <v>0</v>
      </c>
      <c r="O139" s="977">
        <v>0</v>
      </c>
      <c r="P139" s="977">
        <v>0</v>
      </c>
      <c r="Q139" s="977">
        <v>0</v>
      </c>
      <c r="R139" s="977">
        <v>0</v>
      </c>
      <c r="S139" s="977">
        <v>349.76</v>
      </c>
      <c r="T139" s="977">
        <v>0</v>
      </c>
      <c r="U139" s="977">
        <v>0</v>
      </c>
      <c r="V139" s="977">
        <v>0</v>
      </c>
      <c r="W139" s="977">
        <v>0</v>
      </c>
      <c r="X139" s="977">
        <f t="shared" si="21"/>
        <v>2589.84</v>
      </c>
      <c r="Y139" s="977">
        <f t="shared" si="22"/>
        <v>8121.09</v>
      </c>
      <c r="Z139" s="977">
        <v>1314.51</v>
      </c>
      <c r="AA139" s="1025">
        <f t="shared" si="23"/>
        <v>6806.58</v>
      </c>
      <c r="AB139" s="1025">
        <f t="shared" si="24"/>
        <v>8121.09</v>
      </c>
      <c r="AC139" s="549" t="s">
        <v>167</v>
      </c>
      <c r="AD139" s="980" t="b">
        <f t="shared" si="25"/>
        <v>1</v>
      </c>
      <c r="AE139" s="399" t="s">
        <v>147</v>
      </c>
      <c r="AF139" s="1083"/>
      <c r="AG139" s="975"/>
      <c r="AH139" s="977"/>
      <c r="AI139" s="976"/>
      <c r="AJ139" s="975"/>
      <c r="AK139" s="975"/>
      <c r="AL139" s="976"/>
      <c r="AM139" s="975"/>
      <c r="AN139" s="976"/>
      <c r="AO139" s="975"/>
    </row>
    <row r="140" spans="1:41" ht="15" customHeight="1" x14ac:dyDescent="0.25">
      <c r="A140" s="975" t="s">
        <v>1223</v>
      </c>
      <c r="B140" s="975" t="s">
        <v>847</v>
      </c>
      <c r="C140" s="976">
        <v>445</v>
      </c>
      <c r="D140" s="975" t="s">
        <v>713</v>
      </c>
      <c r="E140" s="975" t="s">
        <v>734</v>
      </c>
      <c r="F140" s="977">
        <v>13972.06</v>
      </c>
      <c r="G140" s="977">
        <v>0</v>
      </c>
      <c r="H140" s="977">
        <v>0</v>
      </c>
      <c r="I140" s="977">
        <v>0</v>
      </c>
      <c r="J140" s="977">
        <v>0</v>
      </c>
      <c r="K140" s="977">
        <v>0</v>
      </c>
      <c r="L140" s="977">
        <v>0</v>
      </c>
      <c r="M140" s="977">
        <v>0</v>
      </c>
      <c r="N140" s="977">
        <v>0</v>
      </c>
      <c r="O140" s="977">
        <v>0</v>
      </c>
      <c r="P140" s="977">
        <v>0</v>
      </c>
      <c r="Q140" s="977">
        <v>0</v>
      </c>
      <c r="R140" s="977">
        <v>0</v>
      </c>
      <c r="S140" s="977">
        <v>0</v>
      </c>
      <c r="T140" s="977">
        <v>0</v>
      </c>
      <c r="U140" s="977">
        <v>0</v>
      </c>
      <c r="V140" s="977">
        <v>0</v>
      </c>
      <c r="W140" s="977">
        <v>0</v>
      </c>
      <c r="X140" s="977">
        <f t="shared" si="21"/>
        <v>0</v>
      </c>
      <c r="Y140" s="977">
        <f t="shared" si="22"/>
        <v>13972.06</v>
      </c>
      <c r="Z140" s="977">
        <v>2764.44</v>
      </c>
      <c r="AA140" s="1025">
        <f t="shared" si="23"/>
        <v>11207.619999999999</v>
      </c>
      <c r="AB140" s="1025">
        <f t="shared" si="24"/>
        <v>13972.06</v>
      </c>
      <c r="AC140" s="549" t="s">
        <v>167</v>
      </c>
      <c r="AD140" s="980" t="b">
        <f t="shared" si="25"/>
        <v>1</v>
      </c>
      <c r="AE140" s="369" t="s">
        <v>713</v>
      </c>
      <c r="AF140" s="1083"/>
      <c r="AG140" s="975"/>
      <c r="AH140" s="977"/>
      <c r="AI140" s="976"/>
      <c r="AJ140" s="975"/>
      <c r="AK140" s="975"/>
      <c r="AL140" s="976"/>
      <c r="AM140" s="975"/>
      <c r="AN140" s="976"/>
      <c r="AO140" s="975"/>
    </row>
    <row r="141" spans="1:41" ht="15" customHeight="1" x14ac:dyDescent="0.25">
      <c r="A141" s="559" t="s">
        <v>1223</v>
      </c>
      <c r="B141" s="559" t="s">
        <v>847</v>
      </c>
      <c r="C141" s="560">
        <v>193</v>
      </c>
      <c r="D141" s="559" t="s">
        <v>72</v>
      </c>
      <c r="E141" s="559" t="s">
        <v>242</v>
      </c>
      <c r="F141" s="562">
        <v>22911.69</v>
      </c>
      <c r="G141" s="562">
        <v>0</v>
      </c>
      <c r="H141" s="562">
        <v>0</v>
      </c>
      <c r="I141" s="562">
        <v>1334</v>
      </c>
      <c r="J141" s="562">
        <v>0</v>
      </c>
      <c r="K141" s="562">
        <v>0</v>
      </c>
      <c r="L141" s="562">
        <v>0</v>
      </c>
      <c r="M141" s="562">
        <v>0</v>
      </c>
      <c r="N141" s="562">
        <v>0</v>
      </c>
      <c r="O141" s="562">
        <v>0</v>
      </c>
      <c r="P141" s="562">
        <v>0</v>
      </c>
      <c r="Q141" s="562">
        <v>0</v>
      </c>
      <c r="R141" s="562">
        <v>0</v>
      </c>
      <c r="S141" s="562">
        <v>210.78</v>
      </c>
      <c r="T141" s="562">
        <v>1159.47</v>
      </c>
      <c r="U141" s="562">
        <v>0</v>
      </c>
      <c r="V141" s="562">
        <v>0</v>
      </c>
      <c r="W141" s="562">
        <v>0</v>
      </c>
      <c r="X141" s="562">
        <f t="shared" si="21"/>
        <v>2704.25</v>
      </c>
      <c r="Y141" s="562">
        <f t="shared" si="22"/>
        <v>20207.439999999999</v>
      </c>
      <c r="Z141" s="562">
        <v>3996.11</v>
      </c>
      <c r="AA141" s="574">
        <f t="shared" si="23"/>
        <v>16211.329999999998</v>
      </c>
      <c r="AB141" s="574">
        <f t="shared" si="24"/>
        <v>20207.439999999999</v>
      </c>
      <c r="AC141" s="549" t="s">
        <v>167</v>
      </c>
      <c r="AD141" s="980" t="b">
        <f t="shared" si="25"/>
        <v>1</v>
      </c>
      <c r="AE141" s="400" t="s">
        <v>72</v>
      </c>
      <c r="AF141" s="1083"/>
      <c r="AG141" s="975"/>
      <c r="AH141" s="977"/>
      <c r="AI141" s="976"/>
      <c r="AJ141" s="975"/>
      <c r="AK141" s="975"/>
      <c r="AL141" s="976"/>
      <c r="AM141" s="975"/>
      <c r="AN141" s="976"/>
      <c r="AO141" s="975"/>
    </row>
    <row r="142" spans="1:41" ht="15" customHeight="1" x14ac:dyDescent="0.25">
      <c r="A142" s="975" t="s">
        <v>1223</v>
      </c>
      <c r="B142" s="975" t="s">
        <v>847</v>
      </c>
      <c r="C142" s="976">
        <v>159</v>
      </c>
      <c r="D142" s="975" t="s">
        <v>62</v>
      </c>
      <c r="E142" s="975" t="s">
        <v>284</v>
      </c>
      <c r="F142" s="977">
        <v>11728.05</v>
      </c>
      <c r="G142" s="977">
        <v>0</v>
      </c>
      <c r="H142" s="977">
        <v>0</v>
      </c>
      <c r="I142" s="977">
        <v>0</v>
      </c>
      <c r="J142" s="977">
        <v>0</v>
      </c>
      <c r="K142" s="977">
        <v>0</v>
      </c>
      <c r="L142" s="977">
        <v>3713.89</v>
      </c>
      <c r="M142" s="977">
        <v>0</v>
      </c>
      <c r="N142" s="977">
        <v>0</v>
      </c>
      <c r="O142" s="977">
        <v>0</v>
      </c>
      <c r="P142" s="977">
        <v>0</v>
      </c>
      <c r="Q142" s="977">
        <v>0</v>
      </c>
      <c r="R142" s="977">
        <v>0</v>
      </c>
      <c r="S142" s="977">
        <v>636.63</v>
      </c>
      <c r="T142" s="977">
        <v>0</v>
      </c>
      <c r="U142" s="977">
        <v>0</v>
      </c>
      <c r="V142" s="977">
        <v>0</v>
      </c>
      <c r="W142" s="977">
        <v>0</v>
      </c>
      <c r="X142" s="977">
        <f t="shared" si="21"/>
        <v>4350.5199999999995</v>
      </c>
      <c r="Y142" s="977">
        <f t="shared" si="22"/>
        <v>7377.53</v>
      </c>
      <c r="Z142" s="977">
        <v>1178.44</v>
      </c>
      <c r="AA142" s="1025">
        <f t="shared" si="23"/>
        <v>6199.09</v>
      </c>
      <c r="AB142" s="1025">
        <f t="shared" si="24"/>
        <v>7377.53</v>
      </c>
      <c r="AC142" s="549" t="s">
        <v>167</v>
      </c>
      <c r="AD142" s="980" t="b">
        <f t="shared" si="25"/>
        <v>1</v>
      </c>
      <c r="AE142" s="178" t="s">
        <v>62</v>
      </c>
      <c r="AF142" s="1083"/>
      <c r="AG142" s="975"/>
      <c r="AH142" s="977"/>
      <c r="AI142" s="976"/>
      <c r="AJ142" s="975"/>
      <c r="AK142" s="975"/>
      <c r="AL142" s="976"/>
      <c r="AM142" s="975"/>
      <c r="AN142" s="976"/>
      <c r="AO142" s="975"/>
    </row>
    <row r="143" spans="1:41" ht="15" customHeight="1" x14ac:dyDescent="0.25">
      <c r="A143" s="975" t="s">
        <v>1223</v>
      </c>
      <c r="B143" s="975" t="s">
        <v>847</v>
      </c>
      <c r="C143" s="976">
        <v>91</v>
      </c>
      <c r="D143" s="975" t="s">
        <v>51</v>
      </c>
      <c r="E143" s="975" t="s">
        <v>223</v>
      </c>
      <c r="F143" s="977">
        <v>10456.77</v>
      </c>
      <c r="G143" s="977">
        <v>0</v>
      </c>
      <c r="H143" s="977">
        <v>0</v>
      </c>
      <c r="I143" s="977">
        <v>0</v>
      </c>
      <c r="J143" s="977">
        <v>0</v>
      </c>
      <c r="K143" s="977">
        <v>0</v>
      </c>
      <c r="L143" s="977">
        <v>0</v>
      </c>
      <c r="M143" s="977">
        <v>0</v>
      </c>
      <c r="N143" s="977">
        <v>0</v>
      </c>
      <c r="O143" s="977">
        <v>0</v>
      </c>
      <c r="P143" s="977">
        <v>0</v>
      </c>
      <c r="Q143" s="977">
        <v>0</v>
      </c>
      <c r="R143" s="977">
        <v>0</v>
      </c>
      <c r="S143" s="977">
        <v>0</v>
      </c>
      <c r="T143" s="977">
        <v>1844.23</v>
      </c>
      <c r="U143" s="977">
        <v>0</v>
      </c>
      <c r="V143" s="977">
        <v>0</v>
      </c>
      <c r="W143" s="977">
        <v>0</v>
      </c>
      <c r="X143" s="977">
        <f t="shared" si="21"/>
        <v>1844.23</v>
      </c>
      <c r="Y143" s="977">
        <f t="shared" si="22"/>
        <v>8612.5400000000009</v>
      </c>
      <c r="Z143" s="977">
        <v>1734.19</v>
      </c>
      <c r="AA143" s="1025">
        <f t="shared" si="23"/>
        <v>6878.35</v>
      </c>
      <c r="AB143" s="1025">
        <f t="shared" si="24"/>
        <v>8612.5400000000009</v>
      </c>
      <c r="AC143" s="549" t="s">
        <v>167</v>
      </c>
      <c r="AD143" s="980" t="b">
        <f t="shared" si="25"/>
        <v>1</v>
      </c>
      <c r="AE143" s="399" t="s">
        <v>51</v>
      </c>
      <c r="AF143" s="1083"/>
      <c r="AG143" s="975"/>
      <c r="AH143" s="977"/>
      <c r="AI143" s="976"/>
      <c r="AJ143" s="975"/>
      <c r="AK143" s="975"/>
      <c r="AL143" s="976"/>
      <c r="AM143" s="975"/>
      <c r="AN143" s="976"/>
      <c r="AO143" s="975"/>
    </row>
    <row r="144" spans="1:41" ht="15" customHeight="1" x14ac:dyDescent="0.25">
      <c r="A144" s="975" t="s">
        <v>1223</v>
      </c>
      <c r="B144" s="975" t="s">
        <v>847</v>
      </c>
      <c r="C144" s="976">
        <v>482</v>
      </c>
      <c r="D144" s="975" t="s">
        <v>821</v>
      </c>
      <c r="E144" s="975" t="s">
        <v>822</v>
      </c>
      <c r="F144" s="977">
        <v>14699.94</v>
      </c>
      <c r="G144" s="977">
        <v>0</v>
      </c>
      <c r="H144" s="977">
        <v>0</v>
      </c>
      <c r="I144" s="977">
        <v>0</v>
      </c>
      <c r="J144" s="977">
        <v>0</v>
      </c>
      <c r="K144" s="977">
        <v>0</v>
      </c>
      <c r="L144" s="977">
        <v>627.95000000000005</v>
      </c>
      <c r="M144" s="977">
        <v>0</v>
      </c>
      <c r="N144" s="977">
        <v>0</v>
      </c>
      <c r="O144" s="977">
        <v>0</v>
      </c>
      <c r="P144" s="977">
        <v>0</v>
      </c>
      <c r="Q144" s="977">
        <v>0</v>
      </c>
      <c r="R144" s="977">
        <v>0</v>
      </c>
      <c r="S144" s="977">
        <v>107.64</v>
      </c>
      <c r="T144" s="977">
        <v>0</v>
      </c>
      <c r="U144" s="977">
        <v>0</v>
      </c>
      <c r="V144" s="977">
        <v>0</v>
      </c>
      <c r="W144" s="977">
        <v>0</v>
      </c>
      <c r="X144" s="977">
        <f t="shared" si="21"/>
        <v>735.59</v>
      </c>
      <c r="Y144" s="977">
        <f t="shared" si="22"/>
        <v>13964.35</v>
      </c>
      <c r="Z144" s="977">
        <v>2756.73</v>
      </c>
      <c r="AA144" s="1025">
        <f t="shared" si="23"/>
        <v>11207.62</v>
      </c>
      <c r="AB144" s="1025">
        <f t="shared" si="24"/>
        <v>13964.35</v>
      </c>
      <c r="AC144" s="549" t="s">
        <v>167</v>
      </c>
      <c r="AD144" s="980" t="b">
        <f t="shared" si="25"/>
        <v>1</v>
      </c>
      <c r="AE144" s="369" t="s">
        <v>821</v>
      </c>
      <c r="AF144" s="1083"/>
      <c r="AG144" s="975"/>
      <c r="AH144" s="977"/>
      <c r="AI144" s="976"/>
      <c r="AJ144" s="975"/>
      <c r="AK144" s="975"/>
      <c r="AL144" s="976"/>
      <c r="AM144" s="975"/>
      <c r="AN144" s="976"/>
      <c r="AO144" s="975"/>
    </row>
    <row r="145" spans="1:41" ht="15" customHeight="1" x14ac:dyDescent="0.25">
      <c r="A145" s="559" t="s">
        <v>1223</v>
      </c>
      <c r="B145" s="559" t="s">
        <v>847</v>
      </c>
      <c r="C145" s="560">
        <v>326</v>
      </c>
      <c r="D145" s="559" t="s">
        <v>322</v>
      </c>
      <c r="E145" s="559" t="s">
        <v>323</v>
      </c>
      <c r="F145" s="562">
        <v>35605.1</v>
      </c>
      <c r="G145" s="562">
        <v>0</v>
      </c>
      <c r="H145" s="562">
        <v>0</v>
      </c>
      <c r="I145" s="562">
        <v>0</v>
      </c>
      <c r="J145" s="562">
        <v>0</v>
      </c>
      <c r="K145" s="562">
        <v>0</v>
      </c>
      <c r="L145" s="562">
        <v>0</v>
      </c>
      <c r="M145" s="562">
        <v>0</v>
      </c>
      <c r="N145" s="562">
        <v>0</v>
      </c>
      <c r="O145" s="562">
        <v>0</v>
      </c>
      <c r="P145" s="562">
        <v>0</v>
      </c>
      <c r="Q145" s="562">
        <v>0</v>
      </c>
      <c r="R145" s="562">
        <v>0</v>
      </c>
      <c r="S145" s="562">
        <v>0</v>
      </c>
      <c r="T145" s="562">
        <v>0</v>
      </c>
      <c r="U145" s="562">
        <v>0</v>
      </c>
      <c r="V145" s="562">
        <v>0</v>
      </c>
      <c r="W145" s="562">
        <v>0</v>
      </c>
      <c r="X145" s="562">
        <f t="shared" si="21"/>
        <v>0</v>
      </c>
      <c r="Y145" s="562">
        <f t="shared" si="22"/>
        <v>35605.1</v>
      </c>
      <c r="Z145" s="562">
        <v>7577.41</v>
      </c>
      <c r="AA145" s="574">
        <f t="shared" si="23"/>
        <v>28027.69</v>
      </c>
      <c r="AB145" s="574">
        <f t="shared" si="24"/>
        <v>35605.1</v>
      </c>
      <c r="AC145" s="549" t="s">
        <v>167</v>
      </c>
      <c r="AD145" s="980" t="b">
        <f t="shared" si="25"/>
        <v>1</v>
      </c>
      <c r="AE145" s="400" t="s">
        <v>322</v>
      </c>
      <c r="AF145" s="1083"/>
      <c r="AG145" s="975"/>
      <c r="AH145" s="977"/>
      <c r="AI145" s="976"/>
      <c r="AJ145" s="975"/>
      <c r="AK145" s="975"/>
      <c r="AL145" s="976"/>
      <c r="AM145" s="975"/>
      <c r="AN145" s="976"/>
      <c r="AO145" s="975"/>
    </row>
    <row r="146" spans="1:41" ht="15" customHeight="1" x14ac:dyDescent="0.25">
      <c r="A146" s="975" t="s">
        <v>1223</v>
      </c>
      <c r="B146" s="975" t="s">
        <v>847</v>
      </c>
      <c r="C146" s="976">
        <v>508</v>
      </c>
      <c r="D146" s="975" t="s">
        <v>1170</v>
      </c>
      <c r="E146" s="975" t="s">
        <v>1181</v>
      </c>
      <c r="F146" s="977">
        <v>20752.400000000001</v>
      </c>
      <c r="G146" s="977">
        <v>0</v>
      </c>
      <c r="H146" s="977">
        <v>0</v>
      </c>
      <c r="I146" s="977">
        <v>0</v>
      </c>
      <c r="J146" s="977">
        <v>0</v>
      </c>
      <c r="K146" s="977">
        <v>0</v>
      </c>
      <c r="L146" s="977">
        <v>0</v>
      </c>
      <c r="M146" s="977">
        <v>0</v>
      </c>
      <c r="N146" s="977">
        <v>0</v>
      </c>
      <c r="O146" s="977">
        <v>0</v>
      </c>
      <c r="P146" s="977">
        <v>0</v>
      </c>
      <c r="Q146" s="977">
        <v>0</v>
      </c>
      <c r="R146" s="977">
        <v>0</v>
      </c>
      <c r="S146" s="977">
        <v>0</v>
      </c>
      <c r="T146" s="977">
        <v>0</v>
      </c>
      <c r="U146" s="977">
        <v>0</v>
      </c>
      <c r="V146" s="977">
        <v>0</v>
      </c>
      <c r="W146" s="977">
        <v>0</v>
      </c>
      <c r="X146" s="977">
        <f t="shared" si="21"/>
        <v>0</v>
      </c>
      <c r="Y146" s="977">
        <f t="shared" si="22"/>
        <v>20752.400000000001</v>
      </c>
      <c r="Z146" s="977">
        <v>2264</v>
      </c>
      <c r="AA146" s="1025">
        <f t="shared" si="23"/>
        <v>18488.400000000001</v>
      </c>
      <c r="AB146" s="1025">
        <f t="shared" si="24"/>
        <v>20752.400000000001</v>
      </c>
      <c r="AC146" s="575" t="s">
        <v>167</v>
      </c>
      <c r="AD146" s="980" t="b">
        <f t="shared" si="25"/>
        <v>1</v>
      </c>
      <c r="AE146" s="178" t="s">
        <v>1170</v>
      </c>
      <c r="AF146" s="1083"/>
      <c r="AG146" s="975"/>
      <c r="AH146" s="977"/>
      <c r="AI146" s="976"/>
      <c r="AJ146" s="975"/>
      <c r="AK146" s="975"/>
      <c r="AL146" s="976"/>
      <c r="AM146" s="975"/>
      <c r="AN146" s="976"/>
      <c r="AO146" s="975"/>
    </row>
    <row r="147" spans="1:41" ht="15" customHeight="1" x14ac:dyDescent="0.25">
      <c r="A147" s="975" t="s">
        <v>1223</v>
      </c>
      <c r="B147" s="975" t="s">
        <v>847</v>
      </c>
      <c r="C147" s="976">
        <v>501</v>
      </c>
      <c r="D147" s="975" t="s">
        <v>1042</v>
      </c>
      <c r="E147" s="975" t="s">
        <v>1041</v>
      </c>
      <c r="F147" s="977">
        <v>19206.78</v>
      </c>
      <c r="G147" s="977">
        <v>0</v>
      </c>
      <c r="H147" s="977">
        <v>0</v>
      </c>
      <c r="I147" s="977">
        <v>0</v>
      </c>
      <c r="J147" s="977">
        <v>0</v>
      </c>
      <c r="K147" s="977">
        <v>0</v>
      </c>
      <c r="L147" s="977">
        <v>1285.99</v>
      </c>
      <c r="M147" s="977">
        <v>0</v>
      </c>
      <c r="N147" s="977">
        <v>0</v>
      </c>
      <c r="O147" s="977">
        <v>0</v>
      </c>
      <c r="P147" s="977">
        <v>0</v>
      </c>
      <c r="Q147" s="977">
        <v>0</v>
      </c>
      <c r="R147" s="977">
        <v>0</v>
      </c>
      <c r="S147" s="977">
        <v>0</v>
      </c>
      <c r="T147" s="977">
        <v>0</v>
      </c>
      <c r="U147" s="977">
        <v>0</v>
      </c>
      <c r="V147" s="977">
        <v>0</v>
      </c>
      <c r="W147" s="977">
        <v>0</v>
      </c>
      <c r="X147" s="977">
        <f t="shared" si="21"/>
        <v>1285.99</v>
      </c>
      <c r="Y147" s="977">
        <f t="shared" si="22"/>
        <v>17920.789999999997</v>
      </c>
      <c r="Z147" s="977">
        <v>3451.6</v>
      </c>
      <c r="AA147" s="1025">
        <f t="shared" si="23"/>
        <v>14469.189999999997</v>
      </c>
      <c r="AB147" s="1025">
        <f t="shared" si="24"/>
        <v>17920.789999999997</v>
      </c>
      <c r="AC147" s="549" t="s">
        <v>167</v>
      </c>
      <c r="AD147" s="980" t="b">
        <f t="shared" si="25"/>
        <v>1</v>
      </c>
      <c r="AE147" s="218" t="s">
        <v>1042</v>
      </c>
      <c r="AF147" s="1083"/>
      <c r="AG147" s="975"/>
      <c r="AH147" s="977"/>
      <c r="AI147" s="976"/>
      <c r="AJ147" s="975"/>
      <c r="AK147" s="975"/>
      <c r="AL147" s="976"/>
      <c r="AM147" s="975"/>
      <c r="AN147" s="976"/>
      <c r="AO147" s="975"/>
    </row>
    <row r="148" spans="1:41" ht="15" customHeight="1" x14ac:dyDescent="0.25">
      <c r="A148" s="975" t="s">
        <v>1223</v>
      </c>
      <c r="B148" s="975" t="s">
        <v>847</v>
      </c>
      <c r="C148" s="976">
        <v>221</v>
      </c>
      <c r="D148" s="975" t="s">
        <v>109</v>
      </c>
      <c r="E148" s="975" t="s">
        <v>252</v>
      </c>
      <c r="F148" s="977">
        <v>18934.82</v>
      </c>
      <c r="G148" s="977">
        <v>0</v>
      </c>
      <c r="H148" s="977">
        <v>0</v>
      </c>
      <c r="I148" s="977">
        <v>0</v>
      </c>
      <c r="J148" s="977">
        <v>0</v>
      </c>
      <c r="K148" s="977">
        <v>0</v>
      </c>
      <c r="L148" s="977">
        <v>0</v>
      </c>
      <c r="M148" s="977">
        <v>0</v>
      </c>
      <c r="N148" s="977">
        <v>0</v>
      </c>
      <c r="O148" s="977">
        <v>0</v>
      </c>
      <c r="P148" s="977">
        <v>0</v>
      </c>
      <c r="Q148" s="977">
        <v>0</v>
      </c>
      <c r="R148" s="977">
        <v>0</v>
      </c>
      <c r="S148" s="977">
        <v>433.48</v>
      </c>
      <c r="T148" s="977">
        <v>3094.88</v>
      </c>
      <c r="U148" s="977">
        <v>0</v>
      </c>
      <c r="V148" s="977">
        <v>0</v>
      </c>
      <c r="W148" s="977">
        <v>0</v>
      </c>
      <c r="X148" s="977">
        <f t="shared" si="21"/>
        <v>3528.36</v>
      </c>
      <c r="Y148" s="977">
        <f t="shared" si="22"/>
        <v>15406.46</v>
      </c>
      <c r="Z148" s="977">
        <v>3050.06</v>
      </c>
      <c r="AA148" s="1025">
        <f t="shared" si="23"/>
        <v>12356.4</v>
      </c>
      <c r="AB148" s="1025">
        <f t="shared" si="24"/>
        <v>15406.46</v>
      </c>
      <c r="AC148" s="549" t="s">
        <v>167</v>
      </c>
      <c r="AD148" s="980" t="b">
        <f t="shared" si="25"/>
        <v>0</v>
      </c>
      <c r="AE148" s="399" t="s">
        <v>413</v>
      </c>
      <c r="AF148" s="1083"/>
      <c r="AG148" s="975"/>
      <c r="AH148" s="977"/>
      <c r="AI148" s="976"/>
      <c r="AJ148" s="975"/>
      <c r="AK148" s="975"/>
      <c r="AL148" s="976"/>
      <c r="AM148" s="975"/>
      <c r="AN148" s="976"/>
      <c r="AO148" s="975"/>
    </row>
    <row r="149" spans="1:41" ht="15" customHeight="1" x14ac:dyDescent="0.25">
      <c r="A149" s="975" t="s">
        <v>1223</v>
      </c>
      <c r="B149" s="975" t="s">
        <v>847</v>
      </c>
      <c r="C149" s="976">
        <v>13</v>
      </c>
      <c r="D149" s="975" t="s">
        <v>102</v>
      </c>
      <c r="E149" s="975" t="s">
        <v>181</v>
      </c>
      <c r="F149" s="977">
        <v>12077.48</v>
      </c>
      <c r="G149" s="977">
        <v>0</v>
      </c>
      <c r="H149" s="977">
        <v>0</v>
      </c>
      <c r="I149" s="977">
        <v>0</v>
      </c>
      <c r="J149" s="977">
        <v>0</v>
      </c>
      <c r="K149" s="977">
        <v>0</v>
      </c>
      <c r="L149" s="977">
        <v>0</v>
      </c>
      <c r="M149" s="977">
        <v>0</v>
      </c>
      <c r="N149" s="977">
        <v>0</v>
      </c>
      <c r="O149" s="977">
        <v>0</v>
      </c>
      <c r="P149" s="977">
        <v>0</v>
      </c>
      <c r="Q149" s="977">
        <v>0</v>
      </c>
      <c r="R149" s="977">
        <v>0</v>
      </c>
      <c r="S149" s="977">
        <v>0</v>
      </c>
      <c r="T149" s="977">
        <v>0</v>
      </c>
      <c r="U149" s="977">
        <v>0</v>
      </c>
      <c r="V149" s="977">
        <v>0</v>
      </c>
      <c r="W149" s="977">
        <v>0</v>
      </c>
      <c r="X149" s="977">
        <f t="shared" si="21"/>
        <v>0</v>
      </c>
      <c r="Y149" s="977">
        <f t="shared" si="22"/>
        <v>12077.48</v>
      </c>
      <c r="Z149" s="977">
        <v>2385.56</v>
      </c>
      <c r="AA149" s="1025">
        <f t="shared" si="23"/>
        <v>9691.92</v>
      </c>
      <c r="AB149" s="1025">
        <f t="shared" si="24"/>
        <v>12077.48</v>
      </c>
      <c r="AC149" s="549" t="s">
        <v>167</v>
      </c>
      <c r="AD149" s="980" t="b">
        <f t="shared" si="25"/>
        <v>0</v>
      </c>
      <c r="AE149" s="399" t="s">
        <v>427</v>
      </c>
      <c r="AF149" s="1083"/>
      <c r="AG149" s="975"/>
      <c r="AH149" s="977"/>
      <c r="AI149" s="976"/>
      <c r="AJ149" s="975"/>
      <c r="AK149" s="975"/>
      <c r="AL149" s="976"/>
      <c r="AM149" s="975"/>
      <c r="AN149" s="976"/>
      <c r="AO149" s="975"/>
    </row>
    <row r="150" spans="1:41" ht="15" customHeight="1" x14ac:dyDescent="0.25">
      <c r="A150" s="975" t="s">
        <v>1223</v>
      </c>
      <c r="B150" s="975" t="s">
        <v>847</v>
      </c>
      <c r="C150" s="976">
        <v>502</v>
      </c>
      <c r="D150" s="975" t="s">
        <v>1036</v>
      </c>
      <c r="E150" s="975" t="s">
        <v>1040</v>
      </c>
      <c r="F150" s="977">
        <v>23655.439999999999</v>
      </c>
      <c r="G150" s="977">
        <v>0</v>
      </c>
      <c r="H150" s="977">
        <v>0</v>
      </c>
      <c r="I150" s="977">
        <v>0</v>
      </c>
      <c r="J150" s="977">
        <v>0</v>
      </c>
      <c r="K150" s="977">
        <v>0</v>
      </c>
      <c r="L150" s="977">
        <v>0</v>
      </c>
      <c r="M150" s="977">
        <v>0</v>
      </c>
      <c r="N150" s="977">
        <v>0</v>
      </c>
      <c r="O150" s="977">
        <v>0</v>
      </c>
      <c r="P150" s="977">
        <v>0</v>
      </c>
      <c r="Q150" s="977">
        <v>0</v>
      </c>
      <c r="R150" s="977">
        <v>0</v>
      </c>
      <c r="S150" s="977">
        <v>147.6</v>
      </c>
      <c r="T150" s="977">
        <v>609.04</v>
      </c>
      <c r="U150" s="977">
        <v>0</v>
      </c>
      <c r="V150" s="977">
        <v>0</v>
      </c>
      <c r="W150" s="977">
        <v>0</v>
      </c>
      <c r="X150" s="977">
        <f t="shared" si="21"/>
        <v>756.64</v>
      </c>
      <c r="Y150" s="977">
        <f t="shared" si="22"/>
        <v>22898.799999999999</v>
      </c>
      <c r="Z150" s="977">
        <v>4410.3999999999996</v>
      </c>
      <c r="AA150" s="1025">
        <f t="shared" si="23"/>
        <v>18488.400000000001</v>
      </c>
      <c r="AB150" s="1025">
        <f t="shared" si="24"/>
        <v>22898.799999999999</v>
      </c>
      <c r="AC150" s="575" t="s">
        <v>167</v>
      </c>
      <c r="AD150" s="980" t="b">
        <f t="shared" si="25"/>
        <v>1</v>
      </c>
      <c r="AE150" s="218" t="s">
        <v>1036</v>
      </c>
      <c r="AF150" s="1083"/>
      <c r="AG150" s="975"/>
      <c r="AH150" s="977"/>
      <c r="AI150" s="976"/>
      <c r="AJ150" s="975"/>
      <c r="AK150" s="975"/>
      <c r="AL150" s="976"/>
      <c r="AM150" s="975"/>
      <c r="AN150" s="976"/>
      <c r="AO150" s="975"/>
    </row>
    <row r="151" spans="1:41" ht="15" customHeight="1" x14ac:dyDescent="0.25">
      <c r="A151" s="975" t="s">
        <v>1223</v>
      </c>
      <c r="B151" s="975" t="s">
        <v>847</v>
      </c>
      <c r="C151" s="976">
        <v>15</v>
      </c>
      <c r="D151" s="975" t="s">
        <v>10</v>
      </c>
      <c r="E151" s="975" t="s">
        <v>182</v>
      </c>
      <c r="F151" s="977">
        <v>14006.33</v>
      </c>
      <c r="G151" s="977">
        <v>0</v>
      </c>
      <c r="H151" s="977">
        <v>0</v>
      </c>
      <c r="I151" s="977">
        <v>0</v>
      </c>
      <c r="J151" s="977">
        <v>0</v>
      </c>
      <c r="K151" s="977">
        <v>0</v>
      </c>
      <c r="L151" s="977">
        <v>0</v>
      </c>
      <c r="M151" s="977">
        <v>0</v>
      </c>
      <c r="N151" s="977">
        <v>0</v>
      </c>
      <c r="O151" s="977">
        <v>0</v>
      </c>
      <c r="P151" s="977">
        <v>0</v>
      </c>
      <c r="Q151" s="977">
        <v>0</v>
      </c>
      <c r="R151" s="977">
        <v>0</v>
      </c>
      <c r="S151" s="977">
        <v>0</v>
      </c>
      <c r="T151" s="977">
        <v>0</v>
      </c>
      <c r="U151" s="977">
        <v>0</v>
      </c>
      <c r="V151" s="977">
        <v>0</v>
      </c>
      <c r="W151" s="977">
        <v>0</v>
      </c>
      <c r="X151" s="977">
        <f t="shared" ref="X151:X182" si="26">SUM(G151:W151)</f>
        <v>0</v>
      </c>
      <c r="Y151" s="977">
        <f t="shared" ref="Y151:Y182" si="27">F151-X151</f>
        <v>14006.33</v>
      </c>
      <c r="Z151" s="977">
        <v>2276.13</v>
      </c>
      <c r="AA151" s="1025">
        <f t="shared" ref="AA151:AA182" si="28">Y151-Z151</f>
        <v>11730.2</v>
      </c>
      <c r="AB151" s="1025">
        <f t="shared" ref="AB151:AB182" si="29">Y151</f>
        <v>14006.33</v>
      </c>
      <c r="AC151" s="549" t="s">
        <v>167</v>
      </c>
      <c r="AD151" s="980" t="b">
        <f t="shared" si="25"/>
        <v>1</v>
      </c>
      <c r="AE151" s="399" t="s">
        <v>10</v>
      </c>
      <c r="AF151" s="1083"/>
      <c r="AG151" s="975"/>
      <c r="AH151" s="977"/>
      <c r="AI151" s="976"/>
      <c r="AJ151" s="975"/>
      <c r="AK151" s="975"/>
      <c r="AL151" s="976"/>
      <c r="AM151" s="975"/>
      <c r="AN151" s="976"/>
      <c r="AO151" s="975"/>
    </row>
    <row r="152" spans="1:41" ht="15" customHeight="1" x14ac:dyDescent="0.25">
      <c r="A152" s="975" t="s">
        <v>1223</v>
      </c>
      <c r="B152" s="975" t="s">
        <v>847</v>
      </c>
      <c r="C152" s="976">
        <v>253</v>
      </c>
      <c r="D152" s="975" t="s">
        <v>146</v>
      </c>
      <c r="E152" s="975" t="s">
        <v>261</v>
      </c>
      <c r="F152" s="977">
        <v>6713.47</v>
      </c>
      <c r="G152" s="977">
        <v>0</v>
      </c>
      <c r="H152" s="977">
        <v>0</v>
      </c>
      <c r="I152" s="977">
        <v>0</v>
      </c>
      <c r="J152" s="977">
        <v>0</v>
      </c>
      <c r="K152" s="977">
        <v>0</v>
      </c>
      <c r="L152" s="977">
        <v>0</v>
      </c>
      <c r="M152" s="977">
        <v>0</v>
      </c>
      <c r="N152" s="977">
        <v>0</v>
      </c>
      <c r="O152" s="977">
        <v>0</v>
      </c>
      <c r="P152" s="977">
        <v>0</v>
      </c>
      <c r="Q152" s="977">
        <v>0</v>
      </c>
      <c r="R152" s="977">
        <v>0</v>
      </c>
      <c r="S152" s="977">
        <v>0</v>
      </c>
      <c r="T152" s="977">
        <v>0</v>
      </c>
      <c r="U152" s="977">
        <v>0</v>
      </c>
      <c r="V152" s="977">
        <v>0</v>
      </c>
      <c r="W152" s="977">
        <v>0</v>
      </c>
      <c r="X152" s="977">
        <f t="shared" si="26"/>
        <v>0</v>
      </c>
      <c r="Y152" s="977">
        <f t="shared" si="27"/>
        <v>6713.47</v>
      </c>
      <c r="Z152" s="977">
        <v>1369.26</v>
      </c>
      <c r="AA152" s="1025">
        <f t="shared" si="28"/>
        <v>5344.21</v>
      </c>
      <c r="AB152" s="1025">
        <f t="shared" si="29"/>
        <v>6713.47</v>
      </c>
      <c r="AC152" s="549" t="s">
        <v>167</v>
      </c>
      <c r="AD152" s="980" t="b">
        <f t="shared" si="25"/>
        <v>0</v>
      </c>
      <c r="AE152" s="399" t="s">
        <v>144</v>
      </c>
      <c r="AF152" s="1083"/>
      <c r="AG152" s="975"/>
      <c r="AH152" s="977"/>
      <c r="AI152" s="976"/>
      <c r="AJ152" s="975"/>
      <c r="AK152" s="975"/>
      <c r="AL152" s="976"/>
      <c r="AM152" s="975"/>
      <c r="AN152" s="976"/>
      <c r="AO152" s="975"/>
    </row>
    <row r="153" spans="1:41" ht="15" customHeight="1" x14ac:dyDescent="0.25">
      <c r="A153" s="975" t="s">
        <v>1223</v>
      </c>
      <c r="B153" s="975" t="s">
        <v>847</v>
      </c>
      <c r="C153" s="976">
        <v>510</v>
      </c>
      <c r="D153" s="975" t="s">
        <v>1208</v>
      </c>
      <c r="E153" s="975" t="s">
        <v>1213</v>
      </c>
      <c r="F153" s="977">
        <v>24458.09</v>
      </c>
      <c r="G153" s="977">
        <v>0</v>
      </c>
      <c r="H153" s="977">
        <v>0</v>
      </c>
      <c r="I153" s="977">
        <v>0</v>
      </c>
      <c r="J153" s="977">
        <v>0</v>
      </c>
      <c r="K153" s="977">
        <v>0</v>
      </c>
      <c r="L153" s="977">
        <v>0</v>
      </c>
      <c r="M153" s="977">
        <v>0</v>
      </c>
      <c r="N153" s="977">
        <v>0</v>
      </c>
      <c r="O153" s="977">
        <v>0</v>
      </c>
      <c r="P153" s="977">
        <v>0</v>
      </c>
      <c r="Q153" s="977">
        <v>0</v>
      </c>
      <c r="R153" s="977">
        <v>0</v>
      </c>
      <c r="S153" s="977">
        <v>0</v>
      </c>
      <c r="T153" s="977">
        <v>0</v>
      </c>
      <c r="U153" s="977">
        <v>0</v>
      </c>
      <c r="V153" s="977">
        <v>0</v>
      </c>
      <c r="W153" s="977">
        <v>0</v>
      </c>
      <c r="X153" s="977">
        <f t="shared" si="26"/>
        <v>0</v>
      </c>
      <c r="Y153" s="977">
        <f t="shared" si="27"/>
        <v>24458.09</v>
      </c>
      <c r="Z153" s="977">
        <v>1113.75</v>
      </c>
      <c r="AA153" s="1025">
        <f t="shared" si="28"/>
        <v>23344.34</v>
      </c>
      <c r="AB153" s="1025">
        <f t="shared" si="29"/>
        <v>24458.09</v>
      </c>
      <c r="AC153" s="549" t="s">
        <v>167</v>
      </c>
      <c r="AD153" s="980" t="b">
        <f t="shared" si="25"/>
        <v>1</v>
      </c>
      <c r="AE153" s="178" t="s">
        <v>1208</v>
      </c>
      <c r="AF153" s="1083"/>
      <c r="AG153" s="975"/>
      <c r="AH153" s="977"/>
      <c r="AI153" s="976"/>
      <c r="AJ153" s="975"/>
      <c r="AK153" s="975"/>
      <c r="AL153" s="976"/>
      <c r="AM153" s="975"/>
      <c r="AN153" s="976"/>
      <c r="AO153" s="975"/>
    </row>
    <row r="154" spans="1:41" ht="15" customHeight="1" x14ac:dyDescent="0.25">
      <c r="A154" s="975" t="s">
        <v>1223</v>
      </c>
      <c r="B154" s="975" t="s">
        <v>847</v>
      </c>
      <c r="C154" s="976">
        <v>500</v>
      </c>
      <c r="D154" s="975" t="s">
        <v>467</v>
      </c>
      <c r="E154" s="975" t="s">
        <v>514</v>
      </c>
      <c r="F154" s="977">
        <v>20403.080000000002</v>
      </c>
      <c r="G154" s="977">
        <v>0</v>
      </c>
      <c r="H154" s="977">
        <v>0</v>
      </c>
      <c r="I154" s="977">
        <v>0</v>
      </c>
      <c r="J154" s="977">
        <v>0</v>
      </c>
      <c r="K154" s="977">
        <v>0</v>
      </c>
      <c r="L154" s="977">
        <v>2482.29</v>
      </c>
      <c r="M154" s="977">
        <v>0</v>
      </c>
      <c r="N154" s="977">
        <v>0</v>
      </c>
      <c r="O154" s="977">
        <v>0</v>
      </c>
      <c r="P154" s="977">
        <v>0</v>
      </c>
      <c r="Q154" s="977">
        <v>0</v>
      </c>
      <c r="R154" s="977">
        <v>0</v>
      </c>
      <c r="S154" s="977">
        <v>0</v>
      </c>
      <c r="T154" s="977">
        <v>0</v>
      </c>
      <c r="U154" s="977">
        <v>0</v>
      </c>
      <c r="V154" s="977">
        <v>0</v>
      </c>
      <c r="W154" s="977">
        <v>0</v>
      </c>
      <c r="X154" s="977">
        <f t="shared" si="26"/>
        <v>2482.29</v>
      </c>
      <c r="Y154" s="977">
        <f t="shared" si="27"/>
        <v>17920.79</v>
      </c>
      <c r="Z154" s="977">
        <v>3451.6</v>
      </c>
      <c r="AA154" s="1025">
        <f t="shared" si="28"/>
        <v>14469.19</v>
      </c>
      <c r="AB154" s="1025">
        <f t="shared" si="29"/>
        <v>17920.79</v>
      </c>
      <c r="AC154" s="549" t="s">
        <v>167</v>
      </c>
      <c r="AD154" s="980" t="b">
        <f t="shared" si="25"/>
        <v>1</v>
      </c>
      <c r="AE154" s="369" t="s">
        <v>467</v>
      </c>
      <c r="AF154" s="1083"/>
      <c r="AG154" s="975"/>
      <c r="AH154" s="977"/>
      <c r="AI154" s="976"/>
      <c r="AJ154" s="975"/>
      <c r="AK154" s="975"/>
      <c r="AL154" s="976"/>
      <c r="AM154" s="975"/>
      <c r="AN154" s="976"/>
      <c r="AO154" s="975"/>
    </row>
    <row r="155" spans="1:41" ht="15" customHeight="1" x14ac:dyDescent="0.25">
      <c r="A155" s="975" t="s">
        <v>1223</v>
      </c>
      <c r="B155" s="975" t="s">
        <v>847</v>
      </c>
      <c r="C155" s="976">
        <v>463</v>
      </c>
      <c r="D155" s="975" t="s">
        <v>752</v>
      </c>
      <c r="E155" s="975" t="s">
        <v>765</v>
      </c>
      <c r="F155" s="977">
        <v>28592.66</v>
      </c>
      <c r="G155" s="977">
        <v>0</v>
      </c>
      <c r="H155" s="977">
        <v>0</v>
      </c>
      <c r="I155" s="977">
        <v>0</v>
      </c>
      <c r="J155" s="977">
        <v>0</v>
      </c>
      <c r="K155" s="977">
        <v>0</v>
      </c>
      <c r="L155" s="977">
        <v>0</v>
      </c>
      <c r="M155" s="977">
        <v>0</v>
      </c>
      <c r="N155" s="977">
        <v>0</v>
      </c>
      <c r="O155" s="977">
        <v>0</v>
      </c>
      <c r="P155" s="977">
        <v>0</v>
      </c>
      <c r="Q155" s="977">
        <v>0</v>
      </c>
      <c r="R155" s="977">
        <v>0</v>
      </c>
      <c r="S155" s="977">
        <v>0</v>
      </c>
      <c r="T155" s="977">
        <v>0</v>
      </c>
      <c r="U155" s="977">
        <v>0</v>
      </c>
      <c r="V155" s="977">
        <v>0</v>
      </c>
      <c r="W155" s="977">
        <v>0</v>
      </c>
      <c r="X155" s="977">
        <f t="shared" si="26"/>
        <v>0</v>
      </c>
      <c r="Y155" s="977">
        <f t="shared" si="27"/>
        <v>28592.66</v>
      </c>
      <c r="Z155" s="977">
        <v>6085.05</v>
      </c>
      <c r="AA155" s="1025">
        <f t="shared" si="28"/>
        <v>22507.61</v>
      </c>
      <c r="AB155" s="1025">
        <f t="shared" si="29"/>
        <v>28592.66</v>
      </c>
      <c r="AC155" s="549" t="s">
        <v>167</v>
      </c>
      <c r="AD155" s="980" t="b">
        <f t="shared" si="25"/>
        <v>1</v>
      </c>
      <c r="AE155" s="218" t="s">
        <v>752</v>
      </c>
      <c r="AF155" s="1083"/>
      <c r="AG155" s="975"/>
      <c r="AH155" s="977"/>
      <c r="AI155" s="976"/>
      <c r="AJ155" s="975"/>
      <c r="AK155" s="975"/>
      <c r="AL155" s="976"/>
      <c r="AM155" s="975"/>
      <c r="AN155" s="976"/>
      <c r="AO155" s="975"/>
    </row>
    <row r="156" spans="1:41" ht="15" customHeight="1" x14ac:dyDescent="0.25">
      <c r="A156" s="975" t="s">
        <v>1223</v>
      </c>
      <c r="B156" s="975" t="s">
        <v>847</v>
      </c>
      <c r="C156" s="976">
        <v>506</v>
      </c>
      <c r="D156" s="975" t="s">
        <v>1139</v>
      </c>
      <c r="E156" s="975" t="s">
        <v>1138</v>
      </c>
      <c r="F156" s="977">
        <v>28653.22</v>
      </c>
      <c r="G156" s="977">
        <v>0</v>
      </c>
      <c r="H156" s="977">
        <v>0</v>
      </c>
      <c r="I156" s="977">
        <v>0</v>
      </c>
      <c r="J156" s="977">
        <v>0</v>
      </c>
      <c r="K156" s="977">
        <v>0</v>
      </c>
      <c r="L156" s="977">
        <v>0</v>
      </c>
      <c r="M156" s="977">
        <v>0</v>
      </c>
      <c r="N156" s="977">
        <v>0</v>
      </c>
      <c r="O156" s="977">
        <v>0</v>
      </c>
      <c r="P156" s="977">
        <v>0</v>
      </c>
      <c r="Q156" s="977">
        <v>0</v>
      </c>
      <c r="R156" s="977">
        <v>0</v>
      </c>
      <c r="S156" s="977">
        <v>0</v>
      </c>
      <c r="T156" s="977">
        <v>0</v>
      </c>
      <c r="U156" s="977">
        <v>0</v>
      </c>
      <c r="V156" s="977">
        <v>0</v>
      </c>
      <c r="W156" s="977">
        <v>0</v>
      </c>
      <c r="X156" s="977">
        <f t="shared" si="26"/>
        <v>0</v>
      </c>
      <c r="Y156" s="977">
        <f t="shared" si="27"/>
        <v>28653.22</v>
      </c>
      <c r="Z156" s="977">
        <v>5308.88</v>
      </c>
      <c r="AA156" s="1025">
        <f t="shared" si="28"/>
        <v>23344.34</v>
      </c>
      <c r="AB156" s="1025">
        <f t="shared" si="29"/>
        <v>28653.22</v>
      </c>
      <c r="AC156" s="549" t="s">
        <v>167</v>
      </c>
      <c r="AD156" s="980" t="b">
        <f t="shared" si="25"/>
        <v>1</v>
      </c>
      <c r="AE156" s="218" t="s">
        <v>1139</v>
      </c>
      <c r="AF156" s="1083"/>
      <c r="AG156" s="975"/>
      <c r="AH156" s="977"/>
      <c r="AI156" s="976"/>
      <c r="AJ156" s="975"/>
      <c r="AK156" s="975"/>
      <c r="AL156" s="976"/>
      <c r="AM156" s="975"/>
      <c r="AN156" s="976"/>
      <c r="AO156" s="975"/>
    </row>
    <row r="157" spans="1:41" ht="15" customHeight="1" x14ac:dyDescent="0.25">
      <c r="A157" s="975" t="s">
        <v>1223</v>
      </c>
      <c r="B157" s="975" t="s">
        <v>847</v>
      </c>
      <c r="C157" s="976">
        <v>222</v>
      </c>
      <c r="D157" s="975" t="s">
        <v>80</v>
      </c>
      <c r="E157" s="975" t="s">
        <v>253</v>
      </c>
      <c r="F157" s="977">
        <v>22195.07</v>
      </c>
      <c r="G157" s="977">
        <v>0</v>
      </c>
      <c r="H157" s="977">
        <v>0</v>
      </c>
      <c r="I157" s="977">
        <v>0</v>
      </c>
      <c r="J157" s="977">
        <v>0</v>
      </c>
      <c r="K157" s="977">
        <v>0</v>
      </c>
      <c r="L157" s="977">
        <v>3099.58</v>
      </c>
      <c r="M157" s="977">
        <v>3094.18</v>
      </c>
      <c r="N157" s="977">
        <v>548.62</v>
      </c>
      <c r="O157" s="977">
        <v>0</v>
      </c>
      <c r="P157" s="977">
        <v>0</v>
      </c>
      <c r="Q157" s="977">
        <v>0</v>
      </c>
      <c r="R157" s="977">
        <v>0</v>
      </c>
      <c r="S157" s="977">
        <v>72.19</v>
      </c>
      <c r="T157" s="977">
        <v>0</v>
      </c>
      <c r="U157" s="977">
        <v>0</v>
      </c>
      <c r="V157" s="977">
        <v>0</v>
      </c>
      <c r="W157" s="977">
        <v>0</v>
      </c>
      <c r="X157" s="977">
        <f t="shared" si="26"/>
        <v>6814.57</v>
      </c>
      <c r="Y157" s="977">
        <f t="shared" si="27"/>
        <v>15380.5</v>
      </c>
      <c r="Z157" s="977">
        <v>3024.1</v>
      </c>
      <c r="AA157" s="1025">
        <f t="shared" si="28"/>
        <v>12356.4</v>
      </c>
      <c r="AB157" s="1025">
        <f t="shared" si="29"/>
        <v>15380.5</v>
      </c>
      <c r="AC157" s="549" t="s">
        <v>167</v>
      </c>
      <c r="AD157" s="980" t="b">
        <f t="shared" si="25"/>
        <v>1</v>
      </c>
      <c r="AE157" s="399" t="s">
        <v>80</v>
      </c>
      <c r="AF157" s="1083"/>
      <c r="AG157" s="975"/>
      <c r="AH157" s="977"/>
      <c r="AI157" s="976"/>
      <c r="AJ157" s="975"/>
      <c r="AK157" s="975"/>
      <c r="AL157" s="976"/>
      <c r="AM157" s="975"/>
      <c r="AN157" s="976"/>
      <c r="AO157" s="975"/>
    </row>
    <row r="158" spans="1:41" ht="15" customHeight="1" x14ac:dyDescent="0.25">
      <c r="A158" s="559" t="s">
        <v>1223</v>
      </c>
      <c r="B158" s="559" t="s">
        <v>847</v>
      </c>
      <c r="C158" s="560">
        <v>43</v>
      </c>
      <c r="D158" s="559" t="s">
        <v>1158</v>
      </c>
      <c r="E158" s="559" t="s">
        <v>204</v>
      </c>
      <c r="F158" s="562">
        <v>23938.17</v>
      </c>
      <c r="G158" s="562">
        <v>0</v>
      </c>
      <c r="H158" s="562">
        <v>0</v>
      </c>
      <c r="I158" s="562">
        <v>0</v>
      </c>
      <c r="J158" s="562">
        <v>0</v>
      </c>
      <c r="K158" s="562">
        <v>0</v>
      </c>
      <c r="L158" s="562">
        <v>753.43</v>
      </c>
      <c r="M158" s="562">
        <v>0</v>
      </c>
      <c r="N158" s="562">
        <v>0</v>
      </c>
      <c r="O158" s="562">
        <v>0</v>
      </c>
      <c r="P158" s="562">
        <v>0</v>
      </c>
      <c r="Q158" s="562">
        <v>0</v>
      </c>
      <c r="R158" s="562">
        <v>0</v>
      </c>
      <c r="S158" s="562">
        <v>129.15</v>
      </c>
      <c r="T158" s="562">
        <v>0</v>
      </c>
      <c r="U158" s="562">
        <v>0</v>
      </c>
      <c r="V158" s="562">
        <v>0</v>
      </c>
      <c r="W158" s="562">
        <v>0</v>
      </c>
      <c r="X158" s="562">
        <f t="shared" si="26"/>
        <v>882.57999999999993</v>
      </c>
      <c r="Y158" s="562">
        <f t="shared" si="27"/>
        <v>23055.589999999997</v>
      </c>
      <c r="Z158" s="562">
        <v>4567.1899999999996</v>
      </c>
      <c r="AA158" s="574">
        <f t="shared" si="28"/>
        <v>18488.399999999998</v>
      </c>
      <c r="AB158" s="574">
        <f t="shared" si="29"/>
        <v>23055.589999999997</v>
      </c>
      <c r="AC158" s="549" t="s">
        <v>167</v>
      </c>
      <c r="AD158" s="980" t="b">
        <f t="shared" si="25"/>
        <v>1</v>
      </c>
      <c r="AE158" s="400" t="s">
        <v>1158</v>
      </c>
      <c r="AF158" s="1083"/>
      <c r="AG158" s="975"/>
      <c r="AH158" s="977"/>
      <c r="AI158" s="976"/>
      <c r="AJ158" s="975"/>
      <c r="AK158" s="975"/>
      <c r="AL158" s="976"/>
      <c r="AM158" s="975"/>
      <c r="AN158" s="976"/>
      <c r="AO158" s="975"/>
    </row>
    <row r="159" spans="1:41" ht="15" customHeight="1" x14ac:dyDescent="0.25">
      <c r="A159" s="975" t="s">
        <v>1223</v>
      </c>
      <c r="B159" s="975" t="s">
        <v>847</v>
      </c>
      <c r="C159" s="976">
        <v>472</v>
      </c>
      <c r="D159" s="975" t="s">
        <v>784</v>
      </c>
      <c r="E159" s="975" t="s">
        <v>791</v>
      </c>
      <c r="F159" s="977">
        <v>17094.45</v>
      </c>
      <c r="G159" s="977">
        <v>0</v>
      </c>
      <c r="H159" s="977">
        <v>0</v>
      </c>
      <c r="I159" s="977">
        <v>0</v>
      </c>
      <c r="J159" s="977">
        <v>0</v>
      </c>
      <c r="K159" s="977">
        <v>0</v>
      </c>
      <c r="L159" s="977">
        <v>0</v>
      </c>
      <c r="M159" s="977">
        <v>0</v>
      </c>
      <c r="N159" s="977">
        <v>0</v>
      </c>
      <c r="O159" s="977">
        <v>0</v>
      </c>
      <c r="P159" s="977">
        <v>0</v>
      </c>
      <c r="Q159" s="977">
        <v>0</v>
      </c>
      <c r="R159" s="977">
        <v>0</v>
      </c>
      <c r="S159" s="977">
        <v>0</v>
      </c>
      <c r="T159" s="977">
        <v>0</v>
      </c>
      <c r="U159" s="977">
        <v>0</v>
      </c>
      <c r="V159" s="977">
        <v>0</v>
      </c>
      <c r="W159" s="977">
        <v>0</v>
      </c>
      <c r="X159" s="977">
        <f t="shared" si="26"/>
        <v>0</v>
      </c>
      <c r="Y159" s="977">
        <f t="shared" si="27"/>
        <v>17094.45</v>
      </c>
      <c r="Z159" s="977">
        <v>3087.3</v>
      </c>
      <c r="AA159" s="1025">
        <f t="shared" si="28"/>
        <v>14007.150000000001</v>
      </c>
      <c r="AB159" s="1025">
        <f t="shared" si="29"/>
        <v>17094.45</v>
      </c>
      <c r="AC159" s="549" t="s">
        <v>167</v>
      </c>
      <c r="AD159" s="980" t="b">
        <f t="shared" si="25"/>
        <v>1</v>
      </c>
      <c r="AE159" s="369" t="s">
        <v>784</v>
      </c>
      <c r="AF159" s="1083"/>
      <c r="AG159" s="975"/>
      <c r="AH159" s="977"/>
      <c r="AI159" s="976"/>
      <c r="AJ159" s="975"/>
      <c r="AK159" s="975"/>
      <c r="AL159" s="976"/>
      <c r="AM159" s="975"/>
      <c r="AN159" s="976"/>
      <c r="AO159" s="975"/>
    </row>
    <row r="160" spans="1:41" ht="15" customHeight="1" x14ac:dyDescent="0.25">
      <c r="A160" s="975" t="s">
        <v>1223</v>
      </c>
      <c r="B160" s="975" t="s">
        <v>847</v>
      </c>
      <c r="C160" s="976">
        <v>22</v>
      </c>
      <c r="D160" s="975" t="s">
        <v>16</v>
      </c>
      <c r="E160" s="975" t="s">
        <v>269</v>
      </c>
      <c r="F160" s="977">
        <v>24147.14</v>
      </c>
      <c r="G160" s="977">
        <v>0</v>
      </c>
      <c r="H160" s="977">
        <v>0</v>
      </c>
      <c r="I160" s="977">
        <v>0</v>
      </c>
      <c r="J160" s="977">
        <v>0</v>
      </c>
      <c r="K160" s="977">
        <v>0</v>
      </c>
      <c r="L160" s="977">
        <v>0</v>
      </c>
      <c r="M160" s="977">
        <v>0</v>
      </c>
      <c r="N160" s="977">
        <v>0</v>
      </c>
      <c r="O160" s="977">
        <v>0</v>
      </c>
      <c r="P160" s="977">
        <v>0</v>
      </c>
      <c r="Q160" s="977">
        <v>0</v>
      </c>
      <c r="R160" s="977">
        <v>0</v>
      </c>
      <c r="S160" s="977">
        <v>429.27</v>
      </c>
      <c r="T160" s="977">
        <v>1688.34</v>
      </c>
      <c r="U160" s="977">
        <v>0</v>
      </c>
      <c r="V160" s="977">
        <v>0</v>
      </c>
      <c r="W160" s="977">
        <v>0</v>
      </c>
      <c r="X160" s="977">
        <f t="shared" si="26"/>
        <v>2117.6099999999997</v>
      </c>
      <c r="Y160" s="977">
        <f t="shared" si="27"/>
        <v>22029.53</v>
      </c>
      <c r="Z160" s="977">
        <v>3960.77</v>
      </c>
      <c r="AA160" s="1025">
        <f t="shared" si="28"/>
        <v>18068.759999999998</v>
      </c>
      <c r="AB160" s="1025">
        <f t="shared" si="29"/>
        <v>22029.53</v>
      </c>
      <c r="AC160" s="549" t="s">
        <v>167</v>
      </c>
      <c r="AD160" s="980" t="b">
        <f t="shared" si="25"/>
        <v>1</v>
      </c>
      <c r="AE160" s="178" t="s">
        <v>16</v>
      </c>
      <c r="AF160" s="1083"/>
      <c r="AG160" s="975"/>
      <c r="AH160" s="977"/>
      <c r="AI160" s="976"/>
      <c r="AJ160" s="975"/>
      <c r="AK160" s="975"/>
      <c r="AL160" s="976"/>
      <c r="AM160" s="975"/>
      <c r="AN160" s="976"/>
      <c r="AO160" s="975"/>
    </row>
    <row r="161" spans="1:41" ht="15" customHeight="1" x14ac:dyDescent="0.25">
      <c r="A161" s="975" t="s">
        <v>1223</v>
      </c>
      <c r="B161" s="975" t="s">
        <v>847</v>
      </c>
      <c r="C161" s="976">
        <v>220</v>
      </c>
      <c r="D161" s="975" t="s">
        <v>108</v>
      </c>
      <c r="E161" s="975" t="s">
        <v>390</v>
      </c>
      <c r="F161" s="977">
        <v>8952.9599999999991</v>
      </c>
      <c r="G161" s="977">
        <v>0</v>
      </c>
      <c r="H161" s="977">
        <v>0</v>
      </c>
      <c r="I161" s="977">
        <v>0</v>
      </c>
      <c r="J161" s="977">
        <v>0</v>
      </c>
      <c r="K161" s="977">
        <v>0</v>
      </c>
      <c r="L161" s="977">
        <v>0</v>
      </c>
      <c r="M161" s="977">
        <v>0</v>
      </c>
      <c r="N161" s="977">
        <v>0</v>
      </c>
      <c r="O161" s="977">
        <v>0</v>
      </c>
      <c r="P161" s="977">
        <v>0</v>
      </c>
      <c r="Q161" s="977">
        <v>0</v>
      </c>
      <c r="R161" s="977">
        <v>0</v>
      </c>
      <c r="S161" s="977">
        <v>0</v>
      </c>
      <c r="T161" s="977">
        <v>683.16</v>
      </c>
      <c r="U161" s="977">
        <v>0</v>
      </c>
      <c r="V161" s="977">
        <v>0</v>
      </c>
      <c r="W161" s="977">
        <v>0</v>
      </c>
      <c r="X161" s="977">
        <f t="shared" si="26"/>
        <v>683.16</v>
      </c>
      <c r="Y161" s="977">
        <f t="shared" si="27"/>
        <v>8269.7999999999993</v>
      </c>
      <c r="Z161" s="977">
        <v>1526.74</v>
      </c>
      <c r="AA161" s="1025">
        <f t="shared" si="28"/>
        <v>6743.0599999999995</v>
      </c>
      <c r="AB161" s="1025">
        <f t="shared" si="29"/>
        <v>8269.7999999999993</v>
      </c>
      <c r="AC161" s="549" t="s">
        <v>167</v>
      </c>
      <c r="AD161" s="980" t="b">
        <f t="shared" si="25"/>
        <v>0</v>
      </c>
      <c r="AE161" s="399" t="s">
        <v>412</v>
      </c>
      <c r="AF161" s="1083"/>
      <c r="AG161" s="975"/>
      <c r="AH161" s="977"/>
      <c r="AI161" s="976"/>
      <c r="AJ161" s="975"/>
      <c r="AK161" s="975"/>
      <c r="AL161" s="976"/>
      <c r="AM161" s="975"/>
      <c r="AN161" s="976"/>
      <c r="AO161" s="975"/>
    </row>
    <row r="162" spans="1:41" ht="15" customHeight="1" x14ac:dyDescent="0.25">
      <c r="A162" s="975" t="s">
        <v>1223</v>
      </c>
      <c r="B162" s="975" t="s">
        <v>847</v>
      </c>
      <c r="C162" s="976">
        <v>224</v>
      </c>
      <c r="D162" s="975" t="s">
        <v>81</v>
      </c>
      <c r="E162" s="975" t="s">
        <v>254</v>
      </c>
      <c r="F162" s="977">
        <v>22912.31</v>
      </c>
      <c r="G162" s="977">
        <v>0</v>
      </c>
      <c r="H162" s="977">
        <v>0</v>
      </c>
      <c r="I162" s="977">
        <v>0</v>
      </c>
      <c r="J162" s="977">
        <v>0</v>
      </c>
      <c r="K162" s="977">
        <v>0</v>
      </c>
      <c r="L162" s="977">
        <v>2307.17</v>
      </c>
      <c r="M162" s="977">
        <v>0</v>
      </c>
      <c r="N162" s="977">
        <v>0</v>
      </c>
      <c r="O162" s="977">
        <v>0</v>
      </c>
      <c r="P162" s="977">
        <v>0</v>
      </c>
      <c r="Q162" s="977">
        <v>0</v>
      </c>
      <c r="R162" s="977">
        <v>0</v>
      </c>
      <c r="S162" s="977">
        <v>0</v>
      </c>
      <c r="T162" s="977">
        <v>0</v>
      </c>
      <c r="U162" s="977">
        <v>0</v>
      </c>
      <c r="V162" s="977">
        <v>0</v>
      </c>
      <c r="W162" s="977">
        <v>0</v>
      </c>
      <c r="X162" s="977">
        <f t="shared" si="26"/>
        <v>2307.17</v>
      </c>
      <c r="Y162" s="977">
        <f t="shared" si="27"/>
        <v>20605.14</v>
      </c>
      <c r="Z162" s="977">
        <v>4064.67</v>
      </c>
      <c r="AA162" s="1025">
        <f t="shared" si="28"/>
        <v>16540.47</v>
      </c>
      <c r="AB162" s="1025">
        <f t="shared" si="29"/>
        <v>20605.14</v>
      </c>
      <c r="AC162" s="549" t="s">
        <v>167</v>
      </c>
      <c r="AD162" s="980" t="b">
        <f t="shared" si="25"/>
        <v>1</v>
      </c>
      <c r="AE162" s="399" t="s">
        <v>81</v>
      </c>
      <c r="AF162" s="1083"/>
      <c r="AG162" s="975"/>
      <c r="AH162" s="977"/>
      <c r="AI162" s="976"/>
      <c r="AJ162" s="975"/>
      <c r="AK162" s="975"/>
      <c r="AL162" s="976"/>
      <c r="AM162" s="975"/>
      <c r="AN162" s="976"/>
      <c r="AO162" s="975"/>
    </row>
    <row r="163" spans="1:41" ht="15" customHeight="1" x14ac:dyDescent="0.25">
      <c r="A163" s="975" t="s">
        <v>1223</v>
      </c>
      <c r="B163" s="975" t="s">
        <v>847</v>
      </c>
      <c r="C163" s="976">
        <v>25</v>
      </c>
      <c r="D163" s="975" t="s">
        <v>18</v>
      </c>
      <c r="E163" s="975" t="s">
        <v>190</v>
      </c>
      <c r="F163" s="977">
        <v>27797</v>
      </c>
      <c r="G163" s="977">
        <v>0</v>
      </c>
      <c r="H163" s="977">
        <v>0</v>
      </c>
      <c r="I163" s="977">
        <v>0</v>
      </c>
      <c r="J163" s="977">
        <v>0</v>
      </c>
      <c r="K163" s="977">
        <v>0</v>
      </c>
      <c r="L163" s="977">
        <v>3729.96</v>
      </c>
      <c r="M163" s="977">
        <v>0</v>
      </c>
      <c r="N163" s="977">
        <v>0</v>
      </c>
      <c r="O163" s="977">
        <v>0</v>
      </c>
      <c r="P163" s="977">
        <v>0</v>
      </c>
      <c r="Q163" s="977">
        <v>0</v>
      </c>
      <c r="R163" s="977">
        <v>0</v>
      </c>
      <c r="S163" s="977">
        <v>0</v>
      </c>
      <c r="T163" s="977">
        <v>0</v>
      </c>
      <c r="U163" s="977">
        <v>0</v>
      </c>
      <c r="V163" s="977">
        <v>0</v>
      </c>
      <c r="W163" s="977">
        <v>0</v>
      </c>
      <c r="X163" s="977">
        <f t="shared" si="26"/>
        <v>3729.96</v>
      </c>
      <c r="Y163" s="977">
        <f t="shared" si="27"/>
        <v>24067.040000000001</v>
      </c>
      <c r="Z163" s="977">
        <v>4551.57</v>
      </c>
      <c r="AA163" s="1025">
        <f t="shared" si="28"/>
        <v>19515.47</v>
      </c>
      <c r="AB163" s="1025">
        <f t="shared" si="29"/>
        <v>24067.040000000001</v>
      </c>
      <c r="AC163" s="575" t="s">
        <v>167</v>
      </c>
      <c r="AD163" s="980" t="b">
        <f t="shared" si="25"/>
        <v>1</v>
      </c>
      <c r="AE163" s="399" t="s">
        <v>18</v>
      </c>
      <c r="AF163" s="1083"/>
      <c r="AG163" s="975"/>
      <c r="AH163" s="977"/>
      <c r="AI163" s="976"/>
      <c r="AJ163" s="975"/>
      <c r="AK163" s="975"/>
      <c r="AL163" s="976"/>
      <c r="AM163" s="975"/>
      <c r="AN163" s="976"/>
      <c r="AO163" s="975"/>
    </row>
    <row r="164" spans="1:41" ht="15" customHeight="1" x14ac:dyDescent="0.25">
      <c r="A164" s="975" t="s">
        <v>1223</v>
      </c>
      <c r="B164" s="975" t="s">
        <v>847</v>
      </c>
      <c r="C164" s="976">
        <v>10</v>
      </c>
      <c r="D164" s="975" t="s">
        <v>8</v>
      </c>
      <c r="E164" s="975" t="s">
        <v>178</v>
      </c>
      <c r="F164" s="977">
        <v>26845.35</v>
      </c>
      <c r="G164" s="977">
        <v>0</v>
      </c>
      <c r="H164" s="977">
        <v>0</v>
      </c>
      <c r="I164" s="977">
        <v>0</v>
      </c>
      <c r="J164" s="977">
        <v>0</v>
      </c>
      <c r="K164" s="977">
        <v>0</v>
      </c>
      <c r="L164" s="977">
        <v>0</v>
      </c>
      <c r="M164" s="977">
        <v>0</v>
      </c>
      <c r="N164" s="977">
        <v>0</v>
      </c>
      <c r="O164" s="977">
        <v>0</v>
      </c>
      <c r="P164" s="977">
        <v>0</v>
      </c>
      <c r="Q164" s="977">
        <v>0</v>
      </c>
      <c r="R164" s="977">
        <v>0</v>
      </c>
      <c r="S164" s="977">
        <v>0</v>
      </c>
      <c r="T164" s="977">
        <v>0</v>
      </c>
      <c r="U164" s="977">
        <v>0</v>
      </c>
      <c r="V164" s="977">
        <v>0</v>
      </c>
      <c r="W164" s="977">
        <v>0</v>
      </c>
      <c r="X164" s="977">
        <f t="shared" si="26"/>
        <v>0</v>
      </c>
      <c r="Y164" s="977">
        <f t="shared" si="27"/>
        <v>26845.35</v>
      </c>
      <c r="Z164" s="977">
        <v>5070.99</v>
      </c>
      <c r="AA164" s="1025">
        <f t="shared" si="28"/>
        <v>21774.36</v>
      </c>
      <c r="AB164" s="1025">
        <f t="shared" si="29"/>
        <v>26845.35</v>
      </c>
      <c r="AC164" s="549" t="s">
        <v>167</v>
      </c>
      <c r="AD164" s="980" t="b">
        <f t="shared" si="25"/>
        <v>1</v>
      </c>
      <c r="AE164" s="399" t="s">
        <v>8</v>
      </c>
      <c r="AF164" s="1083"/>
      <c r="AG164" s="975"/>
      <c r="AH164" s="977"/>
      <c r="AI164" s="976"/>
      <c r="AJ164" s="975"/>
      <c r="AK164" s="975"/>
      <c r="AL164" s="976"/>
      <c r="AM164" s="975"/>
      <c r="AN164" s="976"/>
      <c r="AO164" s="975"/>
    </row>
    <row r="165" spans="1:41" ht="15" customHeight="1" x14ac:dyDescent="0.25">
      <c r="A165" s="975" t="s">
        <v>1223</v>
      </c>
      <c r="B165" s="975" t="s">
        <v>847</v>
      </c>
      <c r="C165" s="976">
        <v>319</v>
      </c>
      <c r="D165" s="975" t="s">
        <v>306</v>
      </c>
      <c r="E165" s="975" t="s">
        <v>307</v>
      </c>
      <c r="F165" s="977">
        <v>23419.29</v>
      </c>
      <c r="G165" s="977">
        <v>0</v>
      </c>
      <c r="H165" s="977">
        <v>0</v>
      </c>
      <c r="I165" s="977">
        <v>0</v>
      </c>
      <c r="J165" s="977">
        <v>0</v>
      </c>
      <c r="K165" s="977">
        <v>0</v>
      </c>
      <c r="L165" s="977">
        <v>444.32</v>
      </c>
      <c r="M165" s="977">
        <v>0</v>
      </c>
      <c r="N165" s="977">
        <v>0</v>
      </c>
      <c r="O165" s="977">
        <v>0</v>
      </c>
      <c r="P165" s="977">
        <v>0</v>
      </c>
      <c r="Q165" s="977">
        <v>0</v>
      </c>
      <c r="R165" s="977">
        <v>0</v>
      </c>
      <c r="S165" s="977">
        <v>76.17</v>
      </c>
      <c r="T165" s="977">
        <v>0</v>
      </c>
      <c r="U165" s="977">
        <v>0</v>
      </c>
      <c r="V165" s="977">
        <v>0</v>
      </c>
      <c r="W165" s="977">
        <v>0</v>
      </c>
      <c r="X165" s="977">
        <f t="shared" si="26"/>
        <v>520.49</v>
      </c>
      <c r="Y165" s="977">
        <f t="shared" si="27"/>
        <v>22898.799999999999</v>
      </c>
      <c r="Z165" s="977">
        <v>4410.3999999999996</v>
      </c>
      <c r="AA165" s="1025">
        <f t="shared" si="28"/>
        <v>18488.400000000001</v>
      </c>
      <c r="AB165" s="1025">
        <f t="shared" si="29"/>
        <v>22898.799999999999</v>
      </c>
      <c r="AC165" s="549" t="s">
        <v>167</v>
      </c>
      <c r="AD165" s="980" t="b">
        <f t="shared" si="25"/>
        <v>1</v>
      </c>
      <c r="AE165" s="399" t="s">
        <v>306</v>
      </c>
      <c r="AF165" s="1083"/>
      <c r="AG165" s="975"/>
      <c r="AH165" s="977"/>
      <c r="AI165" s="976"/>
      <c r="AJ165" s="975"/>
      <c r="AK165" s="975"/>
      <c r="AL165" s="976"/>
      <c r="AM165" s="975"/>
      <c r="AN165" s="976"/>
      <c r="AO165" s="975"/>
    </row>
    <row r="166" spans="1:41" ht="15" customHeight="1" x14ac:dyDescent="0.25">
      <c r="A166" s="975" t="s">
        <v>1223</v>
      </c>
      <c r="B166" s="975" t="s">
        <v>847</v>
      </c>
      <c r="C166" s="976">
        <v>212</v>
      </c>
      <c r="D166" s="975" t="s">
        <v>78</v>
      </c>
      <c r="E166" s="975" t="s">
        <v>248</v>
      </c>
      <c r="F166" s="977">
        <v>17805.849999999999</v>
      </c>
      <c r="G166" s="977">
        <v>0</v>
      </c>
      <c r="H166" s="977">
        <v>0</v>
      </c>
      <c r="I166" s="977">
        <v>0</v>
      </c>
      <c r="J166" s="977">
        <v>0</v>
      </c>
      <c r="K166" s="977">
        <v>0</v>
      </c>
      <c r="L166" s="977">
        <v>1525.23</v>
      </c>
      <c r="M166" s="977">
        <v>0</v>
      </c>
      <c r="N166" s="977">
        <v>0</v>
      </c>
      <c r="O166" s="977">
        <v>0</v>
      </c>
      <c r="P166" s="977">
        <v>4554</v>
      </c>
      <c r="Q166" s="977">
        <v>0</v>
      </c>
      <c r="R166" s="977">
        <v>0</v>
      </c>
      <c r="S166" s="977">
        <v>261.42</v>
      </c>
      <c r="T166" s="977">
        <v>0</v>
      </c>
      <c r="U166" s="977">
        <v>0</v>
      </c>
      <c r="V166" s="977">
        <v>0</v>
      </c>
      <c r="W166" s="977">
        <v>0</v>
      </c>
      <c r="X166" s="977">
        <f t="shared" si="26"/>
        <v>6340.65</v>
      </c>
      <c r="Y166" s="977">
        <f t="shared" si="27"/>
        <v>11465.199999999999</v>
      </c>
      <c r="Z166" s="977">
        <v>2234.8000000000002</v>
      </c>
      <c r="AA166" s="1025">
        <f t="shared" si="28"/>
        <v>9230.3999999999978</v>
      </c>
      <c r="AB166" s="1025">
        <f t="shared" si="29"/>
        <v>11465.199999999999</v>
      </c>
      <c r="AC166" s="549" t="s">
        <v>167</v>
      </c>
      <c r="AD166" s="980" t="b">
        <f t="shared" si="25"/>
        <v>1</v>
      </c>
      <c r="AE166" s="399" t="s">
        <v>78</v>
      </c>
      <c r="AF166" s="1083"/>
      <c r="AG166" s="975"/>
      <c r="AH166" s="977"/>
      <c r="AI166" s="976"/>
      <c r="AJ166" s="975"/>
      <c r="AK166" s="975"/>
      <c r="AL166" s="976"/>
      <c r="AM166" s="975"/>
      <c r="AN166" s="976"/>
      <c r="AO166" s="975"/>
    </row>
    <row r="167" spans="1:41" ht="15" customHeight="1" x14ac:dyDescent="0.25">
      <c r="A167" s="559" t="s">
        <v>1223</v>
      </c>
      <c r="B167" s="559" t="s">
        <v>847</v>
      </c>
      <c r="C167" s="560">
        <v>90</v>
      </c>
      <c r="D167" s="559" t="s">
        <v>50</v>
      </c>
      <c r="E167" s="559" t="s">
        <v>222</v>
      </c>
      <c r="F167" s="562">
        <v>26140.57</v>
      </c>
      <c r="G167" s="562">
        <v>0</v>
      </c>
      <c r="H167" s="562">
        <v>0</v>
      </c>
      <c r="I167" s="562">
        <v>0</v>
      </c>
      <c r="J167" s="562">
        <v>0</v>
      </c>
      <c r="K167" s="562">
        <v>0</v>
      </c>
      <c r="L167" s="562">
        <v>0</v>
      </c>
      <c r="M167" s="562">
        <v>0</v>
      </c>
      <c r="N167" s="562">
        <v>0</v>
      </c>
      <c r="O167" s="562">
        <v>0</v>
      </c>
      <c r="P167" s="562">
        <v>0</v>
      </c>
      <c r="Q167" s="562">
        <v>570.89</v>
      </c>
      <c r="R167" s="562">
        <v>0</v>
      </c>
      <c r="S167" s="562">
        <v>456.8</v>
      </c>
      <c r="T167" s="562">
        <v>1884.42</v>
      </c>
      <c r="U167" s="562">
        <v>0</v>
      </c>
      <c r="V167" s="562">
        <v>0</v>
      </c>
      <c r="W167" s="562">
        <v>0</v>
      </c>
      <c r="X167" s="562">
        <f t="shared" si="26"/>
        <v>2912.11</v>
      </c>
      <c r="Y167" s="562">
        <f t="shared" si="27"/>
        <v>23228.46</v>
      </c>
      <c r="Z167" s="562">
        <v>4740.0600000000004</v>
      </c>
      <c r="AA167" s="574">
        <f t="shared" si="28"/>
        <v>18488.399999999998</v>
      </c>
      <c r="AB167" s="574">
        <f t="shared" si="29"/>
        <v>23228.46</v>
      </c>
      <c r="AC167" s="549" t="s">
        <v>167</v>
      </c>
      <c r="AD167" s="980" t="b">
        <f t="shared" si="25"/>
        <v>1</v>
      </c>
      <c r="AE167" s="400" t="s">
        <v>50</v>
      </c>
      <c r="AF167" s="1083"/>
      <c r="AG167" s="975"/>
      <c r="AH167" s="977"/>
      <c r="AI167" s="976"/>
      <c r="AJ167" s="975"/>
      <c r="AK167" s="975"/>
      <c r="AL167" s="976"/>
      <c r="AM167" s="975"/>
      <c r="AN167" s="976"/>
      <c r="AO167" s="975"/>
    </row>
    <row r="168" spans="1:41" ht="15" customHeight="1" x14ac:dyDescent="0.25">
      <c r="A168" s="975" t="s">
        <v>1223</v>
      </c>
      <c r="B168" s="975" t="s">
        <v>847</v>
      </c>
      <c r="C168" s="976">
        <v>497</v>
      </c>
      <c r="D168" s="975" t="s">
        <v>461</v>
      </c>
      <c r="E168" s="975" t="s">
        <v>506</v>
      </c>
      <c r="F168" s="977">
        <v>18599.8</v>
      </c>
      <c r="G168" s="977">
        <v>0</v>
      </c>
      <c r="H168" s="977">
        <v>0</v>
      </c>
      <c r="I168" s="977">
        <v>0</v>
      </c>
      <c r="J168" s="977">
        <v>0</v>
      </c>
      <c r="K168" s="977">
        <v>0</v>
      </c>
      <c r="L168" s="977">
        <v>579.65</v>
      </c>
      <c r="M168" s="977">
        <v>0</v>
      </c>
      <c r="N168" s="977">
        <v>0</v>
      </c>
      <c r="O168" s="977">
        <v>0</v>
      </c>
      <c r="P168" s="977">
        <v>0</v>
      </c>
      <c r="Q168" s="977">
        <v>0</v>
      </c>
      <c r="R168" s="977">
        <v>0</v>
      </c>
      <c r="S168" s="977">
        <v>99.36</v>
      </c>
      <c r="T168" s="977">
        <v>0</v>
      </c>
      <c r="U168" s="977">
        <v>0</v>
      </c>
      <c r="V168" s="977">
        <v>0</v>
      </c>
      <c r="W168" s="977">
        <v>0</v>
      </c>
      <c r="X168" s="977">
        <f t="shared" si="26"/>
        <v>679.01</v>
      </c>
      <c r="Y168" s="977">
        <f t="shared" si="27"/>
        <v>17920.79</v>
      </c>
      <c r="Z168" s="977">
        <v>3451.6</v>
      </c>
      <c r="AA168" s="1025">
        <f t="shared" si="28"/>
        <v>14469.19</v>
      </c>
      <c r="AB168" s="1025">
        <f t="shared" si="29"/>
        <v>17920.79</v>
      </c>
      <c r="AC168" s="549" t="s">
        <v>167</v>
      </c>
      <c r="AD168" s="980" t="b">
        <f t="shared" si="25"/>
        <v>1</v>
      </c>
      <c r="AE168" s="1045" t="s">
        <v>461</v>
      </c>
      <c r="AF168" s="1083"/>
      <c r="AG168" s="975"/>
      <c r="AH168" s="977"/>
      <c r="AI168" s="976"/>
      <c r="AJ168" s="975"/>
      <c r="AK168" s="975"/>
      <c r="AL168" s="976"/>
      <c r="AM168" s="975"/>
      <c r="AN168" s="976"/>
      <c r="AO168" s="975"/>
    </row>
    <row r="169" spans="1:41" ht="15" customHeight="1" x14ac:dyDescent="0.25">
      <c r="A169" s="975" t="s">
        <v>1223</v>
      </c>
      <c r="B169" s="975" t="s">
        <v>847</v>
      </c>
      <c r="C169" s="976">
        <v>491</v>
      </c>
      <c r="D169" s="975" t="s">
        <v>485</v>
      </c>
      <c r="E169" s="975" t="s">
        <v>535</v>
      </c>
      <c r="F169" s="977">
        <v>20140.59</v>
      </c>
      <c r="G169" s="977">
        <v>0</v>
      </c>
      <c r="H169" s="977">
        <v>0</v>
      </c>
      <c r="I169" s="977">
        <v>0</v>
      </c>
      <c r="J169" s="977">
        <v>0</v>
      </c>
      <c r="K169" s="977">
        <v>0</v>
      </c>
      <c r="L169" s="977">
        <v>1895.7</v>
      </c>
      <c r="M169" s="977">
        <v>0</v>
      </c>
      <c r="N169" s="977">
        <v>0</v>
      </c>
      <c r="O169" s="977">
        <v>0</v>
      </c>
      <c r="P169" s="977">
        <v>0</v>
      </c>
      <c r="Q169" s="977">
        <v>0</v>
      </c>
      <c r="R169" s="977">
        <v>0</v>
      </c>
      <c r="S169" s="977">
        <v>324.10000000000002</v>
      </c>
      <c r="T169" s="977">
        <v>0</v>
      </c>
      <c r="U169" s="977">
        <v>0</v>
      </c>
      <c r="V169" s="977">
        <v>0</v>
      </c>
      <c r="W169" s="977">
        <v>0</v>
      </c>
      <c r="X169" s="977">
        <f t="shared" si="26"/>
        <v>2219.8000000000002</v>
      </c>
      <c r="Y169" s="977">
        <f t="shared" si="27"/>
        <v>17920.79</v>
      </c>
      <c r="Z169" s="977">
        <v>3451.6</v>
      </c>
      <c r="AA169" s="1025">
        <f t="shared" si="28"/>
        <v>14469.19</v>
      </c>
      <c r="AB169" s="1025">
        <f t="shared" si="29"/>
        <v>17920.79</v>
      </c>
      <c r="AC169" s="549" t="s">
        <v>167</v>
      </c>
      <c r="AD169" s="980" t="b">
        <f t="shared" si="25"/>
        <v>1</v>
      </c>
      <c r="AE169" s="1045" t="s">
        <v>485</v>
      </c>
      <c r="AF169" s="1083"/>
      <c r="AG169" s="975"/>
      <c r="AH169" s="977"/>
      <c r="AI169" s="976"/>
      <c r="AJ169" s="975"/>
      <c r="AK169" s="975"/>
      <c r="AL169" s="976"/>
      <c r="AM169" s="975"/>
      <c r="AN169" s="976"/>
      <c r="AO169" s="975"/>
    </row>
    <row r="170" spans="1:41" ht="15" customHeight="1" x14ac:dyDescent="0.25">
      <c r="A170" s="559" t="s">
        <v>1223</v>
      </c>
      <c r="B170" s="559" t="s">
        <v>847</v>
      </c>
      <c r="C170" s="560">
        <v>211</v>
      </c>
      <c r="D170" s="559" t="s">
        <v>77</v>
      </c>
      <c r="E170" s="559" t="s">
        <v>247</v>
      </c>
      <c r="F170" s="562">
        <v>23625.1</v>
      </c>
      <c r="G170" s="562">
        <v>0</v>
      </c>
      <c r="H170" s="562">
        <v>0</v>
      </c>
      <c r="I170" s="562">
        <v>0</v>
      </c>
      <c r="J170" s="562">
        <v>0</v>
      </c>
      <c r="K170" s="562">
        <v>0</v>
      </c>
      <c r="L170" s="562">
        <v>444.32</v>
      </c>
      <c r="M170" s="562">
        <v>0</v>
      </c>
      <c r="N170" s="562">
        <v>0</v>
      </c>
      <c r="O170" s="562">
        <v>0</v>
      </c>
      <c r="P170" s="562">
        <v>0</v>
      </c>
      <c r="Q170" s="562">
        <v>0</v>
      </c>
      <c r="R170" s="562">
        <v>0</v>
      </c>
      <c r="S170" s="562">
        <v>76.17</v>
      </c>
      <c r="T170" s="562">
        <v>0</v>
      </c>
      <c r="U170" s="562">
        <v>0</v>
      </c>
      <c r="V170" s="562">
        <v>0</v>
      </c>
      <c r="W170" s="562">
        <v>0</v>
      </c>
      <c r="X170" s="562">
        <f t="shared" si="26"/>
        <v>520.49</v>
      </c>
      <c r="Y170" s="562">
        <f t="shared" si="27"/>
        <v>23104.609999999997</v>
      </c>
      <c r="Z170" s="562">
        <v>4616.21</v>
      </c>
      <c r="AA170" s="574">
        <f t="shared" si="28"/>
        <v>18488.399999999998</v>
      </c>
      <c r="AB170" s="574">
        <f t="shared" si="29"/>
        <v>23104.609999999997</v>
      </c>
      <c r="AC170" s="549" t="s">
        <v>167</v>
      </c>
      <c r="AD170" s="980" t="b">
        <f t="shared" si="25"/>
        <v>1</v>
      </c>
      <c r="AE170" s="400" t="s">
        <v>77</v>
      </c>
      <c r="AF170" s="1083"/>
      <c r="AG170" s="975"/>
      <c r="AH170" s="977"/>
      <c r="AI170" s="976"/>
      <c r="AJ170" s="975"/>
      <c r="AK170" s="975"/>
      <c r="AL170" s="976"/>
      <c r="AM170" s="975"/>
      <c r="AN170" s="976"/>
      <c r="AO170" s="975"/>
    </row>
    <row r="171" spans="1:41" ht="15" customHeight="1" x14ac:dyDescent="0.25">
      <c r="A171" s="975" t="s">
        <v>1223</v>
      </c>
      <c r="B171" s="975" t="s">
        <v>847</v>
      </c>
      <c r="C171" s="976">
        <v>162</v>
      </c>
      <c r="D171" s="975" t="s">
        <v>64</v>
      </c>
      <c r="E171" s="975" t="s">
        <v>235</v>
      </c>
      <c r="F171" s="977">
        <v>16544.97</v>
      </c>
      <c r="G171" s="977">
        <v>0</v>
      </c>
      <c r="H171" s="977">
        <v>0</v>
      </c>
      <c r="I171" s="977">
        <v>0</v>
      </c>
      <c r="J171" s="977">
        <v>0</v>
      </c>
      <c r="K171" s="977">
        <v>0</v>
      </c>
      <c r="L171" s="977">
        <v>0</v>
      </c>
      <c r="M171" s="977">
        <v>0</v>
      </c>
      <c r="N171" s="977">
        <v>0</v>
      </c>
      <c r="O171" s="977">
        <v>0</v>
      </c>
      <c r="P171" s="977">
        <v>0</v>
      </c>
      <c r="Q171" s="977">
        <v>0</v>
      </c>
      <c r="R171" s="977">
        <v>0</v>
      </c>
      <c r="S171" s="977">
        <v>0</v>
      </c>
      <c r="T171" s="977">
        <v>412.34</v>
      </c>
      <c r="U171" s="977">
        <v>0</v>
      </c>
      <c r="V171" s="977">
        <v>0</v>
      </c>
      <c r="W171" s="977">
        <v>0</v>
      </c>
      <c r="X171" s="977">
        <f t="shared" si="26"/>
        <v>412.34</v>
      </c>
      <c r="Y171" s="977">
        <f t="shared" si="27"/>
        <v>16132.630000000001</v>
      </c>
      <c r="Z171" s="977">
        <v>2673.48</v>
      </c>
      <c r="AA171" s="1025">
        <f t="shared" si="28"/>
        <v>13459.150000000001</v>
      </c>
      <c r="AB171" s="1025">
        <f t="shared" si="29"/>
        <v>16132.630000000001</v>
      </c>
      <c r="AC171" s="549" t="s">
        <v>167</v>
      </c>
      <c r="AD171" s="980" t="b">
        <f t="shared" si="25"/>
        <v>1</v>
      </c>
      <c r="AE171" s="399" t="s">
        <v>64</v>
      </c>
      <c r="AF171" s="1083"/>
      <c r="AG171" s="975"/>
      <c r="AH171" s="977"/>
      <c r="AI171" s="976"/>
      <c r="AJ171" s="975"/>
      <c r="AK171" s="975"/>
      <c r="AL171" s="976"/>
      <c r="AM171" s="975"/>
      <c r="AN171" s="976"/>
      <c r="AO171" s="975"/>
    </row>
    <row r="172" spans="1:41" ht="15" customHeight="1" x14ac:dyDescent="0.25">
      <c r="A172" s="975" t="s">
        <v>1223</v>
      </c>
      <c r="B172" s="975" t="s">
        <v>847</v>
      </c>
      <c r="C172" s="976">
        <v>217</v>
      </c>
      <c r="D172" s="975" t="s">
        <v>79</v>
      </c>
      <c r="E172" s="975" t="s">
        <v>250</v>
      </c>
      <c r="F172" s="977">
        <v>19474.34</v>
      </c>
      <c r="G172" s="977">
        <v>0</v>
      </c>
      <c r="H172" s="977">
        <v>0</v>
      </c>
      <c r="I172" s="977">
        <v>0</v>
      </c>
      <c r="J172" s="977">
        <v>0</v>
      </c>
      <c r="K172" s="977">
        <v>0</v>
      </c>
      <c r="L172" s="977">
        <v>0</v>
      </c>
      <c r="M172" s="977">
        <v>0</v>
      </c>
      <c r="N172" s="977">
        <v>0</v>
      </c>
      <c r="O172" s="977">
        <v>0</v>
      </c>
      <c r="P172" s="977">
        <v>0</v>
      </c>
      <c r="Q172" s="977">
        <v>0</v>
      </c>
      <c r="R172" s="977">
        <v>0</v>
      </c>
      <c r="S172" s="977">
        <v>243.68</v>
      </c>
      <c r="T172" s="977">
        <v>1005.44</v>
      </c>
      <c r="U172" s="977">
        <v>0</v>
      </c>
      <c r="V172" s="977">
        <v>0</v>
      </c>
      <c r="W172" s="977">
        <v>0</v>
      </c>
      <c r="X172" s="977">
        <f t="shared" si="26"/>
        <v>1249.1200000000001</v>
      </c>
      <c r="Y172" s="977">
        <f t="shared" si="27"/>
        <v>18225.22</v>
      </c>
      <c r="Z172" s="977">
        <v>2985.67</v>
      </c>
      <c r="AA172" s="1025">
        <f t="shared" si="28"/>
        <v>15239.550000000001</v>
      </c>
      <c r="AB172" s="1025">
        <f t="shared" si="29"/>
        <v>18225.22</v>
      </c>
      <c r="AC172" s="575" t="s">
        <v>167</v>
      </c>
      <c r="AD172" s="980" t="b">
        <f t="shared" si="25"/>
        <v>1</v>
      </c>
      <c r="AE172" s="399" t="s">
        <v>79</v>
      </c>
      <c r="AF172" s="1083"/>
      <c r="AG172" s="975"/>
      <c r="AH172" s="977"/>
      <c r="AI172" s="976"/>
      <c r="AJ172" s="975"/>
      <c r="AK172" s="975"/>
      <c r="AL172" s="976"/>
      <c r="AM172" s="975"/>
      <c r="AN172" s="976"/>
      <c r="AO172" s="975"/>
    </row>
    <row r="173" spans="1:41" ht="15" customHeight="1" x14ac:dyDescent="0.25">
      <c r="A173" s="975" t="s">
        <v>1223</v>
      </c>
      <c r="B173" s="975" t="s">
        <v>847</v>
      </c>
      <c r="C173" s="976">
        <v>5</v>
      </c>
      <c r="D173" s="975" t="s">
        <v>6</v>
      </c>
      <c r="E173" s="975" t="s">
        <v>174</v>
      </c>
      <c r="F173" s="977">
        <v>17889.37</v>
      </c>
      <c r="G173" s="977">
        <v>0</v>
      </c>
      <c r="H173" s="977">
        <v>0</v>
      </c>
      <c r="I173" s="977">
        <v>0</v>
      </c>
      <c r="J173" s="977">
        <v>0</v>
      </c>
      <c r="K173" s="977">
        <v>0</v>
      </c>
      <c r="L173" s="977">
        <v>958.98</v>
      </c>
      <c r="M173" s="977">
        <v>0</v>
      </c>
      <c r="N173" s="977">
        <v>0</v>
      </c>
      <c r="O173" s="977">
        <v>0</v>
      </c>
      <c r="P173" s="977">
        <v>0</v>
      </c>
      <c r="Q173" s="977">
        <v>0</v>
      </c>
      <c r="R173" s="977">
        <v>0</v>
      </c>
      <c r="S173" s="977">
        <v>0</v>
      </c>
      <c r="T173" s="977">
        <v>0</v>
      </c>
      <c r="U173" s="977">
        <v>0</v>
      </c>
      <c r="V173" s="977">
        <v>0</v>
      </c>
      <c r="W173" s="977">
        <v>0</v>
      </c>
      <c r="X173" s="977">
        <f t="shared" si="26"/>
        <v>958.98</v>
      </c>
      <c r="Y173" s="977">
        <f t="shared" si="27"/>
        <v>16930.39</v>
      </c>
      <c r="Z173" s="977">
        <v>2099.85</v>
      </c>
      <c r="AA173" s="1025">
        <f t="shared" si="28"/>
        <v>14830.539999999999</v>
      </c>
      <c r="AB173" s="1025">
        <f t="shared" si="29"/>
        <v>16930.39</v>
      </c>
      <c r="AC173" s="549" t="s">
        <v>167</v>
      </c>
      <c r="AD173" s="980" t="b">
        <f t="shared" si="25"/>
        <v>1</v>
      </c>
      <c r="AE173" s="399" t="s">
        <v>6</v>
      </c>
      <c r="AF173" s="1083"/>
      <c r="AG173" s="975"/>
      <c r="AH173" s="977"/>
      <c r="AI173" s="976"/>
      <c r="AJ173" s="975"/>
      <c r="AK173" s="975"/>
      <c r="AL173" s="976"/>
      <c r="AM173" s="975"/>
      <c r="AN173" s="976"/>
      <c r="AO173" s="975"/>
    </row>
    <row r="174" spans="1:41" ht="15" customHeight="1" x14ac:dyDescent="0.25">
      <c r="A174" s="975" t="s">
        <v>1223</v>
      </c>
      <c r="B174" s="975" t="s">
        <v>847</v>
      </c>
      <c r="C174" s="976">
        <v>250</v>
      </c>
      <c r="D174" s="975" t="s">
        <v>142</v>
      </c>
      <c r="E174" s="975" t="s">
        <v>259</v>
      </c>
      <c r="F174" s="977">
        <v>7743.58</v>
      </c>
      <c r="G174" s="977">
        <v>0</v>
      </c>
      <c r="H174" s="977">
        <v>0</v>
      </c>
      <c r="I174" s="977">
        <v>0</v>
      </c>
      <c r="J174" s="977">
        <v>0</v>
      </c>
      <c r="K174" s="977">
        <v>0</v>
      </c>
      <c r="L174" s="977">
        <v>0</v>
      </c>
      <c r="M174" s="977">
        <v>0</v>
      </c>
      <c r="N174" s="977">
        <v>0</v>
      </c>
      <c r="O174" s="977">
        <v>0</v>
      </c>
      <c r="P174" s="977">
        <v>0</v>
      </c>
      <c r="Q174" s="977">
        <v>0</v>
      </c>
      <c r="R174" s="977">
        <v>0</v>
      </c>
      <c r="S174" s="977">
        <v>198.01</v>
      </c>
      <c r="T174" s="977">
        <v>1065.58</v>
      </c>
      <c r="U174" s="977">
        <v>0</v>
      </c>
      <c r="V174" s="977">
        <v>0</v>
      </c>
      <c r="W174" s="977">
        <v>0</v>
      </c>
      <c r="X174" s="977">
        <f t="shared" si="26"/>
        <v>1263.5899999999999</v>
      </c>
      <c r="Y174" s="977">
        <f t="shared" si="27"/>
        <v>6479.99</v>
      </c>
      <c r="Z174" s="977">
        <v>1041.28</v>
      </c>
      <c r="AA174" s="1025">
        <f t="shared" si="28"/>
        <v>5438.71</v>
      </c>
      <c r="AB174" s="1025">
        <f t="shared" si="29"/>
        <v>6479.99</v>
      </c>
      <c r="AC174" s="549" t="s">
        <v>167</v>
      </c>
      <c r="AD174" s="980" t="b">
        <f t="shared" si="25"/>
        <v>1</v>
      </c>
      <c r="AE174" s="399" t="s">
        <v>142</v>
      </c>
      <c r="AF174" s="1083"/>
      <c r="AG174" s="975"/>
      <c r="AH174" s="977"/>
      <c r="AI174" s="976"/>
      <c r="AJ174" s="975"/>
      <c r="AK174" s="975"/>
      <c r="AL174" s="976"/>
      <c r="AM174" s="975"/>
      <c r="AN174" s="976"/>
      <c r="AO174" s="975"/>
    </row>
    <row r="175" spans="1:41" ht="15" customHeight="1" x14ac:dyDescent="0.25">
      <c r="A175" s="975" t="s">
        <v>1223</v>
      </c>
      <c r="B175" s="975" t="s">
        <v>847</v>
      </c>
      <c r="C175" s="976">
        <v>210</v>
      </c>
      <c r="D175" s="975" t="s">
        <v>76</v>
      </c>
      <c r="E175" s="975" t="s">
        <v>246</v>
      </c>
      <c r="F175" s="977">
        <v>17521.669999999998</v>
      </c>
      <c r="G175" s="977">
        <v>0</v>
      </c>
      <c r="H175" s="977">
        <v>0</v>
      </c>
      <c r="I175" s="977">
        <v>0</v>
      </c>
      <c r="J175" s="977">
        <v>0</v>
      </c>
      <c r="K175" s="977">
        <v>0</v>
      </c>
      <c r="L175" s="977">
        <v>1863.49</v>
      </c>
      <c r="M175" s="977">
        <v>0</v>
      </c>
      <c r="N175" s="977">
        <v>0</v>
      </c>
      <c r="O175" s="977">
        <v>0</v>
      </c>
      <c r="P175" s="977">
        <v>0</v>
      </c>
      <c r="Q175" s="977">
        <v>0</v>
      </c>
      <c r="R175" s="977">
        <v>0</v>
      </c>
      <c r="S175" s="977">
        <v>225.45</v>
      </c>
      <c r="T175" s="977">
        <v>0</v>
      </c>
      <c r="U175" s="977">
        <v>0</v>
      </c>
      <c r="V175" s="977">
        <v>0</v>
      </c>
      <c r="W175" s="977">
        <v>0</v>
      </c>
      <c r="X175" s="977">
        <f t="shared" si="26"/>
        <v>2088.94</v>
      </c>
      <c r="Y175" s="977">
        <f t="shared" si="27"/>
        <v>15432.729999999998</v>
      </c>
      <c r="Z175" s="977">
        <v>3076.33</v>
      </c>
      <c r="AA175" s="1025">
        <f t="shared" si="28"/>
        <v>12356.399999999998</v>
      </c>
      <c r="AB175" s="1025">
        <f t="shared" si="29"/>
        <v>15432.729999999998</v>
      </c>
      <c r="AC175" s="575" t="s">
        <v>167</v>
      </c>
      <c r="AD175" s="980" t="b">
        <f t="shared" si="25"/>
        <v>1</v>
      </c>
      <c r="AE175" s="399" t="s">
        <v>76</v>
      </c>
      <c r="AF175" s="1083"/>
      <c r="AG175" s="975"/>
      <c r="AH175" s="977"/>
      <c r="AI175" s="976"/>
      <c r="AJ175" s="975"/>
      <c r="AK175" s="975"/>
      <c r="AL175" s="976"/>
      <c r="AM175" s="975"/>
      <c r="AN175" s="976"/>
      <c r="AO175" s="975"/>
    </row>
    <row r="176" spans="1:41" ht="15" customHeight="1" x14ac:dyDescent="0.25">
      <c r="A176" s="975" t="s">
        <v>1223</v>
      </c>
      <c r="B176" s="975" t="s">
        <v>847</v>
      </c>
      <c r="C176" s="976">
        <v>155</v>
      </c>
      <c r="D176" s="975" t="s">
        <v>60</v>
      </c>
      <c r="E176" s="975" t="s">
        <v>232</v>
      </c>
      <c r="F176" s="977">
        <v>14970.23</v>
      </c>
      <c r="G176" s="977">
        <v>0</v>
      </c>
      <c r="H176" s="977">
        <v>0</v>
      </c>
      <c r="I176" s="977">
        <v>0</v>
      </c>
      <c r="J176" s="977">
        <v>0</v>
      </c>
      <c r="K176" s="977">
        <v>0</v>
      </c>
      <c r="L176" s="977">
        <v>839.73</v>
      </c>
      <c r="M176" s="977">
        <v>0</v>
      </c>
      <c r="N176" s="977">
        <v>0</v>
      </c>
      <c r="O176" s="977">
        <v>0</v>
      </c>
      <c r="P176" s="977">
        <v>0</v>
      </c>
      <c r="Q176" s="977">
        <v>0</v>
      </c>
      <c r="R176" s="977">
        <v>0</v>
      </c>
      <c r="S176" s="977">
        <v>131.84</v>
      </c>
      <c r="T176" s="977">
        <v>0</v>
      </c>
      <c r="U176" s="977">
        <v>0</v>
      </c>
      <c r="V176" s="977">
        <v>0</v>
      </c>
      <c r="W176" s="977">
        <v>0</v>
      </c>
      <c r="X176" s="977">
        <f t="shared" si="26"/>
        <v>971.57</v>
      </c>
      <c r="Y176" s="977">
        <f t="shared" si="27"/>
        <v>13998.66</v>
      </c>
      <c r="Z176" s="977">
        <v>2260.6799999999998</v>
      </c>
      <c r="AA176" s="1025">
        <f t="shared" si="28"/>
        <v>11737.98</v>
      </c>
      <c r="AB176" s="1025">
        <f t="shared" si="29"/>
        <v>13998.66</v>
      </c>
      <c r="AC176" s="549" t="s">
        <v>167</v>
      </c>
      <c r="AD176" s="980" t="b">
        <f t="shared" si="25"/>
        <v>1</v>
      </c>
      <c r="AE176" s="399" t="s">
        <v>60</v>
      </c>
      <c r="AF176" s="1083"/>
      <c r="AG176" s="975"/>
      <c r="AH176" s="977"/>
      <c r="AI176" s="976"/>
      <c r="AJ176" s="975"/>
      <c r="AK176" s="975"/>
      <c r="AL176" s="976"/>
      <c r="AM176" s="975"/>
      <c r="AN176" s="976"/>
      <c r="AO176" s="975"/>
    </row>
    <row r="177" spans="1:41" ht="15" customHeight="1" x14ac:dyDescent="0.25">
      <c r="A177" s="975" t="s">
        <v>1223</v>
      </c>
      <c r="B177" s="975" t="s">
        <v>847</v>
      </c>
      <c r="C177" s="976">
        <v>507</v>
      </c>
      <c r="D177" s="975" t="s">
        <v>1137</v>
      </c>
      <c r="E177" s="975" t="s">
        <v>1136</v>
      </c>
      <c r="F177" s="977">
        <v>11156.33</v>
      </c>
      <c r="G177" s="977">
        <v>0</v>
      </c>
      <c r="H177" s="977">
        <v>0</v>
      </c>
      <c r="I177" s="977">
        <v>0</v>
      </c>
      <c r="J177" s="977">
        <v>0</v>
      </c>
      <c r="K177" s="977">
        <v>0</v>
      </c>
      <c r="L177" s="977">
        <v>0</v>
      </c>
      <c r="M177" s="977">
        <v>0</v>
      </c>
      <c r="N177" s="977">
        <v>0</v>
      </c>
      <c r="O177" s="977">
        <v>0</v>
      </c>
      <c r="P177" s="977">
        <v>0</v>
      </c>
      <c r="Q177" s="977">
        <v>0</v>
      </c>
      <c r="R177" s="977">
        <v>0</v>
      </c>
      <c r="S177" s="977">
        <v>0</v>
      </c>
      <c r="T177" s="977">
        <v>0</v>
      </c>
      <c r="U177" s="977">
        <v>0</v>
      </c>
      <c r="V177" s="977">
        <v>0</v>
      </c>
      <c r="W177" s="977">
        <v>0</v>
      </c>
      <c r="X177" s="977">
        <f t="shared" si="26"/>
        <v>0</v>
      </c>
      <c r="Y177" s="977">
        <f t="shared" si="27"/>
        <v>11156.33</v>
      </c>
      <c r="Z177" s="977">
        <v>1947.74</v>
      </c>
      <c r="AA177" s="1025">
        <f t="shared" si="28"/>
        <v>9208.59</v>
      </c>
      <c r="AB177" s="1025">
        <f t="shared" si="29"/>
        <v>11156.33</v>
      </c>
      <c r="AC177" s="549" t="s">
        <v>167</v>
      </c>
      <c r="AD177" s="980" t="b">
        <f t="shared" si="25"/>
        <v>0</v>
      </c>
      <c r="AE177" s="178" t="s">
        <v>1141</v>
      </c>
      <c r="AF177" s="1083"/>
      <c r="AG177" s="975"/>
      <c r="AH177" s="977"/>
      <c r="AI177" s="976"/>
      <c r="AJ177" s="975"/>
      <c r="AK177" s="975"/>
      <c r="AL177" s="976"/>
      <c r="AM177" s="975"/>
      <c r="AN177" s="976"/>
      <c r="AO177" s="975"/>
    </row>
    <row r="178" spans="1:41" ht="15" customHeight="1" x14ac:dyDescent="0.25">
      <c r="A178" s="559" t="s">
        <v>1223</v>
      </c>
      <c r="B178" s="559" t="s">
        <v>847</v>
      </c>
      <c r="C178" s="560">
        <v>38</v>
      </c>
      <c r="D178" s="559" t="s">
        <v>28</v>
      </c>
      <c r="E178" s="559" t="s">
        <v>200</v>
      </c>
      <c r="F178" s="562">
        <v>24576.9</v>
      </c>
      <c r="G178" s="562">
        <v>0</v>
      </c>
      <c r="H178" s="562">
        <v>0</v>
      </c>
      <c r="I178" s="562">
        <v>0</v>
      </c>
      <c r="J178" s="562">
        <v>0</v>
      </c>
      <c r="K178" s="562">
        <v>0</v>
      </c>
      <c r="L178" s="562">
        <v>0</v>
      </c>
      <c r="M178" s="562">
        <v>0</v>
      </c>
      <c r="N178" s="562">
        <v>0</v>
      </c>
      <c r="O178" s="562">
        <v>0</v>
      </c>
      <c r="P178" s="562">
        <v>0</v>
      </c>
      <c r="Q178" s="562">
        <v>0</v>
      </c>
      <c r="R178" s="562">
        <v>0</v>
      </c>
      <c r="S178" s="562">
        <v>60.24</v>
      </c>
      <c r="T178" s="562">
        <v>1461.1</v>
      </c>
      <c r="U178" s="562">
        <v>0</v>
      </c>
      <c r="V178" s="562">
        <v>0</v>
      </c>
      <c r="W178" s="562">
        <v>0</v>
      </c>
      <c r="X178" s="562">
        <f t="shared" si="26"/>
        <v>1521.34</v>
      </c>
      <c r="Y178" s="562">
        <f t="shared" si="27"/>
        <v>23055.56</v>
      </c>
      <c r="Z178" s="562">
        <v>4567.16</v>
      </c>
      <c r="AA178" s="574">
        <f t="shared" si="28"/>
        <v>18488.400000000001</v>
      </c>
      <c r="AB178" s="574">
        <f t="shared" si="29"/>
        <v>23055.56</v>
      </c>
      <c r="AC178" s="549" t="s">
        <v>167</v>
      </c>
      <c r="AD178" s="980" t="b">
        <f t="shared" si="25"/>
        <v>1</v>
      </c>
      <c r="AE178" s="400" t="s">
        <v>28</v>
      </c>
      <c r="AF178" s="1083"/>
      <c r="AG178" s="975"/>
      <c r="AH178" s="977"/>
      <c r="AI178" s="976"/>
      <c r="AJ178" s="975"/>
      <c r="AK178" s="975"/>
      <c r="AL178" s="976"/>
      <c r="AM178" s="975"/>
      <c r="AN178" s="976"/>
      <c r="AO178" s="975"/>
    </row>
    <row r="179" spans="1:41" ht="15" customHeight="1" x14ac:dyDescent="0.25">
      <c r="A179" s="975" t="s">
        <v>1223</v>
      </c>
      <c r="B179" s="975" t="s">
        <v>847</v>
      </c>
      <c r="C179" s="976">
        <v>226</v>
      </c>
      <c r="D179" s="975" t="s">
        <v>116</v>
      </c>
      <c r="E179" s="975" t="s">
        <v>255</v>
      </c>
      <c r="F179" s="977">
        <v>8045.03</v>
      </c>
      <c r="G179" s="977">
        <v>0</v>
      </c>
      <c r="H179" s="977">
        <v>0</v>
      </c>
      <c r="I179" s="977">
        <v>0</v>
      </c>
      <c r="J179" s="977">
        <v>0</v>
      </c>
      <c r="K179" s="977">
        <v>0</v>
      </c>
      <c r="L179" s="977">
        <v>1679.42</v>
      </c>
      <c r="M179" s="977">
        <v>0</v>
      </c>
      <c r="N179" s="977">
        <v>0</v>
      </c>
      <c r="O179" s="977">
        <v>0</v>
      </c>
      <c r="P179" s="977">
        <v>0</v>
      </c>
      <c r="Q179" s="977">
        <v>0</v>
      </c>
      <c r="R179" s="977">
        <v>0</v>
      </c>
      <c r="S179" s="977">
        <v>0</v>
      </c>
      <c r="T179" s="977">
        <v>0</v>
      </c>
      <c r="U179" s="977">
        <v>0</v>
      </c>
      <c r="V179" s="977">
        <v>0</v>
      </c>
      <c r="W179" s="977">
        <v>0</v>
      </c>
      <c r="X179" s="977">
        <f t="shared" si="26"/>
        <v>1679.42</v>
      </c>
      <c r="Y179" s="977">
        <f t="shared" si="27"/>
        <v>6365.61</v>
      </c>
      <c r="Z179" s="977">
        <v>1021.4</v>
      </c>
      <c r="AA179" s="1025">
        <f t="shared" si="28"/>
        <v>5344.21</v>
      </c>
      <c r="AB179" s="1025">
        <f t="shared" si="29"/>
        <v>6365.61</v>
      </c>
      <c r="AC179" s="549" t="s">
        <v>167</v>
      </c>
      <c r="AD179" s="980" t="b">
        <f t="shared" si="25"/>
        <v>1</v>
      </c>
      <c r="AE179" s="399" t="s">
        <v>116</v>
      </c>
      <c r="AF179" s="1083"/>
      <c r="AG179" s="975"/>
      <c r="AH179" s="977"/>
      <c r="AI179" s="976"/>
      <c r="AJ179" s="975"/>
      <c r="AK179" s="975"/>
      <c r="AL179" s="976"/>
      <c r="AM179" s="975"/>
      <c r="AN179" s="976"/>
      <c r="AO179" s="975"/>
    </row>
    <row r="180" spans="1:41" ht="15" customHeight="1" x14ac:dyDescent="0.25">
      <c r="A180" s="559" t="s">
        <v>1223</v>
      </c>
      <c r="B180" s="559" t="s">
        <v>847</v>
      </c>
      <c r="C180" s="560">
        <v>30</v>
      </c>
      <c r="D180" s="559" t="s">
        <v>22</v>
      </c>
      <c r="E180" s="559" t="s">
        <v>194</v>
      </c>
      <c r="F180" s="562">
        <v>23973.05</v>
      </c>
      <c r="G180" s="562">
        <v>0</v>
      </c>
      <c r="H180" s="562">
        <v>0</v>
      </c>
      <c r="I180" s="562">
        <v>0</v>
      </c>
      <c r="J180" s="562">
        <v>0</v>
      </c>
      <c r="K180" s="562">
        <v>0</v>
      </c>
      <c r="L180" s="562">
        <v>0</v>
      </c>
      <c r="M180" s="562">
        <v>0</v>
      </c>
      <c r="N180" s="562">
        <v>0</v>
      </c>
      <c r="O180" s="562">
        <v>0</v>
      </c>
      <c r="P180" s="562">
        <v>0</v>
      </c>
      <c r="Q180" s="562">
        <v>0</v>
      </c>
      <c r="R180" s="562">
        <v>0</v>
      </c>
      <c r="S180" s="562">
        <v>172.2</v>
      </c>
      <c r="T180" s="562">
        <v>710.38</v>
      </c>
      <c r="U180" s="562">
        <v>0</v>
      </c>
      <c r="V180" s="562">
        <v>0</v>
      </c>
      <c r="W180" s="562">
        <v>0</v>
      </c>
      <c r="X180" s="562">
        <f t="shared" si="26"/>
        <v>882.57999999999993</v>
      </c>
      <c r="Y180" s="562">
        <f t="shared" si="27"/>
        <v>23090.47</v>
      </c>
      <c r="Z180" s="562">
        <v>4602.07</v>
      </c>
      <c r="AA180" s="574">
        <f t="shared" si="28"/>
        <v>18488.400000000001</v>
      </c>
      <c r="AB180" s="574">
        <f t="shared" si="29"/>
        <v>23090.47</v>
      </c>
      <c r="AC180" s="549" t="s">
        <v>167</v>
      </c>
      <c r="AD180" s="980" t="b">
        <f t="shared" si="25"/>
        <v>1</v>
      </c>
      <c r="AE180" s="411" t="s">
        <v>22</v>
      </c>
      <c r="AF180" s="1083"/>
      <c r="AG180" s="975"/>
      <c r="AH180" s="977"/>
      <c r="AI180" s="976"/>
      <c r="AJ180" s="975"/>
      <c r="AK180" s="975"/>
      <c r="AL180" s="976"/>
      <c r="AM180" s="975"/>
      <c r="AN180" s="976"/>
      <c r="AO180" s="975"/>
    </row>
    <row r="181" spans="1:41" ht="15" customHeight="1" x14ac:dyDescent="0.25">
      <c r="A181" s="975" t="s">
        <v>1223</v>
      </c>
      <c r="B181" s="975" t="s">
        <v>847</v>
      </c>
      <c r="C181" s="976">
        <v>348</v>
      </c>
      <c r="D181" s="975" t="s">
        <v>370</v>
      </c>
      <c r="E181" s="975" t="s">
        <v>371</v>
      </c>
      <c r="F181" s="977">
        <v>27887.41</v>
      </c>
      <c r="G181" s="977">
        <v>0</v>
      </c>
      <c r="H181" s="977">
        <v>0</v>
      </c>
      <c r="I181" s="977">
        <v>0</v>
      </c>
      <c r="J181" s="977">
        <v>0</v>
      </c>
      <c r="K181" s="977">
        <v>0</v>
      </c>
      <c r="L181" s="977">
        <v>0</v>
      </c>
      <c r="M181" s="977">
        <v>0</v>
      </c>
      <c r="N181" s="977">
        <v>0</v>
      </c>
      <c r="O181" s="977">
        <v>0</v>
      </c>
      <c r="P181" s="977">
        <v>0</v>
      </c>
      <c r="Q181" s="977">
        <v>0</v>
      </c>
      <c r="R181" s="977">
        <v>0</v>
      </c>
      <c r="S181" s="977">
        <v>0</v>
      </c>
      <c r="T181" s="977">
        <v>0</v>
      </c>
      <c r="U181" s="977">
        <v>0</v>
      </c>
      <c r="V181" s="977">
        <v>0</v>
      </c>
      <c r="W181" s="977">
        <v>0</v>
      </c>
      <c r="X181" s="977">
        <f t="shared" si="26"/>
        <v>0</v>
      </c>
      <c r="Y181" s="977">
        <f t="shared" si="27"/>
        <v>27887.41</v>
      </c>
      <c r="Z181" s="977">
        <v>5379.8</v>
      </c>
      <c r="AA181" s="1025">
        <f t="shared" si="28"/>
        <v>22507.61</v>
      </c>
      <c r="AB181" s="1025">
        <f t="shared" si="29"/>
        <v>27887.41</v>
      </c>
      <c r="AC181" s="549" t="s">
        <v>167</v>
      </c>
      <c r="AD181" s="980" t="b">
        <f t="shared" si="25"/>
        <v>1</v>
      </c>
      <c r="AE181" s="399" t="s">
        <v>370</v>
      </c>
      <c r="AF181" s="1083"/>
      <c r="AG181" s="975"/>
      <c r="AH181" s="977"/>
      <c r="AI181" s="976"/>
      <c r="AJ181" s="975"/>
      <c r="AK181" s="975"/>
      <c r="AL181" s="976"/>
      <c r="AM181" s="975"/>
      <c r="AN181" s="976"/>
      <c r="AO181" s="975"/>
    </row>
    <row r="182" spans="1:41" ht="15" customHeight="1" x14ac:dyDescent="0.25">
      <c r="A182" s="975" t="s">
        <v>1223</v>
      </c>
      <c r="B182" s="975" t="s">
        <v>847</v>
      </c>
      <c r="C182" s="976">
        <v>2</v>
      </c>
      <c r="D182" s="975" t="s">
        <v>4</v>
      </c>
      <c r="E182" s="975" t="s">
        <v>173</v>
      </c>
      <c r="F182" s="977">
        <v>22524.93</v>
      </c>
      <c r="G182" s="977">
        <v>0</v>
      </c>
      <c r="H182" s="977">
        <v>0</v>
      </c>
      <c r="I182" s="977">
        <v>0</v>
      </c>
      <c r="J182" s="977">
        <v>0</v>
      </c>
      <c r="K182" s="977">
        <v>0</v>
      </c>
      <c r="L182" s="977">
        <v>0</v>
      </c>
      <c r="M182" s="977">
        <v>0</v>
      </c>
      <c r="N182" s="977">
        <v>0</v>
      </c>
      <c r="O182" s="977">
        <v>0</v>
      </c>
      <c r="P182" s="977">
        <v>0</v>
      </c>
      <c r="Q182" s="977">
        <v>0</v>
      </c>
      <c r="R182" s="977">
        <v>0</v>
      </c>
      <c r="S182" s="977">
        <v>833.2</v>
      </c>
      <c r="T182" s="977">
        <v>3576.68</v>
      </c>
      <c r="U182" s="977">
        <v>0</v>
      </c>
      <c r="V182" s="977">
        <v>0</v>
      </c>
      <c r="W182" s="977">
        <v>0</v>
      </c>
      <c r="X182" s="977">
        <f t="shared" si="26"/>
        <v>4409.88</v>
      </c>
      <c r="Y182" s="977">
        <f t="shared" si="27"/>
        <v>18115.05</v>
      </c>
      <c r="Z182" s="977">
        <v>3810.97</v>
      </c>
      <c r="AA182" s="1025">
        <f t="shared" si="28"/>
        <v>14304.08</v>
      </c>
      <c r="AB182" s="1025">
        <f t="shared" si="29"/>
        <v>18115.05</v>
      </c>
      <c r="AC182" s="549" t="s">
        <v>167</v>
      </c>
      <c r="AD182" s="980" t="b">
        <f t="shared" si="25"/>
        <v>1</v>
      </c>
      <c r="AE182" s="399" t="s">
        <v>4</v>
      </c>
      <c r="AF182" s="1083"/>
      <c r="AG182" s="975"/>
      <c r="AH182" s="977"/>
      <c r="AI182" s="976"/>
      <c r="AJ182" s="975"/>
      <c r="AK182" s="975"/>
      <c r="AL182" s="976"/>
      <c r="AM182" s="975"/>
      <c r="AN182" s="976"/>
      <c r="AO182" s="975"/>
    </row>
    <row r="183" spans="1:41" ht="15" customHeight="1" x14ac:dyDescent="0.25">
      <c r="A183" s="975" t="s">
        <v>1223</v>
      </c>
      <c r="B183" s="975" t="s">
        <v>847</v>
      </c>
      <c r="C183" s="976">
        <v>487</v>
      </c>
      <c r="D183" s="975" t="s">
        <v>840</v>
      </c>
      <c r="E183" s="975" t="s">
        <v>841</v>
      </c>
      <c r="F183" s="977">
        <v>28913.09</v>
      </c>
      <c r="G183" s="977">
        <v>0</v>
      </c>
      <c r="H183" s="977">
        <v>0</v>
      </c>
      <c r="I183" s="977">
        <v>0</v>
      </c>
      <c r="J183" s="977">
        <v>0</v>
      </c>
      <c r="K183" s="977">
        <v>0</v>
      </c>
      <c r="L183" s="977">
        <v>0</v>
      </c>
      <c r="M183" s="977">
        <v>0</v>
      </c>
      <c r="N183" s="977">
        <v>0</v>
      </c>
      <c r="O183" s="977">
        <v>0</v>
      </c>
      <c r="P183" s="977">
        <v>0</v>
      </c>
      <c r="Q183" s="977">
        <v>0</v>
      </c>
      <c r="R183" s="977">
        <v>0</v>
      </c>
      <c r="S183" s="977">
        <v>0</v>
      </c>
      <c r="T183" s="977">
        <v>0</v>
      </c>
      <c r="U183" s="977">
        <v>0</v>
      </c>
      <c r="V183" s="977">
        <v>0</v>
      </c>
      <c r="W183" s="977">
        <v>0</v>
      </c>
      <c r="X183" s="977">
        <f t="shared" ref="X183" si="30">SUM(G183:W183)</f>
        <v>0</v>
      </c>
      <c r="Y183" s="977">
        <f t="shared" ref="Y183" si="31">F183-X183</f>
        <v>28913.09</v>
      </c>
      <c r="Z183" s="977">
        <v>5568.75</v>
      </c>
      <c r="AA183" s="1025">
        <f t="shared" ref="AA183" si="32">Y183-Z183</f>
        <v>23344.34</v>
      </c>
      <c r="AB183" s="1025">
        <f t="shared" ref="AB183" si="33">Y183</f>
        <v>28913.09</v>
      </c>
      <c r="AC183" s="575" t="s">
        <v>167</v>
      </c>
      <c r="AD183" s="980" t="b">
        <f t="shared" si="25"/>
        <v>1</v>
      </c>
      <c r="AE183" s="201" t="s">
        <v>840</v>
      </c>
      <c r="AF183" s="1083"/>
      <c r="AG183" s="975"/>
      <c r="AH183" s="977"/>
      <c r="AI183" s="976"/>
      <c r="AJ183" s="975"/>
      <c r="AK183" s="975"/>
      <c r="AL183" s="976"/>
      <c r="AM183" s="975"/>
      <c r="AN183" s="976"/>
      <c r="AO183" s="975"/>
    </row>
    <row r="184" spans="1:41" ht="15" customHeight="1" x14ac:dyDescent="0.25">
      <c r="A184" s="981" t="s">
        <v>1223</v>
      </c>
      <c r="B184" s="981" t="s">
        <v>847</v>
      </c>
      <c r="C184" s="982">
        <v>20046</v>
      </c>
      <c r="D184" s="981" t="s">
        <v>1110</v>
      </c>
      <c r="E184" s="981" t="s">
        <v>1119</v>
      </c>
      <c r="F184" s="984">
        <v>23550.5</v>
      </c>
      <c r="G184" s="984">
        <v>0</v>
      </c>
      <c r="H184" s="984">
        <v>0</v>
      </c>
      <c r="I184" s="984">
        <v>0</v>
      </c>
      <c r="J184" s="984">
        <v>0</v>
      </c>
      <c r="K184" s="984">
        <v>0</v>
      </c>
      <c r="L184" s="984">
        <v>0</v>
      </c>
      <c r="M184" s="984">
        <v>0</v>
      </c>
      <c r="N184" s="984">
        <v>0</v>
      </c>
      <c r="O184" s="984">
        <v>0</v>
      </c>
      <c r="P184" s="984">
        <v>0</v>
      </c>
      <c r="Q184" s="984">
        <v>0</v>
      </c>
      <c r="R184" s="984">
        <v>0</v>
      </c>
      <c r="S184" s="984">
        <v>0</v>
      </c>
      <c r="T184" s="984">
        <v>0</v>
      </c>
      <c r="U184" s="984">
        <v>0</v>
      </c>
      <c r="V184" s="984">
        <v>0</v>
      </c>
      <c r="W184" s="984">
        <v>0</v>
      </c>
      <c r="X184" s="984">
        <f>SUM(G184:W184)</f>
        <v>0</v>
      </c>
      <c r="Y184" s="984">
        <f>F184-X184</f>
        <v>23550.5</v>
      </c>
      <c r="Z184" s="984">
        <v>0</v>
      </c>
      <c r="AA184" s="1026">
        <f>Y184-Z184</f>
        <v>23550.5</v>
      </c>
      <c r="AB184" s="1026">
        <f>Y184</f>
        <v>23550.5</v>
      </c>
      <c r="AC184" s="549" t="s">
        <v>167</v>
      </c>
      <c r="AD184" s="980" t="b">
        <f t="shared" si="25"/>
        <v>1</v>
      </c>
      <c r="AE184" s="128" t="s">
        <v>1110</v>
      </c>
      <c r="AI184" s="976"/>
      <c r="AJ184" s="975"/>
      <c r="AK184" s="975"/>
      <c r="AL184" s="976"/>
      <c r="AM184" s="975"/>
      <c r="AN184" s="976"/>
      <c r="AO184" s="975"/>
    </row>
    <row r="185" spans="1:41" ht="15" customHeight="1" x14ac:dyDescent="0.25">
      <c r="A185" s="541" t="s">
        <v>1223</v>
      </c>
      <c r="B185" s="541" t="s">
        <v>847</v>
      </c>
      <c r="C185" s="542">
        <v>20047</v>
      </c>
      <c r="D185" s="541" t="s">
        <v>1132</v>
      </c>
      <c r="E185" s="541" t="s">
        <v>1133</v>
      </c>
      <c r="F185" s="544">
        <v>44939.72</v>
      </c>
      <c r="G185" s="544">
        <v>0</v>
      </c>
      <c r="H185" s="544">
        <v>0</v>
      </c>
      <c r="I185" s="544">
        <v>0</v>
      </c>
      <c r="J185" s="544">
        <v>0</v>
      </c>
      <c r="K185" s="544">
        <v>0</v>
      </c>
      <c r="L185" s="544">
        <v>0</v>
      </c>
      <c r="M185" s="544">
        <v>0</v>
      </c>
      <c r="N185" s="544">
        <v>0</v>
      </c>
      <c r="O185" s="544">
        <v>0</v>
      </c>
      <c r="P185" s="544">
        <v>0</v>
      </c>
      <c r="Q185" s="544">
        <v>0</v>
      </c>
      <c r="R185" s="544">
        <v>0</v>
      </c>
      <c r="S185" s="544">
        <v>0</v>
      </c>
      <c r="T185" s="544">
        <v>0</v>
      </c>
      <c r="U185" s="544">
        <v>0</v>
      </c>
      <c r="V185" s="544">
        <v>0</v>
      </c>
      <c r="W185" s="544">
        <v>381.96</v>
      </c>
      <c r="X185" s="544">
        <f>SUM(G185:W185)</f>
        <v>381.96</v>
      </c>
      <c r="Y185" s="544">
        <f>F185-X185</f>
        <v>44557.760000000002</v>
      </c>
      <c r="Z185" s="544">
        <v>0</v>
      </c>
      <c r="AA185" s="545">
        <f>Y185-Z185</f>
        <v>44557.760000000002</v>
      </c>
      <c r="AB185" s="545">
        <f>Y185</f>
        <v>44557.760000000002</v>
      </c>
      <c r="AC185" s="549" t="s">
        <v>167</v>
      </c>
      <c r="AD185" s="980" t="b">
        <f t="shared" si="25"/>
        <v>1</v>
      </c>
      <c r="AE185" s="1104" t="s">
        <v>1132</v>
      </c>
      <c r="AI185" s="976"/>
      <c r="AJ185" s="975"/>
      <c r="AK185" s="975"/>
      <c r="AL185" s="976"/>
      <c r="AM185" s="975"/>
      <c r="AN185" s="976"/>
      <c r="AO185" s="975"/>
    </row>
    <row r="186" spans="1:41" ht="15" customHeight="1" x14ac:dyDescent="0.25">
      <c r="A186" s="981" t="s">
        <v>1223</v>
      </c>
      <c r="B186" s="981" t="s">
        <v>847</v>
      </c>
      <c r="C186" s="982">
        <v>20045</v>
      </c>
      <c r="D186" s="981" t="s">
        <v>151</v>
      </c>
      <c r="E186" s="981" t="s">
        <v>265</v>
      </c>
      <c r="F186" s="984">
        <v>24299.33</v>
      </c>
      <c r="G186" s="984">
        <v>0</v>
      </c>
      <c r="H186" s="984">
        <v>0</v>
      </c>
      <c r="I186" s="984">
        <v>0</v>
      </c>
      <c r="J186" s="984">
        <v>0</v>
      </c>
      <c r="K186" s="984">
        <v>0</v>
      </c>
      <c r="L186" s="984">
        <v>0</v>
      </c>
      <c r="M186" s="984">
        <v>0</v>
      </c>
      <c r="N186" s="984">
        <v>0</v>
      </c>
      <c r="O186" s="984">
        <v>0</v>
      </c>
      <c r="P186" s="984">
        <v>0</v>
      </c>
      <c r="Q186" s="984">
        <v>0</v>
      </c>
      <c r="R186" s="984">
        <v>0</v>
      </c>
      <c r="S186" s="984">
        <v>115.2</v>
      </c>
      <c r="T186" s="984">
        <v>633.63</v>
      </c>
      <c r="U186" s="984">
        <v>0</v>
      </c>
      <c r="V186" s="984">
        <v>0</v>
      </c>
      <c r="W186" s="984">
        <v>0</v>
      </c>
      <c r="X186" s="984">
        <f>SUM(G186:W186)</f>
        <v>748.83</v>
      </c>
      <c r="Y186" s="984">
        <f>F186-X186</f>
        <v>23550.5</v>
      </c>
      <c r="Z186" s="984">
        <v>0</v>
      </c>
      <c r="AA186" s="1026">
        <f>Y186-Z186</f>
        <v>23550.5</v>
      </c>
      <c r="AB186" s="1026">
        <f>Y186</f>
        <v>23550.5</v>
      </c>
      <c r="AC186" s="549" t="s">
        <v>167</v>
      </c>
      <c r="AD186" s="980" t="b">
        <f t="shared" si="25"/>
        <v>0</v>
      </c>
      <c r="AE186" s="128" t="s">
        <v>408</v>
      </c>
      <c r="AI186" s="976"/>
      <c r="AJ186" s="975"/>
      <c r="AK186" s="975"/>
      <c r="AL186" s="976"/>
      <c r="AM186" s="975"/>
      <c r="AN186" s="976"/>
      <c r="AO186" s="975"/>
    </row>
    <row r="187" spans="1:41" s="1194" customFormat="1" ht="15" customHeight="1" x14ac:dyDescent="0.25">
      <c r="A187" s="981" t="s">
        <v>1223</v>
      </c>
      <c r="B187" s="981" t="s">
        <v>847</v>
      </c>
      <c r="C187" s="982">
        <v>20039</v>
      </c>
      <c r="D187" s="981" t="s">
        <v>353</v>
      </c>
      <c r="E187" s="981" t="s">
        <v>354</v>
      </c>
      <c r="F187" s="984">
        <v>25726.13</v>
      </c>
      <c r="G187" s="984">
        <v>0</v>
      </c>
      <c r="H187" s="984">
        <v>0</v>
      </c>
      <c r="I187" s="984">
        <v>0</v>
      </c>
      <c r="J187" s="984">
        <v>0</v>
      </c>
      <c r="K187" s="984">
        <v>0</v>
      </c>
      <c r="L187" s="984">
        <v>1857.27</v>
      </c>
      <c r="M187" s="984">
        <v>0</v>
      </c>
      <c r="N187" s="984">
        <v>0</v>
      </c>
      <c r="O187" s="984">
        <v>0</v>
      </c>
      <c r="P187" s="984">
        <v>0</v>
      </c>
      <c r="Q187" s="984">
        <v>0</v>
      </c>
      <c r="R187" s="984">
        <v>0</v>
      </c>
      <c r="S187" s="984">
        <v>318.36</v>
      </c>
      <c r="T187" s="984">
        <v>0</v>
      </c>
      <c r="U187" s="984">
        <v>0</v>
      </c>
      <c r="V187" s="984">
        <v>0</v>
      </c>
      <c r="W187" s="984">
        <v>0</v>
      </c>
      <c r="X187" s="984">
        <f>SUM(G187:W187)</f>
        <v>2175.63</v>
      </c>
      <c r="Y187" s="984">
        <f>F187-X187</f>
        <v>23550.5</v>
      </c>
      <c r="Z187" s="984">
        <v>0</v>
      </c>
      <c r="AA187" s="1026">
        <f>Y187-Z187</f>
        <v>23550.5</v>
      </c>
      <c r="AB187" s="1026">
        <f>Y187</f>
        <v>23550.5</v>
      </c>
      <c r="AC187" s="549" t="s">
        <v>167</v>
      </c>
      <c r="AD187" s="980" t="b">
        <f t="shared" si="25"/>
        <v>1</v>
      </c>
      <c r="AE187" s="79" t="s">
        <v>353</v>
      </c>
      <c r="AF187" s="182"/>
      <c r="AG187" s="182"/>
      <c r="AH187" s="182"/>
      <c r="AI187" s="976"/>
      <c r="AJ187" s="793"/>
      <c r="AK187" s="793"/>
      <c r="AL187" s="794"/>
      <c r="AM187" s="793"/>
      <c r="AN187" s="794"/>
      <c r="AO187" s="793"/>
    </row>
    <row r="188" spans="1:41" x14ac:dyDescent="0.25">
      <c r="A188" s="981" t="s">
        <v>1223</v>
      </c>
      <c r="B188" s="981" t="s">
        <v>847</v>
      </c>
      <c r="C188" s="982">
        <v>20043</v>
      </c>
      <c r="D188" s="981" t="s">
        <v>166</v>
      </c>
      <c r="E188" s="981" t="s">
        <v>267</v>
      </c>
      <c r="F188" s="984">
        <v>26577.71</v>
      </c>
      <c r="G188" s="984">
        <v>0</v>
      </c>
      <c r="H188" s="984">
        <v>0</v>
      </c>
      <c r="I188" s="984">
        <v>0</v>
      </c>
      <c r="J188" s="984">
        <v>0</v>
      </c>
      <c r="K188" s="984">
        <v>0</v>
      </c>
      <c r="L188" s="984">
        <v>0</v>
      </c>
      <c r="M188" s="984">
        <v>0</v>
      </c>
      <c r="N188" s="984">
        <v>0</v>
      </c>
      <c r="O188" s="984">
        <v>0</v>
      </c>
      <c r="P188" s="984">
        <v>0</v>
      </c>
      <c r="Q188" s="984">
        <v>0</v>
      </c>
      <c r="R188" s="984">
        <v>0</v>
      </c>
      <c r="S188" s="984">
        <v>269.85000000000002</v>
      </c>
      <c r="T188" s="984">
        <v>1484.36</v>
      </c>
      <c r="U188" s="984">
        <v>0</v>
      </c>
      <c r="V188" s="984">
        <v>0</v>
      </c>
      <c r="W188" s="984">
        <v>0</v>
      </c>
      <c r="X188" s="984">
        <f>SUM(G188:W188)</f>
        <v>1754.21</v>
      </c>
      <c r="Y188" s="984">
        <f>F188-X188</f>
        <v>24823.5</v>
      </c>
      <c r="Z188" s="984">
        <v>0</v>
      </c>
      <c r="AA188" s="1026">
        <f>Y188-Z188</f>
        <v>24823.5</v>
      </c>
      <c r="AB188" s="1026">
        <f>Y188</f>
        <v>24823.5</v>
      </c>
      <c r="AC188" s="575" t="s">
        <v>167</v>
      </c>
      <c r="AD188" s="980" t="b">
        <f t="shared" si="25"/>
        <v>1</v>
      </c>
      <c r="AE188" s="128" t="s">
        <v>166</v>
      </c>
      <c r="AF188" s="1194"/>
      <c r="AG188" s="1194"/>
      <c r="AH188" s="1194"/>
      <c r="AI188" s="794"/>
    </row>
    <row r="189" spans="1:41" s="221" customFormat="1" ht="15.75" x14ac:dyDescent="0.25">
      <c r="A189" s="1085"/>
      <c r="B189" s="1085"/>
      <c r="C189" s="1085"/>
      <c r="D189" s="1105">
        <f>COUNTA(D2:D188)</f>
        <v>187</v>
      </c>
      <c r="E189" s="1085"/>
      <c r="F189" s="1086">
        <f t="shared" ref="F189:N189" si="34">SUM(F2:F188)</f>
        <v>3664121.9499999993</v>
      </c>
      <c r="G189" s="1086">
        <f t="shared" si="34"/>
        <v>0</v>
      </c>
      <c r="H189" s="1086">
        <f t="shared" si="34"/>
        <v>1298.03</v>
      </c>
      <c r="I189" s="1086">
        <f t="shared" si="34"/>
        <v>13365</v>
      </c>
      <c r="J189" s="1086">
        <f t="shared" si="34"/>
        <v>76.44</v>
      </c>
      <c r="K189" s="1086">
        <f t="shared" si="34"/>
        <v>1724</v>
      </c>
      <c r="L189" s="1086">
        <f t="shared" si="34"/>
        <v>122832.42</v>
      </c>
      <c r="M189" s="1086">
        <f t="shared" si="34"/>
        <v>5955.9599999999991</v>
      </c>
      <c r="N189" s="1086">
        <f t="shared" si="34"/>
        <v>777.24</v>
      </c>
      <c r="O189" s="977">
        <v>0</v>
      </c>
      <c r="P189" s="1086">
        <f t="shared" ref="P189:Y189" si="35">SUM(P2:P188)</f>
        <v>22770</v>
      </c>
      <c r="Q189" s="1086">
        <f t="shared" si="35"/>
        <v>2821.5099999999998</v>
      </c>
      <c r="R189" s="1086">
        <f t="shared" si="35"/>
        <v>144.03</v>
      </c>
      <c r="S189" s="1086">
        <f t="shared" si="35"/>
        <v>20572.329999999994</v>
      </c>
      <c r="T189" s="1086">
        <f t="shared" si="35"/>
        <v>98886.02</v>
      </c>
      <c r="U189" s="1086">
        <f t="shared" si="35"/>
        <v>319.22000000000003</v>
      </c>
      <c r="V189" s="1086">
        <f t="shared" si="35"/>
        <v>480.84999999999997</v>
      </c>
      <c r="W189" s="1086">
        <f t="shared" si="35"/>
        <v>440.7</v>
      </c>
      <c r="X189" s="1086">
        <f t="shared" si="35"/>
        <v>292463.75000000006</v>
      </c>
      <c r="Y189" s="1086">
        <f t="shared" si="35"/>
        <v>3371658.2</v>
      </c>
      <c r="Z189" s="1086">
        <f>SUM(Z103:Z188)</f>
        <v>263692.88</v>
      </c>
      <c r="AA189" s="1086">
        <f>SUM(AA103:AA188)</f>
        <v>1309244.8400000001</v>
      </c>
      <c r="AB189" s="1086">
        <f>SUM(AB2:AB188)</f>
        <v>3371658.2</v>
      </c>
      <c r="AC189" s="547" t="s">
        <v>167</v>
      </c>
      <c r="AD189" s="980"/>
      <c r="AE189" s="182"/>
      <c r="AF189" s="182"/>
      <c r="AG189" s="182"/>
      <c r="AH189" s="182"/>
      <c r="AI189" s="182"/>
    </row>
    <row r="190" spans="1:41" x14ac:dyDescent="0.25">
      <c r="A190" s="221"/>
      <c r="B190" s="221"/>
      <c r="C190" s="221"/>
      <c r="D190" s="221">
        <v>187</v>
      </c>
      <c r="E190" s="221"/>
      <c r="F190" s="221" t="s">
        <v>167</v>
      </c>
      <c r="G190" s="221" t="s">
        <v>167</v>
      </c>
      <c r="H190" s="221" t="s">
        <v>167</v>
      </c>
      <c r="I190" s="221" t="s">
        <v>167</v>
      </c>
      <c r="J190" s="221" t="s">
        <v>167</v>
      </c>
      <c r="K190" s="221" t="s">
        <v>167</v>
      </c>
      <c r="L190" s="221" t="s">
        <v>167</v>
      </c>
      <c r="M190" s="792" t="s">
        <v>167</v>
      </c>
      <c r="N190" s="221" t="s">
        <v>167</v>
      </c>
      <c r="O190" s="977">
        <v>0</v>
      </c>
      <c r="P190" s="221" t="s">
        <v>167</v>
      </c>
      <c r="Q190" s="221" t="s">
        <v>167</v>
      </c>
      <c r="R190" s="221" t="s">
        <v>167</v>
      </c>
      <c r="S190" s="792" t="s">
        <v>167</v>
      </c>
      <c r="T190" s="221" t="s">
        <v>167</v>
      </c>
      <c r="U190" s="221"/>
      <c r="V190" s="221"/>
      <c r="W190" s="221" t="s">
        <v>167</v>
      </c>
      <c r="X190" s="221"/>
      <c r="Y190" s="221"/>
      <c r="Z190" s="221"/>
      <c r="AA190" s="1087"/>
      <c r="AB190" s="1087"/>
      <c r="AD190" s="980"/>
      <c r="AE190" s="221"/>
      <c r="AF190" s="221"/>
      <c r="AG190" s="221"/>
      <c r="AH190" s="221"/>
      <c r="AI190" s="221"/>
    </row>
    <row r="191" spans="1:41" x14ac:dyDescent="0.25">
      <c r="D191" s="221">
        <f>D189-D190</f>
        <v>0</v>
      </c>
      <c r="Z191" s="328"/>
      <c r="AD191" s="980"/>
    </row>
  </sheetData>
  <sortState xmlns:xlrd2="http://schemas.microsoft.com/office/spreadsheetml/2017/richdata2" ref="A184:AC188">
    <sortCondition ref="D184:D188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686B6-E4F1-4707-9C9A-00D4B908B9CB}">
  <dimension ref="A1:AI200"/>
  <sheetViews>
    <sheetView topLeftCell="P1" workbookViewId="0">
      <pane ySplit="1" topLeftCell="A173" activePane="bottomLeft" state="frozen"/>
      <selection activeCell="C1" sqref="C1"/>
      <selection pane="bottomLeft" activeCell="V193" sqref="V193"/>
    </sheetView>
  </sheetViews>
  <sheetFormatPr defaultRowHeight="15" x14ac:dyDescent="0.25"/>
  <cols>
    <col min="1" max="1" width="9.28515625" style="1107" customWidth="1" collapsed="1"/>
    <col min="2" max="2" width="12.5703125" style="1107" customWidth="1" collapsed="1"/>
    <col min="3" max="3" width="13.85546875" style="1107" customWidth="1" collapsed="1"/>
    <col min="4" max="4" width="34.85546875" style="1254" customWidth="1" collapsed="1"/>
    <col min="5" max="5" width="14.42578125" style="1107" customWidth="1" collapsed="1"/>
    <col min="6" max="6" width="15" style="1107" customWidth="1" collapsed="1"/>
    <col min="7" max="8" width="7.7109375" style="1255" customWidth="1"/>
    <col min="9" max="9" width="10.140625" style="1107" customWidth="1" collapsed="1"/>
    <col min="10" max="10" width="17.7109375" style="1107" customWidth="1" collapsed="1"/>
    <col min="11" max="11" width="11.28515625" style="1107" customWidth="1"/>
    <col min="12" max="12" width="14.5703125" style="1107" customWidth="1" collapsed="1"/>
    <col min="13" max="13" width="16.5703125" style="1254" customWidth="1" collapsed="1"/>
    <col min="14" max="14" width="9.42578125" style="1260" customWidth="1"/>
    <col min="15" max="15" width="11.7109375" style="1254" customWidth="1"/>
    <col min="16" max="16" width="15" style="1107" customWidth="1" collapsed="1"/>
    <col min="17" max="17" width="12.140625" style="1107" customWidth="1" collapsed="1"/>
    <col min="18" max="18" width="14.28515625" style="1260" customWidth="1" collapsed="1"/>
    <col min="19" max="19" width="13.7109375" style="1107" customWidth="1" collapsed="1"/>
    <col min="20" max="22" width="13.7109375" style="1107" customWidth="1"/>
    <col min="23" max="23" width="17.7109375" style="1254" customWidth="1" collapsed="1"/>
    <col min="24" max="24" width="17.7109375" style="1254" customWidth="1"/>
    <col min="25" max="25" width="9.140625" style="1107" customWidth="1" collapsed="1"/>
    <col min="26" max="26" width="29.85546875" style="1107" customWidth="1" collapsed="1"/>
    <col min="27" max="27" width="9.140625" style="1107" customWidth="1" collapsed="1"/>
    <col min="28" max="28" width="30.7109375" style="1107" customWidth="1" collapsed="1"/>
    <col min="29" max="29" width="9.28515625" style="1107" customWidth="1" collapsed="1"/>
    <col min="30" max="30" width="32.28515625" style="1107" customWidth="1" collapsed="1"/>
    <col min="31" max="31" width="22.7109375" style="1107" customWidth="1" collapsed="1"/>
    <col min="32" max="32" width="13.7109375" style="1107" customWidth="1" collapsed="1"/>
    <col min="33" max="33" width="15.5703125" style="1107" customWidth="1" collapsed="1"/>
    <col min="34" max="34" width="9.28515625" style="1107" customWidth="1" collapsed="1"/>
    <col min="35" max="16384" width="9.140625" style="1107"/>
  </cols>
  <sheetData>
    <row r="1" spans="1:35" ht="15" customHeight="1" x14ac:dyDescent="0.25">
      <c r="A1" s="1208" t="s">
        <v>127</v>
      </c>
      <c r="B1" s="1208" t="s">
        <v>119</v>
      </c>
      <c r="C1" s="1208" t="s">
        <v>92</v>
      </c>
      <c r="D1" s="1209" t="s">
        <v>93</v>
      </c>
      <c r="E1" s="1208" t="s">
        <v>153</v>
      </c>
      <c r="F1" s="1208" t="s">
        <v>273</v>
      </c>
      <c r="G1" s="1210" t="s">
        <v>1361</v>
      </c>
      <c r="H1" s="1210" t="s">
        <v>1362</v>
      </c>
      <c r="I1" s="1208" t="s">
        <v>270</v>
      </c>
      <c r="J1" s="1208" t="s">
        <v>1363</v>
      </c>
      <c r="K1" s="1208" t="s">
        <v>1364</v>
      </c>
      <c r="L1" s="1208" t="s">
        <v>1365</v>
      </c>
      <c r="M1" s="1209" t="s">
        <v>1366</v>
      </c>
      <c r="N1" s="1211" t="s">
        <v>1367</v>
      </c>
      <c r="O1" s="1209" t="s">
        <v>1368</v>
      </c>
      <c r="P1" s="1208" t="s">
        <v>449</v>
      </c>
      <c r="Q1" s="1208" t="s">
        <v>450</v>
      </c>
      <c r="R1" s="1211" t="s">
        <v>1369</v>
      </c>
      <c r="S1" s="1208" t="s">
        <v>1370</v>
      </c>
      <c r="T1" s="1208" t="s">
        <v>448</v>
      </c>
      <c r="U1" s="1208" t="s">
        <v>879</v>
      </c>
      <c r="V1" s="1208" t="s">
        <v>856</v>
      </c>
      <c r="W1" s="1209"/>
      <c r="X1" s="1209"/>
      <c r="Y1" s="1208"/>
      <c r="Z1" s="1208"/>
      <c r="AA1" s="1208"/>
      <c r="AB1" s="1208"/>
      <c r="AC1" s="1208"/>
      <c r="AD1" s="1208"/>
      <c r="AE1" s="1208"/>
      <c r="AF1" s="1208"/>
      <c r="AG1" s="1208"/>
      <c r="AH1" s="1208"/>
      <c r="AI1" s="1208"/>
    </row>
    <row r="2" spans="1:35" ht="15" customHeight="1" x14ac:dyDescent="0.25">
      <c r="A2" s="1212" t="s">
        <v>1223</v>
      </c>
      <c r="B2" s="1212" t="s">
        <v>847</v>
      </c>
      <c r="C2" s="1213">
        <v>271</v>
      </c>
      <c r="D2" s="1214" t="s">
        <v>164</v>
      </c>
      <c r="E2" s="1212" t="s">
        <v>266</v>
      </c>
      <c r="F2" s="1215">
        <v>52814.32</v>
      </c>
      <c r="G2" s="1216" t="s">
        <v>167</v>
      </c>
      <c r="H2" s="1216" t="s">
        <v>167</v>
      </c>
      <c r="I2" s="1215">
        <v>951.62</v>
      </c>
      <c r="J2" s="1215">
        <v>23344.34</v>
      </c>
      <c r="K2" s="1215">
        <v>0</v>
      </c>
      <c r="L2" s="1215">
        <v>6125.64</v>
      </c>
      <c r="M2" s="738">
        <f t="shared" ref="M2:M33" si="0">J2+L2</f>
        <v>29469.98</v>
      </c>
      <c r="N2" s="1218">
        <v>0</v>
      </c>
      <c r="O2" s="738">
        <f t="shared" ref="O2:O33" si="1">M2-N2</f>
        <v>29469.98</v>
      </c>
      <c r="P2" s="1215">
        <v>7324.62</v>
      </c>
      <c r="Q2" s="1215">
        <v>2357.59</v>
      </c>
      <c r="R2" s="1219">
        <v>0</v>
      </c>
      <c r="S2" s="346">
        <f t="shared" ref="S2:S33" si="2">I2+R2</f>
        <v>951.62</v>
      </c>
      <c r="T2" s="738">
        <f t="shared" ref="T2:T33" si="3">O2*1.5%</f>
        <v>442.04969999999997</v>
      </c>
      <c r="U2" s="738">
        <f t="shared" ref="U2:U33" si="4">P2-S2-T2</f>
        <v>5930.9503000000004</v>
      </c>
      <c r="V2" s="738">
        <f t="shared" ref="V2:V33" si="5">Q2+U2</f>
        <v>8288.5403000000006</v>
      </c>
      <c r="W2" s="1214"/>
      <c r="X2" s="1214" t="b">
        <f>D2=Z2</f>
        <v>1</v>
      </c>
      <c r="Y2" s="1213"/>
      <c r="Z2" s="479" t="s">
        <v>164</v>
      </c>
      <c r="AA2" s="1213"/>
      <c r="AB2" s="1212"/>
      <c r="AC2" s="1213"/>
      <c r="AD2" s="1212"/>
      <c r="AE2" s="1212"/>
      <c r="AF2" s="1213"/>
      <c r="AG2" s="1212"/>
      <c r="AH2" s="1213"/>
      <c r="AI2" s="1212"/>
    </row>
    <row r="3" spans="1:35" ht="15" customHeight="1" x14ac:dyDescent="0.25">
      <c r="A3" s="1212" t="s">
        <v>1223</v>
      </c>
      <c r="B3" s="1212" t="s">
        <v>847</v>
      </c>
      <c r="C3" s="1213">
        <v>37</v>
      </c>
      <c r="D3" s="1214" t="s">
        <v>27</v>
      </c>
      <c r="E3" s="1212" t="s">
        <v>199</v>
      </c>
      <c r="F3" s="1215">
        <v>38842.89</v>
      </c>
      <c r="G3" s="1216" t="s">
        <v>167</v>
      </c>
      <c r="H3" s="1216" t="s">
        <v>167</v>
      </c>
      <c r="I3" s="1215">
        <v>951.62</v>
      </c>
      <c r="J3" s="1215">
        <v>17247.46</v>
      </c>
      <c r="K3" s="1215">
        <v>0</v>
      </c>
      <c r="L3" s="1215">
        <v>4347.97</v>
      </c>
      <c r="M3" s="738">
        <f t="shared" si="0"/>
        <v>21595.43</v>
      </c>
      <c r="N3" s="1218">
        <v>0</v>
      </c>
      <c r="O3" s="738">
        <f t="shared" si="1"/>
        <v>21595.43</v>
      </c>
      <c r="P3" s="1215">
        <v>5660.18</v>
      </c>
      <c r="Q3" s="1215">
        <v>1727.63</v>
      </c>
      <c r="R3" s="1219">
        <v>0</v>
      </c>
      <c r="S3" s="738">
        <f t="shared" si="2"/>
        <v>951.62</v>
      </c>
      <c r="T3" s="738">
        <f t="shared" si="3"/>
        <v>323.93144999999998</v>
      </c>
      <c r="U3" s="738">
        <f t="shared" si="4"/>
        <v>4384.6285500000004</v>
      </c>
      <c r="V3" s="738">
        <f t="shared" si="5"/>
        <v>6112.2585500000005</v>
      </c>
      <c r="W3" s="1214"/>
      <c r="X3" s="1214" t="b">
        <f t="shared" ref="X3:X66" si="6">D3=Z3</f>
        <v>1</v>
      </c>
      <c r="Y3" s="1213"/>
      <c r="Z3" s="479" t="s">
        <v>27</v>
      </c>
      <c r="AA3" s="1213"/>
      <c r="AB3" s="1212"/>
      <c r="AC3" s="1213"/>
      <c r="AD3" s="1212"/>
      <c r="AE3" s="1212"/>
      <c r="AF3" s="1213"/>
      <c r="AG3" s="1212"/>
      <c r="AH3" s="1213"/>
      <c r="AI3" s="1212"/>
    </row>
    <row r="4" spans="1:35" ht="15" customHeight="1" x14ac:dyDescent="0.25">
      <c r="A4" s="1212" t="s">
        <v>1223</v>
      </c>
      <c r="B4" s="1212" t="s">
        <v>847</v>
      </c>
      <c r="C4" s="1213">
        <v>490</v>
      </c>
      <c r="D4" s="1214" t="s">
        <v>484</v>
      </c>
      <c r="E4" s="1212" t="s">
        <v>534</v>
      </c>
      <c r="F4" s="1215">
        <v>44305.2</v>
      </c>
      <c r="G4" s="1216" t="s">
        <v>167</v>
      </c>
      <c r="H4" s="1216" t="s">
        <v>167</v>
      </c>
      <c r="I4" s="1215">
        <v>951.62</v>
      </c>
      <c r="J4" s="1215">
        <v>19947.400000000001</v>
      </c>
      <c r="K4" s="1215">
        <v>0</v>
      </c>
      <c r="L4" s="1215">
        <v>4410.3999999999996</v>
      </c>
      <c r="M4" s="738">
        <f t="shared" si="0"/>
        <v>24357.800000000003</v>
      </c>
      <c r="N4" s="1218">
        <v>0</v>
      </c>
      <c r="O4" s="738">
        <f t="shared" si="1"/>
        <v>24357.800000000003</v>
      </c>
      <c r="P4" s="1215">
        <v>6397.26</v>
      </c>
      <c r="Q4" s="1215">
        <v>1948.62</v>
      </c>
      <c r="R4" s="1219">
        <v>0</v>
      </c>
      <c r="S4" s="738">
        <f t="shared" si="2"/>
        <v>951.62</v>
      </c>
      <c r="T4" s="738">
        <f t="shared" si="3"/>
        <v>365.36700000000002</v>
      </c>
      <c r="U4" s="738">
        <f t="shared" si="4"/>
        <v>5080.2730000000001</v>
      </c>
      <c r="V4" s="738">
        <f t="shared" si="5"/>
        <v>7028.893</v>
      </c>
      <c r="W4" s="1214"/>
      <c r="X4" s="1214" t="b">
        <f t="shared" si="6"/>
        <v>1</v>
      </c>
      <c r="Y4" s="1213"/>
      <c r="Z4" s="891" t="s">
        <v>484</v>
      </c>
      <c r="AA4" s="1213"/>
      <c r="AB4" s="1212"/>
      <c r="AC4" s="1213"/>
      <c r="AD4" s="1212"/>
      <c r="AE4" s="1212"/>
      <c r="AF4" s="1213"/>
      <c r="AG4" s="1212"/>
      <c r="AH4" s="1213"/>
      <c r="AI4" s="1212"/>
    </row>
    <row r="5" spans="1:35" ht="15" customHeight="1" x14ac:dyDescent="0.25">
      <c r="A5" s="1212" t="s">
        <v>1223</v>
      </c>
      <c r="B5" s="1212" t="s">
        <v>847</v>
      </c>
      <c r="C5" s="1213">
        <v>35</v>
      </c>
      <c r="D5" s="1214" t="s">
        <v>26</v>
      </c>
      <c r="E5" s="1212" t="s">
        <v>198</v>
      </c>
      <c r="F5" s="1215">
        <v>40857.22</v>
      </c>
      <c r="G5" s="1216" t="s">
        <v>167</v>
      </c>
      <c r="H5" s="1216" t="s">
        <v>167</v>
      </c>
      <c r="I5" s="1215">
        <v>951.62</v>
      </c>
      <c r="J5" s="1215">
        <v>18256.04</v>
      </c>
      <c r="K5" s="1215">
        <v>0</v>
      </c>
      <c r="L5" s="1215">
        <v>4345.1400000000003</v>
      </c>
      <c r="M5" s="346">
        <f t="shared" si="0"/>
        <v>22601.18</v>
      </c>
      <c r="N5" s="1236">
        <v>0</v>
      </c>
      <c r="O5" s="346">
        <f t="shared" si="1"/>
        <v>22601.18</v>
      </c>
      <c r="P5" s="1215">
        <v>5935.52</v>
      </c>
      <c r="Q5" s="1215">
        <v>1808.09</v>
      </c>
      <c r="R5" s="1219">
        <v>0</v>
      </c>
      <c r="S5" s="738">
        <f t="shared" si="2"/>
        <v>951.62</v>
      </c>
      <c r="T5" s="738">
        <f t="shared" si="3"/>
        <v>339.01769999999999</v>
      </c>
      <c r="U5" s="738">
        <f t="shared" si="4"/>
        <v>4644.8823000000002</v>
      </c>
      <c r="V5" s="738">
        <f t="shared" si="5"/>
        <v>6452.9723000000004</v>
      </c>
      <c r="W5" s="1214"/>
      <c r="X5" s="1214" t="b">
        <f t="shared" si="6"/>
        <v>1</v>
      </c>
      <c r="Y5" s="1213"/>
      <c r="Z5" s="479" t="s">
        <v>26</v>
      </c>
      <c r="AA5" s="1213"/>
      <c r="AB5" s="1212"/>
      <c r="AC5" s="1213"/>
      <c r="AD5" s="1212"/>
      <c r="AE5" s="1212"/>
      <c r="AF5" s="1213"/>
      <c r="AG5" s="1212"/>
      <c r="AH5" s="1213"/>
      <c r="AI5" s="1212"/>
    </row>
    <row r="6" spans="1:35" ht="15" customHeight="1" x14ac:dyDescent="0.25">
      <c r="A6" s="1212" t="s">
        <v>1223</v>
      </c>
      <c r="B6" s="1212" t="s">
        <v>847</v>
      </c>
      <c r="C6" s="1213">
        <v>201</v>
      </c>
      <c r="D6" s="1214" t="s">
        <v>75</v>
      </c>
      <c r="E6" s="1212" t="s">
        <v>865</v>
      </c>
      <c r="F6" s="1215">
        <v>13942.45</v>
      </c>
      <c r="G6" s="1216" t="s">
        <v>167</v>
      </c>
      <c r="H6" s="1216" t="s">
        <v>167</v>
      </c>
      <c r="I6" s="1215">
        <v>684.62</v>
      </c>
      <c r="J6" s="1215">
        <v>6250.28</v>
      </c>
      <c r="K6" s="1215">
        <v>0</v>
      </c>
      <c r="L6" s="1215">
        <v>1441.89</v>
      </c>
      <c r="M6" s="738">
        <f t="shared" si="0"/>
        <v>7692.17</v>
      </c>
      <c r="N6" s="1218">
        <v>0</v>
      </c>
      <c r="O6" s="738">
        <f t="shared" si="1"/>
        <v>7692.17</v>
      </c>
      <c r="P6" s="1215">
        <v>2390.9499999999998</v>
      </c>
      <c r="Q6" s="1215">
        <v>615.37</v>
      </c>
      <c r="R6" s="1219">
        <v>201.86</v>
      </c>
      <c r="S6" s="738">
        <f t="shared" si="2"/>
        <v>886.48</v>
      </c>
      <c r="T6" s="738">
        <f t="shared" si="3"/>
        <v>115.38254999999999</v>
      </c>
      <c r="U6" s="738">
        <f t="shared" si="4"/>
        <v>1389.0874499999998</v>
      </c>
      <c r="V6" s="738">
        <f t="shared" si="5"/>
        <v>2004.4574499999999</v>
      </c>
      <c r="W6" s="1214"/>
      <c r="X6" s="1214" t="b">
        <f t="shared" si="6"/>
        <v>1</v>
      </c>
      <c r="Y6" s="1213"/>
      <c r="Z6" s="479" t="s">
        <v>75</v>
      </c>
      <c r="AA6" s="1213"/>
      <c r="AB6" s="1212"/>
      <c r="AC6" s="1213"/>
      <c r="AD6" s="1212"/>
      <c r="AE6" s="1212"/>
      <c r="AF6" s="1213"/>
      <c r="AG6" s="1212"/>
      <c r="AH6" s="1213"/>
      <c r="AI6" s="1212"/>
    </row>
    <row r="7" spans="1:35" ht="15" customHeight="1" x14ac:dyDescent="0.25">
      <c r="A7" s="1221" t="s">
        <v>1223</v>
      </c>
      <c r="B7" s="1221" t="s">
        <v>847</v>
      </c>
      <c r="C7" s="1222">
        <v>20</v>
      </c>
      <c r="D7" s="1223" t="s">
        <v>14</v>
      </c>
      <c r="E7" s="1221" t="s">
        <v>186</v>
      </c>
      <c r="F7" s="1224">
        <v>2278.9299999999998</v>
      </c>
      <c r="G7" s="1216" t="s">
        <v>167</v>
      </c>
      <c r="H7" s="1216" t="s">
        <v>167</v>
      </c>
      <c r="I7" s="1224">
        <v>0</v>
      </c>
      <c r="J7" s="1224">
        <v>0</v>
      </c>
      <c r="K7" s="1215">
        <v>0</v>
      </c>
      <c r="L7" s="1224">
        <v>2278.9299999999998</v>
      </c>
      <c r="M7" s="1225">
        <f t="shared" si="0"/>
        <v>2278.9299999999998</v>
      </c>
      <c r="N7" s="1226">
        <v>0</v>
      </c>
      <c r="O7" s="1225">
        <f t="shared" si="1"/>
        <v>2278.9299999999998</v>
      </c>
      <c r="P7" s="1224">
        <v>0</v>
      </c>
      <c r="Q7" s="1224">
        <v>182.31</v>
      </c>
      <c r="R7" s="1228">
        <v>42.41</v>
      </c>
      <c r="S7" s="738">
        <f t="shared" si="2"/>
        <v>42.41</v>
      </c>
      <c r="T7" s="738">
        <f t="shared" si="3"/>
        <v>34.183949999999996</v>
      </c>
      <c r="U7" s="738">
        <f t="shared" si="4"/>
        <v>-76.593949999999992</v>
      </c>
      <c r="V7" s="738">
        <f t="shared" si="5"/>
        <v>105.71605000000001</v>
      </c>
      <c r="W7" s="1214"/>
      <c r="X7" s="1214" t="b">
        <f t="shared" si="6"/>
        <v>1</v>
      </c>
      <c r="Y7" s="1213"/>
      <c r="Z7" s="479" t="s">
        <v>14</v>
      </c>
      <c r="AA7" s="1213"/>
      <c r="AB7" s="1212"/>
      <c r="AC7" s="1213"/>
      <c r="AD7" s="1212"/>
      <c r="AE7" s="1212"/>
      <c r="AF7" s="1213"/>
      <c r="AG7" s="1212"/>
      <c r="AH7" s="1213"/>
      <c r="AI7" s="1212"/>
    </row>
    <row r="8" spans="1:35" ht="15" customHeight="1" x14ac:dyDescent="0.25">
      <c r="A8" s="1212" t="s">
        <v>1223</v>
      </c>
      <c r="B8" s="1212" t="s">
        <v>847</v>
      </c>
      <c r="C8" s="1213">
        <v>146</v>
      </c>
      <c r="D8" s="1214" t="s">
        <v>56</v>
      </c>
      <c r="E8" s="1212" t="s">
        <v>228</v>
      </c>
      <c r="F8" s="1215">
        <v>30541.69</v>
      </c>
      <c r="G8" s="1216" t="s">
        <v>167</v>
      </c>
      <c r="H8" s="1216" t="s">
        <v>167</v>
      </c>
      <c r="I8" s="1215">
        <v>951.62</v>
      </c>
      <c r="J8" s="1215">
        <v>13977.39</v>
      </c>
      <c r="K8" s="1215">
        <v>0</v>
      </c>
      <c r="L8" s="1215">
        <v>2586.91</v>
      </c>
      <c r="M8" s="738">
        <f t="shared" si="0"/>
        <v>16564.3</v>
      </c>
      <c r="N8" s="1218">
        <v>0</v>
      </c>
      <c r="O8" s="738">
        <f t="shared" si="1"/>
        <v>16564.3</v>
      </c>
      <c r="P8" s="1215">
        <v>4767.45</v>
      </c>
      <c r="Q8" s="1215">
        <v>1325.14</v>
      </c>
      <c r="R8" s="1219">
        <v>0</v>
      </c>
      <c r="S8" s="738">
        <f t="shared" si="2"/>
        <v>951.62</v>
      </c>
      <c r="T8" s="738">
        <f t="shared" si="3"/>
        <v>248.46449999999999</v>
      </c>
      <c r="U8" s="738">
        <f t="shared" si="4"/>
        <v>3567.3654999999999</v>
      </c>
      <c r="V8" s="738">
        <f t="shared" si="5"/>
        <v>4892.5055000000002</v>
      </c>
      <c r="W8" s="1214"/>
      <c r="X8" s="1214" t="b">
        <f t="shared" si="6"/>
        <v>1</v>
      </c>
      <c r="Y8" s="1213"/>
      <c r="Z8" s="479" t="s">
        <v>56</v>
      </c>
      <c r="AA8" s="1213"/>
      <c r="AB8" s="1212"/>
      <c r="AC8" s="1213"/>
      <c r="AD8" s="1212"/>
      <c r="AE8" s="1212"/>
      <c r="AF8" s="1213"/>
      <c r="AG8" s="1212"/>
      <c r="AH8" s="1213"/>
      <c r="AI8" s="1212"/>
    </row>
    <row r="9" spans="1:35" ht="15" customHeight="1" x14ac:dyDescent="0.25">
      <c r="A9" s="1212" t="s">
        <v>1223</v>
      </c>
      <c r="B9" s="1212" t="s">
        <v>847</v>
      </c>
      <c r="C9" s="1213">
        <v>50</v>
      </c>
      <c r="D9" s="1214" t="s">
        <v>38</v>
      </c>
      <c r="E9" s="1212" t="s">
        <v>209</v>
      </c>
      <c r="F9" s="1215">
        <v>32091.38</v>
      </c>
      <c r="G9" s="1216" t="s">
        <v>167</v>
      </c>
      <c r="H9" s="1216" t="s">
        <v>167</v>
      </c>
      <c r="I9" s="1215">
        <v>951.62</v>
      </c>
      <c r="J9" s="1215">
        <v>14304.08</v>
      </c>
      <c r="K9" s="1215">
        <v>0</v>
      </c>
      <c r="L9" s="1215">
        <v>3483.22</v>
      </c>
      <c r="M9" s="738">
        <f t="shared" si="0"/>
        <v>17787.3</v>
      </c>
      <c r="N9" s="1218">
        <v>0</v>
      </c>
      <c r="O9" s="738">
        <f t="shared" si="1"/>
        <v>17787.3</v>
      </c>
      <c r="P9" s="1215">
        <v>4856.63</v>
      </c>
      <c r="Q9" s="1215">
        <v>1422.98</v>
      </c>
      <c r="R9" s="1219">
        <v>0</v>
      </c>
      <c r="S9" s="738">
        <f t="shared" si="2"/>
        <v>951.62</v>
      </c>
      <c r="T9" s="738">
        <f t="shared" si="3"/>
        <v>266.80949999999996</v>
      </c>
      <c r="U9" s="738">
        <f t="shared" si="4"/>
        <v>3638.2005000000004</v>
      </c>
      <c r="V9" s="738">
        <f t="shared" si="5"/>
        <v>5061.1805000000004</v>
      </c>
      <c r="W9" s="1214"/>
      <c r="X9" s="1214" t="b">
        <f t="shared" si="6"/>
        <v>1</v>
      </c>
      <c r="Y9" s="1213"/>
      <c r="Z9" s="479" t="s">
        <v>38</v>
      </c>
      <c r="AA9" s="1213"/>
      <c r="AB9" s="1212"/>
      <c r="AC9" s="1213"/>
      <c r="AD9" s="1212"/>
      <c r="AE9" s="1212"/>
      <c r="AF9" s="1213"/>
      <c r="AG9" s="1212"/>
      <c r="AH9" s="1213"/>
      <c r="AI9" s="1212"/>
    </row>
    <row r="10" spans="1:35" ht="15" customHeight="1" x14ac:dyDescent="0.25">
      <c r="A10" s="1212" t="s">
        <v>1223</v>
      </c>
      <c r="B10" s="1212" t="s">
        <v>847</v>
      </c>
      <c r="C10" s="1213">
        <v>349</v>
      </c>
      <c r="D10" s="1214" t="s">
        <v>362</v>
      </c>
      <c r="E10" s="1212" t="s">
        <v>372</v>
      </c>
      <c r="F10" s="1215">
        <v>43441.46</v>
      </c>
      <c r="G10" s="1216" t="s">
        <v>167</v>
      </c>
      <c r="H10" s="1216" t="s">
        <v>167</v>
      </c>
      <c r="I10" s="1215">
        <v>951.62</v>
      </c>
      <c r="J10" s="1215">
        <v>19515.53</v>
      </c>
      <c r="K10" s="1215">
        <v>0</v>
      </c>
      <c r="L10" s="1215">
        <v>4410.3999999999996</v>
      </c>
      <c r="M10" s="738">
        <f t="shared" si="0"/>
        <v>23925.93</v>
      </c>
      <c r="N10" s="1218">
        <v>0</v>
      </c>
      <c r="O10" s="738">
        <f t="shared" si="1"/>
        <v>23925.93</v>
      </c>
      <c r="P10" s="1215">
        <v>6279.36</v>
      </c>
      <c r="Q10" s="1215">
        <v>1914.07</v>
      </c>
      <c r="R10" s="1219">
        <v>0</v>
      </c>
      <c r="S10" s="738">
        <f t="shared" si="2"/>
        <v>951.62</v>
      </c>
      <c r="T10" s="738">
        <f t="shared" si="3"/>
        <v>358.88894999999997</v>
      </c>
      <c r="U10" s="738">
        <f t="shared" si="4"/>
        <v>4968.8510500000002</v>
      </c>
      <c r="V10" s="738">
        <f t="shared" si="5"/>
        <v>6882.9210499999999</v>
      </c>
      <c r="W10" s="1214"/>
      <c r="X10" s="1214" t="b">
        <f t="shared" si="6"/>
        <v>1</v>
      </c>
      <c r="Y10" s="1213"/>
      <c r="Z10" s="479" t="s">
        <v>362</v>
      </c>
      <c r="AA10" s="1213"/>
      <c r="AB10" s="1212"/>
      <c r="AC10" s="1213"/>
      <c r="AD10" s="1212"/>
      <c r="AE10" s="1212"/>
      <c r="AF10" s="1213"/>
      <c r="AG10" s="1212"/>
      <c r="AH10" s="1213"/>
      <c r="AI10" s="1212"/>
    </row>
    <row r="11" spans="1:35" s="1227" customFormat="1" ht="15" customHeight="1" x14ac:dyDescent="0.25">
      <c r="A11" s="1212" t="s">
        <v>1223</v>
      </c>
      <c r="B11" s="1212" t="s">
        <v>847</v>
      </c>
      <c r="C11" s="1213">
        <v>461</v>
      </c>
      <c r="D11" s="1214" t="s">
        <v>754</v>
      </c>
      <c r="E11" s="1212" t="s">
        <v>767</v>
      </c>
      <c r="F11" s="1215">
        <v>25445.27</v>
      </c>
      <c r="G11" s="1216" t="s">
        <v>167</v>
      </c>
      <c r="H11" s="1216" t="s">
        <v>167</v>
      </c>
      <c r="I11" s="1215">
        <v>951.62</v>
      </c>
      <c r="J11" s="1215">
        <v>11207.62</v>
      </c>
      <c r="K11" s="1215">
        <v>0</v>
      </c>
      <c r="L11" s="1215">
        <v>3030.03</v>
      </c>
      <c r="M11" s="738">
        <f t="shared" si="0"/>
        <v>14237.650000000001</v>
      </c>
      <c r="N11" s="1218">
        <v>237.65</v>
      </c>
      <c r="O11" s="738">
        <f t="shared" si="1"/>
        <v>14000.000000000002</v>
      </c>
      <c r="P11" s="1215">
        <v>4011.3</v>
      </c>
      <c r="Q11" s="1215">
        <v>1139.01</v>
      </c>
      <c r="R11" s="1219">
        <v>0</v>
      </c>
      <c r="S11" s="738">
        <f t="shared" si="2"/>
        <v>951.62</v>
      </c>
      <c r="T11" s="738">
        <f t="shared" si="3"/>
        <v>210.00000000000003</v>
      </c>
      <c r="U11" s="738">
        <f t="shared" si="4"/>
        <v>2849.6800000000003</v>
      </c>
      <c r="V11" s="738">
        <f t="shared" si="5"/>
        <v>3988.6900000000005</v>
      </c>
      <c r="W11" s="1223"/>
      <c r="X11" s="1214" t="b">
        <f t="shared" si="6"/>
        <v>1</v>
      </c>
      <c r="Y11" s="1222"/>
      <c r="Z11" s="891" t="s">
        <v>754</v>
      </c>
      <c r="AA11" s="1222"/>
      <c r="AB11" s="1221"/>
      <c r="AC11" s="1222"/>
      <c r="AD11" s="1221"/>
      <c r="AE11" s="1221"/>
      <c r="AF11" s="1222"/>
      <c r="AG11" s="1221"/>
      <c r="AH11" s="1222"/>
      <c r="AI11" s="1221"/>
    </row>
    <row r="12" spans="1:35" s="1130" customFormat="1" ht="15" customHeight="1" x14ac:dyDescent="0.25">
      <c r="A12" s="1283" t="s">
        <v>1223</v>
      </c>
      <c r="B12" s="1283" t="s">
        <v>847</v>
      </c>
      <c r="C12" s="1304">
        <v>434</v>
      </c>
      <c r="D12" s="1305" t="s">
        <v>696</v>
      </c>
      <c r="E12" s="1306" t="s">
        <v>706</v>
      </c>
      <c r="F12" s="1307">
        <v>10693.73</v>
      </c>
      <c r="G12" s="1308"/>
      <c r="H12" s="1308"/>
      <c r="I12" s="1307">
        <v>821.08</v>
      </c>
      <c r="J12" s="1307">
        <v>3044.21</v>
      </c>
      <c r="K12" s="1307">
        <f>3816.93+1463.67-2544.62</f>
        <v>2735.9800000000005</v>
      </c>
      <c r="L12" s="1307">
        <v>1604.78</v>
      </c>
      <c r="M12" s="1309">
        <f t="shared" si="0"/>
        <v>4648.99</v>
      </c>
      <c r="N12" s="1310">
        <f>0+254.97+84.99</f>
        <v>339.96</v>
      </c>
      <c r="O12" s="1309">
        <f t="shared" si="1"/>
        <v>4309.03</v>
      </c>
      <c r="P12" s="1307">
        <v>3165.98</v>
      </c>
      <c r="Q12" s="1307">
        <v>0</v>
      </c>
      <c r="R12" s="1311">
        <v>166.85</v>
      </c>
      <c r="S12" s="1309">
        <f t="shared" si="2"/>
        <v>987.93000000000006</v>
      </c>
      <c r="T12" s="1309">
        <f t="shared" si="3"/>
        <v>64.635449999999992</v>
      </c>
      <c r="U12" s="1309">
        <f t="shared" si="4"/>
        <v>2113.4145500000004</v>
      </c>
      <c r="V12" s="1309">
        <f t="shared" si="5"/>
        <v>2113.4145500000004</v>
      </c>
      <c r="W12" s="1292"/>
      <c r="X12" s="1292" t="b">
        <f t="shared" si="6"/>
        <v>1</v>
      </c>
      <c r="Y12" s="1293"/>
      <c r="Z12" s="1102" t="s">
        <v>696</v>
      </c>
      <c r="AA12" s="1293"/>
      <c r="AB12" s="1283"/>
      <c r="AC12" s="1293"/>
      <c r="AD12" s="1283"/>
      <c r="AE12" s="1283"/>
      <c r="AF12" s="1293"/>
      <c r="AG12" s="1283"/>
      <c r="AH12" s="1293"/>
      <c r="AI12" s="1283"/>
    </row>
    <row r="13" spans="1:35" ht="15" customHeight="1" x14ac:dyDescent="0.25">
      <c r="A13" s="1212" t="s">
        <v>1223</v>
      </c>
      <c r="B13" s="1212" t="s">
        <v>847</v>
      </c>
      <c r="C13" s="1213">
        <v>39</v>
      </c>
      <c r="D13" s="1214" t="s">
        <v>29</v>
      </c>
      <c r="E13" s="1212" t="s">
        <v>201</v>
      </c>
      <c r="F13" s="1215">
        <v>22643.83</v>
      </c>
      <c r="G13" s="1216" t="s">
        <v>167</v>
      </c>
      <c r="H13" s="1216" t="s">
        <v>167</v>
      </c>
      <c r="I13" s="1215">
        <v>951.62</v>
      </c>
      <c r="J13" s="1215">
        <v>10106.65</v>
      </c>
      <c r="K13" s="1215">
        <v>0</v>
      </c>
      <c r="L13" s="1215">
        <v>2430.5300000000002</v>
      </c>
      <c r="M13" s="738">
        <f t="shared" si="0"/>
        <v>12537.18</v>
      </c>
      <c r="N13" s="1218">
        <v>0</v>
      </c>
      <c r="O13" s="738">
        <f t="shared" si="1"/>
        <v>12537.18</v>
      </c>
      <c r="P13" s="1215">
        <v>3710.74</v>
      </c>
      <c r="Q13" s="1215">
        <v>1002.97</v>
      </c>
      <c r="R13" s="1219">
        <v>0</v>
      </c>
      <c r="S13" s="738">
        <f t="shared" si="2"/>
        <v>951.62</v>
      </c>
      <c r="T13" s="738">
        <f t="shared" si="3"/>
        <v>188.05770000000001</v>
      </c>
      <c r="U13" s="738">
        <f t="shared" si="4"/>
        <v>2571.0623000000001</v>
      </c>
      <c r="V13" s="738">
        <f t="shared" si="5"/>
        <v>3574.0322999999999</v>
      </c>
      <c r="W13" s="1214"/>
      <c r="X13" s="1214" t="b">
        <f t="shared" si="6"/>
        <v>1</v>
      </c>
      <c r="Y13" s="1213"/>
      <c r="Z13" s="479" t="s">
        <v>29</v>
      </c>
      <c r="AA13" s="1213"/>
      <c r="AB13" s="1212"/>
      <c r="AC13" s="1213"/>
      <c r="AD13" s="1212"/>
      <c r="AE13" s="1212"/>
      <c r="AF13" s="1213"/>
      <c r="AG13" s="1212"/>
      <c r="AH13" s="1213"/>
      <c r="AI13" s="1212"/>
    </row>
    <row r="14" spans="1:35" ht="15" customHeight="1" x14ac:dyDescent="0.25">
      <c r="A14" s="1212" t="s">
        <v>1223</v>
      </c>
      <c r="B14" s="1212" t="s">
        <v>847</v>
      </c>
      <c r="C14" s="1213">
        <v>248</v>
      </c>
      <c r="D14" s="1214" t="s">
        <v>137</v>
      </c>
      <c r="E14" s="1212" t="s">
        <v>258</v>
      </c>
      <c r="F14" s="1215">
        <v>52257.47</v>
      </c>
      <c r="G14" s="1216" t="s">
        <v>167</v>
      </c>
      <c r="H14" s="1216" t="s">
        <v>167</v>
      </c>
      <c r="I14" s="1215">
        <v>951.62</v>
      </c>
      <c r="J14" s="1215">
        <v>23344.34</v>
      </c>
      <c r="K14" s="1215">
        <v>0</v>
      </c>
      <c r="L14" s="1215">
        <v>5568.79</v>
      </c>
      <c r="M14" s="738">
        <f t="shared" si="0"/>
        <v>28913.13</v>
      </c>
      <c r="N14" s="1218">
        <v>0</v>
      </c>
      <c r="O14" s="738">
        <f t="shared" si="1"/>
        <v>28913.13</v>
      </c>
      <c r="P14" s="1215">
        <v>7324.62</v>
      </c>
      <c r="Q14" s="1215">
        <v>2313.0500000000002</v>
      </c>
      <c r="R14" s="1219">
        <v>0</v>
      </c>
      <c r="S14" s="738">
        <f t="shared" si="2"/>
        <v>951.62</v>
      </c>
      <c r="T14" s="738">
        <f t="shared" si="3"/>
        <v>433.69695000000002</v>
      </c>
      <c r="U14" s="738">
        <f t="shared" si="4"/>
        <v>5939.3030500000004</v>
      </c>
      <c r="V14" s="738">
        <f t="shared" si="5"/>
        <v>8252.3530500000015</v>
      </c>
      <c r="W14" s="1214"/>
      <c r="X14" s="1214" t="b">
        <f t="shared" si="6"/>
        <v>0</v>
      </c>
      <c r="Y14" s="1213"/>
      <c r="Z14" s="400" t="s">
        <v>411</v>
      </c>
      <c r="AA14" s="1213"/>
      <c r="AB14" s="1212"/>
      <c r="AC14" s="1213"/>
      <c r="AD14" s="1212"/>
      <c r="AE14" s="1212"/>
      <c r="AF14" s="1213"/>
      <c r="AG14" s="1212"/>
      <c r="AH14" s="1213"/>
      <c r="AI14" s="1212"/>
    </row>
    <row r="15" spans="1:35" s="1227" customFormat="1" ht="15" customHeight="1" x14ac:dyDescent="0.25">
      <c r="A15" s="1212" t="s">
        <v>1223</v>
      </c>
      <c r="B15" s="1212" t="s">
        <v>847</v>
      </c>
      <c r="C15" s="1213">
        <v>419</v>
      </c>
      <c r="D15" s="1214" t="s">
        <v>637</v>
      </c>
      <c r="E15" s="1212" t="s">
        <v>652</v>
      </c>
      <c r="F15" s="1215">
        <v>41534.199999999997</v>
      </c>
      <c r="G15" s="1216" t="s">
        <v>167</v>
      </c>
      <c r="H15" s="1216" t="s">
        <v>167</v>
      </c>
      <c r="I15" s="1215">
        <v>951.62</v>
      </c>
      <c r="J15" s="1215">
        <v>18488.400000000001</v>
      </c>
      <c r="K15" s="1215">
        <v>0</v>
      </c>
      <c r="L15" s="1215">
        <v>4557.3999999999996</v>
      </c>
      <c r="M15" s="738">
        <f t="shared" si="0"/>
        <v>23045.800000000003</v>
      </c>
      <c r="N15" s="1218">
        <v>0</v>
      </c>
      <c r="O15" s="738">
        <f t="shared" si="1"/>
        <v>23045.800000000003</v>
      </c>
      <c r="P15" s="1215">
        <v>5998.95</v>
      </c>
      <c r="Q15" s="1215">
        <v>1843.66</v>
      </c>
      <c r="R15" s="1219">
        <v>0</v>
      </c>
      <c r="S15" s="738">
        <f t="shared" si="2"/>
        <v>951.62</v>
      </c>
      <c r="T15" s="738">
        <f t="shared" si="3"/>
        <v>345.68700000000001</v>
      </c>
      <c r="U15" s="738">
        <f t="shared" si="4"/>
        <v>4701.643</v>
      </c>
      <c r="V15" s="738">
        <f t="shared" si="5"/>
        <v>6545.3029999999999</v>
      </c>
      <c r="W15" s="1223"/>
      <c r="X15" s="1214" t="b">
        <f t="shared" si="6"/>
        <v>1</v>
      </c>
      <c r="Y15" s="1222"/>
      <c r="Z15" s="479" t="s">
        <v>637</v>
      </c>
      <c r="AA15" s="1222"/>
      <c r="AB15" s="1221"/>
      <c r="AC15" s="1222"/>
      <c r="AD15" s="1221"/>
      <c r="AE15" s="1221"/>
      <c r="AF15" s="1222"/>
      <c r="AG15" s="1221"/>
      <c r="AH15" s="1222"/>
      <c r="AI15" s="1221"/>
    </row>
    <row r="16" spans="1:35" ht="15" customHeight="1" x14ac:dyDescent="0.25">
      <c r="A16" s="1212" t="s">
        <v>1223</v>
      </c>
      <c r="B16" s="1212" t="s">
        <v>847</v>
      </c>
      <c r="C16" s="1213">
        <v>12</v>
      </c>
      <c r="D16" s="1214" t="s">
        <v>9</v>
      </c>
      <c r="E16" s="1212" t="s">
        <v>180</v>
      </c>
      <c r="F16" s="1215">
        <v>30029.25</v>
      </c>
      <c r="G16" s="1216" t="s">
        <v>167</v>
      </c>
      <c r="H16" s="1216" t="s">
        <v>167</v>
      </c>
      <c r="I16" s="1215">
        <v>951.62</v>
      </c>
      <c r="J16" s="1215">
        <v>13731.29</v>
      </c>
      <c r="K16" s="1215">
        <v>0</v>
      </c>
      <c r="L16" s="1215">
        <v>2566.67</v>
      </c>
      <c r="M16" s="738">
        <f t="shared" si="0"/>
        <v>16297.960000000001</v>
      </c>
      <c r="N16" s="1218">
        <v>0</v>
      </c>
      <c r="O16" s="738">
        <f t="shared" si="1"/>
        <v>16297.960000000001</v>
      </c>
      <c r="P16" s="1215">
        <v>4700.26</v>
      </c>
      <c r="Q16" s="1215">
        <v>1303.83</v>
      </c>
      <c r="R16" s="1219">
        <v>0</v>
      </c>
      <c r="S16" s="738">
        <f t="shared" si="2"/>
        <v>951.62</v>
      </c>
      <c r="T16" s="738">
        <f t="shared" si="3"/>
        <v>244.46940000000001</v>
      </c>
      <c r="U16" s="738">
        <f t="shared" si="4"/>
        <v>3504.1706000000004</v>
      </c>
      <c r="V16" s="738">
        <f t="shared" si="5"/>
        <v>4808.0006000000003</v>
      </c>
      <c r="W16" s="1214"/>
      <c r="X16" s="1214" t="b">
        <f t="shared" si="6"/>
        <v>1</v>
      </c>
      <c r="Y16" s="1213"/>
      <c r="Z16" s="479" t="s">
        <v>9</v>
      </c>
      <c r="AA16" s="1213"/>
      <c r="AB16" s="1212"/>
      <c r="AC16" s="1213"/>
      <c r="AD16" s="1212"/>
      <c r="AE16" s="1212"/>
      <c r="AF16" s="1213"/>
      <c r="AG16" s="1212"/>
      <c r="AH16" s="1213"/>
      <c r="AI16" s="1212"/>
    </row>
    <row r="17" spans="1:35" ht="15" customHeight="1" x14ac:dyDescent="0.25">
      <c r="A17" s="1212" t="s">
        <v>1223</v>
      </c>
      <c r="B17" s="1212" t="s">
        <v>847</v>
      </c>
      <c r="C17" s="1213">
        <v>318</v>
      </c>
      <c r="D17" s="1214" t="s">
        <v>300</v>
      </c>
      <c r="E17" s="1212" t="s">
        <v>305</v>
      </c>
      <c r="F17" s="1215">
        <v>52294.57</v>
      </c>
      <c r="G17" s="1216" t="s">
        <v>167</v>
      </c>
      <c r="H17" s="1216" t="s">
        <v>167</v>
      </c>
      <c r="I17" s="1215">
        <v>951.62</v>
      </c>
      <c r="J17" s="1215">
        <v>23344.34</v>
      </c>
      <c r="K17" s="1215">
        <v>0</v>
      </c>
      <c r="L17" s="1215">
        <v>5605.89</v>
      </c>
      <c r="M17" s="738">
        <f t="shared" si="0"/>
        <v>28950.23</v>
      </c>
      <c r="N17" s="1218">
        <v>0</v>
      </c>
      <c r="O17" s="738">
        <f t="shared" si="1"/>
        <v>28950.23</v>
      </c>
      <c r="P17" s="1215">
        <v>7324.62</v>
      </c>
      <c r="Q17" s="1215">
        <v>2316.0100000000002</v>
      </c>
      <c r="R17" s="1219">
        <v>0</v>
      </c>
      <c r="S17" s="346">
        <f t="shared" si="2"/>
        <v>951.62</v>
      </c>
      <c r="T17" s="738">
        <f t="shared" si="3"/>
        <v>434.25344999999999</v>
      </c>
      <c r="U17" s="738">
        <f t="shared" si="4"/>
        <v>5938.7465499999998</v>
      </c>
      <c r="V17" s="738">
        <f t="shared" si="5"/>
        <v>8254.7565500000001</v>
      </c>
      <c r="W17" s="1214"/>
      <c r="X17" s="1214" t="b">
        <f t="shared" si="6"/>
        <v>1</v>
      </c>
      <c r="Y17" s="1213"/>
      <c r="Z17" s="479" t="s">
        <v>300</v>
      </c>
      <c r="AA17" s="1213"/>
      <c r="AB17" s="1212"/>
      <c r="AC17" s="1213"/>
      <c r="AD17" s="1212"/>
      <c r="AE17" s="1212"/>
      <c r="AF17" s="1213"/>
      <c r="AG17" s="1212"/>
      <c r="AH17" s="1213"/>
      <c r="AI17" s="1212"/>
    </row>
    <row r="18" spans="1:35" ht="15" customHeight="1" x14ac:dyDescent="0.25">
      <c r="A18" s="1212" t="s">
        <v>1223</v>
      </c>
      <c r="B18" s="1212" t="s">
        <v>847</v>
      </c>
      <c r="C18" s="1213">
        <v>346</v>
      </c>
      <c r="D18" s="1214" t="s">
        <v>368</v>
      </c>
      <c r="E18" s="1212" t="s">
        <v>369</v>
      </c>
      <c r="F18" s="1215">
        <v>41583.22</v>
      </c>
      <c r="G18" s="1216" t="s">
        <v>167</v>
      </c>
      <c r="H18" s="1216" t="s">
        <v>167</v>
      </c>
      <c r="I18" s="1215">
        <v>951.62</v>
      </c>
      <c r="J18" s="1215">
        <v>18488.400000000001</v>
      </c>
      <c r="K18" s="1215">
        <v>0</v>
      </c>
      <c r="L18" s="1215">
        <v>4606.42</v>
      </c>
      <c r="M18" s="738">
        <f t="shared" si="0"/>
        <v>23094.82</v>
      </c>
      <c r="N18" s="1218">
        <v>0</v>
      </c>
      <c r="O18" s="738">
        <f t="shared" si="1"/>
        <v>23094.82</v>
      </c>
      <c r="P18" s="1215">
        <v>5998.95</v>
      </c>
      <c r="Q18" s="1215">
        <v>1847.58</v>
      </c>
      <c r="R18" s="1219">
        <v>0</v>
      </c>
      <c r="S18" s="738">
        <f t="shared" si="2"/>
        <v>951.62</v>
      </c>
      <c r="T18" s="738">
        <f t="shared" si="3"/>
        <v>346.42230000000001</v>
      </c>
      <c r="U18" s="738">
        <f t="shared" si="4"/>
        <v>4700.9076999999997</v>
      </c>
      <c r="V18" s="738">
        <f t="shared" si="5"/>
        <v>6548.4876999999997</v>
      </c>
      <c r="W18" s="1214"/>
      <c r="X18" s="1214" t="b">
        <f t="shared" si="6"/>
        <v>0</v>
      </c>
      <c r="Y18" s="1213"/>
      <c r="Z18" s="479" t="s">
        <v>377</v>
      </c>
      <c r="AA18" s="1213"/>
      <c r="AB18" s="1212"/>
      <c r="AC18" s="1213"/>
      <c r="AD18" s="1212"/>
      <c r="AE18" s="1212"/>
      <c r="AF18" s="1213"/>
      <c r="AG18" s="1212"/>
      <c r="AH18" s="1213"/>
      <c r="AI18" s="1212"/>
    </row>
    <row r="19" spans="1:35" ht="15" customHeight="1" x14ac:dyDescent="0.25">
      <c r="A19" s="1212" t="s">
        <v>1223</v>
      </c>
      <c r="B19" s="1212" t="s">
        <v>847</v>
      </c>
      <c r="C19" s="1213">
        <v>452</v>
      </c>
      <c r="D19" s="1214" t="s">
        <v>719</v>
      </c>
      <c r="E19" s="1212" t="s">
        <v>740</v>
      </c>
      <c r="F19" s="1215">
        <v>30069.95</v>
      </c>
      <c r="G19" s="1216" t="s">
        <v>167</v>
      </c>
      <c r="H19" s="1216" t="s">
        <v>167</v>
      </c>
      <c r="I19" s="1215">
        <v>951.62</v>
      </c>
      <c r="J19" s="1215">
        <v>13698.2</v>
      </c>
      <c r="K19" s="1215">
        <v>0</v>
      </c>
      <c r="L19" s="1215">
        <v>2673.55</v>
      </c>
      <c r="M19" s="738">
        <f t="shared" si="0"/>
        <v>16371.75</v>
      </c>
      <c r="N19" s="1218">
        <v>0</v>
      </c>
      <c r="O19" s="738">
        <f t="shared" si="1"/>
        <v>16371.75</v>
      </c>
      <c r="P19" s="1215">
        <v>4691.2299999999996</v>
      </c>
      <c r="Q19" s="1215">
        <v>1309.74</v>
      </c>
      <c r="R19" s="1219">
        <v>0</v>
      </c>
      <c r="S19" s="738">
        <f t="shared" si="2"/>
        <v>951.62</v>
      </c>
      <c r="T19" s="738">
        <f t="shared" si="3"/>
        <v>245.57624999999999</v>
      </c>
      <c r="U19" s="738">
        <f t="shared" si="4"/>
        <v>3494.0337499999996</v>
      </c>
      <c r="V19" s="738">
        <f t="shared" si="5"/>
        <v>4803.7737499999994</v>
      </c>
      <c r="W19" s="1214"/>
      <c r="X19" s="1214" t="b">
        <f t="shared" si="6"/>
        <v>1</v>
      </c>
      <c r="Y19" s="1213"/>
      <c r="Z19" s="480" t="s">
        <v>719</v>
      </c>
      <c r="AA19" s="1213"/>
      <c r="AB19" s="1212"/>
      <c r="AC19" s="1213"/>
      <c r="AD19" s="1212"/>
      <c r="AE19" s="1212"/>
      <c r="AF19" s="1213"/>
      <c r="AG19" s="1212"/>
      <c r="AH19" s="1213"/>
      <c r="AI19" s="1212"/>
    </row>
    <row r="20" spans="1:35" s="1130" customFormat="1" ht="15" customHeight="1" x14ac:dyDescent="0.25">
      <c r="A20" s="1338" t="s">
        <v>1223</v>
      </c>
      <c r="B20" s="1338" t="s">
        <v>847</v>
      </c>
      <c r="C20" s="1339">
        <v>47</v>
      </c>
      <c r="D20" s="1340" t="s">
        <v>35</v>
      </c>
      <c r="E20" s="1338" t="s">
        <v>207</v>
      </c>
      <c r="F20" s="1341">
        <v>2338.88</v>
      </c>
      <c r="G20" s="1342" t="s">
        <v>167</v>
      </c>
      <c r="H20" s="1342" t="s">
        <v>167</v>
      </c>
      <c r="I20" s="1341">
        <v>0</v>
      </c>
      <c r="J20" s="1341">
        <v>0</v>
      </c>
      <c r="K20" s="1343">
        <v>0</v>
      </c>
      <c r="L20" s="1341">
        <v>2338.88</v>
      </c>
      <c r="M20" s="752">
        <f t="shared" si="0"/>
        <v>2338.88</v>
      </c>
      <c r="N20" s="1344">
        <v>0</v>
      </c>
      <c r="O20" s="752">
        <f t="shared" si="1"/>
        <v>2338.88</v>
      </c>
      <c r="P20" s="1341">
        <v>0</v>
      </c>
      <c r="Q20" s="1341">
        <v>187.11</v>
      </c>
      <c r="R20" s="1345">
        <v>36.340000000000003</v>
      </c>
      <c r="S20" s="904">
        <f t="shared" si="2"/>
        <v>36.340000000000003</v>
      </c>
      <c r="T20" s="904">
        <f t="shared" si="3"/>
        <v>35.083199999999998</v>
      </c>
      <c r="U20" s="904">
        <f t="shared" si="4"/>
        <v>-71.423200000000008</v>
      </c>
      <c r="V20" s="904">
        <f t="shared" si="5"/>
        <v>115.68680000000001</v>
      </c>
      <c r="W20" s="1292"/>
      <c r="X20" s="1292" t="b">
        <f t="shared" si="6"/>
        <v>1</v>
      </c>
      <c r="Y20" s="1293"/>
      <c r="Z20" s="881" t="s">
        <v>35</v>
      </c>
      <c r="AA20" s="1293"/>
      <c r="AB20" s="1283"/>
      <c r="AC20" s="1293"/>
      <c r="AD20" s="1283"/>
      <c r="AE20" s="1283"/>
      <c r="AF20" s="1293"/>
      <c r="AG20" s="1283"/>
      <c r="AH20" s="1293"/>
      <c r="AI20" s="1283"/>
    </row>
    <row r="21" spans="1:35" ht="15" customHeight="1" x14ac:dyDescent="0.25">
      <c r="A21" s="1212" t="s">
        <v>1223</v>
      </c>
      <c r="B21" s="1212" t="s">
        <v>847</v>
      </c>
      <c r="C21" s="1213">
        <v>447</v>
      </c>
      <c r="D21" s="1214" t="s">
        <v>715</v>
      </c>
      <c r="E21" s="1212" t="s">
        <v>736</v>
      </c>
      <c r="F21" s="1215">
        <v>25366.63</v>
      </c>
      <c r="G21" s="1216" t="s">
        <v>167</v>
      </c>
      <c r="H21" s="1216" t="s">
        <v>167</v>
      </c>
      <c r="I21" s="1215">
        <v>951.62</v>
      </c>
      <c r="J21" s="1215">
        <v>11207.62</v>
      </c>
      <c r="K21" s="1215">
        <v>0</v>
      </c>
      <c r="L21" s="1215">
        <v>2951.39</v>
      </c>
      <c r="M21" s="738">
        <f t="shared" si="0"/>
        <v>14159.01</v>
      </c>
      <c r="N21" s="1218">
        <v>244.64</v>
      </c>
      <c r="O21" s="738">
        <f t="shared" si="1"/>
        <v>13914.37</v>
      </c>
      <c r="P21" s="1215">
        <v>4011.3</v>
      </c>
      <c r="Q21" s="1215">
        <v>1132.72</v>
      </c>
      <c r="R21" s="1219">
        <v>0</v>
      </c>
      <c r="S21" s="738">
        <f t="shared" si="2"/>
        <v>951.62</v>
      </c>
      <c r="T21" s="738">
        <f t="shared" si="3"/>
        <v>208.71555000000001</v>
      </c>
      <c r="U21" s="738">
        <f t="shared" si="4"/>
        <v>2850.9644500000004</v>
      </c>
      <c r="V21" s="738">
        <f t="shared" si="5"/>
        <v>3983.6844500000007</v>
      </c>
      <c r="W21" s="1214"/>
      <c r="X21" s="1214" t="b">
        <f t="shared" si="6"/>
        <v>1</v>
      </c>
      <c r="Y21" s="1213"/>
      <c r="Z21" s="480" t="s">
        <v>715</v>
      </c>
      <c r="AA21" s="1213"/>
      <c r="AB21" s="1212"/>
      <c r="AC21" s="1213"/>
      <c r="AD21" s="1212"/>
      <c r="AE21" s="1212"/>
      <c r="AF21" s="1213"/>
      <c r="AG21" s="1212"/>
      <c r="AH21" s="1213"/>
      <c r="AI21" s="1212"/>
    </row>
    <row r="22" spans="1:35" ht="15" customHeight="1" x14ac:dyDescent="0.25">
      <c r="A22" s="1212" t="s">
        <v>1223</v>
      </c>
      <c r="B22" s="1212" t="s">
        <v>847</v>
      </c>
      <c r="C22" s="1213">
        <v>498</v>
      </c>
      <c r="D22" s="1214" t="s">
        <v>483</v>
      </c>
      <c r="E22" s="1212" t="s">
        <v>533</v>
      </c>
      <c r="F22" s="1215">
        <v>35317.980000000003</v>
      </c>
      <c r="G22" s="1216" t="s">
        <v>167</v>
      </c>
      <c r="H22" s="1216" t="s">
        <v>167</v>
      </c>
      <c r="I22" s="1215">
        <v>951.62</v>
      </c>
      <c r="J22" s="1215">
        <v>15933.19</v>
      </c>
      <c r="K22" s="1215">
        <v>0</v>
      </c>
      <c r="L22" s="1215">
        <v>3451.6</v>
      </c>
      <c r="M22" s="738">
        <f t="shared" si="0"/>
        <v>19384.79</v>
      </c>
      <c r="N22" s="1218">
        <v>0</v>
      </c>
      <c r="O22" s="738">
        <f t="shared" si="1"/>
        <v>19384.79</v>
      </c>
      <c r="P22" s="1215">
        <v>5301.38</v>
      </c>
      <c r="Q22" s="1215">
        <v>1550.78</v>
      </c>
      <c r="R22" s="1219">
        <v>0</v>
      </c>
      <c r="S22" s="738">
        <f t="shared" si="2"/>
        <v>951.62</v>
      </c>
      <c r="T22" s="738">
        <f t="shared" si="3"/>
        <v>290.77185000000003</v>
      </c>
      <c r="U22" s="738">
        <f t="shared" si="4"/>
        <v>4058.9881500000001</v>
      </c>
      <c r="V22" s="738">
        <f t="shared" si="5"/>
        <v>5609.7681499999999</v>
      </c>
      <c r="W22" s="1214"/>
      <c r="X22" s="1214" t="b">
        <f t="shared" si="6"/>
        <v>1</v>
      </c>
      <c r="Y22" s="1213"/>
      <c r="Z22" s="891" t="s">
        <v>483</v>
      </c>
      <c r="AA22" s="1213"/>
      <c r="AB22" s="1212"/>
      <c r="AC22" s="1213"/>
      <c r="AD22" s="1212"/>
      <c r="AE22" s="1212"/>
      <c r="AF22" s="1213"/>
      <c r="AG22" s="1212"/>
      <c r="AH22" s="1213"/>
      <c r="AI22" s="1212"/>
    </row>
    <row r="23" spans="1:35" ht="15" customHeight="1" x14ac:dyDescent="0.25">
      <c r="A23" s="1212" t="s">
        <v>1223</v>
      </c>
      <c r="B23" s="1212" t="s">
        <v>847</v>
      </c>
      <c r="C23" s="1213">
        <v>200</v>
      </c>
      <c r="D23" s="1214" t="s">
        <v>74</v>
      </c>
      <c r="E23" s="1212" t="s">
        <v>245</v>
      </c>
      <c r="F23" s="1215">
        <v>27940.73</v>
      </c>
      <c r="G23" s="1216" t="s">
        <v>167</v>
      </c>
      <c r="H23" s="1216" t="s">
        <v>167</v>
      </c>
      <c r="I23" s="1215">
        <v>951.62</v>
      </c>
      <c r="J23" s="1215">
        <v>12418.5</v>
      </c>
      <c r="K23" s="1215">
        <v>0</v>
      </c>
      <c r="L23" s="1215">
        <v>3103.73</v>
      </c>
      <c r="M23" s="738">
        <f t="shared" si="0"/>
        <v>15522.23</v>
      </c>
      <c r="N23" s="1218">
        <v>0</v>
      </c>
      <c r="O23" s="738">
        <f t="shared" si="1"/>
        <v>15522.23</v>
      </c>
      <c r="P23" s="1215">
        <v>4341.87</v>
      </c>
      <c r="Q23" s="1215">
        <v>1241.77</v>
      </c>
      <c r="R23" s="1219">
        <v>0</v>
      </c>
      <c r="S23" s="738">
        <f t="shared" si="2"/>
        <v>951.62</v>
      </c>
      <c r="T23" s="738">
        <f t="shared" si="3"/>
        <v>232.83344999999997</v>
      </c>
      <c r="U23" s="738">
        <f t="shared" si="4"/>
        <v>3157.4165499999999</v>
      </c>
      <c r="V23" s="738">
        <f t="shared" si="5"/>
        <v>4399.1865500000004</v>
      </c>
      <c r="W23" s="1214"/>
      <c r="X23" s="1214" t="b">
        <f t="shared" si="6"/>
        <v>1</v>
      </c>
      <c r="Y23" s="1213"/>
      <c r="Z23" s="399" t="s">
        <v>74</v>
      </c>
      <c r="AA23" s="1213"/>
      <c r="AB23" s="1212"/>
      <c r="AC23" s="1213"/>
      <c r="AD23" s="1212"/>
      <c r="AE23" s="1212"/>
      <c r="AF23" s="1213"/>
      <c r="AG23" s="1212"/>
      <c r="AH23" s="1213"/>
      <c r="AI23" s="1212"/>
    </row>
    <row r="24" spans="1:35" ht="15" customHeight="1" x14ac:dyDescent="0.25">
      <c r="A24" s="1212" t="s">
        <v>1223</v>
      </c>
      <c r="B24" s="1212" t="s">
        <v>847</v>
      </c>
      <c r="C24" s="1213">
        <v>84</v>
      </c>
      <c r="D24" s="1214" t="s">
        <v>45</v>
      </c>
      <c r="E24" s="1212" t="s">
        <v>217</v>
      </c>
      <c r="F24" s="1215">
        <v>15576.76</v>
      </c>
      <c r="G24" s="1216" t="s">
        <v>167</v>
      </c>
      <c r="H24" s="1216" t="s">
        <v>167</v>
      </c>
      <c r="I24" s="1215">
        <v>772.55</v>
      </c>
      <c r="J24" s="1215">
        <v>6878.35</v>
      </c>
      <c r="K24" s="1215">
        <v>0</v>
      </c>
      <c r="L24" s="1215">
        <v>1820.06</v>
      </c>
      <c r="M24" s="738">
        <f t="shared" si="0"/>
        <v>8698.41</v>
      </c>
      <c r="N24" s="1218">
        <f>M24-8556.32</f>
        <v>142.09000000000015</v>
      </c>
      <c r="O24" s="738">
        <f t="shared" si="1"/>
        <v>8556.32</v>
      </c>
      <c r="P24" s="1215">
        <v>2650.34</v>
      </c>
      <c r="Q24" s="1215">
        <v>695.87</v>
      </c>
      <c r="R24" s="1219">
        <v>234.9</v>
      </c>
      <c r="S24" s="738">
        <f t="shared" si="2"/>
        <v>1007.4499999999999</v>
      </c>
      <c r="T24" s="738">
        <f t="shared" si="3"/>
        <v>128.34479999999999</v>
      </c>
      <c r="U24" s="738">
        <f t="shared" si="4"/>
        <v>1514.5452000000002</v>
      </c>
      <c r="V24" s="738">
        <f t="shared" si="5"/>
        <v>2210.4152000000004</v>
      </c>
      <c r="W24" s="1214"/>
      <c r="X24" s="1214" t="b">
        <f t="shared" si="6"/>
        <v>1</v>
      </c>
      <c r="Y24" s="1213"/>
      <c r="Z24" s="399" t="s">
        <v>45</v>
      </c>
      <c r="AA24" s="1213"/>
      <c r="AB24" s="1212"/>
      <c r="AC24" s="1213"/>
      <c r="AD24" s="1212"/>
      <c r="AE24" s="1212"/>
      <c r="AF24" s="1213"/>
      <c r="AG24" s="1212"/>
      <c r="AH24" s="1213"/>
      <c r="AI24" s="1212"/>
    </row>
    <row r="25" spans="1:35" ht="15" customHeight="1" x14ac:dyDescent="0.25">
      <c r="A25" s="1212" t="s">
        <v>1223</v>
      </c>
      <c r="B25" s="1212" t="s">
        <v>847</v>
      </c>
      <c r="C25" s="1213">
        <v>88</v>
      </c>
      <c r="D25" s="1214" t="s">
        <v>48</v>
      </c>
      <c r="E25" s="1212" t="s">
        <v>220</v>
      </c>
      <c r="F25" s="1215">
        <v>31073.52</v>
      </c>
      <c r="G25" s="1216" t="s">
        <v>167</v>
      </c>
      <c r="H25" s="1216" t="s">
        <v>167</v>
      </c>
      <c r="I25" s="1215">
        <v>951.62</v>
      </c>
      <c r="J25" s="1215">
        <v>14028.86</v>
      </c>
      <c r="K25" s="1215">
        <v>0</v>
      </c>
      <c r="L25" s="1215">
        <v>3015.8</v>
      </c>
      <c r="M25" s="738">
        <f t="shared" si="0"/>
        <v>17044.66</v>
      </c>
      <c r="N25" s="1218">
        <v>0</v>
      </c>
      <c r="O25" s="738">
        <f t="shared" si="1"/>
        <v>17044.66</v>
      </c>
      <c r="P25" s="1215">
        <v>4781.5</v>
      </c>
      <c r="Q25" s="1215">
        <v>1363.57</v>
      </c>
      <c r="R25" s="1219">
        <v>0</v>
      </c>
      <c r="S25" s="738">
        <f t="shared" si="2"/>
        <v>951.62</v>
      </c>
      <c r="T25" s="738">
        <f t="shared" si="3"/>
        <v>255.66989999999998</v>
      </c>
      <c r="U25" s="738">
        <f t="shared" si="4"/>
        <v>3574.2101000000002</v>
      </c>
      <c r="V25" s="738">
        <f t="shared" si="5"/>
        <v>4937.7800999999999</v>
      </c>
      <c r="W25" s="1214"/>
      <c r="X25" s="1214" t="b">
        <f t="shared" si="6"/>
        <v>1</v>
      </c>
      <c r="Y25" s="1213"/>
      <c r="Z25" s="399" t="s">
        <v>48</v>
      </c>
      <c r="AA25" s="1213"/>
      <c r="AB25" s="1212"/>
      <c r="AC25" s="1213"/>
      <c r="AD25" s="1212"/>
      <c r="AE25" s="1212"/>
      <c r="AF25" s="1213"/>
      <c r="AG25" s="1212"/>
      <c r="AH25" s="1213"/>
      <c r="AI25" s="1212"/>
    </row>
    <row r="26" spans="1:35" ht="15" customHeight="1" x14ac:dyDescent="0.25">
      <c r="A26" s="1212" t="s">
        <v>1223</v>
      </c>
      <c r="B26" s="1212" t="s">
        <v>847</v>
      </c>
      <c r="C26" s="1213">
        <v>448</v>
      </c>
      <c r="D26" s="1214" t="s">
        <v>716</v>
      </c>
      <c r="E26" s="1212" t="s">
        <v>737</v>
      </c>
      <c r="F26" s="1215">
        <v>37059.519999999997</v>
      </c>
      <c r="G26" s="1216" t="s">
        <v>167</v>
      </c>
      <c r="H26" s="1216"/>
      <c r="I26" s="1215">
        <v>951.62</v>
      </c>
      <c r="J26" s="1215">
        <v>16639.650000000001</v>
      </c>
      <c r="K26" s="1215">
        <v>0</v>
      </c>
      <c r="L26" s="1215">
        <v>3780.22</v>
      </c>
      <c r="M26" s="346">
        <f t="shared" si="0"/>
        <v>20419.870000000003</v>
      </c>
      <c r="N26" s="1236">
        <v>0</v>
      </c>
      <c r="O26" s="346">
        <f t="shared" si="1"/>
        <v>20419.870000000003</v>
      </c>
      <c r="P26" s="1215">
        <v>5494.24</v>
      </c>
      <c r="Q26" s="1215">
        <v>1633.58</v>
      </c>
      <c r="R26" s="1219">
        <v>0</v>
      </c>
      <c r="S26" s="346">
        <f t="shared" si="2"/>
        <v>951.62</v>
      </c>
      <c r="T26" s="738">
        <f t="shared" si="3"/>
        <v>306.29805000000005</v>
      </c>
      <c r="U26" s="738">
        <f t="shared" si="4"/>
        <v>4236.3219499999996</v>
      </c>
      <c r="V26" s="738">
        <f t="shared" si="5"/>
        <v>5869.9019499999995</v>
      </c>
      <c r="W26" s="1214"/>
      <c r="X26" s="1214" t="b">
        <f t="shared" si="6"/>
        <v>1</v>
      </c>
      <c r="Y26" s="1213"/>
      <c r="Z26" s="369" t="s">
        <v>716</v>
      </c>
      <c r="AA26" s="1213"/>
      <c r="AB26" s="1212"/>
      <c r="AC26" s="1213"/>
      <c r="AD26" s="1212"/>
      <c r="AE26" s="1212"/>
      <c r="AF26" s="1213"/>
      <c r="AG26" s="1212"/>
      <c r="AH26" s="1213"/>
      <c r="AI26" s="1212"/>
    </row>
    <row r="27" spans="1:35" ht="15" customHeight="1" x14ac:dyDescent="0.25">
      <c r="A27" s="1212" t="s">
        <v>1223</v>
      </c>
      <c r="B27" s="1212" t="s">
        <v>847</v>
      </c>
      <c r="C27" s="1213">
        <v>476</v>
      </c>
      <c r="D27" s="1214" t="s">
        <v>790</v>
      </c>
      <c r="E27" s="1212" t="s">
        <v>795</v>
      </c>
      <c r="F27" s="1215">
        <v>25124.44</v>
      </c>
      <c r="G27" s="1216" t="s">
        <v>167</v>
      </c>
      <c r="H27" s="1216" t="s">
        <v>167</v>
      </c>
      <c r="I27" s="1215">
        <v>951.62</v>
      </c>
      <c r="J27" s="1215">
        <v>11207.62</v>
      </c>
      <c r="K27" s="1215">
        <v>0</v>
      </c>
      <c r="L27" s="1215">
        <v>2709.2</v>
      </c>
      <c r="M27" s="738">
        <f t="shared" si="0"/>
        <v>13916.82</v>
      </c>
      <c r="N27" s="1218">
        <v>0</v>
      </c>
      <c r="O27" s="738">
        <f t="shared" si="1"/>
        <v>13916.82</v>
      </c>
      <c r="P27" s="1215">
        <v>4011.3</v>
      </c>
      <c r="Q27" s="1215">
        <v>1113.3399999999999</v>
      </c>
      <c r="R27" s="1219">
        <v>0</v>
      </c>
      <c r="S27" s="738">
        <f t="shared" si="2"/>
        <v>951.62</v>
      </c>
      <c r="T27" s="738">
        <f t="shared" si="3"/>
        <v>208.75229999999999</v>
      </c>
      <c r="U27" s="738">
        <f t="shared" si="4"/>
        <v>2850.9277000000002</v>
      </c>
      <c r="V27" s="738">
        <f t="shared" si="5"/>
        <v>3964.2677000000003</v>
      </c>
      <c r="W27" s="1214"/>
      <c r="X27" s="1214" t="b">
        <f t="shared" si="6"/>
        <v>1</v>
      </c>
      <c r="Y27" s="1213"/>
      <c r="Z27" s="369" t="s">
        <v>790</v>
      </c>
      <c r="AA27" s="1213"/>
      <c r="AB27" s="1212"/>
      <c r="AC27" s="1213"/>
      <c r="AD27" s="1212"/>
      <c r="AE27" s="1212"/>
      <c r="AF27" s="1213"/>
      <c r="AG27" s="1212"/>
      <c r="AH27" s="1213"/>
      <c r="AI27" s="1212"/>
    </row>
    <row r="28" spans="1:35" ht="15" customHeight="1" x14ac:dyDescent="0.25">
      <c r="A28" s="1212" t="s">
        <v>1223</v>
      </c>
      <c r="B28" s="1212" t="s">
        <v>847</v>
      </c>
      <c r="C28" s="1213">
        <v>505</v>
      </c>
      <c r="D28" s="1214" t="s">
        <v>1109</v>
      </c>
      <c r="E28" s="1212" t="s">
        <v>1118</v>
      </c>
      <c r="F28" s="1215">
        <v>35425.980000000003</v>
      </c>
      <c r="G28" s="1216" t="s">
        <v>167</v>
      </c>
      <c r="H28" s="1216" t="s">
        <v>167</v>
      </c>
      <c r="I28" s="1215">
        <v>951.62</v>
      </c>
      <c r="J28" s="1215">
        <v>15987.19</v>
      </c>
      <c r="K28" s="1215">
        <v>0</v>
      </c>
      <c r="L28" s="1215">
        <v>3451.6</v>
      </c>
      <c r="M28" s="738">
        <f t="shared" si="0"/>
        <v>19438.79</v>
      </c>
      <c r="N28" s="1218">
        <v>0</v>
      </c>
      <c r="O28" s="738">
        <f t="shared" si="1"/>
        <v>19438.79</v>
      </c>
      <c r="P28" s="1215">
        <v>5316.12</v>
      </c>
      <c r="Q28" s="1215">
        <v>1555.1</v>
      </c>
      <c r="R28" s="1219">
        <v>0</v>
      </c>
      <c r="S28" s="738">
        <f t="shared" si="2"/>
        <v>951.62</v>
      </c>
      <c r="T28" s="738">
        <f t="shared" si="3"/>
        <v>291.58184999999997</v>
      </c>
      <c r="U28" s="738">
        <f t="shared" si="4"/>
        <v>4072.91815</v>
      </c>
      <c r="V28" s="738">
        <f t="shared" si="5"/>
        <v>5628.0181499999999</v>
      </c>
      <c r="W28" s="1214"/>
      <c r="X28" s="1214" t="b">
        <f t="shared" si="6"/>
        <v>1</v>
      </c>
      <c r="Y28" s="1213"/>
      <c r="Z28" s="201" t="s">
        <v>1109</v>
      </c>
      <c r="AA28" s="1213"/>
      <c r="AB28" s="1212"/>
      <c r="AC28" s="1213"/>
      <c r="AD28" s="1212"/>
      <c r="AE28" s="1212"/>
      <c r="AF28" s="1213"/>
      <c r="AG28" s="1212"/>
      <c r="AH28" s="1213"/>
      <c r="AI28" s="1212"/>
    </row>
    <row r="29" spans="1:35" ht="15" customHeight="1" x14ac:dyDescent="0.25">
      <c r="A29" s="1212" t="s">
        <v>1223</v>
      </c>
      <c r="B29" s="1212" t="s">
        <v>847</v>
      </c>
      <c r="C29" s="1213">
        <v>23</v>
      </c>
      <c r="D29" s="1214" t="s">
        <v>17</v>
      </c>
      <c r="E29" s="1212" t="s">
        <v>188</v>
      </c>
      <c r="F29" s="1215">
        <v>30268.36</v>
      </c>
      <c r="G29" s="1216" t="s">
        <v>167</v>
      </c>
      <c r="H29" s="1216" t="s">
        <v>167</v>
      </c>
      <c r="I29" s="1215">
        <v>951.62</v>
      </c>
      <c r="J29" s="1215">
        <v>13513.84</v>
      </c>
      <c r="K29" s="1215">
        <v>0</v>
      </c>
      <c r="L29" s="1215">
        <v>3240.68</v>
      </c>
      <c r="M29" s="738">
        <f t="shared" si="0"/>
        <v>16754.52</v>
      </c>
      <c r="N29" s="1218">
        <v>0</v>
      </c>
      <c r="O29" s="738">
        <f t="shared" si="1"/>
        <v>16754.52</v>
      </c>
      <c r="P29" s="1215">
        <v>4640.8999999999996</v>
      </c>
      <c r="Q29" s="1215">
        <v>1340.36</v>
      </c>
      <c r="R29" s="1219">
        <v>0</v>
      </c>
      <c r="S29" s="738">
        <f t="shared" si="2"/>
        <v>951.62</v>
      </c>
      <c r="T29" s="738">
        <f t="shared" si="3"/>
        <v>251.31780000000001</v>
      </c>
      <c r="U29" s="738">
        <f t="shared" si="4"/>
        <v>3437.9621999999999</v>
      </c>
      <c r="V29" s="738">
        <f t="shared" si="5"/>
        <v>4778.3221999999996</v>
      </c>
      <c r="W29" s="1214"/>
      <c r="X29" s="1214" t="b">
        <f t="shared" si="6"/>
        <v>0</v>
      </c>
      <c r="Y29" s="1213"/>
      <c r="Z29" s="399" t="s">
        <v>426</v>
      </c>
      <c r="AA29" s="1213"/>
      <c r="AB29" s="1212"/>
      <c r="AC29" s="1213"/>
      <c r="AD29" s="1212"/>
      <c r="AE29" s="1212"/>
      <c r="AF29" s="1213"/>
      <c r="AG29" s="1212"/>
      <c r="AH29" s="1213"/>
      <c r="AI29" s="1212"/>
    </row>
    <row r="30" spans="1:35" ht="15" customHeight="1" x14ac:dyDescent="0.25">
      <c r="A30" s="1212" t="s">
        <v>1223</v>
      </c>
      <c r="B30" s="1212" t="s">
        <v>847</v>
      </c>
      <c r="C30" s="1213">
        <v>40</v>
      </c>
      <c r="D30" s="1214" t="s">
        <v>30</v>
      </c>
      <c r="E30" s="1212" t="s">
        <v>202</v>
      </c>
      <c r="F30" s="1215">
        <v>40243.949999999997</v>
      </c>
      <c r="G30" s="1216" t="s">
        <v>167</v>
      </c>
      <c r="H30" s="1216" t="s">
        <v>167</v>
      </c>
      <c r="I30" s="1215">
        <v>951.62</v>
      </c>
      <c r="J30" s="1215">
        <v>18372.79</v>
      </c>
      <c r="K30" s="1215">
        <v>0</v>
      </c>
      <c r="L30" s="1215">
        <v>3498.37</v>
      </c>
      <c r="M30" s="738">
        <f t="shared" si="0"/>
        <v>21871.16</v>
      </c>
      <c r="N30" s="1218">
        <v>0</v>
      </c>
      <c r="O30" s="738">
        <f t="shared" si="1"/>
        <v>21871.16</v>
      </c>
      <c r="P30" s="1215">
        <v>5967.39</v>
      </c>
      <c r="Q30" s="1215">
        <v>1749.69</v>
      </c>
      <c r="R30" s="1219">
        <v>0</v>
      </c>
      <c r="S30" s="738">
        <f t="shared" si="2"/>
        <v>951.62</v>
      </c>
      <c r="T30" s="738">
        <f t="shared" si="3"/>
        <v>328.06739999999996</v>
      </c>
      <c r="U30" s="738">
        <f t="shared" si="4"/>
        <v>4687.7026000000005</v>
      </c>
      <c r="V30" s="738">
        <f t="shared" si="5"/>
        <v>6437.392600000001</v>
      </c>
      <c r="W30" s="1214"/>
      <c r="X30" s="1214" t="b">
        <f t="shared" si="6"/>
        <v>1</v>
      </c>
      <c r="Y30" s="1213"/>
      <c r="Z30" s="399" t="s">
        <v>30</v>
      </c>
      <c r="AA30" s="1213"/>
      <c r="AB30" s="1212"/>
      <c r="AC30" s="1213"/>
      <c r="AD30" s="1212"/>
      <c r="AE30" s="1212"/>
      <c r="AF30" s="1213"/>
      <c r="AG30" s="1212"/>
      <c r="AH30" s="1213"/>
      <c r="AI30" s="1212"/>
    </row>
    <row r="31" spans="1:35" ht="15" customHeight="1" x14ac:dyDescent="0.25">
      <c r="A31" s="1212" t="s">
        <v>1223</v>
      </c>
      <c r="B31" s="1212" t="s">
        <v>847</v>
      </c>
      <c r="C31" s="1213">
        <v>481</v>
      </c>
      <c r="D31" s="1214" t="s">
        <v>803</v>
      </c>
      <c r="E31" s="1212" t="s">
        <v>817</v>
      </c>
      <c r="F31" s="1215">
        <v>25053.14</v>
      </c>
      <c r="G31" s="1216" t="s">
        <v>167</v>
      </c>
      <c r="H31" s="1216" t="s">
        <v>167</v>
      </c>
      <c r="I31" s="1215">
        <v>951.62</v>
      </c>
      <c r="J31" s="1215">
        <v>11207.62</v>
      </c>
      <c r="K31" s="1215">
        <v>0</v>
      </c>
      <c r="L31" s="1215">
        <v>2637.9</v>
      </c>
      <c r="M31" s="738">
        <f t="shared" si="0"/>
        <v>13845.52</v>
      </c>
      <c r="N31" s="1218">
        <v>0</v>
      </c>
      <c r="O31" s="738">
        <f t="shared" si="1"/>
        <v>13845.52</v>
      </c>
      <c r="P31" s="1215">
        <v>4011.3</v>
      </c>
      <c r="Q31" s="1215">
        <v>1107.6400000000001</v>
      </c>
      <c r="R31" s="1219">
        <v>47.41</v>
      </c>
      <c r="S31" s="738">
        <f t="shared" si="2"/>
        <v>999.03</v>
      </c>
      <c r="T31" s="738">
        <f t="shared" si="3"/>
        <v>207.68279999999999</v>
      </c>
      <c r="U31" s="738">
        <f t="shared" si="4"/>
        <v>2804.5872000000004</v>
      </c>
      <c r="V31" s="738">
        <f t="shared" si="5"/>
        <v>3912.2272000000003</v>
      </c>
      <c r="W31" s="1214"/>
      <c r="X31" s="1214" t="b">
        <f t="shared" si="6"/>
        <v>1</v>
      </c>
      <c r="Y31" s="1213"/>
      <c r="Z31" s="369" t="s">
        <v>803</v>
      </c>
      <c r="AA31" s="1213"/>
      <c r="AB31" s="1212"/>
      <c r="AC31" s="1213"/>
      <c r="AD31" s="1212"/>
      <c r="AE31" s="1212"/>
      <c r="AF31" s="1213"/>
      <c r="AG31" s="1212"/>
      <c r="AH31" s="1213"/>
      <c r="AI31" s="1212"/>
    </row>
    <row r="32" spans="1:35" ht="15" customHeight="1" x14ac:dyDescent="0.25">
      <c r="A32" s="1212" t="s">
        <v>1223</v>
      </c>
      <c r="B32" s="1212" t="s">
        <v>847</v>
      </c>
      <c r="C32" s="1213">
        <v>313</v>
      </c>
      <c r="D32" s="1214" t="s">
        <v>298</v>
      </c>
      <c r="E32" s="1212" t="s">
        <v>296</v>
      </c>
      <c r="F32" s="1215">
        <v>52257.43</v>
      </c>
      <c r="G32" s="1216" t="s">
        <v>167</v>
      </c>
      <c r="H32" s="1216" t="s">
        <v>167</v>
      </c>
      <c r="I32" s="1215">
        <v>951.62</v>
      </c>
      <c r="J32" s="1215">
        <v>23344.34</v>
      </c>
      <c r="K32" s="1215">
        <v>0</v>
      </c>
      <c r="L32" s="1215">
        <v>5568.75</v>
      </c>
      <c r="M32" s="738">
        <f t="shared" si="0"/>
        <v>28913.09</v>
      </c>
      <c r="N32" s="1218">
        <v>0</v>
      </c>
      <c r="O32" s="738">
        <f t="shared" si="1"/>
        <v>28913.09</v>
      </c>
      <c r="P32" s="1215">
        <v>7324.62</v>
      </c>
      <c r="Q32" s="1215">
        <v>2313.04</v>
      </c>
      <c r="R32" s="1219">
        <v>0</v>
      </c>
      <c r="S32" s="346">
        <f t="shared" si="2"/>
        <v>951.62</v>
      </c>
      <c r="T32" s="738">
        <f t="shared" si="3"/>
        <v>433.69635</v>
      </c>
      <c r="U32" s="738">
        <f t="shared" si="4"/>
        <v>5939.3036499999998</v>
      </c>
      <c r="V32" s="738">
        <f t="shared" si="5"/>
        <v>8252.3436499999989</v>
      </c>
      <c r="W32" s="1214"/>
      <c r="X32" s="1214" t="b">
        <f t="shared" si="6"/>
        <v>0</v>
      </c>
      <c r="Y32" s="1213"/>
      <c r="Z32" s="399" t="s">
        <v>297</v>
      </c>
      <c r="AA32" s="1213"/>
      <c r="AB32" s="1212"/>
      <c r="AC32" s="1213"/>
      <c r="AD32" s="1212"/>
      <c r="AE32" s="1212"/>
      <c r="AF32" s="1213"/>
      <c r="AG32" s="1212"/>
      <c r="AH32" s="1213"/>
      <c r="AI32" s="1212"/>
    </row>
    <row r="33" spans="1:35" ht="15" customHeight="1" x14ac:dyDescent="0.25">
      <c r="A33" s="1212" t="s">
        <v>1223</v>
      </c>
      <c r="B33" s="1212" t="s">
        <v>847</v>
      </c>
      <c r="C33" s="1213">
        <v>149</v>
      </c>
      <c r="D33" s="1214" t="s">
        <v>104</v>
      </c>
      <c r="E33" s="1212" t="s">
        <v>230</v>
      </c>
      <c r="F33" s="1215">
        <v>31337.040000000001</v>
      </c>
      <c r="G33" s="1216" t="s">
        <v>167</v>
      </c>
      <c r="H33" s="1216" t="s">
        <v>167</v>
      </c>
      <c r="I33" s="1215">
        <v>951.62</v>
      </c>
      <c r="J33" s="1215">
        <v>14500.71</v>
      </c>
      <c r="K33" s="1215">
        <v>0</v>
      </c>
      <c r="L33" s="1215">
        <v>2335.62</v>
      </c>
      <c r="M33" s="738">
        <f t="shared" si="0"/>
        <v>16836.329999999998</v>
      </c>
      <c r="N33" s="1218">
        <v>0</v>
      </c>
      <c r="O33" s="738">
        <f t="shared" si="1"/>
        <v>16836.329999999998</v>
      </c>
      <c r="P33" s="1215">
        <v>4910.3100000000004</v>
      </c>
      <c r="Q33" s="1215">
        <v>1346.9</v>
      </c>
      <c r="R33" s="1219">
        <v>0</v>
      </c>
      <c r="S33" s="738">
        <f t="shared" si="2"/>
        <v>951.62</v>
      </c>
      <c r="T33" s="738">
        <f t="shared" si="3"/>
        <v>252.54494999999997</v>
      </c>
      <c r="U33" s="738">
        <f t="shared" si="4"/>
        <v>3706.1450500000005</v>
      </c>
      <c r="V33" s="738">
        <f t="shared" si="5"/>
        <v>5053.0450500000006</v>
      </c>
      <c r="W33" s="1214"/>
      <c r="X33" s="1214" t="b">
        <f t="shared" si="6"/>
        <v>0</v>
      </c>
      <c r="Y33" s="1213"/>
      <c r="Z33" s="399" t="s">
        <v>422</v>
      </c>
      <c r="AA33" s="1213"/>
      <c r="AB33" s="1212"/>
      <c r="AC33" s="1213"/>
      <c r="AD33" s="1212"/>
      <c r="AE33" s="1212"/>
      <c r="AF33" s="1213"/>
      <c r="AG33" s="1212"/>
      <c r="AH33" s="1213"/>
      <c r="AI33" s="1212"/>
    </row>
    <row r="34" spans="1:35" ht="15" customHeight="1" x14ac:dyDescent="0.25">
      <c r="A34" s="1212" t="s">
        <v>1223</v>
      </c>
      <c r="B34" s="1212" t="s">
        <v>847</v>
      </c>
      <c r="C34" s="1213">
        <v>168</v>
      </c>
      <c r="D34" s="1214" t="s">
        <v>66</v>
      </c>
      <c r="E34" s="1212" t="s">
        <v>237</v>
      </c>
      <c r="F34" s="1215">
        <v>21644.52</v>
      </c>
      <c r="G34" s="1216" t="s">
        <v>167</v>
      </c>
      <c r="H34" s="1216" t="s">
        <v>167</v>
      </c>
      <c r="I34" s="1215">
        <v>951.62</v>
      </c>
      <c r="J34" s="1215">
        <v>9691.92</v>
      </c>
      <c r="K34" s="1215">
        <v>0</v>
      </c>
      <c r="L34" s="1215">
        <v>2260.6799999999998</v>
      </c>
      <c r="M34" s="738">
        <f t="shared" ref="M34:M65" si="7">J34+L34</f>
        <v>11952.6</v>
      </c>
      <c r="N34" s="1218">
        <v>0</v>
      </c>
      <c r="O34" s="738">
        <f t="shared" ref="O34:O65" si="8">M34-N34</f>
        <v>11952.6</v>
      </c>
      <c r="P34" s="1215">
        <v>3597.51</v>
      </c>
      <c r="Q34" s="1215">
        <v>956.2</v>
      </c>
      <c r="R34" s="1219">
        <v>0</v>
      </c>
      <c r="S34" s="738">
        <f t="shared" ref="S34:S65" si="9">I34+R34</f>
        <v>951.62</v>
      </c>
      <c r="T34" s="738">
        <f t="shared" ref="T34:T65" si="10">O34*1.5%</f>
        <v>179.28899999999999</v>
      </c>
      <c r="U34" s="738">
        <f t="shared" ref="U34:U65" si="11">P34-S34-T34</f>
        <v>2466.6010000000006</v>
      </c>
      <c r="V34" s="738">
        <f t="shared" ref="V34:V65" si="12">Q34+U34</f>
        <v>3422.8010000000004</v>
      </c>
      <c r="W34" s="1223"/>
      <c r="X34" s="1214" t="b">
        <f t="shared" si="6"/>
        <v>1</v>
      </c>
      <c r="Y34" s="1213"/>
      <c r="Z34" s="399" t="s">
        <v>66</v>
      </c>
      <c r="AA34" s="1213"/>
      <c r="AB34" s="1212"/>
      <c r="AC34" s="1213"/>
      <c r="AD34" s="1212"/>
      <c r="AE34" s="1212"/>
      <c r="AF34" s="1213"/>
      <c r="AG34" s="1212"/>
      <c r="AH34" s="1213"/>
      <c r="AI34" s="1212"/>
    </row>
    <row r="35" spans="1:35" ht="15" customHeight="1" x14ac:dyDescent="0.25">
      <c r="A35" s="1212" t="s">
        <v>1223</v>
      </c>
      <c r="B35" s="1212" t="s">
        <v>847</v>
      </c>
      <c r="C35" s="1213">
        <v>469</v>
      </c>
      <c r="D35" s="1214" t="s">
        <v>781</v>
      </c>
      <c r="E35" s="1212" t="s">
        <v>780</v>
      </c>
      <c r="F35" s="1215">
        <v>12046.34</v>
      </c>
      <c r="G35" s="1216" t="s">
        <v>167</v>
      </c>
      <c r="H35" s="1216" t="s">
        <v>167</v>
      </c>
      <c r="I35" s="1215">
        <v>557.77</v>
      </c>
      <c r="J35" s="1215">
        <v>5344.21</v>
      </c>
      <c r="K35" s="1215">
        <v>0</v>
      </c>
      <c r="L35" s="1215">
        <v>1357.92</v>
      </c>
      <c r="M35" s="738">
        <f t="shared" si="7"/>
        <v>6702.13</v>
      </c>
      <c r="N35" s="1218">
        <v>0</v>
      </c>
      <c r="O35" s="738">
        <f t="shared" si="8"/>
        <v>6702.13</v>
      </c>
      <c r="P35" s="1215">
        <v>2016.74</v>
      </c>
      <c r="Q35" s="1215">
        <v>536.16999999999996</v>
      </c>
      <c r="R35" s="1219">
        <v>190.11</v>
      </c>
      <c r="S35" s="738">
        <f t="shared" si="9"/>
        <v>747.88</v>
      </c>
      <c r="T35" s="738">
        <f t="shared" si="10"/>
        <v>100.53194999999999</v>
      </c>
      <c r="U35" s="738">
        <f t="shared" si="11"/>
        <v>1168.3280500000001</v>
      </c>
      <c r="V35" s="738">
        <f t="shared" si="12"/>
        <v>1704.4980500000001</v>
      </c>
      <c r="W35" s="1214"/>
      <c r="X35" s="1214" t="b">
        <f t="shared" si="6"/>
        <v>0</v>
      </c>
      <c r="Y35" s="1213"/>
      <c r="Z35" s="218" t="s">
        <v>778</v>
      </c>
      <c r="AA35" s="1213"/>
      <c r="AB35" s="1212"/>
      <c r="AC35" s="1213"/>
      <c r="AD35" s="1212"/>
      <c r="AE35" s="1212"/>
      <c r="AF35" s="1213"/>
      <c r="AG35" s="1212"/>
      <c r="AH35" s="1213"/>
      <c r="AI35" s="1212"/>
    </row>
    <row r="36" spans="1:35" ht="15" customHeight="1" x14ac:dyDescent="0.25">
      <c r="A36" s="1212" t="s">
        <v>1223</v>
      </c>
      <c r="B36" s="1212" t="s">
        <v>847</v>
      </c>
      <c r="C36" s="1213">
        <v>468</v>
      </c>
      <c r="D36" s="1214" t="s">
        <v>777</v>
      </c>
      <c r="E36" s="1212" t="s">
        <v>782</v>
      </c>
      <c r="F36" s="1215">
        <v>25199.08</v>
      </c>
      <c r="G36" s="1216" t="s">
        <v>167</v>
      </c>
      <c r="H36" s="1216" t="s">
        <v>167</v>
      </c>
      <c r="I36" s="1215">
        <v>951.62</v>
      </c>
      <c r="J36" s="1215">
        <v>11207.62</v>
      </c>
      <c r="K36" s="1215">
        <v>0</v>
      </c>
      <c r="L36" s="1215">
        <v>2783.84</v>
      </c>
      <c r="M36" s="738">
        <f t="shared" si="7"/>
        <v>13991.460000000001</v>
      </c>
      <c r="N36" s="1218">
        <v>0</v>
      </c>
      <c r="O36" s="738">
        <f t="shared" si="8"/>
        <v>13991.460000000001</v>
      </c>
      <c r="P36" s="1215">
        <v>4011.3</v>
      </c>
      <c r="Q36" s="1215">
        <v>1119.31</v>
      </c>
      <c r="R36" s="1219">
        <v>0</v>
      </c>
      <c r="S36" s="738">
        <f t="shared" si="9"/>
        <v>951.62</v>
      </c>
      <c r="T36" s="738">
        <f t="shared" si="10"/>
        <v>209.87190000000001</v>
      </c>
      <c r="U36" s="738">
        <f t="shared" si="11"/>
        <v>2849.8081000000002</v>
      </c>
      <c r="V36" s="738">
        <f t="shared" si="12"/>
        <v>3969.1181000000001</v>
      </c>
      <c r="W36" s="1214"/>
      <c r="X36" s="1214" t="b">
        <f t="shared" si="6"/>
        <v>1</v>
      </c>
      <c r="Y36" s="1213"/>
      <c r="Z36" s="218" t="s">
        <v>777</v>
      </c>
      <c r="AA36" s="1213"/>
      <c r="AB36" s="1212"/>
      <c r="AC36" s="1213"/>
      <c r="AD36" s="1212"/>
      <c r="AE36" s="1212"/>
      <c r="AF36" s="1213"/>
      <c r="AG36" s="1212"/>
      <c r="AH36" s="1213"/>
      <c r="AI36" s="1212"/>
    </row>
    <row r="37" spans="1:35" s="1227" customFormat="1" ht="15" customHeight="1" x14ac:dyDescent="0.25">
      <c r="A37" s="1212" t="s">
        <v>1223</v>
      </c>
      <c r="B37" s="1212" t="s">
        <v>847</v>
      </c>
      <c r="C37" s="1213">
        <v>16</v>
      </c>
      <c r="D37" s="1214" t="s">
        <v>11</v>
      </c>
      <c r="E37" s="1212" t="s">
        <v>183</v>
      </c>
      <c r="F37" s="1215">
        <v>29140.98</v>
      </c>
      <c r="G37" s="1216" t="s">
        <v>167</v>
      </c>
      <c r="H37" s="1216" t="s">
        <v>167</v>
      </c>
      <c r="I37" s="1215">
        <v>951.62</v>
      </c>
      <c r="J37" s="1215">
        <v>13322.84</v>
      </c>
      <c r="K37" s="1215">
        <v>0</v>
      </c>
      <c r="L37" s="1215">
        <v>2495.3000000000002</v>
      </c>
      <c r="M37" s="738">
        <f t="shared" si="7"/>
        <v>15818.14</v>
      </c>
      <c r="N37" s="1218">
        <v>0</v>
      </c>
      <c r="O37" s="738">
        <f t="shared" si="8"/>
        <v>15818.14</v>
      </c>
      <c r="P37" s="1215">
        <v>4588.76</v>
      </c>
      <c r="Q37" s="1215">
        <v>1265.45</v>
      </c>
      <c r="R37" s="1219">
        <v>0</v>
      </c>
      <c r="S37" s="738">
        <f t="shared" si="9"/>
        <v>951.62</v>
      </c>
      <c r="T37" s="738">
        <f t="shared" si="10"/>
        <v>237.27209999999999</v>
      </c>
      <c r="U37" s="738">
        <f t="shared" si="11"/>
        <v>3399.8679000000002</v>
      </c>
      <c r="V37" s="738">
        <f t="shared" si="12"/>
        <v>4665.3179</v>
      </c>
      <c r="W37" s="1214"/>
      <c r="X37" s="1214" t="b">
        <f t="shared" si="6"/>
        <v>1</v>
      </c>
      <c r="Y37" s="1222"/>
      <c r="Z37" s="399" t="s">
        <v>11</v>
      </c>
      <c r="AA37" s="1222"/>
      <c r="AB37" s="1221"/>
      <c r="AC37" s="1222"/>
      <c r="AD37" s="1221"/>
      <c r="AE37" s="1221"/>
      <c r="AF37" s="1222"/>
      <c r="AG37" s="1221"/>
      <c r="AH37" s="1222"/>
      <c r="AI37" s="1221"/>
    </row>
    <row r="38" spans="1:35" ht="15" customHeight="1" x14ac:dyDescent="0.25">
      <c r="A38" s="1212" t="s">
        <v>1223</v>
      </c>
      <c r="B38" s="1212" t="s">
        <v>847</v>
      </c>
      <c r="C38" s="1213">
        <v>473</v>
      </c>
      <c r="D38" s="1214" t="s">
        <v>787</v>
      </c>
      <c r="E38" s="1212" t="s">
        <v>792</v>
      </c>
      <c r="F38" s="1215">
        <v>25581.75</v>
      </c>
      <c r="G38" s="1216" t="s">
        <v>167</v>
      </c>
      <c r="H38" s="1216" t="s">
        <v>167</v>
      </c>
      <c r="I38" s="1215">
        <v>951.62</v>
      </c>
      <c r="J38" s="1215">
        <v>11207.62</v>
      </c>
      <c r="K38" s="1215">
        <v>0</v>
      </c>
      <c r="L38" s="1215">
        <v>3166.51</v>
      </c>
      <c r="M38" s="738">
        <f t="shared" si="7"/>
        <v>14374.130000000001</v>
      </c>
      <c r="N38" s="1218">
        <v>0</v>
      </c>
      <c r="O38" s="738">
        <f t="shared" si="8"/>
        <v>14374.130000000001</v>
      </c>
      <c r="P38" s="1215">
        <v>4011.3</v>
      </c>
      <c r="Q38" s="1215">
        <v>1149.93</v>
      </c>
      <c r="R38" s="1219">
        <v>0</v>
      </c>
      <c r="S38" s="738">
        <f t="shared" si="9"/>
        <v>951.62</v>
      </c>
      <c r="T38" s="738">
        <f t="shared" si="10"/>
        <v>215.61195000000001</v>
      </c>
      <c r="U38" s="738">
        <f t="shared" si="11"/>
        <v>2844.0680500000003</v>
      </c>
      <c r="V38" s="738">
        <f t="shared" si="12"/>
        <v>3993.9980500000001</v>
      </c>
      <c r="W38" s="1214"/>
      <c r="X38" s="1214" t="b">
        <f t="shared" si="6"/>
        <v>1</v>
      </c>
      <c r="Y38" s="1213"/>
      <c r="Z38" s="369" t="s">
        <v>787</v>
      </c>
      <c r="AA38" s="1213"/>
      <c r="AB38" s="1212"/>
      <c r="AC38" s="1213"/>
      <c r="AD38" s="1212"/>
      <c r="AE38" s="1212"/>
      <c r="AF38" s="1213"/>
      <c r="AG38" s="1212"/>
      <c r="AH38" s="1213"/>
      <c r="AI38" s="1212"/>
    </row>
    <row r="39" spans="1:35" ht="15" customHeight="1" x14ac:dyDescent="0.25">
      <c r="A39" s="1212" t="s">
        <v>1223</v>
      </c>
      <c r="B39" s="1212" t="s">
        <v>847</v>
      </c>
      <c r="C39" s="1213">
        <v>351</v>
      </c>
      <c r="D39" s="1214" t="s">
        <v>375</v>
      </c>
      <c r="E39" s="1212" t="s">
        <v>376</v>
      </c>
      <c r="F39" s="1215">
        <v>52628.68</v>
      </c>
      <c r="G39" s="1216" t="s">
        <v>167</v>
      </c>
      <c r="H39" s="1216" t="s">
        <v>167</v>
      </c>
      <c r="I39" s="1215">
        <v>951.62</v>
      </c>
      <c r="J39" s="1215">
        <v>23344.34</v>
      </c>
      <c r="K39" s="1215">
        <v>0</v>
      </c>
      <c r="L39" s="1215">
        <v>5940</v>
      </c>
      <c r="M39" s="738">
        <f t="shared" si="7"/>
        <v>29284.34</v>
      </c>
      <c r="N39" s="1218">
        <v>0</v>
      </c>
      <c r="O39" s="738">
        <f t="shared" si="8"/>
        <v>29284.34</v>
      </c>
      <c r="P39" s="1215">
        <v>7324.62</v>
      </c>
      <c r="Q39" s="1215">
        <v>2342.7399999999998</v>
      </c>
      <c r="R39" s="1219">
        <v>0</v>
      </c>
      <c r="S39" s="738">
        <f t="shared" si="9"/>
        <v>951.62</v>
      </c>
      <c r="T39" s="738">
        <f t="shared" si="10"/>
        <v>439.26509999999996</v>
      </c>
      <c r="U39" s="738">
        <f t="shared" si="11"/>
        <v>5933.7349000000004</v>
      </c>
      <c r="V39" s="738">
        <f t="shared" si="12"/>
        <v>8276.4749000000011</v>
      </c>
      <c r="W39" s="1214"/>
      <c r="X39" s="1214" t="b">
        <f t="shared" si="6"/>
        <v>1</v>
      </c>
      <c r="Y39" s="1213"/>
      <c r="Z39" s="399" t="s">
        <v>375</v>
      </c>
      <c r="AA39" s="1213"/>
      <c r="AB39" s="1212"/>
      <c r="AC39" s="1213"/>
      <c r="AD39" s="1212"/>
      <c r="AE39" s="1212"/>
      <c r="AF39" s="1213"/>
      <c r="AG39" s="1212"/>
      <c r="AH39" s="1213"/>
      <c r="AI39" s="1212"/>
    </row>
    <row r="40" spans="1:35" ht="15" customHeight="1" x14ac:dyDescent="0.25">
      <c r="A40" s="1212" t="s">
        <v>1223</v>
      </c>
      <c r="B40" s="1212" t="s">
        <v>847</v>
      </c>
      <c r="C40" s="1213">
        <v>465</v>
      </c>
      <c r="D40" s="1214" t="s">
        <v>750</v>
      </c>
      <c r="E40" s="1212" t="s">
        <v>763</v>
      </c>
      <c r="F40" s="1215">
        <v>25177.919999999998</v>
      </c>
      <c r="G40" s="1216" t="s">
        <v>167</v>
      </c>
      <c r="H40" s="1216" t="s">
        <v>167</v>
      </c>
      <c r="I40" s="1215">
        <v>951.62</v>
      </c>
      <c r="J40" s="1215">
        <v>11207.62</v>
      </c>
      <c r="K40" s="1215">
        <v>0</v>
      </c>
      <c r="L40" s="1215">
        <v>2762.68</v>
      </c>
      <c r="M40" s="738">
        <f t="shared" si="7"/>
        <v>13970.300000000001</v>
      </c>
      <c r="N40" s="1218">
        <v>0</v>
      </c>
      <c r="O40" s="738">
        <f t="shared" si="8"/>
        <v>13970.300000000001</v>
      </c>
      <c r="P40" s="1215">
        <v>4011.3</v>
      </c>
      <c r="Q40" s="1215">
        <v>1117.6199999999999</v>
      </c>
      <c r="R40" s="1219">
        <v>0</v>
      </c>
      <c r="S40" s="738">
        <f t="shared" si="9"/>
        <v>951.62</v>
      </c>
      <c r="T40" s="738">
        <f t="shared" si="10"/>
        <v>209.55450000000002</v>
      </c>
      <c r="U40" s="738">
        <f t="shared" si="11"/>
        <v>2850.1255000000001</v>
      </c>
      <c r="V40" s="738">
        <f t="shared" si="12"/>
        <v>3967.7455</v>
      </c>
      <c r="W40" s="1214"/>
      <c r="X40" s="1214" t="b">
        <f t="shared" si="6"/>
        <v>1</v>
      </c>
      <c r="Y40" s="1213"/>
      <c r="Z40" s="218" t="s">
        <v>750</v>
      </c>
      <c r="AA40" s="1213"/>
      <c r="AB40" s="1212"/>
      <c r="AC40" s="1213"/>
      <c r="AD40" s="1212"/>
      <c r="AE40" s="1212"/>
      <c r="AF40" s="1213"/>
      <c r="AG40" s="1212"/>
      <c r="AH40" s="1213"/>
      <c r="AI40" s="1212"/>
    </row>
    <row r="41" spans="1:35" ht="15" customHeight="1" x14ac:dyDescent="0.25">
      <c r="A41" s="1212" t="s">
        <v>1223</v>
      </c>
      <c r="B41" s="1212" t="s">
        <v>847</v>
      </c>
      <c r="C41" s="1213">
        <v>499</v>
      </c>
      <c r="D41" s="1214" t="s">
        <v>482</v>
      </c>
      <c r="E41" s="1212" t="s">
        <v>532</v>
      </c>
      <c r="F41" s="1215">
        <v>32389.98</v>
      </c>
      <c r="G41" s="1216" t="s">
        <v>167</v>
      </c>
      <c r="H41" s="1216" t="s">
        <v>167</v>
      </c>
      <c r="I41" s="1215">
        <v>951.62</v>
      </c>
      <c r="J41" s="1215">
        <v>14469.19</v>
      </c>
      <c r="K41" s="1215">
        <v>0</v>
      </c>
      <c r="L41" s="1215">
        <v>3451.6</v>
      </c>
      <c r="M41" s="738">
        <f t="shared" si="7"/>
        <v>17920.79</v>
      </c>
      <c r="N41" s="1218">
        <v>0</v>
      </c>
      <c r="O41" s="738">
        <f t="shared" si="8"/>
        <v>17920.79</v>
      </c>
      <c r="P41" s="1215">
        <v>4901.71</v>
      </c>
      <c r="Q41" s="1215">
        <v>1433.66</v>
      </c>
      <c r="R41" s="1219">
        <v>0</v>
      </c>
      <c r="S41" s="738">
        <f t="shared" si="9"/>
        <v>951.62</v>
      </c>
      <c r="T41" s="738">
        <f t="shared" si="10"/>
        <v>268.81184999999999</v>
      </c>
      <c r="U41" s="738">
        <f t="shared" si="11"/>
        <v>3681.2781500000001</v>
      </c>
      <c r="V41" s="738">
        <f t="shared" si="12"/>
        <v>5114.93815</v>
      </c>
      <c r="W41" s="1214"/>
      <c r="X41" s="1214" t="b">
        <f t="shared" si="6"/>
        <v>1</v>
      </c>
      <c r="Y41" s="1213"/>
      <c r="Z41" s="369" t="s">
        <v>482</v>
      </c>
      <c r="AA41" s="1213"/>
      <c r="AB41" s="1212"/>
      <c r="AC41" s="1213"/>
      <c r="AD41" s="1212"/>
      <c r="AE41" s="1212"/>
      <c r="AF41" s="1213"/>
      <c r="AG41" s="1212"/>
      <c r="AH41" s="1213"/>
      <c r="AI41" s="1212"/>
    </row>
    <row r="42" spans="1:35" ht="15" customHeight="1" x14ac:dyDescent="0.25">
      <c r="A42" s="1212" t="s">
        <v>1223</v>
      </c>
      <c r="B42" s="1212" t="s">
        <v>847</v>
      </c>
      <c r="C42" s="1213">
        <v>89</v>
      </c>
      <c r="D42" s="1214" t="s">
        <v>49</v>
      </c>
      <c r="E42" s="1212" t="s">
        <v>221</v>
      </c>
      <c r="F42" s="1215">
        <v>38704.620000000003</v>
      </c>
      <c r="G42" s="1216" t="s">
        <v>167</v>
      </c>
      <c r="H42" s="1216" t="s">
        <v>167</v>
      </c>
      <c r="I42" s="1215">
        <v>951.62</v>
      </c>
      <c r="J42" s="1215">
        <v>17699.73</v>
      </c>
      <c r="K42" s="1215">
        <v>0</v>
      </c>
      <c r="L42" s="1215">
        <v>3305.16</v>
      </c>
      <c r="M42" s="738">
        <f t="shared" si="7"/>
        <v>21004.89</v>
      </c>
      <c r="N42" s="1218">
        <v>0</v>
      </c>
      <c r="O42" s="738">
        <f t="shared" si="8"/>
        <v>21004.89</v>
      </c>
      <c r="P42" s="1215">
        <v>5783.65</v>
      </c>
      <c r="Q42" s="1215">
        <v>1680.39</v>
      </c>
      <c r="R42" s="1219">
        <v>0</v>
      </c>
      <c r="S42" s="738">
        <f t="shared" si="9"/>
        <v>951.62</v>
      </c>
      <c r="T42" s="738">
        <f t="shared" si="10"/>
        <v>315.07335</v>
      </c>
      <c r="U42" s="738">
        <f t="shared" si="11"/>
        <v>4516.9566500000001</v>
      </c>
      <c r="V42" s="738">
        <f t="shared" si="12"/>
        <v>6197.3466500000004</v>
      </c>
      <c r="W42" s="1214"/>
      <c r="X42" s="1214" t="b">
        <f t="shared" si="6"/>
        <v>1</v>
      </c>
      <c r="Y42" s="1213"/>
      <c r="Z42" s="178" t="s">
        <v>49</v>
      </c>
      <c r="AA42" s="1213"/>
      <c r="AB42" s="1212"/>
      <c r="AC42" s="1213"/>
      <c r="AD42" s="1212"/>
      <c r="AE42" s="1212"/>
      <c r="AF42" s="1213"/>
      <c r="AG42" s="1212"/>
      <c r="AH42" s="1213"/>
      <c r="AI42" s="1212"/>
    </row>
    <row r="43" spans="1:35" ht="15" customHeight="1" x14ac:dyDescent="0.25">
      <c r="A43" s="1212" t="s">
        <v>1223</v>
      </c>
      <c r="B43" s="1212" t="s">
        <v>847</v>
      </c>
      <c r="C43" s="1213">
        <v>504</v>
      </c>
      <c r="D43" s="1214" t="s">
        <v>1104</v>
      </c>
      <c r="E43" s="1212" t="s">
        <v>1117</v>
      </c>
      <c r="F43" s="1215">
        <v>41387.199999999997</v>
      </c>
      <c r="G43" s="1216" t="s">
        <v>167</v>
      </c>
      <c r="H43" s="1216" t="s">
        <v>167</v>
      </c>
      <c r="I43" s="1215">
        <v>951.62</v>
      </c>
      <c r="J43" s="1215">
        <v>18488.400000000001</v>
      </c>
      <c r="K43" s="1215">
        <v>0</v>
      </c>
      <c r="L43" s="1215">
        <v>4410.3999999999996</v>
      </c>
      <c r="M43" s="738">
        <f t="shared" si="7"/>
        <v>22898.800000000003</v>
      </c>
      <c r="N43" s="1218">
        <v>0</v>
      </c>
      <c r="O43" s="738">
        <f t="shared" si="8"/>
        <v>22898.800000000003</v>
      </c>
      <c r="P43" s="1215">
        <v>5998.95</v>
      </c>
      <c r="Q43" s="1215">
        <v>1831.9</v>
      </c>
      <c r="R43" s="1219">
        <v>0</v>
      </c>
      <c r="S43" s="738">
        <f t="shared" si="9"/>
        <v>951.62</v>
      </c>
      <c r="T43" s="738">
        <f t="shared" si="10"/>
        <v>343.48200000000003</v>
      </c>
      <c r="U43" s="738">
        <f t="shared" si="11"/>
        <v>4703.848</v>
      </c>
      <c r="V43" s="738">
        <f t="shared" si="12"/>
        <v>6535.7479999999996</v>
      </c>
      <c r="W43" s="1214"/>
      <c r="X43" s="1214" t="b">
        <f t="shared" si="6"/>
        <v>1</v>
      </c>
      <c r="Y43" s="1213"/>
      <c r="Z43" s="178" t="s">
        <v>1104</v>
      </c>
      <c r="AA43" s="1213"/>
      <c r="AB43" s="1212"/>
      <c r="AC43" s="1213"/>
      <c r="AD43" s="1212"/>
      <c r="AE43" s="1212"/>
      <c r="AF43" s="1213"/>
      <c r="AG43" s="1212"/>
      <c r="AH43" s="1213"/>
      <c r="AI43" s="1212"/>
    </row>
    <row r="44" spans="1:35" ht="15" customHeight="1" x14ac:dyDescent="0.25">
      <c r="A44" s="1212" t="s">
        <v>1223</v>
      </c>
      <c r="B44" s="1212" t="s">
        <v>847</v>
      </c>
      <c r="C44" s="1213">
        <v>279</v>
      </c>
      <c r="D44" s="1214" t="s">
        <v>165</v>
      </c>
      <c r="E44" s="1212" t="s">
        <v>268</v>
      </c>
      <c r="F44" s="1215">
        <v>11693.58</v>
      </c>
      <c r="G44" s="1216" t="s">
        <v>167</v>
      </c>
      <c r="H44" s="1216" t="s">
        <v>167</v>
      </c>
      <c r="I44" s="1215">
        <v>557.77</v>
      </c>
      <c r="J44" s="1215">
        <v>5344.21</v>
      </c>
      <c r="K44" s="1215">
        <v>0</v>
      </c>
      <c r="L44" s="1215">
        <v>1005.16</v>
      </c>
      <c r="M44" s="738">
        <f t="shared" si="7"/>
        <v>6349.37</v>
      </c>
      <c r="N44" s="1218">
        <v>0</v>
      </c>
      <c r="O44" s="738">
        <f t="shared" si="8"/>
        <v>6349.37</v>
      </c>
      <c r="P44" s="1215">
        <v>2016.74</v>
      </c>
      <c r="Q44" s="1215">
        <v>507.94</v>
      </c>
      <c r="R44" s="1219">
        <f>684.04-I44</f>
        <v>126.26999999999998</v>
      </c>
      <c r="S44" s="346">
        <f t="shared" si="9"/>
        <v>684.04</v>
      </c>
      <c r="T44" s="738">
        <f t="shared" si="10"/>
        <v>95.240549999999999</v>
      </c>
      <c r="U44" s="738">
        <f t="shared" si="11"/>
        <v>1237.4594500000001</v>
      </c>
      <c r="V44" s="738">
        <f t="shared" si="12"/>
        <v>1745.3994500000001</v>
      </c>
      <c r="W44" s="1214"/>
      <c r="X44" s="1214" t="b">
        <f t="shared" si="6"/>
        <v>1</v>
      </c>
      <c r="Y44" s="1213"/>
      <c r="Z44" s="399" t="s">
        <v>165</v>
      </c>
      <c r="AA44" s="1213"/>
      <c r="AB44" s="1212"/>
      <c r="AC44" s="1213"/>
      <c r="AD44" s="1212"/>
      <c r="AE44" s="1212"/>
      <c r="AF44" s="1213"/>
      <c r="AG44" s="1212"/>
      <c r="AH44" s="1213"/>
      <c r="AI44" s="1212"/>
    </row>
    <row r="45" spans="1:35" ht="15" customHeight="1" x14ac:dyDescent="0.25">
      <c r="A45" s="1212" t="s">
        <v>1223</v>
      </c>
      <c r="B45" s="1212" t="s">
        <v>847</v>
      </c>
      <c r="C45" s="1213">
        <v>451</v>
      </c>
      <c r="D45" s="1214" t="s">
        <v>718</v>
      </c>
      <c r="E45" s="1212" t="s">
        <v>739</v>
      </c>
      <c r="F45" s="1215">
        <v>34553.269999999997</v>
      </c>
      <c r="G45" s="1216" t="s">
        <v>167</v>
      </c>
      <c r="H45" s="1216" t="s">
        <v>167</v>
      </c>
      <c r="I45" s="1215">
        <v>951.62</v>
      </c>
      <c r="J45" s="1215">
        <v>15761.62</v>
      </c>
      <c r="K45" s="1215">
        <v>0</v>
      </c>
      <c r="L45" s="1215">
        <v>3030.03</v>
      </c>
      <c r="M45" s="738">
        <f t="shared" si="7"/>
        <v>18791.650000000001</v>
      </c>
      <c r="N45" s="1218">
        <v>237.65</v>
      </c>
      <c r="O45" s="738">
        <f t="shared" si="8"/>
        <v>18554</v>
      </c>
      <c r="P45" s="1215">
        <v>5254.54</v>
      </c>
      <c r="Q45" s="1215">
        <v>1503.33</v>
      </c>
      <c r="R45" s="1219">
        <v>0</v>
      </c>
      <c r="S45" s="738">
        <f t="shared" si="9"/>
        <v>951.62</v>
      </c>
      <c r="T45" s="738">
        <f t="shared" si="10"/>
        <v>278.31</v>
      </c>
      <c r="U45" s="738">
        <f t="shared" si="11"/>
        <v>4024.61</v>
      </c>
      <c r="V45" s="738">
        <f t="shared" si="12"/>
        <v>5527.9400000000005</v>
      </c>
      <c r="W45" s="1214"/>
      <c r="X45" s="1214" t="b">
        <f t="shared" si="6"/>
        <v>1</v>
      </c>
      <c r="Y45" s="1213"/>
      <c r="Z45" s="369" t="s">
        <v>718</v>
      </c>
      <c r="AA45" s="1213"/>
      <c r="AB45" s="1212"/>
      <c r="AC45" s="1213"/>
      <c r="AD45" s="1212"/>
      <c r="AE45" s="1212"/>
      <c r="AF45" s="1213"/>
      <c r="AG45" s="1212"/>
      <c r="AH45" s="1213"/>
      <c r="AI45" s="1212"/>
    </row>
    <row r="46" spans="1:35" ht="15" customHeight="1" x14ac:dyDescent="0.25">
      <c r="A46" s="1212" t="s">
        <v>1223</v>
      </c>
      <c r="B46" s="1212" t="s">
        <v>847</v>
      </c>
      <c r="C46" s="1213">
        <v>353</v>
      </c>
      <c r="D46" s="1214" t="s">
        <v>379</v>
      </c>
      <c r="E46" s="1212" t="s">
        <v>380</v>
      </c>
      <c r="F46" s="1215">
        <v>33898.730000000003</v>
      </c>
      <c r="G46" s="1216" t="s">
        <v>167</v>
      </c>
      <c r="H46" s="1216" t="s">
        <v>167</v>
      </c>
      <c r="I46" s="1215">
        <v>951.62</v>
      </c>
      <c r="J46" s="1215">
        <v>15166.04</v>
      </c>
      <c r="K46" s="1215">
        <v>0</v>
      </c>
      <c r="L46" s="1215">
        <v>3566.65</v>
      </c>
      <c r="M46" s="738">
        <f t="shared" si="7"/>
        <v>18732.690000000002</v>
      </c>
      <c r="N46" s="1218">
        <v>0</v>
      </c>
      <c r="O46" s="738">
        <f t="shared" si="8"/>
        <v>18732.690000000002</v>
      </c>
      <c r="P46" s="1215">
        <v>5091.95</v>
      </c>
      <c r="Q46" s="1215">
        <v>1498.61</v>
      </c>
      <c r="R46" s="1219">
        <v>0</v>
      </c>
      <c r="S46" s="738">
        <f t="shared" si="9"/>
        <v>951.62</v>
      </c>
      <c r="T46" s="738">
        <f t="shared" si="10"/>
        <v>280.99035000000003</v>
      </c>
      <c r="U46" s="738">
        <f t="shared" si="11"/>
        <v>3859.3396499999999</v>
      </c>
      <c r="V46" s="738">
        <f t="shared" si="12"/>
        <v>5357.9496499999996</v>
      </c>
      <c r="W46" s="1214"/>
      <c r="X46" s="1214" t="b">
        <f t="shared" si="6"/>
        <v>1</v>
      </c>
      <c r="Y46" s="1213"/>
      <c r="Z46" s="399" t="s">
        <v>379</v>
      </c>
      <c r="AA46" s="1213"/>
      <c r="AB46" s="1212"/>
      <c r="AC46" s="1213"/>
      <c r="AD46" s="1212"/>
      <c r="AE46" s="1212"/>
      <c r="AF46" s="1213"/>
      <c r="AG46" s="1212"/>
      <c r="AH46" s="1213"/>
      <c r="AI46" s="1212"/>
    </row>
    <row r="47" spans="1:35" ht="15" customHeight="1" x14ac:dyDescent="0.25">
      <c r="A47" s="1212" t="s">
        <v>1223</v>
      </c>
      <c r="B47" s="1212" t="s">
        <v>847</v>
      </c>
      <c r="C47" s="1213">
        <v>450</v>
      </c>
      <c r="D47" s="1214" t="s">
        <v>717</v>
      </c>
      <c r="E47" s="1212" t="s">
        <v>738</v>
      </c>
      <c r="F47" s="1215">
        <v>25154.14</v>
      </c>
      <c r="G47" s="1216" t="s">
        <v>167</v>
      </c>
      <c r="H47" s="1216" t="s">
        <v>167</v>
      </c>
      <c r="I47" s="1215">
        <v>951.62</v>
      </c>
      <c r="J47" s="1215">
        <v>11207.62</v>
      </c>
      <c r="K47" s="1215">
        <v>0</v>
      </c>
      <c r="L47" s="1215">
        <v>2738.9</v>
      </c>
      <c r="M47" s="738">
        <f t="shared" si="7"/>
        <v>13946.52</v>
      </c>
      <c r="N47" s="1218">
        <v>0</v>
      </c>
      <c r="O47" s="738">
        <f t="shared" si="8"/>
        <v>13946.52</v>
      </c>
      <c r="P47" s="1215">
        <v>4011.3</v>
      </c>
      <c r="Q47" s="1215">
        <v>1115.72</v>
      </c>
      <c r="R47" s="1219">
        <v>0</v>
      </c>
      <c r="S47" s="738">
        <f t="shared" si="9"/>
        <v>951.62</v>
      </c>
      <c r="T47" s="738">
        <f t="shared" si="10"/>
        <v>209.1978</v>
      </c>
      <c r="U47" s="738">
        <f t="shared" si="11"/>
        <v>2850.4822000000004</v>
      </c>
      <c r="V47" s="738">
        <f t="shared" si="12"/>
        <v>3966.2022000000006</v>
      </c>
      <c r="W47" s="1214"/>
      <c r="X47" s="1214" t="b">
        <f t="shared" si="6"/>
        <v>1</v>
      </c>
      <c r="Y47" s="1213"/>
      <c r="Z47" s="369" t="s">
        <v>717</v>
      </c>
      <c r="AA47" s="1213"/>
      <c r="AB47" s="1212"/>
      <c r="AC47" s="1213"/>
      <c r="AD47" s="1212"/>
      <c r="AE47" s="1212"/>
      <c r="AF47" s="1213"/>
      <c r="AG47" s="1212"/>
      <c r="AH47" s="1213"/>
      <c r="AI47" s="1212"/>
    </row>
    <row r="48" spans="1:35" ht="15" customHeight="1" x14ac:dyDescent="0.25">
      <c r="A48" s="1212" t="s">
        <v>1223</v>
      </c>
      <c r="B48" s="1212" t="s">
        <v>847</v>
      </c>
      <c r="C48" s="1213">
        <v>489</v>
      </c>
      <c r="D48" s="1214" t="s">
        <v>871</v>
      </c>
      <c r="E48" s="1212" t="s">
        <v>872</v>
      </c>
      <c r="F48" s="1215">
        <v>27858.36</v>
      </c>
      <c r="G48" s="1216" t="s">
        <v>167</v>
      </c>
      <c r="H48" s="1216" t="s">
        <v>167</v>
      </c>
      <c r="I48" s="1215">
        <v>951.62</v>
      </c>
      <c r="J48" s="1215">
        <v>12830.83</v>
      </c>
      <c r="K48" s="1215">
        <v>0</v>
      </c>
      <c r="L48" s="1215">
        <v>2196.6999999999998</v>
      </c>
      <c r="M48" s="738">
        <f t="shared" si="7"/>
        <v>15027.529999999999</v>
      </c>
      <c r="N48" s="1218">
        <v>0</v>
      </c>
      <c r="O48" s="738">
        <f t="shared" si="8"/>
        <v>15027.529999999999</v>
      </c>
      <c r="P48" s="1215">
        <v>4454.4399999999996</v>
      </c>
      <c r="Q48" s="1215">
        <v>1202.2</v>
      </c>
      <c r="R48" s="1219">
        <v>0</v>
      </c>
      <c r="S48" s="738">
        <f t="shared" si="9"/>
        <v>951.62</v>
      </c>
      <c r="T48" s="738">
        <f t="shared" si="10"/>
        <v>225.41294999999997</v>
      </c>
      <c r="U48" s="738">
        <f t="shared" si="11"/>
        <v>3277.4070499999998</v>
      </c>
      <c r="V48" s="738">
        <f t="shared" si="12"/>
        <v>4479.6070499999996</v>
      </c>
      <c r="W48" s="1214"/>
      <c r="X48" s="1214" t="b">
        <f t="shared" si="6"/>
        <v>1</v>
      </c>
      <c r="Y48" s="1213"/>
      <c r="Z48" s="218" t="s">
        <v>871</v>
      </c>
      <c r="AA48" s="1213"/>
      <c r="AB48" s="1212"/>
      <c r="AC48" s="1213"/>
      <c r="AD48" s="1212"/>
      <c r="AE48" s="1212"/>
      <c r="AF48" s="1213"/>
      <c r="AG48" s="1212"/>
      <c r="AH48" s="1213"/>
      <c r="AI48" s="1212"/>
    </row>
    <row r="49" spans="1:35" ht="15" customHeight="1" x14ac:dyDescent="0.25">
      <c r="A49" s="1212" t="s">
        <v>1223</v>
      </c>
      <c r="B49" s="1212" t="s">
        <v>847</v>
      </c>
      <c r="C49" s="1213">
        <v>355</v>
      </c>
      <c r="D49" s="1214" t="s">
        <v>381</v>
      </c>
      <c r="E49" s="1212" t="s">
        <v>382</v>
      </c>
      <c r="F49" s="1215">
        <v>44332.55</v>
      </c>
      <c r="G49" s="1216" t="s">
        <v>167</v>
      </c>
      <c r="H49" s="1216" t="s">
        <v>167</v>
      </c>
      <c r="I49" s="1215">
        <v>951.62</v>
      </c>
      <c r="J49" s="1215">
        <v>19720.96</v>
      </c>
      <c r="K49" s="1215">
        <v>0</v>
      </c>
      <c r="L49" s="1215">
        <v>4890.63</v>
      </c>
      <c r="M49" s="738">
        <f t="shared" si="7"/>
        <v>24611.59</v>
      </c>
      <c r="N49" s="1218">
        <v>392.03</v>
      </c>
      <c r="O49" s="738">
        <f t="shared" si="8"/>
        <v>24219.56</v>
      </c>
      <c r="P49" s="1215">
        <v>6335.44</v>
      </c>
      <c r="Q49" s="1215">
        <v>1968.92</v>
      </c>
      <c r="R49" s="1219">
        <v>0</v>
      </c>
      <c r="S49" s="738">
        <f t="shared" si="9"/>
        <v>951.62</v>
      </c>
      <c r="T49" s="738">
        <f t="shared" si="10"/>
        <v>363.29340000000002</v>
      </c>
      <c r="U49" s="738">
        <f t="shared" si="11"/>
        <v>5020.5265999999992</v>
      </c>
      <c r="V49" s="738">
        <f t="shared" si="12"/>
        <v>6989.4465999999993</v>
      </c>
      <c r="W49" s="1214"/>
      <c r="X49" s="1214" t="b">
        <f t="shared" si="6"/>
        <v>1</v>
      </c>
      <c r="Y49" s="1213"/>
      <c r="Z49" s="178" t="s">
        <v>381</v>
      </c>
      <c r="AA49" s="1213"/>
      <c r="AB49" s="1212"/>
      <c r="AC49" s="1213"/>
      <c r="AD49" s="1212"/>
      <c r="AE49" s="1212"/>
      <c r="AF49" s="1213"/>
      <c r="AG49" s="1212"/>
      <c r="AH49" s="1213"/>
      <c r="AI49" s="1212"/>
    </row>
    <row r="50" spans="1:35" ht="15" customHeight="1" x14ac:dyDescent="0.25">
      <c r="A50" s="1212" t="s">
        <v>1223</v>
      </c>
      <c r="B50" s="1212" t="s">
        <v>847</v>
      </c>
      <c r="C50" s="1213">
        <v>361</v>
      </c>
      <c r="D50" s="1214" t="s">
        <v>446</v>
      </c>
      <c r="E50" s="1212" t="s">
        <v>447</v>
      </c>
      <c r="F50" s="1215">
        <v>45011.25</v>
      </c>
      <c r="G50" s="1216" t="s">
        <v>167</v>
      </c>
      <c r="H50" s="1216" t="s">
        <v>167</v>
      </c>
      <c r="I50" s="1215">
        <v>951.62</v>
      </c>
      <c r="J50" s="1215">
        <v>20006.400000000001</v>
      </c>
      <c r="K50" s="1215">
        <v>0</v>
      </c>
      <c r="L50" s="1215">
        <v>4998.45</v>
      </c>
      <c r="M50" s="738">
        <f t="shared" si="7"/>
        <v>25004.850000000002</v>
      </c>
      <c r="N50" s="1218">
        <v>392.03</v>
      </c>
      <c r="O50" s="738">
        <f t="shared" si="8"/>
        <v>24612.820000000003</v>
      </c>
      <c r="P50" s="1215">
        <v>6413.37</v>
      </c>
      <c r="Q50" s="1215">
        <v>2000.38</v>
      </c>
      <c r="R50" s="1219">
        <v>0</v>
      </c>
      <c r="S50" s="738">
        <f t="shared" si="9"/>
        <v>951.62</v>
      </c>
      <c r="T50" s="738">
        <f t="shared" si="10"/>
        <v>369.19230000000005</v>
      </c>
      <c r="U50" s="738">
        <f t="shared" si="11"/>
        <v>5092.5577000000003</v>
      </c>
      <c r="V50" s="738">
        <f t="shared" si="12"/>
        <v>7092.9377000000004</v>
      </c>
      <c r="W50" s="1237"/>
      <c r="X50" s="1214" t="b">
        <f t="shared" si="6"/>
        <v>1</v>
      </c>
      <c r="Y50" s="1213"/>
      <c r="Z50" s="369" t="s">
        <v>446</v>
      </c>
      <c r="AA50" s="1213"/>
      <c r="AB50" s="1212"/>
      <c r="AC50" s="1213"/>
      <c r="AD50" s="1212"/>
      <c r="AE50" s="1212"/>
      <c r="AF50" s="1213"/>
      <c r="AG50" s="1212"/>
      <c r="AH50" s="1213"/>
      <c r="AI50" s="1212"/>
    </row>
    <row r="51" spans="1:35" ht="15" customHeight="1" x14ac:dyDescent="0.25">
      <c r="A51" s="1212" t="s">
        <v>1223</v>
      </c>
      <c r="B51" s="1212" t="s">
        <v>847</v>
      </c>
      <c r="C51" s="1213">
        <v>76</v>
      </c>
      <c r="D51" s="1214" t="s">
        <v>40</v>
      </c>
      <c r="E51" s="1212" t="s">
        <v>212</v>
      </c>
      <c r="F51" s="1215">
        <v>52319.32</v>
      </c>
      <c r="G51" s="1216" t="s">
        <v>167</v>
      </c>
      <c r="H51" s="1216" t="s">
        <v>167</v>
      </c>
      <c r="I51" s="1215">
        <v>951.62</v>
      </c>
      <c r="J51" s="1215">
        <v>23344.34</v>
      </c>
      <c r="K51" s="1215">
        <v>0</v>
      </c>
      <c r="L51" s="1215">
        <v>5630.64</v>
      </c>
      <c r="M51" s="738">
        <f t="shared" si="7"/>
        <v>28974.98</v>
      </c>
      <c r="N51" s="1218">
        <v>0</v>
      </c>
      <c r="O51" s="738">
        <f t="shared" si="8"/>
        <v>28974.98</v>
      </c>
      <c r="P51" s="1215">
        <v>7324.62</v>
      </c>
      <c r="Q51" s="1215">
        <v>2317.9899999999998</v>
      </c>
      <c r="R51" s="1219">
        <v>0</v>
      </c>
      <c r="S51" s="738">
        <f t="shared" si="9"/>
        <v>951.62</v>
      </c>
      <c r="T51" s="738">
        <f t="shared" si="10"/>
        <v>434.62469999999996</v>
      </c>
      <c r="U51" s="738">
        <f t="shared" si="11"/>
        <v>5938.3752999999997</v>
      </c>
      <c r="V51" s="738">
        <f t="shared" si="12"/>
        <v>8256.3652999999995</v>
      </c>
      <c r="W51" s="1214"/>
      <c r="X51" s="1214" t="b">
        <f t="shared" si="6"/>
        <v>1</v>
      </c>
      <c r="Y51" s="1213"/>
      <c r="Z51" s="399" t="s">
        <v>40</v>
      </c>
      <c r="AA51" s="1213"/>
      <c r="AB51" s="1212"/>
      <c r="AC51" s="1213"/>
      <c r="AD51" s="1212"/>
      <c r="AE51" s="1212"/>
      <c r="AF51" s="1213"/>
      <c r="AG51" s="1212"/>
      <c r="AH51" s="1213"/>
      <c r="AI51" s="1212"/>
    </row>
    <row r="52" spans="1:35" ht="15" customHeight="1" x14ac:dyDescent="0.25">
      <c r="A52" s="1212" t="s">
        <v>1223</v>
      </c>
      <c r="B52" s="1212" t="s">
        <v>847</v>
      </c>
      <c r="C52" s="1213">
        <v>503</v>
      </c>
      <c r="D52" s="1214" t="s">
        <v>1115</v>
      </c>
      <c r="E52" s="1212" t="s">
        <v>1116</v>
      </c>
      <c r="F52" s="1215">
        <v>52257.43</v>
      </c>
      <c r="G52" s="1216" t="s">
        <v>167</v>
      </c>
      <c r="H52" s="1216" t="s">
        <v>167</v>
      </c>
      <c r="I52" s="1215">
        <v>951.62</v>
      </c>
      <c r="J52" s="1215">
        <v>23344.34</v>
      </c>
      <c r="K52" s="1215">
        <v>0</v>
      </c>
      <c r="L52" s="1215">
        <v>5568.75</v>
      </c>
      <c r="M52" s="738">
        <f t="shared" si="7"/>
        <v>28913.09</v>
      </c>
      <c r="N52" s="1218">
        <v>0</v>
      </c>
      <c r="O52" s="738">
        <f t="shared" si="8"/>
        <v>28913.09</v>
      </c>
      <c r="P52" s="1215">
        <v>7324.62</v>
      </c>
      <c r="Q52" s="1215">
        <v>2313.04</v>
      </c>
      <c r="R52" s="1219">
        <v>0</v>
      </c>
      <c r="S52" s="738">
        <f t="shared" si="9"/>
        <v>951.62</v>
      </c>
      <c r="T52" s="738">
        <f t="shared" si="10"/>
        <v>433.69635</v>
      </c>
      <c r="U52" s="738">
        <f t="shared" si="11"/>
        <v>5939.3036499999998</v>
      </c>
      <c r="V52" s="738">
        <f t="shared" si="12"/>
        <v>8252.3436499999989</v>
      </c>
      <c r="W52" s="1214"/>
      <c r="X52" s="1214" t="b">
        <f t="shared" si="6"/>
        <v>0</v>
      </c>
      <c r="Y52" s="1213"/>
      <c r="Z52" s="178" t="s">
        <v>1105</v>
      </c>
      <c r="AA52" s="1213"/>
      <c r="AB52" s="1212"/>
      <c r="AC52" s="1213"/>
      <c r="AD52" s="1212"/>
      <c r="AE52" s="1212"/>
      <c r="AF52" s="1213"/>
      <c r="AG52" s="1212"/>
      <c r="AH52" s="1213"/>
      <c r="AI52" s="1212"/>
    </row>
    <row r="53" spans="1:35" ht="15" customHeight="1" x14ac:dyDescent="0.25">
      <c r="A53" s="1212" t="s">
        <v>1223</v>
      </c>
      <c r="B53" s="1212" t="s">
        <v>847</v>
      </c>
      <c r="C53" s="1213">
        <v>79</v>
      </c>
      <c r="D53" s="1214" t="s">
        <v>41</v>
      </c>
      <c r="E53" s="1212" t="s">
        <v>213</v>
      </c>
      <c r="F53" s="1215">
        <v>23594.79</v>
      </c>
      <c r="G53" s="1216" t="s">
        <v>167</v>
      </c>
      <c r="H53" s="1216" t="s">
        <v>167</v>
      </c>
      <c r="I53" s="1215">
        <v>951.62</v>
      </c>
      <c r="J53" s="1215">
        <v>10620.85</v>
      </c>
      <c r="K53" s="1215">
        <v>0</v>
      </c>
      <c r="L53" s="1215">
        <v>2353.09</v>
      </c>
      <c r="M53" s="738">
        <f t="shared" si="7"/>
        <v>12973.94</v>
      </c>
      <c r="N53" s="1218">
        <v>0</v>
      </c>
      <c r="O53" s="738">
        <f t="shared" si="8"/>
        <v>12973.94</v>
      </c>
      <c r="P53" s="1215">
        <v>3851.11</v>
      </c>
      <c r="Q53" s="1215">
        <v>1037.9100000000001</v>
      </c>
      <c r="R53" s="1219">
        <v>0</v>
      </c>
      <c r="S53" s="738">
        <f t="shared" si="9"/>
        <v>951.62</v>
      </c>
      <c r="T53" s="738">
        <f t="shared" si="10"/>
        <v>194.60910000000001</v>
      </c>
      <c r="U53" s="738">
        <f t="shared" si="11"/>
        <v>2704.8809000000001</v>
      </c>
      <c r="V53" s="738">
        <f t="shared" si="12"/>
        <v>3742.7909</v>
      </c>
      <c r="W53" s="1214"/>
      <c r="X53" s="1214" t="b">
        <f t="shared" si="6"/>
        <v>1</v>
      </c>
      <c r="Y53" s="1213"/>
      <c r="Z53" s="399" t="s">
        <v>41</v>
      </c>
      <c r="AA53" s="1213"/>
      <c r="AB53" s="1212"/>
      <c r="AC53" s="1213"/>
      <c r="AD53" s="1212"/>
      <c r="AE53" s="1212"/>
      <c r="AF53" s="1213"/>
      <c r="AG53" s="1212"/>
      <c r="AH53" s="1213"/>
      <c r="AI53" s="1212"/>
    </row>
    <row r="54" spans="1:35" ht="15" customHeight="1" x14ac:dyDescent="0.25">
      <c r="A54" s="1212" t="s">
        <v>1223</v>
      </c>
      <c r="B54" s="1212" t="s">
        <v>847</v>
      </c>
      <c r="C54" s="1213">
        <v>152</v>
      </c>
      <c r="D54" s="1214" t="s">
        <v>59</v>
      </c>
      <c r="E54" s="1212" t="s">
        <v>231</v>
      </c>
      <c r="F54" s="1215">
        <v>20031.04</v>
      </c>
      <c r="G54" s="1216" t="s">
        <v>167</v>
      </c>
      <c r="H54" s="1216" t="s">
        <v>167</v>
      </c>
      <c r="I54" s="1215">
        <v>951.62</v>
      </c>
      <c r="J54" s="1215">
        <v>9353.9500000000007</v>
      </c>
      <c r="K54" s="1215">
        <v>0</v>
      </c>
      <c r="L54" s="1215">
        <v>1323.14</v>
      </c>
      <c r="M54" s="738">
        <f t="shared" si="7"/>
        <v>10677.09</v>
      </c>
      <c r="N54" s="1218">
        <v>0</v>
      </c>
      <c r="O54" s="738">
        <f t="shared" si="8"/>
        <v>10677.09</v>
      </c>
      <c r="P54" s="1215">
        <v>3505.25</v>
      </c>
      <c r="Q54" s="1215">
        <v>854.16</v>
      </c>
      <c r="R54" s="1219">
        <v>185.25</v>
      </c>
      <c r="S54" s="738">
        <f t="shared" si="9"/>
        <v>1136.8699999999999</v>
      </c>
      <c r="T54" s="738">
        <f t="shared" si="10"/>
        <v>160.15635</v>
      </c>
      <c r="U54" s="738">
        <f t="shared" si="11"/>
        <v>2208.2236499999999</v>
      </c>
      <c r="V54" s="738">
        <f t="shared" si="12"/>
        <v>3062.3836499999998</v>
      </c>
      <c r="W54" s="1214"/>
      <c r="X54" s="1214" t="b">
        <f t="shared" si="6"/>
        <v>1</v>
      </c>
      <c r="Y54" s="1213"/>
      <c r="Z54" s="399" t="s">
        <v>59</v>
      </c>
      <c r="AA54" s="1213"/>
      <c r="AB54" s="1212"/>
      <c r="AC54" s="1213"/>
      <c r="AD54" s="1212"/>
      <c r="AE54" s="1212"/>
      <c r="AF54" s="1213"/>
      <c r="AG54" s="1212"/>
      <c r="AH54" s="1213"/>
      <c r="AI54" s="1212"/>
    </row>
    <row r="55" spans="1:35" ht="15" customHeight="1" x14ac:dyDescent="0.25">
      <c r="A55" s="1212" t="s">
        <v>1223</v>
      </c>
      <c r="B55" s="1212" t="s">
        <v>847</v>
      </c>
      <c r="C55" s="1213">
        <v>148</v>
      </c>
      <c r="D55" s="1214" t="s">
        <v>57</v>
      </c>
      <c r="E55" s="1212" t="s">
        <v>229</v>
      </c>
      <c r="F55" s="1215">
        <v>23679.45</v>
      </c>
      <c r="G55" s="1216" t="s">
        <v>167</v>
      </c>
      <c r="H55" s="1216" t="s">
        <v>167</v>
      </c>
      <c r="I55" s="1215">
        <v>951.62</v>
      </c>
      <c r="J55" s="1215">
        <v>10588.45</v>
      </c>
      <c r="K55" s="1215">
        <v>0</v>
      </c>
      <c r="L55" s="1215">
        <v>2502.5500000000002</v>
      </c>
      <c r="M55" s="738">
        <f t="shared" si="7"/>
        <v>13091</v>
      </c>
      <c r="N55" s="1218">
        <v>0</v>
      </c>
      <c r="O55" s="738">
        <f t="shared" si="8"/>
        <v>13091</v>
      </c>
      <c r="P55" s="1215">
        <v>3842.27</v>
      </c>
      <c r="Q55" s="1215">
        <v>1047.28</v>
      </c>
      <c r="R55" s="1219">
        <v>0</v>
      </c>
      <c r="S55" s="738">
        <f t="shared" si="9"/>
        <v>951.62</v>
      </c>
      <c r="T55" s="738">
        <f t="shared" si="10"/>
        <v>196.36499999999998</v>
      </c>
      <c r="U55" s="738">
        <f t="shared" si="11"/>
        <v>2694.2850000000003</v>
      </c>
      <c r="V55" s="738">
        <f t="shared" si="12"/>
        <v>3741.5650000000005</v>
      </c>
      <c r="W55" s="1214"/>
      <c r="X55" s="1214" t="b">
        <f t="shared" si="6"/>
        <v>1</v>
      </c>
      <c r="Y55" s="346"/>
      <c r="Z55" s="399" t="s">
        <v>57</v>
      </c>
      <c r="AA55" s="1213"/>
      <c r="AB55" s="1212"/>
      <c r="AC55" s="1213"/>
      <c r="AD55" s="1212"/>
      <c r="AE55" s="1212"/>
      <c r="AF55" s="1213"/>
      <c r="AG55" s="1212"/>
      <c r="AH55" s="1213"/>
      <c r="AI55" s="1212"/>
    </row>
    <row r="56" spans="1:35" ht="15" customHeight="1" x14ac:dyDescent="0.25">
      <c r="A56" s="1212" t="s">
        <v>1223</v>
      </c>
      <c r="B56" s="1212" t="s">
        <v>847</v>
      </c>
      <c r="C56" s="1213">
        <v>474</v>
      </c>
      <c r="D56" s="1214" t="s">
        <v>786</v>
      </c>
      <c r="E56" s="1212" t="s">
        <v>793</v>
      </c>
      <c r="F56" s="1215">
        <v>25088.79</v>
      </c>
      <c r="G56" s="1216" t="s">
        <v>167</v>
      </c>
      <c r="H56" s="1216" t="s">
        <v>167</v>
      </c>
      <c r="I56" s="1215">
        <v>951.62</v>
      </c>
      <c r="J56" s="1215">
        <v>11207.62</v>
      </c>
      <c r="K56" s="1215">
        <v>0</v>
      </c>
      <c r="L56" s="1215">
        <v>2673.55</v>
      </c>
      <c r="M56" s="738">
        <f t="shared" si="7"/>
        <v>13881.170000000002</v>
      </c>
      <c r="N56" s="1218">
        <v>0</v>
      </c>
      <c r="O56" s="738">
        <f t="shared" si="8"/>
        <v>13881.170000000002</v>
      </c>
      <c r="P56" s="1215">
        <v>4011.3</v>
      </c>
      <c r="Q56" s="1215">
        <v>1110.49</v>
      </c>
      <c r="R56" s="1219">
        <v>0</v>
      </c>
      <c r="S56" s="738">
        <f t="shared" si="9"/>
        <v>951.62</v>
      </c>
      <c r="T56" s="738">
        <f t="shared" si="10"/>
        <v>208.21755000000002</v>
      </c>
      <c r="U56" s="738">
        <f t="shared" si="11"/>
        <v>2851.4624500000004</v>
      </c>
      <c r="V56" s="738">
        <f t="shared" si="12"/>
        <v>3961.9524500000007</v>
      </c>
      <c r="W56" s="1214"/>
      <c r="X56" s="1214" t="b">
        <f t="shared" si="6"/>
        <v>1</v>
      </c>
      <c r="Y56" s="1213"/>
      <c r="Z56" s="369" t="s">
        <v>786</v>
      </c>
      <c r="AA56" s="1213"/>
      <c r="AB56" s="1212"/>
      <c r="AC56" s="1213"/>
      <c r="AD56" s="1212"/>
      <c r="AE56" s="1212"/>
      <c r="AF56" s="1213"/>
      <c r="AG56" s="1212"/>
      <c r="AH56" s="1213"/>
      <c r="AI56" s="1212"/>
    </row>
    <row r="57" spans="1:35" ht="15" customHeight="1" x14ac:dyDescent="0.25">
      <c r="A57" s="1212" t="s">
        <v>1223</v>
      </c>
      <c r="B57" s="1212" t="s">
        <v>847</v>
      </c>
      <c r="C57" s="1213">
        <v>80</v>
      </c>
      <c r="D57" s="1214" t="s">
        <v>42</v>
      </c>
      <c r="E57" s="1212" t="s">
        <v>214</v>
      </c>
      <c r="F57" s="1215">
        <v>24212.75</v>
      </c>
      <c r="G57" s="1216" t="s">
        <v>167</v>
      </c>
      <c r="H57" s="1216" t="s">
        <v>167</v>
      </c>
      <c r="I57" s="1215">
        <v>951.62</v>
      </c>
      <c r="J57" s="1215">
        <v>10894.28</v>
      </c>
      <c r="K57" s="1215">
        <v>0</v>
      </c>
      <c r="L57" s="1215">
        <v>2424.19</v>
      </c>
      <c r="M57" s="738">
        <f t="shared" si="7"/>
        <v>13318.470000000001</v>
      </c>
      <c r="N57" s="1218">
        <v>0</v>
      </c>
      <c r="O57" s="738">
        <f t="shared" si="8"/>
        <v>13318.470000000001</v>
      </c>
      <c r="P57" s="1215">
        <v>3925.76</v>
      </c>
      <c r="Q57" s="1215">
        <v>1065.47</v>
      </c>
      <c r="R57" s="1219">
        <v>0</v>
      </c>
      <c r="S57" s="738">
        <f t="shared" si="9"/>
        <v>951.62</v>
      </c>
      <c r="T57" s="738">
        <f t="shared" si="10"/>
        <v>199.77705</v>
      </c>
      <c r="U57" s="738">
        <f t="shared" si="11"/>
        <v>2774.3629500000002</v>
      </c>
      <c r="V57" s="738">
        <f t="shared" si="12"/>
        <v>3839.83295</v>
      </c>
      <c r="W57" s="1214"/>
      <c r="X57" s="1214" t="b">
        <f t="shared" si="6"/>
        <v>1</v>
      </c>
      <c r="Y57" s="1213"/>
      <c r="Z57" s="399" t="s">
        <v>42</v>
      </c>
      <c r="AA57" s="1213"/>
      <c r="AB57" s="1212"/>
      <c r="AC57" s="1213"/>
      <c r="AD57" s="1212"/>
      <c r="AE57" s="1212"/>
      <c r="AF57" s="1213"/>
      <c r="AG57" s="1212"/>
      <c r="AH57" s="1213"/>
      <c r="AI57" s="1212"/>
    </row>
    <row r="58" spans="1:35" ht="15" customHeight="1" x14ac:dyDescent="0.25">
      <c r="A58" s="1212" t="s">
        <v>1223</v>
      </c>
      <c r="B58" s="1212" t="s">
        <v>847</v>
      </c>
      <c r="C58" s="1213">
        <v>214</v>
      </c>
      <c r="D58" s="1214" t="s">
        <v>106</v>
      </c>
      <c r="E58" s="1212" t="s">
        <v>249</v>
      </c>
      <c r="F58" s="1215">
        <v>13691.69</v>
      </c>
      <c r="G58" s="1216" t="s">
        <v>167</v>
      </c>
      <c r="H58" s="1216" t="s">
        <v>167</v>
      </c>
      <c r="I58" s="1215">
        <v>696.61</v>
      </c>
      <c r="J58" s="1215">
        <v>6335.95</v>
      </c>
      <c r="K58" s="1215">
        <v>0</v>
      </c>
      <c r="L58" s="1215">
        <v>1019.79</v>
      </c>
      <c r="M58" s="738">
        <f t="shared" si="7"/>
        <v>7355.74</v>
      </c>
      <c r="N58" s="1218">
        <v>0</v>
      </c>
      <c r="O58" s="738">
        <f t="shared" si="8"/>
        <v>7355.74</v>
      </c>
      <c r="P58" s="1215">
        <v>2426.3200000000002</v>
      </c>
      <c r="Q58" s="1215">
        <v>588.45000000000005</v>
      </c>
      <c r="R58" s="1219">
        <v>127.49</v>
      </c>
      <c r="S58" s="738">
        <f t="shared" si="9"/>
        <v>824.1</v>
      </c>
      <c r="T58" s="738">
        <f t="shared" si="10"/>
        <v>110.33609999999999</v>
      </c>
      <c r="U58" s="738">
        <f t="shared" si="11"/>
        <v>1491.8839000000003</v>
      </c>
      <c r="V58" s="738">
        <f t="shared" si="12"/>
        <v>2080.3339000000005</v>
      </c>
      <c r="W58" s="1214"/>
      <c r="X58" s="1214" t="b">
        <f t="shared" si="6"/>
        <v>0</v>
      </c>
      <c r="Y58" s="1213"/>
      <c r="Z58" s="399" t="s">
        <v>415</v>
      </c>
      <c r="AA58" s="1213"/>
      <c r="AB58" s="1212"/>
      <c r="AC58" s="1213"/>
      <c r="AD58" s="1212"/>
      <c r="AE58" s="1212"/>
      <c r="AF58" s="1213"/>
      <c r="AG58" s="1212"/>
      <c r="AH58" s="1213"/>
      <c r="AI58" s="1212"/>
    </row>
    <row r="59" spans="1:35" ht="15" customHeight="1" x14ac:dyDescent="0.25">
      <c r="A59" s="1212" t="s">
        <v>1223</v>
      </c>
      <c r="B59" s="1212" t="s">
        <v>847</v>
      </c>
      <c r="C59" s="1213">
        <v>9</v>
      </c>
      <c r="D59" s="1214" t="s">
        <v>7</v>
      </c>
      <c r="E59" s="1212" t="s">
        <v>177</v>
      </c>
      <c r="F59" s="1215">
        <v>29443.93</v>
      </c>
      <c r="G59" s="1216" t="s">
        <v>167</v>
      </c>
      <c r="H59" s="1216" t="s">
        <v>167</v>
      </c>
      <c r="I59" s="1215">
        <v>951.62</v>
      </c>
      <c r="J59" s="1215">
        <v>12988.1</v>
      </c>
      <c r="K59" s="1215">
        <v>0</v>
      </c>
      <c r="L59" s="1215">
        <v>3467.73</v>
      </c>
      <c r="M59" s="738">
        <f t="shared" si="7"/>
        <v>16455.830000000002</v>
      </c>
      <c r="N59" s="1218">
        <v>271.25</v>
      </c>
      <c r="O59" s="738">
        <f t="shared" si="8"/>
        <v>16184.580000000002</v>
      </c>
      <c r="P59" s="1215">
        <v>4497.37</v>
      </c>
      <c r="Q59" s="1215">
        <v>1316.46</v>
      </c>
      <c r="R59" s="1219">
        <v>0</v>
      </c>
      <c r="S59" s="738">
        <f t="shared" si="9"/>
        <v>951.62</v>
      </c>
      <c r="T59" s="738">
        <f t="shared" si="10"/>
        <v>242.76870000000002</v>
      </c>
      <c r="U59" s="738">
        <f t="shared" si="11"/>
        <v>3302.9812999999999</v>
      </c>
      <c r="V59" s="738">
        <f t="shared" si="12"/>
        <v>4619.4413000000004</v>
      </c>
      <c r="W59" s="1214"/>
      <c r="X59" s="1214" t="b">
        <f t="shared" si="6"/>
        <v>1</v>
      </c>
      <c r="Y59" s="1213"/>
      <c r="Z59" s="399" t="s">
        <v>7</v>
      </c>
      <c r="AA59" s="1213"/>
      <c r="AB59" s="1212"/>
      <c r="AC59" s="1213"/>
      <c r="AD59" s="1212"/>
      <c r="AE59" s="1212"/>
      <c r="AF59" s="1213"/>
      <c r="AG59" s="1212"/>
      <c r="AH59" s="1213"/>
      <c r="AI59" s="1212"/>
    </row>
    <row r="60" spans="1:35" ht="15" customHeight="1" x14ac:dyDescent="0.25">
      <c r="A60" s="1212" t="s">
        <v>1223</v>
      </c>
      <c r="B60" s="1212" t="s">
        <v>847</v>
      </c>
      <c r="C60" s="1213">
        <v>479</v>
      </c>
      <c r="D60" s="1214" t="s">
        <v>804</v>
      </c>
      <c r="E60" s="1212" t="s">
        <v>815</v>
      </c>
      <c r="F60" s="1215">
        <v>25470.12</v>
      </c>
      <c r="G60" s="1216" t="s">
        <v>167</v>
      </c>
      <c r="H60" s="1216" t="s">
        <v>167</v>
      </c>
      <c r="I60" s="1215">
        <v>951.62</v>
      </c>
      <c r="J60" s="1215">
        <v>11207.62</v>
      </c>
      <c r="K60" s="1215">
        <v>0</v>
      </c>
      <c r="L60" s="1215">
        <v>3054.88</v>
      </c>
      <c r="M60" s="738">
        <f t="shared" si="7"/>
        <v>14262.5</v>
      </c>
      <c r="N60" s="1218">
        <v>0</v>
      </c>
      <c r="O60" s="738">
        <f t="shared" si="8"/>
        <v>14262.5</v>
      </c>
      <c r="P60" s="1215">
        <v>4011.3</v>
      </c>
      <c r="Q60" s="1215">
        <v>1141</v>
      </c>
      <c r="R60" s="1219">
        <v>0</v>
      </c>
      <c r="S60" s="738">
        <f t="shared" si="9"/>
        <v>951.62</v>
      </c>
      <c r="T60" s="738">
        <f t="shared" si="10"/>
        <v>213.9375</v>
      </c>
      <c r="U60" s="738">
        <f t="shared" si="11"/>
        <v>2845.7425000000003</v>
      </c>
      <c r="V60" s="738">
        <f t="shared" si="12"/>
        <v>3986.7425000000003</v>
      </c>
      <c r="W60" s="1214"/>
      <c r="X60" s="1214" t="b">
        <f t="shared" si="6"/>
        <v>1</v>
      </c>
      <c r="Y60" s="1213"/>
      <c r="Z60" s="369" t="s">
        <v>804</v>
      </c>
      <c r="AA60" s="1213"/>
      <c r="AB60" s="1212"/>
      <c r="AC60" s="1213"/>
      <c r="AD60" s="1212"/>
      <c r="AE60" s="1212"/>
      <c r="AF60" s="1213"/>
      <c r="AG60" s="1212"/>
      <c r="AH60" s="1213"/>
      <c r="AI60" s="1212"/>
    </row>
    <row r="61" spans="1:35" ht="15" customHeight="1" x14ac:dyDescent="0.25">
      <c r="A61" s="1212" t="s">
        <v>1223</v>
      </c>
      <c r="B61" s="1212" t="s">
        <v>847</v>
      </c>
      <c r="C61" s="1213">
        <v>24</v>
      </c>
      <c r="D61" s="1214" t="s">
        <v>832</v>
      </c>
      <c r="E61" s="1212" t="s">
        <v>189</v>
      </c>
      <c r="F61" s="1215">
        <v>23153.35</v>
      </c>
      <c r="G61" s="1216" t="s">
        <v>167</v>
      </c>
      <c r="H61" s="1216" t="s">
        <v>167</v>
      </c>
      <c r="I61" s="1215">
        <v>951.62</v>
      </c>
      <c r="J61" s="1215">
        <v>10176.51</v>
      </c>
      <c r="K61" s="1215">
        <v>0</v>
      </c>
      <c r="L61" s="1215">
        <v>2800.33</v>
      </c>
      <c r="M61" s="738">
        <f t="shared" si="7"/>
        <v>12976.84</v>
      </c>
      <c r="N61" s="1218">
        <v>0</v>
      </c>
      <c r="O61" s="738">
        <f t="shared" si="8"/>
        <v>12976.84</v>
      </c>
      <c r="P61" s="1215">
        <v>3729.81</v>
      </c>
      <c r="Q61" s="1215">
        <v>1038.1400000000001</v>
      </c>
      <c r="R61" s="1219">
        <v>0</v>
      </c>
      <c r="S61" s="738">
        <f t="shared" si="9"/>
        <v>951.62</v>
      </c>
      <c r="T61" s="738">
        <f t="shared" si="10"/>
        <v>194.65260000000001</v>
      </c>
      <c r="U61" s="738">
        <f t="shared" si="11"/>
        <v>2583.5374000000002</v>
      </c>
      <c r="V61" s="738">
        <f t="shared" si="12"/>
        <v>3621.6774000000005</v>
      </c>
      <c r="W61" s="1214"/>
      <c r="X61" s="1214" t="b">
        <f t="shared" si="6"/>
        <v>0</v>
      </c>
      <c r="Y61" s="1213"/>
      <c r="Z61" s="399" t="s">
        <v>140</v>
      </c>
      <c r="AA61" s="1213"/>
      <c r="AB61" s="1212"/>
      <c r="AC61" s="1213"/>
      <c r="AD61" s="1212"/>
      <c r="AE61" s="1212"/>
      <c r="AF61" s="1213"/>
      <c r="AG61" s="1212"/>
      <c r="AH61" s="1213"/>
      <c r="AI61" s="1212"/>
    </row>
    <row r="62" spans="1:35" ht="15" customHeight="1" x14ac:dyDescent="0.25">
      <c r="A62" s="1212" t="s">
        <v>1223</v>
      </c>
      <c r="B62" s="1212" t="s">
        <v>847</v>
      </c>
      <c r="C62" s="1213">
        <v>457</v>
      </c>
      <c r="D62" s="1214" t="s">
        <v>724</v>
      </c>
      <c r="E62" s="1212" t="s">
        <v>745</v>
      </c>
      <c r="F62" s="1215">
        <v>25445.26</v>
      </c>
      <c r="G62" s="1216" t="s">
        <v>167</v>
      </c>
      <c r="H62" s="1216" t="s">
        <v>167</v>
      </c>
      <c r="I62" s="1215">
        <v>951.62</v>
      </c>
      <c r="J62" s="1215">
        <v>11207.62</v>
      </c>
      <c r="K62" s="1215">
        <v>0</v>
      </c>
      <c r="L62" s="1215">
        <v>3030.02</v>
      </c>
      <c r="M62" s="738">
        <f t="shared" si="7"/>
        <v>14237.640000000001</v>
      </c>
      <c r="N62" s="1218">
        <v>237.65</v>
      </c>
      <c r="O62" s="738">
        <f t="shared" si="8"/>
        <v>13999.990000000002</v>
      </c>
      <c r="P62" s="1215">
        <v>4011.3</v>
      </c>
      <c r="Q62" s="1215">
        <v>1139.01</v>
      </c>
      <c r="R62" s="1219">
        <v>0</v>
      </c>
      <c r="S62" s="738">
        <f t="shared" si="9"/>
        <v>951.62</v>
      </c>
      <c r="T62" s="738">
        <f t="shared" si="10"/>
        <v>209.99985000000001</v>
      </c>
      <c r="U62" s="738">
        <f t="shared" si="11"/>
        <v>2849.6801500000001</v>
      </c>
      <c r="V62" s="738">
        <f t="shared" si="12"/>
        <v>3988.6901500000004</v>
      </c>
      <c r="W62" s="1214"/>
      <c r="X62" s="1214" t="b">
        <f t="shared" si="6"/>
        <v>1</v>
      </c>
      <c r="Y62" s="1213"/>
      <c r="Z62" s="369" t="s">
        <v>724</v>
      </c>
      <c r="AA62" s="1213"/>
      <c r="AB62" s="1212"/>
      <c r="AC62" s="1213"/>
      <c r="AD62" s="1212"/>
      <c r="AE62" s="1212"/>
      <c r="AF62" s="1213"/>
      <c r="AG62" s="1212"/>
      <c r="AH62" s="1213"/>
      <c r="AI62" s="1212"/>
    </row>
    <row r="63" spans="1:35" s="1337" customFormat="1" ht="15" customHeight="1" x14ac:dyDescent="0.25">
      <c r="A63" s="1329" t="s">
        <v>1223</v>
      </c>
      <c r="B63" s="1329" t="s">
        <v>847</v>
      </c>
      <c r="C63" s="1330">
        <v>145</v>
      </c>
      <c r="D63" s="1331" t="s">
        <v>55</v>
      </c>
      <c r="E63" s="1329" t="s">
        <v>227</v>
      </c>
      <c r="F63" s="1332">
        <v>50936.23</v>
      </c>
      <c r="G63" s="1333" t="s">
        <v>167</v>
      </c>
      <c r="H63" s="1333" t="s">
        <v>167</v>
      </c>
      <c r="I63" s="1332">
        <v>951.62</v>
      </c>
      <c r="J63" s="1332">
        <v>23042.400000000001</v>
      </c>
      <c r="K63" s="1332">
        <v>0</v>
      </c>
      <c r="L63" s="1332">
        <v>4851.43</v>
      </c>
      <c r="M63" s="1334">
        <f t="shared" si="7"/>
        <v>27893.83</v>
      </c>
      <c r="N63" s="1335">
        <v>0</v>
      </c>
      <c r="O63" s="1334">
        <f t="shared" si="8"/>
        <v>27893.83</v>
      </c>
      <c r="P63" s="1332">
        <v>7242.2</v>
      </c>
      <c r="Q63" s="1332">
        <v>2231.5</v>
      </c>
      <c r="R63" s="1336">
        <v>0</v>
      </c>
      <c r="S63" s="1334">
        <f t="shared" si="9"/>
        <v>951.62</v>
      </c>
      <c r="T63" s="1334">
        <f t="shared" si="10"/>
        <v>418.40744999999998</v>
      </c>
      <c r="U63" s="1334">
        <f t="shared" si="11"/>
        <v>5872.1725500000002</v>
      </c>
      <c r="V63" s="1334">
        <f t="shared" si="12"/>
        <v>8103.6725500000002</v>
      </c>
      <c r="W63" s="1331"/>
      <c r="X63" s="1331" t="b">
        <f t="shared" si="6"/>
        <v>1</v>
      </c>
      <c r="Y63" s="1330"/>
      <c r="Z63" s="400" t="s">
        <v>55</v>
      </c>
      <c r="AA63" s="1330"/>
      <c r="AB63" s="1329"/>
      <c r="AC63" s="1330"/>
      <c r="AD63" s="1329"/>
      <c r="AE63" s="1329"/>
      <c r="AF63" s="1330"/>
      <c r="AG63" s="1329"/>
      <c r="AH63" s="1330"/>
      <c r="AI63" s="1329"/>
    </row>
    <row r="64" spans="1:35" ht="15" customHeight="1" x14ac:dyDescent="0.25">
      <c r="A64" s="1212" t="s">
        <v>1223</v>
      </c>
      <c r="B64" s="1212" t="s">
        <v>847</v>
      </c>
      <c r="C64" s="1213">
        <v>455</v>
      </c>
      <c r="D64" s="1214" t="s">
        <v>722</v>
      </c>
      <c r="E64" s="1212" t="s">
        <v>743</v>
      </c>
      <c r="F64" s="1215">
        <v>25118.5</v>
      </c>
      <c r="G64" s="1216" t="s">
        <v>167</v>
      </c>
      <c r="H64" s="1216" t="s">
        <v>167</v>
      </c>
      <c r="I64" s="1215">
        <v>951.62</v>
      </c>
      <c r="J64" s="1215">
        <v>11207.62</v>
      </c>
      <c r="K64" s="1215">
        <v>0</v>
      </c>
      <c r="L64" s="1215">
        <v>2703.26</v>
      </c>
      <c r="M64" s="738">
        <f t="shared" si="7"/>
        <v>13910.880000000001</v>
      </c>
      <c r="N64" s="1218">
        <v>0</v>
      </c>
      <c r="O64" s="738">
        <f t="shared" si="8"/>
        <v>13910.880000000001</v>
      </c>
      <c r="P64" s="1215">
        <v>4011.3</v>
      </c>
      <c r="Q64" s="1215">
        <v>1112.8699999999999</v>
      </c>
      <c r="R64" s="1219">
        <v>0</v>
      </c>
      <c r="S64" s="738">
        <f t="shared" si="9"/>
        <v>951.62</v>
      </c>
      <c r="T64" s="738">
        <f t="shared" si="10"/>
        <v>208.66320000000002</v>
      </c>
      <c r="U64" s="738">
        <f t="shared" si="11"/>
        <v>2851.0168000000003</v>
      </c>
      <c r="V64" s="738">
        <f t="shared" si="12"/>
        <v>3963.8868000000002</v>
      </c>
      <c r="W64" s="1214"/>
      <c r="X64" s="1214" t="b">
        <f t="shared" si="6"/>
        <v>1</v>
      </c>
      <c r="Y64" s="1213"/>
      <c r="Z64" s="369" t="s">
        <v>722</v>
      </c>
      <c r="AA64" s="1213"/>
      <c r="AB64" s="1212"/>
      <c r="AC64" s="1213"/>
      <c r="AD64" s="1212"/>
      <c r="AE64" s="1212"/>
      <c r="AF64" s="1213"/>
      <c r="AG64" s="1212"/>
      <c r="AH64" s="1213"/>
      <c r="AI64" s="1212"/>
    </row>
    <row r="65" spans="1:35" ht="15" customHeight="1" x14ac:dyDescent="0.25">
      <c r="A65" s="1212" t="s">
        <v>1223</v>
      </c>
      <c r="B65" s="1212" t="s">
        <v>847</v>
      </c>
      <c r="C65" s="1213">
        <v>325</v>
      </c>
      <c r="D65" s="1214" t="s">
        <v>318</v>
      </c>
      <c r="E65" s="1212" t="s">
        <v>319</v>
      </c>
      <c r="F65" s="1215">
        <v>52999.96</v>
      </c>
      <c r="G65" s="1216" t="s">
        <v>167</v>
      </c>
      <c r="H65" s="1216" t="s">
        <v>167</v>
      </c>
      <c r="I65" s="1215">
        <v>951.62</v>
      </c>
      <c r="J65" s="1215">
        <v>23344.34</v>
      </c>
      <c r="K65" s="1215">
        <v>0</v>
      </c>
      <c r="L65" s="1215">
        <v>6311.28</v>
      </c>
      <c r="M65" s="738">
        <f t="shared" si="7"/>
        <v>29655.62</v>
      </c>
      <c r="N65" s="1218">
        <v>495</v>
      </c>
      <c r="O65" s="738">
        <f t="shared" si="8"/>
        <v>29160.62</v>
      </c>
      <c r="P65" s="1215">
        <v>7324.62</v>
      </c>
      <c r="Q65" s="1215">
        <v>2372.44</v>
      </c>
      <c r="R65" s="1219">
        <v>0</v>
      </c>
      <c r="S65" s="346">
        <f t="shared" si="9"/>
        <v>951.62</v>
      </c>
      <c r="T65" s="738">
        <f t="shared" si="10"/>
        <v>437.40929999999997</v>
      </c>
      <c r="U65" s="738">
        <f t="shared" si="11"/>
        <v>5935.5906999999997</v>
      </c>
      <c r="V65" s="738">
        <f t="shared" si="12"/>
        <v>8308.0306999999993</v>
      </c>
      <c r="W65" s="1214"/>
      <c r="X65" s="1214" t="b">
        <f t="shared" si="6"/>
        <v>1</v>
      </c>
      <c r="Y65" s="1213"/>
      <c r="Z65" s="399" t="s">
        <v>318</v>
      </c>
      <c r="AA65" s="1213"/>
      <c r="AB65" s="1212"/>
      <c r="AC65" s="1213"/>
      <c r="AD65" s="1212"/>
      <c r="AE65" s="1212"/>
      <c r="AF65" s="1213"/>
      <c r="AG65" s="1212"/>
      <c r="AH65" s="1213"/>
      <c r="AI65" s="1212"/>
    </row>
    <row r="66" spans="1:35" s="1337" customFormat="1" ht="15" customHeight="1" x14ac:dyDescent="0.25">
      <c r="A66" s="1329" t="s">
        <v>1223</v>
      </c>
      <c r="B66" s="1329" t="s">
        <v>847</v>
      </c>
      <c r="C66" s="1330">
        <v>218</v>
      </c>
      <c r="D66" s="1331" t="s">
        <v>107</v>
      </c>
      <c r="E66" s="1329" t="s">
        <v>251</v>
      </c>
      <c r="F66" s="1332">
        <v>41387.199999999997</v>
      </c>
      <c r="G66" s="1333" t="s">
        <v>167</v>
      </c>
      <c r="H66" s="1333" t="s">
        <v>167</v>
      </c>
      <c r="I66" s="1332">
        <v>951.62</v>
      </c>
      <c r="J66" s="1332">
        <v>18488.400000000001</v>
      </c>
      <c r="K66" s="1332">
        <v>0</v>
      </c>
      <c r="L66" s="1332">
        <v>4410.3999999999996</v>
      </c>
      <c r="M66" s="1334">
        <f t="shared" ref="M66:M97" si="13">J66+L66</f>
        <v>22898.800000000003</v>
      </c>
      <c r="N66" s="1335">
        <v>0</v>
      </c>
      <c r="O66" s="1334">
        <f t="shared" ref="O66:O97" si="14">M66-N66</f>
        <v>22898.800000000003</v>
      </c>
      <c r="P66" s="1332">
        <v>5998.95</v>
      </c>
      <c r="Q66" s="1332">
        <v>1831.9</v>
      </c>
      <c r="R66" s="1336">
        <v>0</v>
      </c>
      <c r="S66" s="1334">
        <f t="shared" ref="S66:S97" si="15">I66+R66</f>
        <v>951.62</v>
      </c>
      <c r="T66" s="1334">
        <f t="shared" ref="T66:T101" si="16">O66*1.5%</f>
        <v>343.48200000000003</v>
      </c>
      <c r="U66" s="1334">
        <f t="shared" ref="U66:U97" si="17">P66-S66-T66</f>
        <v>4703.848</v>
      </c>
      <c r="V66" s="1334">
        <f t="shared" ref="V66:V97" si="18">Q66+U66</f>
        <v>6535.7479999999996</v>
      </c>
      <c r="W66" s="1331"/>
      <c r="X66" s="1331" t="b">
        <f t="shared" si="6"/>
        <v>0</v>
      </c>
      <c r="Y66" s="1330"/>
      <c r="Z66" s="400" t="s">
        <v>414</v>
      </c>
      <c r="AA66" s="1330"/>
      <c r="AB66" s="1329"/>
      <c r="AC66" s="1330"/>
      <c r="AD66" s="1329"/>
      <c r="AE66" s="1329"/>
      <c r="AF66" s="1330"/>
      <c r="AG66" s="1329"/>
      <c r="AH66" s="1330"/>
      <c r="AI66" s="1329"/>
    </row>
    <row r="67" spans="1:35" ht="15" customHeight="1" x14ac:dyDescent="0.25">
      <c r="A67" s="1212" t="s">
        <v>1223</v>
      </c>
      <c r="B67" s="1212" t="s">
        <v>847</v>
      </c>
      <c r="C67" s="1213">
        <v>46</v>
      </c>
      <c r="D67" s="1214" t="s">
        <v>34</v>
      </c>
      <c r="E67" s="1212" t="s">
        <v>206</v>
      </c>
      <c r="F67" s="1215">
        <v>37693.82</v>
      </c>
      <c r="G67" s="1216" t="s">
        <v>167</v>
      </c>
      <c r="H67" s="1216" t="s">
        <v>167</v>
      </c>
      <c r="I67" s="1215">
        <v>951.62</v>
      </c>
      <c r="J67" s="1215">
        <v>17164.89</v>
      </c>
      <c r="K67" s="1215">
        <v>0</v>
      </c>
      <c r="L67" s="1215">
        <v>3364.04</v>
      </c>
      <c r="M67" s="738">
        <f t="shared" si="13"/>
        <v>20528.93</v>
      </c>
      <c r="N67" s="1218">
        <v>0</v>
      </c>
      <c r="O67" s="738">
        <f t="shared" si="14"/>
        <v>20528.93</v>
      </c>
      <c r="P67" s="1215">
        <v>5637.63</v>
      </c>
      <c r="Q67" s="1215">
        <v>1642.31</v>
      </c>
      <c r="R67" s="1219">
        <v>0</v>
      </c>
      <c r="S67" s="738">
        <f t="shared" si="15"/>
        <v>951.62</v>
      </c>
      <c r="T67" s="738">
        <f t="shared" si="16"/>
        <v>307.93394999999998</v>
      </c>
      <c r="U67" s="738">
        <f t="shared" si="17"/>
        <v>4378.0760500000006</v>
      </c>
      <c r="V67" s="738">
        <f t="shared" si="18"/>
        <v>6020.386050000001</v>
      </c>
      <c r="W67" s="1214"/>
      <c r="X67" s="1214" t="b">
        <f t="shared" ref="X67:X130" si="19">D67=Z67</f>
        <v>1</v>
      </c>
      <c r="Y67" s="1213"/>
      <c r="Z67" s="399" t="s">
        <v>34</v>
      </c>
      <c r="AA67" s="1213"/>
      <c r="AB67" s="1212"/>
      <c r="AC67" s="1213"/>
      <c r="AD67" s="1212"/>
      <c r="AE67" s="1212"/>
      <c r="AF67" s="1213"/>
      <c r="AG67" s="1212"/>
      <c r="AH67" s="1213"/>
      <c r="AI67" s="1212"/>
    </row>
    <row r="68" spans="1:35" s="1337" customFormat="1" ht="15" customHeight="1" x14ac:dyDescent="0.25">
      <c r="A68" s="1329" t="s">
        <v>1223</v>
      </c>
      <c r="B68" s="1329" t="s">
        <v>847</v>
      </c>
      <c r="C68" s="1330">
        <v>48</v>
      </c>
      <c r="D68" s="1331" t="s">
        <v>36</v>
      </c>
      <c r="E68" s="1329" t="s">
        <v>208</v>
      </c>
      <c r="F68" s="1332">
        <v>20682.23</v>
      </c>
      <c r="G68" s="1333" t="s">
        <v>167</v>
      </c>
      <c r="H68" s="1333" t="s">
        <v>167</v>
      </c>
      <c r="I68" s="1332">
        <v>951.62</v>
      </c>
      <c r="J68" s="1332">
        <v>9208.59</v>
      </c>
      <c r="K68" s="1332">
        <v>0</v>
      </c>
      <c r="L68" s="1332">
        <v>2265.0500000000002</v>
      </c>
      <c r="M68" s="1334">
        <f t="shared" si="13"/>
        <v>11473.64</v>
      </c>
      <c r="N68" s="1335">
        <v>0</v>
      </c>
      <c r="O68" s="1334">
        <f t="shared" si="14"/>
        <v>11473.64</v>
      </c>
      <c r="P68" s="1332">
        <v>3465.57</v>
      </c>
      <c r="Q68" s="1332">
        <v>917.89</v>
      </c>
      <c r="R68" s="1336">
        <v>0</v>
      </c>
      <c r="S68" s="1334">
        <f t="shared" si="15"/>
        <v>951.62</v>
      </c>
      <c r="T68" s="1334">
        <f t="shared" si="16"/>
        <v>172.10459999999998</v>
      </c>
      <c r="U68" s="1334">
        <f t="shared" si="17"/>
        <v>2341.8454000000002</v>
      </c>
      <c r="V68" s="1334">
        <f t="shared" si="18"/>
        <v>3259.7354</v>
      </c>
      <c r="W68" s="1331"/>
      <c r="X68" s="1331" t="b">
        <f t="shared" si="19"/>
        <v>1</v>
      </c>
      <c r="Y68" s="1330"/>
      <c r="Z68" s="400" t="s">
        <v>36</v>
      </c>
      <c r="AA68" s="1330"/>
      <c r="AB68" s="1329"/>
      <c r="AC68" s="1330"/>
      <c r="AD68" s="1329"/>
      <c r="AE68" s="1329"/>
      <c r="AF68" s="1330"/>
      <c r="AG68" s="1329"/>
      <c r="AH68" s="1330"/>
      <c r="AI68" s="1329"/>
    </row>
    <row r="69" spans="1:35" ht="15" customHeight="1" x14ac:dyDescent="0.25">
      <c r="A69" s="1212" t="s">
        <v>1223</v>
      </c>
      <c r="B69" s="1212" t="s">
        <v>847</v>
      </c>
      <c r="C69" s="1213">
        <v>26</v>
      </c>
      <c r="D69" s="1214" t="s">
        <v>19</v>
      </c>
      <c r="E69" s="1212" t="s">
        <v>191</v>
      </c>
      <c r="F69" s="1215">
        <v>30421.57</v>
      </c>
      <c r="G69" s="1216" t="s">
        <v>167</v>
      </c>
      <c r="H69" s="1216" t="s">
        <v>167</v>
      </c>
      <c r="I69" s="1215">
        <v>951.62</v>
      </c>
      <c r="J69" s="1215">
        <v>13513.84</v>
      </c>
      <c r="K69" s="1215">
        <v>0</v>
      </c>
      <c r="L69" s="1215">
        <v>3393.89</v>
      </c>
      <c r="M69" s="738">
        <f t="shared" si="13"/>
        <v>16907.73</v>
      </c>
      <c r="N69" s="1218">
        <v>0</v>
      </c>
      <c r="O69" s="738">
        <f t="shared" si="14"/>
        <v>16907.73</v>
      </c>
      <c r="P69" s="1215">
        <v>4640.8999999999996</v>
      </c>
      <c r="Q69" s="1215">
        <v>1352.61</v>
      </c>
      <c r="R69" s="1219">
        <v>0</v>
      </c>
      <c r="S69" s="738">
        <f t="shared" si="15"/>
        <v>951.62</v>
      </c>
      <c r="T69" s="738">
        <f t="shared" si="16"/>
        <v>253.61595</v>
      </c>
      <c r="U69" s="738">
        <f t="shared" si="17"/>
        <v>3435.6640499999999</v>
      </c>
      <c r="V69" s="738">
        <f t="shared" si="18"/>
        <v>4788.27405</v>
      </c>
      <c r="W69" s="1214"/>
      <c r="X69" s="1214" t="b">
        <f t="shared" si="19"/>
        <v>1</v>
      </c>
      <c r="Y69" s="1213"/>
      <c r="Z69" s="178" t="s">
        <v>19</v>
      </c>
      <c r="AA69" s="1213"/>
      <c r="AB69" s="1212"/>
      <c r="AC69" s="1213"/>
      <c r="AD69" s="1212"/>
      <c r="AE69" s="1212"/>
      <c r="AF69" s="1213"/>
      <c r="AG69" s="1212"/>
      <c r="AH69" s="1213"/>
      <c r="AI69" s="1212"/>
    </row>
    <row r="70" spans="1:35" ht="15" customHeight="1" x14ac:dyDescent="0.25">
      <c r="A70" s="1212" t="s">
        <v>1223</v>
      </c>
      <c r="B70" s="1212" t="s">
        <v>847</v>
      </c>
      <c r="C70" s="1213">
        <v>324</v>
      </c>
      <c r="D70" s="1214" t="s">
        <v>316</v>
      </c>
      <c r="E70" s="1212" t="s">
        <v>317</v>
      </c>
      <c r="F70" s="1215">
        <v>50742.33</v>
      </c>
      <c r="G70" s="1216" t="s">
        <v>167</v>
      </c>
      <c r="H70" s="1216" t="s">
        <v>167</v>
      </c>
      <c r="I70" s="1215">
        <v>951.62</v>
      </c>
      <c r="J70" s="1215">
        <v>22507.61</v>
      </c>
      <c r="K70" s="1215">
        <v>0</v>
      </c>
      <c r="L70" s="1215">
        <v>5727.11</v>
      </c>
      <c r="M70" s="738">
        <f t="shared" si="13"/>
        <v>28234.720000000001</v>
      </c>
      <c r="N70" s="1218">
        <v>0</v>
      </c>
      <c r="O70" s="738">
        <f t="shared" si="14"/>
        <v>28234.720000000001</v>
      </c>
      <c r="P70" s="1215">
        <v>7096.2</v>
      </c>
      <c r="Q70" s="1215">
        <v>2258.77</v>
      </c>
      <c r="R70" s="1219">
        <v>0</v>
      </c>
      <c r="S70" s="346">
        <f t="shared" si="15"/>
        <v>951.62</v>
      </c>
      <c r="T70" s="738">
        <f t="shared" si="16"/>
        <v>423.52080000000001</v>
      </c>
      <c r="U70" s="738">
        <f t="shared" si="17"/>
        <v>5721.0591999999997</v>
      </c>
      <c r="V70" s="738">
        <f t="shared" si="18"/>
        <v>7979.8292000000001</v>
      </c>
      <c r="W70" s="1214"/>
      <c r="X70" s="1214" t="b">
        <f t="shared" si="19"/>
        <v>1</v>
      </c>
      <c r="Y70" s="1213"/>
      <c r="Z70" s="178" t="s">
        <v>316</v>
      </c>
      <c r="AA70" s="1213"/>
      <c r="AB70" s="1212"/>
      <c r="AC70" s="1213"/>
      <c r="AD70" s="1212"/>
      <c r="AE70" s="1212"/>
      <c r="AF70" s="1213"/>
      <c r="AG70" s="1212"/>
      <c r="AH70" s="1213"/>
      <c r="AI70" s="1212"/>
    </row>
    <row r="71" spans="1:35" s="1337" customFormat="1" ht="15" customHeight="1" x14ac:dyDescent="0.25">
      <c r="A71" s="1329" t="s">
        <v>1223</v>
      </c>
      <c r="B71" s="1329" t="s">
        <v>847</v>
      </c>
      <c r="C71" s="1330">
        <v>191</v>
      </c>
      <c r="D71" s="1331" t="s">
        <v>71</v>
      </c>
      <c r="E71" s="1329" t="s">
        <v>241</v>
      </c>
      <c r="F71" s="1332">
        <v>43216.79</v>
      </c>
      <c r="G71" s="1333" t="s">
        <v>167</v>
      </c>
      <c r="H71" s="1333" t="s">
        <v>167</v>
      </c>
      <c r="I71" s="1332">
        <v>951.62</v>
      </c>
      <c r="J71" s="1332">
        <v>19310.099999999999</v>
      </c>
      <c r="K71" s="1332">
        <v>0</v>
      </c>
      <c r="L71" s="1332">
        <v>4596.59</v>
      </c>
      <c r="M71" s="1334">
        <f t="shared" si="13"/>
        <v>23906.69</v>
      </c>
      <c r="N71" s="1335">
        <v>0</v>
      </c>
      <c r="O71" s="1334">
        <f t="shared" si="14"/>
        <v>23906.69</v>
      </c>
      <c r="P71" s="1332">
        <v>6223.28</v>
      </c>
      <c r="Q71" s="1332">
        <v>1912.53</v>
      </c>
      <c r="R71" s="1336">
        <v>0</v>
      </c>
      <c r="S71" s="1334">
        <f t="shared" si="15"/>
        <v>951.62</v>
      </c>
      <c r="T71" s="1334">
        <f t="shared" si="16"/>
        <v>358.60034999999999</v>
      </c>
      <c r="U71" s="1334">
        <f t="shared" si="17"/>
        <v>4913.0596500000001</v>
      </c>
      <c r="V71" s="1334">
        <f t="shared" si="18"/>
        <v>6825.5896499999999</v>
      </c>
      <c r="W71" s="1331"/>
      <c r="X71" s="1331" t="b">
        <f t="shared" si="19"/>
        <v>1</v>
      </c>
      <c r="Y71" s="1330"/>
      <c r="Z71" s="400" t="s">
        <v>71</v>
      </c>
      <c r="AA71" s="1330"/>
      <c r="AB71" s="1329"/>
      <c r="AC71" s="1330"/>
      <c r="AD71" s="1329"/>
      <c r="AE71" s="1329"/>
      <c r="AF71" s="1330"/>
      <c r="AG71" s="1329"/>
      <c r="AH71" s="1330"/>
      <c r="AI71" s="1329"/>
    </row>
    <row r="72" spans="1:35" ht="15" customHeight="1" x14ac:dyDescent="0.25">
      <c r="A72" s="1212" t="s">
        <v>1223</v>
      </c>
      <c r="B72" s="1212" t="s">
        <v>847</v>
      </c>
      <c r="C72" s="1213">
        <v>21</v>
      </c>
      <c r="D72" s="1214" t="s">
        <v>15</v>
      </c>
      <c r="E72" s="1212" t="s">
        <v>187</v>
      </c>
      <c r="F72" s="1215">
        <v>38832.379999999997</v>
      </c>
      <c r="G72" s="1216" t="s">
        <v>167</v>
      </c>
      <c r="H72" s="1216" t="s">
        <v>167</v>
      </c>
      <c r="I72" s="1215">
        <v>951.62</v>
      </c>
      <c r="J72" s="1215">
        <v>17386.71</v>
      </c>
      <c r="K72" s="1215">
        <v>0</v>
      </c>
      <c r="L72" s="1215">
        <v>4058.96</v>
      </c>
      <c r="M72" s="738">
        <f t="shared" si="13"/>
        <v>21445.67</v>
      </c>
      <c r="N72" s="1218">
        <v>0</v>
      </c>
      <c r="O72" s="738">
        <f t="shared" si="14"/>
        <v>21445.67</v>
      </c>
      <c r="P72" s="1215">
        <v>5698.19</v>
      </c>
      <c r="Q72" s="1215">
        <v>1715.65</v>
      </c>
      <c r="R72" s="1219">
        <v>0</v>
      </c>
      <c r="S72" s="738">
        <f t="shared" si="15"/>
        <v>951.62</v>
      </c>
      <c r="T72" s="738">
        <f t="shared" si="16"/>
        <v>321.68504999999999</v>
      </c>
      <c r="U72" s="738">
        <f t="shared" si="17"/>
        <v>4424.8849499999997</v>
      </c>
      <c r="V72" s="738">
        <f t="shared" si="18"/>
        <v>6140.5349499999993</v>
      </c>
      <c r="W72" s="1214"/>
      <c r="X72" s="1214" t="b">
        <f t="shared" si="19"/>
        <v>1</v>
      </c>
      <c r="Y72" s="1213"/>
      <c r="Z72" s="178" t="s">
        <v>15</v>
      </c>
      <c r="AA72" s="1213"/>
      <c r="AB72" s="1212"/>
      <c r="AC72" s="1213"/>
      <c r="AD72" s="1212"/>
      <c r="AE72" s="1212"/>
      <c r="AF72" s="1213"/>
      <c r="AG72" s="1212"/>
      <c r="AH72" s="1213"/>
      <c r="AI72" s="1212"/>
    </row>
    <row r="73" spans="1:35" ht="15" customHeight="1" x14ac:dyDescent="0.25">
      <c r="A73" s="1212" t="s">
        <v>1223</v>
      </c>
      <c r="B73" s="1212" t="s">
        <v>847</v>
      </c>
      <c r="C73" s="1213">
        <v>330</v>
      </c>
      <c r="D73" s="1214" t="s">
        <v>327</v>
      </c>
      <c r="E73" s="1212" t="s">
        <v>329</v>
      </c>
      <c r="F73" s="1215">
        <v>52826.68</v>
      </c>
      <c r="G73" s="1216" t="s">
        <v>167</v>
      </c>
      <c r="H73" s="1216" t="s">
        <v>167</v>
      </c>
      <c r="I73" s="1215">
        <v>951.62</v>
      </c>
      <c r="J73" s="1215">
        <v>23344.34</v>
      </c>
      <c r="K73" s="1215">
        <v>0</v>
      </c>
      <c r="L73" s="1215">
        <v>6138</v>
      </c>
      <c r="M73" s="346">
        <f t="shared" si="13"/>
        <v>29482.34</v>
      </c>
      <c r="N73" s="1236">
        <v>495</v>
      </c>
      <c r="O73" s="346">
        <f t="shared" si="14"/>
        <v>28987.34</v>
      </c>
      <c r="P73" s="1215">
        <v>7324.62</v>
      </c>
      <c r="Q73" s="1215">
        <v>2358.58</v>
      </c>
      <c r="R73" s="1219">
        <v>0</v>
      </c>
      <c r="S73" s="346">
        <f t="shared" si="15"/>
        <v>951.62</v>
      </c>
      <c r="T73" s="738">
        <f t="shared" si="16"/>
        <v>434.81009999999998</v>
      </c>
      <c r="U73" s="738">
        <f t="shared" si="17"/>
        <v>5938.1899000000003</v>
      </c>
      <c r="V73" s="738">
        <f t="shared" si="18"/>
        <v>8296.7698999999993</v>
      </c>
      <c r="W73" s="1214"/>
      <c r="X73" s="1214" t="b">
        <f t="shared" si="19"/>
        <v>1</v>
      </c>
      <c r="Y73" s="1213"/>
      <c r="Z73" s="399" t="s">
        <v>327</v>
      </c>
      <c r="AA73" s="1213"/>
      <c r="AB73" s="1212"/>
      <c r="AC73" s="1213"/>
      <c r="AD73" s="1212"/>
      <c r="AE73" s="1212"/>
      <c r="AF73" s="1213"/>
      <c r="AG73" s="1212"/>
      <c r="AH73" s="1213"/>
      <c r="AI73" s="1212"/>
    </row>
    <row r="74" spans="1:35" ht="15" customHeight="1" x14ac:dyDescent="0.25">
      <c r="A74" s="1212" t="s">
        <v>1223</v>
      </c>
      <c r="B74" s="1212" t="s">
        <v>847</v>
      </c>
      <c r="C74" s="1213">
        <v>254</v>
      </c>
      <c r="D74" s="1214" t="s">
        <v>145</v>
      </c>
      <c r="E74" s="1212" t="s">
        <v>262</v>
      </c>
      <c r="F74" s="1215">
        <v>20491.830000000002</v>
      </c>
      <c r="G74" s="1216" t="s">
        <v>167</v>
      </c>
      <c r="H74" s="1216"/>
      <c r="I74" s="1215">
        <v>951.62</v>
      </c>
      <c r="J74" s="1215">
        <v>9298</v>
      </c>
      <c r="K74" s="1215">
        <v>0</v>
      </c>
      <c r="L74" s="1215">
        <v>1895.83</v>
      </c>
      <c r="M74" s="346">
        <f t="shared" si="13"/>
        <v>11193.83</v>
      </c>
      <c r="N74" s="1236">
        <v>136.79</v>
      </c>
      <c r="O74" s="346">
        <f t="shared" si="14"/>
        <v>11057.039999999999</v>
      </c>
      <c r="P74" s="1215">
        <v>3489.97</v>
      </c>
      <c r="Q74" s="1215">
        <v>895.5</v>
      </c>
      <c r="R74" s="1219">
        <v>182.92999999999995</v>
      </c>
      <c r="S74" s="346">
        <f t="shared" si="15"/>
        <v>1134.55</v>
      </c>
      <c r="T74" s="738">
        <f t="shared" si="16"/>
        <v>165.85559999999998</v>
      </c>
      <c r="U74" s="738">
        <f t="shared" si="17"/>
        <v>2189.5644000000002</v>
      </c>
      <c r="V74" s="738">
        <f t="shared" si="18"/>
        <v>3085.0644000000002</v>
      </c>
      <c r="W74" s="1214"/>
      <c r="X74" s="1214" t="b">
        <f t="shared" si="19"/>
        <v>1</v>
      </c>
      <c r="Y74" s="1213"/>
      <c r="Z74" s="399" t="s">
        <v>145</v>
      </c>
      <c r="AA74" s="1213"/>
      <c r="AB74" s="1212"/>
      <c r="AC74" s="1213"/>
      <c r="AD74" s="1212"/>
      <c r="AE74" s="1212"/>
      <c r="AF74" s="1213"/>
      <c r="AG74" s="1212"/>
      <c r="AH74" s="1213"/>
      <c r="AI74" s="1212"/>
    </row>
    <row r="75" spans="1:35" s="1337" customFormat="1" ht="15" customHeight="1" x14ac:dyDescent="0.25">
      <c r="A75" s="1329" t="s">
        <v>1223</v>
      </c>
      <c r="B75" s="1329" t="s">
        <v>847</v>
      </c>
      <c r="C75" s="1330">
        <v>196</v>
      </c>
      <c r="D75" s="1331" t="s">
        <v>105</v>
      </c>
      <c r="E75" s="1329" t="s">
        <v>244</v>
      </c>
      <c r="F75" s="1332">
        <v>42942.71</v>
      </c>
      <c r="G75" s="1333" t="s">
        <v>167</v>
      </c>
      <c r="H75" s="1333" t="s">
        <v>167</v>
      </c>
      <c r="I75" s="1332">
        <v>951.62</v>
      </c>
      <c r="J75" s="1332">
        <v>19192.66</v>
      </c>
      <c r="K75" s="1332">
        <v>0</v>
      </c>
      <c r="L75" s="1332">
        <v>4557.3900000000003</v>
      </c>
      <c r="M75" s="1334">
        <f t="shared" si="13"/>
        <v>23750.05</v>
      </c>
      <c r="N75" s="1335">
        <v>0</v>
      </c>
      <c r="O75" s="1334">
        <f t="shared" si="14"/>
        <v>23750.05</v>
      </c>
      <c r="P75" s="1332">
        <v>6191.22</v>
      </c>
      <c r="Q75" s="1332">
        <v>1900</v>
      </c>
      <c r="R75" s="1336">
        <v>0</v>
      </c>
      <c r="S75" s="1334">
        <f t="shared" si="15"/>
        <v>951.62</v>
      </c>
      <c r="T75" s="1334">
        <f t="shared" si="16"/>
        <v>356.25074999999998</v>
      </c>
      <c r="U75" s="1334">
        <f t="shared" si="17"/>
        <v>4883.3492500000002</v>
      </c>
      <c r="V75" s="1334">
        <f t="shared" si="18"/>
        <v>6783.3492500000002</v>
      </c>
      <c r="W75" s="1331"/>
      <c r="X75" s="1331" t="b">
        <f t="shared" si="19"/>
        <v>0</v>
      </c>
      <c r="Y75" s="1330"/>
      <c r="Z75" s="400" t="s">
        <v>416</v>
      </c>
      <c r="AA75" s="1330"/>
      <c r="AB75" s="1329"/>
      <c r="AC75" s="1330"/>
      <c r="AD75" s="1329"/>
      <c r="AE75" s="1329"/>
      <c r="AF75" s="1330"/>
      <c r="AG75" s="1329"/>
      <c r="AH75" s="1330"/>
      <c r="AI75" s="1329"/>
    </row>
    <row r="76" spans="1:35" ht="15" customHeight="1" x14ac:dyDescent="0.25">
      <c r="A76" s="1212" t="s">
        <v>1223</v>
      </c>
      <c r="B76" s="1212" t="s">
        <v>847</v>
      </c>
      <c r="C76" s="1213">
        <v>358</v>
      </c>
      <c r="D76" s="1214" t="s">
        <v>387</v>
      </c>
      <c r="E76" s="1212" t="s">
        <v>388</v>
      </c>
      <c r="F76" s="1215">
        <v>32850.19</v>
      </c>
      <c r="G76" s="1216" t="s">
        <v>167</v>
      </c>
      <c r="H76" s="1216" t="s">
        <v>167</v>
      </c>
      <c r="I76" s="1215">
        <v>951.62</v>
      </c>
      <c r="J76" s="1215">
        <v>14469.19</v>
      </c>
      <c r="K76" s="1215">
        <v>0</v>
      </c>
      <c r="L76" s="1215">
        <v>3911.81</v>
      </c>
      <c r="M76" s="738">
        <f t="shared" si="13"/>
        <v>18381</v>
      </c>
      <c r="N76" s="1218">
        <v>306.81</v>
      </c>
      <c r="O76" s="738">
        <f t="shared" si="14"/>
        <v>18074.189999999999</v>
      </c>
      <c r="P76" s="1215">
        <v>4901.71</v>
      </c>
      <c r="Q76" s="1215">
        <v>1470.48</v>
      </c>
      <c r="R76" s="1219">
        <v>0</v>
      </c>
      <c r="S76" s="738">
        <f t="shared" si="15"/>
        <v>951.62</v>
      </c>
      <c r="T76" s="738">
        <f t="shared" si="16"/>
        <v>271.11284999999998</v>
      </c>
      <c r="U76" s="738">
        <f t="shared" si="17"/>
        <v>3678.9771500000002</v>
      </c>
      <c r="V76" s="738">
        <f t="shared" si="18"/>
        <v>5149.4571500000002</v>
      </c>
      <c r="W76" s="1214"/>
      <c r="X76" s="1214" t="b">
        <f t="shared" si="19"/>
        <v>1</v>
      </c>
      <c r="Y76" s="1213"/>
      <c r="Z76" s="479" t="s">
        <v>387</v>
      </c>
      <c r="AA76" s="1213"/>
      <c r="AB76" s="1212"/>
      <c r="AC76" s="1213"/>
      <c r="AD76" s="1212"/>
      <c r="AE76" s="1212"/>
      <c r="AF76" s="1213"/>
      <c r="AG76" s="1212"/>
      <c r="AH76" s="1213"/>
      <c r="AI76" s="1212"/>
    </row>
    <row r="77" spans="1:35" ht="15" customHeight="1" x14ac:dyDescent="0.25">
      <c r="A77" s="1212" t="s">
        <v>1223</v>
      </c>
      <c r="B77" s="1212" t="s">
        <v>847</v>
      </c>
      <c r="C77" s="1213">
        <v>188</v>
      </c>
      <c r="D77" s="1214" t="s">
        <v>70</v>
      </c>
      <c r="E77" s="1212" t="s">
        <v>240</v>
      </c>
      <c r="F77" s="1215">
        <v>23632.400000000001</v>
      </c>
      <c r="G77" s="1216" t="s">
        <v>167</v>
      </c>
      <c r="H77" s="1216" t="s">
        <v>167</v>
      </c>
      <c r="I77" s="1215">
        <v>951.62</v>
      </c>
      <c r="J77" s="1215">
        <v>10588.45</v>
      </c>
      <c r="K77" s="1215">
        <v>0</v>
      </c>
      <c r="L77" s="1215">
        <v>2455.5</v>
      </c>
      <c r="M77" s="738">
        <f t="shared" si="13"/>
        <v>13043.95</v>
      </c>
      <c r="N77" s="1218">
        <v>0</v>
      </c>
      <c r="O77" s="738">
        <f t="shared" si="14"/>
        <v>13043.95</v>
      </c>
      <c r="P77" s="1215">
        <v>3842.27</v>
      </c>
      <c r="Q77" s="1215">
        <v>1043.51</v>
      </c>
      <c r="R77" s="1219">
        <v>0</v>
      </c>
      <c r="S77" s="738">
        <f t="shared" si="15"/>
        <v>951.62</v>
      </c>
      <c r="T77" s="738">
        <f t="shared" si="16"/>
        <v>195.65925000000001</v>
      </c>
      <c r="U77" s="738">
        <f t="shared" si="17"/>
        <v>2694.9907499999999</v>
      </c>
      <c r="V77" s="738">
        <f t="shared" si="18"/>
        <v>3738.5007500000002</v>
      </c>
      <c r="W77" s="1214"/>
      <c r="X77" s="1214" t="b">
        <f t="shared" si="19"/>
        <v>1</v>
      </c>
      <c r="Y77" s="1213"/>
      <c r="Z77" s="399" t="s">
        <v>70</v>
      </c>
      <c r="AA77" s="1213"/>
      <c r="AB77" s="1212"/>
      <c r="AC77" s="1213"/>
      <c r="AD77" s="1212"/>
      <c r="AE77" s="1212"/>
      <c r="AF77" s="1213"/>
      <c r="AG77" s="1212"/>
      <c r="AH77" s="1213"/>
      <c r="AI77" s="1212"/>
    </row>
    <row r="78" spans="1:35" ht="15" customHeight="1" x14ac:dyDescent="0.25">
      <c r="A78" s="1212" t="s">
        <v>1223</v>
      </c>
      <c r="B78" s="1212" t="s">
        <v>847</v>
      </c>
      <c r="C78" s="1213">
        <v>338</v>
      </c>
      <c r="D78" s="1214" t="s">
        <v>347</v>
      </c>
      <c r="E78" s="1212" t="s">
        <v>348</v>
      </c>
      <c r="F78" s="1215">
        <v>52999.96</v>
      </c>
      <c r="G78" s="1216" t="s">
        <v>167</v>
      </c>
      <c r="H78" s="1216" t="s">
        <v>167</v>
      </c>
      <c r="I78" s="1215">
        <v>951.62</v>
      </c>
      <c r="J78" s="1215">
        <v>23344.34</v>
      </c>
      <c r="K78" s="1215">
        <v>0</v>
      </c>
      <c r="L78" s="1215">
        <v>6311.28</v>
      </c>
      <c r="M78" s="738">
        <f t="shared" si="13"/>
        <v>29655.62</v>
      </c>
      <c r="N78" s="1218">
        <v>495</v>
      </c>
      <c r="O78" s="738">
        <f t="shared" si="14"/>
        <v>29160.62</v>
      </c>
      <c r="P78" s="1215">
        <v>7324.62</v>
      </c>
      <c r="Q78" s="1215">
        <v>2372.44</v>
      </c>
      <c r="R78" s="1219">
        <v>0</v>
      </c>
      <c r="S78" s="346">
        <f t="shared" si="15"/>
        <v>951.62</v>
      </c>
      <c r="T78" s="738">
        <f t="shared" si="16"/>
        <v>437.40929999999997</v>
      </c>
      <c r="U78" s="738">
        <f t="shared" si="17"/>
        <v>5935.5906999999997</v>
      </c>
      <c r="V78" s="738">
        <f t="shared" si="18"/>
        <v>8308.0306999999993</v>
      </c>
      <c r="W78" s="1214"/>
      <c r="X78" s="1214" t="b">
        <f t="shared" si="19"/>
        <v>1</v>
      </c>
      <c r="Y78" s="1213"/>
      <c r="Z78" s="399" t="s">
        <v>347</v>
      </c>
      <c r="AA78" s="1213"/>
      <c r="AB78" s="1212"/>
      <c r="AC78" s="1213"/>
      <c r="AD78" s="1212"/>
      <c r="AE78" s="1212"/>
      <c r="AF78" s="1213"/>
      <c r="AG78" s="1212"/>
      <c r="AH78" s="1213"/>
      <c r="AI78" s="1212"/>
    </row>
    <row r="79" spans="1:35" s="1323" customFormat="1" ht="15" customHeight="1" x14ac:dyDescent="0.25">
      <c r="A79" s="1322" t="s">
        <v>1223</v>
      </c>
      <c r="B79" s="1322" t="s">
        <v>847</v>
      </c>
      <c r="C79" s="1321">
        <v>251</v>
      </c>
      <c r="D79" s="1320" t="s">
        <v>143</v>
      </c>
      <c r="E79" s="1322" t="s">
        <v>260</v>
      </c>
      <c r="F79" s="1324">
        <v>1670.64</v>
      </c>
      <c r="G79" s="1325" t="s">
        <v>167</v>
      </c>
      <c r="H79" s="1325" t="s">
        <v>167</v>
      </c>
      <c r="I79" s="1324">
        <v>0</v>
      </c>
      <c r="J79" s="1324">
        <v>0</v>
      </c>
      <c r="K79" s="1324">
        <v>0</v>
      </c>
      <c r="L79" s="1324">
        <v>1670.64</v>
      </c>
      <c r="M79" s="1326">
        <f t="shared" si="13"/>
        <v>1670.64</v>
      </c>
      <c r="N79" s="1327">
        <v>0</v>
      </c>
      <c r="O79" s="1326">
        <f t="shared" si="14"/>
        <v>1670.64</v>
      </c>
      <c r="P79" s="1324">
        <v>0</v>
      </c>
      <c r="Q79" s="1324">
        <v>133.65</v>
      </c>
      <c r="R79" s="1328">
        <v>0</v>
      </c>
      <c r="S79" s="1326">
        <f t="shared" si="15"/>
        <v>0</v>
      </c>
      <c r="T79" s="1326">
        <f t="shared" si="16"/>
        <v>25.0596</v>
      </c>
      <c r="U79" s="1326">
        <f t="shared" si="17"/>
        <v>-25.0596</v>
      </c>
      <c r="V79" s="1326">
        <f t="shared" si="18"/>
        <v>108.5904</v>
      </c>
      <c r="W79" s="1320"/>
      <c r="X79" s="1320" t="b">
        <f t="shared" si="19"/>
        <v>1</v>
      </c>
      <c r="Y79" s="1321"/>
      <c r="Z79" s="229" t="s">
        <v>143</v>
      </c>
      <c r="AA79" s="1321"/>
      <c r="AB79" s="1322"/>
      <c r="AC79" s="1321"/>
      <c r="AD79" s="1322"/>
      <c r="AE79" s="1322"/>
      <c r="AF79" s="1321"/>
      <c r="AG79" s="1322"/>
      <c r="AH79" s="1321"/>
      <c r="AI79" s="1322"/>
    </row>
    <row r="80" spans="1:35" ht="15" customHeight="1" x14ac:dyDescent="0.25">
      <c r="A80" s="1212" t="s">
        <v>1223</v>
      </c>
      <c r="B80" s="1212" t="s">
        <v>847</v>
      </c>
      <c r="C80" s="1213">
        <v>93</v>
      </c>
      <c r="D80" s="1214" t="s">
        <v>53</v>
      </c>
      <c r="E80" s="1212" t="s">
        <v>225</v>
      </c>
      <c r="F80" s="1215">
        <v>19267.099999999999</v>
      </c>
      <c r="G80" s="1216" t="s">
        <v>167</v>
      </c>
      <c r="H80" s="1216" t="s">
        <v>167</v>
      </c>
      <c r="I80" s="1215">
        <v>951.62</v>
      </c>
      <c r="J80" s="1215">
        <v>8739.98</v>
      </c>
      <c r="K80" s="1215">
        <v>0</v>
      </c>
      <c r="L80" s="1215">
        <v>1787.14</v>
      </c>
      <c r="M80" s="346">
        <f t="shared" si="13"/>
        <v>10527.119999999999</v>
      </c>
      <c r="N80" s="1236">
        <f>133.29+1</f>
        <v>134.29</v>
      </c>
      <c r="O80" s="346">
        <f t="shared" si="14"/>
        <v>10392.829999999998</v>
      </c>
      <c r="P80" s="1215">
        <v>3337.63</v>
      </c>
      <c r="Q80" s="1215">
        <v>842.16</v>
      </c>
      <c r="R80" s="1219">
        <f>1166.44-I80</f>
        <v>214.82000000000005</v>
      </c>
      <c r="S80" s="346">
        <f t="shared" si="15"/>
        <v>1166.44</v>
      </c>
      <c r="T80" s="738">
        <f t="shared" si="16"/>
        <v>155.89244999999997</v>
      </c>
      <c r="U80" s="738">
        <f t="shared" si="17"/>
        <v>2015.29755</v>
      </c>
      <c r="V80" s="738">
        <f t="shared" si="18"/>
        <v>2857.4575500000001</v>
      </c>
      <c r="W80" s="1214"/>
      <c r="X80" s="1214" t="b">
        <f t="shared" si="19"/>
        <v>1</v>
      </c>
      <c r="Y80" s="1213"/>
      <c r="Z80" s="399" t="s">
        <v>53</v>
      </c>
      <c r="AA80" s="1213"/>
      <c r="AB80" s="1212"/>
      <c r="AC80" s="1213"/>
      <c r="AD80" s="1212"/>
      <c r="AE80" s="1212"/>
      <c r="AF80" s="1213"/>
      <c r="AG80" s="1212"/>
      <c r="AH80" s="1213"/>
      <c r="AI80" s="1212"/>
    </row>
    <row r="81" spans="1:35" ht="15" customHeight="1" x14ac:dyDescent="0.25">
      <c r="A81" s="1212" t="s">
        <v>1223</v>
      </c>
      <c r="B81" s="1212" t="s">
        <v>847</v>
      </c>
      <c r="C81" s="1213">
        <v>8</v>
      </c>
      <c r="D81" s="1214" t="s">
        <v>100</v>
      </c>
      <c r="E81" s="1212" t="s">
        <v>176</v>
      </c>
      <c r="F81" s="1215">
        <v>17788.97</v>
      </c>
      <c r="G81" s="1216" t="s">
        <v>167</v>
      </c>
      <c r="H81" s="1216" t="s">
        <v>167</v>
      </c>
      <c r="I81" s="1215">
        <v>915</v>
      </c>
      <c r="J81" s="1215">
        <v>7895.84</v>
      </c>
      <c r="K81" s="1215">
        <v>0</v>
      </c>
      <c r="L81" s="1215">
        <v>1997.29</v>
      </c>
      <c r="M81" s="738">
        <f t="shared" si="13"/>
        <v>9893.130000000001</v>
      </c>
      <c r="N81" s="1218">
        <v>0</v>
      </c>
      <c r="O81" s="738">
        <f t="shared" si="14"/>
        <v>9893.130000000001</v>
      </c>
      <c r="P81" s="1215">
        <v>3070.56</v>
      </c>
      <c r="Q81" s="1215">
        <v>791.45</v>
      </c>
      <c r="R81" s="1219">
        <v>210.38</v>
      </c>
      <c r="S81" s="738">
        <f t="shared" si="15"/>
        <v>1125.3800000000001</v>
      </c>
      <c r="T81" s="738">
        <f t="shared" si="16"/>
        <v>148.39695</v>
      </c>
      <c r="U81" s="738">
        <f t="shared" si="17"/>
        <v>1796.7830499999998</v>
      </c>
      <c r="V81" s="738">
        <f t="shared" si="18"/>
        <v>2588.2330499999998</v>
      </c>
      <c r="W81" s="1214"/>
      <c r="X81" s="1214" t="b">
        <f t="shared" si="19"/>
        <v>0</v>
      </c>
      <c r="Y81" s="1213"/>
      <c r="Z81" s="399" t="s">
        <v>429</v>
      </c>
      <c r="AA81" s="1213"/>
      <c r="AB81" s="1212"/>
      <c r="AC81" s="1213"/>
      <c r="AD81" s="1212"/>
      <c r="AE81" s="1212"/>
      <c r="AF81" s="1213"/>
      <c r="AG81" s="1212"/>
      <c r="AH81" s="1213"/>
      <c r="AI81" s="1212"/>
    </row>
    <row r="82" spans="1:35" ht="15" customHeight="1" x14ac:dyDescent="0.25">
      <c r="A82" s="1212" t="s">
        <v>1223</v>
      </c>
      <c r="B82" s="1212" t="s">
        <v>847</v>
      </c>
      <c r="C82" s="1213">
        <v>44</v>
      </c>
      <c r="D82" s="1214" t="s">
        <v>33</v>
      </c>
      <c r="E82" s="1212" t="s">
        <v>205</v>
      </c>
      <c r="F82" s="1215">
        <v>52443.07</v>
      </c>
      <c r="G82" s="1216" t="s">
        <v>167</v>
      </c>
      <c r="H82" s="1216" t="s">
        <v>167</v>
      </c>
      <c r="I82" s="1215">
        <v>951.62</v>
      </c>
      <c r="J82" s="1215">
        <v>23344.34</v>
      </c>
      <c r="K82" s="1215">
        <v>0</v>
      </c>
      <c r="L82" s="1215">
        <v>5754.39</v>
      </c>
      <c r="M82" s="738">
        <f t="shared" si="13"/>
        <v>29098.73</v>
      </c>
      <c r="N82" s="1218">
        <v>0</v>
      </c>
      <c r="O82" s="738">
        <f t="shared" si="14"/>
        <v>29098.73</v>
      </c>
      <c r="P82" s="1215">
        <v>7324.62</v>
      </c>
      <c r="Q82" s="1215">
        <v>2327.89</v>
      </c>
      <c r="R82" s="1219">
        <v>0</v>
      </c>
      <c r="S82" s="738">
        <f t="shared" si="15"/>
        <v>951.62</v>
      </c>
      <c r="T82" s="738">
        <f t="shared" si="16"/>
        <v>436.48094999999995</v>
      </c>
      <c r="U82" s="738">
        <f t="shared" si="17"/>
        <v>5936.5190499999999</v>
      </c>
      <c r="V82" s="738">
        <f t="shared" si="18"/>
        <v>8264.4090500000002</v>
      </c>
      <c r="W82" s="1214"/>
      <c r="X82" s="1214" t="b">
        <f t="shared" si="19"/>
        <v>1</v>
      </c>
      <c r="Y82" s="1213"/>
      <c r="Z82" s="400" t="s">
        <v>33</v>
      </c>
      <c r="AA82" s="1213"/>
      <c r="AB82" s="1212"/>
      <c r="AC82" s="1213"/>
      <c r="AD82" s="1212"/>
      <c r="AE82" s="1212"/>
      <c r="AF82" s="1213"/>
      <c r="AG82" s="1212"/>
      <c r="AH82" s="1213"/>
      <c r="AI82" s="1212"/>
    </row>
    <row r="83" spans="1:35" s="1323" customFormat="1" ht="15" customHeight="1" x14ac:dyDescent="0.25">
      <c r="A83" s="1312" t="s">
        <v>1223</v>
      </c>
      <c r="B83" s="1312" t="s">
        <v>847</v>
      </c>
      <c r="C83" s="1313">
        <v>396</v>
      </c>
      <c r="D83" s="1314" t="s">
        <v>475</v>
      </c>
      <c r="E83" s="1312" t="s">
        <v>524</v>
      </c>
      <c r="F83" s="1315">
        <v>12009.49</v>
      </c>
      <c r="G83" s="1316"/>
      <c r="H83" s="1316" t="s">
        <v>167</v>
      </c>
      <c r="I83" s="1315">
        <v>555.63</v>
      </c>
      <c r="J83" s="1315">
        <v>5328.91</v>
      </c>
      <c r="K83" s="1315">
        <v>0</v>
      </c>
      <c r="L83" s="1315">
        <v>1351.67</v>
      </c>
      <c r="M83" s="1317">
        <f t="shared" si="13"/>
        <v>6680.58</v>
      </c>
      <c r="N83" s="1318">
        <v>243</v>
      </c>
      <c r="O83" s="1317">
        <f>M83-N83-1002.88+258.3</f>
        <v>5693</v>
      </c>
      <c r="P83" s="1315">
        <v>2010.42</v>
      </c>
      <c r="Q83" s="1315">
        <v>534.44000000000005</v>
      </c>
      <c r="R83" s="1319">
        <v>189.25</v>
      </c>
      <c r="S83" s="1317">
        <f t="shared" si="15"/>
        <v>744.88</v>
      </c>
      <c r="T83" s="1317">
        <f t="shared" si="16"/>
        <v>85.394999999999996</v>
      </c>
      <c r="U83" s="1317">
        <f t="shared" si="17"/>
        <v>1180.145</v>
      </c>
      <c r="V83" s="1317">
        <f t="shared" si="18"/>
        <v>1714.585</v>
      </c>
      <c r="W83" s="1320"/>
      <c r="X83" s="1320" t="b">
        <f t="shared" si="19"/>
        <v>1</v>
      </c>
      <c r="Y83" s="1321"/>
      <c r="Z83" s="375" t="s">
        <v>475</v>
      </c>
      <c r="AA83" s="1321"/>
      <c r="AB83" s="1322"/>
      <c r="AC83" s="1321"/>
      <c r="AD83" s="1322"/>
      <c r="AE83" s="1322"/>
      <c r="AF83" s="1321"/>
      <c r="AG83" s="1322"/>
      <c r="AH83" s="1321"/>
      <c r="AI83" s="1322"/>
    </row>
    <row r="84" spans="1:35" ht="15" customHeight="1" x14ac:dyDescent="0.25">
      <c r="A84" s="1212" t="s">
        <v>1223</v>
      </c>
      <c r="B84" s="1212" t="s">
        <v>847</v>
      </c>
      <c r="C84" s="1213">
        <v>83</v>
      </c>
      <c r="D84" s="1214" t="s">
        <v>44</v>
      </c>
      <c r="E84" s="1212" t="s">
        <v>216</v>
      </c>
      <c r="F84" s="1215">
        <v>48519.76</v>
      </c>
      <c r="G84" s="1216" t="s">
        <v>167</v>
      </c>
      <c r="H84" s="1216" t="s">
        <v>167</v>
      </c>
      <c r="I84" s="1215">
        <v>951.62</v>
      </c>
      <c r="J84" s="1215">
        <v>22237.41</v>
      </c>
      <c r="K84" s="1215">
        <v>0</v>
      </c>
      <c r="L84" s="1215">
        <v>4044.94</v>
      </c>
      <c r="M84" s="738">
        <f t="shared" si="13"/>
        <v>26282.35</v>
      </c>
      <c r="N84" s="1218">
        <f>M84-25970.99</f>
        <v>311.35999999999694</v>
      </c>
      <c r="O84" s="738">
        <f t="shared" ref="O84:O101" si="20">M84-N84</f>
        <v>25970.99</v>
      </c>
      <c r="P84" s="1215">
        <v>7022.43</v>
      </c>
      <c r="Q84" s="1215">
        <v>2102.58</v>
      </c>
      <c r="R84" s="1219">
        <v>0</v>
      </c>
      <c r="S84" s="738">
        <f t="shared" si="15"/>
        <v>951.62</v>
      </c>
      <c r="T84" s="738">
        <f t="shared" si="16"/>
        <v>389.56485000000004</v>
      </c>
      <c r="U84" s="738">
        <f t="shared" si="17"/>
        <v>5681.2451500000006</v>
      </c>
      <c r="V84" s="738">
        <f t="shared" si="18"/>
        <v>7783.8251500000006</v>
      </c>
      <c r="W84" s="1214"/>
      <c r="X84" s="1214" t="b">
        <f t="shared" si="19"/>
        <v>1</v>
      </c>
      <c r="Y84" s="1213"/>
      <c r="Z84" s="399" t="s">
        <v>44</v>
      </c>
      <c r="AA84" s="1213"/>
      <c r="AB84" s="1212"/>
      <c r="AC84" s="1213"/>
      <c r="AD84" s="1212"/>
      <c r="AE84" s="1212"/>
      <c r="AF84" s="1213"/>
      <c r="AG84" s="1212"/>
      <c r="AH84" s="1213"/>
      <c r="AI84" s="1212"/>
    </row>
    <row r="85" spans="1:35" ht="15" customHeight="1" x14ac:dyDescent="0.25">
      <c r="A85" s="1212" t="s">
        <v>1223</v>
      </c>
      <c r="B85" s="1212" t="s">
        <v>847</v>
      </c>
      <c r="C85" s="1213">
        <v>92</v>
      </c>
      <c r="D85" s="1214" t="s">
        <v>52</v>
      </c>
      <c r="E85" s="1212" t="s">
        <v>224</v>
      </c>
      <c r="F85" s="1215">
        <v>21000.14</v>
      </c>
      <c r="G85" s="1216" t="s">
        <v>167</v>
      </c>
      <c r="H85" s="1216" t="s">
        <v>167</v>
      </c>
      <c r="I85" s="1215">
        <v>951.62</v>
      </c>
      <c r="J85" s="1215">
        <v>9234.5</v>
      </c>
      <c r="K85" s="1215">
        <v>0</v>
      </c>
      <c r="L85" s="1215">
        <v>2531.14</v>
      </c>
      <c r="M85" s="738">
        <f t="shared" si="13"/>
        <v>11765.64</v>
      </c>
      <c r="N85" s="1218">
        <v>0</v>
      </c>
      <c r="O85" s="738">
        <f t="shared" si="20"/>
        <v>11765.64</v>
      </c>
      <c r="P85" s="1215">
        <v>3472.64</v>
      </c>
      <c r="Q85" s="1215">
        <v>941.25</v>
      </c>
      <c r="R85" s="1219">
        <v>0</v>
      </c>
      <c r="S85" s="738">
        <f t="shared" si="15"/>
        <v>951.62</v>
      </c>
      <c r="T85" s="738">
        <f t="shared" si="16"/>
        <v>176.48459999999997</v>
      </c>
      <c r="U85" s="738">
        <f t="shared" si="17"/>
        <v>2344.5354000000002</v>
      </c>
      <c r="V85" s="738">
        <f t="shared" si="18"/>
        <v>3285.7854000000002</v>
      </c>
      <c r="W85" s="1214"/>
      <c r="X85" s="1214" t="b">
        <f t="shared" si="19"/>
        <v>1</v>
      </c>
      <c r="Y85" s="1213"/>
      <c r="Z85" s="399" t="s">
        <v>52</v>
      </c>
      <c r="AA85" s="1213"/>
      <c r="AB85" s="1212"/>
      <c r="AC85" s="1213"/>
      <c r="AD85" s="1212"/>
      <c r="AE85" s="1212"/>
      <c r="AF85" s="1213"/>
      <c r="AG85" s="1212"/>
      <c r="AH85" s="1213"/>
      <c r="AI85" s="1212"/>
    </row>
    <row r="86" spans="1:35" ht="15" customHeight="1" x14ac:dyDescent="0.25">
      <c r="A86" s="1212" t="s">
        <v>1223</v>
      </c>
      <c r="B86" s="1212" t="s">
        <v>847</v>
      </c>
      <c r="C86" s="1213">
        <v>95</v>
      </c>
      <c r="D86" s="1214" t="s">
        <v>54</v>
      </c>
      <c r="E86" s="1212" t="s">
        <v>226</v>
      </c>
      <c r="F86" s="1215">
        <v>17667.919999999998</v>
      </c>
      <c r="G86" s="1216" t="s">
        <v>167</v>
      </c>
      <c r="H86" s="1216" t="s">
        <v>167</v>
      </c>
      <c r="I86" s="1215">
        <v>915</v>
      </c>
      <c r="J86" s="1215">
        <v>7895.84</v>
      </c>
      <c r="K86" s="1215">
        <v>0</v>
      </c>
      <c r="L86" s="1215">
        <v>1876.24</v>
      </c>
      <c r="M86" s="738">
        <f t="shared" si="13"/>
        <v>9772.08</v>
      </c>
      <c r="N86" s="1218">
        <v>0</v>
      </c>
      <c r="O86" s="738">
        <f t="shared" si="20"/>
        <v>9772.08</v>
      </c>
      <c r="P86" s="1215">
        <v>3070.56</v>
      </c>
      <c r="Q86" s="1215">
        <v>781.76</v>
      </c>
      <c r="R86" s="1219">
        <v>245.52</v>
      </c>
      <c r="S86" s="738">
        <f t="shared" si="15"/>
        <v>1160.52</v>
      </c>
      <c r="T86" s="738">
        <f t="shared" si="16"/>
        <v>146.5812</v>
      </c>
      <c r="U86" s="738">
        <f t="shared" si="17"/>
        <v>1763.4587999999999</v>
      </c>
      <c r="V86" s="738">
        <f t="shared" si="18"/>
        <v>2545.2187999999996</v>
      </c>
      <c r="W86" s="1214"/>
      <c r="X86" s="1214" t="b">
        <f t="shared" si="19"/>
        <v>1</v>
      </c>
      <c r="Y86" s="1213"/>
      <c r="Z86" s="399" t="s">
        <v>54</v>
      </c>
      <c r="AA86" s="1213"/>
      <c r="AB86" s="1212"/>
      <c r="AC86" s="1213"/>
      <c r="AD86" s="1212"/>
      <c r="AE86" s="1212"/>
      <c r="AF86" s="1213"/>
      <c r="AG86" s="1212"/>
      <c r="AH86" s="1213"/>
      <c r="AI86" s="1212"/>
    </row>
    <row r="87" spans="1:35" ht="15" customHeight="1" x14ac:dyDescent="0.25">
      <c r="A87" s="1212" t="s">
        <v>1223</v>
      </c>
      <c r="B87" s="1212" t="s">
        <v>847</v>
      </c>
      <c r="C87" s="1213">
        <v>485</v>
      </c>
      <c r="D87" s="1214" t="s">
        <v>831</v>
      </c>
      <c r="E87" s="1212" t="s">
        <v>830</v>
      </c>
      <c r="F87" s="1215">
        <v>41534.21</v>
      </c>
      <c r="G87" s="1216" t="s">
        <v>167</v>
      </c>
      <c r="H87" s="1216" t="s">
        <v>167</v>
      </c>
      <c r="I87" s="1215">
        <v>951.62</v>
      </c>
      <c r="J87" s="1215">
        <v>18488.400000000001</v>
      </c>
      <c r="K87" s="1215">
        <v>0</v>
      </c>
      <c r="L87" s="1215">
        <v>4557.41</v>
      </c>
      <c r="M87" s="738">
        <f t="shared" si="13"/>
        <v>23045.81</v>
      </c>
      <c r="N87" s="1218">
        <v>0</v>
      </c>
      <c r="O87" s="738">
        <f t="shared" si="20"/>
        <v>23045.81</v>
      </c>
      <c r="P87" s="1215">
        <v>5998.95</v>
      </c>
      <c r="Q87" s="1215">
        <v>1843.66</v>
      </c>
      <c r="R87" s="1219">
        <v>0</v>
      </c>
      <c r="S87" s="738">
        <f t="shared" si="15"/>
        <v>951.62</v>
      </c>
      <c r="T87" s="738">
        <f t="shared" si="16"/>
        <v>345.68715000000003</v>
      </c>
      <c r="U87" s="738">
        <f t="shared" si="17"/>
        <v>4701.6428500000002</v>
      </c>
      <c r="V87" s="738">
        <f t="shared" si="18"/>
        <v>6545.30285</v>
      </c>
      <c r="W87" s="1214"/>
      <c r="X87" s="1214" t="b">
        <f t="shared" si="19"/>
        <v>0</v>
      </c>
      <c r="Y87" s="1213"/>
      <c r="Z87" s="178" t="s">
        <v>357</v>
      </c>
      <c r="AA87" s="1213"/>
      <c r="AB87" s="1212"/>
      <c r="AC87" s="1213"/>
      <c r="AD87" s="1212"/>
      <c r="AE87" s="1212"/>
      <c r="AF87" s="1213"/>
      <c r="AG87" s="1212"/>
      <c r="AH87" s="1213"/>
      <c r="AI87" s="1212"/>
    </row>
    <row r="88" spans="1:35" ht="15" customHeight="1" x14ac:dyDescent="0.25">
      <c r="A88" s="1212" t="s">
        <v>1223</v>
      </c>
      <c r="B88" s="1212" t="s">
        <v>847</v>
      </c>
      <c r="C88" s="1213">
        <v>33</v>
      </c>
      <c r="D88" s="1214" t="s">
        <v>24</v>
      </c>
      <c r="E88" s="1212" t="s">
        <v>196</v>
      </c>
      <c r="F88" s="1215">
        <v>45299.49</v>
      </c>
      <c r="G88" s="1216" t="s">
        <v>167</v>
      </c>
      <c r="H88" s="1216" t="s">
        <v>167</v>
      </c>
      <c r="I88" s="1215">
        <v>951.62</v>
      </c>
      <c r="J88" s="1215">
        <v>18675.38</v>
      </c>
      <c r="K88" s="1215">
        <v>0</v>
      </c>
      <c r="L88" s="1215">
        <v>4001.18</v>
      </c>
      <c r="M88" s="738">
        <f t="shared" si="13"/>
        <v>22676.560000000001</v>
      </c>
      <c r="N88" s="1218">
        <v>0</v>
      </c>
      <c r="O88" s="738">
        <f t="shared" si="20"/>
        <v>22676.560000000001</v>
      </c>
      <c r="P88" s="1215">
        <v>6050</v>
      </c>
      <c r="Q88" s="1215">
        <v>2129.92</v>
      </c>
      <c r="R88" s="1219">
        <v>0</v>
      </c>
      <c r="S88" s="738">
        <f t="shared" si="15"/>
        <v>951.62</v>
      </c>
      <c r="T88" s="738">
        <f t="shared" si="16"/>
        <v>340.14839999999998</v>
      </c>
      <c r="U88" s="738">
        <f t="shared" si="17"/>
        <v>4758.2316000000001</v>
      </c>
      <c r="V88" s="738">
        <f t="shared" si="18"/>
        <v>6888.1516000000001</v>
      </c>
      <c r="W88" s="1214"/>
      <c r="X88" s="1214" t="b">
        <f t="shared" si="19"/>
        <v>1</v>
      </c>
      <c r="Y88" s="1213"/>
      <c r="Z88" s="399" t="s">
        <v>24</v>
      </c>
      <c r="AA88" s="1213"/>
      <c r="AB88" s="1212"/>
      <c r="AC88" s="1213"/>
      <c r="AD88" s="1212"/>
      <c r="AE88" s="1212"/>
      <c r="AF88" s="1213"/>
      <c r="AG88" s="1212"/>
      <c r="AH88" s="1213"/>
      <c r="AI88" s="1212"/>
    </row>
    <row r="89" spans="1:35" ht="15" customHeight="1" x14ac:dyDescent="0.25">
      <c r="A89" s="1212" t="s">
        <v>1223</v>
      </c>
      <c r="B89" s="1212" t="s">
        <v>847</v>
      </c>
      <c r="C89" s="1213">
        <v>81</v>
      </c>
      <c r="D89" s="1214" t="s">
        <v>43</v>
      </c>
      <c r="E89" s="1212" t="s">
        <v>215</v>
      </c>
      <c r="F89" s="1215">
        <v>21476.85</v>
      </c>
      <c r="G89" s="1216" t="s">
        <v>167</v>
      </c>
      <c r="H89" s="1216" t="s">
        <v>167</v>
      </c>
      <c r="I89" s="1215">
        <v>951.62</v>
      </c>
      <c r="J89" s="1215">
        <v>9597.44</v>
      </c>
      <c r="K89" s="1215">
        <v>0</v>
      </c>
      <c r="L89" s="1215">
        <v>2281.9699999999998</v>
      </c>
      <c r="M89" s="738">
        <f t="shared" si="13"/>
        <v>11879.41</v>
      </c>
      <c r="N89" s="1218">
        <v>0</v>
      </c>
      <c r="O89" s="738">
        <f t="shared" si="20"/>
        <v>11879.41</v>
      </c>
      <c r="P89" s="1215">
        <v>3571.72</v>
      </c>
      <c r="Q89" s="1215">
        <v>950.35</v>
      </c>
      <c r="R89" s="1219">
        <v>0</v>
      </c>
      <c r="S89" s="738">
        <f t="shared" si="15"/>
        <v>951.62</v>
      </c>
      <c r="T89" s="738">
        <f t="shared" si="16"/>
        <v>178.19114999999999</v>
      </c>
      <c r="U89" s="738">
        <f t="shared" si="17"/>
        <v>2441.9088499999998</v>
      </c>
      <c r="V89" s="738">
        <f t="shared" si="18"/>
        <v>3392.2588499999997</v>
      </c>
      <c r="W89" s="1214"/>
      <c r="X89" s="1214" t="b">
        <f t="shared" si="19"/>
        <v>1</v>
      </c>
      <c r="Y89" s="1213"/>
      <c r="Z89" s="399" t="s">
        <v>43</v>
      </c>
      <c r="AA89" s="1213"/>
      <c r="AB89" s="1212"/>
      <c r="AC89" s="1213"/>
      <c r="AD89" s="1212"/>
      <c r="AE89" s="1212"/>
      <c r="AF89" s="1213"/>
      <c r="AG89" s="1212"/>
      <c r="AH89" s="1213"/>
      <c r="AI89" s="1212"/>
    </row>
    <row r="90" spans="1:35" ht="15" customHeight="1" x14ac:dyDescent="0.25">
      <c r="A90" s="1212" t="s">
        <v>1223</v>
      </c>
      <c r="B90" s="1212" t="s">
        <v>847</v>
      </c>
      <c r="C90" s="1213">
        <v>321</v>
      </c>
      <c r="D90" s="1214" t="s">
        <v>309</v>
      </c>
      <c r="E90" s="1212" t="s">
        <v>312</v>
      </c>
      <c r="F90" s="1215">
        <v>52257.43</v>
      </c>
      <c r="G90" s="1216" t="s">
        <v>167</v>
      </c>
      <c r="H90" s="1216" t="s">
        <v>167</v>
      </c>
      <c r="I90" s="1215">
        <v>951.62</v>
      </c>
      <c r="J90" s="1215">
        <v>23344.34</v>
      </c>
      <c r="K90" s="1215">
        <v>0</v>
      </c>
      <c r="L90" s="1215">
        <v>5568.75</v>
      </c>
      <c r="M90" s="738">
        <f t="shared" si="13"/>
        <v>28913.09</v>
      </c>
      <c r="N90" s="1218">
        <v>0</v>
      </c>
      <c r="O90" s="738">
        <f t="shared" si="20"/>
        <v>28913.09</v>
      </c>
      <c r="P90" s="1215">
        <v>7324.62</v>
      </c>
      <c r="Q90" s="1215">
        <v>2313.04</v>
      </c>
      <c r="R90" s="1219">
        <v>0</v>
      </c>
      <c r="S90" s="346">
        <f t="shared" si="15"/>
        <v>951.62</v>
      </c>
      <c r="T90" s="738">
        <f t="shared" si="16"/>
        <v>433.69635</v>
      </c>
      <c r="U90" s="738">
        <f t="shared" si="17"/>
        <v>5939.3036499999998</v>
      </c>
      <c r="V90" s="738">
        <f t="shared" si="18"/>
        <v>8252.3436499999989</v>
      </c>
      <c r="W90" s="1237"/>
      <c r="X90" s="1214" t="b">
        <f t="shared" si="19"/>
        <v>1</v>
      </c>
      <c r="Y90" s="1213"/>
      <c r="Z90" s="399" t="s">
        <v>309</v>
      </c>
      <c r="AA90" s="1213"/>
      <c r="AB90" s="1212"/>
      <c r="AC90" s="1213"/>
      <c r="AD90" s="1212"/>
      <c r="AE90" s="1212"/>
      <c r="AF90" s="1213"/>
      <c r="AG90" s="1212"/>
      <c r="AH90" s="1213"/>
      <c r="AI90" s="1212"/>
    </row>
    <row r="91" spans="1:35" ht="15" customHeight="1" x14ac:dyDescent="0.25">
      <c r="A91" s="1212" t="s">
        <v>1223</v>
      </c>
      <c r="B91" s="1212" t="s">
        <v>847</v>
      </c>
      <c r="C91" s="1213">
        <v>151</v>
      </c>
      <c r="D91" s="1214" t="s">
        <v>58</v>
      </c>
      <c r="E91" s="1212" t="s">
        <v>842</v>
      </c>
      <c r="F91" s="1215">
        <v>27763.97</v>
      </c>
      <c r="G91" s="1216" t="s">
        <v>167</v>
      </c>
      <c r="H91" s="1216" t="s">
        <v>167</v>
      </c>
      <c r="I91" s="1215">
        <v>951.62</v>
      </c>
      <c r="J91" s="1215">
        <v>12356.4</v>
      </c>
      <c r="K91" s="1215">
        <v>0</v>
      </c>
      <c r="L91" s="1215">
        <v>3051.17</v>
      </c>
      <c r="M91" s="738">
        <f t="shared" si="13"/>
        <v>15407.57</v>
      </c>
      <c r="N91" s="1218">
        <v>0</v>
      </c>
      <c r="O91" s="738">
        <f t="shared" si="20"/>
        <v>15407.57</v>
      </c>
      <c r="P91" s="1215">
        <v>4324.92</v>
      </c>
      <c r="Q91" s="1215">
        <v>1232.5999999999999</v>
      </c>
      <c r="R91" s="1219">
        <v>0</v>
      </c>
      <c r="S91" s="738">
        <f t="shared" si="15"/>
        <v>951.62</v>
      </c>
      <c r="T91" s="738">
        <f t="shared" si="16"/>
        <v>231.11354999999998</v>
      </c>
      <c r="U91" s="738">
        <f t="shared" si="17"/>
        <v>3142.1864500000001</v>
      </c>
      <c r="V91" s="738">
        <f t="shared" si="18"/>
        <v>4374.7864499999996</v>
      </c>
      <c r="W91" s="1214"/>
      <c r="X91" s="1214" t="b">
        <f t="shared" si="19"/>
        <v>1</v>
      </c>
      <c r="Y91" s="1213"/>
      <c r="Z91" s="178" t="s">
        <v>58</v>
      </c>
      <c r="AA91" s="1213"/>
      <c r="AB91" s="1212"/>
      <c r="AC91" s="1213"/>
      <c r="AD91" s="1212"/>
      <c r="AE91" s="1212"/>
      <c r="AF91" s="1213"/>
      <c r="AG91" s="1212"/>
      <c r="AH91" s="1213"/>
      <c r="AI91" s="1212"/>
    </row>
    <row r="92" spans="1:35" ht="15" customHeight="1" x14ac:dyDescent="0.25">
      <c r="A92" s="1212" t="s">
        <v>1223</v>
      </c>
      <c r="B92" s="1212" t="s">
        <v>847</v>
      </c>
      <c r="C92" s="1213">
        <v>170</v>
      </c>
      <c r="D92" s="1214" t="s">
        <v>839</v>
      </c>
      <c r="E92" s="1212" t="s">
        <v>838</v>
      </c>
      <c r="F92" s="1215">
        <v>29881.75</v>
      </c>
      <c r="G92" s="1216" t="s">
        <v>167</v>
      </c>
      <c r="H92" s="1216" t="s">
        <v>167</v>
      </c>
      <c r="I92" s="1215">
        <v>951.62</v>
      </c>
      <c r="J92" s="1215">
        <v>13454.74</v>
      </c>
      <c r="K92" s="1215">
        <v>0</v>
      </c>
      <c r="L92" s="1215">
        <v>2972.27</v>
      </c>
      <c r="M92" s="738">
        <f t="shared" si="13"/>
        <v>16427.009999999998</v>
      </c>
      <c r="N92" s="1218">
        <v>0</v>
      </c>
      <c r="O92" s="738">
        <f t="shared" si="20"/>
        <v>16427.009999999998</v>
      </c>
      <c r="P92" s="1215">
        <v>4624.76</v>
      </c>
      <c r="Q92" s="1215">
        <v>1314.16</v>
      </c>
      <c r="R92" s="1219">
        <v>0</v>
      </c>
      <c r="S92" s="738">
        <f t="shared" si="15"/>
        <v>951.62</v>
      </c>
      <c r="T92" s="738">
        <f t="shared" si="16"/>
        <v>246.40514999999996</v>
      </c>
      <c r="U92" s="738">
        <f t="shared" si="17"/>
        <v>3426.7348500000003</v>
      </c>
      <c r="V92" s="738">
        <f t="shared" si="18"/>
        <v>4740.8948500000006</v>
      </c>
      <c r="W92" s="1214"/>
      <c r="X92" s="1214" t="b">
        <f t="shared" si="19"/>
        <v>0</v>
      </c>
      <c r="Y92" s="1213"/>
      <c r="Z92" s="178" t="s">
        <v>420</v>
      </c>
      <c r="AA92" s="1213"/>
      <c r="AB92" s="1212"/>
      <c r="AC92" s="1213"/>
      <c r="AD92" s="1212"/>
      <c r="AE92" s="1212"/>
      <c r="AF92" s="1213"/>
      <c r="AG92" s="1212"/>
      <c r="AH92" s="1213"/>
      <c r="AI92" s="1212"/>
    </row>
    <row r="93" spans="1:35" ht="15" customHeight="1" x14ac:dyDescent="0.25">
      <c r="A93" s="1212" t="s">
        <v>1223</v>
      </c>
      <c r="B93" s="1212" t="s">
        <v>847</v>
      </c>
      <c r="C93" s="1213">
        <v>494</v>
      </c>
      <c r="D93" s="1214" t="s">
        <v>528</v>
      </c>
      <c r="E93" s="1212" t="s">
        <v>529</v>
      </c>
      <c r="F93" s="1215">
        <v>32389.98</v>
      </c>
      <c r="G93" s="1216" t="s">
        <v>167</v>
      </c>
      <c r="H93" s="1216" t="s">
        <v>167</v>
      </c>
      <c r="I93" s="1215">
        <v>951.62</v>
      </c>
      <c r="J93" s="1215">
        <v>14469.19</v>
      </c>
      <c r="K93" s="1215">
        <v>0</v>
      </c>
      <c r="L93" s="1215">
        <v>3451.6</v>
      </c>
      <c r="M93" s="738">
        <f t="shared" si="13"/>
        <v>17920.79</v>
      </c>
      <c r="N93" s="1218">
        <v>0</v>
      </c>
      <c r="O93" s="738">
        <f t="shared" si="20"/>
        <v>17920.79</v>
      </c>
      <c r="P93" s="1215">
        <v>4901.71</v>
      </c>
      <c r="Q93" s="1215">
        <v>1433.66</v>
      </c>
      <c r="R93" s="1219">
        <v>0</v>
      </c>
      <c r="S93" s="738">
        <f t="shared" si="15"/>
        <v>951.62</v>
      </c>
      <c r="T93" s="738">
        <f t="shared" si="16"/>
        <v>268.81184999999999</v>
      </c>
      <c r="U93" s="738">
        <f t="shared" si="17"/>
        <v>3681.2781500000001</v>
      </c>
      <c r="V93" s="738">
        <f t="shared" si="18"/>
        <v>5114.93815</v>
      </c>
      <c r="W93" s="1214"/>
      <c r="X93" s="1214" t="b">
        <f t="shared" si="19"/>
        <v>0</v>
      </c>
      <c r="Y93" s="1213"/>
      <c r="Z93" s="369" t="s">
        <v>479</v>
      </c>
      <c r="AA93" s="1213"/>
      <c r="AB93" s="1212"/>
      <c r="AC93" s="1213"/>
      <c r="AD93" s="1212"/>
      <c r="AE93" s="1212"/>
      <c r="AF93" s="1213"/>
      <c r="AG93" s="1212"/>
      <c r="AH93" s="1213"/>
      <c r="AI93" s="1212"/>
    </row>
    <row r="94" spans="1:35" ht="15" customHeight="1" x14ac:dyDescent="0.25">
      <c r="A94" s="1240" t="s">
        <v>1223</v>
      </c>
      <c r="B94" s="1240" t="s">
        <v>847</v>
      </c>
      <c r="C94" s="1238">
        <v>511</v>
      </c>
      <c r="D94" s="1239" t="s">
        <v>674</v>
      </c>
      <c r="E94" s="1240" t="s">
        <v>675</v>
      </c>
      <c r="F94" s="1241">
        <v>29306.55</v>
      </c>
      <c r="G94" s="1242" t="s">
        <v>167</v>
      </c>
      <c r="H94" s="1242"/>
      <c r="I94" s="1241">
        <v>951.62</v>
      </c>
      <c r="J94" s="1241">
        <v>14469.19</v>
      </c>
      <c r="K94" s="1241">
        <v>0</v>
      </c>
      <c r="L94" s="1241">
        <v>368.17</v>
      </c>
      <c r="M94" s="1244">
        <f t="shared" si="13"/>
        <v>14837.36</v>
      </c>
      <c r="N94" s="1245">
        <v>0</v>
      </c>
      <c r="O94" s="1244">
        <f t="shared" si="20"/>
        <v>14837.36</v>
      </c>
      <c r="P94" s="1241">
        <v>4901.71</v>
      </c>
      <c r="Q94" s="1241">
        <v>1186.98</v>
      </c>
      <c r="R94" s="1246">
        <v>51.54</v>
      </c>
      <c r="S94" s="1244">
        <f t="shared" si="15"/>
        <v>1003.16</v>
      </c>
      <c r="T94" s="1244">
        <f t="shared" si="16"/>
        <v>222.56039999999999</v>
      </c>
      <c r="U94" s="1244">
        <f t="shared" si="17"/>
        <v>3675.9896000000003</v>
      </c>
      <c r="V94" s="1244">
        <f t="shared" si="18"/>
        <v>4862.9696000000004</v>
      </c>
      <c r="W94" s="1214"/>
      <c r="X94" s="1214" t="b">
        <f t="shared" si="19"/>
        <v>1</v>
      </c>
      <c r="Y94" s="1213"/>
      <c r="Z94" s="369" t="s">
        <v>674</v>
      </c>
      <c r="AA94" s="1213"/>
      <c r="AB94" s="1212"/>
      <c r="AC94" s="1213"/>
      <c r="AD94" s="1212"/>
      <c r="AE94" s="1212"/>
      <c r="AF94" s="1213"/>
      <c r="AG94" s="1212"/>
      <c r="AH94" s="1213"/>
      <c r="AI94" s="1212"/>
    </row>
    <row r="95" spans="1:35" ht="15" customHeight="1" x14ac:dyDescent="0.25">
      <c r="A95" s="1212" t="s">
        <v>1223</v>
      </c>
      <c r="B95" s="1212" t="s">
        <v>847</v>
      </c>
      <c r="C95" s="1213">
        <v>156</v>
      </c>
      <c r="D95" s="1214" t="s">
        <v>61</v>
      </c>
      <c r="E95" s="1212" t="s">
        <v>233</v>
      </c>
      <c r="F95" s="1215">
        <v>11756.57</v>
      </c>
      <c r="G95" s="1216" t="s">
        <v>167</v>
      </c>
      <c r="H95" s="1216" t="s">
        <v>167</v>
      </c>
      <c r="I95" s="1215">
        <v>557.77</v>
      </c>
      <c r="J95" s="1215">
        <v>5344.21</v>
      </c>
      <c r="K95" s="1215">
        <v>0</v>
      </c>
      <c r="L95" s="1215">
        <v>1068.1500000000001</v>
      </c>
      <c r="M95" s="738">
        <f t="shared" si="13"/>
        <v>6412.3600000000006</v>
      </c>
      <c r="N95" s="1218">
        <v>0</v>
      </c>
      <c r="O95" s="738">
        <f t="shared" si="20"/>
        <v>6412.3600000000006</v>
      </c>
      <c r="P95" s="1215">
        <v>2016.74</v>
      </c>
      <c r="Q95" s="1215">
        <v>512.98</v>
      </c>
      <c r="R95" s="1219">
        <v>137.91</v>
      </c>
      <c r="S95" s="738">
        <f t="shared" si="15"/>
        <v>695.68</v>
      </c>
      <c r="T95" s="738">
        <f t="shared" si="16"/>
        <v>96.185400000000001</v>
      </c>
      <c r="U95" s="738">
        <f t="shared" si="17"/>
        <v>1224.8745999999999</v>
      </c>
      <c r="V95" s="738">
        <f t="shared" si="18"/>
        <v>1737.8545999999999</v>
      </c>
      <c r="W95" s="1214"/>
      <c r="X95" s="1214" t="b">
        <f t="shared" si="19"/>
        <v>1</v>
      </c>
      <c r="Y95" s="1213"/>
      <c r="Z95" s="399" t="s">
        <v>61</v>
      </c>
      <c r="AA95" s="1213"/>
      <c r="AB95" s="1212"/>
      <c r="AC95" s="1213"/>
      <c r="AD95" s="1212"/>
      <c r="AE95" s="1212"/>
      <c r="AF95" s="1213"/>
      <c r="AG95" s="1212"/>
      <c r="AH95" s="1213"/>
      <c r="AI95" s="1212"/>
    </row>
    <row r="96" spans="1:35" ht="15" customHeight="1" x14ac:dyDescent="0.25">
      <c r="A96" s="1212" t="s">
        <v>1223</v>
      </c>
      <c r="B96" s="1212" t="s">
        <v>847</v>
      </c>
      <c r="C96" s="1213">
        <v>483</v>
      </c>
      <c r="D96" s="1214" t="s">
        <v>820</v>
      </c>
      <c r="E96" s="1212" t="s">
        <v>823</v>
      </c>
      <c r="F96" s="1215">
        <v>27668.47</v>
      </c>
      <c r="G96" s="1216" t="s">
        <v>167</v>
      </c>
      <c r="H96" s="1216" t="s">
        <v>167</v>
      </c>
      <c r="I96" s="1215">
        <v>951.62</v>
      </c>
      <c r="J96" s="1215">
        <v>12452.9</v>
      </c>
      <c r="K96" s="1215">
        <v>0</v>
      </c>
      <c r="L96" s="1215">
        <v>2762.67</v>
      </c>
      <c r="M96" s="738">
        <f t="shared" si="13"/>
        <v>15215.57</v>
      </c>
      <c r="N96" s="1218">
        <v>0</v>
      </c>
      <c r="O96" s="738">
        <f t="shared" si="20"/>
        <v>15215.57</v>
      </c>
      <c r="P96" s="1215">
        <v>4351.26</v>
      </c>
      <c r="Q96" s="1215">
        <v>1217.24</v>
      </c>
      <c r="R96" s="1219">
        <v>0</v>
      </c>
      <c r="S96" s="738">
        <f t="shared" si="15"/>
        <v>951.62</v>
      </c>
      <c r="T96" s="738">
        <f t="shared" si="16"/>
        <v>228.23354999999998</v>
      </c>
      <c r="U96" s="738">
        <f t="shared" si="17"/>
        <v>3171.4064500000004</v>
      </c>
      <c r="V96" s="738">
        <f t="shared" si="18"/>
        <v>4388.6464500000002</v>
      </c>
      <c r="W96" s="1214"/>
      <c r="X96" s="1214" t="b">
        <f t="shared" si="19"/>
        <v>1</v>
      </c>
      <c r="Y96" s="1213"/>
      <c r="Z96" s="369" t="s">
        <v>820</v>
      </c>
      <c r="AA96" s="1213"/>
      <c r="AB96" s="1212"/>
      <c r="AC96" s="1213"/>
      <c r="AD96" s="1212"/>
      <c r="AE96" s="1212"/>
      <c r="AF96" s="1213"/>
      <c r="AG96" s="1212"/>
      <c r="AH96" s="1213"/>
      <c r="AI96" s="1212"/>
    </row>
    <row r="97" spans="1:35" ht="15" customHeight="1" x14ac:dyDescent="0.25">
      <c r="A97" s="1212" t="s">
        <v>1223</v>
      </c>
      <c r="B97" s="1212" t="s">
        <v>847</v>
      </c>
      <c r="C97" s="1213">
        <v>495</v>
      </c>
      <c r="D97" s="1214" t="s">
        <v>466</v>
      </c>
      <c r="E97" s="1212" t="s">
        <v>513</v>
      </c>
      <c r="F97" s="1215">
        <v>32389.98</v>
      </c>
      <c r="G97" s="1216" t="s">
        <v>167</v>
      </c>
      <c r="H97" s="1216" t="s">
        <v>167</v>
      </c>
      <c r="I97" s="1215">
        <v>951.62</v>
      </c>
      <c r="J97" s="1215">
        <v>14469.19</v>
      </c>
      <c r="K97" s="1215">
        <v>0</v>
      </c>
      <c r="L97" s="1215">
        <v>3451.6</v>
      </c>
      <c r="M97" s="738">
        <f t="shared" si="13"/>
        <v>17920.79</v>
      </c>
      <c r="N97" s="1218">
        <v>0</v>
      </c>
      <c r="O97" s="738">
        <f t="shared" si="20"/>
        <v>17920.79</v>
      </c>
      <c r="P97" s="1215">
        <v>4901.71</v>
      </c>
      <c r="Q97" s="1215">
        <v>1433.66</v>
      </c>
      <c r="R97" s="1219">
        <v>0</v>
      </c>
      <c r="S97" s="738">
        <f t="shared" si="15"/>
        <v>951.62</v>
      </c>
      <c r="T97" s="738">
        <f t="shared" si="16"/>
        <v>268.81184999999999</v>
      </c>
      <c r="U97" s="738">
        <f t="shared" si="17"/>
        <v>3681.2781500000001</v>
      </c>
      <c r="V97" s="738">
        <f t="shared" si="18"/>
        <v>5114.93815</v>
      </c>
      <c r="W97" s="1214"/>
      <c r="X97" s="1214" t="b">
        <f t="shared" si="19"/>
        <v>1</v>
      </c>
      <c r="Y97" s="346"/>
      <c r="Z97" s="369" t="s">
        <v>466</v>
      </c>
      <c r="AA97" s="1213"/>
      <c r="AB97" s="1212"/>
      <c r="AC97" s="1213"/>
      <c r="AD97" s="1212"/>
      <c r="AE97" s="1212"/>
      <c r="AF97" s="1213"/>
      <c r="AG97" s="1212"/>
      <c r="AH97" s="1213"/>
      <c r="AI97" s="1212"/>
    </row>
    <row r="98" spans="1:35" ht="15" customHeight="1" x14ac:dyDescent="0.25">
      <c r="A98" s="1212" t="s">
        <v>1223</v>
      </c>
      <c r="B98" s="1212" t="s">
        <v>847</v>
      </c>
      <c r="C98" s="1213">
        <v>247</v>
      </c>
      <c r="D98" s="1214" t="s">
        <v>1107</v>
      </c>
      <c r="E98" s="1212" t="s">
        <v>257</v>
      </c>
      <c r="F98" s="1215">
        <v>60595.79</v>
      </c>
      <c r="G98" s="1216" t="s">
        <v>167</v>
      </c>
      <c r="H98" s="1216" t="s">
        <v>167</v>
      </c>
      <c r="I98" s="1215">
        <v>951.62</v>
      </c>
      <c r="J98" s="1215">
        <v>27235.06</v>
      </c>
      <c r="K98" s="1215">
        <v>0</v>
      </c>
      <c r="L98" s="1215">
        <v>6125.67</v>
      </c>
      <c r="M98" s="738">
        <f t="shared" ref="M98:M129" si="21">J98+L98</f>
        <v>33360.730000000003</v>
      </c>
      <c r="N98" s="1218">
        <f>M98-32865.73</f>
        <v>495</v>
      </c>
      <c r="O98" s="738">
        <f t="shared" si="20"/>
        <v>32865.730000000003</v>
      </c>
      <c r="P98" s="1215">
        <v>8386.7900000000009</v>
      </c>
      <c r="Q98" s="1215">
        <v>2668.85</v>
      </c>
      <c r="R98" s="1219">
        <v>0</v>
      </c>
      <c r="S98" s="738">
        <f t="shared" ref="S98:S129" si="22">I98+R98</f>
        <v>951.62</v>
      </c>
      <c r="T98" s="738">
        <f t="shared" si="16"/>
        <v>492.98595</v>
      </c>
      <c r="U98" s="738">
        <f t="shared" ref="U98:U129" si="23">P98-S98-T98</f>
        <v>6942.1840500000008</v>
      </c>
      <c r="V98" s="738">
        <f t="shared" ref="V98:V129" si="24">Q98+U98</f>
        <v>9611.0340500000002</v>
      </c>
      <c r="W98" s="1214"/>
      <c r="X98" s="1214" t="b">
        <f t="shared" si="19"/>
        <v>0</v>
      </c>
      <c r="Y98" s="346"/>
      <c r="Z98" s="855" t="s">
        <v>136</v>
      </c>
      <c r="AA98" s="1213"/>
      <c r="AB98" s="1212"/>
      <c r="AC98" s="1213"/>
      <c r="AD98" s="1212"/>
      <c r="AE98" s="1212"/>
      <c r="AF98" s="1213"/>
      <c r="AG98" s="1212"/>
      <c r="AH98" s="1213"/>
      <c r="AI98" s="1212"/>
    </row>
    <row r="99" spans="1:35" s="1130" customFormat="1" ht="15" customHeight="1" x14ac:dyDescent="0.25">
      <c r="A99" s="1283" t="s">
        <v>1223</v>
      </c>
      <c r="B99" s="1283" t="s">
        <v>847</v>
      </c>
      <c r="C99" s="1304">
        <v>435</v>
      </c>
      <c r="D99" s="1305" t="s">
        <v>697</v>
      </c>
      <c r="E99" s="1306" t="s">
        <v>707</v>
      </c>
      <c r="F99" s="1307">
        <v>12401.36</v>
      </c>
      <c r="G99" s="1308"/>
      <c r="H99" s="1308"/>
      <c r="I99" s="1307">
        <v>1168.42</v>
      </c>
      <c r="J99" s="1307">
        <v>2866.44</v>
      </c>
      <c r="K99" s="1307">
        <v>0</v>
      </c>
      <c r="L99" s="1307">
        <v>2819.85</v>
      </c>
      <c r="M99" s="1309">
        <f t="shared" si="21"/>
        <v>5686.29</v>
      </c>
      <c r="N99" s="1310">
        <v>0</v>
      </c>
      <c r="O99" s="1309">
        <f t="shared" si="20"/>
        <v>5686.29</v>
      </c>
      <c r="P99" s="1307">
        <v>4419.22</v>
      </c>
      <c r="Q99" s="1307">
        <v>0</v>
      </c>
      <c r="R99" s="1311">
        <v>0</v>
      </c>
      <c r="S99" s="1309">
        <f t="shared" si="22"/>
        <v>1168.42</v>
      </c>
      <c r="T99" s="1309">
        <f t="shared" si="16"/>
        <v>85.294349999999994</v>
      </c>
      <c r="U99" s="1309">
        <f t="shared" si="23"/>
        <v>3165.5056500000001</v>
      </c>
      <c r="V99" s="1309">
        <f t="shared" si="24"/>
        <v>3165.5056500000001</v>
      </c>
      <c r="W99" s="1292"/>
      <c r="X99" s="1292" t="b">
        <f t="shared" si="19"/>
        <v>1</v>
      </c>
      <c r="Y99" s="1293"/>
      <c r="Z99" s="571" t="s">
        <v>697</v>
      </c>
      <c r="AA99" s="1293"/>
      <c r="AB99" s="1283"/>
      <c r="AC99" s="1293"/>
      <c r="AD99" s="1283"/>
      <c r="AE99" s="1283"/>
      <c r="AF99" s="1293"/>
      <c r="AG99" s="1283"/>
      <c r="AH99" s="1293"/>
      <c r="AI99" s="1283"/>
    </row>
    <row r="100" spans="1:35" ht="15" customHeight="1" x14ac:dyDescent="0.25">
      <c r="A100" s="1212" t="s">
        <v>1223</v>
      </c>
      <c r="B100" s="1212" t="s">
        <v>847</v>
      </c>
      <c r="C100" s="1213">
        <v>34</v>
      </c>
      <c r="D100" s="1214" t="s">
        <v>25</v>
      </c>
      <c r="E100" s="1212" t="s">
        <v>197</v>
      </c>
      <c r="F100" s="1215">
        <v>24223.52</v>
      </c>
      <c r="G100" s="1216" t="s">
        <v>167</v>
      </c>
      <c r="H100" s="1216" t="s">
        <v>167</v>
      </c>
      <c r="I100" s="1215">
        <v>951.62</v>
      </c>
      <c r="J100" s="1215">
        <v>10685.33</v>
      </c>
      <c r="K100" s="1215">
        <v>0</v>
      </c>
      <c r="L100" s="1215">
        <v>2852.86</v>
      </c>
      <c r="M100" s="738">
        <f t="shared" si="21"/>
        <v>13538.19</v>
      </c>
      <c r="N100" s="1218">
        <f>M100-13311.61</f>
        <v>226.57999999999993</v>
      </c>
      <c r="O100" s="738">
        <f t="shared" si="20"/>
        <v>13311.61</v>
      </c>
      <c r="P100" s="1215">
        <v>3868.72</v>
      </c>
      <c r="Q100" s="1215">
        <v>1083.05</v>
      </c>
      <c r="R100" s="1219">
        <v>0</v>
      </c>
      <c r="S100" s="738">
        <f t="shared" si="22"/>
        <v>951.62</v>
      </c>
      <c r="T100" s="738">
        <f t="shared" si="16"/>
        <v>199.67415</v>
      </c>
      <c r="U100" s="738">
        <f t="shared" si="23"/>
        <v>2717.4258500000001</v>
      </c>
      <c r="V100" s="738">
        <f t="shared" si="24"/>
        <v>3800.4758499999998</v>
      </c>
      <c r="W100" s="1214"/>
      <c r="X100" s="1214" t="b">
        <f t="shared" si="19"/>
        <v>1</v>
      </c>
      <c r="Y100" s="1213"/>
      <c r="Z100" s="399" t="s">
        <v>25</v>
      </c>
      <c r="AA100" s="1213"/>
      <c r="AB100" s="1212"/>
      <c r="AC100" s="1213"/>
      <c r="AD100" s="1212"/>
      <c r="AE100" s="1212"/>
      <c r="AF100" s="1213"/>
      <c r="AG100" s="1212"/>
      <c r="AH100" s="1213"/>
      <c r="AI100" s="1212"/>
    </row>
    <row r="101" spans="1:35" ht="15" customHeight="1" x14ac:dyDescent="0.25">
      <c r="A101" s="1212" t="s">
        <v>1223</v>
      </c>
      <c r="B101" s="1212" t="s">
        <v>847</v>
      </c>
      <c r="C101" s="1213">
        <v>187</v>
      </c>
      <c r="D101" s="1214" t="s">
        <v>69</v>
      </c>
      <c r="E101" s="1212" t="s">
        <v>870</v>
      </c>
      <c r="F101" s="1215">
        <v>2087.13</v>
      </c>
      <c r="G101" s="1216" t="s">
        <v>167</v>
      </c>
      <c r="H101" s="1216" t="s">
        <v>167</v>
      </c>
      <c r="I101" s="1215">
        <v>0</v>
      </c>
      <c r="J101" s="1215">
        <v>0</v>
      </c>
      <c r="K101" s="1215">
        <v>0</v>
      </c>
      <c r="L101" s="1215">
        <v>2087.13</v>
      </c>
      <c r="M101" s="346">
        <f t="shared" si="21"/>
        <v>2087.13</v>
      </c>
      <c r="N101" s="1236">
        <v>0</v>
      </c>
      <c r="O101" s="346">
        <f t="shared" si="20"/>
        <v>2087.13</v>
      </c>
      <c r="P101" s="1215">
        <v>0</v>
      </c>
      <c r="Q101" s="1215">
        <v>166.97</v>
      </c>
      <c r="R101" s="1219">
        <v>49.52</v>
      </c>
      <c r="S101" s="738">
        <f t="shared" si="22"/>
        <v>49.52</v>
      </c>
      <c r="T101" s="738">
        <f t="shared" si="16"/>
        <v>31.306950000000001</v>
      </c>
      <c r="U101" s="738">
        <f t="shared" si="23"/>
        <v>-80.826950000000011</v>
      </c>
      <c r="V101" s="738">
        <f t="shared" si="24"/>
        <v>86.143049999999988</v>
      </c>
      <c r="W101" s="1214"/>
      <c r="X101" s="1214" t="b">
        <f t="shared" si="19"/>
        <v>1</v>
      </c>
      <c r="Y101" s="1213"/>
      <c r="Z101" s="178" t="s">
        <v>69</v>
      </c>
      <c r="AA101" s="1213"/>
      <c r="AB101" s="1212"/>
      <c r="AC101" s="1213"/>
      <c r="AD101" s="1212"/>
      <c r="AE101" s="1212"/>
      <c r="AF101" s="1213"/>
      <c r="AG101" s="1212"/>
      <c r="AH101" s="1213"/>
      <c r="AI101" s="1212"/>
    </row>
    <row r="102" spans="1:35" ht="15" customHeight="1" x14ac:dyDescent="0.25">
      <c r="A102" s="1212"/>
      <c r="B102" s="1212"/>
      <c r="C102" s="1213"/>
      <c r="D102" s="229" t="s">
        <v>5</v>
      </c>
      <c r="E102" s="1212"/>
      <c r="F102" s="1215"/>
      <c r="G102" s="1216"/>
      <c r="H102" s="1216"/>
      <c r="I102" s="1215"/>
      <c r="J102" s="1215"/>
      <c r="K102" s="1215"/>
      <c r="L102" s="1215"/>
      <c r="M102" s="346"/>
      <c r="N102" s="1236"/>
      <c r="O102" s="346"/>
      <c r="P102" s="1215"/>
      <c r="Q102" s="1215"/>
      <c r="R102" s="1219"/>
      <c r="S102" s="738"/>
      <c r="T102" s="738"/>
      <c r="U102" s="738"/>
      <c r="V102" s="738"/>
      <c r="W102" s="1214"/>
      <c r="X102" s="1214" t="b">
        <f t="shared" si="19"/>
        <v>1</v>
      </c>
      <c r="Y102" s="1213"/>
      <c r="Z102" s="229" t="s">
        <v>5</v>
      </c>
      <c r="AA102" s="1213"/>
      <c r="AB102" s="1212"/>
      <c r="AC102" s="1213"/>
      <c r="AD102" s="1212"/>
      <c r="AE102" s="1212"/>
      <c r="AF102" s="1213"/>
      <c r="AG102" s="1212"/>
      <c r="AH102" s="1213"/>
      <c r="AI102" s="1212"/>
    </row>
    <row r="103" spans="1:35" ht="15" customHeight="1" x14ac:dyDescent="0.25">
      <c r="A103" s="1212" t="s">
        <v>1223</v>
      </c>
      <c r="B103" s="1212" t="s">
        <v>847</v>
      </c>
      <c r="C103" s="1213">
        <v>493</v>
      </c>
      <c r="D103" s="1214" t="s">
        <v>451</v>
      </c>
      <c r="E103" s="1212" t="s">
        <v>494</v>
      </c>
      <c r="F103" s="1215">
        <v>32389.98</v>
      </c>
      <c r="G103" s="1216" t="s">
        <v>167</v>
      </c>
      <c r="H103" s="1216" t="s">
        <v>167</v>
      </c>
      <c r="I103" s="1215">
        <v>951.62</v>
      </c>
      <c r="J103" s="1215">
        <v>14469.19</v>
      </c>
      <c r="K103" s="1215">
        <v>0</v>
      </c>
      <c r="L103" s="1215">
        <v>3451.6</v>
      </c>
      <c r="M103" s="738">
        <f t="shared" ref="M103:M116" si="25">J103+L103</f>
        <v>17920.79</v>
      </c>
      <c r="N103" s="1218">
        <v>0</v>
      </c>
      <c r="O103" s="738">
        <f t="shared" ref="O103:O116" si="26">M103-N103</f>
        <v>17920.79</v>
      </c>
      <c r="P103" s="1215">
        <v>4901.71</v>
      </c>
      <c r="Q103" s="1215">
        <v>1433.66</v>
      </c>
      <c r="R103" s="1219">
        <v>0</v>
      </c>
      <c r="S103" s="738">
        <f t="shared" ref="S103:S116" si="27">I103+R103</f>
        <v>951.62</v>
      </c>
      <c r="T103" s="738">
        <f t="shared" ref="T103:T116" si="28">O103*1.5%</f>
        <v>268.81184999999999</v>
      </c>
      <c r="U103" s="738">
        <f t="shared" ref="U103:U116" si="29">P103-S103-T103</f>
        <v>3681.2781500000001</v>
      </c>
      <c r="V103" s="738">
        <f t="shared" ref="V103:V116" si="30">Q103+U103</f>
        <v>5114.93815</v>
      </c>
      <c r="W103" s="1214"/>
      <c r="X103" s="1214" t="b">
        <f t="shared" si="19"/>
        <v>1</v>
      </c>
      <c r="Y103" s="1213"/>
      <c r="Z103" s="369" t="s">
        <v>451</v>
      </c>
      <c r="AA103" s="1213"/>
      <c r="AB103" s="1212"/>
      <c r="AC103" s="1213"/>
      <c r="AD103" s="1212"/>
      <c r="AE103" s="1212"/>
      <c r="AF103" s="1213"/>
      <c r="AG103" s="1212"/>
      <c r="AH103" s="1213"/>
      <c r="AI103" s="1212"/>
    </row>
    <row r="104" spans="1:35" ht="15" customHeight="1" x14ac:dyDescent="0.25">
      <c r="A104" s="1212" t="s">
        <v>1223</v>
      </c>
      <c r="B104" s="1212" t="s">
        <v>847</v>
      </c>
      <c r="C104" s="1213">
        <v>339</v>
      </c>
      <c r="D104" s="1214" t="s">
        <v>346</v>
      </c>
      <c r="E104" s="1212" t="s">
        <v>350</v>
      </c>
      <c r="F104" s="1215">
        <v>52430.68</v>
      </c>
      <c r="G104" s="1216" t="s">
        <v>167</v>
      </c>
      <c r="H104" s="1216" t="s">
        <v>167</v>
      </c>
      <c r="I104" s="1215">
        <v>951.62</v>
      </c>
      <c r="J104" s="1215">
        <v>23344.34</v>
      </c>
      <c r="K104" s="1215">
        <v>0</v>
      </c>
      <c r="L104" s="1215">
        <v>5742</v>
      </c>
      <c r="M104" s="738">
        <f t="shared" si="25"/>
        <v>29086.34</v>
      </c>
      <c r="N104" s="1218">
        <v>0</v>
      </c>
      <c r="O104" s="738">
        <f t="shared" si="26"/>
        <v>29086.34</v>
      </c>
      <c r="P104" s="1215">
        <v>7324.62</v>
      </c>
      <c r="Q104" s="1215">
        <v>2326.9</v>
      </c>
      <c r="R104" s="1219">
        <v>0</v>
      </c>
      <c r="S104" s="346">
        <f t="shared" si="27"/>
        <v>951.62</v>
      </c>
      <c r="T104" s="738">
        <f t="shared" si="28"/>
        <v>436.29509999999999</v>
      </c>
      <c r="U104" s="738">
        <f t="shared" si="29"/>
        <v>5936.7048999999997</v>
      </c>
      <c r="V104" s="738">
        <f t="shared" si="30"/>
        <v>8263.6049000000003</v>
      </c>
      <c r="W104" s="1214"/>
      <c r="X104" s="1214" t="b">
        <f t="shared" si="19"/>
        <v>1</v>
      </c>
      <c r="Y104" s="1213"/>
      <c r="Z104" s="399" t="s">
        <v>346</v>
      </c>
      <c r="AA104" s="1213"/>
      <c r="AB104" s="1212"/>
      <c r="AC104" s="1213"/>
      <c r="AD104" s="1212"/>
      <c r="AE104" s="1212"/>
      <c r="AF104" s="1213"/>
      <c r="AG104" s="1212"/>
      <c r="AH104" s="1213"/>
      <c r="AI104" s="1212"/>
    </row>
    <row r="105" spans="1:35" ht="15" customHeight="1" x14ac:dyDescent="0.25">
      <c r="A105" s="1212" t="s">
        <v>1223</v>
      </c>
      <c r="B105" s="1212" t="s">
        <v>847</v>
      </c>
      <c r="C105" s="1213">
        <v>87</v>
      </c>
      <c r="D105" s="1214" t="s">
        <v>47</v>
      </c>
      <c r="E105" s="1212" t="s">
        <v>219</v>
      </c>
      <c r="F105" s="1215">
        <v>25608.25</v>
      </c>
      <c r="G105" s="1216" t="s">
        <v>167</v>
      </c>
      <c r="H105" s="1216" t="s">
        <v>167</v>
      </c>
      <c r="I105" s="1215">
        <v>951.62</v>
      </c>
      <c r="J105" s="1215">
        <v>11541.59</v>
      </c>
      <c r="K105" s="1215">
        <v>0</v>
      </c>
      <c r="L105" s="1215">
        <v>2525.0700000000002</v>
      </c>
      <c r="M105" s="738">
        <f t="shared" si="25"/>
        <v>14066.66</v>
      </c>
      <c r="N105" s="1218">
        <v>0</v>
      </c>
      <c r="O105" s="738">
        <f t="shared" si="26"/>
        <v>14066.66</v>
      </c>
      <c r="P105" s="1215">
        <v>4102.47</v>
      </c>
      <c r="Q105" s="1215">
        <v>1125.33</v>
      </c>
      <c r="R105" s="1219">
        <v>43.86</v>
      </c>
      <c r="S105" s="738">
        <f t="shared" si="27"/>
        <v>995.48</v>
      </c>
      <c r="T105" s="738">
        <f t="shared" si="28"/>
        <v>210.9999</v>
      </c>
      <c r="U105" s="738">
        <f t="shared" si="29"/>
        <v>2895.9901000000004</v>
      </c>
      <c r="V105" s="738">
        <f t="shared" si="30"/>
        <v>4021.3201000000004</v>
      </c>
      <c r="W105" s="1214"/>
      <c r="X105" s="1214" t="b">
        <f t="shared" si="19"/>
        <v>1</v>
      </c>
      <c r="Y105" s="1213"/>
      <c r="Z105" s="399" t="s">
        <v>47</v>
      </c>
      <c r="AA105" s="1213"/>
      <c r="AB105" s="1212"/>
      <c r="AC105" s="1213"/>
      <c r="AD105" s="1212"/>
      <c r="AE105" s="1212"/>
      <c r="AF105" s="1213"/>
      <c r="AG105" s="1212"/>
      <c r="AH105" s="1213"/>
      <c r="AI105" s="1212"/>
    </row>
    <row r="106" spans="1:35" ht="15" customHeight="1" x14ac:dyDescent="0.25">
      <c r="A106" s="1212" t="s">
        <v>1223</v>
      </c>
      <c r="B106" s="1212" t="s">
        <v>847</v>
      </c>
      <c r="C106" s="1213">
        <v>317</v>
      </c>
      <c r="D106" s="1214" t="s">
        <v>303</v>
      </c>
      <c r="E106" s="1212" t="s">
        <v>304</v>
      </c>
      <c r="F106" s="1215">
        <v>52283.88</v>
      </c>
      <c r="G106" s="1216" t="s">
        <v>167</v>
      </c>
      <c r="H106" s="1216" t="s">
        <v>167</v>
      </c>
      <c r="I106" s="1215">
        <v>951.62</v>
      </c>
      <c r="J106" s="1215">
        <v>23344.34</v>
      </c>
      <c r="K106" s="1215">
        <v>0</v>
      </c>
      <c r="L106" s="1215">
        <v>5595.2</v>
      </c>
      <c r="M106" s="738">
        <f t="shared" si="25"/>
        <v>28939.54</v>
      </c>
      <c r="N106" s="1218">
        <v>0</v>
      </c>
      <c r="O106" s="738">
        <f t="shared" si="26"/>
        <v>28939.54</v>
      </c>
      <c r="P106" s="1215">
        <v>7324.62</v>
      </c>
      <c r="Q106" s="1215">
        <v>2315.16</v>
      </c>
      <c r="R106" s="1219">
        <v>0</v>
      </c>
      <c r="S106" s="346">
        <f t="shared" si="27"/>
        <v>951.62</v>
      </c>
      <c r="T106" s="738">
        <f t="shared" si="28"/>
        <v>434.09309999999999</v>
      </c>
      <c r="U106" s="738">
        <f t="shared" si="29"/>
        <v>5938.9069</v>
      </c>
      <c r="V106" s="738">
        <f t="shared" si="30"/>
        <v>8254.0668999999998</v>
      </c>
      <c r="W106" s="1214"/>
      <c r="X106" s="1214" t="b">
        <f t="shared" si="19"/>
        <v>1</v>
      </c>
      <c r="Y106" s="1213"/>
      <c r="Z106" s="399" t="s">
        <v>303</v>
      </c>
      <c r="AA106" s="1213"/>
      <c r="AB106" s="1212"/>
      <c r="AC106" s="1213"/>
      <c r="AD106" s="1212"/>
      <c r="AE106" s="1212"/>
      <c r="AF106" s="1213"/>
      <c r="AG106" s="1212"/>
      <c r="AH106" s="1213"/>
      <c r="AI106" s="1212"/>
    </row>
    <row r="107" spans="1:35" ht="15" customHeight="1" x14ac:dyDescent="0.25">
      <c r="A107" s="1212" t="s">
        <v>1223</v>
      </c>
      <c r="B107" s="1212" t="s">
        <v>847</v>
      </c>
      <c r="C107" s="1213">
        <v>28</v>
      </c>
      <c r="D107" s="1214" t="s">
        <v>21</v>
      </c>
      <c r="E107" s="1212" t="s">
        <v>193</v>
      </c>
      <c r="F107" s="1215">
        <v>34997.910000000003</v>
      </c>
      <c r="G107" s="1216" t="s">
        <v>167</v>
      </c>
      <c r="H107" s="1216" t="s">
        <v>167</v>
      </c>
      <c r="I107" s="1215">
        <v>951.62</v>
      </c>
      <c r="J107" s="1215">
        <v>15682.63</v>
      </c>
      <c r="K107" s="1215">
        <v>0</v>
      </c>
      <c r="L107" s="1215">
        <v>3632.65</v>
      </c>
      <c r="M107" s="738">
        <f t="shared" si="25"/>
        <v>19315.28</v>
      </c>
      <c r="N107" s="1218">
        <v>0</v>
      </c>
      <c r="O107" s="738">
        <f t="shared" si="26"/>
        <v>19315.28</v>
      </c>
      <c r="P107" s="1215">
        <v>5232.9799999999996</v>
      </c>
      <c r="Q107" s="1215">
        <v>1545.22</v>
      </c>
      <c r="R107" s="1219">
        <v>0</v>
      </c>
      <c r="S107" s="738">
        <f t="shared" si="27"/>
        <v>951.62</v>
      </c>
      <c r="T107" s="738">
        <f t="shared" si="28"/>
        <v>289.72919999999999</v>
      </c>
      <c r="U107" s="738">
        <f t="shared" si="29"/>
        <v>3991.6307999999999</v>
      </c>
      <c r="V107" s="738">
        <f t="shared" si="30"/>
        <v>5536.8508000000002</v>
      </c>
      <c r="W107" s="1214"/>
      <c r="X107" s="1214" t="b">
        <f t="shared" si="19"/>
        <v>1</v>
      </c>
      <c r="Y107" s="1213"/>
      <c r="Z107" s="178" t="s">
        <v>21</v>
      </c>
      <c r="AA107" s="1213"/>
      <c r="AB107" s="1212"/>
      <c r="AC107" s="1213"/>
      <c r="AD107" s="1212"/>
      <c r="AE107" s="1212"/>
      <c r="AF107" s="1213"/>
      <c r="AG107" s="1212"/>
      <c r="AH107" s="1213"/>
      <c r="AI107" s="1212"/>
    </row>
    <row r="108" spans="1:35" ht="15" customHeight="1" x14ac:dyDescent="0.25">
      <c r="A108" s="1212" t="s">
        <v>1223</v>
      </c>
      <c r="B108" s="1212" t="s">
        <v>847</v>
      </c>
      <c r="C108" s="1213">
        <v>6</v>
      </c>
      <c r="D108" s="1214" t="s">
        <v>99</v>
      </c>
      <c r="E108" s="1212" t="s">
        <v>175</v>
      </c>
      <c r="F108" s="1215">
        <v>49094.080000000002</v>
      </c>
      <c r="G108" s="1216" t="s">
        <v>167</v>
      </c>
      <c r="H108" s="1216" t="s">
        <v>167</v>
      </c>
      <c r="I108" s="1215">
        <v>951.62</v>
      </c>
      <c r="J108" s="1215">
        <v>21774.36</v>
      </c>
      <c r="K108" s="1215">
        <v>0</v>
      </c>
      <c r="L108" s="1215">
        <v>5545.36</v>
      </c>
      <c r="M108" s="738">
        <f t="shared" si="25"/>
        <v>27319.72</v>
      </c>
      <c r="N108" s="1220">
        <v>456.28</v>
      </c>
      <c r="O108" s="738">
        <f t="shared" si="26"/>
        <v>26863.440000000002</v>
      </c>
      <c r="P108" s="1215">
        <v>6896.02</v>
      </c>
      <c r="Q108" s="1215">
        <v>2185.5700000000002</v>
      </c>
      <c r="R108" s="1219">
        <v>0</v>
      </c>
      <c r="S108" s="738">
        <f t="shared" si="27"/>
        <v>951.62</v>
      </c>
      <c r="T108" s="738">
        <f t="shared" si="28"/>
        <v>402.95160000000004</v>
      </c>
      <c r="U108" s="738">
        <f t="shared" si="29"/>
        <v>5541.4484000000002</v>
      </c>
      <c r="V108" s="738">
        <f t="shared" si="30"/>
        <v>7727.0184000000008</v>
      </c>
      <c r="W108" s="1214"/>
      <c r="X108" s="1214" t="b">
        <f t="shared" si="19"/>
        <v>0</v>
      </c>
      <c r="Y108" s="1213"/>
      <c r="Z108" s="399" t="s">
        <v>430</v>
      </c>
      <c r="AA108" s="1213"/>
      <c r="AB108" s="1212"/>
      <c r="AC108" s="1213"/>
      <c r="AD108" s="1212"/>
      <c r="AE108" s="1212"/>
      <c r="AF108" s="1213"/>
      <c r="AG108" s="1212"/>
      <c r="AH108" s="1213"/>
      <c r="AI108" s="1212"/>
    </row>
    <row r="109" spans="1:35" ht="15" customHeight="1" x14ac:dyDescent="0.25">
      <c r="A109" s="1212" t="s">
        <v>1223</v>
      </c>
      <c r="B109" s="1212" t="s">
        <v>847</v>
      </c>
      <c r="C109" s="1213">
        <v>11</v>
      </c>
      <c r="D109" s="1214" t="s">
        <v>101</v>
      </c>
      <c r="E109" s="1212" t="s">
        <v>179</v>
      </c>
      <c r="F109" s="1215">
        <v>57251.19</v>
      </c>
      <c r="G109" s="1216" t="s">
        <v>167</v>
      </c>
      <c r="H109" s="1216" t="s">
        <v>167</v>
      </c>
      <c r="I109" s="1215">
        <v>951.62</v>
      </c>
      <c r="J109" s="1215">
        <v>25739.08</v>
      </c>
      <c r="K109" s="1215">
        <v>0</v>
      </c>
      <c r="L109" s="1215">
        <v>5773.03</v>
      </c>
      <c r="M109" s="738">
        <f t="shared" si="25"/>
        <v>31512.11</v>
      </c>
      <c r="N109" s="1218">
        <v>458.43</v>
      </c>
      <c r="O109" s="738">
        <f t="shared" si="26"/>
        <v>31053.68</v>
      </c>
      <c r="P109" s="1215">
        <v>7978.39</v>
      </c>
      <c r="Q109" s="1215">
        <v>2520.96</v>
      </c>
      <c r="R109" s="1219">
        <v>0</v>
      </c>
      <c r="S109" s="738">
        <f t="shared" si="27"/>
        <v>951.62</v>
      </c>
      <c r="T109" s="738">
        <f t="shared" si="28"/>
        <v>465.80520000000001</v>
      </c>
      <c r="U109" s="738">
        <f t="shared" si="29"/>
        <v>6560.9648000000007</v>
      </c>
      <c r="V109" s="738">
        <f t="shared" si="30"/>
        <v>9081.9248000000007</v>
      </c>
      <c r="W109" s="1214"/>
      <c r="X109" s="1214" t="b">
        <f t="shared" si="19"/>
        <v>0</v>
      </c>
      <c r="Y109" s="1213"/>
      <c r="Z109" s="399" t="s">
        <v>428</v>
      </c>
      <c r="AA109" s="1213"/>
      <c r="AB109" s="1212"/>
      <c r="AC109" s="1213"/>
      <c r="AD109" s="1212"/>
      <c r="AE109" s="1212"/>
      <c r="AF109" s="1213"/>
      <c r="AG109" s="1212"/>
      <c r="AH109" s="1213"/>
      <c r="AI109" s="1212"/>
    </row>
    <row r="110" spans="1:35" s="1282" customFormat="1" ht="15" customHeight="1" x14ac:dyDescent="0.25">
      <c r="A110" s="1273" t="s">
        <v>1223</v>
      </c>
      <c r="B110" s="1273" t="s">
        <v>847</v>
      </c>
      <c r="C110" s="1274">
        <v>345</v>
      </c>
      <c r="D110" s="1275" t="s">
        <v>366</v>
      </c>
      <c r="E110" s="1273" t="s">
        <v>367</v>
      </c>
      <c r="F110" s="1276">
        <v>26435.119999999999</v>
      </c>
      <c r="G110" s="1277" t="s">
        <v>167</v>
      </c>
      <c r="H110" s="1277"/>
      <c r="I110" s="1276">
        <v>1682.06</v>
      </c>
      <c r="J110" s="1276">
        <v>8945.49</v>
      </c>
      <c r="K110" s="1278">
        <v>6577.57</v>
      </c>
      <c r="L110" s="1276">
        <v>1966.57</v>
      </c>
      <c r="M110" s="1279">
        <f t="shared" si="25"/>
        <v>10912.06</v>
      </c>
      <c r="N110" s="1280">
        <v>0</v>
      </c>
      <c r="O110" s="1279">
        <f t="shared" si="26"/>
        <v>10912.06</v>
      </c>
      <c r="P110" s="1276">
        <v>5919.86</v>
      </c>
      <c r="Q110" s="1276">
        <v>0</v>
      </c>
      <c r="R110" s="1281">
        <v>144.59</v>
      </c>
      <c r="S110" s="1279">
        <f t="shared" si="27"/>
        <v>1826.6499999999999</v>
      </c>
      <c r="T110" s="1279">
        <f t="shared" si="28"/>
        <v>163.68089999999998</v>
      </c>
      <c r="U110" s="1279">
        <f t="shared" si="29"/>
        <v>3929.5291000000002</v>
      </c>
      <c r="V110" s="1279">
        <f t="shared" si="30"/>
        <v>3929.5291000000002</v>
      </c>
      <c r="W110" s="1275"/>
      <c r="X110" s="1214" t="b">
        <f t="shared" si="19"/>
        <v>1</v>
      </c>
      <c r="Y110" s="1274"/>
      <c r="Z110" s="1103" t="s">
        <v>366</v>
      </c>
      <c r="AA110" s="1274"/>
      <c r="AB110" s="1273"/>
      <c r="AC110" s="1274"/>
      <c r="AD110" s="1273"/>
      <c r="AE110" s="1273"/>
      <c r="AF110" s="1274"/>
      <c r="AG110" s="1273"/>
      <c r="AH110" s="1274"/>
      <c r="AI110" s="1273"/>
    </row>
    <row r="111" spans="1:35" ht="15" customHeight="1" x14ac:dyDescent="0.25">
      <c r="A111" s="1212" t="s">
        <v>1223</v>
      </c>
      <c r="B111" s="1212" t="s">
        <v>847</v>
      </c>
      <c r="C111" s="1213">
        <v>438</v>
      </c>
      <c r="D111" s="1214" t="s">
        <v>708</v>
      </c>
      <c r="E111" s="1212" t="s">
        <v>729</v>
      </c>
      <c r="F111" s="1215">
        <v>25177.91</v>
      </c>
      <c r="G111" s="1216" t="s">
        <v>167</v>
      </c>
      <c r="H111" s="1216" t="s">
        <v>167</v>
      </c>
      <c r="I111" s="1215">
        <v>951.62</v>
      </c>
      <c r="J111" s="1215">
        <v>11207.62</v>
      </c>
      <c r="K111" s="1215">
        <v>0</v>
      </c>
      <c r="L111" s="1215">
        <v>2762.67</v>
      </c>
      <c r="M111" s="738">
        <f t="shared" si="25"/>
        <v>13970.29</v>
      </c>
      <c r="N111" s="1218">
        <v>0</v>
      </c>
      <c r="O111" s="738">
        <f t="shared" si="26"/>
        <v>13970.29</v>
      </c>
      <c r="P111" s="1215">
        <v>4011.3</v>
      </c>
      <c r="Q111" s="1215">
        <v>1117.6199999999999</v>
      </c>
      <c r="R111" s="1219">
        <v>0</v>
      </c>
      <c r="S111" s="738">
        <f t="shared" si="27"/>
        <v>951.62</v>
      </c>
      <c r="T111" s="738">
        <f t="shared" si="28"/>
        <v>209.55435</v>
      </c>
      <c r="U111" s="738">
        <f t="shared" si="29"/>
        <v>2850.1256500000004</v>
      </c>
      <c r="V111" s="738">
        <f t="shared" si="30"/>
        <v>3967.7456500000003</v>
      </c>
      <c r="W111" s="1214"/>
      <c r="X111" s="1214" t="b">
        <f t="shared" si="19"/>
        <v>1</v>
      </c>
      <c r="Y111" s="1213"/>
      <c r="Z111" s="369" t="s">
        <v>708</v>
      </c>
      <c r="AA111" s="1213"/>
      <c r="AB111" s="1212"/>
      <c r="AC111" s="1213"/>
      <c r="AD111" s="1212"/>
      <c r="AE111" s="1212"/>
      <c r="AF111" s="1213"/>
      <c r="AG111" s="1212"/>
      <c r="AH111" s="1213"/>
      <c r="AI111" s="1212"/>
    </row>
    <row r="112" spans="1:35" ht="15" customHeight="1" x14ac:dyDescent="0.25">
      <c r="A112" s="1212" t="s">
        <v>1223</v>
      </c>
      <c r="B112" s="1212" t="s">
        <v>847</v>
      </c>
      <c r="C112" s="1213">
        <v>18</v>
      </c>
      <c r="D112" s="1214" t="s">
        <v>12</v>
      </c>
      <c r="E112" s="1212" t="s">
        <v>184</v>
      </c>
      <c r="F112" s="1215">
        <v>41260.43</v>
      </c>
      <c r="G112" s="1216" t="s">
        <v>167</v>
      </c>
      <c r="H112" s="1216" t="s">
        <v>167</v>
      </c>
      <c r="I112" s="1215">
        <v>951.62</v>
      </c>
      <c r="J112" s="1215">
        <v>18506.79</v>
      </c>
      <c r="K112" s="1215">
        <v>0</v>
      </c>
      <c r="L112" s="1215">
        <v>4246.8500000000004</v>
      </c>
      <c r="M112" s="738">
        <f t="shared" si="25"/>
        <v>22753.64</v>
      </c>
      <c r="N112" s="1218">
        <v>0</v>
      </c>
      <c r="O112" s="738">
        <f t="shared" si="26"/>
        <v>22753.64</v>
      </c>
      <c r="P112" s="1215">
        <v>6003.97</v>
      </c>
      <c r="Q112" s="1215">
        <v>1820.29</v>
      </c>
      <c r="R112" s="1219">
        <v>0</v>
      </c>
      <c r="S112" s="738">
        <f t="shared" si="27"/>
        <v>951.62</v>
      </c>
      <c r="T112" s="738">
        <f t="shared" si="28"/>
        <v>341.30459999999999</v>
      </c>
      <c r="U112" s="738">
        <f t="shared" si="29"/>
        <v>4711.0454</v>
      </c>
      <c r="V112" s="738">
        <f t="shared" si="30"/>
        <v>6531.3353999999999</v>
      </c>
      <c r="W112" s="1214"/>
      <c r="X112" s="1214" t="b">
        <f t="shared" si="19"/>
        <v>1</v>
      </c>
      <c r="Y112" s="1213"/>
      <c r="Z112" s="399" t="s">
        <v>12</v>
      </c>
      <c r="AA112" s="1213"/>
      <c r="AB112" s="1212"/>
      <c r="AC112" s="1213"/>
      <c r="AD112" s="1212"/>
      <c r="AE112" s="1212"/>
      <c r="AF112" s="1213"/>
      <c r="AG112" s="1212"/>
      <c r="AH112" s="1213"/>
      <c r="AI112" s="1212"/>
    </row>
    <row r="113" spans="1:35" ht="15" customHeight="1" x14ac:dyDescent="0.25">
      <c r="A113" s="1212" t="s">
        <v>1223</v>
      </c>
      <c r="B113" s="1212" t="s">
        <v>847</v>
      </c>
      <c r="C113" s="1213">
        <v>492</v>
      </c>
      <c r="D113" s="1214" t="s">
        <v>456</v>
      </c>
      <c r="E113" s="1212" t="s">
        <v>499</v>
      </c>
      <c r="F113" s="1215">
        <v>35425.980000000003</v>
      </c>
      <c r="G113" s="1216" t="s">
        <v>167</v>
      </c>
      <c r="H113" s="1216" t="s">
        <v>167</v>
      </c>
      <c r="I113" s="1215">
        <v>951.62</v>
      </c>
      <c r="J113" s="1215">
        <v>15987.19</v>
      </c>
      <c r="K113" s="1215">
        <v>0</v>
      </c>
      <c r="L113" s="1215">
        <v>3451.6</v>
      </c>
      <c r="M113" s="738">
        <f t="shared" si="25"/>
        <v>19438.79</v>
      </c>
      <c r="N113" s="1218">
        <v>0</v>
      </c>
      <c r="O113" s="738">
        <f t="shared" si="26"/>
        <v>19438.79</v>
      </c>
      <c r="P113" s="1215">
        <v>5316.12</v>
      </c>
      <c r="Q113" s="1215">
        <v>1555.1</v>
      </c>
      <c r="R113" s="1219">
        <v>0</v>
      </c>
      <c r="S113" s="738">
        <f t="shared" si="27"/>
        <v>951.62</v>
      </c>
      <c r="T113" s="738">
        <f t="shared" si="28"/>
        <v>291.58184999999997</v>
      </c>
      <c r="U113" s="738">
        <f t="shared" si="29"/>
        <v>4072.91815</v>
      </c>
      <c r="V113" s="738">
        <f t="shared" si="30"/>
        <v>5628.0181499999999</v>
      </c>
      <c r="W113" s="1214"/>
      <c r="X113" s="1214" t="b">
        <f t="shared" si="19"/>
        <v>1</v>
      </c>
      <c r="Y113" s="1213"/>
      <c r="Z113" s="369" t="s">
        <v>456</v>
      </c>
      <c r="AA113" s="1213"/>
      <c r="AB113" s="1212"/>
      <c r="AC113" s="1213"/>
      <c r="AD113" s="1212"/>
      <c r="AE113" s="1212"/>
      <c r="AF113" s="1213"/>
      <c r="AG113" s="1212"/>
      <c r="AH113" s="1213"/>
      <c r="AI113" s="1212"/>
    </row>
    <row r="114" spans="1:35" ht="15" customHeight="1" x14ac:dyDescent="0.25">
      <c r="A114" s="1212" t="s">
        <v>1223</v>
      </c>
      <c r="B114" s="1212" t="s">
        <v>847</v>
      </c>
      <c r="C114" s="1213">
        <v>69</v>
      </c>
      <c r="D114" s="1214" t="s">
        <v>103</v>
      </c>
      <c r="E114" s="1212" t="s">
        <v>211</v>
      </c>
      <c r="F114" s="1215">
        <v>61365.43</v>
      </c>
      <c r="G114" s="1216" t="s">
        <v>167</v>
      </c>
      <c r="H114" s="1216" t="s">
        <v>167</v>
      </c>
      <c r="I114" s="1215">
        <v>951.62</v>
      </c>
      <c r="J114" s="1215">
        <v>27898.34</v>
      </c>
      <c r="K114" s="1215">
        <v>0</v>
      </c>
      <c r="L114" s="1215">
        <v>5568.75</v>
      </c>
      <c r="M114" s="738">
        <f t="shared" si="25"/>
        <v>33467.089999999997</v>
      </c>
      <c r="N114" s="1218">
        <v>0</v>
      </c>
      <c r="O114" s="738">
        <f t="shared" si="26"/>
        <v>33467.089999999997</v>
      </c>
      <c r="P114" s="1215">
        <v>8567.8700000000008</v>
      </c>
      <c r="Q114" s="1215">
        <v>2677.36</v>
      </c>
      <c r="R114" s="1219">
        <v>0</v>
      </c>
      <c r="S114" s="738">
        <f t="shared" si="27"/>
        <v>951.62</v>
      </c>
      <c r="T114" s="738">
        <f t="shared" si="28"/>
        <v>502.00634999999994</v>
      </c>
      <c r="U114" s="738">
        <f t="shared" si="29"/>
        <v>7114.2436500000013</v>
      </c>
      <c r="V114" s="738">
        <f t="shared" si="30"/>
        <v>9791.6036500000009</v>
      </c>
      <c r="W114" s="1214"/>
      <c r="X114" s="1214" t="b">
        <f t="shared" si="19"/>
        <v>0</v>
      </c>
      <c r="Y114" s="1213"/>
      <c r="Z114" s="399" t="s">
        <v>423</v>
      </c>
      <c r="AA114" s="1213"/>
      <c r="AB114" s="1212"/>
      <c r="AC114" s="1213"/>
      <c r="AD114" s="1212"/>
      <c r="AE114" s="1212"/>
      <c r="AF114" s="1213"/>
      <c r="AG114" s="1212"/>
      <c r="AH114" s="1213"/>
      <c r="AI114" s="1212"/>
    </row>
    <row r="115" spans="1:35" ht="15" customHeight="1" x14ac:dyDescent="0.25">
      <c r="A115" s="1212" t="s">
        <v>1223</v>
      </c>
      <c r="B115" s="1212" t="s">
        <v>847</v>
      </c>
      <c r="C115" s="1213">
        <v>443</v>
      </c>
      <c r="D115" s="1214" t="s">
        <v>711</v>
      </c>
      <c r="E115" s="1212" t="s">
        <v>732</v>
      </c>
      <c r="F115" s="1215">
        <v>8955.39</v>
      </c>
      <c r="G115" s="1216" t="s">
        <v>167</v>
      </c>
      <c r="H115" s="1216" t="s">
        <v>167</v>
      </c>
      <c r="I115" s="1215">
        <v>376.62</v>
      </c>
      <c r="J115" s="1215">
        <v>4026.87</v>
      </c>
      <c r="K115" s="1215">
        <v>0</v>
      </c>
      <c r="L115" s="1215">
        <v>901.65</v>
      </c>
      <c r="M115" s="738">
        <f t="shared" si="25"/>
        <v>4928.5199999999995</v>
      </c>
      <c r="N115" s="1218">
        <v>0</v>
      </c>
      <c r="O115" s="738">
        <f t="shared" si="26"/>
        <v>4928.5199999999995</v>
      </c>
      <c r="P115" s="1215">
        <v>1475.96</v>
      </c>
      <c r="Q115" s="1215">
        <v>394.28</v>
      </c>
      <c r="R115" s="1219">
        <v>112.45</v>
      </c>
      <c r="S115" s="738">
        <f t="shared" si="27"/>
        <v>489.07</v>
      </c>
      <c r="T115" s="738">
        <f t="shared" si="28"/>
        <v>73.927799999999991</v>
      </c>
      <c r="U115" s="738">
        <f t="shared" si="29"/>
        <v>912.96220000000017</v>
      </c>
      <c r="V115" s="738">
        <f t="shared" si="30"/>
        <v>1307.2422000000001</v>
      </c>
      <c r="W115" s="1214"/>
      <c r="X115" s="1214" t="b">
        <f t="shared" si="19"/>
        <v>1</v>
      </c>
      <c r="Y115" s="1213"/>
      <c r="Z115" s="369" t="s">
        <v>711</v>
      </c>
      <c r="AA115" s="1213"/>
      <c r="AB115" s="1212"/>
      <c r="AC115" s="1213"/>
      <c r="AD115" s="1212"/>
      <c r="AE115" s="1212"/>
      <c r="AF115" s="1213"/>
      <c r="AG115" s="1212"/>
      <c r="AH115" s="1213"/>
      <c r="AI115" s="1212"/>
    </row>
    <row r="116" spans="1:35" ht="15" customHeight="1" x14ac:dyDescent="0.25">
      <c r="A116" s="1212" t="s">
        <v>1223</v>
      </c>
      <c r="B116" s="1212" t="s">
        <v>847</v>
      </c>
      <c r="C116" s="1213">
        <v>456</v>
      </c>
      <c r="D116" s="1214" t="s">
        <v>723</v>
      </c>
      <c r="E116" s="1212" t="s">
        <v>744</v>
      </c>
      <c r="F116" s="1215">
        <v>25228.06</v>
      </c>
      <c r="G116" s="1216" t="s">
        <v>167</v>
      </c>
      <c r="H116" s="1216" t="s">
        <v>167</v>
      </c>
      <c r="I116" s="1215">
        <v>951.62</v>
      </c>
      <c r="J116" s="1215">
        <v>11207.62</v>
      </c>
      <c r="K116" s="1215">
        <v>0</v>
      </c>
      <c r="L116" s="1215">
        <v>2812.82</v>
      </c>
      <c r="M116" s="738">
        <f t="shared" si="25"/>
        <v>14020.44</v>
      </c>
      <c r="N116" s="1218">
        <v>0</v>
      </c>
      <c r="O116" s="738">
        <f t="shared" si="26"/>
        <v>14020.44</v>
      </c>
      <c r="P116" s="1215">
        <v>4011.3</v>
      </c>
      <c r="Q116" s="1215">
        <v>1121.6300000000001</v>
      </c>
      <c r="R116" s="1219">
        <v>0</v>
      </c>
      <c r="S116" s="738">
        <f t="shared" si="27"/>
        <v>951.62</v>
      </c>
      <c r="T116" s="738">
        <f t="shared" si="28"/>
        <v>210.3066</v>
      </c>
      <c r="U116" s="738">
        <f t="shared" si="29"/>
        <v>2849.3734000000004</v>
      </c>
      <c r="V116" s="738">
        <f t="shared" si="30"/>
        <v>3971.0034000000005</v>
      </c>
      <c r="W116" s="1214"/>
      <c r="X116" s="1214" t="b">
        <f t="shared" si="19"/>
        <v>1</v>
      </c>
      <c r="Y116" s="1213"/>
      <c r="Z116" s="369" t="s">
        <v>723</v>
      </c>
      <c r="AA116" s="1213"/>
      <c r="AB116" s="1212"/>
      <c r="AC116" s="1213"/>
      <c r="AD116" s="1212"/>
      <c r="AE116" s="1212"/>
      <c r="AF116" s="1213"/>
      <c r="AG116" s="1212"/>
      <c r="AH116" s="1213"/>
      <c r="AI116" s="1212"/>
    </row>
    <row r="117" spans="1:35" ht="15" customHeight="1" x14ac:dyDescent="0.25">
      <c r="A117" s="1212"/>
      <c r="B117" s="1212"/>
      <c r="C117" s="1213"/>
      <c r="D117" s="229" t="s">
        <v>419</v>
      </c>
      <c r="E117" s="1212"/>
      <c r="F117" s="1215"/>
      <c r="G117" s="1216"/>
      <c r="H117" s="1216"/>
      <c r="I117" s="1215"/>
      <c r="J117" s="1215"/>
      <c r="K117" s="1215"/>
      <c r="L117" s="1215"/>
      <c r="M117" s="738"/>
      <c r="N117" s="1218"/>
      <c r="O117" s="738"/>
      <c r="P117" s="1215"/>
      <c r="Q117" s="1215"/>
      <c r="R117" s="1219"/>
      <c r="S117" s="738"/>
      <c r="T117" s="738"/>
      <c r="U117" s="738"/>
      <c r="V117" s="738"/>
      <c r="W117" s="1214"/>
      <c r="X117" s="1214" t="b">
        <f t="shared" si="19"/>
        <v>1</v>
      </c>
      <c r="Y117" s="1213"/>
      <c r="Z117" s="229" t="s">
        <v>419</v>
      </c>
      <c r="AA117" s="1213"/>
      <c r="AB117" s="1212"/>
      <c r="AC117" s="1213"/>
      <c r="AD117" s="1212"/>
      <c r="AE117" s="1212"/>
      <c r="AF117" s="1213"/>
      <c r="AG117" s="1212"/>
      <c r="AH117" s="1213"/>
      <c r="AI117" s="1212"/>
    </row>
    <row r="118" spans="1:35" ht="15" customHeight="1" x14ac:dyDescent="0.25">
      <c r="A118" s="1212" t="s">
        <v>1223</v>
      </c>
      <c r="B118" s="1212" t="s">
        <v>847</v>
      </c>
      <c r="C118" s="1213">
        <v>260</v>
      </c>
      <c r="D118" s="1214" t="s">
        <v>150</v>
      </c>
      <c r="E118" s="1212" t="s">
        <v>264</v>
      </c>
      <c r="F118" s="1215">
        <v>24381.64</v>
      </c>
      <c r="G118" s="1216" t="s">
        <v>167</v>
      </c>
      <c r="H118" s="1216" t="s">
        <v>167</v>
      </c>
      <c r="I118" s="1215">
        <v>951.62</v>
      </c>
      <c r="J118" s="1215">
        <v>10980.61</v>
      </c>
      <c r="K118" s="1215">
        <v>0</v>
      </c>
      <c r="L118" s="1215">
        <v>2420.42</v>
      </c>
      <c r="M118" s="738">
        <f t="shared" ref="M118:M137" si="31">J118+L118</f>
        <v>13401.03</v>
      </c>
      <c r="N118" s="1218">
        <v>0</v>
      </c>
      <c r="O118" s="738">
        <f t="shared" ref="O118:O137" si="32">M118-N118</f>
        <v>13401.03</v>
      </c>
      <c r="P118" s="1215">
        <v>3949.33</v>
      </c>
      <c r="Q118" s="1215">
        <v>1072.08</v>
      </c>
      <c r="R118" s="1219">
        <v>0</v>
      </c>
      <c r="S118" s="346">
        <f>I118+R118</f>
        <v>951.62</v>
      </c>
      <c r="T118" s="738">
        <f t="shared" ref="T118:T137" si="33">O118*1.5%</f>
        <v>201.01545000000002</v>
      </c>
      <c r="U118" s="738">
        <f t="shared" ref="U118:U137" si="34">P118-S118-T118</f>
        <v>2796.6945500000002</v>
      </c>
      <c r="V118" s="738">
        <f t="shared" ref="V118:V137" si="35">Q118+U118</f>
        <v>3868.7745500000001</v>
      </c>
      <c r="W118" s="1214"/>
      <c r="X118" s="1214" t="b">
        <f t="shared" si="19"/>
        <v>0</v>
      </c>
      <c r="Y118" s="1213"/>
      <c r="Z118" s="399" t="s">
        <v>148</v>
      </c>
      <c r="AA118" s="1213"/>
      <c r="AB118" s="1212"/>
      <c r="AC118" s="1213"/>
      <c r="AD118" s="1212"/>
      <c r="AE118" s="1212"/>
      <c r="AF118" s="1213"/>
      <c r="AG118" s="1212"/>
      <c r="AH118" s="1213"/>
      <c r="AI118" s="1212"/>
    </row>
    <row r="119" spans="1:35" ht="15" customHeight="1" x14ac:dyDescent="0.25">
      <c r="A119" s="1212" t="s">
        <v>1223</v>
      </c>
      <c r="B119" s="1212" t="s">
        <v>847</v>
      </c>
      <c r="C119" s="1213">
        <v>444</v>
      </c>
      <c r="D119" s="1214" t="s">
        <v>712</v>
      </c>
      <c r="E119" s="1212" t="s">
        <v>733</v>
      </c>
      <c r="F119" s="1215">
        <v>8102.13</v>
      </c>
      <c r="G119" s="1216" t="s">
        <v>167</v>
      </c>
      <c r="H119" s="1216" t="s">
        <v>167</v>
      </c>
      <c r="I119" s="1215">
        <v>327.20999999999998</v>
      </c>
      <c r="J119" s="1215">
        <v>3615.08</v>
      </c>
      <c r="K119" s="1215">
        <v>0</v>
      </c>
      <c r="L119" s="1215">
        <v>871.97</v>
      </c>
      <c r="M119" s="738">
        <f t="shared" si="31"/>
        <v>4487.05</v>
      </c>
      <c r="N119" s="1218">
        <v>0</v>
      </c>
      <c r="O119" s="738">
        <f t="shared" si="32"/>
        <v>4487.05</v>
      </c>
      <c r="P119" s="1215">
        <v>1314.13</v>
      </c>
      <c r="Q119" s="1215">
        <v>358.96</v>
      </c>
      <c r="R119" s="1219">
        <v>104.65</v>
      </c>
      <c r="S119" s="738">
        <f>R119+I119</f>
        <v>431.86</v>
      </c>
      <c r="T119" s="738">
        <f t="shared" si="33"/>
        <v>67.305750000000003</v>
      </c>
      <c r="U119" s="738">
        <f t="shared" si="34"/>
        <v>814.96425000000011</v>
      </c>
      <c r="V119" s="738">
        <f t="shared" si="35"/>
        <v>1173.92425</v>
      </c>
      <c r="W119" s="1247">
        <v>1002.88</v>
      </c>
      <c r="X119" s="1214" t="b">
        <f t="shared" si="19"/>
        <v>1</v>
      </c>
      <c r="Y119" s="1213"/>
      <c r="Z119" s="369" t="s">
        <v>712</v>
      </c>
      <c r="AA119" s="1213"/>
      <c r="AB119" s="1212"/>
      <c r="AC119" s="1213"/>
      <c r="AD119" s="1212"/>
      <c r="AE119" s="1212"/>
      <c r="AF119" s="1213"/>
      <c r="AG119" s="1212"/>
      <c r="AH119" s="1213"/>
      <c r="AI119" s="1212"/>
    </row>
    <row r="120" spans="1:35" ht="15" customHeight="1" x14ac:dyDescent="0.25">
      <c r="A120" s="1212" t="s">
        <v>1223</v>
      </c>
      <c r="B120" s="1212" t="s">
        <v>847</v>
      </c>
      <c r="C120" s="1213">
        <v>161</v>
      </c>
      <c r="D120" s="1214" t="s">
        <v>63</v>
      </c>
      <c r="E120" s="1212" t="s">
        <v>234</v>
      </c>
      <c r="F120" s="1215">
        <v>21719.46</v>
      </c>
      <c r="G120" s="1216" t="s">
        <v>167</v>
      </c>
      <c r="H120" s="1216" t="s">
        <v>167</v>
      </c>
      <c r="I120" s="1215">
        <v>951.62</v>
      </c>
      <c r="J120" s="1215">
        <v>9691.92</v>
      </c>
      <c r="K120" s="1215">
        <v>0</v>
      </c>
      <c r="L120" s="1215">
        <v>2335.62</v>
      </c>
      <c r="M120" s="738">
        <f t="shared" si="31"/>
        <v>12027.54</v>
      </c>
      <c r="N120" s="1218">
        <v>0</v>
      </c>
      <c r="O120" s="738">
        <f t="shared" si="32"/>
        <v>12027.54</v>
      </c>
      <c r="P120" s="1215">
        <v>3597.51</v>
      </c>
      <c r="Q120" s="1215">
        <v>962.2</v>
      </c>
      <c r="R120" s="1219">
        <v>0</v>
      </c>
      <c r="S120" s="738">
        <f t="shared" ref="S120:S137" si="36">I120+R120</f>
        <v>951.62</v>
      </c>
      <c r="T120" s="738">
        <f t="shared" si="33"/>
        <v>180.41310000000001</v>
      </c>
      <c r="U120" s="738">
        <f t="shared" si="34"/>
        <v>2465.4769000000001</v>
      </c>
      <c r="V120" s="738">
        <f t="shared" si="35"/>
        <v>3427.6769000000004</v>
      </c>
      <c r="W120" s="1214"/>
      <c r="X120" s="1214" t="b">
        <f t="shared" si="19"/>
        <v>1</v>
      </c>
      <c r="Y120" s="1213"/>
      <c r="Z120" s="399" t="s">
        <v>63</v>
      </c>
      <c r="AA120" s="1213"/>
      <c r="AB120" s="1212"/>
      <c r="AC120" s="1213"/>
      <c r="AD120" s="1212"/>
      <c r="AE120" s="1212"/>
      <c r="AF120" s="1213"/>
      <c r="AG120" s="1212"/>
      <c r="AH120" s="1213"/>
      <c r="AI120" s="1212"/>
    </row>
    <row r="121" spans="1:35" ht="15" customHeight="1" x14ac:dyDescent="0.25">
      <c r="A121" s="1212" t="s">
        <v>1223</v>
      </c>
      <c r="B121" s="1212" t="s">
        <v>847</v>
      </c>
      <c r="C121" s="1213">
        <v>344</v>
      </c>
      <c r="D121" s="1214" t="s">
        <v>364</v>
      </c>
      <c r="E121" s="1212" t="s">
        <v>365</v>
      </c>
      <c r="F121" s="1215">
        <v>44840.63</v>
      </c>
      <c r="G121" s="1216" t="s">
        <v>167</v>
      </c>
      <c r="H121" s="1216" t="s">
        <v>167</v>
      </c>
      <c r="I121" s="1215">
        <v>951.62</v>
      </c>
      <c r="J121" s="1215">
        <v>20131.810000000001</v>
      </c>
      <c r="K121" s="1215">
        <v>0</v>
      </c>
      <c r="L121" s="1215">
        <v>4577.01</v>
      </c>
      <c r="M121" s="738">
        <f t="shared" si="31"/>
        <v>24708.82</v>
      </c>
      <c r="N121" s="1218">
        <v>0</v>
      </c>
      <c r="O121" s="738">
        <f t="shared" si="32"/>
        <v>24708.82</v>
      </c>
      <c r="P121" s="1215">
        <v>6447.6</v>
      </c>
      <c r="Q121" s="1215">
        <v>1976.7</v>
      </c>
      <c r="R121" s="1219">
        <v>0</v>
      </c>
      <c r="S121" s="346">
        <f t="shared" si="36"/>
        <v>951.62</v>
      </c>
      <c r="T121" s="738">
        <f t="shared" si="33"/>
        <v>370.63229999999999</v>
      </c>
      <c r="U121" s="738">
        <f t="shared" si="34"/>
        <v>5125.3477000000003</v>
      </c>
      <c r="V121" s="738">
        <f t="shared" si="35"/>
        <v>7102.0477000000001</v>
      </c>
      <c r="W121" s="1237"/>
      <c r="X121" s="1214" t="b">
        <f t="shared" si="19"/>
        <v>1</v>
      </c>
      <c r="Y121" s="1213"/>
      <c r="Z121" s="399" t="s">
        <v>364</v>
      </c>
      <c r="AA121" s="1213"/>
      <c r="AB121" s="1212"/>
      <c r="AC121" s="1213"/>
      <c r="AD121" s="1212"/>
      <c r="AE121" s="1212"/>
      <c r="AF121" s="1213"/>
      <c r="AG121" s="1212"/>
      <c r="AH121" s="1213"/>
      <c r="AI121" s="1212"/>
    </row>
    <row r="122" spans="1:35" ht="15" customHeight="1" x14ac:dyDescent="0.25">
      <c r="A122" s="1212" t="s">
        <v>1223</v>
      </c>
      <c r="B122" s="1212" t="s">
        <v>847</v>
      </c>
      <c r="C122" s="1213">
        <v>356</v>
      </c>
      <c r="D122" s="1214" t="s">
        <v>383</v>
      </c>
      <c r="E122" s="1212" t="s">
        <v>384</v>
      </c>
      <c r="F122" s="1215">
        <v>14933.4</v>
      </c>
      <c r="G122" s="1216" t="s">
        <v>167</v>
      </c>
      <c r="H122" s="1216" t="s">
        <v>167</v>
      </c>
      <c r="I122" s="1215">
        <v>730.44</v>
      </c>
      <c r="J122" s="1215">
        <v>6577.57</v>
      </c>
      <c r="K122" s="1215">
        <v>0</v>
      </c>
      <c r="L122" s="1215">
        <v>1778.26</v>
      </c>
      <c r="M122" s="738">
        <f t="shared" si="31"/>
        <v>8355.83</v>
      </c>
      <c r="N122" s="1218">
        <v>139.47</v>
      </c>
      <c r="O122" s="738">
        <f t="shared" si="32"/>
        <v>8216.36</v>
      </c>
      <c r="P122" s="1215">
        <v>2526.12</v>
      </c>
      <c r="Q122" s="1215">
        <v>668.46</v>
      </c>
      <c r="R122" s="1219">
        <f>959.86-I122</f>
        <v>229.41999999999996</v>
      </c>
      <c r="S122" s="738">
        <f t="shared" si="36"/>
        <v>959.86</v>
      </c>
      <c r="T122" s="738">
        <f t="shared" si="33"/>
        <v>123.2454</v>
      </c>
      <c r="U122" s="738">
        <f t="shared" si="34"/>
        <v>1443.0145999999997</v>
      </c>
      <c r="V122" s="738">
        <f t="shared" si="35"/>
        <v>2111.4745999999996</v>
      </c>
      <c r="W122" s="1237"/>
      <c r="X122" s="1214" t="b">
        <f t="shared" si="19"/>
        <v>1</v>
      </c>
      <c r="Y122" s="1213"/>
      <c r="Z122" s="399" t="s">
        <v>383</v>
      </c>
      <c r="AA122" s="1213"/>
      <c r="AB122" s="1212"/>
      <c r="AC122" s="1213"/>
      <c r="AD122" s="1212"/>
      <c r="AE122" s="1212"/>
      <c r="AF122" s="1213"/>
      <c r="AG122" s="1212"/>
      <c r="AH122" s="1213"/>
      <c r="AI122" s="1212"/>
    </row>
    <row r="123" spans="1:35" ht="15" customHeight="1" x14ac:dyDescent="0.25">
      <c r="A123" s="1212" t="s">
        <v>1223</v>
      </c>
      <c r="B123" s="1212" t="s">
        <v>847</v>
      </c>
      <c r="C123" s="1213">
        <v>172</v>
      </c>
      <c r="D123" s="1214" t="s">
        <v>68</v>
      </c>
      <c r="E123" s="1212" t="s">
        <v>239</v>
      </c>
      <c r="F123" s="1215">
        <v>27634.46</v>
      </c>
      <c r="G123" s="1216" t="s">
        <v>167</v>
      </c>
      <c r="H123" s="1216" t="s">
        <v>167</v>
      </c>
      <c r="I123" s="1215">
        <v>951.62</v>
      </c>
      <c r="J123" s="1215">
        <v>12356.4</v>
      </c>
      <c r="K123" s="1215">
        <v>0</v>
      </c>
      <c r="L123" s="1215">
        <v>2921.66</v>
      </c>
      <c r="M123" s="738">
        <f t="shared" si="31"/>
        <v>15278.06</v>
      </c>
      <c r="N123" s="1218">
        <v>0</v>
      </c>
      <c r="O123" s="738">
        <f t="shared" si="32"/>
        <v>15278.06</v>
      </c>
      <c r="P123" s="1215">
        <v>4324.92</v>
      </c>
      <c r="Q123" s="1215">
        <v>1222.24</v>
      </c>
      <c r="R123" s="1219">
        <v>0</v>
      </c>
      <c r="S123" s="738">
        <f t="shared" si="36"/>
        <v>951.62</v>
      </c>
      <c r="T123" s="738">
        <f t="shared" si="33"/>
        <v>229.17089999999999</v>
      </c>
      <c r="U123" s="738">
        <f t="shared" si="34"/>
        <v>3144.1291000000001</v>
      </c>
      <c r="V123" s="738">
        <f t="shared" si="35"/>
        <v>4366.3690999999999</v>
      </c>
      <c r="W123" s="1214"/>
      <c r="X123" s="1214" t="b">
        <f t="shared" si="19"/>
        <v>1</v>
      </c>
      <c r="Y123" s="1213"/>
      <c r="Z123" s="178" t="s">
        <v>68</v>
      </c>
      <c r="AA123" s="1213"/>
      <c r="AB123" s="1212"/>
      <c r="AC123" s="1213"/>
      <c r="AD123" s="1212"/>
      <c r="AE123" s="1212"/>
      <c r="AF123" s="1213"/>
      <c r="AG123" s="1212"/>
      <c r="AH123" s="1213"/>
      <c r="AI123" s="1212"/>
    </row>
    <row r="124" spans="1:35" ht="15" customHeight="1" x14ac:dyDescent="0.25">
      <c r="A124" s="1212" t="s">
        <v>1223</v>
      </c>
      <c r="B124" s="1212" t="s">
        <v>847</v>
      </c>
      <c r="C124" s="1213">
        <v>52</v>
      </c>
      <c r="D124" s="1214" t="s">
        <v>39</v>
      </c>
      <c r="E124" s="1212" t="s">
        <v>210</v>
      </c>
      <c r="F124" s="1215">
        <v>45146.75</v>
      </c>
      <c r="G124" s="1216" t="s">
        <v>167</v>
      </c>
      <c r="H124" s="1216" t="s">
        <v>167</v>
      </c>
      <c r="I124" s="1215">
        <v>951.62</v>
      </c>
      <c r="J124" s="1215">
        <v>20307.400000000001</v>
      </c>
      <c r="K124" s="1215">
        <v>0</v>
      </c>
      <c r="L124" s="1215">
        <v>4531.95</v>
      </c>
      <c r="M124" s="738">
        <f t="shared" si="31"/>
        <v>24839.350000000002</v>
      </c>
      <c r="N124" s="1218">
        <v>0</v>
      </c>
      <c r="O124" s="738">
        <f t="shared" si="32"/>
        <v>24839.350000000002</v>
      </c>
      <c r="P124" s="1215">
        <v>6495.54</v>
      </c>
      <c r="Q124" s="1215">
        <v>1987.14</v>
      </c>
      <c r="R124" s="1219">
        <v>0</v>
      </c>
      <c r="S124" s="738">
        <f t="shared" si="36"/>
        <v>951.62</v>
      </c>
      <c r="T124" s="738">
        <f t="shared" si="33"/>
        <v>372.59025000000003</v>
      </c>
      <c r="U124" s="738">
        <f t="shared" si="34"/>
        <v>5171.3297499999999</v>
      </c>
      <c r="V124" s="738">
        <f t="shared" si="35"/>
        <v>7158.4697500000002</v>
      </c>
      <c r="W124" s="1214"/>
      <c r="X124" s="1214" t="b">
        <f t="shared" si="19"/>
        <v>1</v>
      </c>
      <c r="Y124" s="1213"/>
      <c r="Z124" s="399" t="s">
        <v>39</v>
      </c>
      <c r="AA124" s="1213"/>
      <c r="AB124" s="1212"/>
      <c r="AC124" s="1213"/>
      <c r="AD124" s="1212"/>
      <c r="AE124" s="1212"/>
      <c r="AF124" s="1213"/>
      <c r="AG124" s="1212"/>
      <c r="AH124" s="1213"/>
      <c r="AI124" s="1212"/>
    </row>
    <row r="125" spans="1:35" s="1302" customFormat="1" ht="15" customHeight="1" x14ac:dyDescent="0.25">
      <c r="A125" s="1294" t="s">
        <v>1223</v>
      </c>
      <c r="B125" s="1294" t="s">
        <v>847</v>
      </c>
      <c r="C125" s="1295">
        <v>42</v>
      </c>
      <c r="D125" s="1296" t="s">
        <v>31</v>
      </c>
      <c r="E125" s="1294" t="s">
        <v>203</v>
      </c>
      <c r="F125" s="1297">
        <v>52257.43</v>
      </c>
      <c r="G125" s="1298" t="s">
        <v>167</v>
      </c>
      <c r="H125" s="1298" t="s">
        <v>167</v>
      </c>
      <c r="I125" s="1297">
        <v>951.62</v>
      </c>
      <c r="J125" s="1297">
        <v>23344.34</v>
      </c>
      <c r="K125" s="1297">
        <v>0</v>
      </c>
      <c r="L125" s="1297">
        <v>5568.75</v>
      </c>
      <c r="M125" s="1299">
        <f t="shared" si="31"/>
        <v>28913.09</v>
      </c>
      <c r="N125" s="1300">
        <v>0</v>
      </c>
      <c r="O125" s="1299">
        <f t="shared" si="32"/>
        <v>28913.09</v>
      </c>
      <c r="P125" s="1297">
        <v>7324.62</v>
      </c>
      <c r="Q125" s="1297">
        <v>2313.04</v>
      </c>
      <c r="R125" s="1301">
        <v>0</v>
      </c>
      <c r="S125" s="1299">
        <f t="shared" si="36"/>
        <v>951.62</v>
      </c>
      <c r="T125" s="1299">
        <f t="shared" si="33"/>
        <v>433.69635</v>
      </c>
      <c r="U125" s="1299">
        <f t="shared" si="34"/>
        <v>5939.3036499999998</v>
      </c>
      <c r="V125" s="1299">
        <f t="shared" si="35"/>
        <v>8252.3436499999989</v>
      </c>
      <c r="W125" s="1296"/>
      <c r="X125" s="1296" t="b">
        <f t="shared" si="19"/>
        <v>1</v>
      </c>
      <c r="Y125" s="1295"/>
      <c r="Z125" s="411" t="s">
        <v>31</v>
      </c>
      <c r="AA125" s="1295"/>
      <c r="AB125" s="1294"/>
      <c r="AC125" s="1295"/>
      <c r="AD125" s="1294"/>
      <c r="AE125" s="1294"/>
      <c r="AF125" s="1295"/>
      <c r="AG125" s="1294"/>
      <c r="AH125" s="1295"/>
      <c r="AI125" s="1294"/>
    </row>
    <row r="126" spans="1:35" ht="15" customHeight="1" x14ac:dyDescent="0.25">
      <c r="A126" s="1212" t="s">
        <v>1223</v>
      </c>
      <c r="B126" s="1212" t="s">
        <v>847</v>
      </c>
      <c r="C126" s="1213">
        <v>509</v>
      </c>
      <c r="D126" s="1214" t="s">
        <v>1194</v>
      </c>
      <c r="E126" s="1212" t="s">
        <v>1193</v>
      </c>
      <c r="F126" s="1215">
        <v>38740.959999999999</v>
      </c>
      <c r="G126" s="1216" t="s">
        <v>167</v>
      </c>
      <c r="H126" s="1216" t="s">
        <v>167</v>
      </c>
      <c r="I126" s="1215">
        <v>951.62</v>
      </c>
      <c r="J126" s="1215">
        <v>18488.400000000001</v>
      </c>
      <c r="K126" s="1215">
        <v>0</v>
      </c>
      <c r="L126" s="1215">
        <v>1764.16</v>
      </c>
      <c r="M126" s="738">
        <f t="shared" si="31"/>
        <v>20252.560000000001</v>
      </c>
      <c r="N126" s="1218">
        <v>0</v>
      </c>
      <c r="O126" s="738">
        <f t="shared" si="32"/>
        <v>20252.560000000001</v>
      </c>
      <c r="P126" s="1215">
        <v>5998.95</v>
      </c>
      <c r="Q126" s="1215">
        <v>1620.2</v>
      </c>
      <c r="R126" s="1219">
        <v>0</v>
      </c>
      <c r="S126" s="738">
        <f t="shared" si="36"/>
        <v>951.62</v>
      </c>
      <c r="T126" s="738">
        <f t="shared" si="33"/>
        <v>303.78840000000002</v>
      </c>
      <c r="U126" s="738">
        <f t="shared" si="34"/>
        <v>4743.5415999999996</v>
      </c>
      <c r="V126" s="738">
        <f t="shared" si="35"/>
        <v>6363.7415999999994</v>
      </c>
      <c r="W126" s="1214"/>
      <c r="X126" s="1214" t="b">
        <f t="shared" si="19"/>
        <v>1</v>
      </c>
      <c r="Y126" s="1213"/>
      <c r="Z126" s="178" t="s">
        <v>1194</v>
      </c>
      <c r="AA126" s="1213"/>
      <c r="AB126" s="1212"/>
      <c r="AC126" s="1213"/>
      <c r="AD126" s="1212"/>
      <c r="AE126" s="1212"/>
      <c r="AF126" s="1213"/>
      <c r="AG126" s="1212"/>
      <c r="AH126" s="1213"/>
      <c r="AI126" s="1212"/>
    </row>
    <row r="127" spans="1:35" ht="15" customHeight="1" x14ac:dyDescent="0.25">
      <c r="A127" s="1212" t="s">
        <v>1223</v>
      </c>
      <c r="B127" s="1212" t="s">
        <v>847</v>
      </c>
      <c r="C127" s="1213">
        <v>466</v>
      </c>
      <c r="D127" s="1214" t="s">
        <v>749</v>
      </c>
      <c r="E127" s="1212" t="s">
        <v>762</v>
      </c>
      <c r="F127" s="1215">
        <v>8207.5</v>
      </c>
      <c r="G127" s="1216" t="s">
        <v>167</v>
      </c>
      <c r="H127" s="1216" t="s">
        <v>167</v>
      </c>
      <c r="I127" s="1215">
        <v>327.20999999999998</v>
      </c>
      <c r="J127" s="1215">
        <v>3615.08</v>
      </c>
      <c r="K127" s="1215">
        <v>0</v>
      </c>
      <c r="L127" s="1215">
        <v>977.34</v>
      </c>
      <c r="M127" s="738">
        <f t="shared" si="31"/>
        <v>4592.42</v>
      </c>
      <c r="N127" s="1218">
        <v>76.66</v>
      </c>
      <c r="O127" s="738">
        <f t="shared" si="32"/>
        <v>4515.76</v>
      </c>
      <c r="P127" s="1215">
        <v>1314.13</v>
      </c>
      <c r="Q127" s="1215">
        <v>367.39</v>
      </c>
      <c r="R127" s="1219">
        <v>112.31</v>
      </c>
      <c r="S127" s="738">
        <f t="shared" si="36"/>
        <v>439.52</v>
      </c>
      <c r="T127" s="738">
        <f t="shared" si="33"/>
        <v>67.736400000000003</v>
      </c>
      <c r="U127" s="738">
        <f t="shared" si="34"/>
        <v>806.87360000000012</v>
      </c>
      <c r="V127" s="738">
        <f t="shared" si="35"/>
        <v>1174.2636000000002</v>
      </c>
      <c r="W127" s="1214"/>
      <c r="X127" s="1214" t="b">
        <f t="shared" si="19"/>
        <v>1</v>
      </c>
      <c r="Y127" s="1213"/>
      <c r="Z127" s="399" t="s">
        <v>749</v>
      </c>
      <c r="AA127" s="1213"/>
      <c r="AB127" s="1212"/>
      <c r="AC127" s="1213"/>
      <c r="AD127" s="1212"/>
      <c r="AE127" s="1212"/>
      <c r="AF127" s="1213"/>
      <c r="AG127" s="1212"/>
      <c r="AH127" s="1213"/>
      <c r="AI127" s="1212"/>
    </row>
    <row r="128" spans="1:35" ht="15" customHeight="1" x14ac:dyDescent="0.25">
      <c r="A128" s="1212" t="s">
        <v>1223</v>
      </c>
      <c r="B128" s="1212" t="s">
        <v>847</v>
      </c>
      <c r="C128" s="1213">
        <v>195</v>
      </c>
      <c r="D128" s="1214" t="s">
        <v>783</v>
      </c>
      <c r="E128" s="1212" t="s">
        <v>243</v>
      </c>
      <c r="F128" s="1215">
        <v>11729.59</v>
      </c>
      <c r="G128" s="1216" t="s">
        <v>167</v>
      </c>
      <c r="H128" s="1216" t="s">
        <v>167</v>
      </c>
      <c r="I128" s="1215">
        <v>557.77</v>
      </c>
      <c r="J128" s="1215">
        <v>5344.21</v>
      </c>
      <c r="K128" s="1215">
        <v>0</v>
      </c>
      <c r="L128" s="1215">
        <v>1041.17</v>
      </c>
      <c r="M128" s="738">
        <f t="shared" si="31"/>
        <v>6385.38</v>
      </c>
      <c r="N128" s="1218">
        <v>0</v>
      </c>
      <c r="O128" s="738">
        <f t="shared" si="32"/>
        <v>6385.38</v>
      </c>
      <c r="P128" s="1215">
        <v>2016.74</v>
      </c>
      <c r="Q128" s="1215">
        <v>510.83</v>
      </c>
      <c r="R128" s="1219">
        <v>134.47</v>
      </c>
      <c r="S128" s="738">
        <f t="shared" si="36"/>
        <v>692.24</v>
      </c>
      <c r="T128" s="738">
        <f t="shared" si="33"/>
        <v>95.780699999999996</v>
      </c>
      <c r="U128" s="738">
        <f t="shared" si="34"/>
        <v>1228.7193</v>
      </c>
      <c r="V128" s="738">
        <f t="shared" si="35"/>
        <v>1739.5492999999999</v>
      </c>
      <c r="W128" s="1214"/>
      <c r="X128" s="1214" t="b">
        <f t="shared" si="19"/>
        <v>0</v>
      </c>
      <c r="Y128" s="1213" t="s">
        <v>1371</v>
      </c>
      <c r="Z128" s="399" t="s">
        <v>417</v>
      </c>
      <c r="AA128" s="1213"/>
      <c r="AB128" s="1212"/>
      <c r="AC128" s="1213"/>
      <c r="AD128" s="1212"/>
      <c r="AE128" s="1212"/>
      <c r="AF128" s="1213"/>
      <c r="AG128" s="1212"/>
      <c r="AH128" s="1213"/>
      <c r="AI128" s="1212"/>
    </row>
    <row r="129" spans="1:35" ht="15" customHeight="1" x14ac:dyDescent="0.25">
      <c r="A129" s="1212" t="s">
        <v>1223</v>
      </c>
      <c r="B129" s="1212" t="s">
        <v>847</v>
      </c>
      <c r="C129" s="1213">
        <v>245</v>
      </c>
      <c r="D129" s="1214" t="s">
        <v>135</v>
      </c>
      <c r="E129" s="1212" t="s">
        <v>256</v>
      </c>
      <c r="F129" s="1215">
        <v>27704.43</v>
      </c>
      <c r="G129" s="1216" t="s">
        <v>167</v>
      </c>
      <c r="H129" s="1216" t="s">
        <v>167</v>
      </c>
      <c r="I129" s="1215">
        <v>951.62</v>
      </c>
      <c r="J129" s="1215">
        <v>12356.4</v>
      </c>
      <c r="K129" s="1215">
        <v>0</v>
      </c>
      <c r="L129" s="1215">
        <v>2991.63</v>
      </c>
      <c r="M129" s="738">
        <f t="shared" si="31"/>
        <v>15348.029999999999</v>
      </c>
      <c r="N129" s="1218">
        <v>0</v>
      </c>
      <c r="O129" s="738">
        <f t="shared" si="32"/>
        <v>15348.029999999999</v>
      </c>
      <c r="P129" s="1215">
        <v>4324.92</v>
      </c>
      <c r="Q129" s="1215">
        <v>1227.8399999999999</v>
      </c>
      <c r="R129" s="1219">
        <v>0</v>
      </c>
      <c r="S129" s="738">
        <f t="shared" si="36"/>
        <v>951.62</v>
      </c>
      <c r="T129" s="738">
        <f t="shared" si="33"/>
        <v>230.22044999999997</v>
      </c>
      <c r="U129" s="738">
        <f t="shared" si="34"/>
        <v>3143.0795500000004</v>
      </c>
      <c r="V129" s="738">
        <f t="shared" si="35"/>
        <v>4370.9195500000005</v>
      </c>
      <c r="W129" s="1214">
        <f>4648.99+5544.51</f>
        <v>10193.5</v>
      </c>
      <c r="X129" s="1214" t="b">
        <f t="shared" si="19"/>
        <v>1</v>
      </c>
      <c r="Y129" s="1213"/>
      <c r="Z129" s="399" t="s">
        <v>135</v>
      </c>
      <c r="AA129" s="1213"/>
      <c r="AB129" s="1212"/>
      <c r="AC129" s="1213"/>
      <c r="AD129" s="1212"/>
      <c r="AE129" s="1212"/>
      <c r="AF129" s="1213"/>
      <c r="AG129" s="1212"/>
      <c r="AH129" s="1213"/>
      <c r="AI129" s="1212"/>
    </row>
    <row r="130" spans="1:35" ht="15" customHeight="1" x14ac:dyDescent="0.25">
      <c r="A130" s="1212" t="s">
        <v>1223</v>
      </c>
      <c r="B130" s="1212" t="s">
        <v>847</v>
      </c>
      <c r="C130" s="1213">
        <v>19</v>
      </c>
      <c r="D130" s="1214" t="s">
        <v>13</v>
      </c>
      <c r="E130" s="1212" t="s">
        <v>185</v>
      </c>
      <c r="F130" s="1215">
        <v>40745.15</v>
      </c>
      <c r="G130" s="1216" t="s">
        <v>167</v>
      </c>
      <c r="H130" s="1216" t="s">
        <v>167</v>
      </c>
      <c r="I130" s="1215">
        <v>951.62</v>
      </c>
      <c r="J130" s="1215">
        <v>18256.04</v>
      </c>
      <c r="K130" s="1215">
        <v>0</v>
      </c>
      <c r="L130" s="1215">
        <v>4233.07</v>
      </c>
      <c r="M130" s="738">
        <f t="shared" si="31"/>
        <v>22489.11</v>
      </c>
      <c r="N130" s="1218">
        <v>0</v>
      </c>
      <c r="O130" s="738">
        <f t="shared" si="32"/>
        <v>22489.11</v>
      </c>
      <c r="P130" s="1215">
        <v>5935.52</v>
      </c>
      <c r="Q130" s="1215">
        <v>1799.12</v>
      </c>
      <c r="R130" s="1219">
        <v>0</v>
      </c>
      <c r="S130" s="738">
        <f t="shared" si="36"/>
        <v>951.62</v>
      </c>
      <c r="T130" s="738">
        <f t="shared" si="33"/>
        <v>337.33665000000002</v>
      </c>
      <c r="U130" s="738">
        <f t="shared" si="34"/>
        <v>4646.5633500000004</v>
      </c>
      <c r="V130" s="738">
        <f t="shared" si="35"/>
        <v>6445.6833500000002</v>
      </c>
      <c r="W130" s="1214"/>
      <c r="X130" s="1214" t="b">
        <f t="shared" si="19"/>
        <v>1</v>
      </c>
      <c r="Y130" s="1213"/>
      <c r="Z130" s="399" t="s">
        <v>13</v>
      </c>
      <c r="AA130" s="1213"/>
      <c r="AB130" s="1212"/>
      <c r="AC130" s="1213"/>
      <c r="AD130" s="1212"/>
      <c r="AE130" s="1212"/>
      <c r="AF130" s="1213"/>
      <c r="AG130" s="1212"/>
      <c r="AH130" s="1213"/>
      <c r="AI130" s="1212"/>
    </row>
    <row r="131" spans="1:35" ht="15" customHeight="1" x14ac:dyDescent="0.25">
      <c r="A131" s="1212" t="s">
        <v>1223</v>
      </c>
      <c r="B131" s="1212" t="s">
        <v>847</v>
      </c>
      <c r="C131" s="1213">
        <v>475</v>
      </c>
      <c r="D131" s="1214" t="s">
        <v>785</v>
      </c>
      <c r="E131" s="1212" t="s">
        <v>794</v>
      </c>
      <c r="F131" s="1215">
        <v>25088.79</v>
      </c>
      <c r="G131" s="1216" t="s">
        <v>167</v>
      </c>
      <c r="H131" s="1216" t="s">
        <v>167</v>
      </c>
      <c r="I131" s="1215">
        <v>951.62</v>
      </c>
      <c r="J131" s="1215">
        <v>11207.62</v>
      </c>
      <c r="K131" s="1215">
        <v>0</v>
      </c>
      <c r="L131" s="1215">
        <v>2673.55</v>
      </c>
      <c r="M131" s="738">
        <f t="shared" si="31"/>
        <v>13881.170000000002</v>
      </c>
      <c r="N131" s="1218">
        <v>0</v>
      </c>
      <c r="O131" s="738">
        <f t="shared" si="32"/>
        <v>13881.170000000002</v>
      </c>
      <c r="P131" s="1215">
        <v>4011.3</v>
      </c>
      <c r="Q131" s="1215">
        <v>1110.49</v>
      </c>
      <c r="R131" s="1219">
        <v>0</v>
      </c>
      <c r="S131" s="738">
        <f t="shared" si="36"/>
        <v>951.62</v>
      </c>
      <c r="T131" s="738">
        <f t="shared" si="33"/>
        <v>208.21755000000002</v>
      </c>
      <c r="U131" s="738">
        <f t="shared" si="34"/>
        <v>2851.4624500000004</v>
      </c>
      <c r="V131" s="738">
        <f t="shared" si="35"/>
        <v>3961.9524500000007</v>
      </c>
      <c r="W131" s="1214"/>
      <c r="X131" s="1214" t="b">
        <f t="shared" ref="X131:X188" si="37">D131=Z131</f>
        <v>1</v>
      </c>
      <c r="Y131" s="1213"/>
      <c r="Z131" s="369" t="s">
        <v>785</v>
      </c>
      <c r="AA131" s="1213"/>
      <c r="AB131" s="1212"/>
      <c r="AC131" s="1213"/>
      <c r="AD131" s="1212"/>
      <c r="AE131" s="1212"/>
      <c r="AF131" s="1213"/>
      <c r="AG131" s="1212"/>
      <c r="AH131" s="1213"/>
      <c r="AI131" s="1212"/>
    </row>
    <row r="132" spans="1:35" ht="15" customHeight="1" x14ac:dyDescent="0.25">
      <c r="A132" s="1212" t="s">
        <v>1223</v>
      </c>
      <c r="B132" s="1212" t="s">
        <v>847</v>
      </c>
      <c r="C132" s="1213">
        <v>496</v>
      </c>
      <c r="D132" s="1214" t="s">
        <v>462</v>
      </c>
      <c r="E132" s="1212" t="s">
        <v>507</v>
      </c>
      <c r="F132" s="1215">
        <v>32389.98</v>
      </c>
      <c r="G132" s="1216" t="s">
        <v>167</v>
      </c>
      <c r="H132" s="1216" t="s">
        <v>167</v>
      </c>
      <c r="I132" s="1215">
        <v>951.62</v>
      </c>
      <c r="J132" s="1215">
        <v>14469.19</v>
      </c>
      <c r="K132" s="1215">
        <v>0</v>
      </c>
      <c r="L132" s="1215">
        <v>3451.6</v>
      </c>
      <c r="M132" s="738">
        <f t="shared" si="31"/>
        <v>17920.79</v>
      </c>
      <c r="N132" s="1218">
        <v>0</v>
      </c>
      <c r="O132" s="738">
        <f t="shared" si="32"/>
        <v>17920.79</v>
      </c>
      <c r="P132" s="1215">
        <v>4901.71</v>
      </c>
      <c r="Q132" s="1215">
        <v>1433.66</v>
      </c>
      <c r="R132" s="1219">
        <v>0</v>
      </c>
      <c r="S132" s="738">
        <f t="shared" si="36"/>
        <v>951.62</v>
      </c>
      <c r="T132" s="738">
        <f t="shared" si="33"/>
        <v>268.81184999999999</v>
      </c>
      <c r="U132" s="738">
        <f t="shared" si="34"/>
        <v>3681.2781500000001</v>
      </c>
      <c r="V132" s="738">
        <f t="shared" si="35"/>
        <v>5114.93815</v>
      </c>
      <c r="W132" s="1214"/>
      <c r="X132" s="1214" t="b">
        <f t="shared" si="37"/>
        <v>1</v>
      </c>
      <c r="Y132" s="1213"/>
      <c r="Z132" s="369" t="s">
        <v>462</v>
      </c>
      <c r="AA132" s="1213"/>
      <c r="AB132" s="1212"/>
      <c r="AC132" s="1213"/>
      <c r="AD132" s="1212"/>
      <c r="AE132" s="1212"/>
      <c r="AF132" s="1213"/>
      <c r="AG132" s="1212"/>
      <c r="AH132" s="1213"/>
      <c r="AI132" s="1212"/>
    </row>
    <row r="133" spans="1:35" ht="15" customHeight="1" x14ac:dyDescent="0.25">
      <c r="A133" s="1212" t="s">
        <v>1223</v>
      </c>
      <c r="B133" s="1212" t="s">
        <v>847</v>
      </c>
      <c r="C133" s="1213">
        <v>169</v>
      </c>
      <c r="D133" s="1214" t="s">
        <v>67</v>
      </c>
      <c r="E133" s="1212" t="s">
        <v>238</v>
      </c>
      <c r="F133" s="1215">
        <v>21724.46</v>
      </c>
      <c r="G133" s="1216" t="s">
        <v>167</v>
      </c>
      <c r="H133" s="1216" t="s">
        <v>167</v>
      </c>
      <c r="I133" s="1215">
        <v>951.62</v>
      </c>
      <c r="J133" s="1215">
        <v>9691.92</v>
      </c>
      <c r="K133" s="1215">
        <v>0</v>
      </c>
      <c r="L133" s="1215">
        <v>2340.62</v>
      </c>
      <c r="M133" s="738">
        <f t="shared" si="31"/>
        <v>12032.54</v>
      </c>
      <c r="N133" s="1218">
        <v>0</v>
      </c>
      <c r="O133" s="738">
        <f t="shared" si="32"/>
        <v>12032.54</v>
      </c>
      <c r="P133" s="1215">
        <v>3597.51</v>
      </c>
      <c r="Q133" s="1215">
        <v>962.6</v>
      </c>
      <c r="R133" s="1219">
        <v>0</v>
      </c>
      <c r="S133" s="738">
        <f t="shared" si="36"/>
        <v>951.62</v>
      </c>
      <c r="T133" s="738">
        <f t="shared" si="33"/>
        <v>180.4881</v>
      </c>
      <c r="U133" s="738">
        <f t="shared" si="34"/>
        <v>2465.4019000000003</v>
      </c>
      <c r="V133" s="738">
        <f t="shared" si="35"/>
        <v>3428.0019000000002</v>
      </c>
      <c r="W133" s="1214"/>
      <c r="X133" s="1214" t="b">
        <f t="shared" si="37"/>
        <v>1</v>
      </c>
      <c r="Y133" s="1213"/>
      <c r="Z133" s="399" t="s">
        <v>67</v>
      </c>
      <c r="AA133" s="1213"/>
      <c r="AB133" s="1212"/>
      <c r="AC133" s="1213"/>
      <c r="AD133" s="1212"/>
      <c r="AE133" s="1212"/>
      <c r="AF133" s="1213"/>
      <c r="AG133" s="1212"/>
      <c r="AH133" s="1213"/>
      <c r="AI133" s="1212"/>
    </row>
    <row r="134" spans="1:35" ht="15" customHeight="1" x14ac:dyDescent="0.25">
      <c r="A134" s="1212" t="s">
        <v>1223</v>
      </c>
      <c r="B134" s="1212" t="s">
        <v>847</v>
      </c>
      <c r="C134" s="1213">
        <v>27</v>
      </c>
      <c r="D134" s="1214" t="s">
        <v>20</v>
      </c>
      <c r="E134" s="1212" t="s">
        <v>192</v>
      </c>
      <c r="F134" s="1215">
        <v>30156.06</v>
      </c>
      <c r="G134" s="1216" t="s">
        <v>167</v>
      </c>
      <c r="H134" s="1216" t="s">
        <v>167</v>
      </c>
      <c r="I134" s="1215">
        <v>951.62</v>
      </c>
      <c r="J134" s="1215">
        <v>13513.84</v>
      </c>
      <c r="K134" s="1215">
        <v>0</v>
      </c>
      <c r="L134" s="1215">
        <v>3128.38</v>
      </c>
      <c r="M134" s="738">
        <f t="shared" si="31"/>
        <v>16642.22</v>
      </c>
      <c r="N134" s="1218">
        <v>0</v>
      </c>
      <c r="O134" s="738">
        <f t="shared" si="32"/>
        <v>16642.22</v>
      </c>
      <c r="P134" s="1215">
        <v>4640.8999999999996</v>
      </c>
      <c r="Q134" s="1215">
        <v>1331.37</v>
      </c>
      <c r="R134" s="1219">
        <v>0</v>
      </c>
      <c r="S134" s="738">
        <f t="shared" si="36"/>
        <v>951.62</v>
      </c>
      <c r="T134" s="738">
        <f t="shared" si="33"/>
        <v>249.63330000000002</v>
      </c>
      <c r="U134" s="738">
        <f t="shared" si="34"/>
        <v>3439.6466999999998</v>
      </c>
      <c r="V134" s="738">
        <f t="shared" si="35"/>
        <v>4771.0167000000001</v>
      </c>
      <c r="W134" s="1214"/>
      <c r="X134" s="1214" t="b">
        <f t="shared" si="37"/>
        <v>1</v>
      </c>
      <c r="Y134" s="1213"/>
      <c r="Z134" s="399" t="s">
        <v>20</v>
      </c>
      <c r="AA134" s="1213"/>
      <c r="AB134" s="1212"/>
      <c r="AC134" s="1213"/>
      <c r="AD134" s="1212"/>
      <c r="AE134" s="1212"/>
      <c r="AF134" s="1213"/>
      <c r="AG134" s="1212"/>
      <c r="AH134" s="1213"/>
      <c r="AI134" s="1212"/>
    </row>
    <row r="135" spans="1:35" ht="15" customHeight="1" x14ac:dyDescent="0.25">
      <c r="A135" s="1212" t="s">
        <v>1223</v>
      </c>
      <c r="B135" s="1212" t="s">
        <v>847</v>
      </c>
      <c r="C135" s="1213">
        <v>343</v>
      </c>
      <c r="D135" s="1214" t="s">
        <v>310</v>
      </c>
      <c r="E135" s="1212" t="s">
        <v>313</v>
      </c>
      <c r="F135" s="1215">
        <v>52257.43</v>
      </c>
      <c r="G135" s="1216" t="s">
        <v>167</v>
      </c>
      <c r="H135" s="1216" t="s">
        <v>167</v>
      </c>
      <c r="I135" s="1215">
        <v>951.62</v>
      </c>
      <c r="J135" s="1215">
        <v>23344.34</v>
      </c>
      <c r="K135" s="1215">
        <v>0</v>
      </c>
      <c r="L135" s="1215">
        <v>5568.75</v>
      </c>
      <c r="M135" s="738">
        <f t="shared" si="31"/>
        <v>28913.09</v>
      </c>
      <c r="N135" s="1218">
        <v>0</v>
      </c>
      <c r="O135" s="738">
        <f t="shared" si="32"/>
        <v>28913.09</v>
      </c>
      <c r="P135" s="1215">
        <v>7324.62</v>
      </c>
      <c r="Q135" s="1215">
        <v>2313.04</v>
      </c>
      <c r="R135" s="1219">
        <v>0</v>
      </c>
      <c r="S135" s="346">
        <f t="shared" si="36"/>
        <v>951.62</v>
      </c>
      <c r="T135" s="738">
        <f t="shared" si="33"/>
        <v>433.69635</v>
      </c>
      <c r="U135" s="738">
        <f t="shared" si="34"/>
        <v>5939.3036499999998</v>
      </c>
      <c r="V135" s="738">
        <f t="shared" si="35"/>
        <v>8252.3436499999989</v>
      </c>
      <c r="W135" s="1214"/>
      <c r="X135" s="1214" t="b">
        <f t="shared" si="37"/>
        <v>0</v>
      </c>
      <c r="Y135" s="1213"/>
      <c r="Z135" s="399" t="s">
        <v>352</v>
      </c>
      <c r="AA135" s="1213"/>
      <c r="AB135" s="1212"/>
      <c r="AC135" s="1213"/>
      <c r="AD135" s="1212"/>
      <c r="AE135" s="1212"/>
      <c r="AF135" s="1213"/>
      <c r="AG135" s="1212"/>
      <c r="AH135" s="1213"/>
      <c r="AI135" s="1212"/>
    </row>
    <row r="136" spans="1:35" ht="15" customHeight="1" x14ac:dyDescent="0.25">
      <c r="A136" s="1212" t="s">
        <v>1223</v>
      </c>
      <c r="B136" s="1212" t="s">
        <v>847</v>
      </c>
      <c r="C136" s="1213">
        <v>315</v>
      </c>
      <c r="D136" s="1214" t="s">
        <v>299</v>
      </c>
      <c r="E136" s="1212" t="s">
        <v>302</v>
      </c>
      <c r="F136" s="1215">
        <v>41416.6</v>
      </c>
      <c r="G136" s="1216" t="s">
        <v>167</v>
      </c>
      <c r="H136" s="1216" t="s">
        <v>167</v>
      </c>
      <c r="I136" s="1215">
        <v>951.62</v>
      </c>
      <c r="J136" s="1215">
        <v>18488.400000000001</v>
      </c>
      <c r="K136" s="1215">
        <v>0</v>
      </c>
      <c r="L136" s="1215">
        <v>4439.8</v>
      </c>
      <c r="M136" s="738">
        <f t="shared" si="31"/>
        <v>22928.2</v>
      </c>
      <c r="N136" s="1218">
        <v>0</v>
      </c>
      <c r="O136" s="738">
        <f t="shared" si="32"/>
        <v>22928.2</v>
      </c>
      <c r="P136" s="1215">
        <v>5998.95</v>
      </c>
      <c r="Q136" s="1215">
        <v>1834.25</v>
      </c>
      <c r="R136" s="1219">
        <v>0</v>
      </c>
      <c r="S136" s="346">
        <f t="shared" si="36"/>
        <v>951.62</v>
      </c>
      <c r="T136" s="738">
        <f t="shared" si="33"/>
        <v>343.923</v>
      </c>
      <c r="U136" s="738">
        <f t="shared" si="34"/>
        <v>4703.4070000000002</v>
      </c>
      <c r="V136" s="738">
        <f t="shared" si="35"/>
        <v>6537.6570000000002</v>
      </c>
      <c r="W136" s="1214"/>
      <c r="X136" s="1214" t="b">
        <f t="shared" si="37"/>
        <v>1</v>
      </c>
      <c r="Y136" s="1213"/>
      <c r="Z136" s="399" t="s">
        <v>299</v>
      </c>
      <c r="AA136" s="1213"/>
      <c r="AB136" s="1212"/>
      <c r="AC136" s="1213"/>
      <c r="AD136" s="1212"/>
      <c r="AE136" s="1212"/>
      <c r="AF136" s="1213"/>
      <c r="AG136" s="1212"/>
      <c r="AH136" s="1213"/>
      <c r="AI136" s="1212"/>
    </row>
    <row r="137" spans="1:35" ht="15" customHeight="1" x14ac:dyDescent="0.25">
      <c r="A137" s="1212" t="s">
        <v>1223</v>
      </c>
      <c r="B137" s="1212" t="s">
        <v>847</v>
      </c>
      <c r="C137" s="1213">
        <v>86</v>
      </c>
      <c r="D137" s="1214" t="s">
        <v>46</v>
      </c>
      <c r="E137" s="1212" t="s">
        <v>218</v>
      </c>
      <c r="F137" s="1215">
        <v>15576.75</v>
      </c>
      <c r="G137" s="1216" t="s">
        <v>167</v>
      </c>
      <c r="H137" s="1216" t="s">
        <v>167</v>
      </c>
      <c r="I137" s="1215">
        <v>772.55</v>
      </c>
      <c r="J137" s="1215">
        <v>6878.35</v>
      </c>
      <c r="K137" s="1215">
        <v>0</v>
      </c>
      <c r="L137" s="1215">
        <v>1820.05</v>
      </c>
      <c r="M137" s="738">
        <f t="shared" si="31"/>
        <v>8698.4</v>
      </c>
      <c r="N137" s="1218">
        <v>0</v>
      </c>
      <c r="O137" s="738">
        <f t="shared" si="32"/>
        <v>8698.4</v>
      </c>
      <c r="P137" s="1215">
        <v>2650.34</v>
      </c>
      <c r="Q137" s="1215">
        <v>695.87</v>
      </c>
      <c r="R137" s="1219">
        <v>230.36</v>
      </c>
      <c r="S137" s="738">
        <f t="shared" si="36"/>
        <v>1002.91</v>
      </c>
      <c r="T137" s="738">
        <f t="shared" si="33"/>
        <v>130.476</v>
      </c>
      <c r="U137" s="738">
        <f t="shared" si="34"/>
        <v>1516.9540000000002</v>
      </c>
      <c r="V137" s="738">
        <f t="shared" si="35"/>
        <v>2212.8240000000001</v>
      </c>
      <c r="W137" s="1214"/>
      <c r="X137" s="1214" t="b">
        <f t="shared" si="37"/>
        <v>1</v>
      </c>
      <c r="Y137" s="1213"/>
      <c r="Z137" s="399" t="s">
        <v>46</v>
      </c>
      <c r="AA137" s="1213"/>
      <c r="AB137" s="1212"/>
      <c r="AC137" s="1213"/>
      <c r="AD137" s="1212"/>
      <c r="AE137" s="1212"/>
      <c r="AF137" s="1213"/>
      <c r="AG137" s="1212"/>
      <c r="AH137" s="1213"/>
      <c r="AI137" s="1212"/>
    </row>
    <row r="138" spans="1:35" ht="15" customHeight="1" x14ac:dyDescent="0.25">
      <c r="A138" s="1212"/>
      <c r="B138" s="1212"/>
      <c r="C138" s="1213"/>
      <c r="D138" s="229" t="s">
        <v>37</v>
      </c>
      <c r="E138" s="1212"/>
      <c r="F138" s="1215"/>
      <c r="G138" s="1216"/>
      <c r="H138" s="1216"/>
      <c r="I138" s="1215"/>
      <c r="J138" s="1215"/>
      <c r="K138" s="1215"/>
      <c r="L138" s="1215"/>
      <c r="M138" s="738"/>
      <c r="N138" s="1218"/>
      <c r="O138" s="738"/>
      <c r="P138" s="1215"/>
      <c r="Q138" s="1215"/>
      <c r="R138" s="1219"/>
      <c r="S138" s="738"/>
      <c r="T138" s="738"/>
      <c r="U138" s="738"/>
      <c r="V138" s="738"/>
      <c r="W138" s="1214"/>
      <c r="X138" s="1214" t="b">
        <f t="shared" si="37"/>
        <v>1</v>
      </c>
      <c r="Y138" s="1213"/>
      <c r="Z138" s="229" t="s">
        <v>37</v>
      </c>
      <c r="AA138" s="1213"/>
      <c r="AB138" s="1212"/>
      <c r="AC138" s="1213"/>
      <c r="AD138" s="1212"/>
      <c r="AE138" s="1212"/>
      <c r="AF138" s="1213"/>
      <c r="AG138" s="1212"/>
      <c r="AH138" s="1213"/>
      <c r="AI138" s="1212"/>
    </row>
    <row r="139" spans="1:35" ht="15" customHeight="1" x14ac:dyDescent="0.25">
      <c r="A139" s="1212" t="s">
        <v>1223</v>
      </c>
      <c r="B139" s="1212" t="s">
        <v>847</v>
      </c>
      <c r="C139" s="1213">
        <v>259</v>
      </c>
      <c r="D139" s="1214" t="s">
        <v>147</v>
      </c>
      <c r="E139" s="1212" t="s">
        <v>263</v>
      </c>
      <c r="F139" s="1215">
        <v>14927.67</v>
      </c>
      <c r="G139" s="1216" t="s">
        <v>167</v>
      </c>
      <c r="H139" s="1216" t="s">
        <v>167</v>
      </c>
      <c r="I139" s="1215">
        <v>762.5</v>
      </c>
      <c r="J139" s="1215">
        <v>6806.58</v>
      </c>
      <c r="K139" s="1215">
        <v>0</v>
      </c>
      <c r="L139" s="1215">
        <v>1314.51</v>
      </c>
      <c r="M139" s="738">
        <f t="shared" ref="M139:M170" si="38">J139+L139</f>
        <v>8121.09</v>
      </c>
      <c r="N139" s="1218">
        <v>0</v>
      </c>
      <c r="O139" s="738">
        <f t="shared" ref="O139:O150" si="39">M139-N139</f>
        <v>8121.09</v>
      </c>
      <c r="P139" s="1215">
        <v>2620.6999999999998</v>
      </c>
      <c r="Q139" s="1215">
        <v>649.67999999999995</v>
      </c>
      <c r="R139" s="1219">
        <f>946.52-I139</f>
        <v>184.01999999999998</v>
      </c>
      <c r="S139" s="346">
        <f t="shared" ref="S139:S183" si="40">I139+R139</f>
        <v>946.52</v>
      </c>
      <c r="T139" s="738">
        <f t="shared" ref="T139:T170" si="41">O139*1.5%</f>
        <v>121.81635</v>
      </c>
      <c r="U139" s="738">
        <f t="shared" ref="U139:U183" si="42">P139-S139-T139</f>
        <v>1552.3636499999998</v>
      </c>
      <c r="V139" s="738">
        <f t="shared" ref="V139:V170" si="43">Q139+U139</f>
        <v>2202.0436499999996</v>
      </c>
      <c r="W139" s="1214"/>
      <c r="X139" s="1214" t="b">
        <f t="shared" si="37"/>
        <v>1</v>
      </c>
      <c r="Y139" s="1213"/>
      <c r="Z139" s="399" t="s">
        <v>147</v>
      </c>
      <c r="AA139" s="1213"/>
      <c r="AB139" s="1212"/>
      <c r="AC139" s="1213"/>
      <c r="AD139" s="1212"/>
      <c r="AE139" s="1212"/>
      <c r="AF139" s="1213"/>
      <c r="AG139" s="1212"/>
      <c r="AH139" s="1213"/>
      <c r="AI139" s="1212"/>
    </row>
    <row r="140" spans="1:35" ht="15" customHeight="1" x14ac:dyDescent="0.25">
      <c r="A140" s="1212" t="s">
        <v>1223</v>
      </c>
      <c r="B140" s="1212" t="s">
        <v>847</v>
      </c>
      <c r="C140" s="1213">
        <v>445</v>
      </c>
      <c r="D140" s="1214" t="s">
        <v>713</v>
      </c>
      <c r="E140" s="1212" t="s">
        <v>734</v>
      </c>
      <c r="F140" s="1215">
        <v>25179.68</v>
      </c>
      <c r="G140" s="1216" t="s">
        <v>167</v>
      </c>
      <c r="H140" s="1216" t="s">
        <v>167</v>
      </c>
      <c r="I140" s="1215">
        <v>951.62</v>
      </c>
      <c r="J140" s="1215">
        <v>11207.62</v>
      </c>
      <c r="K140" s="1215">
        <v>0</v>
      </c>
      <c r="L140" s="1215">
        <v>2764.44</v>
      </c>
      <c r="M140" s="738">
        <f t="shared" si="38"/>
        <v>13972.060000000001</v>
      </c>
      <c r="N140" s="1218">
        <v>0</v>
      </c>
      <c r="O140" s="738">
        <f t="shared" si="39"/>
        <v>13972.060000000001</v>
      </c>
      <c r="P140" s="1215">
        <v>4011.3</v>
      </c>
      <c r="Q140" s="1215">
        <v>1117.76</v>
      </c>
      <c r="R140" s="1219">
        <v>0</v>
      </c>
      <c r="S140" s="738">
        <f t="shared" si="40"/>
        <v>951.62</v>
      </c>
      <c r="T140" s="738">
        <f t="shared" si="41"/>
        <v>209.58090000000001</v>
      </c>
      <c r="U140" s="738">
        <f t="shared" si="42"/>
        <v>2850.0991000000004</v>
      </c>
      <c r="V140" s="738">
        <f t="shared" si="43"/>
        <v>3967.8591000000006</v>
      </c>
      <c r="W140" s="1214"/>
      <c r="X140" s="1214" t="b">
        <f t="shared" si="37"/>
        <v>1</v>
      </c>
      <c r="Y140" s="1213"/>
      <c r="Z140" s="369" t="s">
        <v>713</v>
      </c>
      <c r="AA140" s="1213"/>
      <c r="AB140" s="1212"/>
      <c r="AC140" s="1213"/>
      <c r="AD140" s="1212"/>
      <c r="AE140" s="1212"/>
      <c r="AF140" s="1213"/>
      <c r="AG140" s="1212"/>
      <c r="AH140" s="1213"/>
      <c r="AI140" s="1212"/>
    </row>
    <row r="141" spans="1:35" s="1302" customFormat="1" ht="15" customHeight="1" x14ac:dyDescent="0.25">
      <c r="A141" s="1294" t="s">
        <v>1223</v>
      </c>
      <c r="B141" s="1294" t="s">
        <v>847</v>
      </c>
      <c r="C141" s="1295">
        <v>193</v>
      </c>
      <c r="D141" s="1296" t="s">
        <v>72</v>
      </c>
      <c r="E141" s="1294" t="s">
        <v>242</v>
      </c>
      <c r="F141" s="1297">
        <v>39086.769999999997</v>
      </c>
      <c r="G141" s="1298" t="s">
        <v>167</v>
      </c>
      <c r="H141" s="1298" t="s">
        <v>167</v>
      </c>
      <c r="I141" s="1297">
        <v>951.62</v>
      </c>
      <c r="J141" s="1297">
        <v>17545.330000000002</v>
      </c>
      <c r="K141" s="1297">
        <v>0</v>
      </c>
      <c r="L141" s="1297">
        <v>3996.11</v>
      </c>
      <c r="M141" s="1299">
        <f t="shared" si="38"/>
        <v>21541.440000000002</v>
      </c>
      <c r="N141" s="1300">
        <v>0</v>
      </c>
      <c r="O141" s="1299">
        <f t="shared" si="39"/>
        <v>21541.440000000002</v>
      </c>
      <c r="P141" s="1297">
        <v>5741.5</v>
      </c>
      <c r="Q141" s="1297">
        <v>1723.31</v>
      </c>
      <c r="R141" s="1301">
        <v>0</v>
      </c>
      <c r="S141" s="1299">
        <f t="shared" si="40"/>
        <v>951.62</v>
      </c>
      <c r="T141" s="1299">
        <f t="shared" si="41"/>
        <v>323.1216</v>
      </c>
      <c r="U141" s="1299">
        <f t="shared" si="42"/>
        <v>4466.7583999999997</v>
      </c>
      <c r="V141" s="1299">
        <f t="shared" si="43"/>
        <v>6190.0684000000001</v>
      </c>
      <c r="W141" s="1296"/>
      <c r="X141" s="1296" t="b">
        <f t="shared" si="37"/>
        <v>1</v>
      </c>
      <c r="Y141" s="1295"/>
      <c r="Z141" s="411" t="s">
        <v>72</v>
      </c>
      <c r="AA141" s="1295"/>
      <c r="AB141" s="1294"/>
      <c r="AC141" s="1295"/>
      <c r="AD141" s="1294"/>
      <c r="AE141" s="1294"/>
      <c r="AF141" s="1295"/>
      <c r="AG141" s="1294"/>
      <c r="AH141" s="1295"/>
      <c r="AI141" s="1294"/>
    </row>
    <row r="142" spans="1:35" ht="15" customHeight="1" x14ac:dyDescent="0.25">
      <c r="A142" s="1212" t="s">
        <v>1223</v>
      </c>
      <c r="B142" s="1212" t="s">
        <v>847</v>
      </c>
      <c r="C142" s="1213">
        <v>159</v>
      </c>
      <c r="D142" s="1214" t="s">
        <v>62</v>
      </c>
      <c r="E142" s="1212" t="s">
        <v>284</v>
      </c>
      <c r="F142" s="1215">
        <v>12962.44</v>
      </c>
      <c r="G142" s="1216" t="s">
        <v>167</v>
      </c>
      <c r="H142" s="1216" t="s">
        <v>167</v>
      </c>
      <c r="I142" s="1215">
        <v>634.46</v>
      </c>
      <c r="J142" s="1215">
        <v>5892</v>
      </c>
      <c r="K142" s="1215">
        <v>0</v>
      </c>
      <c r="L142" s="1215">
        <v>1178.44</v>
      </c>
      <c r="M142" s="738">
        <f t="shared" si="38"/>
        <v>7070.4400000000005</v>
      </c>
      <c r="N142" s="1218">
        <v>0</v>
      </c>
      <c r="O142" s="738">
        <f t="shared" si="39"/>
        <v>7070.4400000000005</v>
      </c>
      <c r="P142" s="1215">
        <v>2242.98</v>
      </c>
      <c r="Q142" s="1215">
        <v>565.63</v>
      </c>
      <c r="R142" s="1219">
        <v>160.72999999999999</v>
      </c>
      <c r="S142" s="738">
        <f t="shared" si="40"/>
        <v>795.19</v>
      </c>
      <c r="T142" s="738">
        <f t="shared" si="41"/>
        <v>106.0566</v>
      </c>
      <c r="U142" s="738">
        <f t="shared" si="42"/>
        <v>1341.7334000000001</v>
      </c>
      <c r="V142" s="738">
        <f t="shared" si="43"/>
        <v>1907.3634000000002</v>
      </c>
      <c r="W142" s="1214"/>
      <c r="X142" s="1214" t="b">
        <f t="shared" si="37"/>
        <v>1</v>
      </c>
      <c r="Y142" s="1213"/>
      <c r="Z142" s="178" t="s">
        <v>62</v>
      </c>
      <c r="AA142" s="1213"/>
      <c r="AB142" s="1212"/>
      <c r="AC142" s="1213"/>
      <c r="AD142" s="1212"/>
      <c r="AE142" s="1212"/>
      <c r="AF142" s="1213"/>
      <c r="AG142" s="1212"/>
      <c r="AH142" s="1213"/>
      <c r="AI142" s="1212"/>
    </row>
    <row r="143" spans="1:35" ht="15" customHeight="1" x14ac:dyDescent="0.25">
      <c r="A143" s="1212" t="s">
        <v>1223</v>
      </c>
      <c r="B143" s="1212" t="s">
        <v>847</v>
      </c>
      <c r="C143" s="1213">
        <v>91</v>
      </c>
      <c r="D143" s="1214" t="s">
        <v>51</v>
      </c>
      <c r="E143" s="1212" t="s">
        <v>223</v>
      </c>
      <c r="F143" s="1215">
        <v>15490.89</v>
      </c>
      <c r="G143" s="1216" t="s">
        <v>167</v>
      </c>
      <c r="H143" s="1216" t="s">
        <v>167</v>
      </c>
      <c r="I143" s="1215">
        <v>772.55</v>
      </c>
      <c r="J143" s="1215">
        <v>6878.35</v>
      </c>
      <c r="K143" s="1215">
        <v>0</v>
      </c>
      <c r="L143" s="1215">
        <v>1734.19</v>
      </c>
      <c r="M143" s="738">
        <f t="shared" si="38"/>
        <v>8612.5400000000009</v>
      </c>
      <c r="N143" s="1218">
        <v>0</v>
      </c>
      <c r="O143" s="738">
        <f t="shared" si="39"/>
        <v>8612.5400000000009</v>
      </c>
      <c r="P143" s="1215">
        <v>2650.34</v>
      </c>
      <c r="Q143" s="1215">
        <v>689</v>
      </c>
      <c r="R143" s="1219">
        <v>180.19</v>
      </c>
      <c r="S143" s="738">
        <f t="shared" si="40"/>
        <v>952.74</v>
      </c>
      <c r="T143" s="738">
        <f t="shared" si="41"/>
        <v>129.18810000000002</v>
      </c>
      <c r="U143" s="738">
        <f t="shared" si="42"/>
        <v>1568.4119000000001</v>
      </c>
      <c r="V143" s="738">
        <f t="shared" si="43"/>
        <v>2257.4119000000001</v>
      </c>
      <c r="W143" s="1214"/>
      <c r="X143" s="1214" t="b">
        <f t="shared" si="37"/>
        <v>1</v>
      </c>
      <c r="Y143" s="1213"/>
      <c r="Z143" s="399" t="s">
        <v>51</v>
      </c>
      <c r="AA143" s="1213"/>
      <c r="AB143" s="1212"/>
      <c r="AC143" s="1213"/>
      <c r="AD143" s="1212"/>
      <c r="AE143" s="1212"/>
      <c r="AF143" s="1213"/>
      <c r="AG143" s="1212"/>
      <c r="AH143" s="1213"/>
      <c r="AI143" s="1212"/>
    </row>
    <row r="144" spans="1:35" ht="15" customHeight="1" x14ac:dyDescent="0.25">
      <c r="A144" s="1212" t="s">
        <v>1223</v>
      </c>
      <c r="B144" s="1212" t="s">
        <v>847</v>
      </c>
      <c r="C144" s="1213">
        <v>482</v>
      </c>
      <c r="D144" s="1214" t="s">
        <v>821</v>
      </c>
      <c r="E144" s="1212" t="s">
        <v>822</v>
      </c>
      <c r="F144" s="1215">
        <v>25171.97</v>
      </c>
      <c r="G144" s="1216" t="s">
        <v>167</v>
      </c>
      <c r="H144" s="1216" t="s">
        <v>167</v>
      </c>
      <c r="I144" s="1215">
        <v>951.62</v>
      </c>
      <c r="J144" s="1215">
        <v>11207.62</v>
      </c>
      <c r="K144" s="1215">
        <v>0</v>
      </c>
      <c r="L144" s="1215">
        <v>2756.73</v>
      </c>
      <c r="M144" s="738">
        <f t="shared" si="38"/>
        <v>13964.35</v>
      </c>
      <c r="N144" s="1218">
        <v>0</v>
      </c>
      <c r="O144" s="738">
        <f t="shared" si="39"/>
        <v>13964.35</v>
      </c>
      <c r="P144" s="1215">
        <v>4011.3</v>
      </c>
      <c r="Q144" s="1215">
        <v>1117.1400000000001</v>
      </c>
      <c r="R144" s="1219">
        <v>0</v>
      </c>
      <c r="S144" s="738">
        <f t="shared" si="40"/>
        <v>951.62</v>
      </c>
      <c r="T144" s="738">
        <f t="shared" si="41"/>
        <v>209.46525</v>
      </c>
      <c r="U144" s="738">
        <f t="shared" si="42"/>
        <v>2850.2147500000001</v>
      </c>
      <c r="V144" s="738">
        <f t="shared" si="43"/>
        <v>3967.3547500000004</v>
      </c>
      <c r="W144" s="1214"/>
      <c r="X144" s="1214" t="b">
        <f t="shared" si="37"/>
        <v>1</v>
      </c>
      <c r="Y144" s="1213"/>
      <c r="Z144" s="369" t="s">
        <v>821</v>
      </c>
      <c r="AA144" s="1213"/>
      <c r="AB144" s="1212"/>
      <c r="AC144" s="1213"/>
      <c r="AD144" s="1212"/>
      <c r="AE144" s="1212"/>
      <c r="AF144" s="1213"/>
      <c r="AG144" s="1212"/>
      <c r="AH144" s="1213"/>
      <c r="AI144" s="1212"/>
    </row>
    <row r="145" spans="1:35" s="1302" customFormat="1" ht="15" customHeight="1" x14ac:dyDescent="0.25">
      <c r="A145" s="1294" t="s">
        <v>1223</v>
      </c>
      <c r="B145" s="1294" t="s">
        <v>847</v>
      </c>
      <c r="C145" s="1295">
        <v>326</v>
      </c>
      <c r="D145" s="1296" t="s">
        <v>322</v>
      </c>
      <c r="E145" s="1294" t="s">
        <v>323</v>
      </c>
      <c r="F145" s="1297">
        <v>63632.79</v>
      </c>
      <c r="G145" s="1298" t="s">
        <v>167</v>
      </c>
      <c r="H145" s="1298" t="s">
        <v>167</v>
      </c>
      <c r="I145" s="1297">
        <v>951.62</v>
      </c>
      <c r="J145" s="1297">
        <v>28027.69</v>
      </c>
      <c r="K145" s="1297">
        <v>0</v>
      </c>
      <c r="L145" s="1297">
        <v>7577.41</v>
      </c>
      <c r="M145" s="1299">
        <f t="shared" si="38"/>
        <v>35605.1</v>
      </c>
      <c r="N145" s="1300">
        <v>594.30999999999995</v>
      </c>
      <c r="O145" s="1299">
        <f t="shared" si="39"/>
        <v>35010.79</v>
      </c>
      <c r="P145" s="1297">
        <v>8603.18</v>
      </c>
      <c r="Q145" s="1297">
        <v>2848.4</v>
      </c>
      <c r="R145" s="1301">
        <v>0</v>
      </c>
      <c r="S145" s="1303">
        <f t="shared" si="40"/>
        <v>951.62</v>
      </c>
      <c r="T145" s="1299">
        <f t="shared" si="41"/>
        <v>525.16184999999996</v>
      </c>
      <c r="U145" s="1299">
        <f t="shared" si="42"/>
        <v>7126.3981500000009</v>
      </c>
      <c r="V145" s="1299">
        <f t="shared" si="43"/>
        <v>9974.7981500000005</v>
      </c>
      <c r="W145" s="1296"/>
      <c r="X145" s="1296" t="b">
        <f t="shared" si="37"/>
        <v>1</v>
      </c>
      <c r="Y145" s="1295"/>
      <c r="Z145" s="411" t="s">
        <v>322</v>
      </c>
      <c r="AA145" s="1295"/>
      <c r="AB145" s="1294"/>
      <c r="AC145" s="1295"/>
      <c r="AD145" s="1294"/>
      <c r="AE145" s="1294"/>
      <c r="AF145" s="1295"/>
      <c r="AG145" s="1294"/>
      <c r="AH145" s="1295"/>
      <c r="AI145" s="1294"/>
    </row>
    <row r="146" spans="1:35" ht="15" customHeight="1" x14ac:dyDescent="0.25">
      <c r="A146" s="1212" t="s">
        <v>1223</v>
      </c>
      <c r="B146" s="1212" t="s">
        <v>847</v>
      </c>
      <c r="C146" s="1213">
        <v>508</v>
      </c>
      <c r="D146" s="1214" t="s">
        <v>1170</v>
      </c>
      <c r="E146" s="1212" t="s">
        <v>1181</v>
      </c>
      <c r="F146" s="1215">
        <v>39240.800000000003</v>
      </c>
      <c r="G146" s="1216" t="s">
        <v>167</v>
      </c>
      <c r="H146" s="1216" t="s">
        <v>167</v>
      </c>
      <c r="I146" s="1215">
        <v>951.62</v>
      </c>
      <c r="J146" s="1215">
        <v>18488.400000000001</v>
      </c>
      <c r="K146" s="1215">
        <v>0</v>
      </c>
      <c r="L146" s="1215">
        <v>2264</v>
      </c>
      <c r="M146" s="738">
        <f t="shared" si="38"/>
        <v>20752.400000000001</v>
      </c>
      <c r="N146" s="1218">
        <v>0</v>
      </c>
      <c r="O146" s="738">
        <f t="shared" si="39"/>
        <v>20752.400000000001</v>
      </c>
      <c r="P146" s="1215">
        <v>5998.95</v>
      </c>
      <c r="Q146" s="1215">
        <v>1660.19</v>
      </c>
      <c r="R146" s="1219">
        <v>0</v>
      </c>
      <c r="S146" s="738">
        <f t="shared" si="40"/>
        <v>951.62</v>
      </c>
      <c r="T146" s="738">
        <f t="shared" si="41"/>
        <v>311.286</v>
      </c>
      <c r="U146" s="738">
        <f t="shared" si="42"/>
        <v>4736.0439999999999</v>
      </c>
      <c r="V146" s="738">
        <f t="shared" si="43"/>
        <v>6396.2340000000004</v>
      </c>
      <c r="W146" s="1214"/>
      <c r="X146" s="1214" t="b">
        <f t="shared" si="37"/>
        <v>1</v>
      </c>
      <c r="Y146" s="1213"/>
      <c r="Z146" s="178" t="s">
        <v>1170</v>
      </c>
      <c r="AA146" s="1213"/>
      <c r="AB146" s="1212"/>
      <c r="AC146" s="1213"/>
      <c r="AD146" s="1212"/>
      <c r="AE146" s="1212"/>
      <c r="AF146" s="1213"/>
      <c r="AG146" s="1212"/>
      <c r="AH146" s="1213"/>
      <c r="AI146" s="1212"/>
    </row>
    <row r="147" spans="1:35" ht="15" customHeight="1" x14ac:dyDescent="0.25">
      <c r="A147" s="1212" t="s">
        <v>1223</v>
      </c>
      <c r="B147" s="1212" t="s">
        <v>847</v>
      </c>
      <c r="C147" s="1213">
        <v>501</v>
      </c>
      <c r="D147" s="1214" t="s">
        <v>1042</v>
      </c>
      <c r="E147" s="1212" t="s">
        <v>1041</v>
      </c>
      <c r="F147" s="1215">
        <v>32389.98</v>
      </c>
      <c r="G147" s="1216" t="s">
        <v>167</v>
      </c>
      <c r="H147" s="1216" t="s">
        <v>167</v>
      </c>
      <c r="I147" s="1215">
        <v>951.62</v>
      </c>
      <c r="J147" s="1215">
        <v>14469.19</v>
      </c>
      <c r="K147" s="1215">
        <v>0</v>
      </c>
      <c r="L147" s="1215">
        <v>3451.6</v>
      </c>
      <c r="M147" s="738">
        <f t="shared" si="38"/>
        <v>17920.79</v>
      </c>
      <c r="N147" s="1218">
        <v>0</v>
      </c>
      <c r="O147" s="738">
        <f t="shared" si="39"/>
        <v>17920.79</v>
      </c>
      <c r="P147" s="1215">
        <v>4901.71</v>
      </c>
      <c r="Q147" s="1215">
        <v>1433.66</v>
      </c>
      <c r="R147" s="1219">
        <v>0</v>
      </c>
      <c r="S147" s="738">
        <f t="shared" si="40"/>
        <v>951.62</v>
      </c>
      <c r="T147" s="738">
        <f t="shared" si="41"/>
        <v>268.81184999999999</v>
      </c>
      <c r="U147" s="738">
        <f t="shared" si="42"/>
        <v>3681.2781500000001</v>
      </c>
      <c r="V147" s="738">
        <f t="shared" si="43"/>
        <v>5114.93815</v>
      </c>
      <c r="W147" s="1214"/>
      <c r="X147" s="1214" t="b">
        <f t="shared" si="37"/>
        <v>1</v>
      </c>
      <c r="Y147" s="1213"/>
      <c r="Z147" s="218" t="s">
        <v>1042</v>
      </c>
      <c r="AA147" s="1213"/>
      <c r="AB147" s="1212"/>
      <c r="AC147" s="1213"/>
      <c r="AD147" s="1212"/>
      <c r="AE147" s="1212"/>
      <c r="AF147" s="1213"/>
      <c r="AG147" s="1212"/>
      <c r="AH147" s="1213"/>
      <c r="AI147" s="1212"/>
    </row>
    <row r="148" spans="1:35" ht="15" customHeight="1" x14ac:dyDescent="0.25">
      <c r="A148" s="1212" t="s">
        <v>1223</v>
      </c>
      <c r="B148" s="1212" t="s">
        <v>847</v>
      </c>
      <c r="C148" s="1213">
        <v>221</v>
      </c>
      <c r="D148" s="1214" t="s">
        <v>109</v>
      </c>
      <c r="E148" s="1212" t="s">
        <v>252</v>
      </c>
      <c r="F148" s="1215">
        <v>27762.86</v>
      </c>
      <c r="G148" s="1216" t="s">
        <v>167</v>
      </c>
      <c r="H148" s="1216" t="s">
        <v>167</v>
      </c>
      <c r="I148" s="1215">
        <v>951.62</v>
      </c>
      <c r="J148" s="1215">
        <v>12356.4</v>
      </c>
      <c r="K148" s="1215">
        <v>0</v>
      </c>
      <c r="L148" s="1215">
        <v>3050.06</v>
      </c>
      <c r="M148" s="738">
        <f t="shared" si="38"/>
        <v>15406.46</v>
      </c>
      <c r="N148" s="1218">
        <v>0</v>
      </c>
      <c r="O148" s="738">
        <f t="shared" si="39"/>
        <v>15406.46</v>
      </c>
      <c r="P148" s="1215">
        <v>4324.92</v>
      </c>
      <c r="Q148" s="1215">
        <v>1232.51</v>
      </c>
      <c r="R148" s="1219">
        <v>0</v>
      </c>
      <c r="S148" s="738">
        <f t="shared" si="40"/>
        <v>951.62</v>
      </c>
      <c r="T148" s="738">
        <f t="shared" si="41"/>
        <v>231.09689999999998</v>
      </c>
      <c r="U148" s="738">
        <f t="shared" si="42"/>
        <v>3142.2031000000002</v>
      </c>
      <c r="V148" s="738">
        <f t="shared" si="43"/>
        <v>4374.7130999999999</v>
      </c>
      <c r="W148" s="1214"/>
      <c r="X148" s="1214" t="b">
        <f t="shared" si="37"/>
        <v>0</v>
      </c>
      <c r="Y148" s="1213"/>
      <c r="Z148" s="399" t="s">
        <v>413</v>
      </c>
      <c r="AA148" s="1213"/>
      <c r="AB148" s="1212"/>
      <c r="AC148" s="1213"/>
      <c r="AD148" s="1212"/>
      <c r="AE148" s="1212"/>
      <c r="AF148" s="1213"/>
      <c r="AG148" s="1212"/>
      <c r="AH148" s="1213"/>
      <c r="AI148" s="1212"/>
    </row>
    <row r="149" spans="1:35" ht="15" customHeight="1" x14ac:dyDescent="0.25">
      <c r="A149" s="1212" t="s">
        <v>1223</v>
      </c>
      <c r="B149" s="1212" t="s">
        <v>847</v>
      </c>
      <c r="C149" s="1213">
        <v>13</v>
      </c>
      <c r="D149" s="1214" t="s">
        <v>102</v>
      </c>
      <c r="E149" s="1212" t="s">
        <v>181</v>
      </c>
      <c r="F149" s="1215">
        <v>21769.4</v>
      </c>
      <c r="G149" s="1216" t="s">
        <v>167</v>
      </c>
      <c r="H149" s="1216" t="s">
        <v>167</v>
      </c>
      <c r="I149" s="1215">
        <v>951.62</v>
      </c>
      <c r="J149" s="1215">
        <v>9691.92</v>
      </c>
      <c r="K149" s="1215">
        <v>0</v>
      </c>
      <c r="L149" s="1215">
        <v>2385.56</v>
      </c>
      <c r="M149" s="738">
        <f t="shared" si="38"/>
        <v>12077.48</v>
      </c>
      <c r="N149" s="1218">
        <v>0</v>
      </c>
      <c r="O149" s="738">
        <f t="shared" si="39"/>
        <v>12077.48</v>
      </c>
      <c r="P149" s="1215">
        <v>3597.51</v>
      </c>
      <c r="Q149" s="1215">
        <v>966.19</v>
      </c>
      <c r="R149" s="1219">
        <v>0</v>
      </c>
      <c r="S149" s="738">
        <f t="shared" si="40"/>
        <v>951.62</v>
      </c>
      <c r="T149" s="738">
        <f t="shared" si="41"/>
        <v>181.16219999999998</v>
      </c>
      <c r="U149" s="738">
        <f t="shared" si="42"/>
        <v>2464.7278000000006</v>
      </c>
      <c r="V149" s="738">
        <f t="shared" si="43"/>
        <v>3430.9178000000006</v>
      </c>
      <c r="W149" s="1214"/>
      <c r="X149" s="1214" t="b">
        <f t="shared" si="37"/>
        <v>0</v>
      </c>
      <c r="Y149" s="1213"/>
      <c r="Z149" s="399" t="s">
        <v>427</v>
      </c>
      <c r="AA149" s="1213"/>
      <c r="AB149" s="1212"/>
      <c r="AC149" s="1213"/>
      <c r="AD149" s="1212"/>
      <c r="AE149" s="1212"/>
      <c r="AF149" s="1213"/>
      <c r="AG149" s="1212"/>
      <c r="AH149" s="1213"/>
      <c r="AI149" s="1212"/>
    </row>
    <row r="150" spans="1:35" ht="15" customHeight="1" x14ac:dyDescent="0.25">
      <c r="A150" s="1212" t="s">
        <v>1223</v>
      </c>
      <c r="B150" s="1212" t="s">
        <v>847</v>
      </c>
      <c r="C150" s="1213">
        <v>502</v>
      </c>
      <c r="D150" s="1214" t="s">
        <v>1036</v>
      </c>
      <c r="E150" s="1212" t="s">
        <v>1040</v>
      </c>
      <c r="F150" s="1215">
        <v>41387.199999999997</v>
      </c>
      <c r="G150" s="1216" t="s">
        <v>167</v>
      </c>
      <c r="H150" s="1216" t="s">
        <v>167</v>
      </c>
      <c r="I150" s="1215">
        <v>951.62</v>
      </c>
      <c r="J150" s="1215">
        <v>18488.400000000001</v>
      </c>
      <c r="K150" s="1215">
        <v>0</v>
      </c>
      <c r="L150" s="1215">
        <v>4410.3999999999996</v>
      </c>
      <c r="M150" s="738">
        <f t="shared" si="38"/>
        <v>22898.800000000003</v>
      </c>
      <c r="N150" s="1218">
        <v>0</v>
      </c>
      <c r="O150" s="738">
        <f t="shared" si="39"/>
        <v>22898.800000000003</v>
      </c>
      <c r="P150" s="1215">
        <v>5998.95</v>
      </c>
      <c r="Q150" s="1215">
        <v>1831.9</v>
      </c>
      <c r="R150" s="1219">
        <v>0</v>
      </c>
      <c r="S150" s="738">
        <f t="shared" si="40"/>
        <v>951.62</v>
      </c>
      <c r="T150" s="738">
        <f t="shared" si="41"/>
        <v>343.48200000000003</v>
      </c>
      <c r="U150" s="738">
        <f t="shared" si="42"/>
        <v>4703.848</v>
      </c>
      <c r="V150" s="738">
        <f t="shared" si="43"/>
        <v>6535.7479999999996</v>
      </c>
      <c r="W150" s="1214"/>
      <c r="X150" s="1214" t="b">
        <f t="shared" si="37"/>
        <v>1</v>
      </c>
      <c r="Y150" s="1213"/>
      <c r="Z150" s="218" t="s">
        <v>1036</v>
      </c>
      <c r="AA150" s="1213"/>
      <c r="AB150" s="1212"/>
      <c r="AC150" s="1213"/>
      <c r="AD150" s="1212"/>
      <c r="AE150" s="1212"/>
      <c r="AF150" s="1213"/>
      <c r="AG150" s="1212"/>
      <c r="AH150" s="1213"/>
      <c r="AI150" s="1212"/>
    </row>
    <row r="151" spans="1:35" ht="15" customHeight="1" x14ac:dyDescent="0.25">
      <c r="A151" s="1221" t="s">
        <v>1223</v>
      </c>
      <c r="B151" s="1221" t="s">
        <v>847</v>
      </c>
      <c r="C151" s="1222">
        <v>15</v>
      </c>
      <c r="D151" s="1223" t="s">
        <v>10</v>
      </c>
      <c r="E151" s="1221" t="s">
        <v>182</v>
      </c>
      <c r="F151" s="1224">
        <v>25310.93</v>
      </c>
      <c r="G151" s="1216" t="s">
        <v>167</v>
      </c>
      <c r="H151" s="1216" t="s">
        <v>167</v>
      </c>
      <c r="I151" s="1224">
        <v>951.62</v>
      </c>
      <c r="J151" s="1224">
        <v>11517.4</v>
      </c>
      <c r="K151" s="1215">
        <v>0</v>
      </c>
      <c r="L151" s="1224">
        <v>2276.13</v>
      </c>
      <c r="M151" s="1225">
        <f t="shared" si="38"/>
        <v>13793.529999999999</v>
      </c>
      <c r="N151" s="1226">
        <v>0</v>
      </c>
      <c r="O151" s="1225">
        <f>M151-N151+212.8</f>
        <v>14006.329999999998</v>
      </c>
      <c r="P151" s="1224">
        <v>4095.87</v>
      </c>
      <c r="Q151" s="1224">
        <v>1103.48</v>
      </c>
      <c r="R151" s="1219">
        <v>0</v>
      </c>
      <c r="S151" s="738">
        <f t="shared" si="40"/>
        <v>951.62</v>
      </c>
      <c r="T151" s="738">
        <f t="shared" si="41"/>
        <v>210.09494999999995</v>
      </c>
      <c r="U151" s="738">
        <f t="shared" si="42"/>
        <v>2934.1550499999998</v>
      </c>
      <c r="V151" s="738">
        <f t="shared" si="43"/>
        <v>4037.6350499999999</v>
      </c>
      <c r="W151" s="1237"/>
      <c r="X151" s="1214" t="b">
        <f t="shared" si="37"/>
        <v>1</v>
      </c>
      <c r="Y151" s="1213"/>
      <c r="Z151" s="399" t="s">
        <v>10</v>
      </c>
      <c r="AA151" s="1213"/>
      <c r="AB151" s="1212"/>
      <c r="AC151" s="1213"/>
      <c r="AD151" s="1212"/>
      <c r="AE151" s="1212"/>
      <c r="AF151" s="1213"/>
      <c r="AG151" s="1212"/>
      <c r="AH151" s="1213"/>
      <c r="AI151" s="1212"/>
    </row>
    <row r="152" spans="1:35" ht="15" customHeight="1" x14ac:dyDescent="0.25">
      <c r="A152" s="1212" t="s">
        <v>1223</v>
      </c>
      <c r="B152" s="1212" t="s">
        <v>847</v>
      </c>
      <c r="C152" s="1213">
        <v>253</v>
      </c>
      <c r="D152" s="1214" t="s">
        <v>146</v>
      </c>
      <c r="E152" s="1212" t="s">
        <v>261</v>
      </c>
      <c r="F152" s="1215">
        <v>12057.68</v>
      </c>
      <c r="G152" s="1216" t="s">
        <v>167</v>
      </c>
      <c r="H152" s="1216" t="s">
        <v>167</v>
      </c>
      <c r="I152" s="1215">
        <v>557.77</v>
      </c>
      <c r="J152" s="1215">
        <v>5344.21</v>
      </c>
      <c r="K152" s="1215">
        <v>0</v>
      </c>
      <c r="L152" s="1215">
        <v>1369.26</v>
      </c>
      <c r="M152" s="346">
        <f t="shared" si="38"/>
        <v>6713.47</v>
      </c>
      <c r="N152" s="1236">
        <f>86.85+2.61</f>
        <v>89.46</v>
      </c>
      <c r="O152" s="346">
        <f>M152-N152</f>
        <v>6624.01</v>
      </c>
      <c r="P152" s="1215">
        <v>2016.74</v>
      </c>
      <c r="Q152" s="1215">
        <v>537.07000000000005</v>
      </c>
      <c r="R152" s="1219">
        <v>179.18000000000006</v>
      </c>
      <c r="S152" s="346">
        <f t="shared" si="40"/>
        <v>736.95</v>
      </c>
      <c r="T152" s="738">
        <f t="shared" si="41"/>
        <v>99.360150000000004</v>
      </c>
      <c r="U152" s="738">
        <f t="shared" si="42"/>
        <v>1180.42985</v>
      </c>
      <c r="V152" s="738">
        <f t="shared" si="43"/>
        <v>1717.4998500000002</v>
      </c>
      <c r="W152" s="1214"/>
      <c r="X152" s="1214" t="b">
        <f t="shared" si="37"/>
        <v>0</v>
      </c>
      <c r="Y152" s="1213"/>
      <c r="Z152" s="399" t="s">
        <v>144</v>
      </c>
      <c r="AA152" s="1213"/>
      <c r="AB152" s="1212"/>
      <c r="AC152" s="1213"/>
      <c r="AD152" s="1212"/>
      <c r="AE152" s="1212"/>
      <c r="AF152" s="1213"/>
      <c r="AG152" s="1212"/>
      <c r="AH152" s="1213"/>
      <c r="AI152" s="1212"/>
    </row>
    <row r="153" spans="1:35" ht="15" customHeight="1" x14ac:dyDescent="0.25">
      <c r="A153" s="1212" t="s">
        <v>1223</v>
      </c>
      <c r="B153" s="1212" t="s">
        <v>847</v>
      </c>
      <c r="C153" s="1213">
        <v>510</v>
      </c>
      <c r="D153" s="1214" t="s">
        <v>1208</v>
      </c>
      <c r="E153" s="1212" t="s">
        <v>1213</v>
      </c>
      <c r="F153" s="1215">
        <v>47802.43</v>
      </c>
      <c r="G153" s="1216" t="s">
        <v>167</v>
      </c>
      <c r="H153" s="1216" t="s">
        <v>167</v>
      </c>
      <c r="I153" s="1215">
        <v>951.62</v>
      </c>
      <c r="J153" s="1215">
        <v>23344.34</v>
      </c>
      <c r="K153" s="1215">
        <v>0</v>
      </c>
      <c r="L153" s="1215">
        <v>1113.75</v>
      </c>
      <c r="M153" s="738">
        <f t="shared" si="38"/>
        <v>24458.09</v>
      </c>
      <c r="N153" s="1218">
        <v>0</v>
      </c>
      <c r="O153" s="738">
        <f>M153-N153</f>
        <v>24458.09</v>
      </c>
      <c r="P153" s="1215">
        <v>7324.62</v>
      </c>
      <c r="Q153" s="1215">
        <v>1956.64</v>
      </c>
      <c r="R153" s="1219">
        <v>0</v>
      </c>
      <c r="S153" s="738">
        <f t="shared" si="40"/>
        <v>951.62</v>
      </c>
      <c r="T153" s="738">
        <f t="shared" si="41"/>
        <v>366.87135000000001</v>
      </c>
      <c r="U153" s="738">
        <f t="shared" si="42"/>
        <v>6006.1286499999997</v>
      </c>
      <c r="V153" s="738">
        <f t="shared" si="43"/>
        <v>7962.76865</v>
      </c>
      <c r="W153" s="1214"/>
      <c r="X153" s="1214" t="b">
        <f t="shared" si="37"/>
        <v>1</v>
      </c>
      <c r="Y153" s="1213"/>
      <c r="Z153" s="178" t="s">
        <v>1208</v>
      </c>
      <c r="AA153" s="1213"/>
      <c r="AB153" s="1212"/>
      <c r="AC153" s="1213"/>
      <c r="AD153" s="1212"/>
      <c r="AE153" s="1212"/>
      <c r="AF153" s="1213"/>
      <c r="AG153" s="1212"/>
      <c r="AH153" s="1213"/>
      <c r="AI153" s="1212"/>
    </row>
    <row r="154" spans="1:35" ht="15" customHeight="1" x14ac:dyDescent="0.25">
      <c r="A154" s="1212" t="s">
        <v>1223</v>
      </c>
      <c r="B154" s="1212" t="s">
        <v>847</v>
      </c>
      <c r="C154" s="1213">
        <v>500</v>
      </c>
      <c r="D154" s="1214" t="s">
        <v>467</v>
      </c>
      <c r="E154" s="1212" t="s">
        <v>514</v>
      </c>
      <c r="F154" s="1215">
        <v>32389.98</v>
      </c>
      <c r="G154" s="1216" t="s">
        <v>167</v>
      </c>
      <c r="H154" s="1216" t="s">
        <v>167</v>
      </c>
      <c r="I154" s="1215">
        <v>951.62</v>
      </c>
      <c r="J154" s="1215">
        <v>14469.19</v>
      </c>
      <c r="K154" s="1215">
        <v>0</v>
      </c>
      <c r="L154" s="1215">
        <v>3451.6</v>
      </c>
      <c r="M154" s="738">
        <f t="shared" si="38"/>
        <v>17920.79</v>
      </c>
      <c r="N154" s="1218">
        <v>0</v>
      </c>
      <c r="O154" s="738">
        <f>M154-N154</f>
        <v>17920.79</v>
      </c>
      <c r="P154" s="1215">
        <v>4901.71</v>
      </c>
      <c r="Q154" s="1215">
        <v>1433.66</v>
      </c>
      <c r="R154" s="1219">
        <v>0</v>
      </c>
      <c r="S154" s="738">
        <f t="shared" si="40"/>
        <v>951.62</v>
      </c>
      <c r="T154" s="738">
        <f t="shared" si="41"/>
        <v>268.81184999999999</v>
      </c>
      <c r="U154" s="738">
        <f t="shared" si="42"/>
        <v>3681.2781500000001</v>
      </c>
      <c r="V154" s="738">
        <f t="shared" si="43"/>
        <v>5114.93815</v>
      </c>
      <c r="W154" s="1214"/>
      <c r="X154" s="1214" t="b">
        <f t="shared" si="37"/>
        <v>1</v>
      </c>
      <c r="Y154" s="1213"/>
      <c r="Z154" s="369" t="s">
        <v>467</v>
      </c>
      <c r="AA154" s="1213"/>
      <c r="AB154" s="1212"/>
      <c r="AC154" s="1213"/>
      <c r="AD154" s="1212"/>
      <c r="AE154" s="1212"/>
      <c r="AF154" s="1213"/>
      <c r="AG154" s="1212"/>
      <c r="AH154" s="1213"/>
      <c r="AI154" s="1212"/>
    </row>
    <row r="155" spans="1:35" ht="15" customHeight="1" x14ac:dyDescent="0.25">
      <c r="A155" s="1212" t="s">
        <v>1223</v>
      </c>
      <c r="B155" s="1212" t="s">
        <v>847</v>
      </c>
      <c r="C155" s="1213">
        <v>463</v>
      </c>
      <c r="D155" s="1214" t="s">
        <v>752</v>
      </c>
      <c r="E155" s="1212" t="s">
        <v>765</v>
      </c>
      <c r="F155" s="1215">
        <v>51100.27</v>
      </c>
      <c r="G155" s="1216" t="s">
        <v>167</v>
      </c>
      <c r="H155" s="1216" t="s">
        <v>167</v>
      </c>
      <c r="I155" s="1215">
        <v>951.62</v>
      </c>
      <c r="J155" s="1215">
        <v>22507.61</v>
      </c>
      <c r="K155" s="1215">
        <v>0</v>
      </c>
      <c r="L155" s="1215">
        <v>6085.05</v>
      </c>
      <c r="M155" s="738">
        <f t="shared" si="38"/>
        <v>28592.66</v>
      </c>
      <c r="N155" s="1218">
        <v>477.26</v>
      </c>
      <c r="O155" s="738">
        <f>M155-N155</f>
        <v>28115.4</v>
      </c>
      <c r="P155" s="1215">
        <v>7096.2</v>
      </c>
      <c r="Q155" s="1215">
        <v>2287.41</v>
      </c>
      <c r="R155" s="1219">
        <v>0</v>
      </c>
      <c r="S155" s="738">
        <f t="shared" si="40"/>
        <v>951.62</v>
      </c>
      <c r="T155" s="738">
        <f t="shared" si="41"/>
        <v>421.73099999999999</v>
      </c>
      <c r="U155" s="738">
        <f t="shared" si="42"/>
        <v>5722.8490000000002</v>
      </c>
      <c r="V155" s="738">
        <f t="shared" si="43"/>
        <v>8010.259</v>
      </c>
      <c r="W155" s="1214"/>
      <c r="X155" s="1214" t="b">
        <f t="shared" si="37"/>
        <v>1</v>
      </c>
      <c r="Y155" s="1213"/>
      <c r="Z155" s="218" t="s">
        <v>752</v>
      </c>
      <c r="AA155" s="1213"/>
      <c r="AB155" s="1212"/>
      <c r="AC155" s="1213"/>
      <c r="AD155" s="1212"/>
      <c r="AE155" s="1212"/>
      <c r="AF155" s="1213"/>
      <c r="AG155" s="1212"/>
      <c r="AH155" s="1213"/>
      <c r="AI155" s="1212"/>
    </row>
    <row r="156" spans="1:35" ht="15" customHeight="1" x14ac:dyDescent="0.25">
      <c r="A156" s="1212" t="s">
        <v>1223</v>
      </c>
      <c r="B156" s="1212" t="s">
        <v>847</v>
      </c>
      <c r="C156" s="1213">
        <v>506</v>
      </c>
      <c r="D156" s="1214" t="s">
        <v>1139</v>
      </c>
      <c r="E156" s="1212" t="s">
        <v>1138</v>
      </c>
      <c r="F156" s="1215">
        <v>51997.56</v>
      </c>
      <c r="G156" s="1216" t="s">
        <v>167</v>
      </c>
      <c r="H156" s="1216" t="s">
        <v>167</v>
      </c>
      <c r="I156" s="1215">
        <v>951.62</v>
      </c>
      <c r="J156" s="1215">
        <v>23344.34</v>
      </c>
      <c r="K156" s="1215">
        <v>0</v>
      </c>
      <c r="L156" s="1215">
        <v>5308.88</v>
      </c>
      <c r="M156" s="738">
        <f t="shared" si="38"/>
        <v>28653.22</v>
      </c>
      <c r="N156" s="1218">
        <v>0</v>
      </c>
      <c r="O156" s="738">
        <f>M156-N156</f>
        <v>28653.22</v>
      </c>
      <c r="P156" s="1215">
        <v>7324.62</v>
      </c>
      <c r="Q156" s="1215">
        <v>2292.25</v>
      </c>
      <c r="R156" s="1219">
        <v>0</v>
      </c>
      <c r="S156" s="738">
        <f t="shared" si="40"/>
        <v>951.62</v>
      </c>
      <c r="T156" s="738">
        <f t="shared" si="41"/>
        <v>429.79829999999998</v>
      </c>
      <c r="U156" s="738">
        <f t="shared" si="42"/>
        <v>5943.2016999999996</v>
      </c>
      <c r="V156" s="738">
        <f t="shared" si="43"/>
        <v>8235.4516999999996</v>
      </c>
      <c r="W156" s="1214"/>
      <c r="X156" s="1214" t="b">
        <f t="shared" si="37"/>
        <v>1</v>
      </c>
      <c r="Y156" s="1213"/>
      <c r="Z156" s="218" t="s">
        <v>1139</v>
      </c>
      <c r="AA156" s="1213"/>
      <c r="AB156" s="1212"/>
      <c r="AC156" s="1213"/>
      <c r="AD156" s="1212"/>
      <c r="AE156" s="1212"/>
      <c r="AF156" s="1213"/>
      <c r="AG156" s="1212"/>
      <c r="AH156" s="1213"/>
      <c r="AI156" s="1212"/>
    </row>
    <row r="157" spans="1:35" ht="15" customHeight="1" x14ac:dyDescent="0.25">
      <c r="A157" s="1212" t="s">
        <v>1223</v>
      </c>
      <c r="B157" s="1212" t="s">
        <v>847</v>
      </c>
      <c r="C157" s="1213">
        <v>222</v>
      </c>
      <c r="D157" s="1214" t="s">
        <v>80</v>
      </c>
      <c r="E157" s="1212" t="s">
        <v>253</v>
      </c>
      <c r="F157" s="1215">
        <v>28513.62</v>
      </c>
      <c r="G157" s="1216" t="s">
        <v>167</v>
      </c>
      <c r="H157" s="1216" t="s">
        <v>167</v>
      </c>
      <c r="I157" s="1215">
        <v>951.62</v>
      </c>
      <c r="J157" s="1215">
        <v>12744.76</v>
      </c>
      <c r="K157" s="1215">
        <v>0</v>
      </c>
      <c r="L157" s="1215">
        <v>3024.1</v>
      </c>
      <c r="M157" s="738">
        <f t="shared" si="38"/>
        <v>15768.86</v>
      </c>
      <c r="N157" s="1218">
        <v>0</v>
      </c>
      <c r="O157" s="738">
        <f>M157-N157+160.26</f>
        <v>15929.12</v>
      </c>
      <c r="P157" s="1215">
        <v>4430.9399999999996</v>
      </c>
      <c r="Q157" s="1215">
        <v>1261.5</v>
      </c>
      <c r="R157" s="1219">
        <v>0</v>
      </c>
      <c r="S157" s="738">
        <f t="shared" si="40"/>
        <v>951.62</v>
      </c>
      <c r="T157" s="738">
        <f t="shared" si="41"/>
        <v>238.93680000000001</v>
      </c>
      <c r="U157" s="738">
        <f t="shared" si="42"/>
        <v>3240.3831999999998</v>
      </c>
      <c r="V157" s="738">
        <f t="shared" si="43"/>
        <v>4501.8832000000002</v>
      </c>
      <c r="W157" s="1214"/>
      <c r="X157" s="1214" t="b">
        <f t="shared" si="37"/>
        <v>1</v>
      </c>
      <c r="Y157" s="1213"/>
      <c r="Z157" s="399" t="s">
        <v>80</v>
      </c>
      <c r="AA157" s="1213"/>
      <c r="AB157" s="1212"/>
      <c r="AC157" s="1213"/>
      <c r="AD157" s="1212"/>
      <c r="AE157" s="1212"/>
      <c r="AF157" s="1213"/>
      <c r="AG157" s="1212"/>
      <c r="AH157" s="1213"/>
      <c r="AI157" s="1212"/>
    </row>
    <row r="158" spans="1:35" s="1302" customFormat="1" ht="15" customHeight="1" x14ac:dyDescent="0.25">
      <c r="A158" s="1294" t="s">
        <v>1223</v>
      </c>
      <c r="B158" s="1294" t="s">
        <v>847</v>
      </c>
      <c r="C158" s="1295">
        <v>43</v>
      </c>
      <c r="D158" s="1296" t="s">
        <v>1158</v>
      </c>
      <c r="E158" s="1294" t="s">
        <v>204</v>
      </c>
      <c r="F158" s="1297">
        <v>41543.99</v>
      </c>
      <c r="G158" s="1298" t="s">
        <v>167</v>
      </c>
      <c r="H158" s="1298" t="s">
        <v>167</v>
      </c>
      <c r="I158" s="1297">
        <v>951.62</v>
      </c>
      <c r="J158" s="1297">
        <v>18488.400000000001</v>
      </c>
      <c r="K158" s="1297">
        <v>0</v>
      </c>
      <c r="L158" s="1297">
        <v>4567.1899999999996</v>
      </c>
      <c r="M158" s="1299">
        <f t="shared" si="38"/>
        <v>23055.59</v>
      </c>
      <c r="N158" s="1300">
        <v>0</v>
      </c>
      <c r="O158" s="1299">
        <f t="shared" ref="O158:O188" si="44">M158-N158</f>
        <v>23055.59</v>
      </c>
      <c r="P158" s="1297">
        <v>5998.95</v>
      </c>
      <c r="Q158" s="1297">
        <v>1844.44</v>
      </c>
      <c r="R158" s="1301">
        <v>0</v>
      </c>
      <c r="S158" s="1299">
        <f t="shared" si="40"/>
        <v>951.62</v>
      </c>
      <c r="T158" s="1299">
        <f t="shared" si="41"/>
        <v>345.83384999999998</v>
      </c>
      <c r="U158" s="1299">
        <f t="shared" si="42"/>
        <v>4701.4961499999999</v>
      </c>
      <c r="V158" s="1299">
        <f t="shared" si="43"/>
        <v>6545.9361499999995</v>
      </c>
      <c r="W158" s="1296"/>
      <c r="X158" s="1296" t="b">
        <f t="shared" si="37"/>
        <v>1</v>
      </c>
      <c r="Y158" s="1295"/>
      <c r="Z158" s="411" t="s">
        <v>1158</v>
      </c>
      <c r="AA158" s="1295"/>
      <c r="AB158" s="1294"/>
      <c r="AC158" s="1295"/>
      <c r="AD158" s="1294"/>
      <c r="AE158" s="1294"/>
      <c r="AF158" s="1295"/>
      <c r="AG158" s="1294"/>
      <c r="AH158" s="1295"/>
      <c r="AI158" s="1294"/>
    </row>
    <row r="159" spans="1:35" ht="15" customHeight="1" x14ac:dyDescent="0.25">
      <c r="A159" s="1212" t="s">
        <v>1223</v>
      </c>
      <c r="B159" s="1212" t="s">
        <v>847</v>
      </c>
      <c r="C159" s="1213">
        <v>472</v>
      </c>
      <c r="D159" s="1214" t="s">
        <v>784</v>
      </c>
      <c r="E159" s="1212" t="s">
        <v>791</v>
      </c>
      <c r="F159" s="1215">
        <v>31101.599999999999</v>
      </c>
      <c r="G159" s="1216" t="s">
        <v>167</v>
      </c>
      <c r="H159" s="1216" t="s">
        <v>167</v>
      </c>
      <c r="I159" s="1215">
        <v>951.62</v>
      </c>
      <c r="J159" s="1215">
        <v>14007.15</v>
      </c>
      <c r="K159" s="1215">
        <v>0</v>
      </c>
      <c r="L159" s="1215">
        <v>3087.3</v>
      </c>
      <c r="M159" s="738">
        <f t="shared" si="38"/>
        <v>17094.45</v>
      </c>
      <c r="N159" s="1218">
        <v>0</v>
      </c>
      <c r="O159" s="738">
        <f t="shared" si="44"/>
        <v>17094.45</v>
      </c>
      <c r="P159" s="1215">
        <v>4775.57</v>
      </c>
      <c r="Q159" s="1215">
        <v>1367.55</v>
      </c>
      <c r="R159" s="1219">
        <v>0</v>
      </c>
      <c r="S159" s="738">
        <f t="shared" si="40"/>
        <v>951.62</v>
      </c>
      <c r="T159" s="738">
        <f t="shared" si="41"/>
        <v>256.41674999999998</v>
      </c>
      <c r="U159" s="738">
        <f t="shared" si="42"/>
        <v>3567.53325</v>
      </c>
      <c r="V159" s="738">
        <f t="shared" si="43"/>
        <v>4935.0832499999997</v>
      </c>
      <c r="W159" s="1214"/>
      <c r="X159" s="1214" t="b">
        <f t="shared" si="37"/>
        <v>1</v>
      </c>
      <c r="Y159" s="1213"/>
      <c r="Z159" s="369" t="s">
        <v>784</v>
      </c>
      <c r="AA159" s="1213"/>
      <c r="AB159" s="1212"/>
      <c r="AC159" s="1213"/>
      <c r="AD159" s="1212"/>
      <c r="AE159" s="1212"/>
      <c r="AF159" s="1213"/>
      <c r="AG159" s="1212"/>
      <c r="AH159" s="1213"/>
      <c r="AI159" s="1212"/>
    </row>
    <row r="160" spans="1:35" ht="15" customHeight="1" x14ac:dyDescent="0.25">
      <c r="A160" s="1212" t="s">
        <v>1223</v>
      </c>
      <c r="B160" s="1212" t="s">
        <v>847</v>
      </c>
      <c r="C160" s="1213">
        <v>22</v>
      </c>
      <c r="D160" s="1214" t="s">
        <v>16</v>
      </c>
      <c r="E160" s="1212" t="s">
        <v>269</v>
      </c>
      <c r="F160" s="1215">
        <v>40098.29</v>
      </c>
      <c r="G160" s="1216" t="s">
        <v>167</v>
      </c>
      <c r="H160" s="1216" t="s">
        <v>167</v>
      </c>
      <c r="I160" s="1215">
        <v>951.62</v>
      </c>
      <c r="J160" s="1215">
        <v>18068.759999999998</v>
      </c>
      <c r="K160" s="1215">
        <v>0</v>
      </c>
      <c r="L160" s="1215">
        <v>3960.77</v>
      </c>
      <c r="M160" s="738">
        <f t="shared" si="38"/>
        <v>22029.53</v>
      </c>
      <c r="N160" s="1218">
        <v>0</v>
      </c>
      <c r="O160" s="738">
        <f t="shared" si="44"/>
        <v>22029.53</v>
      </c>
      <c r="P160" s="1215">
        <v>5884.39</v>
      </c>
      <c r="Q160" s="1215">
        <v>1762.36</v>
      </c>
      <c r="R160" s="1219">
        <v>0</v>
      </c>
      <c r="S160" s="738">
        <f t="shared" si="40"/>
        <v>951.62</v>
      </c>
      <c r="T160" s="738">
        <f t="shared" si="41"/>
        <v>330.44295</v>
      </c>
      <c r="U160" s="738">
        <f t="shared" si="42"/>
        <v>4602.3270500000008</v>
      </c>
      <c r="V160" s="738">
        <f t="shared" si="43"/>
        <v>6364.6870500000005</v>
      </c>
      <c r="W160" s="1214"/>
      <c r="X160" s="1214" t="b">
        <f t="shared" si="37"/>
        <v>1</v>
      </c>
      <c r="Y160" s="1213"/>
      <c r="Z160" s="178" t="s">
        <v>16</v>
      </c>
      <c r="AA160" s="1213"/>
      <c r="AB160" s="1212"/>
      <c r="AC160" s="1213"/>
      <c r="AD160" s="1212"/>
      <c r="AE160" s="1212"/>
      <c r="AF160" s="1213"/>
      <c r="AG160" s="1212"/>
      <c r="AH160" s="1213"/>
      <c r="AI160" s="1212"/>
    </row>
    <row r="161" spans="1:35" ht="15" customHeight="1" x14ac:dyDescent="0.25">
      <c r="A161" s="1212" t="s">
        <v>1223</v>
      </c>
      <c r="B161" s="1212" t="s">
        <v>847</v>
      </c>
      <c r="C161" s="1213">
        <v>220</v>
      </c>
      <c r="D161" s="1214" t="s">
        <v>108</v>
      </c>
      <c r="E161" s="1212" t="s">
        <v>390</v>
      </c>
      <c r="F161" s="1215">
        <v>15012.86</v>
      </c>
      <c r="G161" s="1216" t="s">
        <v>167</v>
      </c>
      <c r="H161" s="1216" t="s">
        <v>167</v>
      </c>
      <c r="I161" s="1215">
        <v>753.61</v>
      </c>
      <c r="J161" s="1215">
        <v>6743.06</v>
      </c>
      <c r="K161" s="1215">
        <v>0</v>
      </c>
      <c r="L161" s="1215">
        <v>1526.74</v>
      </c>
      <c r="M161" s="738">
        <f t="shared" si="38"/>
        <v>8269.8000000000011</v>
      </c>
      <c r="N161" s="1218">
        <v>124.94000000000142</v>
      </c>
      <c r="O161" s="738">
        <f t="shared" si="44"/>
        <v>8144.86</v>
      </c>
      <c r="P161" s="1215">
        <v>2594.4699999999998</v>
      </c>
      <c r="Q161" s="1215">
        <v>661.58</v>
      </c>
      <c r="R161" s="1219">
        <v>196.23</v>
      </c>
      <c r="S161" s="738">
        <f t="shared" si="40"/>
        <v>949.84</v>
      </c>
      <c r="T161" s="738">
        <f t="shared" si="41"/>
        <v>122.17289999999998</v>
      </c>
      <c r="U161" s="738">
        <f t="shared" si="42"/>
        <v>1522.4570999999996</v>
      </c>
      <c r="V161" s="738">
        <f t="shared" si="43"/>
        <v>2184.0370999999996</v>
      </c>
      <c r="W161" s="1214"/>
      <c r="X161" s="1214" t="b">
        <f t="shared" si="37"/>
        <v>0</v>
      </c>
      <c r="Y161" s="738"/>
      <c r="Z161" s="399" t="s">
        <v>412</v>
      </c>
      <c r="AA161" s="1213"/>
      <c r="AB161" s="1212"/>
      <c r="AC161" s="1213"/>
      <c r="AD161" s="1212"/>
      <c r="AE161" s="1212"/>
      <c r="AF161" s="1213"/>
      <c r="AG161" s="1212"/>
      <c r="AH161" s="1213"/>
      <c r="AI161" s="1212"/>
    </row>
    <row r="162" spans="1:35" ht="15" customHeight="1" x14ac:dyDescent="0.25">
      <c r="A162" s="1212" t="s">
        <v>1223</v>
      </c>
      <c r="B162" s="1212" t="s">
        <v>847</v>
      </c>
      <c r="C162" s="1213">
        <v>224</v>
      </c>
      <c r="D162" s="1214" t="s">
        <v>81</v>
      </c>
      <c r="E162" s="1212" t="s">
        <v>254</v>
      </c>
      <c r="F162" s="1215">
        <v>37145.61</v>
      </c>
      <c r="G162" s="1216" t="s">
        <v>167</v>
      </c>
      <c r="H162" s="1216" t="s">
        <v>167</v>
      </c>
      <c r="I162" s="1215">
        <v>951.62</v>
      </c>
      <c r="J162" s="1215">
        <v>16540.47</v>
      </c>
      <c r="K162" s="1215">
        <v>0</v>
      </c>
      <c r="L162" s="1215">
        <v>4064.67</v>
      </c>
      <c r="M162" s="738">
        <f t="shared" si="38"/>
        <v>20605.14</v>
      </c>
      <c r="N162" s="1218">
        <v>0</v>
      </c>
      <c r="O162" s="738">
        <f t="shared" si="44"/>
        <v>20605.14</v>
      </c>
      <c r="P162" s="1215">
        <v>5467.17</v>
      </c>
      <c r="Q162" s="1215">
        <v>1648.41</v>
      </c>
      <c r="R162" s="1219">
        <v>0</v>
      </c>
      <c r="S162" s="738">
        <f t="shared" si="40"/>
        <v>951.62</v>
      </c>
      <c r="T162" s="738">
        <f t="shared" si="41"/>
        <v>309.07709999999997</v>
      </c>
      <c r="U162" s="738">
        <f t="shared" si="42"/>
        <v>4206.4729000000007</v>
      </c>
      <c r="V162" s="738">
        <f t="shared" si="43"/>
        <v>5854.8829000000005</v>
      </c>
      <c r="W162" s="1214"/>
      <c r="X162" s="1214" t="b">
        <f t="shared" si="37"/>
        <v>1</v>
      </c>
      <c r="Y162" s="1213"/>
      <c r="Z162" s="399" t="s">
        <v>81</v>
      </c>
      <c r="AA162" s="1213"/>
      <c r="AB162" s="1212"/>
      <c r="AC162" s="1213"/>
      <c r="AD162" s="1212"/>
      <c r="AE162" s="1212"/>
      <c r="AF162" s="1213"/>
      <c r="AG162" s="1212"/>
      <c r="AH162" s="1213"/>
      <c r="AI162" s="1212"/>
    </row>
    <row r="163" spans="1:35" ht="15" customHeight="1" x14ac:dyDescent="0.25">
      <c r="A163" s="1212" t="s">
        <v>1223</v>
      </c>
      <c r="B163" s="1212" t="s">
        <v>847</v>
      </c>
      <c r="C163" s="1213">
        <v>25</v>
      </c>
      <c r="D163" s="1214" t="s">
        <v>18</v>
      </c>
      <c r="E163" s="1212" t="s">
        <v>190</v>
      </c>
      <c r="F163" s="1215">
        <v>43582.51</v>
      </c>
      <c r="G163" s="1216" t="s">
        <v>167</v>
      </c>
      <c r="H163" s="1216" t="s">
        <v>167</v>
      </c>
      <c r="I163" s="1215">
        <v>951.62</v>
      </c>
      <c r="J163" s="1215">
        <v>19515.47</v>
      </c>
      <c r="K163" s="1215">
        <v>0</v>
      </c>
      <c r="L163" s="1215">
        <v>4551.57</v>
      </c>
      <c r="M163" s="738">
        <f t="shared" si="38"/>
        <v>24067.040000000001</v>
      </c>
      <c r="N163" s="1218">
        <v>0</v>
      </c>
      <c r="O163" s="738">
        <f t="shared" si="44"/>
        <v>24067.040000000001</v>
      </c>
      <c r="P163" s="1215">
        <v>6279.34</v>
      </c>
      <c r="Q163" s="1215">
        <v>1925.36</v>
      </c>
      <c r="R163" s="1219">
        <v>0</v>
      </c>
      <c r="S163" s="738">
        <f t="shared" si="40"/>
        <v>951.62</v>
      </c>
      <c r="T163" s="738">
        <f t="shared" si="41"/>
        <v>361.00560000000002</v>
      </c>
      <c r="U163" s="738">
        <f t="shared" si="42"/>
        <v>4966.7143999999998</v>
      </c>
      <c r="V163" s="738">
        <f t="shared" si="43"/>
        <v>6892.0743999999995</v>
      </c>
      <c r="W163" s="1214"/>
      <c r="X163" s="1214" t="b">
        <f t="shared" si="37"/>
        <v>1</v>
      </c>
      <c r="Y163" s="1213"/>
      <c r="Z163" s="399" t="s">
        <v>18</v>
      </c>
      <c r="AA163" s="1213"/>
      <c r="AB163" s="1212"/>
      <c r="AC163" s="1213"/>
      <c r="AD163" s="1212"/>
      <c r="AE163" s="1212"/>
      <c r="AF163" s="1213"/>
      <c r="AG163" s="1212"/>
      <c r="AH163" s="1213"/>
      <c r="AI163" s="1212"/>
    </row>
    <row r="164" spans="1:35" ht="15" customHeight="1" x14ac:dyDescent="0.25">
      <c r="A164" s="1212" t="s">
        <v>1223</v>
      </c>
      <c r="B164" s="1212" t="s">
        <v>847</v>
      </c>
      <c r="C164" s="1213">
        <v>10</v>
      </c>
      <c r="D164" s="1214" t="s">
        <v>8</v>
      </c>
      <c r="E164" s="1212" t="s">
        <v>178</v>
      </c>
      <c r="F164" s="1215">
        <v>48619.71</v>
      </c>
      <c r="G164" s="1216" t="s">
        <v>167</v>
      </c>
      <c r="H164" s="1216" t="s">
        <v>167</v>
      </c>
      <c r="I164" s="1215">
        <v>951.62</v>
      </c>
      <c r="J164" s="1215">
        <v>21774.36</v>
      </c>
      <c r="K164" s="1215">
        <v>0</v>
      </c>
      <c r="L164" s="1215">
        <v>5070.99</v>
      </c>
      <c r="M164" s="738">
        <f t="shared" si="38"/>
        <v>26845.35</v>
      </c>
      <c r="N164" s="1218">
        <v>0</v>
      </c>
      <c r="O164" s="738">
        <f t="shared" si="44"/>
        <v>26845.35</v>
      </c>
      <c r="P164" s="1215">
        <v>6896.02</v>
      </c>
      <c r="Q164" s="1215">
        <v>2147.62</v>
      </c>
      <c r="R164" s="1219">
        <v>0</v>
      </c>
      <c r="S164" s="738">
        <f t="shared" si="40"/>
        <v>951.62</v>
      </c>
      <c r="T164" s="738">
        <f t="shared" si="41"/>
        <v>402.68024999999994</v>
      </c>
      <c r="U164" s="738">
        <f t="shared" si="42"/>
        <v>5541.7197500000002</v>
      </c>
      <c r="V164" s="738">
        <f t="shared" si="43"/>
        <v>7689.3397500000001</v>
      </c>
      <c r="W164" s="1214"/>
      <c r="X164" s="1214" t="b">
        <f t="shared" si="37"/>
        <v>1</v>
      </c>
      <c r="Y164" s="1213"/>
      <c r="Z164" s="399" t="s">
        <v>8</v>
      </c>
      <c r="AA164" s="1213"/>
      <c r="AB164" s="1212"/>
      <c r="AC164" s="1213"/>
      <c r="AD164" s="1212"/>
      <c r="AE164" s="1212"/>
      <c r="AF164" s="1213"/>
      <c r="AG164" s="1212"/>
      <c r="AH164" s="1213"/>
      <c r="AI164" s="1212"/>
    </row>
    <row r="165" spans="1:35" ht="15" customHeight="1" x14ac:dyDescent="0.25">
      <c r="A165" s="1212" t="s">
        <v>1223</v>
      </c>
      <c r="B165" s="1212" t="s">
        <v>847</v>
      </c>
      <c r="C165" s="1213">
        <v>319</v>
      </c>
      <c r="D165" s="1214" t="s">
        <v>306</v>
      </c>
      <c r="E165" s="1212" t="s">
        <v>307</v>
      </c>
      <c r="F165" s="1215">
        <v>41387.199999999997</v>
      </c>
      <c r="G165" s="1216" t="s">
        <v>167</v>
      </c>
      <c r="H165" s="1216" t="s">
        <v>167</v>
      </c>
      <c r="I165" s="1215">
        <v>951.62</v>
      </c>
      <c r="J165" s="1215">
        <v>18488.400000000001</v>
      </c>
      <c r="K165" s="1215">
        <v>0</v>
      </c>
      <c r="L165" s="1215">
        <v>4410.3999999999996</v>
      </c>
      <c r="M165" s="738">
        <f t="shared" si="38"/>
        <v>22898.800000000003</v>
      </c>
      <c r="N165" s="1218">
        <v>0</v>
      </c>
      <c r="O165" s="738">
        <f t="shared" si="44"/>
        <v>22898.800000000003</v>
      </c>
      <c r="P165" s="1215">
        <v>5998.95</v>
      </c>
      <c r="Q165" s="1215">
        <v>1831.9</v>
      </c>
      <c r="R165" s="1219">
        <v>0</v>
      </c>
      <c r="S165" s="346">
        <f t="shared" si="40"/>
        <v>951.62</v>
      </c>
      <c r="T165" s="738">
        <f t="shared" si="41"/>
        <v>343.48200000000003</v>
      </c>
      <c r="U165" s="738">
        <f t="shared" si="42"/>
        <v>4703.848</v>
      </c>
      <c r="V165" s="738">
        <f t="shared" si="43"/>
        <v>6535.7479999999996</v>
      </c>
      <c r="W165" s="1214"/>
      <c r="X165" s="1214" t="b">
        <f t="shared" si="37"/>
        <v>1</v>
      </c>
      <c r="Y165" s="1213"/>
      <c r="Z165" s="399" t="s">
        <v>306</v>
      </c>
      <c r="AA165" s="1213"/>
      <c r="AB165" s="1212"/>
      <c r="AC165" s="1213"/>
      <c r="AD165" s="1212"/>
      <c r="AE165" s="1212"/>
      <c r="AF165" s="1213"/>
      <c r="AG165" s="1212"/>
      <c r="AH165" s="1213"/>
      <c r="AI165" s="1212"/>
    </row>
    <row r="166" spans="1:35" ht="15" customHeight="1" x14ac:dyDescent="0.25">
      <c r="A166" s="1212" t="s">
        <v>1223</v>
      </c>
      <c r="B166" s="1212" t="s">
        <v>847</v>
      </c>
      <c r="C166" s="1213">
        <v>212</v>
      </c>
      <c r="D166" s="1214" t="s">
        <v>78</v>
      </c>
      <c r="E166" s="1212" t="s">
        <v>248</v>
      </c>
      <c r="F166" s="1215">
        <v>29803.599999999999</v>
      </c>
      <c r="G166" s="1216" t="s">
        <v>167</v>
      </c>
      <c r="H166" s="1216" t="s">
        <v>167</v>
      </c>
      <c r="I166" s="1215">
        <v>951.62</v>
      </c>
      <c r="J166" s="1215">
        <v>13784.4</v>
      </c>
      <c r="K166" s="1215">
        <v>0</v>
      </c>
      <c r="L166" s="1215">
        <v>2234.8000000000002</v>
      </c>
      <c r="M166" s="738">
        <f t="shared" si="38"/>
        <v>16019.2</v>
      </c>
      <c r="N166" s="1218">
        <v>0</v>
      </c>
      <c r="O166" s="738">
        <f t="shared" si="44"/>
        <v>16019.2</v>
      </c>
      <c r="P166" s="1215">
        <v>4714.76</v>
      </c>
      <c r="Q166" s="1215">
        <v>1281.53</v>
      </c>
      <c r="R166" s="1219">
        <v>0</v>
      </c>
      <c r="S166" s="738">
        <f t="shared" si="40"/>
        <v>951.62</v>
      </c>
      <c r="T166" s="738">
        <f t="shared" si="41"/>
        <v>240.28800000000001</v>
      </c>
      <c r="U166" s="738">
        <f t="shared" si="42"/>
        <v>3522.8520000000003</v>
      </c>
      <c r="V166" s="738">
        <f t="shared" si="43"/>
        <v>4804.3820000000005</v>
      </c>
      <c r="W166" s="1214"/>
      <c r="X166" s="1214" t="b">
        <f t="shared" si="37"/>
        <v>1</v>
      </c>
      <c r="Y166" s="1213"/>
      <c r="Z166" s="399" t="s">
        <v>78</v>
      </c>
      <c r="AA166" s="1213"/>
      <c r="AB166" s="1212"/>
      <c r="AC166" s="1213"/>
      <c r="AD166" s="1212"/>
      <c r="AE166" s="1212"/>
      <c r="AF166" s="1213"/>
      <c r="AG166" s="1212"/>
      <c r="AH166" s="1213"/>
      <c r="AI166" s="1212"/>
    </row>
    <row r="167" spans="1:35" s="1302" customFormat="1" ht="15" customHeight="1" x14ac:dyDescent="0.25">
      <c r="A167" s="1294" t="s">
        <v>1223</v>
      </c>
      <c r="B167" s="1294" t="s">
        <v>847</v>
      </c>
      <c r="C167" s="1295">
        <v>90</v>
      </c>
      <c r="D167" s="1296" t="s">
        <v>50</v>
      </c>
      <c r="E167" s="1294" t="s">
        <v>222</v>
      </c>
      <c r="F167" s="1297">
        <v>41716.86</v>
      </c>
      <c r="G167" s="1298" t="s">
        <v>167</v>
      </c>
      <c r="H167" s="1298" t="s">
        <v>167</v>
      </c>
      <c r="I167" s="1297">
        <v>951.62</v>
      </c>
      <c r="J167" s="1297">
        <v>18488.400000000001</v>
      </c>
      <c r="K167" s="1297">
        <v>0</v>
      </c>
      <c r="L167" s="1297">
        <v>4740.0600000000004</v>
      </c>
      <c r="M167" s="1299">
        <f t="shared" si="38"/>
        <v>23228.460000000003</v>
      </c>
      <c r="N167" s="1300">
        <v>0</v>
      </c>
      <c r="O167" s="1299">
        <f t="shared" si="44"/>
        <v>23228.460000000003</v>
      </c>
      <c r="P167" s="1297">
        <v>5998.95</v>
      </c>
      <c r="Q167" s="1297">
        <v>1858.27</v>
      </c>
      <c r="R167" s="1301">
        <v>0</v>
      </c>
      <c r="S167" s="1299">
        <f t="shared" si="40"/>
        <v>951.62</v>
      </c>
      <c r="T167" s="1299">
        <f t="shared" si="41"/>
        <v>348.42690000000005</v>
      </c>
      <c r="U167" s="1299">
        <f t="shared" si="42"/>
        <v>4698.9030999999995</v>
      </c>
      <c r="V167" s="1299">
        <f t="shared" si="43"/>
        <v>6557.1731</v>
      </c>
      <c r="W167" s="1296"/>
      <c r="X167" s="1296" t="b">
        <f t="shared" si="37"/>
        <v>1</v>
      </c>
      <c r="Y167" s="1295"/>
      <c r="Z167" s="411" t="s">
        <v>50</v>
      </c>
      <c r="AA167" s="1295"/>
      <c r="AB167" s="1294"/>
      <c r="AC167" s="1295"/>
      <c r="AD167" s="1294"/>
      <c r="AE167" s="1294"/>
      <c r="AF167" s="1295"/>
      <c r="AG167" s="1294"/>
      <c r="AH167" s="1295"/>
      <c r="AI167" s="1294"/>
    </row>
    <row r="168" spans="1:35" ht="15" customHeight="1" x14ac:dyDescent="0.25">
      <c r="A168" s="1212" t="s">
        <v>1223</v>
      </c>
      <c r="B168" s="1212" t="s">
        <v>847</v>
      </c>
      <c r="C168" s="1213">
        <v>497</v>
      </c>
      <c r="D168" s="1214" t="s">
        <v>461</v>
      </c>
      <c r="E168" s="1212" t="s">
        <v>506</v>
      </c>
      <c r="F168" s="1215">
        <v>32389.98</v>
      </c>
      <c r="G168" s="1216" t="s">
        <v>167</v>
      </c>
      <c r="H168" s="1216" t="s">
        <v>167</v>
      </c>
      <c r="I168" s="1215">
        <v>951.62</v>
      </c>
      <c r="J168" s="1215">
        <v>14469.19</v>
      </c>
      <c r="K168" s="1215">
        <v>0</v>
      </c>
      <c r="L168" s="1215">
        <v>3451.6</v>
      </c>
      <c r="M168" s="738">
        <f t="shared" si="38"/>
        <v>17920.79</v>
      </c>
      <c r="N168" s="1218">
        <v>0</v>
      </c>
      <c r="O168" s="738">
        <f t="shared" si="44"/>
        <v>17920.79</v>
      </c>
      <c r="P168" s="1215">
        <v>4901.71</v>
      </c>
      <c r="Q168" s="1215">
        <v>1433.66</v>
      </c>
      <c r="R168" s="1219">
        <v>0</v>
      </c>
      <c r="S168" s="738">
        <f t="shared" si="40"/>
        <v>951.62</v>
      </c>
      <c r="T168" s="738">
        <f t="shared" si="41"/>
        <v>268.81184999999999</v>
      </c>
      <c r="U168" s="738">
        <f t="shared" si="42"/>
        <v>3681.2781500000001</v>
      </c>
      <c r="V168" s="738">
        <f t="shared" si="43"/>
        <v>5114.93815</v>
      </c>
      <c r="W168" s="1214"/>
      <c r="X168" s="1214" t="b">
        <f t="shared" si="37"/>
        <v>1</v>
      </c>
      <c r="Y168" s="1213"/>
      <c r="Z168" s="1045" t="s">
        <v>461</v>
      </c>
      <c r="AA168" s="1213"/>
      <c r="AB168" s="1212"/>
      <c r="AC168" s="1213"/>
      <c r="AD168" s="1212"/>
      <c r="AE168" s="1212"/>
      <c r="AF168" s="1213"/>
      <c r="AG168" s="1212"/>
      <c r="AH168" s="1213"/>
      <c r="AI168" s="1212"/>
    </row>
    <row r="169" spans="1:35" ht="15" customHeight="1" x14ac:dyDescent="0.25">
      <c r="A169" s="1212" t="s">
        <v>1223</v>
      </c>
      <c r="B169" s="1212" t="s">
        <v>847</v>
      </c>
      <c r="C169" s="1213">
        <v>491</v>
      </c>
      <c r="D169" s="1214" t="s">
        <v>485</v>
      </c>
      <c r="E169" s="1212" t="s">
        <v>535</v>
      </c>
      <c r="F169" s="1215">
        <v>32389.98</v>
      </c>
      <c r="G169" s="1216" t="s">
        <v>167</v>
      </c>
      <c r="H169" s="1216" t="s">
        <v>167</v>
      </c>
      <c r="I169" s="1215">
        <v>951.62</v>
      </c>
      <c r="J169" s="1215">
        <v>14469.19</v>
      </c>
      <c r="K169" s="1215">
        <v>0</v>
      </c>
      <c r="L169" s="1215">
        <v>3451.6</v>
      </c>
      <c r="M169" s="738">
        <f t="shared" si="38"/>
        <v>17920.79</v>
      </c>
      <c r="N169" s="1218">
        <v>0</v>
      </c>
      <c r="O169" s="738">
        <f t="shared" si="44"/>
        <v>17920.79</v>
      </c>
      <c r="P169" s="1215">
        <v>4901.71</v>
      </c>
      <c r="Q169" s="1215">
        <v>1433.66</v>
      </c>
      <c r="R169" s="1219">
        <v>0</v>
      </c>
      <c r="S169" s="738">
        <f t="shared" si="40"/>
        <v>951.62</v>
      </c>
      <c r="T169" s="738">
        <f t="shared" si="41"/>
        <v>268.81184999999999</v>
      </c>
      <c r="U169" s="738">
        <f t="shared" si="42"/>
        <v>3681.2781500000001</v>
      </c>
      <c r="V169" s="738">
        <f t="shared" si="43"/>
        <v>5114.93815</v>
      </c>
      <c r="W169" s="1214"/>
      <c r="X169" s="1214" t="b">
        <f t="shared" si="37"/>
        <v>1</v>
      </c>
      <c r="Y169" s="1213"/>
      <c r="Z169" s="1045" t="s">
        <v>485</v>
      </c>
      <c r="AA169" s="1213"/>
      <c r="AB169" s="1212"/>
      <c r="AC169" s="1213"/>
      <c r="AD169" s="1212"/>
      <c r="AE169" s="1212"/>
      <c r="AF169" s="1213"/>
      <c r="AG169" s="1212"/>
      <c r="AH169" s="1213"/>
      <c r="AI169" s="1212"/>
    </row>
    <row r="170" spans="1:35" s="1302" customFormat="1" ht="15" customHeight="1" x14ac:dyDescent="0.25">
      <c r="A170" s="1294" t="s">
        <v>1223</v>
      </c>
      <c r="B170" s="1294" t="s">
        <v>847</v>
      </c>
      <c r="C170" s="1295">
        <v>211</v>
      </c>
      <c r="D170" s="1296" t="s">
        <v>77</v>
      </c>
      <c r="E170" s="1294" t="s">
        <v>247</v>
      </c>
      <c r="F170" s="1297">
        <v>41593.01</v>
      </c>
      <c r="G170" s="1298" t="s">
        <v>167</v>
      </c>
      <c r="H170" s="1298" t="s">
        <v>167</v>
      </c>
      <c r="I170" s="1297">
        <v>951.62</v>
      </c>
      <c r="J170" s="1297">
        <v>18488.400000000001</v>
      </c>
      <c r="K170" s="1297">
        <v>0</v>
      </c>
      <c r="L170" s="1297">
        <v>4616.21</v>
      </c>
      <c r="M170" s="1299">
        <f t="shared" si="38"/>
        <v>23104.61</v>
      </c>
      <c r="N170" s="1300">
        <v>0</v>
      </c>
      <c r="O170" s="1299">
        <f t="shared" si="44"/>
        <v>23104.61</v>
      </c>
      <c r="P170" s="1297">
        <v>5998.95</v>
      </c>
      <c r="Q170" s="1297">
        <v>1848.36</v>
      </c>
      <c r="R170" s="1301">
        <v>0</v>
      </c>
      <c r="S170" s="1299">
        <f t="shared" si="40"/>
        <v>951.62</v>
      </c>
      <c r="T170" s="1299">
        <f t="shared" si="41"/>
        <v>346.56914999999998</v>
      </c>
      <c r="U170" s="1299">
        <f t="shared" si="42"/>
        <v>4700.7608499999997</v>
      </c>
      <c r="V170" s="1299">
        <f t="shared" si="43"/>
        <v>6549.1208499999993</v>
      </c>
      <c r="W170" s="1296"/>
      <c r="X170" s="1296" t="b">
        <f t="shared" si="37"/>
        <v>1</v>
      </c>
      <c r="Y170" s="1295"/>
      <c r="Z170" s="411" t="s">
        <v>77</v>
      </c>
      <c r="AA170" s="1295"/>
      <c r="AB170" s="1294"/>
      <c r="AC170" s="1295"/>
      <c r="AD170" s="1294"/>
      <c r="AE170" s="1294"/>
      <c r="AF170" s="1295"/>
      <c r="AG170" s="1294"/>
      <c r="AH170" s="1295"/>
      <c r="AI170" s="1294"/>
    </row>
    <row r="171" spans="1:35" ht="15" customHeight="1" x14ac:dyDescent="0.25">
      <c r="A171" s="1212" t="s">
        <v>1223</v>
      </c>
      <c r="B171" s="1212" t="s">
        <v>847</v>
      </c>
      <c r="C171" s="1213">
        <v>162</v>
      </c>
      <c r="D171" s="1214" t="s">
        <v>64</v>
      </c>
      <c r="E171" s="1212" t="s">
        <v>235</v>
      </c>
      <c r="F171" s="1215">
        <v>29591.78</v>
      </c>
      <c r="G171" s="1216" t="s">
        <v>167</v>
      </c>
      <c r="H171" s="1216" t="s">
        <v>167</v>
      </c>
      <c r="I171" s="1215">
        <v>951.62</v>
      </c>
      <c r="J171" s="1215">
        <v>13459.15</v>
      </c>
      <c r="K171" s="1215">
        <v>0</v>
      </c>
      <c r="L171" s="1215">
        <v>2673.48</v>
      </c>
      <c r="M171" s="738">
        <f t="shared" ref="M171:M202" si="45">J171+L171</f>
        <v>16132.63</v>
      </c>
      <c r="N171" s="1218">
        <v>0</v>
      </c>
      <c r="O171" s="738">
        <f t="shared" si="44"/>
        <v>16132.63</v>
      </c>
      <c r="P171" s="1215">
        <v>4625.97</v>
      </c>
      <c r="Q171" s="1215">
        <v>1290.6099999999999</v>
      </c>
      <c r="R171" s="1219">
        <v>0</v>
      </c>
      <c r="S171" s="738">
        <f t="shared" si="40"/>
        <v>951.62</v>
      </c>
      <c r="T171" s="738">
        <f t="shared" ref="T171:T188" si="46">O171*1.5%</f>
        <v>241.98944999999998</v>
      </c>
      <c r="U171" s="738">
        <f t="shared" si="42"/>
        <v>3432.3605500000003</v>
      </c>
      <c r="V171" s="738">
        <f t="shared" ref="V171:V202" si="47">Q171+U171</f>
        <v>4722.97055</v>
      </c>
      <c r="W171" s="1214"/>
      <c r="X171" s="1214" t="b">
        <f t="shared" si="37"/>
        <v>1</v>
      </c>
      <c r="Y171" s="1213"/>
      <c r="Z171" s="399" t="s">
        <v>64</v>
      </c>
      <c r="AA171" s="1213"/>
      <c r="AB171" s="1212"/>
      <c r="AC171" s="1213"/>
      <c r="AD171" s="1212"/>
      <c r="AE171" s="1212"/>
      <c r="AF171" s="1213"/>
      <c r="AG171" s="1212"/>
      <c r="AH171" s="1213"/>
      <c r="AI171" s="1212"/>
    </row>
    <row r="172" spans="1:35" ht="15" customHeight="1" x14ac:dyDescent="0.25">
      <c r="A172" s="1212" t="s">
        <v>1223</v>
      </c>
      <c r="B172" s="1212" t="s">
        <v>847</v>
      </c>
      <c r="C172" s="1213">
        <v>217</v>
      </c>
      <c r="D172" s="1214" t="s">
        <v>79</v>
      </c>
      <c r="E172" s="1212" t="s">
        <v>250</v>
      </c>
      <c r="F172" s="1215">
        <v>33464.769999999997</v>
      </c>
      <c r="G172" s="1216" t="s">
        <v>167</v>
      </c>
      <c r="H172" s="1216" t="s">
        <v>167</v>
      </c>
      <c r="I172" s="1215">
        <v>951.62</v>
      </c>
      <c r="J172" s="1215">
        <v>15239.55</v>
      </c>
      <c r="K172" s="1215">
        <v>0</v>
      </c>
      <c r="L172" s="1215">
        <v>2985.67</v>
      </c>
      <c r="M172" s="738">
        <f t="shared" si="45"/>
        <v>18225.22</v>
      </c>
      <c r="N172" s="1218">
        <v>0</v>
      </c>
      <c r="O172" s="738">
        <f t="shared" si="44"/>
        <v>18225.22</v>
      </c>
      <c r="P172" s="1215">
        <v>5112.0200000000004</v>
      </c>
      <c r="Q172" s="1215">
        <v>1458.01</v>
      </c>
      <c r="R172" s="1219">
        <v>0</v>
      </c>
      <c r="S172" s="738">
        <f t="shared" si="40"/>
        <v>951.62</v>
      </c>
      <c r="T172" s="738">
        <f t="shared" si="46"/>
        <v>273.37830000000002</v>
      </c>
      <c r="U172" s="738">
        <f t="shared" si="42"/>
        <v>3887.0217000000007</v>
      </c>
      <c r="V172" s="738">
        <f t="shared" si="47"/>
        <v>5345.0317000000005</v>
      </c>
      <c r="W172" s="1214"/>
      <c r="X172" s="1214" t="b">
        <f t="shared" si="37"/>
        <v>1</v>
      </c>
      <c r="Y172" s="1213"/>
      <c r="Z172" s="399" t="s">
        <v>79</v>
      </c>
      <c r="AA172" s="1213"/>
      <c r="AB172" s="1212"/>
      <c r="AC172" s="1213"/>
      <c r="AD172" s="1212"/>
      <c r="AE172" s="1212"/>
      <c r="AF172" s="1213"/>
      <c r="AG172" s="1212"/>
      <c r="AH172" s="1213"/>
      <c r="AI172" s="1212"/>
    </row>
    <row r="173" spans="1:35" ht="15" customHeight="1" x14ac:dyDescent="0.25">
      <c r="A173" s="1212" t="s">
        <v>1223</v>
      </c>
      <c r="B173" s="1212" t="s">
        <v>847</v>
      </c>
      <c r="C173" s="1213">
        <v>5</v>
      </c>
      <c r="D173" s="1214" t="s">
        <v>6</v>
      </c>
      <c r="E173" s="1212" t="s">
        <v>174</v>
      </c>
      <c r="F173" s="1215">
        <v>31760.93</v>
      </c>
      <c r="G173" s="1216" t="s">
        <v>167</v>
      </c>
      <c r="H173" s="1216" t="s">
        <v>167</v>
      </c>
      <c r="I173" s="1215">
        <v>951.62</v>
      </c>
      <c r="J173" s="1215">
        <v>14830.54</v>
      </c>
      <c r="K173" s="1215">
        <v>0</v>
      </c>
      <c r="L173" s="1215">
        <v>2099.85</v>
      </c>
      <c r="M173" s="738">
        <f t="shared" si="45"/>
        <v>16930.39</v>
      </c>
      <c r="N173" s="1218">
        <v>0</v>
      </c>
      <c r="O173" s="738">
        <f t="shared" si="44"/>
        <v>16930.39</v>
      </c>
      <c r="P173" s="1215">
        <v>5000.3599999999997</v>
      </c>
      <c r="Q173" s="1215">
        <v>1354.43</v>
      </c>
      <c r="R173" s="1219">
        <v>0</v>
      </c>
      <c r="S173" s="738">
        <f t="shared" si="40"/>
        <v>951.62</v>
      </c>
      <c r="T173" s="738">
        <f t="shared" si="46"/>
        <v>253.95584999999997</v>
      </c>
      <c r="U173" s="738">
        <f t="shared" si="42"/>
        <v>3794.78415</v>
      </c>
      <c r="V173" s="738">
        <f t="shared" si="47"/>
        <v>5149.2141499999998</v>
      </c>
      <c r="W173" s="1214"/>
      <c r="X173" s="1214" t="b">
        <f t="shared" si="37"/>
        <v>1</v>
      </c>
      <c r="Y173" s="1213"/>
      <c r="Z173" s="399" t="s">
        <v>6</v>
      </c>
      <c r="AA173" s="1213"/>
      <c r="AB173" s="1212"/>
      <c r="AC173" s="1213"/>
      <c r="AD173" s="1212"/>
      <c r="AE173" s="1212"/>
      <c r="AF173" s="1213"/>
      <c r="AG173" s="1212"/>
      <c r="AH173" s="1213"/>
      <c r="AI173" s="1212"/>
    </row>
    <row r="174" spans="1:35" ht="15" customHeight="1" x14ac:dyDescent="0.25">
      <c r="A174" s="1212" t="s">
        <v>1223</v>
      </c>
      <c r="B174" s="1212" t="s">
        <v>847</v>
      </c>
      <c r="C174" s="1213">
        <v>250</v>
      </c>
      <c r="D174" s="1214" t="s">
        <v>142</v>
      </c>
      <c r="E174" s="1212" t="s">
        <v>259</v>
      </c>
      <c r="F174" s="1215">
        <v>11918.7</v>
      </c>
      <c r="G174" s="1216" t="s">
        <v>167</v>
      </c>
      <c r="H174" s="1216" t="s">
        <v>167</v>
      </c>
      <c r="I174" s="1215">
        <v>571</v>
      </c>
      <c r="J174" s="1215">
        <v>5438.71</v>
      </c>
      <c r="K174" s="1215">
        <v>0</v>
      </c>
      <c r="L174" s="1215">
        <v>1041.28</v>
      </c>
      <c r="M174" s="738">
        <f t="shared" si="45"/>
        <v>6479.99</v>
      </c>
      <c r="N174" s="1218">
        <v>0</v>
      </c>
      <c r="O174" s="738">
        <f t="shared" si="44"/>
        <v>6479.99</v>
      </c>
      <c r="P174" s="1215">
        <v>2055.77</v>
      </c>
      <c r="Q174" s="1215">
        <v>518.39</v>
      </c>
      <c r="R174" s="1219">
        <v>134.59000000000003</v>
      </c>
      <c r="S174" s="738">
        <f t="shared" si="40"/>
        <v>705.59</v>
      </c>
      <c r="T174" s="738">
        <f t="shared" si="46"/>
        <v>97.199849999999998</v>
      </c>
      <c r="U174" s="738">
        <f t="shared" si="42"/>
        <v>1252.9801499999999</v>
      </c>
      <c r="V174" s="738">
        <f t="shared" si="47"/>
        <v>1771.3701499999997</v>
      </c>
      <c r="W174" s="1214"/>
      <c r="X174" s="1214" t="b">
        <f t="shared" si="37"/>
        <v>1</v>
      </c>
      <c r="Y174" s="1213"/>
      <c r="Z174" s="399" t="s">
        <v>142</v>
      </c>
      <c r="AA174" s="1213"/>
      <c r="AB174" s="1212"/>
      <c r="AC174" s="1213"/>
      <c r="AD174" s="1212"/>
      <c r="AE174" s="1212"/>
      <c r="AF174" s="1213"/>
      <c r="AG174" s="1212"/>
      <c r="AH174" s="1213"/>
      <c r="AI174" s="1212"/>
    </row>
    <row r="175" spans="1:35" ht="15" customHeight="1" x14ac:dyDescent="0.25">
      <c r="A175" s="1212" t="s">
        <v>1223</v>
      </c>
      <c r="B175" s="1212" t="s">
        <v>847</v>
      </c>
      <c r="C175" s="1213">
        <v>210</v>
      </c>
      <c r="D175" s="1214" t="s">
        <v>76</v>
      </c>
      <c r="E175" s="1212" t="s">
        <v>246</v>
      </c>
      <c r="F175" s="1215">
        <v>27789.13</v>
      </c>
      <c r="G175" s="1216" t="s">
        <v>167</v>
      </c>
      <c r="H175" s="1216" t="s">
        <v>167</v>
      </c>
      <c r="I175" s="1215">
        <v>951.62</v>
      </c>
      <c r="J175" s="1215">
        <v>12356.4</v>
      </c>
      <c r="K175" s="1215">
        <v>0</v>
      </c>
      <c r="L175" s="1215">
        <v>3076.33</v>
      </c>
      <c r="M175" s="738">
        <f t="shared" si="45"/>
        <v>15432.73</v>
      </c>
      <c r="N175" s="1218">
        <v>0</v>
      </c>
      <c r="O175" s="738">
        <f t="shared" si="44"/>
        <v>15432.73</v>
      </c>
      <c r="P175" s="1215">
        <v>4324.92</v>
      </c>
      <c r="Q175" s="1215">
        <v>1234.6099999999999</v>
      </c>
      <c r="R175" s="1219">
        <v>0</v>
      </c>
      <c r="S175" s="738">
        <f t="shared" si="40"/>
        <v>951.62</v>
      </c>
      <c r="T175" s="738">
        <f t="shared" si="46"/>
        <v>231.49095</v>
      </c>
      <c r="U175" s="738">
        <f t="shared" si="42"/>
        <v>3141.8090500000003</v>
      </c>
      <c r="V175" s="738">
        <f t="shared" si="47"/>
        <v>4376.4190500000004</v>
      </c>
      <c r="W175" s="1214"/>
      <c r="X175" s="1214" t="b">
        <f t="shared" si="37"/>
        <v>1</v>
      </c>
      <c r="Y175" s="1213"/>
      <c r="Z175" s="399" t="s">
        <v>76</v>
      </c>
      <c r="AA175" s="1213"/>
      <c r="AB175" s="1212"/>
      <c r="AC175" s="1213"/>
      <c r="AD175" s="1212"/>
      <c r="AE175" s="1212"/>
      <c r="AF175" s="1213"/>
      <c r="AG175" s="1212"/>
      <c r="AH175" s="1213"/>
      <c r="AI175" s="1212"/>
    </row>
    <row r="176" spans="1:35" ht="15" customHeight="1" x14ac:dyDescent="0.25">
      <c r="A176" s="1212" t="s">
        <v>1223</v>
      </c>
      <c r="B176" s="1212" t="s">
        <v>847</v>
      </c>
      <c r="C176" s="1213">
        <v>155</v>
      </c>
      <c r="D176" s="1214" t="s">
        <v>60</v>
      </c>
      <c r="E176" s="1212" t="s">
        <v>232</v>
      </c>
      <c r="F176" s="1215">
        <v>25736.639999999999</v>
      </c>
      <c r="G176" s="1216" t="s">
        <v>167</v>
      </c>
      <c r="H176" s="1216" t="s">
        <v>167</v>
      </c>
      <c r="I176" s="1215">
        <v>951.62</v>
      </c>
      <c r="J176" s="1215">
        <v>11737.98</v>
      </c>
      <c r="K176" s="1215">
        <v>0</v>
      </c>
      <c r="L176" s="1215">
        <v>2260.6799999999998</v>
      </c>
      <c r="M176" s="738">
        <f t="shared" si="45"/>
        <v>13998.66</v>
      </c>
      <c r="N176" s="1218">
        <v>0</v>
      </c>
      <c r="O176" s="738">
        <f t="shared" si="44"/>
        <v>13998.66</v>
      </c>
      <c r="P176" s="1215">
        <v>4156.09</v>
      </c>
      <c r="Q176" s="1215">
        <v>1119.8900000000001</v>
      </c>
      <c r="R176" s="1219">
        <v>0</v>
      </c>
      <c r="S176" s="738">
        <f t="shared" si="40"/>
        <v>951.62</v>
      </c>
      <c r="T176" s="738">
        <f t="shared" si="46"/>
        <v>209.97989999999999</v>
      </c>
      <c r="U176" s="738">
        <f t="shared" si="42"/>
        <v>2994.4901000000004</v>
      </c>
      <c r="V176" s="738">
        <f t="shared" si="47"/>
        <v>4114.3801000000003</v>
      </c>
      <c r="W176" s="1214"/>
      <c r="X176" s="1214" t="b">
        <f t="shared" si="37"/>
        <v>1</v>
      </c>
      <c r="Y176" s="1213"/>
      <c r="Z176" s="399" t="s">
        <v>60</v>
      </c>
      <c r="AA176" s="1213"/>
      <c r="AB176" s="1212"/>
      <c r="AC176" s="1213"/>
      <c r="AD176" s="1212"/>
      <c r="AE176" s="1212"/>
      <c r="AF176" s="1213"/>
      <c r="AG176" s="1212"/>
      <c r="AH176" s="1213"/>
      <c r="AI176" s="1212"/>
    </row>
    <row r="177" spans="1:35" ht="15" customHeight="1" x14ac:dyDescent="0.25">
      <c r="A177" s="1212" t="s">
        <v>1223</v>
      </c>
      <c r="B177" s="1212" t="s">
        <v>847</v>
      </c>
      <c r="C177" s="1213">
        <v>507</v>
      </c>
      <c r="D177" s="1214" t="s">
        <v>1137</v>
      </c>
      <c r="E177" s="1212" t="s">
        <v>1136</v>
      </c>
      <c r="F177" s="1215">
        <v>20364.919999999998</v>
      </c>
      <c r="G177" s="1216" t="s">
        <v>167</v>
      </c>
      <c r="H177" s="1216" t="s">
        <v>167</v>
      </c>
      <c r="I177" s="1215">
        <v>951.62</v>
      </c>
      <c r="J177" s="1215">
        <v>9208.59</v>
      </c>
      <c r="K177" s="1215">
        <v>0</v>
      </c>
      <c r="L177" s="1215">
        <v>1947.74</v>
      </c>
      <c r="M177" s="738">
        <f t="shared" si="45"/>
        <v>11156.33</v>
      </c>
      <c r="N177" s="1218">
        <v>0</v>
      </c>
      <c r="O177" s="738">
        <f t="shared" si="44"/>
        <v>11156.33</v>
      </c>
      <c r="P177" s="1215">
        <v>3465.57</v>
      </c>
      <c r="Q177" s="1215">
        <v>892.5</v>
      </c>
      <c r="R177" s="1219">
        <v>22.85</v>
      </c>
      <c r="S177" s="738">
        <f t="shared" si="40"/>
        <v>974.47</v>
      </c>
      <c r="T177" s="738">
        <f t="shared" si="46"/>
        <v>167.34494999999998</v>
      </c>
      <c r="U177" s="738">
        <f t="shared" si="42"/>
        <v>2323.7550500000002</v>
      </c>
      <c r="V177" s="738">
        <f t="shared" si="47"/>
        <v>3216.2550500000002</v>
      </c>
      <c r="W177" s="1214"/>
      <c r="X177" s="1214" t="b">
        <f t="shared" si="37"/>
        <v>0</v>
      </c>
      <c r="Y177" s="1213"/>
      <c r="Z177" s="178" t="s">
        <v>1141</v>
      </c>
      <c r="AA177" s="1213"/>
      <c r="AB177" s="1212"/>
      <c r="AC177" s="1213"/>
      <c r="AD177" s="1212"/>
      <c r="AE177" s="1212"/>
      <c r="AF177" s="1213"/>
      <c r="AG177" s="1212"/>
      <c r="AH177" s="1213"/>
      <c r="AI177" s="1212"/>
    </row>
    <row r="178" spans="1:35" s="1302" customFormat="1" ht="15" customHeight="1" x14ac:dyDescent="0.25">
      <c r="A178" s="1294" t="s">
        <v>1223</v>
      </c>
      <c r="B178" s="1294" t="s">
        <v>847</v>
      </c>
      <c r="C178" s="1295">
        <v>38</v>
      </c>
      <c r="D178" s="1296" t="s">
        <v>28</v>
      </c>
      <c r="E178" s="1294" t="s">
        <v>200</v>
      </c>
      <c r="F178" s="1297">
        <v>41543.96</v>
      </c>
      <c r="G178" s="1298" t="s">
        <v>167</v>
      </c>
      <c r="H178" s="1298" t="s">
        <v>167</v>
      </c>
      <c r="I178" s="1297">
        <v>951.62</v>
      </c>
      <c r="J178" s="1297">
        <v>18488.400000000001</v>
      </c>
      <c r="K178" s="1297">
        <v>0</v>
      </c>
      <c r="L178" s="1297">
        <v>4567.16</v>
      </c>
      <c r="M178" s="1299">
        <f t="shared" si="45"/>
        <v>23055.56</v>
      </c>
      <c r="N178" s="1300">
        <v>0</v>
      </c>
      <c r="O178" s="1299">
        <f t="shared" si="44"/>
        <v>23055.56</v>
      </c>
      <c r="P178" s="1297">
        <v>5998.95</v>
      </c>
      <c r="Q178" s="1297">
        <v>1844.44</v>
      </c>
      <c r="R178" s="1301">
        <v>0</v>
      </c>
      <c r="S178" s="1299">
        <f t="shared" si="40"/>
        <v>951.62</v>
      </c>
      <c r="T178" s="1299">
        <f t="shared" si="46"/>
        <v>345.83339999999998</v>
      </c>
      <c r="U178" s="1299">
        <f t="shared" si="42"/>
        <v>4701.4966000000004</v>
      </c>
      <c r="V178" s="1299">
        <f t="shared" si="47"/>
        <v>6545.9366000000009</v>
      </c>
      <c r="W178" s="1296"/>
      <c r="X178" s="1296" t="b">
        <f t="shared" si="37"/>
        <v>1</v>
      </c>
      <c r="Y178" s="1295"/>
      <c r="Z178" s="411" t="s">
        <v>28</v>
      </c>
      <c r="AA178" s="1295"/>
      <c r="AB178" s="1294"/>
      <c r="AC178" s="1295"/>
      <c r="AD178" s="1294"/>
      <c r="AE178" s="1294"/>
      <c r="AF178" s="1295"/>
      <c r="AG178" s="1294"/>
      <c r="AH178" s="1295"/>
      <c r="AI178" s="1294"/>
    </row>
    <row r="179" spans="1:35" ht="15" customHeight="1" x14ac:dyDescent="0.25">
      <c r="A179" s="1212" t="s">
        <v>1223</v>
      </c>
      <c r="B179" s="1212" t="s">
        <v>847</v>
      </c>
      <c r="C179" s="1213">
        <v>226</v>
      </c>
      <c r="D179" s="1214" t="s">
        <v>116</v>
      </c>
      <c r="E179" s="1212" t="s">
        <v>255</v>
      </c>
      <c r="F179" s="1215">
        <v>11709.82</v>
      </c>
      <c r="G179" s="1216" t="s">
        <v>167</v>
      </c>
      <c r="H179" s="1216" t="s">
        <v>167</v>
      </c>
      <c r="I179" s="1215">
        <v>557.77</v>
      </c>
      <c r="J179" s="1215">
        <v>5344.21</v>
      </c>
      <c r="K179" s="1215">
        <v>0</v>
      </c>
      <c r="L179" s="1215">
        <v>1021.4</v>
      </c>
      <c r="M179" s="738">
        <f t="shared" si="45"/>
        <v>6365.61</v>
      </c>
      <c r="N179" s="1218">
        <v>0</v>
      </c>
      <c r="O179" s="738">
        <f t="shared" si="44"/>
        <v>6365.61</v>
      </c>
      <c r="P179" s="1215">
        <v>2016.74</v>
      </c>
      <c r="Q179" s="1215">
        <v>509.24</v>
      </c>
      <c r="R179" s="1219">
        <v>128.13</v>
      </c>
      <c r="S179" s="738">
        <f t="shared" si="40"/>
        <v>685.9</v>
      </c>
      <c r="T179" s="738">
        <f t="shared" si="46"/>
        <v>95.484149999999985</v>
      </c>
      <c r="U179" s="738">
        <f t="shared" si="42"/>
        <v>1235.3558500000001</v>
      </c>
      <c r="V179" s="738">
        <f t="shared" si="47"/>
        <v>1744.5958500000002</v>
      </c>
      <c r="W179" s="1214"/>
      <c r="X179" s="1214" t="b">
        <f t="shared" si="37"/>
        <v>1</v>
      </c>
      <c r="Y179" s="1213"/>
      <c r="Z179" s="399" t="s">
        <v>116</v>
      </c>
      <c r="AA179" s="1213"/>
      <c r="AB179" s="1212"/>
      <c r="AC179" s="1213"/>
      <c r="AD179" s="1212"/>
      <c r="AE179" s="1212"/>
      <c r="AF179" s="1213"/>
      <c r="AG179" s="1212"/>
      <c r="AH179" s="1213"/>
      <c r="AI179" s="1212"/>
    </row>
    <row r="180" spans="1:35" s="1302" customFormat="1" ht="15" customHeight="1" x14ac:dyDescent="0.25">
      <c r="A180" s="1294" t="s">
        <v>1223</v>
      </c>
      <c r="B180" s="1294" t="s">
        <v>847</v>
      </c>
      <c r="C180" s="1295">
        <v>30</v>
      </c>
      <c r="D180" s="1296" t="s">
        <v>22</v>
      </c>
      <c r="E180" s="1294" t="s">
        <v>194</v>
      </c>
      <c r="F180" s="1297">
        <v>41578.870000000003</v>
      </c>
      <c r="G180" s="1298" t="s">
        <v>167</v>
      </c>
      <c r="H180" s="1298" t="s">
        <v>167</v>
      </c>
      <c r="I180" s="1297">
        <v>951.62</v>
      </c>
      <c r="J180" s="1297">
        <v>18488.400000000001</v>
      </c>
      <c r="K180" s="1297">
        <v>0</v>
      </c>
      <c r="L180" s="1297">
        <v>4602.07</v>
      </c>
      <c r="M180" s="1299">
        <f t="shared" si="45"/>
        <v>23090.47</v>
      </c>
      <c r="N180" s="1300">
        <v>0</v>
      </c>
      <c r="O180" s="1299">
        <f t="shared" si="44"/>
        <v>23090.47</v>
      </c>
      <c r="P180" s="1297">
        <v>5998.95</v>
      </c>
      <c r="Q180" s="1297">
        <v>1847.23</v>
      </c>
      <c r="R180" s="1301">
        <v>0</v>
      </c>
      <c r="S180" s="1299">
        <f t="shared" si="40"/>
        <v>951.62</v>
      </c>
      <c r="T180" s="1299">
        <f t="shared" si="46"/>
        <v>346.35705000000002</v>
      </c>
      <c r="U180" s="1299">
        <f t="shared" si="42"/>
        <v>4700.9729500000003</v>
      </c>
      <c r="V180" s="1299">
        <f t="shared" si="47"/>
        <v>6548.2029500000008</v>
      </c>
      <c r="W180" s="1296"/>
      <c r="X180" s="1296" t="b">
        <f t="shared" si="37"/>
        <v>1</v>
      </c>
      <c r="Y180" s="1295"/>
      <c r="Z180" s="411" t="s">
        <v>22</v>
      </c>
      <c r="AA180" s="1295"/>
      <c r="AB180" s="1294"/>
      <c r="AC180" s="1295"/>
      <c r="AD180" s="1294"/>
      <c r="AE180" s="1294"/>
      <c r="AF180" s="1295"/>
      <c r="AG180" s="1294"/>
      <c r="AH180" s="1295"/>
      <c r="AI180" s="1294"/>
    </row>
    <row r="181" spans="1:35" ht="15" customHeight="1" x14ac:dyDescent="0.25">
      <c r="A181" s="1212" t="s">
        <v>1223</v>
      </c>
      <c r="B181" s="1212" t="s">
        <v>847</v>
      </c>
      <c r="C181" s="1213">
        <v>348</v>
      </c>
      <c r="D181" s="1214" t="s">
        <v>370</v>
      </c>
      <c r="E181" s="1212" t="s">
        <v>371</v>
      </c>
      <c r="F181" s="1215">
        <v>50395.02</v>
      </c>
      <c r="G181" s="1216" t="s">
        <v>167</v>
      </c>
      <c r="H181" s="1216" t="s">
        <v>167</v>
      </c>
      <c r="I181" s="1215">
        <v>951.62</v>
      </c>
      <c r="J181" s="1215">
        <v>22507.61</v>
      </c>
      <c r="K181" s="1215">
        <v>0</v>
      </c>
      <c r="L181" s="1215">
        <v>5379.8</v>
      </c>
      <c r="M181" s="738">
        <f t="shared" si="45"/>
        <v>27887.41</v>
      </c>
      <c r="N181" s="1218">
        <v>0</v>
      </c>
      <c r="O181" s="738">
        <f t="shared" si="44"/>
        <v>27887.41</v>
      </c>
      <c r="P181" s="1215">
        <v>7096.2</v>
      </c>
      <c r="Q181" s="1215">
        <v>2230.9899999999998</v>
      </c>
      <c r="R181" s="1219">
        <v>0</v>
      </c>
      <c r="S181" s="738">
        <f t="shared" si="40"/>
        <v>951.62</v>
      </c>
      <c r="T181" s="738">
        <f t="shared" si="46"/>
        <v>418.31115</v>
      </c>
      <c r="U181" s="738">
        <f t="shared" si="42"/>
        <v>5726.2688500000004</v>
      </c>
      <c r="V181" s="738">
        <f t="shared" si="47"/>
        <v>7957.2588500000002</v>
      </c>
      <c r="W181" s="1214"/>
      <c r="X181" s="1214" t="b">
        <f t="shared" si="37"/>
        <v>1</v>
      </c>
      <c r="Y181" s="1213"/>
      <c r="Z181" s="399" t="s">
        <v>370</v>
      </c>
      <c r="AA181" s="1213"/>
      <c r="AB181" s="1212"/>
      <c r="AC181" s="1213"/>
      <c r="AD181" s="1212"/>
      <c r="AE181" s="1212"/>
      <c r="AF181" s="1213"/>
      <c r="AG181" s="1212"/>
      <c r="AH181" s="1213"/>
      <c r="AI181" s="1212"/>
    </row>
    <row r="182" spans="1:35" ht="15" customHeight="1" x14ac:dyDescent="0.25">
      <c r="A182" s="1212" t="s">
        <v>1223</v>
      </c>
      <c r="B182" s="1212" t="s">
        <v>847</v>
      </c>
      <c r="C182" s="1213">
        <v>2</v>
      </c>
      <c r="D182" s="1214" t="s">
        <v>4</v>
      </c>
      <c r="E182" s="1212" t="s">
        <v>173</v>
      </c>
      <c r="F182" s="1215">
        <v>32419.13</v>
      </c>
      <c r="G182" s="1216" t="s">
        <v>167</v>
      </c>
      <c r="H182" s="1217" t="s">
        <v>167</v>
      </c>
      <c r="I182" s="1215">
        <v>951.62</v>
      </c>
      <c r="J182" s="1215">
        <v>14304.08</v>
      </c>
      <c r="K182" s="1215">
        <v>0</v>
      </c>
      <c r="L182" s="1215">
        <v>3810.97</v>
      </c>
      <c r="M182" s="738">
        <f t="shared" si="45"/>
        <v>18115.05</v>
      </c>
      <c r="N182" s="1218">
        <v>297.95</v>
      </c>
      <c r="O182" s="738">
        <f t="shared" si="44"/>
        <v>17817.099999999999</v>
      </c>
      <c r="P182" s="1215">
        <v>4856.63</v>
      </c>
      <c r="Q182" s="1215">
        <v>1449.2</v>
      </c>
      <c r="R182" s="1219">
        <v>0</v>
      </c>
      <c r="S182" s="738">
        <f t="shared" si="40"/>
        <v>951.62</v>
      </c>
      <c r="T182" s="738">
        <f t="shared" si="46"/>
        <v>267.25649999999996</v>
      </c>
      <c r="U182" s="738">
        <f t="shared" si="42"/>
        <v>3637.7535000000003</v>
      </c>
      <c r="V182" s="738">
        <f t="shared" si="47"/>
        <v>5086.9535000000005</v>
      </c>
      <c r="W182" s="1214"/>
      <c r="X182" s="1214" t="b">
        <f t="shared" si="37"/>
        <v>1</v>
      </c>
      <c r="Y182" s="1213"/>
      <c r="Z182" s="399" t="s">
        <v>4</v>
      </c>
      <c r="AA182" s="1213"/>
      <c r="AB182" s="1212"/>
      <c r="AC182" s="1213"/>
      <c r="AD182" s="1212"/>
      <c r="AE182" s="1212"/>
      <c r="AF182" s="1213"/>
      <c r="AG182" s="1212"/>
      <c r="AH182" s="1213"/>
      <c r="AI182" s="1212"/>
    </row>
    <row r="183" spans="1:35" ht="15" customHeight="1" x14ac:dyDescent="0.25">
      <c r="A183" s="1212" t="s">
        <v>1223</v>
      </c>
      <c r="B183" s="1212" t="s">
        <v>847</v>
      </c>
      <c r="C183" s="1213">
        <v>487</v>
      </c>
      <c r="D183" s="1214" t="s">
        <v>840</v>
      </c>
      <c r="E183" s="1212" t="s">
        <v>841</v>
      </c>
      <c r="F183" s="1215">
        <v>52257.43</v>
      </c>
      <c r="G183" s="1216" t="s">
        <v>167</v>
      </c>
      <c r="H183" s="1216" t="s">
        <v>167</v>
      </c>
      <c r="I183" s="1215">
        <v>951.62</v>
      </c>
      <c r="J183" s="1215">
        <v>23344.34</v>
      </c>
      <c r="K183" s="1215">
        <v>0</v>
      </c>
      <c r="L183" s="1215">
        <v>5568.75</v>
      </c>
      <c r="M183" s="738">
        <f t="shared" si="45"/>
        <v>28913.09</v>
      </c>
      <c r="N183" s="1218">
        <v>0</v>
      </c>
      <c r="O183" s="738">
        <f t="shared" si="44"/>
        <v>28913.09</v>
      </c>
      <c r="P183" s="1215">
        <v>7324.62</v>
      </c>
      <c r="Q183" s="1215">
        <v>2313.04</v>
      </c>
      <c r="R183" s="1219">
        <v>0</v>
      </c>
      <c r="S183" s="738">
        <f t="shared" si="40"/>
        <v>951.62</v>
      </c>
      <c r="T183" s="738">
        <f t="shared" si="46"/>
        <v>433.69635</v>
      </c>
      <c r="U183" s="738">
        <f t="shared" si="42"/>
        <v>5939.3036499999998</v>
      </c>
      <c r="V183" s="738">
        <f t="shared" si="47"/>
        <v>8252.3436499999989</v>
      </c>
      <c r="W183" s="1214"/>
      <c r="X183" s="1214" t="b">
        <f t="shared" si="37"/>
        <v>1</v>
      </c>
      <c r="Y183" s="1213"/>
      <c r="Z183" s="201" t="s">
        <v>840</v>
      </c>
      <c r="AA183" s="1213"/>
      <c r="AB183" s="1212"/>
      <c r="AC183" s="1213"/>
      <c r="AD183" s="1212"/>
      <c r="AE183" s="1212"/>
      <c r="AF183" s="1213"/>
      <c r="AG183" s="1212"/>
      <c r="AH183" s="1213"/>
      <c r="AI183" s="1212"/>
    </row>
    <row r="184" spans="1:35" ht="15" customHeight="1" x14ac:dyDescent="0.25">
      <c r="A184" s="1212" t="s">
        <v>1223</v>
      </c>
      <c r="B184" s="1212" t="s">
        <v>847</v>
      </c>
      <c r="C184" s="1264">
        <v>20046</v>
      </c>
      <c r="D184" s="1265" t="s">
        <v>1110</v>
      </c>
      <c r="E184" s="1266" t="s">
        <v>1119</v>
      </c>
      <c r="F184" s="1267">
        <v>0</v>
      </c>
      <c r="G184" s="1268" t="s">
        <v>167</v>
      </c>
      <c r="H184" s="1268" t="s">
        <v>167</v>
      </c>
      <c r="I184" s="1267">
        <v>897.31</v>
      </c>
      <c r="J184" s="1267">
        <v>0</v>
      </c>
      <c r="K184" s="1267">
        <v>0</v>
      </c>
      <c r="L184" s="1267">
        <v>0</v>
      </c>
      <c r="M184" s="1269">
        <f t="shared" si="45"/>
        <v>0</v>
      </c>
      <c r="N184" s="1270">
        <v>0</v>
      </c>
      <c r="O184" s="1269">
        <f t="shared" si="44"/>
        <v>0</v>
      </c>
      <c r="P184" s="1267">
        <v>897.31</v>
      </c>
      <c r="Q184" s="1267">
        <v>0</v>
      </c>
      <c r="R184" s="1271">
        <v>0</v>
      </c>
      <c r="S184" s="1269">
        <f>I184</f>
        <v>897.31</v>
      </c>
      <c r="T184" s="1269">
        <f t="shared" si="46"/>
        <v>0</v>
      </c>
      <c r="U184" s="1269">
        <v>4710.1000000000004</v>
      </c>
      <c r="V184" s="1269">
        <f t="shared" si="47"/>
        <v>4710.1000000000004</v>
      </c>
      <c r="W184" s="1214"/>
      <c r="X184" s="1214" t="b">
        <f t="shared" si="37"/>
        <v>1</v>
      </c>
      <c r="Y184" s="1213"/>
      <c r="Z184" s="128" t="s">
        <v>1110</v>
      </c>
      <c r="AA184" s="1213"/>
      <c r="AB184" s="1212"/>
      <c r="AC184" s="1213"/>
      <c r="AD184" s="1212"/>
      <c r="AE184" s="1212"/>
      <c r="AF184" s="1213"/>
      <c r="AG184" s="1212"/>
      <c r="AH184" s="1213"/>
      <c r="AI184" s="1212"/>
    </row>
    <row r="185" spans="1:35" s="1130" customFormat="1" ht="15" customHeight="1" x14ac:dyDescent="0.25">
      <c r="A185" s="1283" t="s">
        <v>1223</v>
      </c>
      <c r="B185" s="1283" t="s">
        <v>847</v>
      </c>
      <c r="C185" s="1284">
        <v>20047</v>
      </c>
      <c r="D185" s="1285" t="s">
        <v>1132</v>
      </c>
      <c r="E185" s="1286" t="s">
        <v>1133</v>
      </c>
      <c r="F185" s="1287">
        <v>0</v>
      </c>
      <c r="G185" s="1288" t="s">
        <v>167</v>
      </c>
      <c r="H185" s="1288" t="s">
        <v>167</v>
      </c>
      <c r="I185" s="1287">
        <v>897.31</v>
      </c>
      <c r="J185" s="1287">
        <v>0</v>
      </c>
      <c r="K185" s="1287">
        <v>0</v>
      </c>
      <c r="L185" s="1287">
        <v>0</v>
      </c>
      <c r="M185" s="1289">
        <f t="shared" si="45"/>
        <v>0</v>
      </c>
      <c r="N185" s="1290">
        <v>0</v>
      </c>
      <c r="O185" s="1289">
        <f t="shared" si="44"/>
        <v>0</v>
      </c>
      <c r="P185" s="1287">
        <v>897.31</v>
      </c>
      <c r="Q185" s="1287">
        <v>0</v>
      </c>
      <c r="R185" s="1291">
        <v>0</v>
      </c>
      <c r="S185" s="1289">
        <f>I185</f>
        <v>897.31</v>
      </c>
      <c r="T185" s="1289">
        <f t="shared" si="46"/>
        <v>0</v>
      </c>
      <c r="U185" s="1289">
        <v>6949.0100000000011</v>
      </c>
      <c r="V185" s="1289">
        <f t="shared" si="47"/>
        <v>6949.0100000000011</v>
      </c>
      <c r="W185" s="1292"/>
      <c r="X185" s="1292" t="b">
        <f t="shared" si="37"/>
        <v>1</v>
      </c>
      <c r="Y185" s="1293"/>
      <c r="Z185" s="1104" t="s">
        <v>1132</v>
      </c>
      <c r="AA185" s="1293"/>
      <c r="AB185" s="1283"/>
      <c r="AC185" s="1293"/>
      <c r="AD185" s="1283"/>
      <c r="AE185" s="1283"/>
      <c r="AF185" s="1293"/>
      <c r="AG185" s="1283"/>
      <c r="AH185" s="1293"/>
      <c r="AI185" s="1283"/>
    </row>
    <row r="186" spans="1:35" ht="15" customHeight="1" x14ac:dyDescent="0.25">
      <c r="A186" s="1212" t="s">
        <v>1223</v>
      </c>
      <c r="B186" s="1212" t="s">
        <v>847</v>
      </c>
      <c r="C186" s="1264">
        <v>20045</v>
      </c>
      <c r="D186" s="1265" t="s">
        <v>151</v>
      </c>
      <c r="E186" s="1266" t="s">
        <v>265</v>
      </c>
      <c r="F186" s="1267">
        <v>0</v>
      </c>
      <c r="G186" s="1268" t="s">
        <v>167</v>
      </c>
      <c r="H186" s="1268" t="s">
        <v>167</v>
      </c>
      <c r="I186" s="1267">
        <v>897.31</v>
      </c>
      <c r="J186" s="1267">
        <v>0</v>
      </c>
      <c r="K186" s="1267">
        <v>0</v>
      </c>
      <c r="L186" s="1267">
        <v>0</v>
      </c>
      <c r="M186" s="1269">
        <f t="shared" si="45"/>
        <v>0</v>
      </c>
      <c r="N186" s="1270">
        <v>0</v>
      </c>
      <c r="O186" s="1269">
        <f t="shared" si="44"/>
        <v>0</v>
      </c>
      <c r="P186" s="1267">
        <v>897.31</v>
      </c>
      <c r="Q186" s="1267">
        <v>0</v>
      </c>
      <c r="R186" s="1271">
        <v>0</v>
      </c>
      <c r="S186" s="1269">
        <f>I186</f>
        <v>897.31</v>
      </c>
      <c r="T186" s="1269">
        <f t="shared" si="46"/>
        <v>0</v>
      </c>
      <c r="U186" s="1269">
        <v>4710.1000000000004</v>
      </c>
      <c r="V186" s="1269">
        <f t="shared" si="47"/>
        <v>4710.1000000000004</v>
      </c>
      <c r="W186" s="1214"/>
      <c r="X186" s="1214" t="b">
        <f t="shared" si="37"/>
        <v>0</v>
      </c>
      <c r="Y186" s="1213"/>
      <c r="Z186" s="128" t="s">
        <v>408</v>
      </c>
      <c r="AA186" s="1213"/>
      <c r="AB186" s="1212"/>
      <c r="AC186" s="1213"/>
      <c r="AD186" s="1212"/>
      <c r="AE186" s="1212"/>
      <c r="AF186" s="1213"/>
      <c r="AG186" s="1212"/>
      <c r="AH186" s="1213"/>
      <c r="AI186" s="1212"/>
    </row>
    <row r="187" spans="1:35" ht="15" customHeight="1" x14ac:dyDescent="0.25">
      <c r="A187" s="1212" t="s">
        <v>1223</v>
      </c>
      <c r="B187" s="1212" t="s">
        <v>847</v>
      </c>
      <c r="C187" s="1264">
        <v>20039</v>
      </c>
      <c r="D187" s="1265" t="s">
        <v>353</v>
      </c>
      <c r="E187" s="1266" t="s">
        <v>354</v>
      </c>
      <c r="F187" s="1267">
        <v>0</v>
      </c>
      <c r="G187" s="1268" t="s">
        <v>167</v>
      </c>
      <c r="H187" s="1268" t="s">
        <v>167</v>
      </c>
      <c r="I187" s="1267">
        <v>897.31</v>
      </c>
      <c r="J187" s="1267">
        <v>0</v>
      </c>
      <c r="K187" s="1267">
        <v>0</v>
      </c>
      <c r="L187" s="1267">
        <v>0</v>
      </c>
      <c r="M187" s="1269">
        <f t="shared" si="45"/>
        <v>0</v>
      </c>
      <c r="N187" s="1270">
        <v>0</v>
      </c>
      <c r="O187" s="1269">
        <f t="shared" si="44"/>
        <v>0</v>
      </c>
      <c r="P187" s="1267">
        <v>897.31</v>
      </c>
      <c r="Q187" s="1267">
        <v>0</v>
      </c>
      <c r="R187" s="1271">
        <v>0</v>
      </c>
      <c r="S187" s="1269">
        <f>I187</f>
        <v>897.31</v>
      </c>
      <c r="T187" s="1269">
        <f t="shared" si="46"/>
        <v>0</v>
      </c>
      <c r="U187" s="1269">
        <v>4710.1000000000004</v>
      </c>
      <c r="V187" s="1269">
        <f t="shared" si="47"/>
        <v>4710.1000000000004</v>
      </c>
      <c r="W187" s="1214"/>
      <c r="X187" s="1214" t="b">
        <f t="shared" si="37"/>
        <v>1</v>
      </c>
      <c r="Y187" s="1213"/>
      <c r="Z187" s="79" t="s">
        <v>353</v>
      </c>
      <c r="AA187" s="1213"/>
      <c r="AB187" s="1212"/>
      <c r="AC187" s="1213"/>
      <c r="AD187" s="1212"/>
      <c r="AE187" s="1212"/>
      <c r="AF187" s="1213"/>
      <c r="AG187" s="1212"/>
      <c r="AH187" s="1213"/>
      <c r="AI187" s="1212"/>
    </row>
    <row r="188" spans="1:35" ht="15" customHeight="1" x14ac:dyDescent="0.25">
      <c r="A188" s="1212" t="s">
        <v>1223</v>
      </c>
      <c r="B188" s="1212" t="s">
        <v>847</v>
      </c>
      <c r="C188" s="1264">
        <v>20043</v>
      </c>
      <c r="D188" s="1265" t="s">
        <v>166</v>
      </c>
      <c r="E188" s="1266" t="s">
        <v>267</v>
      </c>
      <c r="F188" s="1267">
        <v>0</v>
      </c>
      <c r="G188" s="1268" t="s">
        <v>167</v>
      </c>
      <c r="H188" s="1268" t="s">
        <v>167</v>
      </c>
      <c r="I188" s="1267">
        <v>897.31</v>
      </c>
      <c r="J188" s="1267">
        <v>0</v>
      </c>
      <c r="K188" s="1267">
        <v>0</v>
      </c>
      <c r="L188" s="1267">
        <v>0</v>
      </c>
      <c r="M188" s="1269">
        <f t="shared" si="45"/>
        <v>0</v>
      </c>
      <c r="N188" s="1270">
        <v>0</v>
      </c>
      <c r="O188" s="1269">
        <f t="shared" si="44"/>
        <v>0</v>
      </c>
      <c r="P188" s="1267">
        <v>897.31</v>
      </c>
      <c r="Q188" s="1267">
        <v>0</v>
      </c>
      <c r="R188" s="1271">
        <v>0</v>
      </c>
      <c r="S188" s="1269">
        <f>I188</f>
        <v>897.31</v>
      </c>
      <c r="T188" s="1269">
        <f t="shared" si="46"/>
        <v>0</v>
      </c>
      <c r="U188" s="1269">
        <v>4964.7000000000007</v>
      </c>
      <c r="V188" s="1269">
        <f t="shared" si="47"/>
        <v>4964.7000000000007</v>
      </c>
      <c r="W188" s="1214"/>
      <c r="X188" s="1214" t="b">
        <f t="shared" si="37"/>
        <v>1</v>
      </c>
      <c r="Y188" s="1213"/>
      <c r="Z188" s="128" t="s">
        <v>166</v>
      </c>
      <c r="AA188" s="1213"/>
      <c r="AB188" s="1212"/>
      <c r="AC188" s="1213"/>
      <c r="AD188" s="1212"/>
      <c r="AE188" s="1212"/>
      <c r="AF188" s="1213"/>
      <c r="AG188" s="1212"/>
      <c r="AH188" s="1213"/>
      <c r="AI188" s="1212"/>
    </row>
    <row r="189" spans="1:35" ht="15" customHeight="1" x14ac:dyDescent="0.25">
      <c r="A189" s="1248"/>
      <c r="B189" s="1248"/>
      <c r="C189" s="1248"/>
      <c r="D189" s="1249">
        <f>COUNTA(D2:D188)</f>
        <v>187</v>
      </c>
      <c r="E189" s="1248"/>
      <c r="F189" s="1250">
        <f>SUM(F2:F188)</f>
        <v>5751766.29</v>
      </c>
      <c r="G189" s="1251"/>
      <c r="H189" s="1251"/>
      <c r="I189" s="1250">
        <f>SUM(I2:I188)</f>
        <v>164815.28999999966</v>
      </c>
      <c r="J189" s="1250">
        <f>SUM(J2:J188)</f>
        <v>2567562.8899999978</v>
      </c>
      <c r="K189" s="1250"/>
      <c r="L189" s="1250">
        <f t="shared" ref="L189:V189" si="48">SUM(L2:L188)</f>
        <v>599266.22999999963</v>
      </c>
      <c r="M189" s="1250">
        <f t="shared" si="48"/>
        <v>3166829.1200000006</v>
      </c>
      <c r="N189" s="1251">
        <f t="shared" si="48"/>
        <v>8548.5399999999991</v>
      </c>
      <c r="O189" s="1250">
        <f t="shared" si="48"/>
        <v>3157909.06</v>
      </c>
      <c r="P189" s="1250">
        <f t="shared" si="48"/>
        <v>871537.64999999956</v>
      </c>
      <c r="Q189" s="1250">
        <f t="shared" si="48"/>
        <v>251961.49000000002</v>
      </c>
      <c r="R189" s="1252">
        <f t="shared" si="48"/>
        <v>4938.79</v>
      </c>
      <c r="S189" s="1253">
        <f t="shared" si="48"/>
        <v>169754.07999999973</v>
      </c>
      <c r="T189" s="1253">
        <f t="shared" si="48"/>
        <v>47368.635899999965</v>
      </c>
      <c r="U189" s="1253">
        <f t="shared" si="48"/>
        <v>680458.9441000002</v>
      </c>
      <c r="V189" s="1253">
        <f t="shared" si="48"/>
        <v>932420.43409999972</v>
      </c>
      <c r="Y189" s="1213"/>
      <c r="Z189" s="1212"/>
      <c r="AA189" s="1213"/>
      <c r="AB189" s="1212"/>
      <c r="AC189" s="1213"/>
      <c r="AD189" s="1212"/>
      <c r="AE189" s="1212"/>
      <c r="AF189" s="1213"/>
      <c r="AG189" s="1212"/>
      <c r="AH189" s="1213"/>
      <c r="AI189" s="1212"/>
    </row>
    <row r="190" spans="1:35" ht="15" customHeight="1" x14ac:dyDescent="0.25">
      <c r="D190" s="1272">
        <v>187</v>
      </c>
      <c r="Y190" s="1213"/>
      <c r="Z190" s="1212"/>
      <c r="AA190" s="1213"/>
      <c r="AB190" s="1212"/>
      <c r="AC190" s="1213"/>
      <c r="AD190" s="1212"/>
      <c r="AE190" s="1212"/>
      <c r="AF190" s="1213"/>
      <c r="AG190" s="1212"/>
      <c r="AH190" s="1213"/>
      <c r="AI190" s="1212"/>
    </row>
    <row r="191" spans="1:35" ht="15" customHeight="1" x14ac:dyDescent="0.25">
      <c r="D191" s="1272">
        <f>D189-D190</f>
        <v>0</v>
      </c>
      <c r="I191" s="1261">
        <f>J191*20%</f>
        <v>4710.1000000000004</v>
      </c>
      <c r="J191" s="1256">
        <v>23550.5</v>
      </c>
      <c r="K191" s="1257"/>
      <c r="L191" s="1258">
        <v>148754.54</v>
      </c>
      <c r="M191" s="1259" t="s">
        <v>1372</v>
      </c>
      <c r="R191" s="1257">
        <v>5922.42</v>
      </c>
      <c r="S191" s="1261">
        <f>L198-S189</f>
        <v>983.63000000029569</v>
      </c>
      <c r="T191" s="1261"/>
      <c r="U191" s="1261"/>
      <c r="V191" s="1261"/>
      <c r="Y191" s="1213"/>
      <c r="Z191" s="1212"/>
      <c r="AA191" s="1213"/>
      <c r="AB191" s="1212"/>
      <c r="AC191" s="1213"/>
      <c r="AD191" s="1212"/>
      <c r="AE191" s="1212"/>
      <c r="AF191" s="1213"/>
      <c r="AG191" s="1212"/>
      <c r="AH191" s="1213"/>
      <c r="AI191" s="1212"/>
    </row>
    <row r="192" spans="1:35" ht="15" customHeight="1" x14ac:dyDescent="0.25">
      <c r="I192" s="1261">
        <f t="shared" ref="I192:I195" si="49">J192*20%</f>
        <v>4964.7000000000007</v>
      </c>
      <c r="J192" s="1256">
        <v>24823.5</v>
      </c>
      <c r="K192" s="1257"/>
      <c r="L192" s="1258">
        <v>2257.7800000000002</v>
      </c>
      <c r="M192" s="1259" t="s">
        <v>1373</v>
      </c>
      <c r="R192" s="1257"/>
      <c r="Y192" s="1213"/>
      <c r="Z192" s="1212"/>
      <c r="AA192" s="1213"/>
      <c r="AB192" s="1212"/>
      <c r="AC192" s="1213"/>
      <c r="AD192" s="1212"/>
      <c r="AE192" s="1212"/>
      <c r="AF192" s="1213"/>
      <c r="AG192" s="1212"/>
      <c r="AH192" s="1213"/>
      <c r="AI192" s="1212"/>
    </row>
    <row r="193" spans="9:35" ht="15" customHeight="1" x14ac:dyDescent="0.25">
      <c r="I193" s="1261">
        <f t="shared" si="49"/>
        <v>4710.1000000000004</v>
      </c>
      <c r="J193" s="1256">
        <v>23550.5</v>
      </c>
      <c r="K193" s="1257"/>
      <c r="L193" s="1258">
        <v>13802.97</v>
      </c>
      <c r="M193" s="1259" t="s">
        <v>1374</v>
      </c>
      <c r="R193" s="1257">
        <f>R189-R191</f>
        <v>-983.63000000000011</v>
      </c>
      <c r="Y193" s="1213"/>
      <c r="Z193" s="1212"/>
      <c r="AA193" s="1213"/>
      <c r="AB193" s="1212"/>
      <c r="AC193" s="1213"/>
      <c r="AD193" s="1212"/>
      <c r="AE193" s="1212"/>
      <c r="AF193" s="1213"/>
      <c r="AG193" s="1212"/>
      <c r="AH193" s="1213"/>
      <c r="AI193" s="1212"/>
    </row>
    <row r="194" spans="9:35" ht="15" customHeight="1" x14ac:dyDescent="0.25">
      <c r="I194" s="1261">
        <f t="shared" si="49"/>
        <v>4710.1000000000004</v>
      </c>
      <c r="J194" s="1256">
        <v>23550.5</v>
      </c>
      <c r="K194" s="1257"/>
      <c r="L194" s="1262">
        <f>SUM(L191:L193)</f>
        <v>164815.29</v>
      </c>
      <c r="M194" s="1259" t="s">
        <v>1375</v>
      </c>
      <c r="Y194" s="1213"/>
      <c r="Z194" s="1212"/>
      <c r="AA194" s="1213"/>
      <c r="AB194" s="1212"/>
      <c r="AC194" s="1213"/>
      <c r="AD194" s="1212"/>
      <c r="AE194" s="1212"/>
      <c r="AF194" s="1213"/>
      <c r="AG194" s="1212"/>
      <c r="AH194" s="1213"/>
      <c r="AI194" s="1212"/>
    </row>
    <row r="195" spans="9:35" ht="15" customHeight="1" x14ac:dyDescent="0.25">
      <c r="I195" s="1261">
        <f t="shared" si="49"/>
        <v>6949.0100000000011</v>
      </c>
      <c r="J195" s="1256">
        <f>9420.2+25324.85</f>
        <v>34745.050000000003</v>
      </c>
      <c r="K195" s="1257"/>
      <c r="L195" s="1258"/>
      <c r="M195" s="1259"/>
      <c r="Y195" s="1213"/>
      <c r="Z195" s="1212"/>
      <c r="AA195" s="1213"/>
      <c r="AB195" s="1212"/>
      <c r="AC195" s="1213"/>
      <c r="AD195" s="1212"/>
      <c r="AE195" s="1212"/>
      <c r="AF195" s="1213"/>
      <c r="AG195" s="1212"/>
      <c r="AH195" s="1213"/>
      <c r="AI195" s="1212"/>
    </row>
    <row r="196" spans="9:35" ht="15" customHeight="1" x14ac:dyDescent="0.25">
      <c r="J196" s="1263">
        <f>SUM(J191:J195)</f>
        <v>130220.05</v>
      </c>
      <c r="K196" s="1257"/>
      <c r="L196" s="1262">
        <v>5922.42</v>
      </c>
      <c r="M196" s="1259" t="s">
        <v>1376</v>
      </c>
      <c r="Y196" s="1213"/>
      <c r="Z196" s="1212"/>
      <c r="AA196" s="1213"/>
      <c r="AB196" s="1212"/>
      <c r="AC196" s="1213"/>
      <c r="AD196" s="1212"/>
      <c r="AE196" s="1212"/>
      <c r="AF196" s="1213"/>
      <c r="AG196" s="1212"/>
      <c r="AH196" s="1213"/>
      <c r="AI196" s="1212"/>
    </row>
    <row r="197" spans="9:35" ht="15" customHeight="1" x14ac:dyDescent="0.25">
      <c r="L197" s="1258"/>
      <c r="M197" s="1259"/>
      <c r="Y197" s="1213"/>
      <c r="Z197" s="1212"/>
      <c r="AA197" s="1213"/>
      <c r="AB197" s="1212"/>
      <c r="AC197" s="1213"/>
      <c r="AD197" s="1212"/>
      <c r="AE197" s="1212"/>
      <c r="AF197" s="1213"/>
      <c r="AG197" s="1212"/>
      <c r="AH197" s="1213"/>
      <c r="AI197" s="1212"/>
    </row>
    <row r="198" spans="9:35" ht="15" customHeight="1" x14ac:dyDescent="0.25">
      <c r="L198" s="1262">
        <f>L194+L196</f>
        <v>170737.71000000002</v>
      </c>
      <c r="M198" s="1259" t="s">
        <v>1377</v>
      </c>
      <c r="Y198" s="1213"/>
      <c r="Z198" s="1212"/>
      <c r="AA198" s="1213"/>
      <c r="AB198" s="1212"/>
      <c r="AC198" s="1213"/>
      <c r="AD198" s="1212"/>
      <c r="AE198" s="1212"/>
      <c r="AF198" s="1213"/>
      <c r="AG198" s="1212"/>
      <c r="AH198" s="1213"/>
      <c r="AI198" s="1212"/>
    </row>
    <row r="199" spans="9:35" ht="15" customHeight="1" x14ac:dyDescent="0.25">
      <c r="Y199" s="1213"/>
      <c r="Z199" s="1212"/>
      <c r="AA199" s="1213"/>
      <c r="AB199" s="1212"/>
      <c r="AC199" s="1213"/>
      <c r="AD199" s="1212"/>
      <c r="AE199" s="1212"/>
      <c r="AF199" s="1213"/>
      <c r="AG199" s="1212"/>
      <c r="AH199" s="1213"/>
      <c r="AI199" s="1212"/>
    </row>
    <row r="200" spans="9:35" ht="15" customHeight="1" x14ac:dyDescent="0.25">
      <c r="Y200" s="1213"/>
      <c r="Z200" s="1212"/>
      <c r="AA200" s="1213"/>
      <c r="AB200" s="1212"/>
      <c r="AC200" s="1213"/>
      <c r="AD200" s="1212"/>
      <c r="AE200" s="1212"/>
      <c r="AF200" s="1213"/>
      <c r="AG200" s="1212"/>
      <c r="AH200" s="1213"/>
      <c r="AI200" s="1212"/>
    </row>
  </sheetData>
  <autoFilter ref="A1:AI201" xr:uid="{00000000-0001-0000-0000-000000000000}"/>
  <sortState xmlns:xlrd2="http://schemas.microsoft.com/office/spreadsheetml/2017/richdata2" ref="A184:V188">
    <sortCondition ref="D184:D188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C57"/>
  <sheetViews>
    <sheetView topLeftCell="F3" zoomScale="85" zoomScaleNormal="85" workbookViewId="0">
      <selection activeCell="G27" sqref="G27"/>
    </sheetView>
  </sheetViews>
  <sheetFormatPr defaultRowHeight="15" x14ac:dyDescent="0.25"/>
  <cols>
    <col min="1" max="1" width="3.28515625" bestFit="1" customWidth="1"/>
    <col min="2" max="2" width="12" bestFit="1" customWidth="1"/>
    <col min="3" max="3" width="33.28515625" customWidth="1"/>
    <col min="4" max="4" width="10.7109375" customWidth="1"/>
    <col min="5" max="5" width="33.42578125" bestFit="1" customWidth="1"/>
    <col min="6" max="6" width="12.7109375" customWidth="1"/>
    <col min="7" max="7" width="12.85546875" customWidth="1"/>
    <col min="8" max="8" width="13.28515625" customWidth="1"/>
    <col min="9" max="9" width="13.7109375" customWidth="1"/>
    <col min="10" max="10" width="14.7109375" customWidth="1"/>
    <col min="11" max="11" width="4.140625" customWidth="1"/>
    <col min="12" max="12" width="2.85546875" customWidth="1"/>
    <col min="13" max="13" width="5.140625" customWidth="1"/>
    <col min="14" max="14" width="12.42578125" style="19" customWidth="1"/>
    <col min="15" max="15" width="47.28515625" style="66" customWidth="1"/>
    <col min="16" max="16" width="18.7109375" customWidth="1"/>
    <col min="17" max="17" width="13.42578125" customWidth="1"/>
    <col min="18" max="18" width="4" customWidth="1"/>
    <col min="19" max="19" width="17.85546875" customWidth="1"/>
    <col min="20" max="20" width="6.7109375" customWidth="1"/>
    <col min="21" max="21" width="11.42578125" customWidth="1"/>
    <col min="22" max="22" width="12.5703125" customWidth="1"/>
    <col min="23" max="23" width="12.42578125" customWidth="1"/>
    <col min="24" max="24" width="12.140625" customWidth="1"/>
    <col min="25" max="25" width="14" customWidth="1"/>
    <col min="26" max="26" width="9.5703125" bestFit="1" customWidth="1"/>
    <col min="27" max="28" width="28.85546875" customWidth="1"/>
  </cols>
  <sheetData>
    <row r="1" spans="1:29" ht="15.75" x14ac:dyDescent="0.25">
      <c r="F1" s="10" t="s">
        <v>157</v>
      </c>
      <c r="G1" s="10" t="s">
        <v>158</v>
      </c>
      <c r="H1" t="s">
        <v>123</v>
      </c>
      <c r="I1" t="s">
        <v>124</v>
      </c>
      <c r="J1" t="s">
        <v>125</v>
      </c>
      <c r="O1" s="88" t="s">
        <v>439</v>
      </c>
      <c r="P1" s="88" t="s">
        <v>440</v>
      </c>
      <c r="Q1" s="88" t="s">
        <v>441</v>
      </c>
      <c r="R1" s="30"/>
      <c r="S1" s="30" t="s">
        <v>442</v>
      </c>
      <c r="T1" s="30"/>
      <c r="U1" s="30" t="s">
        <v>115</v>
      </c>
      <c r="V1" t="s">
        <v>1351</v>
      </c>
      <c r="W1" t="s">
        <v>1352</v>
      </c>
      <c r="X1" t="s">
        <v>122</v>
      </c>
    </row>
    <row r="2" spans="1:29" ht="15.75" x14ac:dyDescent="0.25">
      <c r="A2" t="s">
        <v>87</v>
      </c>
      <c r="B2">
        <v>15642696807</v>
      </c>
      <c r="C2" s="19" t="s">
        <v>746</v>
      </c>
      <c r="D2" s="19" t="s">
        <v>89</v>
      </c>
      <c r="E2" s="6" t="s">
        <v>703</v>
      </c>
      <c r="F2" s="7">
        <v>45252</v>
      </c>
      <c r="G2" s="7">
        <v>26171</v>
      </c>
      <c r="H2" s="69">
        <f>(0+0+0-I2-J2)+2766.17</f>
        <v>1189.0700000000002</v>
      </c>
      <c r="I2" s="607">
        <v>0</v>
      </c>
      <c r="J2" s="58">
        <v>1577.1</v>
      </c>
      <c r="K2">
        <v>51</v>
      </c>
      <c r="L2">
        <v>0</v>
      </c>
      <c r="M2">
        <v>0</v>
      </c>
      <c r="N2" s="19" t="b">
        <f t="shared" ref="N2:N7" si="0">O2=C2</f>
        <v>1</v>
      </c>
      <c r="O2" s="139" t="s">
        <v>746</v>
      </c>
      <c r="P2" s="112">
        <f>H23</f>
        <v>0</v>
      </c>
      <c r="Q2" s="112">
        <f t="shared" ref="Q2:Q12" si="1">I2</f>
        <v>0</v>
      </c>
      <c r="R2" s="60"/>
      <c r="S2" s="819">
        <v>2766.17</v>
      </c>
      <c r="T2" s="89"/>
      <c r="U2" s="138">
        <v>171.36</v>
      </c>
      <c r="V2" s="161">
        <f>532.12</f>
        <v>532.12</v>
      </c>
      <c r="W2" s="158">
        <f>873.62</f>
        <v>873.62</v>
      </c>
      <c r="X2" s="4">
        <f>U2+V2+W2</f>
        <v>1577.1</v>
      </c>
      <c r="Y2" t="b">
        <f>Z2=C2</f>
        <v>1</v>
      </c>
      <c r="Z2" s="19" t="s">
        <v>746</v>
      </c>
      <c r="AC2" s="84"/>
    </row>
    <row r="3" spans="1:29" s="19" customFormat="1" ht="15.75" x14ac:dyDescent="0.25">
      <c r="A3" s="19" t="s">
        <v>87</v>
      </c>
      <c r="B3" s="19">
        <v>27714949813</v>
      </c>
      <c r="C3" s="19" t="s">
        <v>291</v>
      </c>
      <c r="D3" s="19" t="s">
        <v>89</v>
      </c>
      <c r="E3" s="6" t="s">
        <v>344</v>
      </c>
      <c r="F3" s="7">
        <v>43770</v>
      </c>
      <c r="G3" s="7">
        <v>29022</v>
      </c>
      <c r="H3" s="69">
        <f>(16424.8-I3-J3)+9282.86</f>
        <v>20877.68</v>
      </c>
      <c r="I3" s="607">
        <v>3592.92</v>
      </c>
      <c r="J3" s="59">
        <v>1237.06</v>
      </c>
      <c r="K3" s="19">
        <v>51</v>
      </c>
      <c r="L3" s="13">
        <v>0</v>
      </c>
      <c r="M3" s="13">
        <v>0</v>
      </c>
      <c r="N3" s="19" t="b">
        <f t="shared" si="0"/>
        <v>1</v>
      </c>
      <c r="O3" s="136" t="s">
        <v>434</v>
      </c>
      <c r="P3" s="112">
        <f>H24</f>
        <v>16424.8</v>
      </c>
      <c r="Q3" s="112">
        <f t="shared" si="1"/>
        <v>3592.92</v>
      </c>
      <c r="R3" s="60"/>
      <c r="S3" s="819">
        <v>9282.86</v>
      </c>
      <c r="T3" s="89"/>
      <c r="U3" s="138">
        <v>0</v>
      </c>
      <c r="V3" s="161">
        <f>468.27</f>
        <v>468.27</v>
      </c>
      <c r="W3" s="161">
        <f>768.79</f>
        <v>768.79</v>
      </c>
      <c r="X3" s="4">
        <f>V3+W3</f>
        <v>1237.06</v>
      </c>
      <c r="Y3" t="b">
        <f t="shared" ref="Y3:Y14" si="2">Z3=C3</f>
        <v>1</v>
      </c>
      <c r="Z3" s="19" t="s">
        <v>291</v>
      </c>
      <c r="AB3"/>
      <c r="AC3" s="109"/>
    </row>
    <row r="4" spans="1:29" s="101" customFormat="1" ht="15.75" x14ac:dyDescent="0.25">
      <c r="A4" s="98" t="s">
        <v>87</v>
      </c>
      <c r="B4" s="98">
        <v>8631366803</v>
      </c>
      <c r="C4" s="98" t="s">
        <v>641</v>
      </c>
      <c r="D4" s="107" t="s">
        <v>89</v>
      </c>
      <c r="E4" s="155" t="s">
        <v>642</v>
      </c>
      <c r="F4" s="156">
        <v>45030</v>
      </c>
      <c r="G4" s="156">
        <v>24559</v>
      </c>
      <c r="H4" s="154">
        <f>(3962.55-I4-J4)+4355.48</f>
        <v>6072.5599999999995</v>
      </c>
      <c r="I4" s="157">
        <f>Q37</f>
        <v>839.73</v>
      </c>
      <c r="J4" s="157">
        <v>1405.74</v>
      </c>
      <c r="K4" s="19">
        <v>51</v>
      </c>
      <c r="L4" s="13">
        <v>0</v>
      </c>
      <c r="M4" s="13">
        <v>0</v>
      </c>
      <c r="N4" s="19" t="b">
        <f t="shared" si="0"/>
        <v>1</v>
      </c>
      <c r="O4" s="137" t="s">
        <v>641</v>
      </c>
      <c r="P4" s="180">
        <f>G24</f>
        <v>3962.55</v>
      </c>
      <c r="Q4" s="103">
        <f t="shared" si="1"/>
        <v>839.73</v>
      </c>
      <c r="S4" s="820">
        <v>4355.4799999999996</v>
      </c>
      <c r="T4" s="104"/>
      <c r="U4" s="138">
        <v>0</v>
      </c>
      <c r="V4" s="234">
        <f>968.93</f>
        <v>968.93</v>
      </c>
      <c r="W4" s="234">
        <f>436.81</f>
        <v>436.81</v>
      </c>
      <c r="X4" s="102">
        <f>V4+W4+Q41</f>
        <v>1405.74</v>
      </c>
      <c r="Y4" t="b">
        <f t="shared" si="2"/>
        <v>1</v>
      </c>
      <c r="Z4" s="98" t="s">
        <v>641</v>
      </c>
      <c r="AB4"/>
      <c r="AC4" s="84"/>
    </row>
    <row r="5" spans="1:29" s="19" customFormat="1" ht="15.75" x14ac:dyDescent="0.25">
      <c r="A5" s="19" t="s">
        <v>87</v>
      </c>
      <c r="B5" s="19">
        <v>94529345815</v>
      </c>
      <c r="C5" s="19" t="s">
        <v>356</v>
      </c>
      <c r="D5" s="19" t="s">
        <v>89</v>
      </c>
      <c r="E5" s="6" t="s">
        <v>363</v>
      </c>
      <c r="F5" s="7">
        <v>44676</v>
      </c>
      <c r="G5" s="7">
        <v>21472</v>
      </c>
      <c r="H5" s="69">
        <f>(20990.81-I5-J5)+2201.68</f>
        <v>17816.41</v>
      </c>
      <c r="I5" s="607">
        <v>4139.0200000000004</v>
      </c>
      <c r="J5" s="59">
        <v>1237.06</v>
      </c>
      <c r="K5" s="19">
        <v>51</v>
      </c>
      <c r="L5" s="13">
        <v>0</v>
      </c>
      <c r="M5" s="13">
        <v>0</v>
      </c>
      <c r="N5" s="19" t="b">
        <f t="shared" si="0"/>
        <v>1</v>
      </c>
      <c r="O5" s="136" t="s">
        <v>492</v>
      </c>
      <c r="P5" s="112">
        <f t="shared" ref="P5:P10" si="3">H25</f>
        <v>20990.81</v>
      </c>
      <c r="Q5" s="112">
        <f t="shared" si="1"/>
        <v>4139.0200000000004</v>
      </c>
      <c r="R5" s="60"/>
      <c r="S5" s="819">
        <v>2201.6799999999998</v>
      </c>
      <c r="T5" s="89"/>
      <c r="U5" s="138">
        <v>0</v>
      </c>
      <c r="V5" s="161">
        <f>468.27</f>
        <v>468.27</v>
      </c>
      <c r="W5" s="161">
        <f>768.79</f>
        <v>768.79</v>
      </c>
      <c r="X5" s="4">
        <f t="shared" ref="X5:X10" si="4">V5+W5</f>
        <v>1237.06</v>
      </c>
      <c r="Y5" t="b">
        <f t="shared" si="2"/>
        <v>1</v>
      </c>
      <c r="Z5" s="19" t="s">
        <v>356</v>
      </c>
      <c r="AB5"/>
      <c r="AC5" s="84"/>
    </row>
    <row r="6" spans="1:29" s="19" customFormat="1" ht="15.75" x14ac:dyDescent="0.25">
      <c r="A6" s="19" t="s">
        <v>1142</v>
      </c>
      <c r="B6" s="19">
        <v>12587960827</v>
      </c>
      <c r="C6" s="19" t="s">
        <v>1131</v>
      </c>
      <c r="D6" s="19" t="s">
        <v>89</v>
      </c>
      <c r="E6" s="6" t="s">
        <v>843</v>
      </c>
      <c r="F6" s="7">
        <v>45792</v>
      </c>
      <c r="G6" s="7">
        <v>24222</v>
      </c>
      <c r="H6" s="69">
        <f>(37016.21-I6-J6)+2415.93</f>
        <v>31008.58</v>
      </c>
      <c r="I6" s="607">
        <v>7298.96</v>
      </c>
      <c r="J6" s="59">
        <v>1124.5999999999999</v>
      </c>
      <c r="K6" s="19">
        <v>51</v>
      </c>
      <c r="L6" s="13">
        <v>0</v>
      </c>
      <c r="M6" s="13">
        <v>0</v>
      </c>
      <c r="N6" s="19" t="b">
        <f t="shared" si="0"/>
        <v>1</v>
      </c>
      <c r="O6" s="136" t="s">
        <v>1149</v>
      </c>
      <c r="P6" s="112">
        <f t="shared" si="3"/>
        <v>37016.21</v>
      </c>
      <c r="Q6" s="112">
        <f t="shared" si="1"/>
        <v>7298.96</v>
      </c>
      <c r="R6" s="60"/>
      <c r="S6" s="819">
        <v>2415.9299999999998</v>
      </c>
      <c r="T6" s="89"/>
      <c r="U6" s="138"/>
      <c r="V6" s="161">
        <v>425.7</v>
      </c>
      <c r="W6" s="161">
        <v>698.9</v>
      </c>
      <c r="X6" s="4">
        <f t="shared" si="4"/>
        <v>1124.5999999999999</v>
      </c>
      <c r="Y6"/>
      <c r="AB6"/>
      <c r="AC6" s="84"/>
    </row>
    <row r="7" spans="1:29" s="19" customFormat="1" ht="15.75" x14ac:dyDescent="0.25">
      <c r="A7" s="19" t="s">
        <v>87</v>
      </c>
      <c r="B7" s="19">
        <v>8722504826</v>
      </c>
      <c r="C7" s="19" t="s">
        <v>277</v>
      </c>
      <c r="D7" s="19" t="s">
        <v>89</v>
      </c>
      <c r="E7" s="19" t="s">
        <v>342</v>
      </c>
      <c r="F7" s="7">
        <v>43340</v>
      </c>
      <c r="G7" s="7">
        <v>24065</v>
      </c>
      <c r="H7" s="69">
        <f>(11614.36-I7-J7)+9443.67</f>
        <v>17601.11</v>
      </c>
      <c r="I7" s="607">
        <v>2290.16</v>
      </c>
      <c r="J7" s="59">
        <v>1166.76</v>
      </c>
      <c r="K7" s="19">
        <v>51</v>
      </c>
      <c r="L7" s="19">
        <v>0</v>
      </c>
      <c r="M7" s="19">
        <v>0</v>
      </c>
      <c r="N7" s="19" t="b">
        <f t="shared" si="0"/>
        <v>1</v>
      </c>
      <c r="O7" s="136" t="s">
        <v>435</v>
      </c>
      <c r="P7" s="112">
        <f t="shared" si="3"/>
        <v>11614.36</v>
      </c>
      <c r="Q7" s="112">
        <f t="shared" si="1"/>
        <v>2290.16</v>
      </c>
      <c r="R7" s="60"/>
      <c r="S7" s="819">
        <v>9443.67</v>
      </c>
      <c r="T7" s="89"/>
      <c r="U7" s="138">
        <v>0</v>
      </c>
      <c r="V7" s="161">
        <v>441.66</v>
      </c>
      <c r="W7" s="161">
        <v>725.1</v>
      </c>
      <c r="X7" s="4">
        <f t="shared" si="4"/>
        <v>1166.76</v>
      </c>
      <c r="Y7" t="b">
        <f t="shared" si="2"/>
        <v>1</v>
      </c>
      <c r="Z7" s="19" t="s">
        <v>277</v>
      </c>
      <c r="AB7"/>
      <c r="AC7" s="609"/>
    </row>
    <row r="8" spans="1:29" s="614" customFormat="1" ht="15.75" x14ac:dyDescent="0.25">
      <c r="A8" s="609" t="s">
        <v>87</v>
      </c>
      <c r="B8" s="609">
        <v>29428332895</v>
      </c>
      <c r="C8" s="609" t="s">
        <v>320</v>
      </c>
      <c r="D8" s="609" t="s">
        <v>89</v>
      </c>
      <c r="E8" s="609" t="s">
        <v>799</v>
      </c>
      <c r="F8" s="610">
        <v>45352</v>
      </c>
      <c r="G8" s="610">
        <v>29980</v>
      </c>
      <c r="H8" s="608">
        <f>(4782.03-I8-J8)+24334.49</f>
        <v>26874.720000000001</v>
      </c>
      <c r="I8" s="608">
        <v>1075.03</v>
      </c>
      <c r="J8" s="608">
        <v>1166.77</v>
      </c>
      <c r="K8" s="609">
        <v>51</v>
      </c>
      <c r="L8" s="609">
        <v>0</v>
      </c>
      <c r="M8" s="609">
        <v>0</v>
      </c>
      <c r="N8" s="609"/>
      <c r="O8" s="818" t="s">
        <v>320</v>
      </c>
      <c r="P8" s="159">
        <f t="shared" si="3"/>
        <v>4782.03</v>
      </c>
      <c r="Q8" s="159">
        <f t="shared" si="1"/>
        <v>1075.03</v>
      </c>
      <c r="R8" s="160"/>
      <c r="S8" s="611">
        <v>24334.49</v>
      </c>
      <c r="T8" s="611"/>
      <c r="U8" s="612"/>
      <c r="V8" s="234">
        <f>441.66</f>
        <v>441.66</v>
      </c>
      <c r="W8" s="234">
        <f>725.11</f>
        <v>725.11</v>
      </c>
      <c r="X8" s="613">
        <f t="shared" si="4"/>
        <v>1166.77</v>
      </c>
      <c r="Y8" t="b">
        <f t="shared" si="2"/>
        <v>1</v>
      </c>
      <c r="Z8" s="609" t="s">
        <v>320</v>
      </c>
      <c r="AB8" s="36"/>
      <c r="AC8" s="84"/>
    </row>
    <row r="9" spans="1:29" s="19" customFormat="1" ht="15.75" x14ac:dyDescent="0.25">
      <c r="A9" s="19" t="s">
        <v>87</v>
      </c>
      <c r="B9" s="19">
        <v>11858634865</v>
      </c>
      <c r="C9" s="19" t="s">
        <v>391</v>
      </c>
      <c r="D9" s="19" t="s">
        <v>89</v>
      </c>
      <c r="E9" s="19" t="s">
        <v>343</v>
      </c>
      <c r="F9" s="7">
        <v>44833</v>
      </c>
      <c r="G9" s="7">
        <v>24678</v>
      </c>
      <c r="H9" s="69">
        <f>(6788.24-I9-J9)+2201.68</f>
        <v>6099.26</v>
      </c>
      <c r="I9" s="607">
        <v>1484.92</v>
      </c>
      <c r="J9" s="59">
        <v>1405.74</v>
      </c>
      <c r="K9" s="19">
        <v>51</v>
      </c>
      <c r="L9" s="19">
        <v>0</v>
      </c>
      <c r="M9" s="19">
        <v>0</v>
      </c>
      <c r="N9" s="19" t="b">
        <f>O9=C9</f>
        <v>1</v>
      </c>
      <c r="O9" s="136" t="s">
        <v>436</v>
      </c>
      <c r="P9" s="112">
        <f t="shared" si="3"/>
        <v>6788.24</v>
      </c>
      <c r="Q9" s="112">
        <f t="shared" si="1"/>
        <v>1484.92</v>
      </c>
      <c r="R9" s="60"/>
      <c r="S9" s="819">
        <v>2201.6799999999998</v>
      </c>
      <c r="T9" s="89"/>
      <c r="U9" s="138">
        <v>0</v>
      </c>
      <c r="V9" s="161">
        <f>532.12</f>
        <v>532.12</v>
      </c>
      <c r="W9" s="161">
        <f>873.62</f>
        <v>873.62</v>
      </c>
      <c r="X9" s="4">
        <f t="shared" si="4"/>
        <v>1405.74</v>
      </c>
      <c r="Y9" t="b">
        <f t="shared" si="2"/>
        <v>1</v>
      </c>
      <c r="Z9" s="19" t="s">
        <v>391</v>
      </c>
      <c r="AB9"/>
      <c r="AC9" s="82"/>
    </row>
    <row r="10" spans="1:29" s="19" customFormat="1" ht="15.75" x14ac:dyDescent="0.25">
      <c r="A10" s="19" t="s">
        <v>87</v>
      </c>
      <c r="B10" s="19">
        <v>14036120808</v>
      </c>
      <c r="C10" s="19" t="s">
        <v>432</v>
      </c>
      <c r="D10" s="19" t="s">
        <v>89</v>
      </c>
      <c r="E10" s="6" t="s">
        <v>344</v>
      </c>
      <c r="F10" s="7">
        <v>44854</v>
      </c>
      <c r="G10" s="7">
        <v>25750</v>
      </c>
      <c r="H10" s="69">
        <f>(21795.04-I10-J10)+2216.38</f>
        <v>18006.7</v>
      </c>
      <c r="I10" s="607">
        <v>4767.66</v>
      </c>
      <c r="J10" s="20">
        <v>1237.06</v>
      </c>
      <c r="K10" s="19">
        <v>51</v>
      </c>
      <c r="L10" s="19">
        <v>0</v>
      </c>
      <c r="M10" s="19">
        <v>0</v>
      </c>
      <c r="N10" s="19" t="b">
        <f>O10=C10</f>
        <v>1</v>
      </c>
      <c r="O10" s="136" t="s">
        <v>493</v>
      </c>
      <c r="P10" s="112">
        <f t="shared" si="3"/>
        <v>21795.040000000001</v>
      </c>
      <c r="Q10" s="112">
        <f t="shared" si="1"/>
        <v>4767.66</v>
      </c>
      <c r="R10" s="60"/>
      <c r="S10" s="819">
        <v>2216.38</v>
      </c>
      <c r="T10" s="89"/>
      <c r="U10" s="138">
        <v>0</v>
      </c>
      <c r="V10" s="161">
        <f>468.27</f>
        <v>468.27</v>
      </c>
      <c r="W10" s="161">
        <f>768.79</f>
        <v>768.79</v>
      </c>
      <c r="X10" s="4">
        <f t="shared" si="4"/>
        <v>1237.06</v>
      </c>
      <c r="Y10" t="b">
        <f t="shared" si="2"/>
        <v>1</v>
      </c>
      <c r="Z10" s="19" t="s">
        <v>432</v>
      </c>
      <c r="AB10"/>
      <c r="AC10" s="84"/>
    </row>
    <row r="11" spans="1:29" s="60" customFormat="1" ht="15.75" x14ac:dyDescent="0.25">
      <c r="A11" s="60" t="s">
        <v>87</v>
      </c>
      <c r="B11" s="60">
        <v>62024191720</v>
      </c>
      <c r="C11" s="60" t="s">
        <v>311</v>
      </c>
      <c r="D11" s="60" t="s">
        <v>89</v>
      </c>
      <c r="E11" s="60" t="s">
        <v>337</v>
      </c>
      <c r="F11" s="61">
        <v>43983</v>
      </c>
      <c r="G11" s="61">
        <v>21417</v>
      </c>
      <c r="H11" s="62">
        <f>(28559.31-I11-J11)+5573.73</f>
        <v>24386.829999999998</v>
      </c>
      <c r="I11" s="200">
        <f>Q24</f>
        <v>6640.99</v>
      </c>
      <c r="J11" s="37">
        <v>3105.2200000000003</v>
      </c>
      <c r="K11" s="60">
        <v>51</v>
      </c>
      <c r="L11" s="60">
        <v>0</v>
      </c>
      <c r="M11" s="60">
        <v>0</v>
      </c>
      <c r="N11" s="19" t="b">
        <f>O11=C11</f>
        <v>1</v>
      </c>
      <c r="O11" s="140" t="s">
        <v>444</v>
      </c>
      <c r="P11" s="113">
        <f>H38</f>
        <v>28559.31</v>
      </c>
      <c r="Q11" s="113">
        <f t="shared" si="1"/>
        <v>6640.99</v>
      </c>
      <c r="S11" s="603">
        <v>5573.73</v>
      </c>
      <c r="T11" s="122"/>
      <c r="U11" s="138">
        <v>0</v>
      </c>
      <c r="V11" s="234">
        <v>0</v>
      </c>
      <c r="W11" s="234">
        <v>0</v>
      </c>
      <c r="X11" s="28">
        <f>Q23</f>
        <v>3105.2200000000003</v>
      </c>
      <c r="Y11" t="b">
        <f t="shared" si="2"/>
        <v>1</v>
      </c>
      <c r="Z11" s="60" t="s">
        <v>311</v>
      </c>
      <c r="AB11"/>
      <c r="AC11" s="149"/>
    </row>
    <row r="12" spans="1:29" s="19" customFormat="1" ht="15.75" x14ac:dyDescent="0.25">
      <c r="A12" s="19" t="s">
        <v>87</v>
      </c>
      <c r="B12" s="19">
        <v>4786625809</v>
      </c>
      <c r="C12" s="19" t="s">
        <v>321</v>
      </c>
      <c r="D12" s="19" t="s">
        <v>89</v>
      </c>
      <c r="E12" s="19" t="s">
        <v>358</v>
      </c>
      <c r="F12" s="7">
        <v>44039</v>
      </c>
      <c r="G12" s="7">
        <v>23268</v>
      </c>
      <c r="H12" s="69">
        <f>(20723.21-I12-J12)+7705.85</f>
        <v>22962.14</v>
      </c>
      <c r="I12" s="607">
        <v>4300.16</v>
      </c>
      <c r="J12" s="59">
        <v>1166.76</v>
      </c>
      <c r="K12" s="19">
        <v>51</v>
      </c>
      <c r="L12" s="19">
        <v>0</v>
      </c>
      <c r="M12" s="19">
        <v>0</v>
      </c>
      <c r="N12" s="19" t="b">
        <f>O12=C12</f>
        <v>1</v>
      </c>
      <c r="O12" s="136" t="s">
        <v>437</v>
      </c>
      <c r="P12" s="112">
        <f>H31</f>
        <v>20723.21</v>
      </c>
      <c r="Q12" s="112">
        <f t="shared" si="1"/>
        <v>4300.16</v>
      </c>
      <c r="R12" s="60"/>
      <c r="S12" s="819">
        <v>7705.85</v>
      </c>
      <c r="T12" s="89"/>
      <c r="U12" s="138">
        <v>0</v>
      </c>
      <c r="V12" s="161">
        <f>441.66</f>
        <v>441.66</v>
      </c>
      <c r="W12" s="161">
        <f>725.1</f>
        <v>725.1</v>
      </c>
      <c r="X12" s="4">
        <f>V12+W12</f>
        <v>1166.76</v>
      </c>
      <c r="Y12" t="b">
        <f t="shared" si="2"/>
        <v>1</v>
      </c>
      <c r="Z12" s="19" t="s">
        <v>321</v>
      </c>
      <c r="AB12"/>
      <c r="AC12" s="84"/>
    </row>
    <row r="13" spans="1:29" s="614" customFormat="1" ht="15.75" x14ac:dyDescent="0.25">
      <c r="A13" s="609" t="s">
        <v>87</v>
      </c>
      <c r="B13" s="609">
        <v>10749447800</v>
      </c>
      <c r="C13" s="609" t="s">
        <v>308</v>
      </c>
      <c r="D13" s="609" t="s">
        <v>341</v>
      </c>
      <c r="E13" s="815" t="s">
        <v>800</v>
      </c>
      <c r="F13" s="610">
        <v>45352</v>
      </c>
      <c r="G13" s="610">
        <v>26243</v>
      </c>
      <c r="H13" s="608">
        <f>(0-I13-J13)+24727.43</f>
        <v>23560.66</v>
      </c>
      <c r="I13" s="608">
        <v>0</v>
      </c>
      <c r="J13" s="608">
        <v>1166.77</v>
      </c>
      <c r="K13" s="609">
        <v>51</v>
      </c>
      <c r="L13" s="609">
        <v>0</v>
      </c>
      <c r="M13" s="609">
        <v>0</v>
      </c>
      <c r="N13" s="609"/>
      <c r="O13" s="818" t="s">
        <v>308</v>
      </c>
      <c r="P13" s="159">
        <v>0</v>
      </c>
      <c r="Q13" s="159">
        <f t="shared" ref="Q13" si="5">I13</f>
        <v>0</v>
      </c>
      <c r="R13" s="609"/>
      <c r="S13" s="234">
        <v>24727.43</v>
      </c>
      <c r="T13" s="234"/>
      <c r="U13" s="816"/>
      <c r="V13" s="234">
        <f>441.66</f>
        <v>441.66</v>
      </c>
      <c r="W13" s="234">
        <f>725.11</f>
        <v>725.11</v>
      </c>
      <c r="X13" s="817">
        <f>V13+W13+Q54</f>
        <v>1166.77</v>
      </c>
      <c r="Y13" s="36" t="b">
        <f t="shared" si="2"/>
        <v>1</v>
      </c>
      <c r="Z13" s="609" t="s">
        <v>308</v>
      </c>
      <c r="AB13" s="36"/>
      <c r="AC13" s="36"/>
    </row>
    <row r="14" spans="1:29" s="19" customFormat="1" ht="15.75" x14ac:dyDescent="0.25">
      <c r="A14" s="19" t="s">
        <v>87</v>
      </c>
      <c r="B14" s="19">
        <v>11816168831</v>
      </c>
      <c r="C14" s="19" t="s">
        <v>289</v>
      </c>
      <c r="D14" s="19" t="s">
        <v>89</v>
      </c>
      <c r="E14" s="6" t="s">
        <v>345</v>
      </c>
      <c r="F14" s="7">
        <v>43418</v>
      </c>
      <c r="G14" s="7">
        <v>22114</v>
      </c>
      <c r="H14" s="58">
        <f>(5993.74-I14-J14)+2680.29</f>
        <v>5920.86</v>
      </c>
      <c r="I14" s="59">
        <v>1347.43</v>
      </c>
      <c r="J14" s="59">
        <v>1405.74</v>
      </c>
      <c r="K14" s="19">
        <v>51</v>
      </c>
      <c r="L14" s="13">
        <v>0</v>
      </c>
      <c r="M14" s="13">
        <v>0</v>
      </c>
      <c r="N14" s="19" t="b">
        <f>O14=C14</f>
        <v>1</v>
      </c>
      <c r="O14" s="136" t="s">
        <v>438</v>
      </c>
      <c r="P14" s="112">
        <f>H33</f>
        <v>5993.74</v>
      </c>
      <c r="Q14" s="112">
        <f>I14</f>
        <v>1347.43</v>
      </c>
      <c r="R14" s="60"/>
      <c r="S14" s="819">
        <v>2680.29</v>
      </c>
      <c r="T14" s="89"/>
      <c r="U14" s="138">
        <v>0</v>
      </c>
      <c r="V14" s="161">
        <f>532.12</f>
        <v>532.12</v>
      </c>
      <c r="W14" s="161">
        <f>873.62</f>
        <v>873.62</v>
      </c>
      <c r="X14" s="4">
        <f>V14+W14</f>
        <v>1405.74</v>
      </c>
      <c r="Y14" t="b">
        <f t="shared" si="2"/>
        <v>1</v>
      </c>
      <c r="Z14" s="19" t="s">
        <v>289</v>
      </c>
      <c r="AB14"/>
      <c r="AC14"/>
    </row>
    <row r="15" spans="1:29" ht="15.75" x14ac:dyDescent="0.25">
      <c r="A15" s="162"/>
      <c r="B15" s="162"/>
      <c r="C15" s="163">
        <f>COUNTA(C2:C14)</f>
        <v>13</v>
      </c>
      <c r="D15" s="162"/>
      <c r="E15" s="162"/>
      <c r="F15" s="162"/>
      <c r="G15" s="164" t="s">
        <v>433</v>
      </c>
      <c r="H15" s="165">
        <f>SUM(H2:H14)</f>
        <v>222376.58</v>
      </c>
      <c r="I15" s="165">
        <f>SUM(I2:I14)</f>
        <v>37776.980000000003</v>
      </c>
      <c r="J15" s="165">
        <f>SUM(J2:J14)</f>
        <v>18402.38</v>
      </c>
      <c r="K15" s="162"/>
      <c r="L15" s="162"/>
      <c r="M15" s="162"/>
      <c r="N15" s="166"/>
      <c r="O15" s="167" t="s">
        <v>443</v>
      </c>
      <c r="P15" s="168">
        <f>SUM(P2:P14)</f>
        <v>178650.3</v>
      </c>
      <c r="Q15" s="168">
        <f>SUM(Q2:Q14)</f>
        <v>37776.980000000003</v>
      </c>
      <c r="R15" s="162"/>
      <c r="S15" s="169">
        <f>SUM(S2:S14)</f>
        <v>99905.64</v>
      </c>
      <c r="T15" s="169"/>
      <c r="U15" s="170">
        <f>SUM(U2:U14)</f>
        <v>171.36</v>
      </c>
      <c r="V15" s="171">
        <f>SUM(V2:V14)-0.01</f>
        <v>6162.4299999999994</v>
      </c>
      <c r="W15" s="172">
        <f>SUM(W2:W14)</f>
        <v>8963.36</v>
      </c>
      <c r="X15" s="172">
        <f>SUM(X2:X14)</f>
        <v>18402.38</v>
      </c>
      <c r="Y15" s="173">
        <f>U15+V15+W15+S23</f>
        <v>18402.37</v>
      </c>
    </row>
    <row r="16" spans="1:29" ht="15.75" x14ac:dyDescent="0.25">
      <c r="G16" s="64" t="s">
        <v>149</v>
      </c>
      <c r="H16" s="65">
        <f>(146128.44+28559.31+3962.55+19105.19)-I16-J16+I27</f>
        <v>222376.57999999996</v>
      </c>
      <c r="I16" s="65">
        <f>Q15</f>
        <v>37776.980000000003</v>
      </c>
      <c r="J16" s="65">
        <f>X16+0</f>
        <v>18402.38</v>
      </c>
      <c r="O16" s="67">
        <f>COUNTA(O2:O14)</f>
        <v>13</v>
      </c>
      <c r="P16" s="99"/>
      <c r="Q16" s="99"/>
      <c r="S16" s="31">
        <v>99905.64</v>
      </c>
      <c r="U16" s="138">
        <v>171.36</v>
      </c>
      <c r="V16" s="66">
        <f>4124.4+2038.02+0.01</f>
        <v>6162.43</v>
      </c>
      <c r="W16" s="89">
        <f>0+0+3345.96+5617.39+0.01</f>
        <v>8963.36</v>
      </c>
      <c r="X16" s="100">
        <f>U16+V16+W16+S23+0.01</f>
        <v>18402.38</v>
      </c>
      <c r="Y16" s="3">
        <f>U16+V16+W16+S23</f>
        <v>18402.370000000003</v>
      </c>
    </row>
    <row r="17" spans="3:26" ht="15.75" x14ac:dyDescent="0.25">
      <c r="H17" s="66">
        <f>H15-H16</f>
        <v>0</v>
      </c>
      <c r="I17" s="66">
        <f>I15-I16</f>
        <v>0</v>
      </c>
      <c r="J17" s="66">
        <f>J15-J16</f>
        <v>0</v>
      </c>
      <c r="O17" s="736"/>
      <c r="P17" s="148">
        <f>P21-P15</f>
        <v>0</v>
      </c>
      <c r="Q17" s="737"/>
      <c r="S17" s="93">
        <f>S15-S16</f>
        <v>0</v>
      </c>
      <c r="V17" s="66">
        <f>V15-V16</f>
        <v>0</v>
      </c>
      <c r="W17" s="89">
        <f>W15-W16+0</f>
        <v>0</v>
      </c>
      <c r="X17" s="3"/>
    </row>
    <row r="18" spans="3:26" ht="16.5" thickBot="1" x14ac:dyDescent="0.3">
      <c r="F18" s="2"/>
      <c r="G18" s="3"/>
      <c r="H18" s="67" t="s">
        <v>324</v>
      </c>
      <c r="I18" s="66"/>
      <c r="J18" s="68">
        <f>H15+J15+I15</f>
        <v>278555.94</v>
      </c>
      <c r="O18" s="106" t="s">
        <v>1146</v>
      </c>
      <c r="P18" s="92" t="s">
        <v>664</v>
      </c>
      <c r="Q18" s="89">
        <f>H36</f>
        <v>146128.44</v>
      </c>
      <c r="S18" s="3"/>
      <c r="X18" s="3">
        <f>X16-X15</f>
        <v>0</v>
      </c>
      <c r="Y18" s="3"/>
    </row>
    <row r="19" spans="3:26" ht="15.75" x14ac:dyDescent="0.25">
      <c r="F19" s="3"/>
      <c r="G19" s="3"/>
      <c r="I19" s="3">
        <f>I17-J17</f>
        <v>0</v>
      </c>
      <c r="N19" s="20"/>
      <c r="O19" s="106" t="s">
        <v>1147</v>
      </c>
      <c r="P19" s="92" t="s">
        <v>665</v>
      </c>
      <c r="Q19" s="89">
        <f>H38</f>
        <v>28559.31</v>
      </c>
      <c r="S19" s="3">
        <f>S21-Q15-X15</f>
        <v>222376.58</v>
      </c>
      <c r="T19" s="90"/>
      <c r="U19" s="443" t="s">
        <v>665</v>
      </c>
      <c r="V19" s="444" t="s">
        <v>115</v>
      </c>
      <c r="W19" s="445" t="s">
        <v>1034</v>
      </c>
      <c r="X19" s="446" t="s">
        <v>120</v>
      </c>
      <c r="Y19" s="451" t="s">
        <v>113</v>
      </c>
    </row>
    <row r="20" spans="3:26" ht="15.75" x14ac:dyDescent="0.25">
      <c r="F20" s="3"/>
      <c r="G20" s="3"/>
      <c r="H20" s="78">
        <f>H15-H16</f>
        <v>0</v>
      </c>
      <c r="I20" s="18"/>
      <c r="J20" s="37">
        <f>H17+J17</f>
        <v>0</v>
      </c>
      <c r="O20" s="106" t="s">
        <v>1148</v>
      </c>
      <c r="P20" s="92" t="s">
        <v>666</v>
      </c>
      <c r="Q20" s="89">
        <f>H40</f>
        <v>3962.55</v>
      </c>
      <c r="U20" s="447">
        <v>0</v>
      </c>
      <c r="V20" s="442">
        <v>0</v>
      </c>
      <c r="W20" s="442">
        <v>0</v>
      </c>
      <c r="X20" s="442">
        <v>0</v>
      </c>
      <c r="Y20" s="452">
        <v>0</v>
      </c>
      <c r="Z20" s="3"/>
    </row>
    <row r="21" spans="3:26" ht="15.75" x14ac:dyDescent="0.25">
      <c r="F21" s="3">
        <f>H42</f>
        <v>178650.3</v>
      </c>
      <c r="G21" s="146" t="s">
        <v>433</v>
      </c>
      <c r="H21" s="147">
        <v>45870</v>
      </c>
      <c r="I21" s="77" t="s">
        <v>1200</v>
      </c>
      <c r="J21" s="69"/>
      <c r="N21" s="58">
        <v>0</v>
      </c>
      <c r="O21"/>
      <c r="P21" s="92">
        <f>Q21-Q17</f>
        <v>178650.3</v>
      </c>
      <c r="Q21" s="3">
        <f>SUM(Q18:Q20)</f>
        <v>178650.3</v>
      </c>
      <c r="S21" s="3">
        <f>P15+S15</f>
        <v>278555.94</v>
      </c>
      <c r="U21" s="453">
        <v>0</v>
      </c>
      <c r="V21" s="441">
        <v>0</v>
      </c>
      <c r="W21" s="442">
        <v>0</v>
      </c>
      <c r="X21" s="442">
        <v>0</v>
      </c>
      <c r="Y21" s="452">
        <v>0</v>
      </c>
    </row>
    <row r="22" spans="3:26" ht="16.5" thickBot="1" x14ac:dyDescent="0.3">
      <c r="F22" s="3"/>
      <c r="G22" s="33"/>
      <c r="H22" s="153"/>
      <c r="I22" s="134" t="s">
        <v>728</v>
      </c>
      <c r="J22" s="135" t="s">
        <v>769</v>
      </c>
      <c r="N22" s="58"/>
      <c r="Q22" s="89"/>
      <c r="U22" s="454">
        <v>0</v>
      </c>
      <c r="V22" s="455">
        <v>0</v>
      </c>
      <c r="W22" s="456">
        <v>0</v>
      </c>
      <c r="X22" s="456">
        <v>0</v>
      </c>
      <c r="Y22" s="457">
        <v>0</v>
      </c>
    </row>
    <row r="23" spans="3:26" ht="16.5" thickBot="1" x14ac:dyDescent="0.3">
      <c r="F23" s="3"/>
      <c r="G23" s="175" t="s">
        <v>692</v>
      </c>
      <c r="H23" s="122">
        <v>0</v>
      </c>
      <c r="I23" s="74">
        <v>74429.919999999998</v>
      </c>
      <c r="J23" s="108" t="s">
        <v>773</v>
      </c>
      <c r="N23" s="58"/>
      <c r="O23" s="115" t="s">
        <v>444</v>
      </c>
      <c r="P23" s="116" t="s">
        <v>445</v>
      </c>
      <c r="Q23" s="117">
        <f>Q29</f>
        <v>3105.2200000000003</v>
      </c>
      <c r="S23" s="92">
        <f>Q23+Q36+Q48</f>
        <v>3105.2200000000003</v>
      </c>
      <c r="U23" s="448">
        <f>SUM(U20:U22)</f>
        <v>0</v>
      </c>
      <c r="V23" s="449">
        <f>SUM(V20:V22)</f>
        <v>0</v>
      </c>
      <c r="W23" s="449">
        <f>SUM(W20:W22)</f>
        <v>0</v>
      </c>
      <c r="X23" s="449">
        <f>SUM(X20:X22)</f>
        <v>0</v>
      </c>
      <c r="Y23" s="450">
        <f>U23+V23+W23+X23</f>
        <v>0</v>
      </c>
    </row>
    <row r="24" spans="3:26" ht="16.5" thickBot="1" x14ac:dyDescent="0.3">
      <c r="F24" s="3" t="s">
        <v>819</v>
      </c>
      <c r="G24" s="144">
        <v>3962.55</v>
      </c>
      <c r="H24" s="122">
        <v>16424.8</v>
      </c>
      <c r="I24" s="74">
        <v>675.14</v>
      </c>
      <c r="J24" s="108" t="s">
        <v>860</v>
      </c>
      <c r="N24" s="58"/>
      <c r="O24" s="118" t="s">
        <v>665</v>
      </c>
      <c r="P24" s="119" t="s">
        <v>491</v>
      </c>
      <c r="Q24" s="120">
        <f>Q33</f>
        <v>6640.99</v>
      </c>
      <c r="S24" s="3"/>
      <c r="W24" s="89"/>
      <c r="X24" s="89"/>
    </row>
    <row r="25" spans="3:26" ht="15.75" x14ac:dyDescent="0.25">
      <c r="F25" s="3"/>
      <c r="G25" s="36"/>
      <c r="H25" s="122">
        <v>20990.81</v>
      </c>
      <c r="I25" s="75">
        <v>4271.54</v>
      </c>
      <c r="J25" s="108" t="s">
        <v>661</v>
      </c>
      <c r="N25" s="58"/>
      <c r="S25" s="3">
        <f>H15-S19</f>
        <v>0</v>
      </c>
      <c r="W25" s="89"/>
      <c r="X25" s="89"/>
    </row>
    <row r="26" spans="3:26" ht="15.75" x14ac:dyDescent="0.25">
      <c r="F26" s="3"/>
      <c r="G26" s="36"/>
      <c r="H26" s="122">
        <v>37016.21</v>
      </c>
      <c r="I26" s="75">
        <v>1423.85</v>
      </c>
      <c r="J26" s="108" t="s">
        <v>662</v>
      </c>
      <c r="N26" s="58"/>
      <c r="P26" s="92" t="s">
        <v>488</v>
      </c>
      <c r="Q26" s="181">
        <f>683.24</f>
        <v>683.24</v>
      </c>
      <c r="R26" t="s">
        <v>167</v>
      </c>
      <c r="S26" s="2"/>
      <c r="W26" s="89"/>
      <c r="X26" s="89"/>
    </row>
    <row r="27" spans="3:26" ht="15.75" x14ac:dyDescent="0.25">
      <c r="C27" s="19"/>
      <c r="F27" s="3"/>
      <c r="G27" s="36"/>
      <c r="H27" s="153">
        <v>11614.36</v>
      </c>
      <c r="I27" s="123">
        <f>SUM(I23:I26)</f>
        <v>80800.45</v>
      </c>
      <c r="J27" s="135" t="s">
        <v>442</v>
      </c>
      <c r="N27" s="58"/>
      <c r="P27" s="92" t="s">
        <v>489</v>
      </c>
      <c r="Q27" s="181">
        <v>1956.76</v>
      </c>
      <c r="R27" t="s">
        <v>167</v>
      </c>
      <c r="S27" s="3">
        <f>683.24+1956.76+465.22</f>
        <v>3105.2200000000003</v>
      </c>
      <c r="W27" s="89"/>
      <c r="X27" s="89"/>
    </row>
    <row r="28" spans="3:26" ht="15.75" x14ac:dyDescent="0.25">
      <c r="F28" s="3"/>
      <c r="G28" s="36"/>
      <c r="H28" s="153">
        <v>4782.03</v>
      </c>
      <c r="I28" s="123">
        <v>0</v>
      </c>
      <c r="J28" s="135" t="s">
        <v>861</v>
      </c>
      <c r="N28" s="58"/>
      <c r="P28" s="92" t="s">
        <v>770</v>
      </c>
      <c r="Q28" s="181">
        <v>465.22</v>
      </c>
      <c r="R28" t="s">
        <v>167</v>
      </c>
      <c r="S28" s="2"/>
    </row>
    <row r="29" spans="3:26" ht="15.75" x14ac:dyDescent="0.25">
      <c r="C29" s="27"/>
      <c r="F29" s="37"/>
      <c r="G29" s="36"/>
      <c r="H29" s="153">
        <v>6788.24</v>
      </c>
      <c r="I29" s="75">
        <v>19105.189999999999</v>
      </c>
      <c r="J29" s="135" t="s">
        <v>1353</v>
      </c>
      <c r="N29" s="58"/>
      <c r="P29" s="87" t="s">
        <v>445</v>
      </c>
      <c r="Q29" s="87">
        <f>SUM(Q26:Q28)</f>
        <v>3105.2200000000003</v>
      </c>
      <c r="S29" s="3"/>
      <c r="X29" s="3"/>
    </row>
    <row r="30" spans="3:26" ht="15.75" x14ac:dyDescent="0.25">
      <c r="G30" s="36"/>
      <c r="H30" s="153">
        <v>21795.040000000001</v>
      </c>
      <c r="I30" s="75">
        <v>0</v>
      </c>
      <c r="J30" s="75">
        <v>0</v>
      </c>
      <c r="N30" s="58"/>
      <c r="P30" s="92"/>
      <c r="Q30" s="92"/>
      <c r="S30" s="2"/>
    </row>
    <row r="31" spans="3:26" ht="15.75" x14ac:dyDescent="0.25">
      <c r="F31" s="3"/>
      <c r="G31" s="144"/>
      <c r="H31" s="174">
        <v>20723.21</v>
      </c>
      <c r="I31" s="145"/>
      <c r="J31" s="145" t="s">
        <v>845</v>
      </c>
      <c r="N31" s="58"/>
      <c r="P31" s="92" t="s">
        <v>331</v>
      </c>
      <c r="Q31" s="181">
        <f>4284.3+851.67</f>
        <v>5135.97</v>
      </c>
    </row>
    <row r="32" spans="3:26" ht="15.75" x14ac:dyDescent="0.25">
      <c r="G32" s="33"/>
      <c r="H32" s="174">
        <v>28559.31</v>
      </c>
      <c r="I32" s="75"/>
      <c r="J32" s="74"/>
      <c r="N32" s="58"/>
      <c r="P32" s="92" t="s">
        <v>490</v>
      </c>
      <c r="Q32" s="181">
        <f>1255.47+249.55</f>
        <v>1505.02</v>
      </c>
    </row>
    <row r="33" spans="6:19" ht="15.75" x14ac:dyDescent="0.25">
      <c r="F33" s="3"/>
      <c r="H33" s="174">
        <v>5993.74</v>
      </c>
      <c r="I33" s="75"/>
      <c r="J33" s="74"/>
      <c r="N33" s="58"/>
      <c r="P33" s="87" t="s">
        <v>491</v>
      </c>
      <c r="Q33" s="87">
        <f>SUM(Q31:Q32)</f>
        <v>6640.99</v>
      </c>
    </row>
    <row r="34" spans="6:19" ht="15.75" x14ac:dyDescent="0.25">
      <c r="F34" s="3"/>
      <c r="G34" s="3"/>
      <c r="H34" s="142">
        <f>SUM(H22:H33)</f>
        <v>174687.75</v>
      </c>
      <c r="I34" s="202">
        <f>I27+I28+I29</f>
        <v>99905.64</v>
      </c>
      <c r="J34" s="202" t="s">
        <v>846</v>
      </c>
      <c r="K34" s="114"/>
      <c r="N34" s="58"/>
    </row>
    <row r="35" spans="6:19" ht="16.5" thickBot="1" x14ac:dyDescent="0.3">
      <c r="F35" s="3"/>
      <c r="H35" s="123"/>
      <c r="I35" s="75"/>
      <c r="J35" s="74"/>
      <c r="L35" s="114"/>
      <c r="M35" s="114"/>
      <c r="N35" s="63"/>
    </row>
    <row r="36" spans="6:19" ht="15.75" x14ac:dyDescent="0.25">
      <c r="F36" s="3"/>
      <c r="H36" s="142">
        <v>146128.44</v>
      </c>
      <c r="I36" s="145" t="s">
        <v>1354</v>
      </c>
      <c r="J36" s="105"/>
      <c r="O36" s="115" t="s">
        <v>691</v>
      </c>
      <c r="P36" s="116" t="s">
        <v>445</v>
      </c>
      <c r="Q36" s="117">
        <f>Q41</f>
        <v>0</v>
      </c>
      <c r="S36" s="3">
        <f>Q36*1</f>
        <v>0</v>
      </c>
    </row>
    <row r="37" spans="6:19" ht="16.5" thickBot="1" x14ac:dyDescent="0.3">
      <c r="H37" s="123"/>
      <c r="I37" s="75"/>
      <c r="J37" s="3"/>
      <c r="O37" s="118" t="s">
        <v>692</v>
      </c>
      <c r="P37" s="119" t="s">
        <v>491</v>
      </c>
      <c r="Q37" s="120">
        <f>Q45</f>
        <v>839.73</v>
      </c>
      <c r="S37" s="3"/>
    </row>
    <row r="38" spans="6:19" ht="15.75" x14ac:dyDescent="0.25">
      <c r="G38" s="3"/>
      <c r="H38" s="142">
        <v>28559.31</v>
      </c>
      <c r="I38" s="145" t="s">
        <v>1355</v>
      </c>
      <c r="S38" s="3">
        <f>Q23+S36</f>
        <v>3105.2200000000003</v>
      </c>
    </row>
    <row r="39" spans="6:19" ht="15.75" x14ac:dyDescent="0.25">
      <c r="H39" s="18"/>
      <c r="I39" s="75"/>
      <c r="P39" s="92" t="s">
        <v>488</v>
      </c>
      <c r="Q39" s="92">
        <v>0</v>
      </c>
      <c r="S39" s="3">
        <f>Q24+Q45</f>
        <v>7480.7199999999993</v>
      </c>
    </row>
    <row r="40" spans="6:19" ht="15.75" x14ac:dyDescent="0.25">
      <c r="G40" s="144"/>
      <c r="H40" s="142">
        <v>3962.55</v>
      </c>
      <c r="I40" s="143" t="s">
        <v>1356</v>
      </c>
      <c r="P40" s="92" t="s">
        <v>489</v>
      </c>
      <c r="Q40" s="181">
        <v>0</v>
      </c>
      <c r="S40" s="3"/>
    </row>
    <row r="41" spans="6:19" ht="15.75" x14ac:dyDescent="0.25">
      <c r="G41" s="3"/>
      <c r="H41" s="18"/>
      <c r="I41" s="3"/>
      <c r="P41" s="87" t="s">
        <v>445</v>
      </c>
      <c r="Q41" s="87">
        <f>SUM(Q39:Q40)</f>
        <v>0</v>
      </c>
      <c r="S41" s="3"/>
    </row>
    <row r="42" spans="6:19" ht="15.75" x14ac:dyDescent="0.25">
      <c r="H42" s="18">
        <f>H36+H38+H40+G35</f>
        <v>178650.3</v>
      </c>
      <c r="I42" t="s">
        <v>669</v>
      </c>
      <c r="P42" s="92"/>
      <c r="Q42" s="92"/>
      <c r="S42" s="3"/>
    </row>
    <row r="43" spans="6:19" ht="15.75" x14ac:dyDescent="0.25">
      <c r="G43" s="3"/>
      <c r="P43" s="92" t="s">
        <v>694</v>
      </c>
      <c r="Q43" s="181">
        <v>839.73</v>
      </c>
    </row>
    <row r="44" spans="6:19" ht="15.75" x14ac:dyDescent="0.25">
      <c r="H44" s="3">
        <f>H36+H38+H40+I27+G35</f>
        <v>259450.75</v>
      </c>
      <c r="I44" t="s">
        <v>670</v>
      </c>
      <c r="P44" s="92" t="s">
        <v>695</v>
      </c>
      <c r="Q44" s="121">
        <v>0</v>
      </c>
    </row>
    <row r="45" spans="6:19" ht="15.75" x14ac:dyDescent="0.25">
      <c r="G45" s="3"/>
      <c r="P45" s="87" t="s">
        <v>491</v>
      </c>
      <c r="Q45" s="87">
        <f>SUM(Q43:Q44)</f>
        <v>839.73</v>
      </c>
    </row>
    <row r="46" spans="6:19" x14ac:dyDescent="0.25">
      <c r="H46" s="124">
        <f>H15</f>
        <v>222376.58</v>
      </c>
      <c r="I46" t="s">
        <v>671</v>
      </c>
    </row>
    <row r="47" spans="6:19" ht="15.75" thickBot="1" x14ac:dyDescent="0.3"/>
    <row r="48" spans="6:19" ht="15.75" x14ac:dyDescent="0.25">
      <c r="H48" s="3">
        <f>H46-H16</f>
        <v>0</v>
      </c>
      <c r="O48" s="115" t="s">
        <v>693</v>
      </c>
      <c r="P48" s="116" t="s">
        <v>445</v>
      </c>
      <c r="Q48" s="117">
        <f>Q53</f>
        <v>0</v>
      </c>
    </row>
    <row r="49" spans="8:17" ht="16.5" thickBot="1" x14ac:dyDescent="0.3">
      <c r="O49" s="118" t="s">
        <v>692</v>
      </c>
      <c r="P49" s="119" t="s">
        <v>491</v>
      </c>
      <c r="Q49" s="120">
        <f>Q57</f>
        <v>0</v>
      </c>
    </row>
    <row r="51" spans="8:17" ht="15.75" x14ac:dyDescent="0.25">
      <c r="H51">
        <f>142508.42+34765.51+4012.05</f>
        <v>181285.98</v>
      </c>
      <c r="P51" s="92" t="s">
        <v>488</v>
      </c>
      <c r="Q51" s="92">
        <v>0</v>
      </c>
    </row>
    <row r="52" spans="8:17" ht="15.75" x14ac:dyDescent="0.25">
      <c r="P52" s="92" t="s">
        <v>489</v>
      </c>
      <c r="Q52" s="181">
        <v>0</v>
      </c>
    </row>
    <row r="53" spans="8:17" ht="15.75" x14ac:dyDescent="0.25">
      <c r="P53" s="87" t="s">
        <v>445</v>
      </c>
      <c r="Q53" s="87">
        <f>SUM(Q51:Q52)</f>
        <v>0</v>
      </c>
    </row>
    <row r="54" spans="8:17" ht="15.75" x14ac:dyDescent="0.25">
      <c r="P54" s="92"/>
      <c r="Q54" s="92"/>
    </row>
    <row r="55" spans="8:17" ht="15.75" x14ac:dyDescent="0.25">
      <c r="P55" s="92" t="s">
        <v>694</v>
      </c>
      <c r="Q55" s="181">
        <v>0</v>
      </c>
    </row>
    <row r="56" spans="8:17" ht="15.75" x14ac:dyDescent="0.25">
      <c r="P56" s="92" t="s">
        <v>695</v>
      </c>
      <c r="Q56" s="121">
        <v>0</v>
      </c>
    </row>
    <row r="57" spans="8:17" ht="15.75" x14ac:dyDescent="0.25">
      <c r="P57" s="87" t="s">
        <v>491</v>
      </c>
      <c r="Q57" s="87">
        <f>SUM(Q55:Q56)</f>
        <v>0</v>
      </c>
    </row>
  </sheetData>
  <pageMargins left="0.51181102362204722" right="0.51181102362204722" top="0.78740157480314965" bottom="0.78740157480314965" header="0.31496062992125984" footer="0.31496062992125984"/>
  <pageSetup paperSize="9" scale="6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58"/>
  <sheetViews>
    <sheetView topLeftCell="A12" zoomScaleNormal="100" workbookViewId="0">
      <selection activeCell="J17" sqref="J17"/>
    </sheetView>
  </sheetViews>
  <sheetFormatPr defaultRowHeight="15" x14ac:dyDescent="0.25"/>
  <cols>
    <col min="2" max="2" width="17.28515625" bestFit="1" customWidth="1"/>
    <col min="3" max="3" width="42.42578125" style="4" customWidth="1"/>
    <col min="4" max="4" width="14" customWidth="1"/>
    <col min="5" max="5" width="12.7109375" customWidth="1"/>
    <col min="6" max="6" width="17.7109375" customWidth="1"/>
    <col min="7" max="7" width="10.5703125" customWidth="1"/>
    <col min="8" max="8" width="11.5703125" customWidth="1"/>
    <col min="9" max="9" width="9.5703125" customWidth="1"/>
    <col min="10" max="10" width="12.140625" customWidth="1"/>
    <col min="11" max="11" width="2.140625" customWidth="1"/>
    <col min="12" max="12" width="12.42578125" style="4" bestFit="1" customWidth="1"/>
  </cols>
  <sheetData>
    <row r="1" spans="1:13" s="45" customFormat="1" ht="15.75" x14ac:dyDescent="0.25">
      <c r="B1" s="51" t="s">
        <v>0</v>
      </c>
      <c r="C1" s="52" t="s">
        <v>1</v>
      </c>
      <c r="D1" s="51" t="s">
        <v>2</v>
      </c>
      <c r="E1" s="51" t="s">
        <v>3</v>
      </c>
      <c r="F1" s="51" t="s">
        <v>138</v>
      </c>
      <c r="G1" s="53" t="s">
        <v>115</v>
      </c>
      <c r="H1" s="53" t="s">
        <v>120</v>
      </c>
      <c r="I1" s="53" t="s">
        <v>121</v>
      </c>
      <c r="J1" s="53" t="s">
        <v>122</v>
      </c>
      <c r="L1" s="997"/>
    </row>
    <row r="2" spans="1:13" s="45" customFormat="1" x14ac:dyDescent="0.25">
      <c r="A2" s="45" t="s">
        <v>118</v>
      </c>
      <c r="B2" s="12" t="s">
        <v>1202</v>
      </c>
      <c r="C2" s="178" t="s">
        <v>1201</v>
      </c>
      <c r="D2" s="9">
        <v>45925</v>
      </c>
      <c r="E2" s="9">
        <v>37288</v>
      </c>
      <c r="F2" s="86">
        <v>1500</v>
      </c>
      <c r="G2" s="161">
        <v>0</v>
      </c>
      <c r="H2" s="161">
        <v>1032.46</v>
      </c>
      <c r="I2" s="94">
        <v>0</v>
      </c>
      <c r="J2" s="20">
        <f>G2+H2+I2</f>
        <v>1032.46</v>
      </c>
      <c r="L2" s="8" t="b">
        <f>C2=M2</f>
        <v>1</v>
      </c>
      <c r="M2" s="1196" t="s">
        <v>1201</v>
      </c>
    </row>
    <row r="3" spans="1:13" s="19" customFormat="1" x14ac:dyDescent="0.25">
      <c r="A3" s="19" t="s">
        <v>118</v>
      </c>
      <c r="B3" s="12" t="s">
        <v>852</v>
      </c>
      <c r="C3" s="178" t="s">
        <v>851</v>
      </c>
      <c r="D3" s="9">
        <v>45575</v>
      </c>
      <c r="E3" s="9">
        <v>38348</v>
      </c>
      <c r="F3" s="86">
        <v>1500</v>
      </c>
      <c r="G3" s="161">
        <f>184.8+268.4</f>
        <v>453.2</v>
      </c>
      <c r="H3" s="161">
        <f t="shared" ref="H3:H10" si="0">873.62</f>
        <v>873.62</v>
      </c>
      <c r="I3" s="94">
        <v>0</v>
      </c>
      <c r="J3" s="20">
        <f>G3+H3+I3</f>
        <v>1326.82</v>
      </c>
      <c r="L3" s="8" t="b">
        <f>C3=M3</f>
        <v>1</v>
      </c>
      <c r="M3" s="132" t="s">
        <v>851</v>
      </c>
    </row>
    <row r="4" spans="1:13" s="27" customFormat="1" x14ac:dyDescent="0.25">
      <c r="A4" s="27" t="s">
        <v>118</v>
      </c>
      <c r="B4" s="893" t="s">
        <v>888</v>
      </c>
      <c r="C4" s="892" t="s">
        <v>887</v>
      </c>
      <c r="D4" s="894">
        <v>45695</v>
      </c>
      <c r="E4" s="894">
        <v>31359</v>
      </c>
      <c r="F4" s="85">
        <v>1500</v>
      </c>
      <c r="G4" s="895">
        <v>471.24</v>
      </c>
      <c r="H4" s="895">
        <f t="shared" si="0"/>
        <v>873.62</v>
      </c>
      <c r="I4" s="603">
        <v>48.38</v>
      </c>
      <c r="J4" s="896">
        <f>G4+H4+I4</f>
        <v>1393.2400000000002</v>
      </c>
      <c r="L4" s="8" t="b">
        <f t="shared" ref="L4:L30" si="1">C4=M4</f>
        <v>1</v>
      </c>
      <c r="M4" s="132" t="s">
        <v>887</v>
      </c>
    </row>
    <row r="5" spans="1:13" s="19" customFormat="1" x14ac:dyDescent="0.25">
      <c r="A5" s="19" t="s">
        <v>118</v>
      </c>
      <c r="B5" s="12" t="s">
        <v>827</v>
      </c>
      <c r="C5" s="178" t="s">
        <v>826</v>
      </c>
      <c r="D5" s="9">
        <v>45446</v>
      </c>
      <c r="E5" s="9">
        <v>37862</v>
      </c>
      <c r="F5" s="86">
        <v>1500</v>
      </c>
      <c r="G5" s="161">
        <v>250.8</v>
      </c>
      <c r="H5" s="161">
        <f t="shared" si="0"/>
        <v>873.62</v>
      </c>
      <c r="I5" s="94">
        <v>0</v>
      </c>
      <c r="J5" s="20">
        <f>G5+H5+I5</f>
        <v>1124.42</v>
      </c>
      <c r="L5" s="8" t="b">
        <f t="shared" si="1"/>
        <v>1</v>
      </c>
      <c r="M5" s="132" t="s">
        <v>826</v>
      </c>
    </row>
    <row r="6" spans="1:13" s="19" customFormat="1" x14ac:dyDescent="0.25">
      <c r="A6" s="19" t="s">
        <v>118</v>
      </c>
      <c r="B6" s="12" t="s">
        <v>1204</v>
      </c>
      <c r="C6" s="178" t="s">
        <v>1203</v>
      </c>
      <c r="D6" s="9">
        <v>45915</v>
      </c>
      <c r="E6" s="9">
        <v>38862</v>
      </c>
      <c r="F6" s="86">
        <v>1500</v>
      </c>
      <c r="G6" s="161">
        <v>471.24</v>
      </c>
      <c r="H6" s="161">
        <v>873.62</v>
      </c>
      <c r="I6" s="94">
        <v>0</v>
      </c>
      <c r="J6" s="20">
        <f t="shared" ref="J6:J16" si="2">G6+H6+I6</f>
        <v>1344.8600000000001</v>
      </c>
      <c r="L6" s="8" t="b">
        <f t="shared" si="1"/>
        <v>1</v>
      </c>
      <c r="M6" s="1196" t="s">
        <v>1203</v>
      </c>
    </row>
    <row r="7" spans="1:13" s="19" customFormat="1" x14ac:dyDescent="0.25">
      <c r="A7" s="19" t="s">
        <v>118</v>
      </c>
      <c r="B7" s="12" t="s">
        <v>798</v>
      </c>
      <c r="C7" s="178" t="s">
        <v>797</v>
      </c>
      <c r="D7" s="9">
        <v>45362</v>
      </c>
      <c r="E7" s="9">
        <v>38208</v>
      </c>
      <c r="F7" s="86">
        <v>1500</v>
      </c>
      <c r="G7" s="161">
        <v>241.56</v>
      </c>
      <c r="H7" s="161">
        <f t="shared" si="0"/>
        <v>873.62</v>
      </c>
      <c r="I7" s="94">
        <v>0</v>
      </c>
      <c r="J7" s="20">
        <f t="shared" si="2"/>
        <v>1115.18</v>
      </c>
      <c r="L7" s="8" t="b">
        <f t="shared" si="1"/>
        <v>1</v>
      </c>
      <c r="M7" s="132" t="s">
        <v>797</v>
      </c>
    </row>
    <row r="8" spans="1:13" s="19" customFormat="1" x14ac:dyDescent="0.25">
      <c r="A8" s="19" t="s">
        <v>118</v>
      </c>
      <c r="B8" s="12" t="s">
        <v>1172</v>
      </c>
      <c r="C8" s="178" t="s">
        <v>1174</v>
      </c>
      <c r="D8" s="9">
        <v>45862</v>
      </c>
      <c r="E8" s="9">
        <v>38782</v>
      </c>
      <c r="F8" s="86">
        <v>1500</v>
      </c>
      <c r="G8" s="161">
        <v>471.24</v>
      </c>
      <c r="H8" s="161">
        <v>873.62</v>
      </c>
      <c r="I8" s="94">
        <v>0</v>
      </c>
      <c r="J8" s="20">
        <f t="shared" si="2"/>
        <v>1344.8600000000001</v>
      </c>
      <c r="L8" s="8" t="b">
        <f t="shared" si="1"/>
        <v>1</v>
      </c>
      <c r="M8" s="132" t="s">
        <v>1174</v>
      </c>
    </row>
    <row r="9" spans="1:13" s="19" customFormat="1" x14ac:dyDescent="0.25">
      <c r="A9" s="19" t="s">
        <v>118</v>
      </c>
      <c r="B9" s="12" t="s">
        <v>1173</v>
      </c>
      <c r="C9" s="178" t="s">
        <v>1175</v>
      </c>
      <c r="D9" s="9">
        <v>45845</v>
      </c>
      <c r="E9" s="9">
        <v>38477</v>
      </c>
      <c r="F9" s="86">
        <v>1500</v>
      </c>
      <c r="G9" s="161">
        <v>471.24</v>
      </c>
      <c r="H9" s="161">
        <v>873.62</v>
      </c>
      <c r="I9" s="94">
        <v>0</v>
      </c>
      <c r="J9" s="20">
        <f t="shared" si="2"/>
        <v>1344.8600000000001</v>
      </c>
      <c r="L9" s="8" t="b">
        <f t="shared" si="1"/>
        <v>1</v>
      </c>
      <c r="M9" s="132" t="s">
        <v>1175</v>
      </c>
    </row>
    <row r="10" spans="1:13" s="19" customFormat="1" x14ac:dyDescent="0.25">
      <c r="A10" s="19" t="s">
        <v>118</v>
      </c>
      <c r="B10" s="12" t="s">
        <v>862</v>
      </c>
      <c r="C10" s="178" t="s">
        <v>863</v>
      </c>
      <c r="D10" s="9">
        <v>45631</v>
      </c>
      <c r="E10" s="9">
        <v>37574</v>
      </c>
      <c r="F10" s="86">
        <v>1500</v>
      </c>
      <c r="G10" s="161">
        <v>471.24</v>
      </c>
      <c r="H10" s="161">
        <f t="shared" si="0"/>
        <v>873.62</v>
      </c>
      <c r="I10" s="94">
        <v>0</v>
      </c>
      <c r="J10" s="20">
        <f t="shared" si="2"/>
        <v>1344.8600000000001</v>
      </c>
      <c r="L10" s="8" t="b">
        <f t="shared" si="1"/>
        <v>1</v>
      </c>
      <c r="M10" s="132" t="s">
        <v>863</v>
      </c>
    </row>
    <row r="11" spans="1:13" s="114" customFormat="1" x14ac:dyDescent="0.25">
      <c r="A11" s="114" t="s">
        <v>118</v>
      </c>
      <c r="B11" s="1036" t="s">
        <v>818</v>
      </c>
      <c r="C11" s="1103" t="s">
        <v>810</v>
      </c>
      <c r="D11" s="1197">
        <v>45398</v>
      </c>
      <c r="E11" s="1037">
        <v>33025</v>
      </c>
      <c r="F11" s="1038">
        <f>700+350</f>
        <v>1050</v>
      </c>
      <c r="G11" s="1039">
        <v>136.80000000000001</v>
      </c>
      <c r="H11" s="1039">
        <v>357.39</v>
      </c>
      <c r="I11" s="1040">
        <v>0</v>
      </c>
      <c r="J11" s="143">
        <f t="shared" si="2"/>
        <v>494.19</v>
      </c>
      <c r="L11" s="1198" t="b">
        <f t="shared" si="1"/>
        <v>1</v>
      </c>
      <c r="M11" s="1199" t="s">
        <v>810</v>
      </c>
    </row>
    <row r="12" spans="1:13" s="19" customFormat="1" x14ac:dyDescent="0.25">
      <c r="A12" s="19" t="s">
        <v>118</v>
      </c>
      <c r="B12" s="12" t="s">
        <v>1150</v>
      </c>
      <c r="C12" s="178" t="s">
        <v>1151</v>
      </c>
      <c r="D12" s="7">
        <v>45834</v>
      </c>
      <c r="E12" s="9">
        <v>34989</v>
      </c>
      <c r="F12" s="86">
        <v>1500</v>
      </c>
      <c r="G12" s="161">
        <v>471.24</v>
      </c>
      <c r="H12" s="161">
        <v>873.62</v>
      </c>
      <c r="I12" s="94">
        <v>0</v>
      </c>
      <c r="J12" s="20">
        <f t="shared" si="2"/>
        <v>1344.8600000000001</v>
      </c>
      <c r="L12" s="8" t="b">
        <f t="shared" si="1"/>
        <v>1</v>
      </c>
      <c r="M12" s="132" t="s">
        <v>1151</v>
      </c>
    </row>
    <row r="13" spans="1:13" s="19" customFormat="1" x14ac:dyDescent="0.25">
      <c r="A13" s="19" t="s">
        <v>118</v>
      </c>
      <c r="B13" s="12" t="s">
        <v>1184</v>
      </c>
      <c r="C13" s="178" t="s">
        <v>1185</v>
      </c>
      <c r="D13" s="7">
        <v>45894</v>
      </c>
      <c r="E13" s="9">
        <v>38776</v>
      </c>
      <c r="F13" s="86">
        <v>1500</v>
      </c>
      <c r="G13" s="161">
        <v>250.8</v>
      </c>
      <c r="H13" s="161">
        <v>873.62</v>
      </c>
      <c r="I13" s="94">
        <v>0</v>
      </c>
      <c r="J13" s="20">
        <f t="shared" si="2"/>
        <v>1124.42</v>
      </c>
      <c r="L13" s="8" t="b">
        <f t="shared" si="1"/>
        <v>1</v>
      </c>
      <c r="M13" s="132" t="s">
        <v>1185</v>
      </c>
    </row>
    <row r="14" spans="1:13" s="19" customFormat="1" x14ac:dyDescent="0.25">
      <c r="A14" s="19" t="s">
        <v>118</v>
      </c>
      <c r="B14" s="12" t="s">
        <v>1152</v>
      </c>
      <c r="C14" s="178" t="s">
        <v>1153</v>
      </c>
      <c r="D14" s="7">
        <v>45819</v>
      </c>
      <c r="E14" s="9">
        <v>38037</v>
      </c>
      <c r="F14" s="86">
        <v>1000</v>
      </c>
      <c r="G14" s="161">
        <v>471.24</v>
      </c>
      <c r="H14" s="161">
        <v>0</v>
      </c>
      <c r="I14" s="94">
        <v>0</v>
      </c>
      <c r="J14" s="20">
        <f t="shared" si="2"/>
        <v>471.24</v>
      </c>
      <c r="L14" s="8" t="b">
        <f t="shared" si="1"/>
        <v>1</v>
      </c>
      <c r="M14" s="132" t="s">
        <v>1153</v>
      </c>
    </row>
    <row r="15" spans="1:13" s="27" customFormat="1" x14ac:dyDescent="0.25">
      <c r="A15" s="27" t="s">
        <v>118</v>
      </c>
      <c r="B15" s="893" t="s">
        <v>1143</v>
      </c>
      <c r="C15" s="892" t="s">
        <v>1144</v>
      </c>
      <c r="D15" s="993">
        <v>45782</v>
      </c>
      <c r="E15" s="894">
        <v>36560</v>
      </c>
      <c r="F15" s="85">
        <v>1500</v>
      </c>
      <c r="G15" s="895">
        <v>241.56</v>
      </c>
      <c r="H15" s="895">
        <v>873.62</v>
      </c>
      <c r="I15" s="603">
        <v>48.38</v>
      </c>
      <c r="J15" s="896">
        <f t="shared" si="2"/>
        <v>1163.5600000000002</v>
      </c>
      <c r="L15" s="8" t="b">
        <f t="shared" si="1"/>
        <v>1</v>
      </c>
      <c r="M15" s="133" t="s">
        <v>1144</v>
      </c>
    </row>
    <row r="16" spans="1:13" s="27" customFormat="1" x14ac:dyDescent="0.25">
      <c r="A16" s="27" t="s">
        <v>118</v>
      </c>
      <c r="B16" s="893" t="s">
        <v>857</v>
      </c>
      <c r="C16" s="892" t="s">
        <v>858</v>
      </c>
      <c r="D16" s="894">
        <v>45608</v>
      </c>
      <c r="E16" s="894">
        <v>36891</v>
      </c>
      <c r="F16" s="85">
        <v>1500</v>
      </c>
      <c r="G16" s="895">
        <v>471.24</v>
      </c>
      <c r="H16" s="895">
        <v>873.62</v>
      </c>
      <c r="I16" s="603">
        <v>48.38</v>
      </c>
      <c r="J16" s="896">
        <f t="shared" si="2"/>
        <v>1393.2400000000002</v>
      </c>
      <c r="L16" s="8" t="b">
        <f t="shared" si="1"/>
        <v>1</v>
      </c>
      <c r="M16" s="132" t="s">
        <v>858</v>
      </c>
    </row>
    <row r="17" spans="1:13" s="27" customFormat="1" x14ac:dyDescent="0.25">
      <c r="A17" s="27" t="s">
        <v>118</v>
      </c>
      <c r="B17" s="893" t="s">
        <v>889</v>
      </c>
      <c r="C17" s="897" t="s">
        <v>890</v>
      </c>
      <c r="D17" s="894">
        <v>45695</v>
      </c>
      <c r="E17" s="894">
        <v>37603</v>
      </c>
      <c r="F17" s="85">
        <v>1500</v>
      </c>
      <c r="G17" s="895">
        <v>471.24</v>
      </c>
      <c r="H17" s="895">
        <f t="shared" ref="H17:H28" si="3">873.62</f>
        <v>873.62</v>
      </c>
      <c r="I17" s="603">
        <v>48.38</v>
      </c>
      <c r="J17" s="896">
        <f t="shared" ref="J17:J30" si="4">G17+H17+I17</f>
        <v>1393.2400000000002</v>
      </c>
      <c r="L17" s="8" t="b">
        <f t="shared" si="1"/>
        <v>1</v>
      </c>
      <c r="M17" s="133" t="s">
        <v>890</v>
      </c>
    </row>
    <row r="18" spans="1:13" s="19" customFormat="1" x14ac:dyDescent="0.25">
      <c r="A18" s="19" t="s">
        <v>118</v>
      </c>
      <c r="B18" s="12" t="s">
        <v>1091</v>
      </c>
      <c r="C18" s="176" t="s">
        <v>1092</v>
      </c>
      <c r="D18" s="9">
        <v>45727</v>
      </c>
      <c r="E18" s="9">
        <v>37876</v>
      </c>
      <c r="F18" s="86">
        <v>1500</v>
      </c>
      <c r="G18" s="161">
        <v>471.24</v>
      </c>
      <c r="H18" s="161">
        <f t="shared" si="3"/>
        <v>873.62</v>
      </c>
      <c r="I18" s="94">
        <v>0</v>
      </c>
      <c r="J18" s="20">
        <f t="shared" si="4"/>
        <v>1344.8600000000001</v>
      </c>
      <c r="L18" s="8" t="b">
        <f t="shared" si="1"/>
        <v>1</v>
      </c>
      <c r="M18" s="133" t="s">
        <v>1092</v>
      </c>
    </row>
    <row r="19" spans="1:13" s="27" customFormat="1" x14ac:dyDescent="0.25">
      <c r="A19" s="27" t="s">
        <v>118</v>
      </c>
      <c r="B19" s="893" t="s">
        <v>1094</v>
      </c>
      <c r="C19" s="897" t="s">
        <v>1093</v>
      </c>
      <c r="D19" s="894">
        <v>45726</v>
      </c>
      <c r="E19" s="894">
        <v>37778</v>
      </c>
      <c r="F19" s="85">
        <v>1500</v>
      </c>
      <c r="G19" s="895">
        <v>471.24</v>
      </c>
      <c r="H19" s="895">
        <f t="shared" si="3"/>
        <v>873.62</v>
      </c>
      <c r="I19" s="603">
        <v>48.38</v>
      </c>
      <c r="J19" s="896">
        <f t="shared" si="4"/>
        <v>1393.2400000000002</v>
      </c>
      <c r="L19" s="8" t="b">
        <f t="shared" si="1"/>
        <v>1</v>
      </c>
      <c r="M19" s="133" t="s">
        <v>1093</v>
      </c>
    </row>
    <row r="20" spans="1:13" s="19" customFormat="1" x14ac:dyDescent="0.25">
      <c r="A20" s="19" t="s">
        <v>118</v>
      </c>
      <c r="B20" s="12" t="s">
        <v>1096</v>
      </c>
      <c r="C20" s="176" t="s">
        <v>1095</v>
      </c>
      <c r="D20" s="9">
        <v>45734</v>
      </c>
      <c r="E20" s="9">
        <v>38080</v>
      </c>
      <c r="F20" s="86">
        <v>1500</v>
      </c>
      <c r="G20" s="161">
        <v>471.24</v>
      </c>
      <c r="H20" s="161">
        <f t="shared" si="3"/>
        <v>873.62</v>
      </c>
      <c r="I20" s="94">
        <v>0</v>
      </c>
      <c r="J20" s="20">
        <f t="shared" si="4"/>
        <v>1344.8600000000001</v>
      </c>
      <c r="L20" s="8" t="b">
        <f t="shared" si="1"/>
        <v>1</v>
      </c>
      <c r="M20" s="133" t="s">
        <v>1095</v>
      </c>
    </row>
    <row r="21" spans="1:13" s="19" customFormat="1" x14ac:dyDescent="0.25">
      <c r="A21" s="19" t="s">
        <v>118</v>
      </c>
      <c r="B21" s="12" t="s">
        <v>1176</v>
      </c>
      <c r="C21" s="176" t="s">
        <v>1177</v>
      </c>
      <c r="D21" s="9">
        <v>45859</v>
      </c>
      <c r="E21" s="9">
        <v>36916</v>
      </c>
      <c r="F21" s="86">
        <v>1500</v>
      </c>
      <c r="G21" s="161">
        <v>471.24</v>
      </c>
      <c r="H21" s="161">
        <v>873.62</v>
      </c>
      <c r="I21" s="94">
        <v>0</v>
      </c>
      <c r="J21" s="20">
        <f t="shared" si="4"/>
        <v>1344.8600000000001</v>
      </c>
      <c r="L21" s="8" t="b">
        <f t="shared" si="1"/>
        <v>1</v>
      </c>
      <c r="M21" s="133" t="s">
        <v>1177</v>
      </c>
    </row>
    <row r="22" spans="1:13" s="19" customFormat="1" x14ac:dyDescent="0.25">
      <c r="A22" s="19" t="s">
        <v>118</v>
      </c>
      <c r="B22" s="12" t="s">
        <v>854</v>
      </c>
      <c r="C22" s="178" t="s">
        <v>853</v>
      </c>
      <c r="D22" s="9">
        <v>45586</v>
      </c>
      <c r="E22" s="9">
        <v>37627</v>
      </c>
      <c r="F22" s="86">
        <v>1500</v>
      </c>
      <c r="G22" s="234">
        <v>471.24</v>
      </c>
      <c r="H22" s="161">
        <f t="shared" si="3"/>
        <v>873.62</v>
      </c>
      <c r="I22" s="94">
        <v>0</v>
      </c>
      <c r="J22" s="20">
        <f t="shared" si="4"/>
        <v>1344.8600000000001</v>
      </c>
      <c r="L22" s="8" t="b">
        <f t="shared" si="1"/>
        <v>1</v>
      </c>
      <c r="M22" s="132" t="s">
        <v>853</v>
      </c>
    </row>
    <row r="23" spans="1:13" s="19" customFormat="1" x14ac:dyDescent="0.25">
      <c r="A23" s="19" t="s">
        <v>118</v>
      </c>
      <c r="B23" s="12" t="s">
        <v>1186</v>
      </c>
      <c r="C23" s="178" t="s">
        <v>1187</v>
      </c>
      <c r="D23" s="9">
        <v>45888</v>
      </c>
      <c r="E23" s="9">
        <v>38733</v>
      </c>
      <c r="F23" s="86">
        <v>1500</v>
      </c>
      <c r="G23" s="234">
        <v>241.56</v>
      </c>
      <c r="H23" s="161">
        <v>873.62</v>
      </c>
      <c r="I23" s="94">
        <v>0</v>
      </c>
      <c r="J23" s="20">
        <f t="shared" si="4"/>
        <v>1115.18</v>
      </c>
      <c r="L23" s="8" t="b">
        <f t="shared" si="1"/>
        <v>1</v>
      </c>
      <c r="M23" s="132" t="s">
        <v>1187</v>
      </c>
    </row>
    <row r="24" spans="1:13" s="19" customFormat="1" x14ac:dyDescent="0.25">
      <c r="A24" s="19" t="s">
        <v>118</v>
      </c>
      <c r="B24" s="12" t="s">
        <v>891</v>
      </c>
      <c r="C24" s="178" t="s">
        <v>892</v>
      </c>
      <c r="D24" s="9">
        <v>45712</v>
      </c>
      <c r="E24" s="9">
        <v>38074</v>
      </c>
      <c r="F24" s="86">
        <v>1500</v>
      </c>
      <c r="G24" s="234">
        <v>471.24</v>
      </c>
      <c r="H24" s="161">
        <f t="shared" si="3"/>
        <v>873.62</v>
      </c>
      <c r="I24" s="94">
        <v>0</v>
      </c>
      <c r="J24" s="20">
        <f t="shared" si="4"/>
        <v>1344.8600000000001</v>
      </c>
      <c r="L24" s="8" t="b">
        <f t="shared" si="1"/>
        <v>1</v>
      </c>
      <c r="M24" s="132" t="s">
        <v>892</v>
      </c>
    </row>
    <row r="25" spans="1:13" s="27" customFormat="1" x14ac:dyDescent="0.25">
      <c r="A25" s="27" t="s">
        <v>118</v>
      </c>
      <c r="B25" s="893" t="s">
        <v>1188</v>
      </c>
      <c r="C25" s="892" t="s">
        <v>1189</v>
      </c>
      <c r="D25" s="894">
        <v>45873</v>
      </c>
      <c r="E25" s="894">
        <v>38180</v>
      </c>
      <c r="F25" s="85">
        <v>1500</v>
      </c>
      <c r="G25" s="895">
        <v>471.24</v>
      </c>
      <c r="H25" s="895">
        <v>873.62</v>
      </c>
      <c r="I25" s="603">
        <v>48.38</v>
      </c>
      <c r="J25" s="896">
        <f t="shared" si="4"/>
        <v>1393.2400000000002</v>
      </c>
      <c r="L25" s="8" t="b">
        <f t="shared" si="1"/>
        <v>1</v>
      </c>
      <c r="M25" s="132" t="s">
        <v>1189</v>
      </c>
    </row>
    <row r="26" spans="1:13" s="19" customFormat="1" x14ac:dyDescent="0.25">
      <c r="A26" s="19" t="s">
        <v>118</v>
      </c>
      <c r="B26" s="12" t="s">
        <v>1190</v>
      </c>
      <c r="C26" s="176" t="s">
        <v>1191</v>
      </c>
      <c r="D26" s="9">
        <v>45888</v>
      </c>
      <c r="E26" s="9">
        <v>32522</v>
      </c>
      <c r="F26" s="86">
        <v>1500</v>
      </c>
      <c r="G26" s="234">
        <v>241.56</v>
      </c>
      <c r="H26" s="161">
        <v>873.62</v>
      </c>
      <c r="I26" s="94"/>
      <c r="J26" s="20">
        <f t="shared" si="4"/>
        <v>1115.18</v>
      </c>
      <c r="L26" s="8" t="b">
        <f t="shared" si="1"/>
        <v>1</v>
      </c>
      <c r="M26" s="133" t="s">
        <v>1191</v>
      </c>
    </row>
    <row r="27" spans="1:13" s="19" customFormat="1" x14ac:dyDescent="0.25">
      <c r="A27" s="19" t="s">
        <v>118</v>
      </c>
      <c r="B27" s="12" t="s">
        <v>1097</v>
      </c>
      <c r="C27" s="176" t="s">
        <v>1098</v>
      </c>
      <c r="D27" s="9">
        <v>45733</v>
      </c>
      <c r="E27" s="7">
        <v>27080</v>
      </c>
      <c r="F27" s="86">
        <v>1500</v>
      </c>
      <c r="G27" s="161">
        <v>471.24</v>
      </c>
      <c r="H27" s="161">
        <f t="shared" si="3"/>
        <v>873.62</v>
      </c>
      <c r="I27" s="94">
        <v>0</v>
      </c>
      <c r="J27" s="20">
        <f t="shared" si="4"/>
        <v>1344.8600000000001</v>
      </c>
      <c r="L27" s="8" t="b">
        <f t="shared" si="1"/>
        <v>1</v>
      </c>
      <c r="M27" s="131" t="s">
        <v>1098</v>
      </c>
    </row>
    <row r="28" spans="1:13" s="19" customFormat="1" x14ac:dyDescent="0.25">
      <c r="A28" s="19" t="s">
        <v>118</v>
      </c>
      <c r="B28" s="12" t="s">
        <v>768</v>
      </c>
      <c r="C28" s="176" t="s">
        <v>755</v>
      </c>
      <c r="D28" s="9">
        <v>45266</v>
      </c>
      <c r="E28" s="9">
        <v>36713</v>
      </c>
      <c r="F28" s="86">
        <v>1500</v>
      </c>
      <c r="G28" s="234">
        <v>471.24</v>
      </c>
      <c r="H28" s="161">
        <f t="shared" si="3"/>
        <v>873.62</v>
      </c>
      <c r="I28" s="94">
        <v>0</v>
      </c>
      <c r="J28" s="20">
        <f t="shared" si="4"/>
        <v>1344.8600000000001</v>
      </c>
      <c r="L28" s="8" t="b">
        <f t="shared" si="1"/>
        <v>1</v>
      </c>
      <c r="M28" s="131" t="s">
        <v>755</v>
      </c>
    </row>
    <row r="29" spans="1:13" s="19" customFormat="1" x14ac:dyDescent="0.25">
      <c r="A29" s="19" t="s">
        <v>118</v>
      </c>
      <c r="B29" s="12" t="s">
        <v>1154</v>
      </c>
      <c r="C29" s="176" t="s">
        <v>1155</v>
      </c>
      <c r="D29" s="9">
        <v>45810</v>
      </c>
      <c r="E29" s="9">
        <v>38689</v>
      </c>
      <c r="F29" s="86">
        <v>1500</v>
      </c>
      <c r="G29" s="161">
        <v>471.24</v>
      </c>
      <c r="H29" s="161">
        <v>873.62</v>
      </c>
      <c r="I29" s="94">
        <v>0</v>
      </c>
      <c r="J29" s="20">
        <f t="shared" si="4"/>
        <v>1344.8600000000001</v>
      </c>
      <c r="L29" s="8" t="b">
        <f t="shared" si="1"/>
        <v>1</v>
      </c>
      <c r="M29" s="133" t="s">
        <v>1155</v>
      </c>
    </row>
    <row r="30" spans="1:13" s="19" customFormat="1" x14ac:dyDescent="0.25">
      <c r="A30" s="19" t="s">
        <v>118</v>
      </c>
      <c r="B30" s="26">
        <v>49312883836</v>
      </c>
      <c r="C30" s="152" t="s">
        <v>1112</v>
      </c>
      <c r="D30" s="7">
        <v>45757</v>
      </c>
      <c r="E30" s="7">
        <v>36292</v>
      </c>
      <c r="F30" s="86">
        <v>1500</v>
      </c>
      <c r="G30" s="161">
        <v>471.24</v>
      </c>
      <c r="H30" s="161">
        <v>873.62</v>
      </c>
      <c r="I30" s="94">
        <v>0</v>
      </c>
      <c r="J30" s="20">
        <f t="shared" si="4"/>
        <v>1344.8600000000001</v>
      </c>
      <c r="L30" s="8" t="b">
        <f t="shared" si="1"/>
        <v>1</v>
      </c>
      <c r="M30" s="133" t="s">
        <v>1112</v>
      </c>
    </row>
    <row r="31" spans="1:13" ht="15.75" x14ac:dyDescent="0.25">
      <c r="B31" s="19"/>
      <c r="C31" s="141">
        <f>COUNTA(C2:C30)</f>
        <v>29</v>
      </c>
      <c r="D31" s="9"/>
      <c r="E31" s="19"/>
      <c r="F31" s="37">
        <f>SUM(F2:F30)</f>
        <v>42550</v>
      </c>
      <c r="G31" s="37">
        <f>SUM(G2:G30)</f>
        <v>11482.639999999996</v>
      </c>
      <c r="H31" s="37">
        <f>SUM(H2:H30)</f>
        <v>24103.969999999998</v>
      </c>
      <c r="I31" s="37">
        <f>SUM(I2:I30)</f>
        <v>290.28000000000003</v>
      </c>
      <c r="J31" s="18">
        <f>SUM(J2:J30)</f>
        <v>35876.890000000014</v>
      </c>
    </row>
    <row r="32" spans="1:13" ht="15.75" x14ac:dyDescent="0.25">
      <c r="C32" s="24">
        <f>COUNTA(C2:C30)</f>
        <v>29</v>
      </c>
      <c r="F32" s="95">
        <f>42200+350</f>
        <v>42550</v>
      </c>
      <c r="G32" s="96">
        <f>9615.72+1866.92</f>
        <v>11482.64</v>
      </c>
      <c r="H32" s="95">
        <f>19577.03+4526.94</f>
        <v>24103.969999999998</v>
      </c>
      <c r="I32" s="96">
        <v>290.27999999999997</v>
      </c>
      <c r="J32" s="142">
        <f>G32+H32+I32</f>
        <v>35876.89</v>
      </c>
    </row>
    <row r="33" spans="2:11" x14ac:dyDescent="0.25">
      <c r="F33" s="32">
        <f>F31-F32</f>
        <v>0</v>
      </c>
      <c r="G33" s="32">
        <f>G31-G32</f>
        <v>0</v>
      </c>
      <c r="H33" s="32">
        <f>H31-H32</f>
        <v>0</v>
      </c>
      <c r="I33" s="32">
        <f>I31-I32</f>
        <v>0</v>
      </c>
      <c r="J33" s="20">
        <f>J31-J32</f>
        <v>0</v>
      </c>
      <c r="K33" s="3"/>
    </row>
    <row r="34" spans="2:11" x14ac:dyDescent="0.25">
      <c r="F34" s="2"/>
      <c r="J34" s="3"/>
    </row>
    <row r="35" spans="2:11" ht="15.75" x14ac:dyDescent="0.25">
      <c r="F35" s="2"/>
      <c r="G35" s="3">
        <f>G31+H31</f>
        <v>35586.609999999993</v>
      </c>
      <c r="H35" s="3">
        <f>I31</f>
        <v>290.28000000000003</v>
      </c>
      <c r="I35" s="30" t="s">
        <v>280</v>
      </c>
      <c r="J35" s="31">
        <f>F31</f>
        <v>42550</v>
      </c>
    </row>
    <row r="36" spans="2:11" ht="15.75" x14ac:dyDescent="0.25">
      <c r="C36" s="8"/>
      <c r="H36" s="3"/>
      <c r="I36" s="30" t="s">
        <v>279</v>
      </c>
      <c r="J36" s="31">
        <f>G32+H32+I32</f>
        <v>35876.89</v>
      </c>
    </row>
    <row r="37" spans="2:11" x14ac:dyDescent="0.25">
      <c r="B37" s="26"/>
      <c r="C37" s="8"/>
      <c r="D37" s="9"/>
      <c r="E37" s="9"/>
      <c r="F37" s="14"/>
      <c r="G37" s="14"/>
      <c r="H37" s="179">
        <f>G35+H35</f>
        <v>35876.889999999992</v>
      </c>
      <c r="J37" s="3"/>
    </row>
    <row r="38" spans="2:11" x14ac:dyDescent="0.25">
      <c r="B38" s="12"/>
      <c r="C38" s="6"/>
      <c r="D38" s="9"/>
      <c r="E38" s="9"/>
      <c r="F38" s="91"/>
      <c r="G38" s="21"/>
      <c r="H38" s="23"/>
      <c r="I38" s="19"/>
      <c r="J38" s="19"/>
    </row>
    <row r="39" spans="2:11" x14ac:dyDescent="0.25">
      <c r="B39" s="12"/>
      <c r="C39" s="8"/>
      <c r="D39" s="9"/>
      <c r="E39" s="8"/>
      <c r="F39" s="22"/>
      <c r="G39" s="178"/>
      <c r="H39" s="23"/>
      <c r="I39" s="675"/>
      <c r="J39" s="152"/>
    </row>
    <row r="40" spans="2:11" x14ac:dyDescent="0.25">
      <c r="C40" s="129"/>
      <c r="D40" s="9"/>
      <c r="E40" s="8"/>
      <c r="G40" s="676"/>
      <c r="H40" s="676"/>
      <c r="I40" s="676"/>
      <c r="J40" s="362"/>
    </row>
    <row r="41" spans="2:11" x14ac:dyDescent="0.25">
      <c r="C41" s="8"/>
      <c r="D41" s="9"/>
      <c r="E41" s="8"/>
      <c r="G41" s="676"/>
      <c r="H41" s="677"/>
      <c r="I41" s="677"/>
      <c r="J41" s="362"/>
    </row>
    <row r="42" spans="2:11" x14ac:dyDescent="0.25">
      <c r="C42" s="19"/>
      <c r="D42" s="9"/>
      <c r="E42" s="8"/>
      <c r="G42" s="676"/>
      <c r="H42" s="677"/>
      <c r="I42" s="677"/>
      <c r="J42" s="362"/>
    </row>
    <row r="43" spans="2:11" x14ac:dyDescent="0.25">
      <c r="C43" s="19"/>
      <c r="D43" s="9"/>
      <c r="E43" s="19"/>
      <c r="G43" s="676"/>
      <c r="H43" s="90"/>
      <c r="I43" s="90"/>
      <c r="J43" s="362"/>
    </row>
    <row r="44" spans="2:11" x14ac:dyDescent="0.25">
      <c r="C44" s="19"/>
      <c r="D44" s="9"/>
      <c r="E44" s="19"/>
      <c r="G44" s="676"/>
      <c r="H44" s="90"/>
      <c r="I44" s="90"/>
      <c r="J44" s="362"/>
    </row>
    <row r="45" spans="2:11" x14ac:dyDescent="0.25">
      <c r="C45" s="19"/>
      <c r="D45" s="9"/>
      <c r="E45" s="8"/>
      <c r="G45" s="676"/>
      <c r="H45" s="677"/>
      <c r="I45" s="677"/>
      <c r="J45" s="362"/>
    </row>
    <row r="46" spans="2:11" x14ac:dyDescent="0.25">
      <c r="C46" s="8"/>
      <c r="D46" s="9"/>
      <c r="E46" s="8"/>
      <c r="G46" s="362"/>
      <c r="H46" s="678"/>
      <c r="I46" s="678"/>
      <c r="J46" s="362"/>
    </row>
    <row r="47" spans="2:11" x14ac:dyDescent="0.25">
      <c r="C47" s="19"/>
      <c r="D47" s="9"/>
      <c r="E47" s="8"/>
      <c r="H47" s="89"/>
      <c r="I47" s="89"/>
    </row>
    <row r="48" spans="2:11" x14ac:dyDescent="0.25">
      <c r="C48" s="8"/>
      <c r="D48" s="9"/>
      <c r="E48" s="8"/>
      <c r="H48" s="89"/>
      <c r="I48" s="89"/>
    </row>
    <row r="49" spans="3:9" x14ac:dyDescent="0.25">
      <c r="C49" s="19"/>
      <c r="D49" s="9"/>
      <c r="E49" s="8"/>
      <c r="H49" s="89"/>
      <c r="I49" s="89"/>
    </row>
    <row r="50" spans="3:9" x14ac:dyDescent="0.25">
      <c r="C50" s="129"/>
      <c r="D50" s="9"/>
      <c r="E50" s="8"/>
      <c r="H50" s="89"/>
      <c r="I50" s="89"/>
    </row>
    <row r="51" spans="3:9" x14ac:dyDescent="0.25">
      <c r="C51" s="19"/>
      <c r="D51" s="9"/>
      <c r="E51" s="6"/>
      <c r="H51" s="89"/>
      <c r="I51" s="3"/>
    </row>
    <row r="52" spans="3:9" x14ac:dyDescent="0.25">
      <c r="C52" s="6"/>
      <c r="D52" s="9"/>
      <c r="E52" s="6"/>
      <c r="H52" s="89"/>
    </row>
    <row r="53" spans="3:9" x14ac:dyDescent="0.25">
      <c r="C53" s="19"/>
      <c r="D53" s="9"/>
      <c r="E53" s="8"/>
    </row>
    <row r="54" spans="3:9" x14ac:dyDescent="0.25">
      <c r="C54" s="19"/>
      <c r="D54" s="9"/>
      <c r="E54" s="8"/>
    </row>
    <row r="55" spans="3:9" x14ac:dyDescent="0.25">
      <c r="C55" s="97"/>
      <c r="D55" s="9"/>
      <c r="E55" s="97"/>
    </row>
    <row r="56" spans="3:9" x14ac:dyDescent="0.25">
      <c r="C56" s="19"/>
      <c r="D56" s="9"/>
      <c r="E56" s="97"/>
    </row>
    <row r="57" spans="3:9" x14ac:dyDescent="0.25">
      <c r="C57" s="97"/>
      <c r="D57" s="9"/>
      <c r="E57" s="97"/>
    </row>
    <row r="58" spans="3:9" x14ac:dyDescent="0.25">
      <c r="C58" s="19"/>
      <c r="D58" s="9"/>
      <c r="E58" s="19"/>
    </row>
  </sheetData>
  <sortState xmlns:xlrd2="http://schemas.microsoft.com/office/spreadsheetml/2017/richdata2" ref="A3:J30">
    <sortCondition ref="C3:C30"/>
  </sortState>
  <pageMargins left="0.51181102362204722" right="0.51181102362204722" top="0.78740157480314965" bottom="0.78740157480314965" header="0.31496062992125984" footer="0.31496062992125984"/>
  <pageSetup paperSize="9" scale="59" orientation="landscape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48</vt:i4>
      </vt:variant>
      <vt:variant>
        <vt:lpstr>Intervalos Nomeados</vt:lpstr>
      </vt:variant>
      <vt:variant>
        <vt:i4>2</vt:i4>
      </vt:variant>
    </vt:vector>
  </HeadingPairs>
  <TitlesOfParts>
    <vt:vector size="50" baseType="lpstr">
      <vt:lpstr>Planilha1</vt:lpstr>
      <vt:lpstr>RESUMO</vt:lpstr>
      <vt:lpstr>RESUMO VÍNCULO</vt:lpstr>
      <vt:lpstr>QUADRO DE PESSOAL</vt:lpstr>
      <vt:lpstr>SADIN - OUTURO-2025</vt:lpstr>
      <vt:lpstr>VENC OUT 2025-IMPORT</vt:lpstr>
      <vt:lpstr>ENC OUT-2025-IMPORT</vt:lpstr>
      <vt:lpstr>VENC E BENEF CEDIDOS-AGO2025</vt:lpstr>
      <vt:lpstr>VENC E BENEF - ESTAG-JUL-2025</vt:lpstr>
      <vt:lpstr>CONS ADM FISCAL-SET-2025</vt:lpstr>
      <vt:lpstr>BENEF OUT-2025</vt:lpstr>
      <vt:lpstr>RESC-05 a 10-2025</vt:lpstr>
      <vt:lpstr>VENC OUT 2025</vt:lpstr>
      <vt:lpstr>ENC OUT-2025</vt:lpstr>
      <vt:lpstr>664</vt:lpstr>
      <vt:lpstr>665</vt:lpstr>
      <vt:lpstr>380-R FX ET</vt:lpstr>
      <vt:lpstr>30 - RRA OUT-2025</vt:lpstr>
      <vt:lpstr>VENC-SET-2025</vt:lpstr>
      <vt:lpstr>ENC-SET-2025</vt:lpstr>
      <vt:lpstr>BENEF SET-2025</vt:lpstr>
      <vt:lpstr>BENEF AGO 2025 (2)</vt:lpstr>
      <vt:lpstr>BENEF SET-2025 (2)</vt:lpstr>
      <vt:lpstr>VENC AGO 2025</vt:lpstr>
      <vt:lpstr>ENC AGO 2025</vt:lpstr>
      <vt:lpstr>BENEF AGO 2025</vt:lpstr>
      <vt:lpstr>VENC JUL-2025</vt:lpstr>
      <vt:lpstr>ENC JUL-2025</vt:lpstr>
      <vt:lpstr>BENEF-JUL 2025</vt:lpstr>
      <vt:lpstr>VENC 06.2025</vt:lpstr>
      <vt:lpstr>ENC 06.2025</vt:lpstr>
      <vt:lpstr>BENEF JUN 2025</vt:lpstr>
      <vt:lpstr>VENC-MAI-2025</vt:lpstr>
      <vt:lpstr>ENC MAI 2025</vt:lpstr>
      <vt:lpstr>BENEF MAI 2025</vt:lpstr>
      <vt:lpstr>ENC ABR 2025</vt:lpstr>
      <vt:lpstr>VENC ABR-2025</vt:lpstr>
      <vt:lpstr>BENEF ABR 2025</vt:lpstr>
      <vt:lpstr>VENC - 03.2025 CONF (2)</vt:lpstr>
      <vt:lpstr>ENC 03.2025 (2)</vt:lpstr>
      <vt:lpstr>BENEF - MAR-2025</vt:lpstr>
      <vt:lpstr>VENC - 03.2025 TT CONF</vt:lpstr>
      <vt:lpstr>ENC 03.2025</vt:lpstr>
      <vt:lpstr>VENC-FEV-2025</vt:lpstr>
      <vt:lpstr>ENC FEV-2025</vt:lpstr>
      <vt:lpstr>BENEF FEV-2025</vt:lpstr>
      <vt:lpstr>DESON JAN-2025</vt:lpstr>
      <vt:lpstr>BENEF JAN-2025</vt:lpstr>
      <vt:lpstr>'RESC-05 a 10-2025'!Area_de_impressao</vt:lpstr>
      <vt:lpstr>'VENC E BENEF CEDIDOS-AGO2025'!Area_de_impressao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Selma</dc:creator>
  <cp:lastModifiedBy>Edgar Ortiz Francisco</cp:lastModifiedBy>
  <cp:lastPrinted>2025-01-08T20:23:54Z</cp:lastPrinted>
  <dcterms:created xsi:type="dcterms:W3CDTF">2015-03-09T17:48:43Z</dcterms:created>
  <dcterms:modified xsi:type="dcterms:W3CDTF">2025-11-10T23:17:40Z</dcterms:modified>
</cp:coreProperties>
</file>